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https://ascentadmin-my.sharepoint.com/personal/rsnaith_ascentadmin_com/Documents/Desktop/Ascent/Ascent Proforma's/New Proformas/"/>
    </mc:Choice>
  </mc:AlternateContent>
  <xr:revisionPtr revIDLastSave="62" documentId="11_642D00A96FAD5B4E979CA536ED5C393A9D5B7E64" xr6:coauthVersionLast="47" xr6:coauthVersionMax="47" xr10:uidLastSave="{323F9930-1951-4F74-9901-06A51EEE727C}"/>
  <bookViews>
    <workbookView xWindow="38280" yWindow="-120" windowWidth="38640" windowHeight="15720" activeTab="2" xr2:uid="{00000000-000D-0000-FFFF-FFFF00000000}"/>
  </bookViews>
  <sheets>
    <sheet name="Export Summary" sheetId="1" r:id="rId1"/>
    <sheet name="COVER" sheetId="2" r:id="rId2"/>
    <sheet name="Assumptions" sheetId="3" r:id="rId3"/>
    <sheet name="Proforma" sheetId="4" r:id="rId4"/>
    <sheet name="Proforma (Condensed)" sheetId="5" r:id="rId5"/>
    <sheet name="Calculations" sheetId="6" r:id="rId6"/>
    <sheet name="78s (VSC)" sheetId="7" r:id="rId7"/>
    <sheet name="M(PR-78s) (VSC)" sheetId="8" r:id="rId8"/>
    <sheet name="PR (VSC)" sheetId="9" r:id="rId9"/>
    <sheet name="M(PR-R78s) (VSC)" sheetId="10" r:id="rId10"/>
    <sheet name="R78s (VSC)" sheetId="11" r:id="rId11"/>
    <sheet name="78s (CPC)" sheetId="12" r:id="rId12"/>
    <sheet name="M(PR-78s) (CPC)" sheetId="13" r:id="rId13"/>
    <sheet name="PR (CPC)" sheetId="14" r:id="rId14"/>
    <sheet name="M(PR-R78s) (CPC)" sheetId="15" r:id="rId15"/>
    <sheet name="R78s (CPC)" sheetId="16" r:id="rId16"/>
    <sheet name="78s (GAP)" sheetId="17" r:id="rId17"/>
    <sheet name="M(PR-78s) (GAP)" sheetId="18" r:id="rId18"/>
    <sheet name="PR (GAP)" sheetId="19" r:id="rId19"/>
    <sheet name="M(PR-R78s) (GAP)" sheetId="20" r:id="rId20"/>
    <sheet name="R78s (GAP)" sheetId="21" r:id="rId21"/>
    <sheet name="78s (MFW)" sheetId="22" r:id="rId22"/>
    <sheet name="M(PR-78s) (MFW)" sheetId="23" r:id="rId23"/>
    <sheet name="PR (MFW)" sheetId="24" r:id="rId24"/>
    <sheet name="M(PR-R78s) (MFW)" sheetId="25" r:id="rId25"/>
    <sheet name="R78s (MFW)" sheetId="26" r:id="rId2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F32" i="26" l="1"/>
  <c r="CF45" i="26" s="1"/>
  <c r="CE32" i="26"/>
  <c r="CE45" i="26" s="1"/>
  <c r="CD32" i="26"/>
  <c r="CD45" i="26" s="1"/>
  <c r="CD58" i="26" s="1"/>
  <c r="BV32" i="26"/>
  <c r="BV45" i="26" s="1"/>
  <c r="BU32" i="26"/>
  <c r="BU45" i="26" s="1"/>
  <c r="BU58" i="26" s="1"/>
  <c r="BM32" i="26"/>
  <c r="BM45" i="26" s="1"/>
  <c r="BL32" i="26"/>
  <c r="BL45" i="26" s="1"/>
  <c r="BL58" i="26" s="1"/>
  <c r="BD32" i="26"/>
  <c r="BC32" i="26"/>
  <c r="BC45" i="26" s="1"/>
  <c r="BC58" i="26" s="1"/>
  <c r="AV32" i="26"/>
  <c r="AW32" i="26" s="1"/>
  <c r="AU32" i="26"/>
  <c r="AU45" i="26" s="1"/>
  <c r="AT32" i="26"/>
  <c r="AT45" i="26" s="1"/>
  <c r="AT58" i="26" s="1"/>
  <c r="AL32" i="26"/>
  <c r="AK32" i="26"/>
  <c r="AK45" i="26" s="1"/>
  <c r="AK58" i="26" s="1"/>
  <c r="AC32" i="26"/>
  <c r="AC45" i="26" s="1"/>
  <c r="AB32" i="26"/>
  <c r="AB45" i="26" s="1"/>
  <c r="AB58" i="26" s="1"/>
  <c r="T32" i="26"/>
  <c r="S32" i="26"/>
  <c r="S45" i="26" s="1"/>
  <c r="S58" i="26" s="1"/>
  <c r="M32" i="26"/>
  <c r="M45" i="26" s="1"/>
  <c r="L32" i="26"/>
  <c r="L45" i="26" s="1"/>
  <c r="K32" i="26"/>
  <c r="K45" i="26" s="1"/>
  <c r="J32" i="26"/>
  <c r="J45" i="26" s="1"/>
  <c r="J58" i="26" s="1"/>
  <c r="C32" i="26"/>
  <c r="C45" i="26" s="1"/>
  <c r="B32" i="26"/>
  <c r="B45" i="26" s="1"/>
  <c r="A32" i="26"/>
  <c r="A45" i="26" s="1"/>
  <c r="A58" i="26" s="1"/>
  <c r="CG31" i="26"/>
  <c r="CG44" i="26" s="1"/>
  <c r="CF31" i="26"/>
  <c r="CF44" i="26" s="1"/>
  <c r="CE31" i="26"/>
  <c r="CE44" i="26" s="1"/>
  <c r="CD31" i="26"/>
  <c r="CD44" i="26" s="1"/>
  <c r="CD57" i="26" s="1"/>
  <c r="BV31" i="26"/>
  <c r="BV44" i="26" s="1"/>
  <c r="BU31" i="26"/>
  <c r="BU44" i="26" s="1"/>
  <c r="BU57" i="26" s="1"/>
  <c r="BM31" i="26"/>
  <c r="BL31" i="26"/>
  <c r="BL44" i="26" s="1"/>
  <c r="BL57" i="26" s="1"/>
  <c r="BD31" i="26"/>
  <c r="BD44" i="26" s="1"/>
  <c r="BC31" i="26"/>
  <c r="BC44" i="26" s="1"/>
  <c r="BC57" i="26" s="1"/>
  <c r="AU31" i="26"/>
  <c r="AU44" i="26" s="1"/>
  <c r="AT31" i="26"/>
  <c r="AT44" i="26" s="1"/>
  <c r="AT57" i="26" s="1"/>
  <c r="AL31" i="26"/>
  <c r="AM31" i="26" s="1"/>
  <c r="AM44" i="26" s="1"/>
  <c r="AK31" i="26"/>
  <c r="AK44" i="26" s="1"/>
  <c r="AK57" i="26" s="1"/>
  <c r="AC31" i="26"/>
  <c r="AC44" i="26" s="1"/>
  <c r="AB31" i="26"/>
  <c r="AB44" i="26" s="1"/>
  <c r="AB57" i="26" s="1"/>
  <c r="T31" i="26"/>
  <c r="S31" i="26"/>
  <c r="S44" i="26" s="1"/>
  <c r="S57" i="26" s="1"/>
  <c r="L31" i="26"/>
  <c r="K31" i="26"/>
  <c r="K44" i="26" s="1"/>
  <c r="J31" i="26"/>
  <c r="J44" i="26" s="1"/>
  <c r="J57" i="26" s="1"/>
  <c r="B31" i="26"/>
  <c r="A31" i="26"/>
  <c r="A44" i="26" s="1"/>
  <c r="A57" i="26" s="1"/>
  <c r="CE30" i="26"/>
  <c r="CE43" i="26" s="1"/>
  <c r="CD30" i="26"/>
  <c r="CD43" i="26" s="1"/>
  <c r="CD56" i="26" s="1"/>
  <c r="BV30" i="26"/>
  <c r="BU30" i="26"/>
  <c r="BU43" i="26" s="1"/>
  <c r="BU56" i="26" s="1"/>
  <c r="BN30" i="26"/>
  <c r="BN43" i="26" s="1"/>
  <c r="BM30" i="26"/>
  <c r="BM43" i="26" s="1"/>
  <c r="BL30" i="26"/>
  <c r="BL43" i="26" s="1"/>
  <c r="BL56" i="26" s="1"/>
  <c r="BF30" i="26"/>
  <c r="BE30" i="26"/>
  <c r="BE43" i="26" s="1"/>
  <c r="BD30" i="26"/>
  <c r="BD43" i="26" s="1"/>
  <c r="BC30" i="26"/>
  <c r="BC43" i="26" s="1"/>
  <c r="BC56" i="26" s="1"/>
  <c r="AV30" i="26"/>
  <c r="AV43" i="26" s="1"/>
  <c r="AU30" i="26"/>
  <c r="AU43" i="26" s="1"/>
  <c r="AT30" i="26"/>
  <c r="AT43" i="26" s="1"/>
  <c r="AT56" i="26" s="1"/>
  <c r="AN30" i="26"/>
  <c r="AN43" i="26" s="1"/>
  <c r="AM30" i="26"/>
  <c r="AM43" i="26" s="1"/>
  <c r="AL30" i="26"/>
  <c r="AL43" i="26" s="1"/>
  <c r="AK30" i="26"/>
  <c r="AK43" i="26" s="1"/>
  <c r="AK56" i="26" s="1"/>
  <c r="AC30" i="26"/>
  <c r="AC43" i="26" s="1"/>
  <c r="AB30" i="26"/>
  <c r="AB43" i="26" s="1"/>
  <c r="AB56" i="26" s="1"/>
  <c r="T30" i="26"/>
  <c r="T43" i="26" s="1"/>
  <c r="S30" i="26"/>
  <c r="S43" i="26" s="1"/>
  <c r="S56" i="26" s="1"/>
  <c r="L30" i="26"/>
  <c r="L43" i="26" s="1"/>
  <c r="K30" i="26"/>
  <c r="K43" i="26" s="1"/>
  <c r="J30" i="26"/>
  <c r="J43" i="26" s="1"/>
  <c r="J56" i="26" s="1"/>
  <c r="B30" i="26"/>
  <c r="B43" i="26" s="1"/>
  <c r="A30" i="26"/>
  <c r="A43" i="26" s="1"/>
  <c r="A56" i="26" s="1"/>
  <c r="CE29" i="26"/>
  <c r="CE42" i="26" s="1"/>
  <c r="CD29" i="26"/>
  <c r="CD42" i="26" s="1"/>
  <c r="CD55" i="26" s="1"/>
  <c r="BV29" i="26"/>
  <c r="BV42" i="26" s="1"/>
  <c r="BU29" i="26"/>
  <c r="BU42" i="26" s="1"/>
  <c r="BU55" i="26" s="1"/>
  <c r="BN29" i="26"/>
  <c r="BM29" i="26"/>
  <c r="BM42" i="26" s="1"/>
  <c r="BL29" i="26"/>
  <c r="BL42" i="26" s="1"/>
  <c r="BL55" i="26" s="1"/>
  <c r="BD29" i="26"/>
  <c r="BD42" i="26" s="1"/>
  <c r="BC29" i="26"/>
  <c r="BC42" i="26" s="1"/>
  <c r="BC55" i="26" s="1"/>
  <c r="AW29" i="26"/>
  <c r="AW42" i="26" s="1"/>
  <c r="AV29" i="26"/>
  <c r="AV42" i="26" s="1"/>
  <c r="AU29" i="26"/>
  <c r="AU42" i="26" s="1"/>
  <c r="AT29" i="26"/>
  <c r="AT42" i="26" s="1"/>
  <c r="AT55" i="26" s="1"/>
  <c r="AL29" i="26"/>
  <c r="AK29" i="26"/>
  <c r="AK42" i="26" s="1"/>
  <c r="AK55" i="26" s="1"/>
  <c r="AC29" i="26"/>
  <c r="AC42" i="26" s="1"/>
  <c r="AB29" i="26"/>
  <c r="AB42" i="26" s="1"/>
  <c r="AB55" i="26" s="1"/>
  <c r="X29" i="26"/>
  <c r="W29" i="26"/>
  <c r="W42" i="26" s="1"/>
  <c r="V29" i="26"/>
  <c r="V42" i="26" s="1"/>
  <c r="U29" i="26"/>
  <c r="U42" i="26" s="1"/>
  <c r="T29" i="26"/>
  <c r="T42" i="26" s="1"/>
  <c r="S29" i="26"/>
  <c r="S42" i="26" s="1"/>
  <c r="S55" i="26" s="1"/>
  <c r="K29" i="26"/>
  <c r="K42" i="26" s="1"/>
  <c r="J29" i="26"/>
  <c r="J42" i="26" s="1"/>
  <c r="J55" i="26" s="1"/>
  <c r="D29" i="26"/>
  <c r="D42" i="26" s="1"/>
  <c r="C29" i="26"/>
  <c r="C42" i="26" s="1"/>
  <c r="B29" i="26"/>
  <c r="B42" i="26" s="1"/>
  <c r="A29" i="26"/>
  <c r="A42" i="26" s="1"/>
  <c r="A55" i="26" s="1"/>
  <c r="CE28" i="26"/>
  <c r="CE41" i="26" s="1"/>
  <c r="CD28" i="26"/>
  <c r="CD41" i="26" s="1"/>
  <c r="CD54" i="26" s="1"/>
  <c r="BV28" i="26"/>
  <c r="BV41" i="26" s="1"/>
  <c r="BU28" i="26"/>
  <c r="BU41" i="26" s="1"/>
  <c r="BU54" i="26" s="1"/>
  <c r="BN28" i="26"/>
  <c r="BN41" i="26" s="1"/>
  <c r="BM28" i="26"/>
  <c r="BM41" i="26" s="1"/>
  <c r="BL28" i="26"/>
  <c r="BL41" i="26" s="1"/>
  <c r="BL54" i="26" s="1"/>
  <c r="BF28" i="26"/>
  <c r="BE28" i="26"/>
  <c r="BE41" i="26" s="1"/>
  <c r="BD28" i="26"/>
  <c r="BD41" i="26" s="1"/>
  <c r="BC28" i="26"/>
  <c r="BC41" i="26" s="1"/>
  <c r="BC54" i="26" s="1"/>
  <c r="AU28" i="26"/>
  <c r="AU41" i="26" s="1"/>
  <c r="AT28" i="26"/>
  <c r="AT41" i="26" s="1"/>
  <c r="AT54" i="26" s="1"/>
  <c r="AL28" i="26"/>
  <c r="AL41" i="26" s="1"/>
  <c r="AK28" i="26"/>
  <c r="AK41" i="26" s="1"/>
  <c r="AK54" i="26" s="1"/>
  <c r="AD28" i="26"/>
  <c r="AC28" i="26"/>
  <c r="AC41" i="26" s="1"/>
  <c r="AB28" i="26"/>
  <c r="AB41" i="26" s="1"/>
  <c r="AB54" i="26" s="1"/>
  <c r="T28" i="26"/>
  <c r="T41" i="26" s="1"/>
  <c r="S28" i="26"/>
  <c r="S41" i="26" s="1"/>
  <c r="S54" i="26" s="1"/>
  <c r="M28" i="26"/>
  <c r="M41" i="26" s="1"/>
  <c r="L28" i="26"/>
  <c r="L41" i="26" s="1"/>
  <c r="K28" i="26"/>
  <c r="K41" i="26" s="1"/>
  <c r="J28" i="26"/>
  <c r="J41" i="26" s="1"/>
  <c r="J54" i="26" s="1"/>
  <c r="B28" i="26"/>
  <c r="A28" i="26"/>
  <c r="A41" i="26" s="1"/>
  <c r="A54" i="26" s="1"/>
  <c r="CF27" i="26"/>
  <c r="CF40" i="26" s="1"/>
  <c r="CE27" i="26"/>
  <c r="CE40" i="26" s="1"/>
  <c r="CD27" i="26"/>
  <c r="CD40" i="26" s="1"/>
  <c r="CD53" i="26" s="1"/>
  <c r="BW27" i="26"/>
  <c r="BW40" i="26" s="1"/>
  <c r="BV27" i="26"/>
  <c r="BV40" i="26" s="1"/>
  <c r="BU27" i="26"/>
  <c r="BU40" i="26" s="1"/>
  <c r="BU53" i="26" s="1"/>
  <c r="BM27" i="26"/>
  <c r="BM40" i="26" s="1"/>
  <c r="BL27" i="26"/>
  <c r="BL40" i="26" s="1"/>
  <c r="BL53" i="26" s="1"/>
  <c r="BD27" i="26"/>
  <c r="BD40" i="26" s="1"/>
  <c r="BC27" i="26"/>
  <c r="BC40" i="26" s="1"/>
  <c r="BC53" i="26" s="1"/>
  <c r="AU27" i="26"/>
  <c r="AU40" i="26" s="1"/>
  <c r="AT27" i="26"/>
  <c r="AT40" i="26" s="1"/>
  <c r="AT53" i="26" s="1"/>
  <c r="AL27" i="26"/>
  <c r="AL40" i="26" s="1"/>
  <c r="AK27" i="26"/>
  <c r="AK40" i="26" s="1"/>
  <c r="AK53" i="26" s="1"/>
  <c r="AD27" i="26"/>
  <c r="AD40" i="26" s="1"/>
  <c r="AC27" i="26"/>
  <c r="AC40" i="26" s="1"/>
  <c r="AB27" i="26"/>
  <c r="AB40" i="26" s="1"/>
  <c r="AB53" i="26" s="1"/>
  <c r="T27" i="26"/>
  <c r="T40" i="26" s="1"/>
  <c r="S27" i="26"/>
  <c r="S40" i="26" s="1"/>
  <c r="S53" i="26" s="1"/>
  <c r="L27" i="26"/>
  <c r="L40" i="26" s="1"/>
  <c r="K27" i="26"/>
  <c r="K40" i="26" s="1"/>
  <c r="J27" i="26"/>
  <c r="J40" i="26" s="1"/>
  <c r="J53" i="26" s="1"/>
  <c r="B27" i="26"/>
  <c r="B40" i="26" s="1"/>
  <c r="A27" i="26"/>
  <c r="A40" i="26" s="1"/>
  <c r="A53" i="26" s="1"/>
  <c r="CE26" i="26"/>
  <c r="CE39" i="26" s="1"/>
  <c r="CD26" i="26"/>
  <c r="CD39" i="26" s="1"/>
  <c r="CD52" i="26" s="1"/>
  <c r="BV26" i="26"/>
  <c r="BV39" i="26" s="1"/>
  <c r="BU26" i="26"/>
  <c r="BU39" i="26" s="1"/>
  <c r="BU52" i="26" s="1"/>
  <c r="BO26" i="26"/>
  <c r="BN26" i="26"/>
  <c r="BN39" i="26" s="1"/>
  <c r="BM26" i="26"/>
  <c r="BM39" i="26" s="1"/>
  <c r="BL26" i="26"/>
  <c r="BL39" i="26" s="1"/>
  <c r="BL52" i="26" s="1"/>
  <c r="BD26" i="26"/>
  <c r="BC26" i="26"/>
  <c r="BC39" i="26" s="1"/>
  <c r="BC52" i="26" s="1"/>
  <c r="AV26" i="26"/>
  <c r="AV39" i="26" s="1"/>
  <c r="AU26" i="26"/>
  <c r="AU39" i="26" s="1"/>
  <c r="AT26" i="26"/>
  <c r="AT39" i="26" s="1"/>
  <c r="AT52" i="26" s="1"/>
  <c r="AN26" i="26"/>
  <c r="AM26" i="26"/>
  <c r="AM39" i="26" s="1"/>
  <c r="AL26" i="26"/>
  <c r="AL39" i="26" s="1"/>
  <c r="AK26" i="26"/>
  <c r="AK39" i="26" s="1"/>
  <c r="AK52" i="26" s="1"/>
  <c r="AC26" i="26"/>
  <c r="AC39" i="26" s="1"/>
  <c r="AB26" i="26"/>
  <c r="AB39" i="26" s="1"/>
  <c r="AB52" i="26" s="1"/>
  <c r="T26" i="26"/>
  <c r="T39" i="26" s="1"/>
  <c r="S26" i="26"/>
  <c r="S39" i="26" s="1"/>
  <c r="S52" i="26" s="1"/>
  <c r="K26" i="26"/>
  <c r="J26" i="26"/>
  <c r="J39" i="26" s="1"/>
  <c r="J52" i="26" s="1"/>
  <c r="B26" i="26"/>
  <c r="B39" i="26" s="1"/>
  <c r="A26" i="26"/>
  <c r="A39" i="26" s="1"/>
  <c r="A52" i="26" s="1"/>
  <c r="CF25" i="26"/>
  <c r="CF38" i="26" s="1"/>
  <c r="CE25" i="26"/>
  <c r="CE38" i="26" s="1"/>
  <c r="CD25" i="26"/>
  <c r="CD38" i="26" s="1"/>
  <c r="CD51" i="26" s="1"/>
  <c r="BX25" i="26"/>
  <c r="BW25" i="26"/>
  <c r="BW38" i="26" s="1"/>
  <c r="BV25" i="26"/>
  <c r="BV38" i="26" s="1"/>
  <c r="BU25" i="26"/>
  <c r="BU38" i="26" s="1"/>
  <c r="BU51" i="26" s="1"/>
  <c r="BN25" i="26"/>
  <c r="BN38" i="26" s="1"/>
  <c r="BM25" i="26"/>
  <c r="BM38" i="26" s="1"/>
  <c r="BL25" i="26"/>
  <c r="BL38" i="26" s="1"/>
  <c r="BL51" i="26" s="1"/>
  <c r="BD25" i="26"/>
  <c r="BD38" i="26" s="1"/>
  <c r="BC25" i="26"/>
  <c r="BC38" i="26" s="1"/>
  <c r="BC51" i="26" s="1"/>
  <c r="AU25" i="26"/>
  <c r="AU38" i="26" s="1"/>
  <c r="AT25" i="26"/>
  <c r="AT38" i="26" s="1"/>
  <c r="AT51" i="26" s="1"/>
  <c r="AL25" i="26"/>
  <c r="AL38" i="26" s="1"/>
  <c r="AK25" i="26"/>
  <c r="AK38" i="26" s="1"/>
  <c r="AK51" i="26" s="1"/>
  <c r="AF25" i="26"/>
  <c r="AF38" i="26" s="1"/>
  <c r="AE25" i="26"/>
  <c r="AE38" i="26" s="1"/>
  <c r="AD25" i="26"/>
  <c r="AD38" i="26" s="1"/>
  <c r="AC25" i="26"/>
  <c r="AC38" i="26" s="1"/>
  <c r="AB25" i="26"/>
  <c r="AB38" i="26" s="1"/>
  <c r="AB51" i="26" s="1"/>
  <c r="T25" i="26"/>
  <c r="S25" i="26"/>
  <c r="S38" i="26" s="1"/>
  <c r="S51" i="26" s="1"/>
  <c r="L25" i="26"/>
  <c r="L38" i="26" s="1"/>
  <c r="K25" i="26"/>
  <c r="K38" i="26" s="1"/>
  <c r="J25" i="26"/>
  <c r="J38" i="26" s="1"/>
  <c r="J51" i="26" s="1"/>
  <c r="E25" i="26"/>
  <c r="E38" i="26" s="1"/>
  <c r="D25" i="26"/>
  <c r="D38" i="26" s="1"/>
  <c r="C25" i="26"/>
  <c r="C38" i="26" s="1"/>
  <c r="B25" i="26"/>
  <c r="B38" i="26" s="1"/>
  <c r="A25" i="26"/>
  <c r="A38" i="26" s="1"/>
  <c r="A51" i="26" s="1"/>
  <c r="CE24" i="26"/>
  <c r="CE37" i="26" s="1"/>
  <c r="CD24" i="26"/>
  <c r="CD37" i="26" s="1"/>
  <c r="CD50" i="26" s="1"/>
  <c r="BV24" i="26"/>
  <c r="BV37" i="26" s="1"/>
  <c r="BU24" i="26"/>
  <c r="BU37" i="26" s="1"/>
  <c r="BU50" i="26" s="1"/>
  <c r="BM24" i="26"/>
  <c r="BM37" i="26" s="1"/>
  <c r="BL24" i="26"/>
  <c r="BL37" i="26" s="1"/>
  <c r="BL50" i="26" s="1"/>
  <c r="BD24" i="26"/>
  <c r="BD37" i="26" s="1"/>
  <c r="BC24" i="26"/>
  <c r="BC37" i="26" s="1"/>
  <c r="BC50" i="26" s="1"/>
  <c r="AV24" i="26"/>
  <c r="AV37" i="26" s="1"/>
  <c r="AU24" i="26"/>
  <c r="AU37" i="26" s="1"/>
  <c r="AT24" i="26"/>
  <c r="AT37" i="26" s="1"/>
  <c r="AT50" i="26" s="1"/>
  <c r="AL24" i="26"/>
  <c r="AL37" i="26" s="1"/>
  <c r="AK24" i="26"/>
  <c r="AK37" i="26" s="1"/>
  <c r="AK50" i="26" s="1"/>
  <c r="AD24" i="26"/>
  <c r="AD37" i="26" s="1"/>
  <c r="AC24" i="26"/>
  <c r="AC37" i="26" s="1"/>
  <c r="AB24" i="26"/>
  <c r="AB37" i="26" s="1"/>
  <c r="AB50" i="26" s="1"/>
  <c r="T24" i="26"/>
  <c r="T37" i="26" s="1"/>
  <c r="S24" i="26"/>
  <c r="S37" i="26" s="1"/>
  <c r="S50" i="26" s="1"/>
  <c r="L24" i="26"/>
  <c r="K24" i="26"/>
  <c r="K37" i="26" s="1"/>
  <c r="J24" i="26"/>
  <c r="J37" i="26" s="1"/>
  <c r="J50" i="26" s="1"/>
  <c r="B24" i="26"/>
  <c r="B37" i="26" s="1"/>
  <c r="A24" i="26"/>
  <c r="A37" i="26" s="1"/>
  <c r="A50" i="26" s="1"/>
  <c r="CG23" i="26"/>
  <c r="CG36" i="26" s="1"/>
  <c r="CF23" i="26"/>
  <c r="CF36" i="26" s="1"/>
  <c r="CE23" i="26"/>
  <c r="CE36" i="26" s="1"/>
  <c r="CD23" i="26"/>
  <c r="CD36" i="26" s="1"/>
  <c r="CD49" i="26" s="1"/>
  <c r="BV23" i="26"/>
  <c r="BU23" i="26"/>
  <c r="BU36" i="26" s="1"/>
  <c r="BU49" i="26" s="1"/>
  <c r="BN23" i="26"/>
  <c r="BN36" i="26" s="1"/>
  <c r="BM23" i="26"/>
  <c r="BM36" i="26" s="1"/>
  <c r="BL23" i="26"/>
  <c r="BL36" i="26" s="1"/>
  <c r="BL49" i="26" s="1"/>
  <c r="BE23" i="26"/>
  <c r="BE36" i="26" s="1"/>
  <c r="BD23" i="26"/>
  <c r="BD36" i="26" s="1"/>
  <c r="BC23" i="26"/>
  <c r="BC36" i="26" s="1"/>
  <c r="BC49" i="26" s="1"/>
  <c r="AU23" i="26"/>
  <c r="AU36" i="26" s="1"/>
  <c r="AT23" i="26"/>
  <c r="AT36" i="26" s="1"/>
  <c r="AT49" i="26" s="1"/>
  <c r="AL23" i="26"/>
  <c r="AL36" i="26" s="1"/>
  <c r="AK23" i="26"/>
  <c r="AK36" i="26" s="1"/>
  <c r="AK49" i="26" s="1"/>
  <c r="AD23" i="26"/>
  <c r="AD36" i="26" s="1"/>
  <c r="AC23" i="26"/>
  <c r="AC36" i="26" s="1"/>
  <c r="AB23" i="26"/>
  <c r="AB36" i="26" s="1"/>
  <c r="AB49" i="26" s="1"/>
  <c r="T23" i="26"/>
  <c r="T36" i="26" s="1"/>
  <c r="S23" i="26"/>
  <c r="S36" i="26" s="1"/>
  <c r="S49" i="26" s="1"/>
  <c r="L23" i="26"/>
  <c r="L36" i="26" s="1"/>
  <c r="K23" i="26"/>
  <c r="K36" i="26" s="1"/>
  <c r="J23" i="26"/>
  <c r="J36" i="26" s="1"/>
  <c r="J49" i="26" s="1"/>
  <c r="B23" i="26"/>
  <c r="B36" i="26" s="1"/>
  <c r="A23" i="26"/>
  <c r="A36" i="26" s="1"/>
  <c r="A49" i="26" s="1"/>
  <c r="CF22" i="26"/>
  <c r="CF35" i="26" s="1"/>
  <c r="CE22" i="26"/>
  <c r="CE35" i="26" s="1"/>
  <c r="CD22" i="26"/>
  <c r="CD35" i="26" s="1"/>
  <c r="CD48" i="26" s="1"/>
  <c r="BV22" i="26"/>
  <c r="BV35" i="26" s="1"/>
  <c r="BU22" i="26"/>
  <c r="BU35" i="26" s="1"/>
  <c r="BU48" i="26" s="1"/>
  <c r="BN22" i="26"/>
  <c r="BM22" i="26"/>
  <c r="BM35" i="26" s="1"/>
  <c r="BL22" i="26"/>
  <c r="BL35" i="26" s="1"/>
  <c r="BL48" i="26" s="1"/>
  <c r="BD22" i="26"/>
  <c r="BD35" i="26" s="1"/>
  <c r="BC22" i="26"/>
  <c r="BC35" i="26" s="1"/>
  <c r="BC48" i="26" s="1"/>
  <c r="AY22" i="26"/>
  <c r="AY35" i="26" s="1"/>
  <c r="AX22" i="26"/>
  <c r="AX35" i="26" s="1"/>
  <c r="AW22" i="26"/>
  <c r="AW35" i="26" s="1"/>
  <c r="AV22" i="26"/>
  <c r="AV35" i="26" s="1"/>
  <c r="AU22" i="26"/>
  <c r="AU35" i="26" s="1"/>
  <c r="AT22" i="26"/>
  <c r="AT35" i="26" s="1"/>
  <c r="AT48" i="26" s="1"/>
  <c r="AL22" i="26"/>
  <c r="AK22" i="26"/>
  <c r="AK35" i="26" s="1"/>
  <c r="AK48" i="26" s="1"/>
  <c r="AD22" i="26"/>
  <c r="AD35" i="26" s="1"/>
  <c r="AC22" i="26"/>
  <c r="AC35" i="26" s="1"/>
  <c r="AB22" i="26"/>
  <c r="AB35" i="26" s="1"/>
  <c r="AB48" i="26" s="1"/>
  <c r="T22" i="26"/>
  <c r="T35" i="26" s="1"/>
  <c r="S22" i="26"/>
  <c r="S35" i="26" s="1"/>
  <c r="S48" i="26" s="1"/>
  <c r="K22" i="26"/>
  <c r="K35" i="26" s="1"/>
  <c r="J22" i="26"/>
  <c r="J35" i="26" s="1"/>
  <c r="J48" i="26" s="1"/>
  <c r="B22" i="26"/>
  <c r="B35" i="26" s="1"/>
  <c r="A22" i="26"/>
  <c r="A35" i="26" s="1"/>
  <c r="A48" i="26" s="1"/>
  <c r="CE21" i="26"/>
  <c r="CD21" i="26"/>
  <c r="CD34" i="26" s="1"/>
  <c r="CD47" i="26" s="1"/>
  <c r="BV21" i="26"/>
  <c r="BV34" i="26" s="1"/>
  <c r="BU21" i="26"/>
  <c r="BU34" i="26" s="1"/>
  <c r="BU47" i="26" s="1"/>
  <c r="BN21" i="26"/>
  <c r="BN34" i="26" s="1"/>
  <c r="BM21" i="26"/>
  <c r="BM34" i="26" s="1"/>
  <c r="BL21" i="26"/>
  <c r="BL34" i="26" s="1"/>
  <c r="BL47" i="26" s="1"/>
  <c r="BD21" i="26"/>
  <c r="BC21" i="26"/>
  <c r="BC34" i="26" s="1"/>
  <c r="BC47" i="26" s="1"/>
  <c r="AV21" i="26"/>
  <c r="AV34" i="26" s="1"/>
  <c r="AU21" i="26"/>
  <c r="AU34" i="26" s="1"/>
  <c r="AT21" i="26"/>
  <c r="AT34" i="26" s="1"/>
  <c r="AT47" i="26" s="1"/>
  <c r="AL21" i="26"/>
  <c r="AL34" i="26" s="1"/>
  <c r="AK21" i="26"/>
  <c r="AK34" i="26" s="1"/>
  <c r="AK47" i="26" s="1"/>
  <c r="AC21" i="26"/>
  <c r="AB21" i="26"/>
  <c r="AB34" i="26" s="1"/>
  <c r="AB47" i="26" s="1"/>
  <c r="T21" i="26"/>
  <c r="T34" i="26" s="1"/>
  <c r="S21" i="26"/>
  <c r="S34" i="26" s="1"/>
  <c r="S47" i="26" s="1"/>
  <c r="L21" i="26"/>
  <c r="L34" i="26" s="1"/>
  <c r="K21" i="26"/>
  <c r="K34" i="26" s="1"/>
  <c r="J21" i="26"/>
  <c r="J34" i="26" s="1"/>
  <c r="J47" i="26" s="1"/>
  <c r="B21" i="26"/>
  <c r="A21" i="26"/>
  <c r="A34" i="26" s="1"/>
  <c r="A47" i="26" s="1"/>
  <c r="B19" i="26"/>
  <c r="K19" i="26" s="1"/>
  <c r="T19" i="26" s="1"/>
  <c r="AC19" i="26" s="1"/>
  <c r="AL19" i="26" s="1"/>
  <c r="AU19" i="26" s="1"/>
  <c r="BD19" i="26" s="1"/>
  <c r="BM19" i="26" s="1"/>
  <c r="BV19" i="26" s="1"/>
  <c r="CE19" i="26" s="1"/>
  <c r="B18" i="26"/>
  <c r="K18" i="26" s="1"/>
  <c r="T18" i="26" s="1"/>
  <c r="AC18" i="26" s="1"/>
  <c r="AL18" i="26" s="1"/>
  <c r="AU18" i="26" s="1"/>
  <c r="BD18" i="26" s="1"/>
  <c r="BM18" i="26" s="1"/>
  <c r="BV18" i="26" s="1"/>
  <c r="CE18" i="26" s="1"/>
  <c r="B17" i="26"/>
  <c r="K17" i="26" s="1"/>
  <c r="T17" i="26" s="1"/>
  <c r="AC17" i="26" s="1"/>
  <c r="AL17" i="26" s="1"/>
  <c r="AU17" i="26" s="1"/>
  <c r="BD17" i="26" s="1"/>
  <c r="BM17" i="26" s="1"/>
  <c r="BV17" i="26" s="1"/>
  <c r="CE17" i="26" s="1"/>
  <c r="B16" i="26"/>
  <c r="K16" i="26" s="1"/>
  <c r="T16" i="26" s="1"/>
  <c r="AC16" i="26" s="1"/>
  <c r="AL16" i="26" s="1"/>
  <c r="AU16" i="26" s="1"/>
  <c r="BD16" i="26" s="1"/>
  <c r="BM16" i="26" s="1"/>
  <c r="BV16" i="26" s="1"/>
  <c r="CE16" i="26" s="1"/>
  <c r="B15" i="26"/>
  <c r="K15" i="26" s="1"/>
  <c r="T15" i="26" s="1"/>
  <c r="AC15" i="26" s="1"/>
  <c r="AL15" i="26" s="1"/>
  <c r="AU15" i="26" s="1"/>
  <c r="BD15" i="26" s="1"/>
  <c r="BM15" i="26" s="1"/>
  <c r="BV15" i="26" s="1"/>
  <c r="CE15" i="26" s="1"/>
  <c r="B14" i="26"/>
  <c r="K14" i="26" s="1"/>
  <c r="T14" i="26" s="1"/>
  <c r="AC14" i="26" s="1"/>
  <c r="AL14" i="26" s="1"/>
  <c r="AU14" i="26" s="1"/>
  <c r="BD14" i="26" s="1"/>
  <c r="BM14" i="26" s="1"/>
  <c r="BV14" i="26" s="1"/>
  <c r="CE14" i="26" s="1"/>
  <c r="B13" i="26"/>
  <c r="K13" i="26" s="1"/>
  <c r="T13" i="26" s="1"/>
  <c r="AC13" i="26" s="1"/>
  <c r="AL13" i="26" s="1"/>
  <c r="AU13" i="26" s="1"/>
  <c r="BD13" i="26" s="1"/>
  <c r="BM13" i="26" s="1"/>
  <c r="BV13" i="26" s="1"/>
  <c r="CE13" i="26" s="1"/>
  <c r="B12" i="26"/>
  <c r="K12" i="26" s="1"/>
  <c r="T12" i="26" s="1"/>
  <c r="AC12" i="26" s="1"/>
  <c r="AL12" i="26" s="1"/>
  <c r="AU12" i="26" s="1"/>
  <c r="BD12" i="26" s="1"/>
  <c r="BM12" i="26" s="1"/>
  <c r="BV12" i="26" s="1"/>
  <c r="CE12" i="26" s="1"/>
  <c r="B11" i="26"/>
  <c r="K11" i="26" s="1"/>
  <c r="T11" i="26" s="1"/>
  <c r="AC11" i="26" s="1"/>
  <c r="AL11" i="26" s="1"/>
  <c r="AU11" i="26" s="1"/>
  <c r="BD11" i="26" s="1"/>
  <c r="BM11" i="26" s="1"/>
  <c r="BV11" i="26" s="1"/>
  <c r="CE11" i="26" s="1"/>
  <c r="B10" i="26"/>
  <c r="K10" i="26" s="1"/>
  <c r="T10" i="26" s="1"/>
  <c r="AC10" i="26" s="1"/>
  <c r="AL10" i="26" s="1"/>
  <c r="AU10" i="26" s="1"/>
  <c r="BD10" i="26" s="1"/>
  <c r="BM10" i="26" s="1"/>
  <c r="BV10" i="26" s="1"/>
  <c r="CE10" i="26" s="1"/>
  <c r="B9" i="26"/>
  <c r="K9" i="26" s="1"/>
  <c r="T9" i="26" s="1"/>
  <c r="AC9" i="26" s="1"/>
  <c r="AL9" i="26" s="1"/>
  <c r="AU9" i="26" s="1"/>
  <c r="BD9" i="26" s="1"/>
  <c r="BM9" i="26" s="1"/>
  <c r="BV9" i="26" s="1"/>
  <c r="CE9" i="26" s="1"/>
  <c r="B8" i="26"/>
  <c r="K8" i="26" s="1"/>
  <c r="T8" i="26" s="1"/>
  <c r="AC8" i="26" s="1"/>
  <c r="AL8" i="26" s="1"/>
  <c r="CD54" i="25"/>
  <c r="AB45" i="25"/>
  <c r="AB58" i="25" s="1"/>
  <c r="AT44" i="25"/>
  <c r="AT57" i="25" s="1"/>
  <c r="BU42" i="25"/>
  <c r="BU55" i="25" s="1"/>
  <c r="AT41" i="25"/>
  <c r="AT54" i="25" s="1"/>
  <c r="AT40" i="25"/>
  <c r="AT53" i="25" s="1"/>
  <c r="BU38" i="25"/>
  <c r="BU51" i="25" s="1"/>
  <c r="A36" i="25"/>
  <c r="A49" i="25" s="1"/>
  <c r="BC34" i="25"/>
  <c r="BC47" i="25" s="1"/>
  <c r="CE32" i="25"/>
  <c r="CF32" i="25" s="1"/>
  <c r="CG32" i="25" s="1"/>
  <c r="CH32" i="25" s="1"/>
  <c r="CI32" i="25" s="1"/>
  <c r="CJ32" i="25" s="1"/>
  <c r="CK32" i="25" s="1"/>
  <c r="CL32" i="25" s="1"/>
  <c r="CD32" i="25"/>
  <c r="CD45" i="25" s="1"/>
  <c r="CD58" i="25" s="1"/>
  <c r="BV32" i="25"/>
  <c r="BW32" i="25" s="1"/>
  <c r="BX32" i="25" s="1"/>
  <c r="BY32" i="25" s="1"/>
  <c r="BZ32" i="25" s="1"/>
  <c r="CA32" i="25" s="1"/>
  <c r="CB32" i="25" s="1"/>
  <c r="CC32" i="25" s="1"/>
  <c r="BU32" i="25"/>
  <c r="BU45" i="25" s="1"/>
  <c r="BU58" i="25" s="1"/>
  <c r="BM32" i="25"/>
  <c r="BN32" i="25" s="1"/>
  <c r="BO32" i="25" s="1"/>
  <c r="BP32" i="25" s="1"/>
  <c r="BQ32" i="25" s="1"/>
  <c r="BR32" i="25" s="1"/>
  <c r="BS32" i="25" s="1"/>
  <c r="BT32" i="25" s="1"/>
  <c r="BL32" i="25"/>
  <c r="BL45" i="25" s="1"/>
  <c r="BL58" i="25" s="1"/>
  <c r="BE32" i="25"/>
  <c r="BF32" i="25" s="1"/>
  <c r="BG32" i="25" s="1"/>
  <c r="BH32" i="25" s="1"/>
  <c r="BI32" i="25" s="1"/>
  <c r="BJ32" i="25" s="1"/>
  <c r="BK32" i="25" s="1"/>
  <c r="BD32" i="25"/>
  <c r="BC32" i="25"/>
  <c r="BC45" i="25" s="1"/>
  <c r="BC58" i="25" s="1"/>
  <c r="AU32" i="25"/>
  <c r="AV32" i="25" s="1"/>
  <c r="AW32" i="25" s="1"/>
  <c r="AX32" i="25" s="1"/>
  <c r="AY32" i="25" s="1"/>
  <c r="AZ32" i="25" s="1"/>
  <c r="BA32" i="25" s="1"/>
  <c r="BB32" i="25" s="1"/>
  <c r="AT32" i="25"/>
  <c r="AT45" i="25" s="1"/>
  <c r="AT58" i="25" s="1"/>
  <c r="AM32" i="25"/>
  <c r="AN32" i="25" s="1"/>
  <c r="AO32" i="25" s="1"/>
  <c r="AP32" i="25" s="1"/>
  <c r="AQ32" i="25" s="1"/>
  <c r="AR32" i="25" s="1"/>
  <c r="AS32" i="25" s="1"/>
  <c r="AL32" i="25"/>
  <c r="AK32" i="25"/>
  <c r="AK45" i="25" s="1"/>
  <c r="AK58" i="25" s="1"/>
  <c r="AC32" i="25"/>
  <c r="AD32" i="25" s="1"/>
  <c r="AE32" i="25" s="1"/>
  <c r="AF32" i="25" s="1"/>
  <c r="AG32" i="25" s="1"/>
  <c r="AH32" i="25" s="1"/>
  <c r="AI32" i="25" s="1"/>
  <c r="AJ32" i="25" s="1"/>
  <c r="AB32" i="25"/>
  <c r="U32" i="25"/>
  <c r="V32" i="25" s="1"/>
  <c r="W32" i="25" s="1"/>
  <c r="X32" i="25" s="1"/>
  <c r="Y32" i="25" s="1"/>
  <c r="Z32" i="25" s="1"/>
  <c r="AA32" i="25" s="1"/>
  <c r="T32" i="25"/>
  <c r="S32" i="25"/>
  <c r="S45" i="25" s="1"/>
  <c r="S58" i="25" s="1"/>
  <c r="K32" i="25"/>
  <c r="L32" i="25" s="1"/>
  <c r="M32" i="25" s="1"/>
  <c r="N32" i="25" s="1"/>
  <c r="O32" i="25" s="1"/>
  <c r="P32" i="25" s="1"/>
  <c r="Q32" i="25" s="1"/>
  <c r="R32" i="25" s="1"/>
  <c r="J32" i="25"/>
  <c r="J45" i="25" s="1"/>
  <c r="J58" i="25" s="1"/>
  <c r="B32" i="25"/>
  <c r="C32" i="25" s="1"/>
  <c r="D32" i="25" s="1"/>
  <c r="E32" i="25" s="1"/>
  <c r="F32" i="25" s="1"/>
  <c r="G32" i="25" s="1"/>
  <c r="H32" i="25" s="1"/>
  <c r="I32" i="25" s="1"/>
  <c r="A32" i="25"/>
  <c r="A45" i="25" s="1"/>
  <c r="A58" i="25" s="1"/>
  <c r="CE31" i="25"/>
  <c r="CF31" i="25" s="1"/>
  <c r="CG31" i="25" s="1"/>
  <c r="CH31" i="25" s="1"/>
  <c r="CI31" i="25" s="1"/>
  <c r="CJ31" i="25" s="1"/>
  <c r="CK31" i="25" s="1"/>
  <c r="CL31" i="25" s="1"/>
  <c r="CD31" i="25"/>
  <c r="CD44" i="25" s="1"/>
  <c r="CD57" i="25" s="1"/>
  <c r="BW31" i="25"/>
  <c r="BX31" i="25" s="1"/>
  <c r="BY31" i="25" s="1"/>
  <c r="BZ31" i="25" s="1"/>
  <c r="CA31" i="25" s="1"/>
  <c r="CB31" i="25" s="1"/>
  <c r="CC31" i="25" s="1"/>
  <c r="BV31" i="25"/>
  <c r="BU31" i="25"/>
  <c r="BU44" i="25" s="1"/>
  <c r="BU57" i="25" s="1"/>
  <c r="BM31" i="25"/>
  <c r="BN31" i="25" s="1"/>
  <c r="BO31" i="25" s="1"/>
  <c r="BP31" i="25" s="1"/>
  <c r="BQ31" i="25" s="1"/>
  <c r="BR31" i="25" s="1"/>
  <c r="BS31" i="25" s="1"/>
  <c r="BT31" i="25" s="1"/>
  <c r="BL31" i="25"/>
  <c r="BL44" i="25" s="1"/>
  <c r="BL57" i="25" s="1"/>
  <c r="BE31" i="25"/>
  <c r="BF31" i="25" s="1"/>
  <c r="BG31" i="25" s="1"/>
  <c r="BH31" i="25" s="1"/>
  <c r="BI31" i="25" s="1"/>
  <c r="BJ31" i="25" s="1"/>
  <c r="BK31" i="25" s="1"/>
  <c r="BD31" i="25"/>
  <c r="BC31" i="25"/>
  <c r="BC44" i="25" s="1"/>
  <c r="BC57" i="25" s="1"/>
  <c r="AX31" i="25"/>
  <c r="AY31" i="25" s="1"/>
  <c r="AZ31" i="25" s="1"/>
  <c r="BA31" i="25" s="1"/>
  <c r="BB31" i="25" s="1"/>
  <c r="AW31" i="25"/>
  <c r="AU31" i="25"/>
  <c r="AV31" i="25" s="1"/>
  <c r="AT31" i="25"/>
  <c r="AM31" i="25"/>
  <c r="AN31" i="25" s="1"/>
  <c r="AO31" i="25" s="1"/>
  <c r="AP31" i="25" s="1"/>
  <c r="AQ31" i="25" s="1"/>
  <c r="AR31" i="25" s="1"/>
  <c r="AS31" i="25" s="1"/>
  <c r="AL31" i="25"/>
  <c r="AK31" i="25"/>
  <c r="AK44" i="25" s="1"/>
  <c r="AK57" i="25" s="1"/>
  <c r="AC31" i="25"/>
  <c r="AD31" i="25" s="1"/>
  <c r="AE31" i="25" s="1"/>
  <c r="AF31" i="25" s="1"/>
  <c r="AG31" i="25" s="1"/>
  <c r="AH31" i="25" s="1"/>
  <c r="AI31" i="25" s="1"/>
  <c r="AJ31" i="25" s="1"/>
  <c r="AB31" i="25"/>
  <c r="AB44" i="25" s="1"/>
  <c r="AB57" i="25" s="1"/>
  <c r="U31" i="25"/>
  <c r="V31" i="25" s="1"/>
  <c r="W31" i="25" s="1"/>
  <c r="X31" i="25" s="1"/>
  <c r="Y31" i="25" s="1"/>
  <c r="Z31" i="25" s="1"/>
  <c r="AA31" i="25" s="1"/>
  <c r="T31" i="25"/>
  <c r="S31" i="25"/>
  <c r="S44" i="25" s="1"/>
  <c r="S57" i="25" s="1"/>
  <c r="K31" i="25"/>
  <c r="L31" i="25" s="1"/>
  <c r="M31" i="25" s="1"/>
  <c r="N31" i="25" s="1"/>
  <c r="O31" i="25" s="1"/>
  <c r="P31" i="25" s="1"/>
  <c r="Q31" i="25" s="1"/>
  <c r="R31" i="25" s="1"/>
  <c r="J31" i="25"/>
  <c r="J44" i="25" s="1"/>
  <c r="J57" i="25" s="1"/>
  <c r="C31" i="25"/>
  <c r="D31" i="25" s="1"/>
  <c r="E31" i="25" s="1"/>
  <c r="F31" i="25" s="1"/>
  <c r="G31" i="25" s="1"/>
  <c r="H31" i="25" s="1"/>
  <c r="I31" i="25" s="1"/>
  <c r="B31" i="25"/>
  <c r="A31" i="25"/>
  <c r="A44" i="25" s="1"/>
  <c r="A57" i="25" s="1"/>
  <c r="CE30" i="25"/>
  <c r="CF30" i="25" s="1"/>
  <c r="CG30" i="25" s="1"/>
  <c r="CH30" i="25" s="1"/>
  <c r="CI30" i="25" s="1"/>
  <c r="CJ30" i="25" s="1"/>
  <c r="CK30" i="25" s="1"/>
  <c r="CL30" i="25" s="1"/>
  <c r="CD30" i="25"/>
  <c r="CD43" i="25" s="1"/>
  <c r="CD56" i="25" s="1"/>
  <c r="BW30" i="25"/>
  <c r="BX30" i="25" s="1"/>
  <c r="BY30" i="25" s="1"/>
  <c r="BZ30" i="25" s="1"/>
  <c r="CA30" i="25" s="1"/>
  <c r="CB30" i="25" s="1"/>
  <c r="CC30" i="25" s="1"/>
  <c r="BV30" i="25"/>
  <c r="BU30" i="25"/>
  <c r="BU43" i="25" s="1"/>
  <c r="BU56" i="25" s="1"/>
  <c r="BM30" i="25"/>
  <c r="BN30" i="25" s="1"/>
  <c r="BO30" i="25" s="1"/>
  <c r="BP30" i="25" s="1"/>
  <c r="BQ30" i="25" s="1"/>
  <c r="BR30" i="25" s="1"/>
  <c r="BS30" i="25" s="1"/>
  <c r="BT30" i="25" s="1"/>
  <c r="BL30" i="25"/>
  <c r="BL43" i="25" s="1"/>
  <c r="BL56" i="25" s="1"/>
  <c r="BD30" i="25"/>
  <c r="BE30" i="25" s="1"/>
  <c r="BF30" i="25" s="1"/>
  <c r="BG30" i="25" s="1"/>
  <c r="BH30" i="25" s="1"/>
  <c r="BI30" i="25" s="1"/>
  <c r="BJ30" i="25" s="1"/>
  <c r="BK30" i="25" s="1"/>
  <c r="BC30" i="25"/>
  <c r="BC43" i="25" s="1"/>
  <c r="BC56" i="25" s="1"/>
  <c r="AU30" i="25"/>
  <c r="AV30" i="25" s="1"/>
  <c r="AW30" i="25" s="1"/>
  <c r="AX30" i="25" s="1"/>
  <c r="AY30" i="25" s="1"/>
  <c r="AZ30" i="25" s="1"/>
  <c r="BA30" i="25" s="1"/>
  <c r="BB30" i="25" s="1"/>
  <c r="AT30" i="25"/>
  <c r="AT43" i="25" s="1"/>
  <c r="AT56" i="25" s="1"/>
  <c r="AQ30" i="25"/>
  <c r="AR30" i="25" s="1"/>
  <c r="AS30" i="25" s="1"/>
  <c r="AM30" i="25"/>
  <c r="AN30" i="25" s="1"/>
  <c r="AO30" i="25" s="1"/>
  <c r="AP30" i="25" s="1"/>
  <c r="AL30" i="25"/>
  <c r="AK30" i="25"/>
  <c r="AK43" i="25" s="1"/>
  <c r="AK56" i="25" s="1"/>
  <c r="AC30" i="25"/>
  <c r="AD30" i="25" s="1"/>
  <c r="AE30" i="25" s="1"/>
  <c r="AF30" i="25" s="1"/>
  <c r="AG30" i="25" s="1"/>
  <c r="AH30" i="25" s="1"/>
  <c r="AI30" i="25" s="1"/>
  <c r="AJ30" i="25" s="1"/>
  <c r="AB30" i="25"/>
  <c r="AB43" i="25" s="1"/>
  <c r="AB56" i="25" s="1"/>
  <c r="Y30" i="25"/>
  <c r="Z30" i="25" s="1"/>
  <c r="AA30" i="25" s="1"/>
  <c r="W30" i="25"/>
  <c r="X30" i="25" s="1"/>
  <c r="U30" i="25"/>
  <c r="V30" i="25" s="1"/>
  <c r="T30" i="25"/>
  <c r="S30" i="25"/>
  <c r="S43" i="25" s="1"/>
  <c r="S56" i="25" s="1"/>
  <c r="K30" i="25"/>
  <c r="L30" i="25" s="1"/>
  <c r="M30" i="25" s="1"/>
  <c r="N30" i="25" s="1"/>
  <c r="O30" i="25" s="1"/>
  <c r="P30" i="25" s="1"/>
  <c r="Q30" i="25" s="1"/>
  <c r="R30" i="25" s="1"/>
  <c r="J30" i="25"/>
  <c r="J43" i="25" s="1"/>
  <c r="J56" i="25" s="1"/>
  <c r="B30" i="25"/>
  <c r="C30" i="25" s="1"/>
  <c r="D30" i="25" s="1"/>
  <c r="E30" i="25" s="1"/>
  <c r="F30" i="25" s="1"/>
  <c r="G30" i="25" s="1"/>
  <c r="H30" i="25" s="1"/>
  <c r="I30" i="25" s="1"/>
  <c r="A30" i="25"/>
  <c r="A43" i="25" s="1"/>
  <c r="A56" i="25" s="1"/>
  <c r="CE29" i="25"/>
  <c r="CF29" i="25" s="1"/>
  <c r="CG29" i="25" s="1"/>
  <c r="CH29" i="25" s="1"/>
  <c r="CI29" i="25" s="1"/>
  <c r="CJ29" i="25" s="1"/>
  <c r="CK29" i="25" s="1"/>
  <c r="CL29" i="25" s="1"/>
  <c r="CD29" i="25"/>
  <c r="CD42" i="25" s="1"/>
  <c r="CD55" i="25" s="1"/>
  <c r="CB29" i="25"/>
  <c r="CC29" i="25" s="1"/>
  <c r="CA29" i="25"/>
  <c r="BW29" i="25"/>
  <c r="BX29" i="25" s="1"/>
  <c r="BY29" i="25" s="1"/>
  <c r="BZ29" i="25" s="1"/>
  <c r="BV29" i="25"/>
  <c r="BU29" i="25"/>
  <c r="BM29" i="25"/>
  <c r="BN29" i="25" s="1"/>
  <c r="BO29" i="25" s="1"/>
  <c r="BP29" i="25" s="1"/>
  <c r="BQ29" i="25" s="1"/>
  <c r="BR29" i="25" s="1"/>
  <c r="BS29" i="25" s="1"/>
  <c r="BT29" i="25" s="1"/>
  <c r="BL29" i="25"/>
  <c r="BL42" i="25" s="1"/>
  <c r="BL55" i="25" s="1"/>
  <c r="BK29" i="25"/>
  <c r="BJ29" i="25"/>
  <c r="BI29" i="25"/>
  <c r="BG29" i="25"/>
  <c r="BH29" i="25" s="1"/>
  <c r="BE29" i="25"/>
  <c r="BF29" i="25" s="1"/>
  <c r="BD29" i="25"/>
  <c r="BC29" i="25"/>
  <c r="BC42" i="25" s="1"/>
  <c r="BC55" i="25" s="1"/>
  <c r="AV29" i="25"/>
  <c r="AW29" i="25" s="1"/>
  <c r="AX29" i="25" s="1"/>
  <c r="AY29" i="25" s="1"/>
  <c r="AZ29" i="25" s="1"/>
  <c r="BA29" i="25" s="1"/>
  <c r="BB29" i="25" s="1"/>
  <c r="AU29" i="25"/>
  <c r="AT29" i="25"/>
  <c r="AT42" i="25" s="1"/>
  <c r="AT55" i="25" s="1"/>
  <c r="AS29" i="25"/>
  <c r="AL29" i="25"/>
  <c r="AM29" i="25" s="1"/>
  <c r="AN29" i="25" s="1"/>
  <c r="AO29" i="25" s="1"/>
  <c r="AP29" i="25" s="1"/>
  <c r="AQ29" i="25" s="1"/>
  <c r="AR29" i="25" s="1"/>
  <c r="AK29" i="25"/>
  <c r="AK42" i="25" s="1"/>
  <c r="AK55" i="25" s="1"/>
  <c r="AC29" i="25"/>
  <c r="AD29" i="25" s="1"/>
  <c r="AE29" i="25" s="1"/>
  <c r="AF29" i="25" s="1"/>
  <c r="AG29" i="25" s="1"/>
  <c r="AH29" i="25" s="1"/>
  <c r="AI29" i="25" s="1"/>
  <c r="AJ29" i="25" s="1"/>
  <c r="AB29" i="25"/>
  <c r="AB42" i="25" s="1"/>
  <c r="AB55" i="25" s="1"/>
  <c r="T29" i="25"/>
  <c r="U29" i="25" s="1"/>
  <c r="V29" i="25" s="1"/>
  <c r="W29" i="25" s="1"/>
  <c r="X29" i="25" s="1"/>
  <c r="Y29" i="25" s="1"/>
  <c r="Z29" i="25" s="1"/>
  <c r="AA29" i="25" s="1"/>
  <c r="S29" i="25"/>
  <c r="S42" i="25" s="1"/>
  <c r="S55" i="25" s="1"/>
  <c r="K29" i="25"/>
  <c r="L29" i="25" s="1"/>
  <c r="M29" i="25" s="1"/>
  <c r="N29" i="25" s="1"/>
  <c r="O29" i="25" s="1"/>
  <c r="P29" i="25" s="1"/>
  <c r="Q29" i="25" s="1"/>
  <c r="R29" i="25" s="1"/>
  <c r="J29" i="25"/>
  <c r="J42" i="25" s="1"/>
  <c r="J55" i="25" s="1"/>
  <c r="C29" i="25"/>
  <c r="D29" i="25" s="1"/>
  <c r="E29" i="25" s="1"/>
  <c r="F29" i="25" s="1"/>
  <c r="G29" i="25" s="1"/>
  <c r="H29" i="25" s="1"/>
  <c r="I29" i="25" s="1"/>
  <c r="B29" i="25"/>
  <c r="A29" i="25"/>
  <c r="A42" i="25" s="1"/>
  <c r="A55" i="25" s="1"/>
  <c r="CE28" i="25"/>
  <c r="CF28" i="25" s="1"/>
  <c r="CG28" i="25" s="1"/>
  <c r="CH28" i="25" s="1"/>
  <c r="CI28" i="25" s="1"/>
  <c r="CJ28" i="25" s="1"/>
  <c r="CK28" i="25" s="1"/>
  <c r="CL28" i="25" s="1"/>
  <c r="CD28" i="25"/>
  <c r="CD41" i="25" s="1"/>
  <c r="BW28" i="25"/>
  <c r="BX28" i="25" s="1"/>
  <c r="BY28" i="25" s="1"/>
  <c r="BZ28" i="25" s="1"/>
  <c r="CA28" i="25" s="1"/>
  <c r="CB28" i="25" s="1"/>
  <c r="CC28" i="25" s="1"/>
  <c r="BV28" i="25"/>
  <c r="BU28" i="25"/>
  <c r="BU41" i="25" s="1"/>
  <c r="BU54" i="25" s="1"/>
  <c r="BO28" i="25"/>
  <c r="BP28" i="25" s="1"/>
  <c r="BQ28" i="25" s="1"/>
  <c r="BR28" i="25" s="1"/>
  <c r="BS28" i="25" s="1"/>
  <c r="BT28" i="25" s="1"/>
  <c r="BN28" i="25"/>
  <c r="BM28" i="25"/>
  <c r="BL28" i="25"/>
  <c r="BL41" i="25" s="1"/>
  <c r="BL54" i="25" s="1"/>
  <c r="BD28" i="25"/>
  <c r="BE28" i="25" s="1"/>
  <c r="BF28" i="25" s="1"/>
  <c r="BG28" i="25" s="1"/>
  <c r="BH28" i="25" s="1"/>
  <c r="BI28" i="25" s="1"/>
  <c r="BJ28" i="25" s="1"/>
  <c r="BK28" i="25" s="1"/>
  <c r="BC28" i="25"/>
  <c r="BC41" i="25" s="1"/>
  <c r="BC54" i="25" s="1"/>
  <c r="AY28" i="25"/>
  <c r="AZ28" i="25" s="1"/>
  <c r="BA28" i="25" s="1"/>
  <c r="BB28" i="25" s="1"/>
  <c r="AW28" i="25"/>
  <c r="AX28" i="25" s="1"/>
  <c r="AV28" i="25"/>
  <c r="AU28" i="25"/>
  <c r="AT28" i="25"/>
  <c r="AL28" i="25"/>
  <c r="AM28" i="25" s="1"/>
  <c r="AN28" i="25" s="1"/>
  <c r="AO28" i="25" s="1"/>
  <c r="AP28" i="25" s="1"/>
  <c r="AQ28" i="25" s="1"/>
  <c r="AR28" i="25" s="1"/>
  <c r="AS28" i="25" s="1"/>
  <c r="AK28" i="25"/>
  <c r="AK41" i="25" s="1"/>
  <c r="AK54" i="25" s="1"/>
  <c r="AJ28" i="25"/>
  <c r="AC28" i="25"/>
  <c r="AD28" i="25" s="1"/>
  <c r="AE28" i="25" s="1"/>
  <c r="AF28" i="25" s="1"/>
  <c r="AG28" i="25" s="1"/>
  <c r="AH28" i="25" s="1"/>
  <c r="AI28" i="25" s="1"/>
  <c r="AB28" i="25"/>
  <c r="AB41" i="25" s="1"/>
  <c r="AB54" i="25" s="1"/>
  <c r="U28" i="25"/>
  <c r="V28" i="25" s="1"/>
  <c r="W28" i="25" s="1"/>
  <c r="X28" i="25" s="1"/>
  <c r="Y28" i="25" s="1"/>
  <c r="Z28" i="25" s="1"/>
  <c r="AA28" i="25" s="1"/>
  <c r="T28" i="25"/>
  <c r="S28" i="25"/>
  <c r="S41" i="25" s="1"/>
  <c r="S54" i="25" s="1"/>
  <c r="K28" i="25"/>
  <c r="L28" i="25" s="1"/>
  <c r="M28" i="25" s="1"/>
  <c r="N28" i="25" s="1"/>
  <c r="O28" i="25" s="1"/>
  <c r="P28" i="25" s="1"/>
  <c r="Q28" i="25" s="1"/>
  <c r="R28" i="25" s="1"/>
  <c r="J28" i="25"/>
  <c r="J41" i="25" s="1"/>
  <c r="J54" i="25" s="1"/>
  <c r="F28" i="25"/>
  <c r="G28" i="25" s="1"/>
  <c r="H28" i="25" s="1"/>
  <c r="I28" i="25" s="1"/>
  <c r="E28" i="25"/>
  <c r="C28" i="25"/>
  <c r="D28" i="25" s="1"/>
  <c r="B28" i="25"/>
  <c r="A28" i="25"/>
  <c r="A41" i="25" s="1"/>
  <c r="A54" i="25" s="1"/>
  <c r="CE27" i="25"/>
  <c r="CF27" i="25" s="1"/>
  <c r="CG27" i="25" s="1"/>
  <c r="CH27" i="25" s="1"/>
  <c r="CI27" i="25" s="1"/>
  <c r="CJ27" i="25" s="1"/>
  <c r="CK27" i="25" s="1"/>
  <c r="CL27" i="25" s="1"/>
  <c r="CD27" i="25"/>
  <c r="CD40" i="25" s="1"/>
  <c r="CD53" i="25" s="1"/>
  <c r="BV27" i="25"/>
  <c r="BW27" i="25" s="1"/>
  <c r="BX27" i="25" s="1"/>
  <c r="BY27" i="25" s="1"/>
  <c r="BZ27" i="25" s="1"/>
  <c r="CA27" i="25" s="1"/>
  <c r="CB27" i="25" s="1"/>
  <c r="CC27" i="25" s="1"/>
  <c r="BU27" i="25"/>
  <c r="BU40" i="25" s="1"/>
  <c r="BU53" i="25" s="1"/>
  <c r="BM27" i="25"/>
  <c r="BN27" i="25" s="1"/>
  <c r="BO27" i="25" s="1"/>
  <c r="BP27" i="25" s="1"/>
  <c r="BQ27" i="25" s="1"/>
  <c r="BR27" i="25" s="1"/>
  <c r="BS27" i="25" s="1"/>
  <c r="BT27" i="25" s="1"/>
  <c r="BL27" i="25"/>
  <c r="BL40" i="25" s="1"/>
  <c r="BL53" i="25" s="1"/>
  <c r="BD27" i="25"/>
  <c r="BE27" i="25" s="1"/>
  <c r="BF27" i="25" s="1"/>
  <c r="BG27" i="25" s="1"/>
  <c r="BH27" i="25" s="1"/>
  <c r="BI27" i="25" s="1"/>
  <c r="BJ27" i="25" s="1"/>
  <c r="BK27" i="25" s="1"/>
  <c r="BC27" i="25"/>
  <c r="BC40" i="25" s="1"/>
  <c r="BC53" i="25" s="1"/>
  <c r="AY27" i="25"/>
  <c r="AZ27" i="25" s="1"/>
  <c r="BA27" i="25" s="1"/>
  <c r="BB27" i="25" s="1"/>
  <c r="AX27" i="25"/>
  <c r="AW27" i="25"/>
  <c r="AV27" i="25"/>
  <c r="AU27" i="25"/>
  <c r="AT27" i="25"/>
  <c r="AM27" i="25"/>
  <c r="AN27" i="25" s="1"/>
  <c r="AO27" i="25" s="1"/>
  <c r="AP27" i="25" s="1"/>
  <c r="AQ27" i="25" s="1"/>
  <c r="AR27" i="25" s="1"/>
  <c r="AS27" i="25" s="1"/>
  <c r="AL27" i="25"/>
  <c r="AK27" i="25"/>
  <c r="AK40" i="25" s="1"/>
  <c r="AK53" i="25" s="1"/>
  <c r="AJ27" i="25"/>
  <c r="AD27" i="25"/>
  <c r="AE27" i="25" s="1"/>
  <c r="AF27" i="25" s="1"/>
  <c r="AG27" i="25" s="1"/>
  <c r="AH27" i="25" s="1"/>
  <c r="AI27" i="25" s="1"/>
  <c r="AC27" i="25"/>
  <c r="AB27" i="25"/>
  <c r="AB40" i="25" s="1"/>
  <c r="AB53" i="25" s="1"/>
  <c r="U27" i="25"/>
  <c r="V27" i="25" s="1"/>
  <c r="W27" i="25" s="1"/>
  <c r="X27" i="25" s="1"/>
  <c r="Y27" i="25" s="1"/>
  <c r="Z27" i="25" s="1"/>
  <c r="AA27" i="25" s="1"/>
  <c r="T27" i="25"/>
  <c r="S27" i="25"/>
  <c r="S40" i="25" s="1"/>
  <c r="S53" i="25" s="1"/>
  <c r="K27" i="25"/>
  <c r="L27" i="25" s="1"/>
  <c r="M27" i="25" s="1"/>
  <c r="N27" i="25" s="1"/>
  <c r="O27" i="25" s="1"/>
  <c r="P27" i="25" s="1"/>
  <c r="Q27" i="25" s="1"/>
  <c r="R27" i="25" s="1"/>
  <c r="J27" i="25"/>
  <c r="J40" i="25" s="1"/>
  <c r="J53" i="25" s="1"/>
  <c r="G27" i="25"/>
  <c r="H27" i="25" s="1"/>
  <c r="I27" i="25" s="1"/>
  <c r="B27" i="25"/>
  <c r="C27" i="25" s="1"/>
  <c r="D27" i="25" s="1"/>
  <c r="E27" i="25" s="1"/>
  <c r="F27" i="25" s="1"/>
  <c r="A27" i="25"/>
  <c r="A40" i="25" s="1"/>
  <c r="A53" i="25" s="1"/>
  <c r="CE26" i="25"/>
  <c r="CF26" i="25" s="1"/>
  <c r="CG26" i="25" s="1"/>
  <c r="CH26" i="25" s="1"/>
  <c r="CI26" i="25" s="1"/>
  <c r="CJ26" i="25" s="1"/>
  <c r="CK26" i="25" s="1"/>
  <c r="CL26" i="25" s="1"/>
  <c r="CD26" i="25"/>
  <c r="CD39" i="25" s="1"/>
  <c r="CD52" i="25" s="1"/>
  <c r="BX26" i="25"/>
  <c r="BY26" i="25" s="1"/>
  <c r="BZ26" i="25" s="1"/>
  <c r="CA26" i="25" s="1"/>
  <c r="CB26" i="25" s="1"/>
  <c r="CC26" i="25" s="1"/>
  <c r="BW26" i="25"/>
  <c r="BV26" i="25"/>
  <c r="BU26" i="25"/>
  <c r="BU39" i="25" s="1"/>
  <c r="BU52" i="25" s="1"/>
  <c r="BR26" i="25"/>
  <c r="BS26" i="25" s="1"/>
  <c r="BT26" i="25" s="1"/>
  <c r="BQ26" i="25"/>
  <c r="BP26" i="25"/>
  <c r="BO26" i="25"/>
  <c r="BN26" i="25"/>
  <c r="BM26" i="25"/>
  <c r="BL26" i="25"/>
  <c r="BL39" i="25" s="1"/>
  <c r="BL52" i="25" s="1"/>
  <c r="BD26" i="25"/>
  <c r="BE26" i="25" s="1"/>
  <c r="BF26" i="25" s="1"/>
  <c r="BG26" i="25" s="1"/>
  <c r="BH26" i="25" s="1"/>
  <c r="BI26" i="25" s="1"/>
  <c r="BJ26" i="25" s="1"/>
  <c r="BK26" i="25" s="1"/>
  <c r="BC26" i="25"/>
  <c r="BC39" i="25" s="1"/>
  <c r="BC52" i="25" s="1"/>
  <c r="AU26" i="25"/>
  <c r="AV26" i="25" s="1"/>
  <c r="AW26" i="25" s="1"/>
  <c r="AX26" i="25" s="1"/>
  <c r="AY26" i="25" s="1"/>
  <c r="AZ26" i="25" s="1"/>
  <c r="BA26" i="25" s="1"/>
  <c r="BB26" i="25" s="1"/>
  <c r="AT26" i="25"/>
  <c r="AT39" i="25" s="1"/>
  <c r="AT52" i="25" s="1"/>
  <c r="AL26" i="25"/>
  <c r="AM26" i="25" s="1"/>
  <c r="AN26" i="25" s="1"/>
  <c r="AO26" i="25" s="1"/>
  <c r="AP26" i="25" s="1"/>
  <c r="AQ26" i="25" s="1"/>
  <c r="AR26" i="25" s="1"/>
  <c r="AS26" i="25" s="1"/>
  <c r="AK26" i="25"/>
  <c r="AK39" i="25" s="1"/>
  <c r="AK52" i="25" s="1"/>
  <c r="AE26" i="25"/>
  <c r="AF26" i="25" s="1"/>
  <c r="AG26" i="25" s="1"/>
  <c r="AH26" i="25" s="1"/>
  <c r="AI26" i="25" s="1"/>
  <c r="AJ26" i="25" s="1"/>
  <c r="AC26" i="25"/>
  <c r="AD26" i="25" s="1"/>
  <c r="AB26" i="25"/>
  <c r="AB39" i="25" s="1"/>
  <c r="AB52" i="25" s="1"/>
  <c r="V26" i="25"/>
  <c r="W26" i="25" s="1"/>
  <c r="X26" i="25" s="1"/>
  <c r="Y26" i="25" s="1"/>
  <c r="Z26" i="25" s="1"/>
  <c r="AA26" i="25" s="1"/>
  <c r="U26" i="25"/>
  <c r="T26" i="25"/>
  <c r="S26" i="25"/>
  <c r="S39" i="25" s="1"/>
  <c r="S52" i="25" s="1"/>
  <c r="K26" i="25"/>
  <c r="L26" i="25" s="1"/>
  <c r="M26" i="25" s="1"/>
  <c r="N26" i="25" s="1"/>
  <c r="O26" i="25" s="1"/>
  <c r="P26" i="25" s="1"/>
  <c r="Q26" i="25" s="1"/>
  <c r="R26" i="25" s="1"/>
  <c r="J26" i="25"/>
  <c r="J39" i="25" s="1"/>
  <c r="J52" i="25" s="1"/>
  <c r="C26" i="25"/>
  <c r="D26" i="25" s="1"/>
  <c r="E26" i="25" s="1"/>
  <c r="F26" i="25" s="1"/>
  <c r="G26" i="25" s="1"/>
  <c r="H26" i="25" s="1"/>
  <c r="I26" i="25" s="1"/>
  <c r="B26" i="25"/>
  <c r="A26" i="25"/>
  <c r="A39" i="25" s="1"/>
  <c r="A52" i="25" s="1"/>
  <c r="CE25" i="25"/>
  <c r="CF25" i="25" s="1"/>
  <c r="CG25" i="25" s="1"/>
  <c r="CH25" i="25" s="1"/>
  <c r="CI25" i="25" s="1"/>
  <c r="CJ25" i="25" s="1"/>
  <c r="CK25" i="25" s="1"/>
  <c r="CL25" i="25" s="1"/>
  <c r="CD25" i="25"/>
  <c r="CD38" i="25" s="1"/>
  <c r="CD51" i="25" s="1"/>
  <c r="BV25" i="25"/>
  <c r="BW25" i="25" s="1"/>
  <c r="BX25" i="25" s="1"/>
  <c r="BY25" i="25" s="1"/>
  <c r="BZ25" i="25" s="1"/>
  <c r="CA25" i="25" s="1"/>
  <c r="CB25" i="25" s="1"/>
  <c r="CC25" i="25" s="1"/>
  <c r="BU25" i="25"/>
  <c r="BS25" i="25"/>
  <c r="BT25" i="25" s="1"/>
  <c r="BR25" i="25"/>
  <c r="BM25" i="25"/>
  <c r="BN25" i="25" s="1"/>
  <c r="BO25" i="25" s="1"/>
  <c r="BP25" i="25" s="1"/>
  <c r="BQ25" i="25" s="1"/>
  <c r="BL25" i="25"/>
  <c r="BL38" i="25" s="1"/>
  <c r="BL51" i="25" s="1"/>
  <c r="BD25" i="25"/>
  <c r="BE25" i="25" s="1"/>
  <c r="BF25" i="25" s="1"/>
  <c r="BG25" i="25" s="1"/>
  <c r="BH25" i="25" s="1"/>
  <c r="BI25" i="25" s="1"/>
  <c r="BJ25" i="25" s="1"/>
  <c r="BK25" i="25" s="1"/>
  <c r="BC25" i="25"/>
  <c r="BC38" i="25" s="1"/>
  <c r="BC51" i="25" s="1"/>
  <c r="AW25" i="25"/>
  <c r="AX25" i="25" s="1"/>
  <c r="AY25" i="25" s="1"/>
  <c r="AZ25" i="25" s="1"/>
  <c r="BA25" i="25" s="1"/>
  <c r="BB25" i="25" s="1"/>
  <c r="AV25" i="25"/>
  <c r="AU25" i="25"/>
  <c r="AT25" i="25"/>
  <c r="AT38" i="25" s="1"/>
  <c r="AT51" i="25" s="1"/>
  <c r="AR25" i="25"/>
  <c r="AS25" i="25" s="1"/>
  <c r="AO25" i="25"/>
  <c r="AP25" i="25" s="1"/>
  <c r="AQ25" i="25" s="1"/>
  <c r="AN25" i="25"/>
  <c r="AM25" i="25"/>
  <c r="AL25" i="25"/>
  <c r="AK25" i="25"/>
  <c r="AK38" i="25" s="1"/>
  <c r="AK51" i="25" s="1"/>
  <c r="AC25" i="25"/>
  <c r="AD25" i="25" s="1"/>
  <c r="AE25" i="25" s="1"/>
  <c r="AF25" i="25" s="1"/>
  <c r="AG25" i="25" s="1"/>
  <c r="AH25" i="25" s="1"/>
  <c r="AI25" i="25" s="1"/>
  <c r="AJ25" i="25" s="1"/>
  <c r="AB25" i="25"/>
  <c r="AB38" i="25" s="1"/>
  <c r="AB51" i="25" s="1"/>
  <c r="U25" i="25"/>
  <c r="V25" i="25" s="1"/>
  <c r="W25" i="25" s="1"/>
  <c r="X25" i="25" s="1"/>
  <c r="Y25" i="25" s="1"/>
  <c r="Z25" i="25" s="1"/>
  <c r="AA25" i="25" s="1"/>
  <c r="T25" i="25"/>
  <c r="S25" i="25"/>
  <c r="S38" i="25" s="1"/>
  <c r="S51" i="25" s="1"/>
  <c r="M25" i="25"/>
  <c r="N25" i="25" s="1"/>
  <c r="O25" i="25" s="1"/>
  <c r="P25" i="25" s="1"/>
  <c r="Q25" i="25" s="1"/>
  <c r="R25" i="25" s="1"/>
  <c r="L25" i="25"/>
  <c r="K25" i="25"/>
  <c r="J25" i="25"/>
  <c r="J38" i="25" s="1"/>
  <c r="J51" i="25" s="1"/>
  <c r="B25" i="25"/>
  <c r="C25" i="25" s="1"/>
  <c r="D25" i="25" s="1"/>
  <c r="E25" i="25" s="1"/>
  <c r="F25" i="25" s="1"/>
  <c r="G25" i="25" s="1"/>
  <c r="H25" i="25" s="1"/>
  <c r="I25" i="25" s="1"/>
  <c r="A25" i="25"/>
  <c r="A38" i="25" s="1"/>
  <c r="A51" i="25" s="1"/>
  <c r="CE24" i="25"/>
  <c r="CF24" i="25" s="1"/>
  <c r="CG24" i="25" s="1"/>
  <c r="CH24" i="25" s="1"/>
  <c r="CI24" i="25" s="1"/>
  <c r="CJ24" i="25" s="1"/>
  <c r="CK24" i="25" s="1"/>
  <c r="CL24" i="25" s="1"/>
  <c r="CD24" i="25"/>
  <c r="CD37" i="25" s="1"/>
  <c r="CD50" i="25" s="1"/>
  <c r="BW24" i="25"/>
  <c r="BX24" i="25" s="1"/>
  <c r="BY24" i="25" s="1"/>
  <c r="BZ24" i="25" s="1"/>
  <c r="CA24" i="25" s="1"/>
  <c r="CB24" i="25" s="1"/>
  <c r="CC24" i="25" s="1"/>
  <c r="BV24" i="25"/>
  <c r="BU24" i="25"/>
  <c r="BU37" i="25" s="1"/>
  <c r="BU50" i="25" s="1"/>
  <c r="BM24" i="25"/>
  <c r="BN24" i="25" s="1"/>
  <c r="BO24" i="25" s="1"/>
  <c r="BP24" i="25" s="1"/>
  <c r="BQ24" i="25" s="1"/>
  <c r="BR24" i="25" s="1"/>
  <c r="BS24" i="25" s="1"/>
  <c r="BT24" i="25" s="1"/>
  <c r="BL24" i="25"/>
  <c r="BL37" i="25" s="1"/>
  <c r="BL50" i="25" s="1"/>
  <c r="BI24" i="25"/>
  <c r="BJ24" i="25" s="1"/>
  <c r="BK24" i="25" s="1"/>
  <c r="BH24" i="25"/>
  <c r="BD24" i="25"/>
  <c r="BE24" i="25" s="1"/>
  <c r="BF24" i="25" s="1"/>
  <c r="BG24" i="25" s="1"/>
  <c r="BC24" i="25"/>
  <c r="BC37" i="25" s="1"/>
  <c r="BC50" i="25" s="1"/>
  <c r="AU24" i="25"/>
  <c r="AV24" i="25" s="1"/>
  <c r="AW24" i="25" s="1"/>
  <c r="AX24" i="25" s="1"/>
  <c r="AY24" i="25" s="1"/>
  <c r="AZ24" i="25" s="1"/>
  <c r="BA24" i="25" s="1"/>
  <c r="BB24" i="25" s="1"/>
  <c r="AT24" i="25"/>
  <c r="AT37" i="25" s="1"/>
  <c r="AT50" i="25" s="1"/>
  <c r="AL24" i="25"/>
  <c r="AM24" i="25" s="1"/>
  <c r="AN24" i="25" s="1"/>
  <c r="AO24" i="25" s="1"/>
  <c r="AP24" i="25" s="1"/>
  <c r="AQ24" i="25" s="1"/>
  <c r="AR24" i="25" s="1"/>
  <c r="AS24" i="25" s="1"/>
  <c r="AK24" i="25"/>
  <c r="AK37" i="25" s="1"/>
  <c r="AK50" i="25" s="1"/>
  <c r="AC24" i="25"/>
  <c r="AD24" i="25" s="1"/>
  <c r="AE24" i="25" s="1"/>
  <c r="AF24" i="25" s="1"/>
  <c r="AG24" i="25" s="1"/>
  <c r="AH24" i="25" s="1"/>
  <c r="AI24" i="25" s="1"/>
  <c r="AJ24" i="25" s="1"/>
  <c r="AB24" i="25"/>
  <c r="AB37" i="25" s="1"/>
  <c r="AB50" i="25" s="1"/>
  <c r="U24" i="25"/>
  <c r="V24" i="25" s="1"/>
  <c r="W24" i="25" s="1"/>
  <c r="X24" i="25" s="1"/>
  <c r="Y24" i="25" s="1"/>
  <c r="Z24" i="25" s="1"/>
  <c r="AA24" i="25" s="1"/>
  <c r="T24" i="25"/>
  <c r="S24" i="25"/>
  <c r="S37" i="25" s="1"/>
  <c r="S50" i="25" s="1"/>
  <c r="M24" i="25"/>
  <c r="N24" i="25" s="1"/>
  <c r="O24" i="25" s="1"/>
  <c r="P24" i="25" s="1"/>
  <c r="Q24" i="25" s="1"/>
  <c r="R24" i="25" s="1"/>
  <c r="L24" i="25"/>
  <c r="K24" i="25"/>
  <c r="J24" i="25"/>
  <c r="J37" i="25" s="1"/>
  <c r="J50" i="25" s="1"/>
  <c r="E24" i="25"/>
  <c r="F24" i="25" s="1"/>
  <c r="G24" i="25" s="1"/>
  <c r="H24" i="25" s="1"/>
  <c r="I24" i="25" s="1"/>
  <c r="D24" i="25"/>
  <c r="C24" i="25"/>
  <c r="B24" i="25"/>
  <c r="A24" i="25"/>
  <c r="A37" i="25" s="1"/>
  <c r="A50" i="25" s="1"/>
  <c r="CF23" i="25"/>
  <c r="CG23" i="25" s="1"/>
  <c r="CH23" i="25" s="1"/>
  <c r="CI23" i="25" s="1"/>
  <c r="CJ23" i="25" s="1"/>
  <c r="CK23" i="25" s="1"/>
  <c r="CL23" i="25" s="1"/>
  <c r="CE23" i="25"/>
  <c r="CD23" i="25"/>
  <c r="CD36" i="25" s="1"/>
  <c r="CD49" i="25" s="1"/>
  <c r="BW23" i="25"/>
  <c r="BX23" i="25" s="1"/>
  <c r="BY23" i="25" s="1"/>
  <c r="BZ23" i="25" s="1"/>
  <c r="CA23" i="25" s="1"/>
  <c r="CB23" i="25" s="1"/>
  <c r="CC23" i="25" s="1"/>
  <c r="BV23" i="25"/>
  <c r="BU23" i="25"/>
  <c r="BU36" i="25" s="1"/>
  <c r="BU49" i="25" s="1"/>
  <c r="BN23" i="25"/>
  <c r="BO23" i="25" s="1"/>
  <c r="BP23" i="25" s="1"/>
  <c r="BQ23" i="25" s="1"/>
  <c r="BR23" i="25" s="1"/>
  <c r="BS23" i="25" s="1"/>
  <c r="BT23" i="25" s="1"/>
  <c r="BM23" i="25"/>
  <c r="BL23" i="25"/>
  <c r="BL36" i="25" s="1"/>
  <c r="BL49" i="25" s="1"/>
  <c r="BD23" i="25"/>
  <c r="BE23" i="25" s="1"/>
  <c r="BF23" i="25" s="1"/>
  <c r="BG23" i="25" s="1"/>
  <c r="BH23" i="25" s="1"/>
  <c r="BI23" i="25" s="1"/>
  <c r="BJ23" i="25" s="1"/>
  <c r="BK23" i="25" s="1"/>
  <c r="BC23" i="25"/>
  <c r="BC36" i="25" s="1"/>
  <c r="BC49" i="25" s="1"/>
  <c r="AU23" i="25"/>
  <c r="AV23" i="25" s="1"/>
  <c r="AW23" i="25" s="1"/>
  <c r="AX23" i="25" s="1"/>
  <c r="AY23" i="25" s="1"/>
  <c r="AZ23" i="25" s="1"/>
  <c r="BA23" i="25" s="1"/>
  <c r="BB23" i="25" s="1"/>
  <c r="AT23" i="25"/>
  <c r="AT36" i="25" s="1"/>
  <c r="AT49" i="25" s="1"/>
  <c r="AO23" i="25"/>
  <c r="AP23" i="25" s="1"/>
  <c r="AQ23" i="25" s="1"/>
  <c r="AR23" i="25" s="1"/>
  <c r="AS23" i="25" s="1"/>
  <c r="AL23" i="25"/>
  <c r="AM23" i="25" s="1"/>
  <c r="AN23" i="25" s="1"/>
  <c r="AK23" i="25"/>
  <c r="AK36" i="25" s="1"/>
  <c r="AK49" i="25" s="1"/>
  <c r="AC23" i="25"/>
  <c r="AD23" i="25" s="1"/>
  <c r="AE23" i="25" s="1"/>
  <c r="AF23" i="25" s="1"/>
  <c r="AG23" i="25" s="1"/>
  <c r="AH23" i="25" s="1"/>
  <c r="AI23" i="25" s="1"/>
  <c r="AJ23" i="25" s="1"/>
  <c r="AB23" i="25"/>
  <c r="AB36" i="25" s="1"/>
  <c r="AB49" i="25" s="1"/>
  <c r="T23" i="25"/>
  <c r="U23" i="25" s="1"/>
  <c r="V23" i="25" s="1"/>
  <c r="W23" i="25" s="1"/>
  <c r="X23" i="25" s="1"/>
  <c r="Y23" i="25" s="1"/>
  <c r="Z23" i="25" s="1"/>
  <c r="AA23" i="25" s="1"/>
  <c r="S23" i="25"/>
  <c r="S36" i="25" s="1"/>
  <c r="S49" i="25" s="1"/>
  <c r="K23" i="25"/>
  <c r="L23" i="25" s="1"/>
  <c r="M23" i="25" s="1"/>
  <c r="N23" i="25" s="1"/>
  <c r="O23" i="25" s="1"/>
  <c r="P23" i="25" s="1"/>
  <c r="Q23" i="25" s="1"/>
  <c r="R23" i="25" s="1"/>
  <c r="J23" i="25"/>
  <c r="J36" i="25" s="1"/>
  <c r="J49" i="25" s="1"/>
  <c r="B23" i="25"/>
  <c r="C23" i="25" s="1"/>
  <c r="D23" i="25" s="1"/>
  <c r="E23" i="25" s="1"/>
  <c r="F23" i="25" s="1"/>
  <c r="G23" i="25" s="1"/>
  <c r="H23" i="25" s="1"/>
  <c r="I23" i="25" s="1"/>
  <c r="A23" i="25"/>
  <c r="CI22" i="25"/>
  <c r="CJ22" i="25" s="1"/>
  <c r="CK22" i="25" s="1"/>
  <c r="CL22" i="25" s="1"/>
  <c r="CH22" i="25"/>
  <c r="CE22" i="25"/>
  <c r="CF22" i="25" s="1"/>
  <c r="CG22" i="25" s="1"/>
  <c r="CD22" i="25"/>
  <c r="CD35" i="25" s="1"/>
  <c r="CD48" i="25" s="1"/>
  <c r="BW22" i="25"/>
  <c r="BX22" i="25" s="1"/>
  <c r="BY22" i="25" s="1"/>
  <c r="BZ22" i="25" s="1"/>
  <c r="CA22" i="25" s="1"/>
  <c r="CB22" i="25" s="1"/>
  <c r="CC22" i="25" s="1"/>
  <c r="BV22" i="25"/>
  <c r="BU22" i="25"/>
  <c r="BU35" i="25" s="1"/>
  <c r="BU48" i="25" s="1"/>
  <c r="BT22" i="25"/>
  <c r="BO22" i="25"/>
  <c r="BP22" i="25" s="1"/>
  <c r="BQ22" i="25" s="1"/>
  <c r="BR22" i="25" s="1"/>
  <c r="BS22" i="25" s="1"/>
  <c r="BN22" i="25"/>
  <c r="BM22" i="25"/>
  <c r="BL22" i="25"/>
  <c r="BL35" i="25" s="1"/>
  <c r="BL48" i="25" s="1"/>
  <c r="BH22" i="25"/>
  <c r="BI22" i="25" s="1"/>
  <c r="BJ22" i="25" s="1"/>
  <c r="BK22" i="25" s="1"/>
  <c r="BG22" i="25"/>
  <c r="BF22" i="25"/>
  <c r="BE22" i="25"/>
  <c r="BD22" i="25"/>
  <c r="BC22" i="25"/>
  <c r="BC35" i="25" s="1"/>
  <c r="BC48" i="25" s="1"/>
  <c r="AV22" i="25"/>
  <c r="AW22" i="25" s="1"/>
  <c r="AX22" i="25" s="1"/>
  <c r="AY22" i="25" s="1"/>
  <c r="AZ22" i="25" s="1"/>
  <c r="BA22" i="25" s="1"/>
  <c r="BB22" i="25" s="1"/>
  <c r="AU22" i="25"/>
  <c r="AT22" i="25"/>
  <c r="AT35" i="25" s="1"/>
  <c r="AT48" i="25" s="1"/>
  <c r="AM22" i="25"/>
  <c r="AN22" i="25" s="1"/>
  <c r="AO22" i="25" s="1"/>
  <c r="AP22" i="25" s="1"/>
  <c r="AQ22" i="25" s="1"/>
  <c r="AR22" i="25" s="1"/>
  <c r="AS22" i="25" s="1"/>
  <c r="AL22" i="25"/>
  <c r="AK22" i="25"/>
  <c r="AK35" i="25" s="1"/>
  <c r="AK48" i="25" s="1"/>
  <c r="AF22" i="25"/>
  <c r="AG22" i="25" s="1"/>
  <c r="AH22" i="25" s="1"/>
  <c r="AI22" i="25" s="1"/>
  <c r="AJ22" i="25" s="1"/>
  <c r="AE22" i="25"/>
  <c r="AD22" i="25"/>
  <c r="AC22" i="25"/>
  <c r="AB22" i="25"/>
  <c r="AB35" i="25" s="1"/>
  <c r="AB48" i="25" s="1"/>
  <c r="T22" i="25"/>
  <c r="U22" i="25" s="1"/>
  <c r="V22" i="25" s="1"/>
  <c r="W22" i="25" s="1"/>
  <c r="X22" i="25" s="1"/>
  <c r="Y22" i="25" s="1"/>
  <c r="Z22" i="25" s="1"/>
  <c r="AA22" i="25" s="1"/>
  <c r="S22" i="25"/>
  <c r="S35" i="25" s="1"/>
  <c r="S48" i="25" s="1"/>
  <c r="P22" i="25"/>
  <c r="Q22" i="25" s="1"/>
  <c r="R22" i="25" s="1"/>
  <c r="K22" i="25"/>
  <c r="L22" i="25" s="1"/>
  <c r="M22" i="25" s="1"/>
  <c r="N22" i="25" s="1"/>
  <c r="O22" i="25" s="1"/>
  <c r="J22" i="25"/>
  <c r="J35" i="25" s="1"/>
  <c r="J48" i="25" s="1"/>
  <c r="B22" i="25"/>
  <c r="C22" i="25" s="1"/>
  <c r="D22" i="25" s="1"/>
  <c r="E22" i="25" s="1"/>
  <c r="F22" i="25" s="1"/>
  <c r="G22" i="25" s="1"/>
  <c r="H22" i="25" s="1"/>
  <c r="I22" i="25" s="1"/>
  <c r="A22" i="25"/>
  <c r="A35" i="25" s="1"/>
  <c r="A48" i="25" s="1"/>
  <c r="CE21" i="25"/>
  <c r="CF21" i="25" s="1"/>
  <c r="CG21" i="25" s="1"/>
  <c r="CH21" i="25" s="1"/>
  <c r="CI21" i="25" s="1"/>
  <c r="CJ21" i="25" s="1"/>
  <c r="CK21" i="25" s="1"/>
  <c r="CL21" i="25" s="1"/>
  <c r="CD21" i="25"/>
  <c r="CD34" i="25" s="1"/>
  <c r="CD47" i="25" s="1"/>
  <c r="BV21" i="25"/>
  <c r="BW21" i="25" s="1"/>
  <c r="BX21" i="25" s="1"/>
  <c r="BY21" i="25" s="1"/>
  <c r="BZ21" i="25" s="1"/>
  <c r="CA21" i="25" s="1"/>
  <c r="CB21" i="25" s="1"/>
  <c r="CC21" i="25" s="1"/>
  <c r="BU21" i="25"/>
  <c r="BU34" i="25" s="1"/>
  <c r="BU47" i="25" s="1"/>
  <c r="BM21" i="25"/>
  <c r="BN21" i="25" s="1"/>
  <c r="BO21" i="25" s="1"/>
  <c r="BP21" i="25" s="1"/>
  <c r="BQ21" i="25" s="1"/>
  <c r="BR21" i="25" s="1"/>
  <c r="BS21" i="25" s="1"/>
  <c r="BT21" i="25" s="1"/>
  <c r="BL21" i="25"/>
  <c r="BL34" i="25" s="1"/>
  <c r="BL47" i="25" s="1"/>
  <c r="BD21" i="25"/>
  <c r="BE21" i="25" s="1"/>
  <c r="BF21" i="25" s="1"/>
  <c r="BG21" i="25" s="1"/>
  <c r="BH21" i="25" s="1"/>
  <c r="BI21" i="25" s="1"/>
  <c r="BJ21" i="25" s="1"/>
  <c r="BK21" i="25" s="1"/>
  <c r="BC21" i="25"/>
  <c r="AZ21" i="25"/>
  <c r="BA21" i="25" s="1"/>
  <c r="BB21" i="25" s="1"/>
  <c r="AY21" i="25"/>
  <c r="AX21" i="25"/>
  <c r="AU21" i="25"/>
  <c r="AV21" i="25" s="1"/>
  <c r="AW21" i="25" s="1"/>
  <c r="AT21" i="25"/>
  <c r="AT34" i="25" s="1"/>
  <c r="AT47" i="25" s="1"/>
  <c r="AL21" i="25"/>
  <c r="AM21" i="25" s="1"/>
  <c r="AN21" i="25" s="1"/>
  <c r="AO21" i="25" s="1"/>
  <c r="AP21" i="25" s="1"/>
  <c r="AQ21" i="25" s="1"/>
  <c r="AR21" i="25" s="1"/>
  <c r="AS21" i="25" s="1"/>
  <c r="AK21" i="25"/>
  <c r="AK34" i="25" s="1"/>
  <c r="AK47" i="25" s="1"/>
  <c r="AJ21" i="25"/>
  <c r="AF21" i="25"/>
  <c r="AG21" i="25" s="1"/>
  <c r="AH21" i="25" s="1"/>
  <c r="AI21" i="25" s="1"/>
  <c r="AE21" i="25"/>
  <c r="AD21" i="25"/>
  <c r="AC21" i="25"/>
  <c r="AB21" i="25"/>
  <c r="AB34" i="25" s="1"/>
  <c r="AB47" i="25" s="1"/>
  <c r="Z21" i="25"/>
  <c r="AA21" i="25" s="1"/>
  <c r="Y21" i="25"/>
  <c r="X21" i="25"/>
  <c r="W21" i="25"/>
  <c r="V21" i="25"/>
  <c r="U21" i="25"/>
  <c r="T21" i="25"/>
  <c r="S21" i="25"/>
  <c r="S34" i="25" s="1"/>
  <c r="S47" i="25" s="1"/>
  <c r="K21" i="25"/>
  <c r="L21" i="25" s="1"/>
  <c r="M21" i="25" s="1"/>
  <c r="N21" i="25" s="1"/>
  <c r="O21" i="25" s="1"/>
  <c r="P21" i="25" s="1"/>
  <c r="Q21" i="25" s="1"/>
  <c r="R21" i="25" s="1"/>
  <c r="J21" i="25"/>
  <c r="J34" i="25" s="1"/>
  <c r="J47" i="25" s="1"/>
  <c r="C21" i="25"/>
  <c r="D21" i="25" s="1"/>
  <c r="E21" i="25" s="1"/>
  <c r="F21" i="25" s="1"/>
  <c r="G21" i="25" s="1"/>
  <c r="H21" i="25" s="1"/>
  <c r="I21" i="25" s="1"/>
  <c r="B21" i="25"/>
  <c r="A21" i="25"/>
  <c r="A34" i="25" s="1"/>
  <c r="A47" i="25" s="1"/>
  <c r="B19" i="25"/>
  <c r="K19" i="25" s="1"/>
  <c r="T19" i="25" s="1"/>
  <c r="AC19" i="25" s="1"/>
  <c r="AL19" i="25" s="1"/>
  <c r="AU19" i="25" s="1"/>
  <c r="BD19" i="25" s="1"/>
  <c r="BM19" i="25" s="1"/>
  <c r="BV19" i="25" s="1"/>
  <c r="CE19" i="25" s="1"/>
  <c r="B18" i="25"/>
  <c r="K18" i="25" s="1"/>
  <c r="T18" i="25" s="1"/>
  <c r="AC18" i="25" s="1"/>
  <c r="AL18" i="25" s="1"/>
  <c r="AU18" i="25" s="1"/>
  <c r="BD18" i="25" s="1"/>
  <c r="BM18" i="25" s="1"/>
  <c r="BV18" i="25" s="1"/>
  <c r="CE18" i="25" s="1"/>
  <c r="B17" i="25"/>
  <c r="K17" i="25" s="1"/>
  <c r="T17" i="25" s="1"/>
  <c r="AC17" i="25" s="1"/>
  <c r="AL17" i="25" s="1"/>
  <c r="AU17" i="25" s="1"/>
  <c r="BD17" i="25" s="1"/>
  <c r="BM17" i="25" s="1"/>
  <c r="BV17" i="25" s="1"/>
  <c r="CE17" i="25" s="1"/>
  <c r="B16" i="25"/>
  <c r="K16" i="25" s="1"/>
  <c r="T16" i="25" s="1"/>
  <c r="AC16" i="25" s="1"/>
  <c r="AL16" i="25" s="1"/>
  <c r="AU16" i="25" s="1"/>
  <c r="BD16" i="25" s="1"/>
  <c r="BM16" i="25" s="1"/>
  <c r="BV16" i="25" s="1"/>
  <c r="CE16" i="25" s="1"/>
  <c r="B15" i="25"/>
  <c r="K15" i="25" s="1"/>
  <c r="T15" i="25" s="1"/>
  <c r="AC15" i="25" s="1"/>
  <c r="AL15" i="25" s="1"/>
  <c r="AU15" i="25" s="1"/>
  <c r="BD15" i="25" s="1"/>
  <c r="BM15" i="25" s="1"/>
  <c r="BV15" i="25" s="1"/>
  <c r="CE15" i="25" s="1"/>
  <c r="B14" i="25"/>
  <c r="K14" i="25" s="1"/>
  <c r="T14" i="25" s="1"/>
  <c r="AC14" i="25" s="1"/>
  <c r="AL14" i="25" s="1"/>
  <c r="AU14" i="25" s="1"/>
  <c r="BD14" i="25" s="1"/>
  <c r="BM14" i="25" s="1"/>
  <c r="BV14" i="25" s="1"/>
  <c r="CE14" i="25" s="1"/>
  <c r="B13" i="25"/>
  <c r="K13" i="25" s="1"/>
  <c r="T13" i="25" s="1"/>
  <c r="AC13" i="25" s="1"/>
  <c r="AL13" i="25" s="1"/>
  <c r="AU13" i="25" s="1"/>
  <c r="BD13" i="25" s="1"/>
  <c r="BM13" i="25" s="1"/>
  <c r="BV13" i="25" s="1"/>
  <c r="CE13" i="25" s="1"/>
  <c r="B12" i="25"/>
  <c r="K12" i="25" s="1"/>
  <c r="T12" i="25" s="1"/>
  <c r="AC12" i="25" s="1"/>
  <c r="AL12" i="25" s="1"/>
  <c r="AU12" i="25" s="1"/>
  <c r="BD12" i="25" s="1"/>
  <c r="BM12" i="25" s="1"/>
  <c r="BV12" i="25" s="1"/>
  <c r="CE12" i="25" s="1"/>
  <c r="B11" i="25"/>
  <c r="K11" i="25" s="1"/>
  <c r="T11" i="25" s="1"/>
  <c r="AC11" i="25" s="1"/>
  <c r="AL11" i="25" s="1"/>
  <c r="AU11" i="25" s="1"/>
  <c r="BD11" i="25" s="1"/>
  <c r="BM11" i="25" s="1"/>
  <c r="BV11" i="25" s="1"/>
  <c r="CE11" i="25" s="1"/>
  <c r="B10" i="25"/>
  <c r="K10" i="25" s="1"/>
  <c r="T10" i="25" s="1"/>
  <c r="AC10" i="25" s="1"/>
  <c r="AL10" i="25" s="1"/>
  <c r="AU10" i="25" s="1"/>
  <c r="BD10" i="25" s="1"/>
  <c r="BM10" i="25" s="1"/>
  <c r="BV10" i="25" s="1"/>
  <c r="CE10" i="25" s="1"/>
  <c r="B9" i="25"/>
  <c r="K9" i="25" s="1"/>
  <c r="T9" i="25" s="1"/>
  <c r="AC9" i="25" s="1"/>
  <c r="AL9" i="25" s="1"/>
  <c r="AU9" i="25" s="1"/>
  <c r="BD9" i="25" s="1"/>
  <c r="BM9" i="25" s="1"/>
  <c r="BV9" i="25" s="1"/>
  <c r="CE9" i="25" s="1"/>
  <c r="B8" i="25"/>
  <c r="K8" i="25" s="1"/>
  <c r="BL58" i="24"/>
  <c r="BC57" i="24"/>
  <c r="AB56" i="24"/>
  <c r="AK52" i="24"/>
  <c r="BC48" i="24"/>
  <c r="BM45" i="24"/>
  <c r="AU45" i="24"/>
  <c r="AT45" i="24"/>
  <c r="AT58" i="24" s="1"/>
  <c r="T45" i="24"/>
  <c r="S45" i="24"/>
  <c r="S58" i="24" s="1"/>
  <c r="A45" i="24"/>
  <c r="A58" i="24" s="1"/>
  <c r="CE44" i="24"/>
  <c r="BM44" i="24"/>
  <c r="BL44" i="24"/>
  <c r="BL57" i="24" s="1"/>
  <c r="AL44" i="24"/>
  <c r="AK44" i="24"/>
  <c r="AK57" i="24" s="1"/>
  <c r="U44" i="24"/>
  <c r="T44" i="24"/>
  <c r="S44" i="24"/>
  <c r="S57" i="24" s="1"/>
  <c r="C44" i="24"/>
  <c r="B44" i="24"/>
  <c r="A44" i="24"/>
  <c r="A57" i="24" s="1"/>
  <c r="BV43" i="24"/>
  <c r="AF43" i="24"/>
  <c r="AE43" i="24"/>
  <c r="J43" i="24"/>
  <c r="J56" i="24" s="1"/>
  <c r="BM42" i="24"/>
  <c r="BL42" i="24"/>
  <c r="BL55" i="24" s="1"/>
  <c r="AU42" i="24"/>
  <c r="AT42" i="24"/>
  <c r="AT55" i="24" s="1"/>
  <c r="BU41" i="24"/>
  <c r="BU54" i="24" s="1"/>
  <c r="BD41" i="24"/>
  <c r="AM41" i="24"/>
  <c r="AL41" i="24"/>
  <c r="K41" i="24"/>
  <c r="J41" i="24"/>
  <c r="J54" i="24" s="1"/>
  <c r="BE40" i="24"/>
  <c r="BD40" i="24"/>
  <c r="K40" i="24"/>
  <c r="CE39" i="24"/>
  <c r="BD39" i="24"/>
  <c r="BC39" i="24"/>
  <c r="BC52" i="24" s="1"/>
  <c r="AO39" i="24"/>
  <c r="AL39" i="24"/>
  <c r="K39" i="24"/>
  <c r="J39" i="24"/>
  <c r="J52" i="24" s="1"/>
  <c r="CH38" i="24"/>
  <c r="CG38" i="24"/>
  <c r="CE38" i="24"/>
  <c r="BD38" i="24"/>
  <c r="BC38" i="24"/>
  <c r="BC51" i="24" s="1"/>
  <c r="AL38" i="24"/>
  <c r="CE37" i="24"/>
  <c r="CD37" i="24"/>
  <c r="CD50" i="24" s="1"/>
  <c r="BQ37" i="24"/>
  <c r="AL37" i="24"/>
  <c r="AK37" i="24"/>
  <c r="AK50" i="24" s="1"/>
  <c r="J37" i="24"/>
  <c r="J50" i="24" s="1"/>
  <c r="CE36" i="24"/>
  <c r="CD36" i="24"/>
  <c r="CD49" i="24" s="1"/>
  <c r="BC36" i="24"/>
  <c r="BC49" i="24" s="1"/>
  <c r="AM36" i="24"/>
  <c r="AL36" i="24"/>
  <c r="J36" i="24"/>
  <c r="J49" i="24" s="1"/>
  <c r="AL35" i="24"/>
  <c r="J35" i="24"/>
  <c r="J48" i="24" s="1"/>
  <c r="B34" i="24"/>
  <c r="CE32" i="24"/>
  <c r="CE45" i="24" s="1"/>
  <c r="CD32" i="24"/>
  <c r="CD45" i="24" s="1"/>
  <c r="CD58" i="24" s="1"/>
  <c r="BV32" i="24"/>
  <c r="BV45" i="24" s="1"/>
  <c r="BU32" i="24"/>
  <c r="BU45" i="24" s="1"/>
  <c r="BU58" i="24" s="1"/>
  <c r="BM32" i="24"/>
  <c r="BN32" i="24" s="1"/>
  <c r="BL32" i="24"/>
  <c r="BL45" i="24" s="1"/>
  <c r="BE32" i="24"/>
  <c r="BE45" i="24" s="1"/>
  <c r="BD32" i="24"/>
  <c r="BD45" i="24" s="1"/>
  <c r="BC32" i="24"/>
  <c r="BC45" i="24" s="1"/>
  <c r="BC58" i="24" s="1"/>
  <c r="AU32" i="24"/>
  <c r="AV32" i="24" s="1"/>
  <c r="AT32" i="24"/>
  <c r="AL32" i="24"/>
  <c r="AL45" i="24" s="1"/>
  <c r="AK32" i="24"/>
  <c r="AK45" i="24" s="1"/>
  <c r="AK58" i="24" s="1"/>
  <c r="AC32" i="24"/>
  <c r="AC45" i="24" s="1"/>
  <c r="AB32" i="24"/>
  <c r="AB45" i="24" s="1"/>
  <c r="AB58" i="24" s="1"/>
  <c r="W32" i="24"/>
  <c r="W45" i="24" s="1"/>
  <c r="V32" i="24"/>
  <c r="V45" i="24" s="1"/>
  <c r="U32" i="24"/>
  <c r="U45" i="24" s="1"/>
  <c r="T32" i="24"/>
  <c r="S32" i="24"/>
  <c r="K32" i="24"/>
  <c r="J32" i="24"/>
  <c r="J45" i="24" s="1"/>
  <c r="J58" i="24" s="1"/>
  <c r="B32" i="24"/>
  <c r="C32" i="24" s="1"/>
  <c r="A32" i="24"/>
  <c r="CF31" i="24"/>
  <c r="CF44" i="24" s="1"/>
  <c r="CE31" i="24"/>
  <c r="CD31" i="24"/>
  <c r="CD44" i="24" s="1"/>
  <c r="CD57" i="24" s="1"/>
  <c r="BV31" i="24"/>
  <c r="BV44" i="24" s="1"/>
  <c r="BU31" i="24"/>
  <c r="BU44" i="24" s="1"/>
  <c r="BU57" i="24" s="1"/>
  <c r="BN31" i="24"/>
  <c r="BN44" i="24" s="1"/>
  <c r="BM31" i="24"/>
  <c r="BL31" i="24"/>
  <c r="BE31" i="24"/>
  <c r="BD31" i="24"/>
  <c r="BD44" i="24" s="1"/>
  <c r="BC31" i="24"/>
  <c r="BC44" i="24" s="1"/>
  <c r="AU31" i="24"/>
  <c r="AV31" i="24" s="1"/>
  <c r="AT31" i="24"/>
  <c r="AT44" i="24" s="1"/>
  <c r="AT57" i="24" s="1"/>
  <c r="AL31" i="24"/>
  <c r="AM31" i="24" s="1"/>
  <c r="AN31" i="24" s="1"/>
  <c r="AK31" i="24"/>
  <c r="AC31" i="24"/>
  <c r="AC44" i="24" s="1"/>
  <c r="AB31" i="24"/>
  <c r="AB44" i="24" s="1"/>
  <c r="AB57" i="24" s="1"/>
  <c r="U31" i="24"/>
  <c r="V31" i="24" s="1"/>
  <c r="T31" i="24"/>
  <c r="S31" i="24"/>
  <c r="K31" i="24"/>
  <c r="K44" i="24" s="1"/>
  <c r="J31" i="24"/>
  <c r="J44" i="24" s="1"/>
  <c r="J57" i="24" s="1"/>
  <c r="C31" i="24"/>
  <c r="D31" i="24" s="1"/>
  <c r="B31" i="24"/>
  <c r="A31" i="24"/>
  <c r="CE30" i="24"/>
  <c r="CE43" i="24" s="1"/>
  <c r="CD30" i="24"/>
  <c r="CD43" i="24" s="1"/>
  <c r="CD56" i="24" s="1"/>
  <c r="BZ30" i="24"/>
  <c r="BZ43" i="24" s="1"/>
  <c r="BY30" i="24"/>
  <c r="BY43" i="24" s="1"/>
  <c r="BX30" i="24"/>
  <c r="BX43" i="24" s="1"/>
  <c r="BW30" i="24"/>
  <c r="BW43" i="24" s="1"/>
  <c r="BV30" i="24"/>
  <c r="BU30" i="24"/>
  <c r="BU43" i="24" s="1"/>
  <c r="BU56" i="24" s="1"/>
  <c r="BM30" i="24"/>
  <c r="BL30" i="24"/>
  <c r="BL43" i="24" s="1"/>
  <c r="BL56" i="24" s="1"/>
  <c r="BD30" i="24"/>
  <c r="BD43" i="24" s="1"/>
  <c r="BC30" i="24"/>
  <c r="BC43" i="24" s="1"/>
  <c r="BC56" i="24" s="1"/>
  <c r="AX30" i="24"/>
  <c r="AX43" i="24" s="1"/>
  <c r="AW30" i="24"/>
  <c r="AW43" i="24" s="1"/>
  <c r="AV30" i="24"/>
  <c r="AV43" i="24" s="1"/>
  <c r="AU30" i="24"/>
  <c r="AU43" i="24" s="1"/>
  <c r="AT30" i="24"/>
  <c r="AT43" i="24" s="1"/>
  <c r="AT56" i="24" s="1"/>
  <c r="AL30" i="24"/>
  <c r="AL43" i="24" s="1"/>
  <c r="AK30" i="24"/>
  <c r="AK43" i="24" s="1"/>
  <c r="AK56" i="24" s="1"/>
  <c r="AI30" i="24"/>
  <c r="AJ30" i="24" s="1"/>
  <c r="AJ43" i="24" s="1"/>
  <c r="AH30" i="24"/>
  <c r="AH43" i="24" s="1"/>
  <c r="AD30" i="24"/>
  <c r="AE30" i="24" s="1"/>
  <c r="AF30" i="24" s="1"/>
  <c r="AG30" i="24" s="1"/>
  <c r="AG43" i="24" s="1"/>
  <c r="AC30" i="24"/>
  <c r="AC43" i="24" s="1"/>
  <c r="AB30" i="24"/>
  <c r="AB43" i="24" s="1"/>
  <c r="U30" i="24"/>
  <c r="U43" i="24" s="1"/>
  <c r="T30" i="24"/>
  <c r="T43" i="24" s="1"/>
  <c r="S30" i="24"/>
  <c r="S43" i="24" s="1"/>
  <c r="S56" i="24" s="1"/>
  <c r="K30" i="24"/>
  <c r="K43" i="24" s="1"/>
  <c r="K43" i="25" s="1"/>
  <c r="J30" i="24"/>
  <c r="B30" i="24"/>
  <c r="C30" i="24" s="1"/>
  <c r="A30" i="24"/>
  <c r="A43" i="24" s="1"/>
  <c r="A56" i="24" s="1"/>
  <c r="CG29" i="24"/>
  <c r="CF29" i="24"/>
  <c r="CF42" i="24" s="1"/>
  <c r="CE29" i="24"/>
  <c r="CE42" i="24" s="1"/>
  <c r="CD29" i="24"/>
  <c r="CD42" i="24" s="1"/>
  <c r="CD55" i="24" s="1"/>
  <c r="BW29" i="24"/>
  <c r="BW42" i="24" s="1"/>
  <c r="BV29" i="24"/>
  <c r="BV42" i="24" s="1"/>
  <c r="BU29" i="24"/>
  <c r="BU42" i="24" s="1"/>
  <c r="BU55" i="24" s="1"/>
  <c r="BP29" i="24"/>
  <c r="BP42" i="24" s="1"/>
  <c r="BM29" i="24"/>
  <c r="BN29" i="24" s="1"/>
  <c r="BO29" i="24" s="1"/>
  <c r="BO42" i="24" s="1"/>
  <c r="BL29" i="24"/>
  <c r="BD29" i="24"/>
  <c r="BC29" i="24"/>
  <c r="BC42" i="24" s="1"/>
  <c r="BC55" i="24" s="1"/>
  <c r="AU29" i="24"/>
  <c r="AV29" i="24" s="1"/>
  <c r="AT29" i="24"/>
  <c r="AN29" i="24"/>
  <c r="AN42" i="24" s="1"/>
  <c r="AM29" i="24"/>
  <c r="AM42" i="24" s="1"/>
  <c r="AL29" i="24"/>
  <c r="AL42" i="24" s="1"/>
  <c r="AK29" i="24"/>
  <c r="AK42" i="24" s="1"/>
  <c r="AK55" i="24" s="1"/>
  <c r="AC29" i="24"/>
  <c r="AB29" i="24"/>
  <c r="AB42" i="24" s="1"/>
  <c r="AB55" i="24" s="1"/>
  <c r="T29" i="24"/>
  <c r="U29" i="24" s="1"/>
  <c r="S29" i="24"/>
  <c r="S42" i="24" s="1"/>
  <c r="S55" i="24" s="1"/>
  <c r="M29" i="24"/>
  <c r="M42" i="24" s="1"/>
  <c r="L29" i="24"/>
  <c r="L42" i="24" s="1"/>
  <c r="K29" i="24"/>
  <c r="K42" i="24" s="1"/>
  <c r="J29" i="24"/>
  <c r="J42" i="24" s="1"/>
  <c r="J55" i="24" s="1"/>
  <c r="C29" i="24"/>
  <c r="D29" i="24" s="1"/>
  <c r="B29" i="24"/>
  <c r="B42" i="24" s="1"/>
  <c r="B42" i="25" s="1"/>
  <c r="A29" i="24"/>
  <c r="A42" i="24" s="1"/>
  <c r="A55" i="24" s="1"/>
  <c r="CF28" i="24"/>
  <c r="CF41" i="24" s="1"/>
  <c r="CE28" i="24"/>
  <c r="CE41" i="24" s="1"/>
  <c r="CD28" i="24"/>
  <c r="CD41" i="24" s="1"/>
  <c r="CD54" i="24" s="1"/>
  <c r="BV28" i="24"/>
  <c r="BV41" i="24" s="1"/>
  <c r="BU28" i="24"/>
  <c r="BM28" i="24"/>
  <c r="BM41" i="24" s="1"/>
  <c r="BL28" i="24"/>
  <c r="BL41" i="24" s="1"/>
  <c r="BL54" i="24" s="1"/>
  <c r="BD28" i="24"/>
  <c r="BE28" i="24" s="1"/>
  <c r="BC28" i="24"/>
  <c r="BC41" i="24" s="1"/>
  <c r="BC54" i="24" s="1"/>
  <c r="AU28" i="24"/>
  <c r="AU41" i="24" s="1"/>
  <c r="AT28" i="24"/>
  <c r="AT41" i="24" s="1"/>
  <c r="AT54" i="24" s="1"/>
  <c r="AM28" i="24"/>
  <c r="AN28" i="24" s="1"/>
  <c r="AO28" i="24" s="1"/>
  <c r="AP28" i="24" s="1"/>
  <c r="AQ28" i="24" s="1"/>
  <c r="AL28" i="24"/>
  <c r="AK28" i="24"/>
  <c r="AK41" i="24" s="1"/>
  <c r="AK54" i="24" s="1"/>
  <c r="AC28" i="24"/>
  <c r="AD28" i="24" s="1"/>
  <c r="AB28" i="24"/>
  <c r="AB41" i="24" s="1"/>
  <c r="AB54" i="24" s="1"/>
  <c r="U28" i="24"/>
  <c r="T28" i="24"/>
  <c r="T41" i="24" s="1"/>
  <c r="S28" i="24"/>
  <c r="S41" i="24" s="1"/>
  <c r="S54" i="24" s="1"/>
  <c r="K28" i="24"/>
  <c r="L28" i="24" s="1"/>
  <c r="M28" i="24" s="1"/>
  <c r="J28" i="24"/>
  <c r="E28" i="24"/>
  <c r="E41" i="24" s="1"/>
  <c r="D28" i="24"/>
  <c r="D41" i="24" s="1"/>
  <c r="C28" i="24"/>
  <c r="C41" i="24" s="1"/>
  <c r="B28" i="24"/>
  <c r="B41" i="24" s="1"/>
  <c r="A28" i="24"/>
  <c r="A41" i="24" s="1"/>
  <c r="A54" i="24" s="1"/>
  <c r="CE27" i="24"/>
  <c r="CD27" i="24"/>
  <c r="CD40" i="24" s="1"/>
  <c r="CD53" i="24" s="1"/>
  <c r="BV27" i="24"/>
  <c r="BW27" i="24" s="1"/>
  <c r="BU27" i="24"/>
  <c r="BU40" i="24" s="1"/>
  <c r="BU53" i="24" s="1"/>
  <c r="BN27" i="24"/>
  <c r="BN40" i="24" s="1"/>
  <c r="BM27" i="24"/>
  <c r="BM40" i="24" s="1"/>
  <c r="BL27" i="24"/>
  <c r="BL40" i="24" s="1"/>
  <c r="BL53" i="24" s="1"/>
  <c r="BE27" i="24"/>
  <c r="BF27" i="24" s="1"/>
  <c r="BD27" i="24"/>
  <c r="BC27" i="24"/>
  <c r="BC40" i="24" s="1"/>
  <c r="BC53" i="24" s="1"/>
  <c r="AV27" i="24"/>
  <c r="AW27" i="24" s="1"/>
  <c r="AU27" i="24"/>
  <c r="AU40" i="24" s="1"/>
  <c r="AT27" i="24"/>
  <c r="AT40" i="24" s="1"/>
  <c r="AT53" i="24" s="1"/>
  <c r="AM27" i="24"/>
  <c r="AN27" i="24" s="1"/>
  <c r="AL27" i="24"/>
  <c r="AL40" i="24" s="1"/>
  <c r="AK27" i="24"/>
  <c r="AK40" i="24" s="1"/>
  <c r="AK53" i="24" s="1"/>
  <c r="AC27" i="24"/>
  <c r="AD27" i="24" s="1"/>
  <c r="AB27" i="24"/>
  <c r="AB40" i="24" s="1"/>
  <c r="AB53" i="24" s="1"/>
  <c r="T27" i="24"/>
  <c r="T40" i="24" s="1"/>
  <c r="S27" i="24"/>
  <c r="S40" i="24" s="1"/>
  <c r="S53" i="24" s="1"/>
  <c r="K27" i="24"/>
  <c r="L27" i="24" s="1"/>
  <c r="M27" i="24" s="1"/>
  <c r="J27" i="24"/>
  <c r="J40" i="24" s="1"/>
  <c r="J53" i="24" s="1"/>
  <c r="C27" i="24"/>
  <c r="C40" i="24" s="1"/>
  <c r="B27" i="24"/>
  <c r="B40" i="24" s="1"/>
  <c r="A27" i="24"/>
  <c r="A40" i="24" s="1"/>
  <c r="A53" i="24" s="1"/>
  <c r="CI26" i="24"/>
  <c r="CI39" i="24" s="1"/>
  <c r="CH26" i="24"/>
  <c r="CH39" i="24" s="1"/>
  <c r="CE26" i="24"/>
  <c r="CF26" i="24" s="1"/>
  <c r="CG26" i="24" s="1"/>
  <c r="CG39" i="24" s="1"/>
  <c r="CD26" i="24"/>
  <c r="CD39" i="24" s="1"/>
  <c r="CD52" i="24" s="1"/>
  <c r="BV26" i="24"/>
  <c r="BV39" i="24" s="1"/>
  <c r="BU26" i="24"/>
  <c r="BU39" i="24" s="1"/>
  <c r="BU52" i="24" s="1"/>
  <c r="BM26" i="24"/>
  <c r="BM39" i="24" s="1"/>
  <c r="BL26" i="24"/>
  <c r="BL39" i="24" s="1"/>
  <c r="BL52" i="24" s="1"/>
  <c r="BG26" i="24"/>
  <c r="BG39" i="24" s="1"/>
  <c r="BF26" i="24"/>
  <c r="BF39" i="24" s="1"/>
  <c r="BE26" i="24"/>
  <c r="BE39" i="24" s="1"/>
  <c r="BD26" i="24"/>
  <c r="BC26" i="24"/>
  <c r="AU26" i="24"/>
  <c r="AT26" i="24"/>
  <c r="AT39" i="24" s="1"/>
  <c r="AT52" i="24" s="1"/>
  <c r="AQ26" i="24"/>
  <c r="AQ39" i="24" s="1"/>
  <c r="AL26" i="24"/>
  <c r="AM26" i="24" s="1"/>
  <c r="AN26" i="24" s="1"/>
  <c r="AO26" i="24" s="1"/>
  <c r="AP26" i="24" s="1"/>
  <c r="AP39" i="24" s="1"/>
  <c r="AK26" i="24"/>
  <c r="AK39" i="24" s="1"/>
  <c r="AD26" i="24"/>
  <c r="AD39" i="24" s="1"/>
  <c r="AC26" i="24"/>
  <c r="AC39" i="24" s="1"/>
  <c r="AB26" i="24"/>
  <c r="AB39" i="24" s="1"/>
  <c r="AB52" i="24" s="1"/>
  <c r="U26" i="24"/>
  <c r="U39" i="24" s="1"/>
  <c r="T26" i="24"/>
  <c r="T39" i="24" s="1"/>
  <c r="S26" i="24"/>
  <c r="S39" i="24" s="1"/>
  <c r="S52" i="24" s="1"/>
  <c r="L26" i="24"/>
  <c r="M26" i="24" s="1"/>
  <c r="K26" i="24"/>
  <c r="J26" i="24"/>
  <c r="E26" i="24"/>
  <c r="D26" i="24"/>
  <c r="D39" i="24" s="1"/>
  <c r="C26" i="24"/>
  <c r="C39" i="24" s="1"/>
  <c r="B26" i="24"/>
  <c r="B39" i="24" s="1"/>
  <c r="A26" i="24"/>
  <c r="A39" i="24" s="1"/>
  <c r="A52" i="24" s="1"/>
  <c r="CE25" i="24"/>
  <c r="CF25" i="24" s="1"/>
  <c r="CG25" i="24" s="1"/>
  <c r="CH25" i="24" s="1"/>
  <c r="CI25" i="24" s="1"/>
  <c r="CD25" i="24"/>
  <c r="CD38" i="24" s="1"/>
  <c r="CD51" i="24" s="1"/>
  <c r="BV25" i="24"/>
  <c r="BW25" i="24" s="1"/>
  <c r="BU25" i="24"/>
  <c r="BU38" i="24" s="1"/>
  <c r="BU51" i="24" s="1"/>
  <c r="BN25" i="24"/>
  <c r="BN38" i="24" s="1"/>
  <c r="BM25" i="24"/>
  <c r="BM38" i="24" s="1"/>
  <c r="BM38" i="25" s="1"/>
  <c r="BM51" i="25" s="1"/>
  <c r="BL25" i="24"/>
  <c r="BL38" i="24" s="1"/>
  <c r="BL51" i="24" s="1"/>
  <c r="BE25" i="24"/>
  <c r="BF25" i="24" s="1"/>
  <c r="BD25" i="24"/>
  <c r="BC25" i="24"/>
  <c r="AW25" i="24"/>
  <c r="AU25" i="24"/>
  <c r="AV25" i="24" s="1"/>
  <c r="AV38" i="24" s="1"/>
  <c r="AT25" i="24"/>
  <c r="AT38" i="24" s="1"/>
  <c r="AT51" i="24" s="1"/>
  <c r="AM25" i="24"/>
  <c r="AN25" i="24" s="1"/>
  <c r="AO25" i="24" s="1"/>
  <c r="AP25" i="24" s="1"/>
  <c r="AL25" i="24"/>
  <c r="AK25" i="24"/>
  <c r="AK38" i="24" s="1"/>
  <c r="AK51" i="24" s="1"/>
  <c r="AC25" i="24"/>
  <c r="AD25" i="24" s="1"/>
  <c r="AB25" i="24"/>
  <c r="AB38" i="24" s="1"/>
  <c r="AB51" i="24" s="1"/>
  <c r="U25" i="24"/>
  <c r="T25" i="24"/>
  <c r="T38" i="24" s="1"/>
  <c r="S25" i="24"/>
  <c r="S38" i="24" s="1"/>
  <c r="S51" i="24" s="1"/>
  <c r="K25" i="24"/>
  <c r="J25" i="24"/>
  <c r="J38" i="24" s="1"/>
  <c r="J51" i="24" s="1"/>
  <c r="B25" i="24"/>
  <c r="B38" i="24" s="1"/>
  <c r="A25" i="24"/>
  <c r="A38" i="24" s="1"/>
  <c r="A51" i="24" s="1"/>
  <c r="CE24" i="24"/>
  <c r="CF24" i="24" s="1"/>
  <c r="CD24" i="24"/>
  <c r="BW24" i="24"/>
  <c r="BW37" i="24" s="1"/>
  <c r="BV24" i="24"/>
  <c r="BV37" i="24" s="1"/>
  <c r="BU24" i="24"/>
  <c r="BU37" i="24" s="1"/>
  <c r="BU50" i="24" s="1"/>
  <c r="BQ24" i="24"/>
  <c r="BR24" i="24" s="1"/>
  <c r="BN24" i="24"/>
  <c r="BO24" i="24" s="1"/>
  <c r="BP24" i="24" s="1"/>
  <c r="BP37" i="24" s="1"/>
  <c r="BM24" i="24"/>
  <c r="BM37" i="24" s="1"/>
  <c r="BL24" i="24"/>
  <c r="BL37" i="24" s="1"/>
  <c r="BL50" i="24" s="1"/>
  <c r="BD24" i="24"/>
  <c r="BC24" i="24"/>
  <c r="BC37" i="24" s="1"/>
  <c r="BC50" i="24" s="1"/>
  <c r="AU24" i="24"/>
  <c r="AU37" i="24" s="1"/>
  <c r="AT24" i="24"/>
  <c r="AT37" i="24" s="1"/>
  <c r="AT50" i="24" s="1"/>
  <c r="AL24" i="24"/>
  <c r="AM24" i="24" s="1"/>
  <c r="AN24" i="24" s="1"/>
  <c r="AO24" i="24" s="1"/>
  <c r="AK24" i="24"/>
  <c r="AC24" i="24"/>
  <c r="AB24" i="24"/>
  <c r="AB37" i="24" s="1"/>
  <c r="AB50" i="24" s="1"/>
  <c r="U24" i="24"/>
  <c r="V24" i="24" s="1"/>
  <c r="W24" i="24" s="1"/>
  <c r="X24" i="24" s="1"/>
  <c r="Y24" i="24" s="1"/>
  <c r="Z24" i="24" s="1"/>
  <c r="Z37" i="24" s="1"/>
  <c r="T24" i="24"/>
  <c r="T37" i="24" s="1"/>
  <c r="S24" i="24"/>
  <c r="S37" i="24" s="1"/>
  <c r="S50" i="24" s="1"/>
  <c r="K24" i="24"/>
  <c r="L24" i="24" s="1"/>
  <c r="L37" i="24" s="1"/>
  <c r="J24" i="24"/>
  <c r="B24" i="24"/>
  <c r="A24" i="24"/>
  <c r="A37" i="24" s="1"/>
  <c r="A50" i="24" s="1"/>
  <c r="CE23" i="24"/>
  <c r="CF23" i="24" s="1"/>
  <c r="CG23" i="24" s="1"/>
  <c r="CH23" i="24" s="1"/>
  <c r="CD23" i="24"/>
  <c r="BW23" i="24"/>
  <c r="BW36" i="24" s="1"/>
  <c r="BV23" i="24"/>
  <c r="BV36" i="24" s="1"/>
  <c r="BU23" i="24"/>
  <c r="BU36" i="24" s="1"/>
  <c r="BU49" i="24" s="1"/>
  <c r="BM23" i="24"/>
  <c r="BL23" i="24"/>
  <c r="BL36" i="24" s="1"/>
  <c r="BL49" i="24" s="1"/>
  <c r="BD23" i="24"/>
  <c r="BE23" i="24" s="1"/>
  <c r="BC23" i="24"/>
  <c r="AU23" i="24"/>
  <c r="AU36" i="24" s="1"/>
  <c r="AU36" i="25" s="1"/>
  <c r="AT23" i="24"/>
  <c r="AT36" i="24" s="1"/>
  <c r="AT49" i="24" s="1"/>
  <c r="AM23" i="24"/>
  <c r="AN23" i="24" s="1"/>
  <c r="AO23" i="24" s="1"/>
  <c r="AL23" i="24"/>
  <c r="AK23" i="24"/>
  <c r="AK36" i="24" s="1"/>
  <c r="AK49" i="24" s="1"/>
  <c r="AD23" i="24"/>
  <c r="AE23" i="24" s="1"/>
  <c r="AC23" i="24"/>
  <c r="AC36" i="24" s="1"/>
  <c r="AB23" i="24"/>
  <c r="AB36" i="24" s="1"/>
  <c r="AB49" i="24" s="1"/>
  <c r="U23" i="24"/>
  <c r="U36" i="24" s="1"/>
  <c r="T23" i="24"/>
  <c r="T36" i="24" s="1"/>
  <c r="T36" i="25" s="1"/>
  <c r="S23" i="24"/>
  <c r="S36" i="24" s="1"/>
  <c r="S49" i="24" s="1"/>
  <c r="K23" i="24"/>
  <c r="L23" i="24" s="1"/>
  <c r="J23" i="24"/>
  <c r="B23" i="24"/>
  <c r="C23" i="24" s="1"/>
  <c r="A23" i="24"/>
  <c r="A36" i="24" s="1"/>
  <c r="A49" i="24" s="1"/>
  <c r="CE22" i="24"/>
  <c r="CE35" i="24" s="1"/>
  <c r="CD22" i="24"/>
  <c r="CD35" i="24" s="1"/>
  <c r="CD48" i="24" s="1"/>
  <c r="BW22" i="24"/>
  <c r="BW35" i="24" s="1"/>
  <c r="BV22" i="24"/>
  <c r="BV35" i="24" s="1"/>
  <c r="BU22" i="24"/>
  <c r="BU35" i="24" s="1"/>
  <c r="BU48" i="24" s="1"/>
  <c r="BO22" i="24"/>
  <c r="BP22" i="24" s="1"/>
  <c r="BM22" i="24"/>
  <c r="BN22" i="24" s="1"/>
  <c r="BN35" i="24" s="1"/>
  <c r="BL22" i="24"/>
  <c r="BL35" i="24" s="1"/>
  <c r="BL48" i="24" s="1"/>
  <c r="BD22" i="24"/>
  <c r="BD35" i="24" s="1"/>
  <c r="BD35" i="25" s="1"/>
  <c r="BC22" i="24"/>
  <c r="BC35" i="24" s="1"/>
  <c r="AU22" i="24"/>
  <c r="AU35" i="24" s="1"/>
  <c r="AT22" i="24"/>
  <c r="AT35" i="24" s="1"/>
  <c r="AT48" i="24" s="1"/>
  <c r="AM22" i="24"/>
  <c r="AN22" i="24" s="1"/>
  <c r="AO22" i="24" s="1"/>
  <c r="AO35" i="24" s="1"/>
  <c r="AL22" i="24"/>
  <c r="AK22" i="24"/>
  <c r="AK35" i="24" s="1"/>
  <c r="AK48" i="24" s="1"/>
  <c r="AC22" i="24"/>
  <c r="AB22" i="24"/>
  <c r="AB35" i="24" s="1"/>
  <c r="AB48" i="24" s="1"/>
  <c r="T22" i="24"/>
  <c r="T35" i="24" s="1"/>
  <c r="S22" i="24"/>
  <c r="S35" i="24" s="1"/>
  <c r="S48" i="24" s="1"/>
  <c r="K22" i="24"/>
  <c r="L22" i="24" s="1"/>
  <c r="J22" i="24"/>
  <c r="C22" i="24"/>
  <c r="C35" i="24" s="1"/>
  <c r="B22" i="24"/>
  <c r="B35" i="24" s="1"/>
  <c r="A22" i="24"/>
  <c r="A35" i="24" s="1"/>
  <c r="A48" i="24" s="1"/>
  <c r="CF21" i="24"/>
  <c r="CF34" i="24" s="1"/>
  <c r="CE21" i="24"/>
  <c r="CE34" i="24" s="1"/>
  <c r="CD21" i="24"/>
  <c r="CD34" i="24" s="1"/>
  <c r="CD47" i="24" s="1"/>
  <c r="BW21" i="24"/>
  <c r="BX21" i="24" s="1"/>
  <c r="BV21" i="24"/>
  <c r="BV34" i="24" s="1"/>
  <c r="BU21" i="24"/>
  <c r="BU34" i="24" s="1"/>
  <c r="BU47" i="24" s="1"/>
  <c r="BM21" i="24"/>
  <c r="BM34" i="24" s="1"/>
  <c r="BL21" i="24"/>
  <c r="BL34" i="24" s="1"/>
  <c r="BL47" i="24" s="1"/>
  <c r="BD21" i="24"/>
  <c r="BD34" i="24" s="1"/>
  <c r="BC21" i="24"/>
  <c r="BC34" i="24" s="1"/>
  <c r="BC47" i="24" s="1"/>
  <c r="AU21" i="24"/>
  <c r="AV21" i="24" s="1"/>
  <c r="AT21" i="24"/>
  <c r="AT34" i="24" s="1"/>
  <c r="AT47" i="24" s="1"/>
  <c r="AM21" i="24"/>
  <c r="AM34" i="24" s="1"/>
  <c r="AL21" i="24"/>
  <c r="AL34" i="24" s="1"/>
  <c r="AK21" i="24"/>
  <c r="AK34" i="24" s="1"/>
  <c r="AK47" i="24" s="1"/>
  <c r="AG21" i="24"/>
  <c r="AF21" i="24"/>
  <c r="AF34" i="24" s="1"/>
  <c r="AE21" i="24"/>
  <c r="AE34" i="24" s="1"/>
  <c r="AC21" i="24"/>
  <c r="AD21" i="24" s="1"/>
  <c r="AD34" i="24" s="1"/>
  <c r="AB21" i="24"/>
  <c r="AB34" i="24" s="1"/>
  <c r="AB47" i="24" s="1"/>
  <c r="T21" i="24"/>
  <c r="T34" i="24" s="1"/>
  <c r="S21" i="24"/>
  <c r="S34" i="24" s="1"/>
  <c r="S47" i="24" s="1"/>
  <c r="K21" i="24"/>
  <c r="K34" i="24" s="1"/>
  <c r="J21" i="24"/>
  <c r="J34" i="24" s="1"/>
  <c r="J47" i="24" s="1"/>
  <c r="C21" i="24"/>
  <c r="C34" i="24" s="1"/>
  <c r="B21" i="24"/>
  <c r="A21" i="24"/>
  <c r="A34" i="24" s="1"/>
  <c r="A47" i="24" s="1"/>
  <c r="B19" i="24"/>
  <c r="K19" i="24" s="1"/>
  <c r="T19" i="24" s="1"/>
  <c r="AC19" i="24" s="1"/>
  <c r="AL19" i="24" s="1"/>
  <c r="AU19" i="24" s="1"/>
  <c r="BD19" i="24" s="1"/>
  <c r="BM19" i="24" s="1"/>
  <c r="BV19" i="24" s="1"/>
  <c r="CE19" i="24" s="1"/>
  <c r="B18" i="24"/>
  <c r="K18" i="24" s="1"/>
  <c r="T18" i="24" s="1"/>
  <c r="AC18" i="24" s="1"/>
  <c r="AL18" i="24" s="1"/>
  <c r="AU18" i="24" s="1"/>
  <c r="BD18" i="24" s="1"/>
  <c r="BM18" i="24" s="1"/>
  <c r="BV18" i="24" s="1"/>
  <c r="CE18" i="24" s="1"/>
  <c r="B17" i="24"/>
  <c r="K17" i="24" s="1"/>
  <c r="T17" i="24" s="1"/>
  <c r="AC17" i="24" s="1"/>
  <c r="AL17" i="24" s="1"/>
  <c r="AU17" i="24" s="1"/>
  <c r="BD17" i="24" s="1"/>
  <c r="BM17" i="24" s="1"/>
  <c r="BV17" i="24" s="1"/>
  <c r="CE17" i="24" s="1"/>
  <c r="B16" i="24"/>
  <c r="K16" i="24" s="1"/>
  <c r="T16" i="24" s="1"/>
  <c r="AC16" i="24" s="1"/>
  <c r="AL16" i="24" s="1"/>
  <c r="AU16" i="24" s="1"/>
  <c r="BD16" i="24" s="1"/>
  <c r="BM16" i="24" s="1"/>
  <c r="BV16" i="24" s="1"/>
  <c r="CE16" i="24" s="1"/>
  <c r="B15" i="24"/>
  <c r="K15" i="24" s="1"/>
  <c r="T15" i="24" s="1"/>
  <c r="AC15" i="24" s="1"/>
  <c r="AL15" i="24" s="1"/>
  <c r="AU15" i="24" s="1"/>
  <c r="BD15" i="24" s="1"/>
  <c r="BM15" i="24" s="1"/>
  <c r="BV15" i="24" s="1"/>
  <c r="CE15" i="24" s="1"/>
  <c r="B14" i="24"/>
  <c r="K14" i="24" s="1"/>
  <c r="T14" i="24" s="1"/>
  <c r="AC14" i="24" s="1"/>
  <c r="AL14" i="24" s="1"/>
  <c r="AU14" i="24" s="1"/>
  <c r="BD14" i="24" s="1"/>
  <c r="BM14" i="24" s="1"/>
  <c r="BV14" i="24" s="1"/>
  <c r="CE14" i="24" s="1"/>
  <c r="B13" i="24"/>
  <c r="K13" i="24" s="1"/>
  <c r="T13" i="24" s="1"/>
  <c r="AC13" i="24" s="1"/>
  <c r="AL13" i="24" s="1"/>
  <c r="AU13" i="24" s="1"/>
  <c r="BD13" i="24" s="1"/>
  <c r="BM13" i="24" s="1"/>
  <c r="BV13" i="24" s="1"/>
  <c r="CE13" i="24" s="1"/>
  <c r="B12" i="24"/>
  <c r="K12" i="24" s="1"/>
  <c r="T12" i="24" s="1"/>
  <c r="AC12" i="24" s="1"/>
  <c r="AL12" i="24" s="1"/>
  <c r="AU12" i="24" s="1"/>
  <c r="BD12" i="24" s="1"/>
  <c r="BM12" i="24" s="1"/>
  <c r="BV12" i="24" s="1"/>
  <c r="CE12" i="24" s="1"/>
  <c r="B11" i="24"/>
  <c r="K11" i="24" s="1"/>
  <c r="T11" i="24" s="1"/>
  <c r="AC11" i="24" s="1"/>
  <c r="AL11" i="24" s="1"/>
  <c r="AU11" i="24" s="1"/>
  <c r="BD11" i="24" s="1"/>
  <c r="BM11" i="24" s="1"/>
  <c r="BV11" i="24" s="1"/>
  <c r="CE11" i="24" s="1"/>
  <c r="B10" i="24"/>
  <c r="K10" i="24" s="1"/>
  <c r="T10" i="24" s="1"/>
  <c r="AC10" i="24" s="1"/>
  <c r="AL10" i="24" s="1"/>
  <c r="AU10" i="24" s="1"/>
  <c r="B9" i="24"/>
  <c r="K9" i="24" s="1"/>
  <c r="T9" i="24" s="1"/>
  <c r="AC9" i="24" s="1"/>
  <c r="AL9" i="24" s="1"/>
  <c r="AU9" i="24" s="1"/>
  <c r="BD9" i="24" s="1"/>
  <c r="B8" i="24"/>
  <c r="S58" i="23"/>
  <c r="CD55" i="23"/>
  <c r="S49" i="23"/>
  <c r="BL45" i="23"/>
  <c r="BL58" i="23" s="1"/>
  <c r="AB45" i="23"/>
  <c r="AB58" i="23" s="1"/>
  <c r="AB44" i="23"/>
  <c r="AB57" i="23" s="1"/>
  <c r="J44" i="23"/>
  <c r="J57" i="23" s="1"/>
  <c r="CD43" i="23"/>
  <c r="CD56" i="23" s="1"/>
  <c r="BL43" i="23"/>
  <c r="BL56" i="23" s="1"/>
  <c r="AB43" i="23"/>
  <c r="AB56" i="23" s="1"/>
  <c r="AK42" i="23"/>
  <c r="AK55" i="23" s="1"/>
  <c r="S42" i="23"/>
  <c r="S55" i="23" s="1"/>
  <c r="AT41" i="23"/>
  <c r="AT54" i="23" s="1"/>
  <c r="AB41" i="23"/>
  <c r="AB54" i="23" s="1"/>
  <c r="CD39" i="23"/>
  <c r="CD52" i="23" s="1"/>
  <c r="BC39" i="23"/>
  <c r="BC52" i="23" s="1"/>
  <c r="AB39" i="23"/>
  <c r="AB52" i="23" s="1"/>
  <c r="AT38" i="23"/>
  <c r="AT51" i="23" s="1"/>
  <c r="J37" i="23"/>
  <c r="J50" i="23" s="1"/>
  <c r="AK35" i="23"/>
  <c r="AK48" i="23" s="1"/>
  <c r="J35" i="23"/>
  <c r="J48" i="23" s="1"/>
  <c r="BU34" i="23"/>
  <c r="BU47" i="23" s="1"/>
  <c r="CE32" i="23"/>
  <c r="CF32" i="23" s="1"/>
  <c r="CG32" i="23" s="1"/>
  <c r="CH32" i="23" s="1"/>
  <c r="CI32" i="23" s="1"/>
  <c r="CJ32" i="23" s="1"/>
  <c r="CK32" i="23" s="1"/>
  <c r="CL32" i="23" s="1"/>
  <c r="CD32" i="23"/>
  <c r="CD45" i="23" s="1"/>
  <c r="CD58" i="23" s="1"/>
  <c r="BZ32" i="23"/>
  <c r="CA32" i="23" s="1"/>
  <c r="CB32" i="23" s="1"/>
  <c r="CC32" i="23" s="1"/>
  <c r="BY32" i="23"/>
  <c r="BX32" i="23"/>
  <c r="BW32" i="23"/>
  <c r="BV32" i="23"/>
  <c r="BU32" i="23"/>
  <c r="BU45" i="23" s="1"/>
  <c r="BU58" i="23" s="1"/>
  <c r="BM32" i="23"/>
  <c r="BN32" i="23" s="1"/>
  <c r="BO32" i="23" s="1"/>
  <c r="BP32" i="23" s="1"/>
  <c r="BQ32" i="23" s="1"/>
  <c r="BR32" i="23" s="1"/>
  <c r="BS32" i="23" s="1"/>
  <c r="BT32" i="23" s="1"/>
  <c r="BL32" i="23"/>
  <c r="BG32" i="23"/>
  <c r="BH32" i="23" s="1"/>
  <c r="BI32" i="23" s="1"/>
  <c r="BJ32" i="23" s="1"/>
  <c r="BK32" i="23" s="1"/>
  <c r="BF32" i="23"/>
  <c r="BE32" i="23"/>
  <c r="BD32" i="23"/>
  <c r="BC32" i="23"/>
  <c r="BC45" i="23" s="1"/>
  <c r="BC58" i="23" s="1"/>
  <c r="AV32" i="23"/>
  <c r="AW32" i="23" s="1"/>
  <c r="AX32" i="23" s="1"/>
  <c r="AY32" i="23" s="1"/>
  <c r="AZ32" i="23" s="1"/>
  <c r="BA32" i="23" s="1"/>
  <c r="BB32" i="23" s="1"/>
  <c r="AU32" i="23"/>
  <c r="AT32" i="23"/>
  <c r="AT45" i="23" s="1"/>
  <c r="AT58" i="23" s="1"/>
  <c r="AM32" i="23"/>
  <c r="AN32" i="23" s="1"/>
  <c r="AO32" i="23" s="1"/>
  <c r="AP32" i="23" s="1"/>
  <c r="AQ32" i="23" s="1"/>
  <c r="AR32" i="23" s="1"/>
  <c r="AS32" i="23" s="1"/>
  <c r="AL32" i="23"/>
  <c r="AK32" i="23"/>
  <c r="AK45" i="23" s="1"/>
  <c r="AK58" i="23" s="1"/>
  <c r="AH32" i="23"/>
  <c r="AI32" i="23" s="1"/>
  <c r="AJ32" i="23" s="1"/>
  <c r="AE32" i="23"/>
  <c r="AF32" i="23" s="1"/>
  <c r="AG32" i="23" s="1"/>
  <c r="AD32" i="23"/>
  <c r="AC32" i="23"/>
  <c r="AB32" i="23"/>
  <c r="T32" i="23"/>
  <c r="U32" i="23" s="1"/>
  <c r="V32" i="23" s="1"/>
  <c r="W32" i="23" s="1"/>
  <c r="X32" i="23" s="1"/>
  <c r="Y32" i="23" s="1"/>
  <c r="Z32" i="23" s="1"/>
  <c r="AA32" i="23" s="1"/>
  <c r="S32" i="23"/>
  <c r="S45" i="23" s="1"/>
  <c r="K32" i="23"/>
  <c r="L32" i="23" s="1"/>
  <c r="M32" i="23" s="1"/>
  <c r="N32" i="23" s="1"/>
  <c r="O32" i="23" s="1"/>
  <c r="P32" i="23" s="1"/>
  <c r="Q32" i="23" s="1"/>
  <c r="R32" i="23" s="1"/>
  <c r="J32" i="23"/>
  <c r="J45" i="23" s="1"/>
  <c r="J58" i="23" s="1"/>
  <c r="C32" i="23"/>
  <c r="D32" i="23" s="1"/>
  <c r="E32" i="23" s="1"/>
  <c r="F32" i="23" s="1"/>
  <c r="G32" i="23" s="1"/>
  <c r="H32" i="23" s="1"/>
  <c r="I32" i="23" s="1"/>
  <c r="B32" i="23"/>
  <c r="A32" i="23"/>
  <c r="A45" i="23" s="1"/>
  <c r="A58" i="23" s="1"/>
  <c r="CF31" i="23"/>
  <c r="CG31" i="23" s="1"/>
  <c r="CH31" i="23" s="1"/>
  <c r="CI31" i="23" s="1"/>
  <c r="CJ31" i="23" s="1"/>
  <c r="CK31" i="23" s="1"/>
  <c r="CL31" i="23" s="1"/>
  <c r="CE31" i="23"/>
  <c r="CD31" i="23"/>
  <c r="CD44" i="23" s="1"/>
  <c r="CD57" i="23" s="1"/>
  <c r="BW31" i="23"/>
  <c r="BX31" i="23" s="1"/>
  <c r="BY31" i="23" s="1"/>
  <c r="BZ31" i="23" s="1"/>
  <c r="CA31" i="23" s="1"/>
  <c r="CB31" i="23" s="1"/>
  <c r="CC31" i="23" s="1"/>
  <c r="BV31" i="23"/>
  <c r="BU31" i="23"/>
  <c r="BU44" i="23" s="1"/>
  <c r="BU57" i="23" s="1"/>
  <c r="BQ31" i="23"/>
  <c r="BR31" i="23" s="1"/>
  <c r="BS31" i="23" s="1"/>
  <c r="BT31" i="23" s="1"/>
  <c r="BM31" i="23"/>
  <c r="BN31" i="23" s="1"/>
  <c r="BO31" i="23" s="1"/>
  <c r="BP31" i="23" s="1"/>
  <c r="BL31" i="23"/>
  <c r="BL44" i="23" s="1"/>
  <c r="BL57" i="23" s="1"/>
  <c r="BE31" i="23"/>
  <c r="BF31" i="23" s="1"/>
  <c r="BG31" i="23" s="1"/>
  <c r="BH31" i="23" s="1"/>
  <c r="BI31" i="23" s="1"/>
  <c r="BJ31" i="23" s="1"/>
  <c r="BK31" i="23" s="1"/>
  <c r="BD31" i="23"/>
  <c r="BC31" i="23"/>
  <c r="BC44" i="23" s="1"/>
  <c r="BC57" i="23" s="1"/>
  <c r="AU31" i="23"/>
  <c r="AV31" i="23" s="1"/>
  <c r="AW31" i="23" s="1"/>
  <c r="AX31" i="23" s="1"/>
  <c r="AY31" i="23" s="1"/>
  <c r="AZ31" i="23" s="1"/>
  <c r="BA31" i="23" s="1"/>
  <c r="BB31" i="23" s="1"/>
  <c r="AT31" i="23"/>
  <c r="AT44" i="23" s="1"/>
  <c r="AT57" i="23" s="1"/>
  <c r="AN31" i="23"/>
  <c r="AO31" i="23" s="1"/>
  <c r="AP31" i="23" s="1"/>
  <c r="AQ31" i="23" s="1"/>
  <c r="AR31" i="23" s="1"/>
  <c r="AS31" i="23" s="1"/>
  <c r="AM31" i="23"/>
  <c r="AL31" i="23"/>
  <c r="AK31" i="23"/>
  <c r="AK44" i="23" s="1"/>
  <c r="AK57" i="23" s="1"/>
  <c r="AC31" i="23"/>
  <c r="AD31" i="23" s="1"/>
  <c r="AE31" i="23" s="1"/>
  <c r="AF31" i="23" s="1"/>
  <c r="AG31" i="23" s="1"/>
  <c r="AH31" i="23" s="1"/>
  <c r="AI31" i="23" s="1"/>
  <c r="AJ31" i="23" s="1"/>
  <c r="AB31" i="23"/>
  <c r="T31" i="23"/>
  <c r="U31" i="23" s="1"/>
  <c r="V31" i="23" s="1"/>
  <c r="W31" i="23" s="1"/>
  <c r="X31" i="23" s="1"/>
  <c r="Y31" i="23" s="1"/>
  <c r="Z31" i="23" s="1"/>
  <c r="AA31" i="23" s="1"/>
  <c r="S31" i="23"/>
  <c r="S44" i="23" s="1"/>
  <c r="S57" i="23" s="1"/>
  <c r="N31" i="23"/>
  <c r="O31" i="23" s="1"/>
  <c r="P31" i="23" s="1"/>
  <c r="Q31" i="23" s="1"/>
  <c r="R31" i="23" s="1"/>
  <c r="M31" i="23"/>
  <c r="L31" i="23"/>
  <c r="K31" i="23"/>
  <c r="J31" i="23"/>
  <c r="C31" i="23"/>
  <c r="D31" i="23" s="1"/>
  <c r="E31" i="23" s="1"/>
  <c r="F31" i="23" s="1"/>
  <c r="G31" i="23" s="1"/>
  <c r="H31" i="23" s="1"/>
  <c r="I31" i="23" s="1"/>
  <c r="B31" i="23"/>
  <c r="A31" i="23"/>
  <c r="A44" i="23" s="1"/>
  <c r="A57" i="23" s="1"/>
  <c r="CG30" i="23"/>
  <c r="CH30" i="23" s="1"/>
  <c r="CI30" i="23" s="1"/>
  <c r="CJ30" i="23" s="1"/>
  <c r="CK30" i="23" s="1"/>
  <c r="CL30" i="23" s="1"/>
  <c r="CF30" i="23"/>
  <c r="CE30" i="23"/>
  <c r="CD30" i="23"/>
  <c r="BV30" i="23"/>
  <c r="BW30" i="23" s="1"/>
  <c r="BX30" i="23" s="1"/>
  <c r="BY30" i="23" s="1"/>
  <c r="BZ30" i="23" s="1"/>
  <c r="CA30" i="23" s="1"/>
  <c r="CB30" i="23" s="1"/>
  <c r="CC30" i="23" s="1"/>
  <c r="BU30" i="23"/>
  <c r="BU43" i="23" s="1"/>
  <c r="BU56" i="23" s="1"/>
  <c r="BM30" i="23"/>
  <c r="BN30" i="23" s="1"/>
  <c r="BO30" i="23" s="1"/>
  <c r="BP30" i="23" s="1"/>
  <c r="BQ30" i="23" s="1"/>
  <c r="BR30" i="23" s="1"/>
  <c r="BS30" i="23" s="1"/>
  <c r="BT30" i="23" s="1"/>
  <c r="BL30" i="23"/>
  <c r="BE30" i="23"/>
  <c r="BF30" i="23" s="1"/>
  <c r="BG30" i="23" s="1"/>
  <c r="BH30" i="23" s="1"/>
  <c r="BI30" i="23" s="1"/>
  <c r="BJ30" i="23" s="1"/>
  <c r="BK30" i="23" s="1"/>
  <c r="BD30" i="23"/>
  <c r="BC30" i="23"/>
  <c r="BC43" i="23" s="1"/>
  <c r="BC56" i="23" s="1"/>
  <c r="AU30" i="23"/>
  <c r="AV30" i="23" s="1"/>
  <c r="AW30" i="23" s="1"/>
  <c r="AX30" i="23" s="1"/>
  <c r="AY30" i="23" s="1"/>
  <c r="AZ30" i="23" s="1"/>
  <c r="BA30" i="23" s="1"/>
  <c r="BB30" i="23" s="1"/>
  <c r="AT30" i="23"/>
  <c r="AT43" i="23" s="1"/>
  <c r="AT56" i="23" s="1"/>
  <c r="AM30" i="23"/>
  <c r="AN30" i="23" s="1"/>
  <c r="AO30" i="23" s="1"/>
  <c r="AP30" i="23" s="1"/>
  <c r="AQ30" i="23" s="1"/>
  <c r="AR30" i="23" s="1"/>
  <c r="AS30" i="23" s="1"/>
  <c r="AL30" i="23"/>
  <c r="AK30" i="23"/>
  <c r="AK43" i="23" s="1"/>
  <c r="AK56" i="23" s="1"/>
  <c r="AC30" i="23"/>
  <c r="AD30" i="23" s="1"/>
  <c r="AE30" i="23" s="1"/>
  <c r="AF30" i="23" s="1"/>
  <c r="AG30" i="23" s="1"/>
  <c r="AH30" i="23" s="1"/>
  <c r="AI30" i="23" s="1"/>
  <c r="AJ30" i="23" s="1"/>
  <c r="AB30" i="23"/>
  <c r="U30" i="23"/>
  <c r="V30" i="23" s="1"/>
  <c r="W30" i="23" s="1"/>
  <c r="X30" i="23" s="1"/>
  <c r="Y30" i="23" s="1"/>
  <c r="Z30" i="23" s="1"/>
  <c r="AA30" i="23" s="1"/>
  <c r="T30" i="23"/>
  <c r="S30" i="23"/>
  <c r="S43" i="23" s="1"/>
  <c r="S56" i="23" s="1"/>
  <c r="K30" i="23"/>
  <c r="L30" i="23" s="1"/>
  <c r="M30" i="23" s="1"/>
  <c r="N30" i="23" s="1"/>
  <c r="O30" i="23" s="1"/>
  <c r="P30" i="23" s="1"/>
  <c r="Q30" i="23" s="1"/>
  <c r="R30" i="23" s="1"/>
  <c r="J30" i="23"/>
  <c r="J43" i="23" s="1"/>
  <c r="J56" i="23" s="1"/>
  <c r="G30" i="23"/>
  <c r="H30" i="23" s="1"/>
  <c r="I30" i="23" s="1"/>
  <c r="F30" i="23"/>
  <c r="E30" i="23"/>
  <c r="D30" i="23"/>
  <c r="C30" i="23"/>
  <c r="B30" i="23"/>
  <c r="A30" i="23"/>
  <c r="A43" i="23" s="1"/>
  <c r="A56" i="23" s="1"/>
  <c r="CE29" i="23"/>
  <c r="CF29" i="23" s="1"/>
  <c r="CG29" i="23" s="1"/>
  <c r="CH29" i="23" s="1"/>
  <c r="CI29" i="23" s="1"/>
  <c r="CJ29" i="23" s="1"/>
  <c r="CK29" i="23" s="1"/>
  <c r="CL29" i="23" s="1"/>
  <c r="CD29" i="23"/>
  <c r="CD42" i="23" s="1"/>
  <c r="BV29" i="23"/>
  <c r="BW29" i="23" s="1"/>
  <c r="BX29" i="23" s="1"/>
  <c r="BY29" i="23" s="1"/>
  <c r="BZ29" i="23" s="1"/>
  <c r="CA29" i="23" s="1"/>
  <c r="CB29" i="23" s="1"/>
  <c r="CC29" i="23" s="1"/>
  <c r="BU29" i="23"/>
  <c r="BU42" i="23" s="1"/>
  <c r="BU55" i="23" s="1"/>
  <c r="BO29" i="23"/>
  <c r="BP29" i="23" s="1"/>
  <c r="BQ29" i="23" s="1"/>
  <c r="BR29" i="23" s="1"/>
  <c r="BS29" i="23" s="1"/>
  <c r="BT29" i="23" s="1"/>
  <c r="BN29" i="23"/>
  <c r="BM29" i="23"/>
  <c r="BL29" i="23"/>
  <c r="BL42" i="23" s="1"/>
  <c r="BL55" i="23" s="1"/>
  <c r="BE29" i="23"/>
  <c r="BF29" i="23" s="1"/>
  <c r="BG29" i="23" s="1"/>
  <c r="BH29" i="23" s="1"/>
  <c r="BI29" i="23" s="1"/>
  <c r="BJ29" i="23" s="1"/>
  <c r="BK29" i="23" s="1"/>
  <c r="BD29" i="23"/>
  <c r="BC29" i="23"/>
  <c r="BC42" i="23" s="1"/>
  <c r="BC55" i="23" s="1"/>
  <c r="AW29" i="23"/>
  <c r="AX29" i="23" s="1"/>
  <c r="AY29" i="23" s="1"/>
  <c r="AZ29" i="23" s="1"/>
  <c r="BA29" i="23" s="1"/>
  <c r="BB29" i="23" s="1"/>
  <c r="AV29" i="23"/>
  <c r="AU29" i="23"/>
  <c r="AT29" i="23"/>
  <c r="AT42" i="23" s="1"/>
  <c r="AT55" i="23" s="1"/>
  <c r="AO29" i="23"/>
  <c r="AP29" i="23" s="1"/>
  <c r="AQ29" i="23" s="1"/>
  <c r="AR29" i="23" s="1"/>
  <c r="AS29" i="23" s="1"/>
  <c r="AL29" i="23"/>
  <c r="AM29" i="23" s="1"/>
  <c r="AN29" i="23" s="1"/>
  <c r="AK29" i="23"/>
  <c r="AC29" i="23"/>
  <c r="AD29" i="23" s="1"/>
  <c r="AE29" i="23" s="1"/>
  <c r="AF29" i="23" s="1"/>
  <c r="AG29" i="23" s="1"/>
  <c r="AH29" i="23" s="1"/>
  <c r="AI29" i="23" s="1"/>
  <c r="AJ29" i="23" s="1"/>
  <c r="AB29" i="23"/>
  <c r="AB42" i="23" s="1"/>
  <c r="AB55" i="23" s="1"/>
  <c r="U29" i="23"/>
  <c r="V29" i="23" s="1"/>
  <c r="W29" i="23" s="1"/>
  <c r="X29" i="23" s="1"/>
  <c r="Y29" i="23" s="1"/>
  <c r="Z29" i="23" s="1"/>
  <c r="AA29" i="23" s="1"/>
  <c r="T29" i="23"/>
  <c r="S29" i="23"/>
  <c r="M29" i="23"/>
  <c r="N29" i="23" s="1"/>
  <c r="O29" i="23" s="1"/>
  <c r="P29" i="23" s="1"/>
  <c r="Q29" i="23" s="1"/>
  <c r="R29" i="23" s="1"/>
  <c r="L29" i="23"/>
  <c r="K29" i="23"/>
  <c r="J29" i="23"/>
  <c r="J42" i="23" s="1"/>
  <c r="J55" i="23" s="1"/>
  <c r="D29" i="23"/>
  <c r="E29" i="23" s="1"/>
  <c r="F29" i="23" s="1"/>
  <c r="G29" i="23" s="1"/>
  <c r="H29" i="23" s="1"/>
  <c r="I29" i="23" s="1"/>
  <c r="C29" i="23"/>
  <c r="B29" i="23"/>
  <c r="A29" i="23"/>
  <c r="A42" i="23" s="1"/>
  <c r="A55" i="23" s="1"/>
  <c r="CH28" i="23"/>
  <c r="CI28" i="23" s="1"/>
  <c r="CJ28" i="23" s="1"/>
  <c r="CK28" i="23" s="1"/>
  <c r="CL28" i="23" s="1"/>
  <c r="CE28" i="23"/>
  <c r="CF28" i="23" s="1"/>
  <c r="CG28" i="23" s="1"/>
  <c r="CD28" i="23"/>
  <c r="CD41" i="23" s="1"/>
  <c r="CD54" i="23" s="1"/>
  <c r="BW28" i="23"/>
  <c r="BX28" i="23" s="1"/>
  <c r="BY28" i="23" s="1"/>
  <c r="BZ28" i="23" s="1"/>
  <c r="CA28" i="23" s="1"/>
  <c r="CB28" i="23" s="1"/>
  <c r="CC28" i="23" s="1"/>
  <c r="BV28" i="23"/>
  <c r="BU28" i="23"/>
  <c r="BU41" i="23" s="1"/>
  <c r="BU54" i="23" s="1"/>
  <c r="BN28" i="23"/>
  <c r="BO28" i="23" s="1"/>
  <c r="BP28" i="23" s="1"/>
  <c r="BQ28" i="23" s="1"/>
  <c r="BR28" i="23" s="1"/>
  <c r="BS28" i="23" s="1"/>
  <c r="BT28" i="23" s="1"/>
  <c r="BM28" i="23"/>
  <c r="BL28" i="23"/>
  <c r="BL41" i="23" s="1"/>
  <c r="BL54" i="23" s="1"/>
  <c r="BF28" i="23"/>
  <c r="BG28" i="23" s="1"/>
  <c r="BH28" i="23" s="1"/>
  <c r="BI28" i="23" s="1"/>
  <c r="BJ28" i="23" s="1"/>
  <c r="BK28" i="23" s="1"/>
  <c r="BE28" i="23"/>
  <c r="BD28" i="23"/>
  <c r="BC28" i="23"/>
  <c r="BC41" i="23" s="1"/>
  <c r="BC54" i="23" s="1"/>
  <c r="AU28" i="23"/>
  <c r="AV28" i="23" s="1"/>
  <c r="AW28" i="23" s="1"/>
  <c r="AX28" i="23" s="1"/>
  <c r="AY28" i="23" s="1"/>
  <c r="AZ28" i="23" s="1"/>
  <c r="BA28" i="23" s="1"/>
  <c r="BB28" i="23" s="1"/>
  <c r="AT28" i="23"/>
  <c r="AL28" i="23"/>
  <c r="AM28" i="23" s="1"/>
  <c r="AN28" i="23" s="1"/>
  <c r="AO28" i="23" s="1"/>
  <c r="AP28" i="23" s="1"/>
  <c r="AQ28" i="23" s="1"/>
  <c r="AR28" i="23" s="1"/>
  <c r="AS28" i="23" s="1"/>
  <c r="AK28" i="23"/>
  <c r="AK41" i="23" s="1"/>
  <c r="AK54" i="23" s="1"/>
  <c r="AF28" i="23"/>
  <c r="AG28" i="23" s="1"/>
  <c r="AH28" i="23" s="1"/>
  <c r="AI28" i="23" s="1"/>
  <c r="AJ28" i="23" s="1"/>
  <c r="AE28" i="23"/>
  <c r="AD28" i="23"/>
  <c r="AC28" i="23"/>
  <c r="AB28" i="23"/>
  <c r="U28" i="23"/>
  <c r="V28" i="23" s="1"/>
  <c r="W28" i="23" s="1"/>
  <c r="X28" i="23" s="1"/>
  <c r="Y28" i="23" s="1"/>
  <c r="Z28" i="23" s="1"/>
  <c r="AA28" i="23" s="1"/>
  <c r="T28" i="23"/>
  <c r="S28" i="23"/>
  <c r="S41" i="23" s="1"/>
  <c r="S54" i="23" s="1"/>
  <c r="M28" i="23"/>
  <c r="N28" i="23" s="1"/>
  <c r="O28" i="23" s="1"/>
  <c r="P28" i="23" s="1"/>
  <c r="Q28" i="23" s="1"/>
  <c r="R28" i="23" s="1"/>
  <c r="L28" i="23"/>
  <c r="K28" i="23"/>
  <c r="J28" i="23"/>
  <c r="J41" i="23" s="1"/>
  <c r="J54" i="23" s="1"/>
  <c r="B28" i="23"/>
  <c r="C28" i="23" s="1"/>
  <c r="D28" i="23" s="1"/>
  <c r="E28" i="23" s="1"/>
  <c r="F28" i="23" s="1"/>
  <c r="G28" i="23" s="1"/>
  <c r="H28" i="23" s="1"/>
  <c r="I28" i="23" s="1"/>
  <c r="A28" i="23"/>
  <c r="A41" i="23" s="1"/>
  <c r="A54" i="23" s="1"/>
  <c r="CE27" i="23"/>
  <c r="CF27" i="23" s="1"/>
  <c r="CG27" i="23" s="1"/>
  <c r="CH27" i="23" s="1"/>
  <c r="CI27" i="23" s="1"/>
  <c r="CJ27" i="23" s="1"/>
  <c r="CK27" i="23" s="1"/>
  <c r="CL27" i="23" s="1"/>
  <c r="CD27" i="23"/>
  <c r="CD40" i="23" s="1"/>
  <c r="CD53" i="23" s="1"/>
  <c r="BW27" i="23"/>
  <c r="BX27" i="23" s="1"/>
  <c r="BY27" i="23" s="1"/>
  <c r="BZ27" i="23" s="1"/>
  <c r="CA27" i="23" s="1"/>
  <c r="CB27" i="23" s="1"/>
  <c r="CC27" i="23" s="1"/>
  <c r="BV27" i="23"/>
  <c r="BU27" i="23"/>
  <c r="BU40" i="23" s="1"/>
  <c r="BU53" i="23" s="1"/>
  <c r="BM27" i="23"/>
  <c r="BN27" i="23" s="1"/>
  <c r="BO27" i="23" s="1"/>
  <c r="BP27" i="23" s="1"/>
  <c r="BQ27" i="23" s="1"/>
  <c r="BR27" i="23" s="1"/>
  <c r="BS27" i="23" s="1"/>
  <c r="BT27" i="23" s="1"/>
  <c r="BL27" i="23"/>
  <c r="BL40" i="23" s="1"/>
  <c r="BL53" i="23" s="1"/>
  <c r="BF27" i="23"/>
  <c r="BG27" i="23" s="1"/>
  <c r="BH27" i="23" s="1"/>
  <c r="BI27" i="23" s="1"/>
  <c r="BJ27" i="23" s="1"/>
  <c r="BK27" i="23" s="1"/>
  <c r="BE27" i="23"/>
  <c r="BD27" i="23"/>
  <c r="BC27" i="23"/>
  <c r="BC40" i="23" s="1"/>
  <c r="BC53" i="23" s="1"/>
  <c r="AX27" i="23"/>
  <c r="AY27" i="23" s="1"/>
  <c r="AZ27" i="23" s="1"/>
  <c r="BA27" i="23" s="1"/>
  <c r="BB27" i="23" s="1"/>
  <c r="AU27" i="23"/>
  <c r="AV27" i="23" s="1"/>
  <c r="AW27" i="23" s="1"/>
  <c r="AT27" i="23"/>
  <c r="AT40" i="23" s="1"/>
  <c r="AT53" i="23" s="1"/>
  <c r="AM27" i="23"/>
  <c r="AN27" i="23" s="1"/>
  <c r="AO27" i="23" s="1"/>
  <c r="AP27" i="23" s="1"/>
  <c r="AQ27" i="23" s="1"/>
  <c r="AR27" i="23" s="1"/>
  <c r="AS27" i="23" s="1"/>
  <c r="AL27" i="23"/>
  <c r="AK27" i="23"/>
  <c r="AK40" i="23" s="1"/>
  <c r="AK53" i="23" s="1"/>
  <c r="AJ27" i="23"/>
  <c r="AD27" i="23"/>
  <c r="AE27" i="23" s="1"/>
  <c r="AF27" i="23" s="1"/>
  <c r="AG27" i="23" s="1"/>
  <c r="AH27" i="23" s="1"/>
  <c r="AI27" i="23" s="1"/>
  <c r="AC27" i="23"/>
  <c r="AB27" i="23"/>
  <c r="AB40" i="23" s="1"/>
  <c r="AB53" i="23" s="1"/>
  <c r="V27" i="23"/>
  <c r="W27" i="23" s="1"/>
  <c r="X27" i="23" s="1"/>
  <c r="Y27" i="23" s="1"/>
  <c r="Z27" i="23" s="1"/>
  <c r="AA27" i="23" s="1"/>
  <c r="U27" i="23"/>
  <c r="T27" i="23"/>
  <c r="S27" i="23"/>
  <c r="S40" i="23" s="1"/>
  <c r="S53" i="23" s="1"/>
  <c r="K27" i="23"/>
  <c r="L27" i="23" s="1"/>
  <c r="M27" i="23" s="1"/>
  <c r="N27" i="23" s="1"/>
  <c r="O27" i="23" s="1"/>
  <c r="P27" i="23" s="1"/>
  <c r="Q27" i="23" s="1"/>
  <c r="R27" i="23" s="1"/>
  <c r="J27" i="23"/>
  <c r="J40" i="23" s="1"/>
  <c r="J53" i="23" s="1"/>
  <c r="H27" i="23"/>
  <c r="I27" i="23" s="1"/>
  <c r="B27" i="23"/>
  <c r="C27" i="23" s="1"/>
  <c r="D27" i="23" s="1"/>
  <c r="E27" i="23" s="1"/>
  <c r="F27" i="23" s="1"/>
  <c r="G27" i="23" s="1"/>
  <c r="A27" i="23"/>
  <c r="A40" i="23" s="1"/>
  <c r="A53" i="23" s="1"/>
  <c r="CF26" i="23"/>
  <c r="CG26" i="23" s="1"/>
  <c r="CH26" i="23" s="1"/>
  <c r="CI26" i="23" s="1"/>
  <c r="CJ26" i="23" s="1"/>
  <c r="CK26" i="23" s="1"/>
  <c r="CL26" i="23" s="1"/>
  <c r="CE26" i="23"/>
  <c r="CD26" i="23"/>
  <c r="BW26" i="23"/>
  <c r="BX26" i="23" s="1"/>
  <c r="BY26" i="23" s="1"/>
  <c r="BZ26" i="23" s="1"/>
  <c r="CA26" i="23" s="1"/>
  <c r="CB26" i="23" s="1"/>
  <c r="CC26" i="23" s="1"/>
  <c r="BV26" i="23"/>
  <c r="BU26" i="23"/>
  <c r="BU39" i="23" s="1"/>
  <c r="BU52" i="23" s="1"/>
  <c r="BR26" i="23"/>
  <c r="BS26" i="23" s="1"/>
  <c r="BT26" i="23" s="1"/>
  <c r="BO26" i="23"/>
  <c r="BP26" i="23" s="1"/>
  <c r="BQ26" i="23" s="1"/>
  <c r="BN26" i="23"/>
  <c r="BM26" i="23"/>
  <c r="BL26" i="23"/>
  <c r="BL39" i="23" s="1"/>
  <c r="BL52" i="23" s="1"/>
  <c r="BD26" i="23"/>
  <c r="BE26" i="23" s="1"/>
  <c r="BF26" i="23" s="1"/>
  <c r="BG26" i="23" s="1"/>
  <c r="BH26" i="23" s="1"/>
  <c r="BI26" i="23" s="1"/>
  <c r="BJ26" i="23" s="1"/>
  <c r="BK26" i="23" s="1"/>
  <c r="BC26" i="23"/>
  <c r="AU26" i="23"/>
  <c r="AV26" i="23" s="1"/>
  <c r="AW26" i="23" s="1"/>
  <c r="AX26" i="23" s="1"/>
  <c r="AY26" i="23" s="1"/>
  <c r="AZ26" i="23" s="1"/>
  <c r="BA26" i="23" s="1"/>
  <c r="BB26" i="23" s="1"/>
  <c r="AT26" i="23"/>
  <c r="AT39" i="23" s="1"/>
  <c r="AT52" i="23" s="1"/>
  <c r="AM26" i="23"/>
  <c r="AN26" i="23" s="1"/>
  <c r="AO26" i="23" s="1"/>
  <c r="AP26" i="23" s="1"/>
  <c r="AQ26" i="23" s="1"/>
  <c r="AR26" i="23" s="1"/>
  <c r="AS26" i="23" s="1"/>
  <c r="AL26" i="23"/>
  <c r="AK26" i="23"/>
  <c r="AK39" i="23" s="1"/>
  <c r="AK52" i="23" s="1"/>
  <c r="AC26" i="23"/>
  <c r="AD26" i="23" s="1"/>
  <c r="AE26" i="23" s="1"/>
  <c r="AF26" i="23" s="1"/>
  <c r="AG26" i="23" s="1"/>
  <c r="AH26" i="23" s="1"/>
  <c r="AI26" i="23" s="1"/>
  <c r="AJ26" i="23" s="1"/>
  <c r="AB26" i="23"/>
  <c r="V26" i="23"/>
  <c r="W26" i="23" s="1"/>
  <c r="X26" i="23" s="1"/>
  <c r="Y26" i="23" s="1"/>
  <c r="Z26" i="23" s="1"/>
  <c r="AA26" i="23" s="1"/>
  <c r="U26" i="23"/>
  <c r="T26" i="23"/>
  <c r="S26" i="23"/>
  <c r="S39" i="23" s="1"/>
  <c r="S52" i="23" s="1"/>
  <c r="M26" i="23"/>
  <c r="N26" i="23" s="1"/>
  <c r="O26" i="23" s="1"/>
  <c r="P26" i="23" s="1"/>
  <c r="Q26" i="23" s="1"/>
  <c r="R26" i="23" s="1"/>
  <c r="K26" i="23"/>
  <c r="L26" i="23" s="1"/>
  <c r="J26" i="23"/>
  <c r="J39" i="23" s="1"/>
  <c r="J52" i="23" s="1"/>
  <c r="B26" i="23"/>
  <c r="C26" i="23" s="1"/>
  <c r="D26" i="23" s="1"/>
  <c r="E26" i="23" s="1"/>
  <c r="F26" i="23" s="1"/>
  <c r="G26" i="23" s="1"/>
  <c r="H26" i="23" s="1"/>
  <c r="I26" i="23" s="1"/>
  <c r="A26" i="23"/>
  <c r="A39" i="23" s="1"/>
  <c r="A52" i="23" s="1"/>
  <c r="CF25" i="23"/>
  <c r="CG25" i="23" s="1"/>
  <c r="CH25" i="23" s="1"/>
  <c r="CI25" i="23" s="1"/>
  <c r="CJ25" i="23" s="1"/>
  <c r="CK25" i="23" s="1"/>
  <c r="CL25" i="23" s="1"/>
  <c r="CE25" i="23"/>
  <c r="CD25" i="23"/>
  <c r="CD38" i="23" s="1"/>
  <c r="CD51" i="23" s="1"/>
  <c r="BX25" i="23"/>
  <c r="BY25" i="23" s="1"/>
  <c r="BZ25" i="23" s="1"/>
  <c r="CA25" i="23" s="1"/>
  <c r="CB25" i="23" s="1"/>
  <c r="CC25" i="23" s="1"/>
  <c r="BW25" i="23"/>
  <c r="BV25" i="23"/>
  <c r="BU25" i="23"/>
  <c r="BU38" i="23" s="1"/>
  <c r="BU51" i="23" s="1"/>
  <c r="BM25" i="23"/>
  <c r="BN25" i="23" s="1"/>
  <c r="BO25" i="23" s="1"/>
  <c r="BP25" i="23" s="1"/>
  <c r="BQ25" i="23" s="1"/>
  <c r="BR25" i="23" s="1"/>
  <c r="BS25" i="23" s="1"/>
  <c r="BT25" i="23" s="1"/>
  <c r="BL25" i="23"/>
  <c r="BL38" i="23" s="1"/>
  <c r="BL51" i="23" s="1"/>
  <c r="BD25" i="23"/>
  <c r="BE25" i="23" s="1"/>
  <c r="BF25" i="23" s="1"/>
  <c r="BG25" i="23" s="1"/>
  <c r="BH25" i="23" s="1"/>
  <c r="BI25" i="23" s="1"/>
  <c r="BJ25" i="23" s="1"/>
  <c r="BK25" i="23" s="1"/>
  <c r="BC25" i="23"/>
  <c r="BC38" i="23" s="1"/>
  <c r="BC51" i="23" s="1"/>
  <c r="AX25" i="23"/>
  <c r="AY25" i="23" s="1"/>
  <c r="AZ25" i="23" s="1"/>
  <c r="BA25" i="23" s="1"/>
  <c r="BB25" i="23" s="1"/>
  <c r="AW25" i="23"/>
  <c r="AV25" i="23"/>
  <c r="AU25" i="23"/>
  <c r="AT25" i="23"/>
  <c r="AL25" i="23"/>
  <c r="AM25" i="23" s="1"/>
  <c r="AN25" i="23" s="1"/>
  <c r="AO25" i="23" s="1"/>
  <c r="AP25" i="23" s="1"/>
  <c r="AQ25" i="23" s="1"/>
  <c r="AR25" i="23" s="1"/>
  <c r="AS25" i="23" s="1"/>
  <c r="AK25" i="23"/>
  <c r="AK38" i="23" s="1"/>
  <c r="AK51" i="23" s="1"/>
  <c r="AE25" i="23"/>
  <c r="AF25" i="23" s="1"/>
  <c r="AG25" i="23" s="1"/>
  <c r="AH25" i="23" s="1"/>
  <c r="AI25" i="23" s="1"/>
  <c r="AJ25" i="23" s="1"/>
  <c r="AD25" i="23"/>
  <c r="AC25" i="23"/>
  <c r="AB25" i="23"/>
  <c r="AB38" i="23" s="1"/>
  <c r="AB51" i="23" s="1"/>
  <c r="T25" i="23"/>
  <c r="U25" i="23" s="1"/>
  <c r="V25" i="23" s="1"/>
  <c r="W25" i="23" s="1"/>
  <c r="X25" i="23" s="1"/>
  <c r="Y25" i="23" s="1"/>
  <c r="Z25" i="23" s="1"/>
  <c r="AA25" i="23" s="1"/>
  <c r="S25" i="23"/>
  <c r="S38" i="23" s="1"/>
  <c r="S51" i="23" s="1"/>
  <c r="K25" i="23"/>
  <c r="L25" i="23" s="1"/>
  <c r="M25" i="23" s="1"/>
  <c r="N25" i="23" s="1"/>
  <c r="O25" i="23" s="1"/>
  <c r="P25" i="23" s="1"/>
  <c r="Q25" i="23" s="1"/>
  <c r="R25" i="23" s="1"/>
  <c r="J25" i="23"/>
  <c r="J38" i="23" s="1"/>
  <c r="J51" i="23" s="1"/>
  <c r="C25" i="23"/>
  <c r="D25" i="23" s="1"/>
  <c r="E25" i="23" s="1"/>
  <c r="F25" i="23" s="1"/>
  <c r="G25" i="23" s="1"/>
  <c r="H25" i="23" s="1"/>
  <c r="I25" i="23" s="1"/>
  <c r="B25" i="23"/>
  <c r="A25" i="23"/>
  <c r="A38" i="23" s="1"/>
  <c r="A51" i="23" s="1"/>
  <c r="CE24" i="23"/>
  <c r="CF24" i="23" s="1"/>
  <c r="CG24" i="23" s="1"/>
  <c r="CH24" i="23" s="1"/>
  <c r="CI24" i="23" s="1"/>
  <c r="CJ24" i="23" s="1"/>
  <c r="CK24" i="23" s="1"/>
  <c r="CL24" i="23" s="1"/>
  <c r="CD24" i="23"/>
  <c r="CD37" i="23" s="1"/>
  <c r="CD50" i="23" s="1"/>
  <c r="CC24" i="23"/>
  <c r="CA24" i="23"/>
  <c r="CB24" i="23" s="1"/>
  <c r="BX24" i="23"/>
  <c r="BY24" i="23" s="1"/>
  <c r="BZ24" i="23" s="1"/>
  <c r="BW24" i="23"/>
  <c r="BV24" i="23"/>
  <c r="BU24" i="23"/>
  <c r="BU37" i="23" s="1"/>
  <c r="BU50" i="23" s="1"/>
  <c r="BS24" i="23"/>
  <c r="BT24" i="23" s="1"/>
  <c r="BR24" i="23"/>
  <c r="BM24" i="23"/>
  <c r="BN24" i="23" s="1"/>
  <c r="BO24" i="23" s="1"/>
  <c r="BP24" i="23" s="1"/>
  <c r="BQ24" i="23" s="1"/>
  <c r="BL24" i="23"/>
  <c r="BL37" i="23" s="1"/>
  <c r="BL50" i="23" s="1"/>
  <c r="BE24" i="23"/>
  <c r="BF24" i="23" s="1"/>
  <c r="BG24" i="23" s="1"/>
  <c r="BH24" i="23" s="1"/>
  <c r="BI24" i="23" s="1"/>
  <c r="BJ24" i="23" s="1"/>
  <c r="BK24" i="23" s="1"/>
  <c r="BD24" i="23"/>
  <c r="BC24" i="23"/>
  <c r="BC37" i="23" s="1"/>
  <c r="BC50" i="23" s="1"/>
  <c r="AX24" i="23"/>
  <c r="AY24" i="23" s="1"/>
  <c r="AZ24" i="23" s="1"/>
  <c r="BA24" i="23" s="1"/>
  <c r="BB24" i="23" s="1"/>
  <c r="AV24" i="23"/>
  <c r="AW24" i="23" s="1"/>
  <c r="AU24" i="23"/>
  <c r="AT24" i="23"/>
  <c r="AT37" i="23" s="1"/>
  <c r="AT50" i="23" s="1"/>
  <c r="AM24" i="23"/>
  <c r="AN24" i="23" s="1"/>
  <c r="AO24" i="23" s="1"/>
  <c r="AP24" i="23" s="1"/>
  <c r="AQ24" i="23" s="1"/>
  <c r="AR24" i="23" s="1"/>
  <c r="AS24" i="23" s="1"/>
  <c r="AL24" i="23"/>
  <c r="AK24" i="23"/>
  <c r="AK37" i="23" s="1"/>
  <c r="AK50" i="23" s="1"/>
  <c r="AH24" i="23"/>
  <c r="AI24" i="23" s="1"/>
  <c r="AJ24" i="23" s="1"/>
  <c r="AC24" i="23"/>
  <c r="AD24" i="23" s="1"/>
  <c r="AE24" i="23" s="1"/>
  <c r="AF24" i="23" s="1"/>
  <c r="AG24" i="23" s="1"/>
  <c r="AB24" i="23"/>
  <c r="AB37" i="23" s="1"/>
  <c r="AB50" i="23" s="1"/>
  <c r="V24" i="23"/>
  <c r="W24" i="23" s="1"/>
  <c r="X24" i="23" s="1"/>
  <c r="Y24" i="23" s="1"/>
  <c r="Z24" i="23" s="1"/>
  <c r="AA24" i="23" s="1"/>
  <c r="T24" i="23"/>
  <c r="U24" i="23" s="1"/>
  <c r="S24" i="23"/>
  <c r="S37" i="23" s="1"/>
  <c r="S50" i="23" s="1"/>
  <c r="L24" i="23"/>
  <c r="M24" i="23" s="1"/>
  <c r="N24" i="23" s="1"/>
  <c r="O24" i="23" s="1"/>
  <c r="P24" i="23" s="1"/>
  <c r="Q24" i="23" s="1"/>
  <c r="R24" i="23" s="1"/>
  <c r="K24" i="23"/>
  <c r="J24" i="23"/>
  <c r="I24" i="23"/>
  <c r="B24" i="23"/>
  <c r="C24" i="23" s="1"/>
  <c r="D24" i="23" s="1"/>
  <c r="E24" i="23" s="1"/>
  <c r="F24" i="23" s="1"/>
  <c r="G24" i="23" s="1"/>
  <c r="H24" i="23" s="1"/>
  <c r="A24" i="23"/>
  <c r="A37" i="23" s="1"/>
  <c r="A50" i="23" s="1"/>
  <c r="CG23" i="23"/>
  <c r="CH23" i="23" s="1"/>
  <c r="CI23" i="23" s="1"/>
  <c r="CJ23" i="23" s="1"/>
  <c r="CK23" i="23" s="1"/>
  <c r="CL23" i="23" s="1"/>
  <c r="CF23" i="23"/>
  <c r="CE23" i="23"/>
  <c r="CD23" i="23"/>
  <c r="CD36" i="23" s="1"/>
  <c r="CD49" i="23" s="1"/>
  <c r="BV23" i="23"/>
  <c r="BW23" i="23" s="1"/>
  <c r="BX23" i="23" s="1"/>
  <c r="BY23" i="23" s="1"/>
  <c r="BZ23" i="23" s="1"/>
  <c r="CA23" i="23" s="1"/>
  <c r="CB23" i="23" s="1"/>
  <c r="CC23" i="23" s="1"/>
  <c r="BU23" i="23"/>
  <c r="BU36" i="23" s="1"/>
  <c r="BU49" i="23" s="1"/>
  <c r="BO23" i="23"/>
  <c r="BP23" i="23" s="1"/>
  <c r="BQ23" i="23" s="1"/>
  <c r="BR23" i="23" s="1"/>
  <c r="BS23" i="23" s="1"/>
  <c r="BT23" i="23" s="1"/>
  <c r="BM23" i="23"/>
  <c r="BN23" i="23" s="1"/>
  <c r="BL23" i="23"/>
  <c r="BL36" i="23" s="1"/>
  <c r="BL49" i="23" s="1"/>
  <c r="BD23" i="23"/>
  <c r="BE23" i="23" s="1"/>
  <c r="BF23" i="23" s="1"/>
  <c r="BG23" i="23" s="1"/>
  <c r="BH23" i="23" s="1"/>
  <c r="BI23" i="23" s="1"/>
  <c r="BJ23" i="23" s="1"/>
  <c r="BK23" i="23" s="1"/>
  <c r="BC23" i="23"/>
  <c r="BC36" i="23" s="1"/>
  <c r="BC49" i="23" s="1"/>
  <c r="AU23" i="23"/>
  <c r="AV23" i="23" s="1"/>
  <c r="AW23" i="23" s="1"/>
  <c r="AX23" i="23" s="1"/>
  <c r="AY23" i="23" s="1"/>
  <c r="AZ23" i="23" s="1"/>
  <c r="BA23" i="23" s="1"/>
  <c r="BB23" i="23" s="1"/>
  <c r="AT23" i="23"/>
  <c r="AT36" i="23" s="1"/>
  <c r="AT49" i="23" s="1"/>
  <c r="AN23" i="23"/>
  <c r="AO23" i="23" s="1"/>
  <c r="AP23" i="23" s="1"/>
  <c r="AQ23" i="23" s="1"/>
  <c r="AR23" i="23" s="1"/>
  <c r="AS23" i="23" s="1"/>
  <c r="AM23" i="23"/>
  <c r="AL23" i="23"/>
  <c r="AK23" i="23"/>
  <c r="AK36" i="23" s="1"/>
  <c r="AK49" i="23" s="1"/>
  <c r="AE23" i="23"/>
  <c r="AF23" i="23" s="1"/>
  <c r="AG23" i="23" s="1"/>
  <c r="AH23" i="23" s="1"/>
  <c r="AI23" i="23" s="1"/>
  <c r="AJ23" i="23" s="1"/>
  <c r="AD23" i="23"/>
  <c r="AC23" i="23"/>
  <c r="AB23" i="23"/>
  <c r="AB36" i="23" s="1"/>
  <c r="AB49" i="23" s="1"/>
  <c r="U23" i="23"/>
  <c r="V23" i="23" s="1"/>
  <c r="W23" i="23" s="1"/>
  <c r="X23" i="23" s="1"/>
  <c r="Y23" i="23" s="1"/>
  <c r="Z23" i="23" s="1"/>
  <c r="AA23" i="23" s="1"/>
  <c r="T23" i="23"/>
  <c r="S23" i="23"/>
  <c r="S36" i="23" s="1"/>
  <c r="O23" i="23"/>
  <c r="P23" i="23" s="1"/>
  <c r="Q23" i="23" s="1"/>
  <c r="R23" i="23" s="1"/>
  <c r="L23" i="23"/>
  <c r="M23" i="23" s="1"/>
  <c r="N23" i="23" s="1"/>
  <c r="K23" i="23"/>
  <c r="J23" i="23"/>
  <c r="J36" i="23" s="1"/>
  <c r="J49" i="23" s="1"/>
  <c r="B23" i="23"/>
  <c r="C23" i="23" s="1"/>
  <c r="D23" i="23" s="1"/>
  <c r="E23" i="23" s="1"/>
  <c r="F23" i="23" s="1"/>
  <c r="G23" i="23" s="1"/>
  <c r="H23" i="23" s="1"/>
  <c r="I23" i="23" s="1"/>
  <c r="A23" i="23"/>
  <c r="A36" i="23" s="1"/>
  <c r="A49" i="23" s="1"/>
  <c r="CI22" i="23"/>
  <c r="CJ22" i="23" s="1"/>
  <c r="CK22" i="23" s="1"/>
  <c r="CL22" i="23" s="1"/>
  <c r="CE22" i="23"/>
  <c r="CF22" i="23" s="1"/>
  <c r="CG22" i="23" s="1"/>
  <c r="CH22" i="23" s="1"/>
  <c r="CD22" i="23"/>
  <c r="CD35" i="23" s="1"/>
  <c r="CD48" i="23" s="1"/>
  <c r="CC22" i="23"/>
  <c r="BX22" i="23"/>
  <c r="BY22" i="23" s="1"/>
  <c r="BZ22" i="23" s="1"/>
  <c r="CA22" i="23" s="1"/>
  <c r="CB22" i="23" s="1"/>
  <c r="BV22" i="23"/>
  <c r="BW22" i="23" s="1"/>
  <c r="BU22" i="23"/>
  <c r="BU35" i="23" s="1"/>
  <c r="BU48" i="23" s="1"/>
  <c r="BN22" i="23"/>
  <c r="BO22" i="23" s="1"/>
  <c r="BP22" i="23" s="1"/>
  <c r="BQ22" i="23" s="1"/>
  <c r="BR22" i="23" s="1"/>
  <c r="BS22" i="23" s="1"/>
  <c r="BT22" i="23" s="1"/>
  <c r="BM22" i="23"/>
  <c r="BL22" i="23"/>
  <c r="BL35" i="23" s="1"/>
  <c r="BL48" i="23" s="1"/>
  <c r="BK22" i="23"/>
  <c r="BD22" i="23"/>
  <c r="BE22" i="23" s="1"/>
  <c r="BF22" i="23" s="1"/>
  <c r="BG22" i="23" s="1"/>
  <c r="BH22" i="23" s="1"/>
  <c r="BI22" i="23" s="1"/>
  <c r="BJ22" i="23" s="1"/>
  <c r="BC22" i="23"/>
  <c r="BC35" i="23" s="1"/>
  <c r="BC48" i="23" s="1"/>
  <c r="AU22" i="23"/>
  <c r="AV22" i="23" s="1"/>
  <c r="AW22" i="23" s="1"/>
  <c r="AX22" i="23" s="1"/>
  <c r="AY22" i="23" s="1"/>
  <c r="AZ22" i="23" s="1"/>
  <c r="BA22" i="23" s="1"/>
  <c r="BB22" i="23" s="1"/>
  <c r="AT22" i="23"/>
  <c r="AT35" i="23" s="1"/>
  <c r="AT48" i="23" s="1"/>
  <c r="AM22" i="23"/>
  <c r="AN22" i="23" s="1"/>
  <c r="AO22" i="23" s="1"/>
  <c r="AP22" i="23" s="1"/>
  <c r="AQ22" i="23" s="1"/>
  <c r="AR22" i="23" s="1"/>
  <c r="AS22" i="23" s="1"/>
  <c r="AL22" i="23"/>
  <c r="AK22" i="23"/>
  <c r="AG22" i="23"/>
  <c r="AH22" i="23" s="1"/>
  <c r="AI22" i="23" s="1"/>
  <c r="AJ22" i="23" s="1"/>
  <c r="AC22" i="23"/>
  <c r="AD22" i="23" s="1"/>
  <c r="AE22" i="23" s="1"/>
  <c r="AF22" i="23" s="1"/>
  <c r="AB22" i="23"/>
  <c r="AB35" i="23" s="1"/>
  <c r="AB48" i="23" s="1"/>
  <c r="V22" i="23"/>
  <c r="W22" i="23" s="1"/>
  <c r="X22" i="23" s="1"/>
  <c r="Y22" i="23" s="1"/>
  <c r="Z22" i="23" s="1"/>
  <c r="AA22" i="23" s="1"/>
  <c r="U22" i="23"/>
  <c r="T22" i="23"/>
  <c r="S22" i="23"/>
  <c r="S35" i="23" s="1"/>
  <c r="S48" i="23" s="1"/>
  <c r="M22" i="23"/>
  <c r="N22" i="23" s="1"/>
  <c r="O22" i="23" s="1"/>
  <c r="P22" i="23" s="1"/>
  <c r="Q22" i="23" s="1"/>
  <c r="R22" i="23" s="1"/>
  <c r="L22" i="23"/>
  <c r="K22" i="23"/>
  <c r="J22" i="23"/>
  <c r="E22" i="23"/>
  <c r="F22" i="23" s="1"/>
  <c r="G22" i="23" s="1"/>
  <c r="H22" i="23" s="1"/>
  <c r="I22" i="23" s="1"/>
  <c r="D22" i="23"/>
  <c r="C22" i="23"/>
  <c r="B22" i="23"/>
  <c r="A22" i="23"/>
  <c r="A35" i="23" s="1"/>
  <c r="A48" i="23" s="1"/>
  <c r="CE21" i="23"/>
  <c r="CF21" i="23" s="1"/>
  <c r="CG21" i="23" s="1"/>
  <c r="CH21" i="23" s="1"/>
  <c r="CI21" i="23" s="1"/>
  <c r="CJ21" i="23" s="1"/>
  <c r="CK21" i="23" s="1"/>
  <c r="CL21" i="23" s="1"/>
  <c r="CD21" i="23"/>
  <c r="CD34" i="23" s="1"/>
  <c r="CD47" i="23" s="1"/>
  <c r="BV21" i="23"/>
  <c r="BW21" i="23" s="1"/>
  <c r="BX21" i="23" s="1"/>
  <c r="BY21" i="23" s="1"/>
  <c r="BZ21" i="23" s="1"/>
  <c r="CA21" i="23" s="1"/>
  <c r="CB21" i="23" s="1"/>
  <c r="CC21" i="23" s="1"/>
  <c r="BU21" i="23"/>
  <c r="BS21" i="23"/>
  <c r="BT21" i="23" s="1"/>
  <c r="BN21" i="23"/>
  <c r="BO21" i="23" s="1"/>
  <c r="BP21" i="23" s="1"/>
  <c r="BQ21" i="23" s="1"/>
  <c r="BR21" i="23" s="1"/>
  <c r="BM21" i="23"/>
  <c r="BL21" i="23"/>
  <c r="BL34" i="23" s="1"/>
  <c r="BL47" i="23" s="1"/>
  <c r="BE21" i="23"/>
  <c r="BF21" i="23" s="1"/>
  <c r="BG21" i="23" s="1"/>
  <c r="BH21" i="23" s="1"/>
  <c r="BI21" i="23" s="1"/>
  <c r="BJ21" i="23" s="1"/>
  <c r="BK21" i="23" s="1"/>
  <c r="BD21" i="23"/>
  <c r="BC21" i="23"/>
  <c r="BC34" i="23" s="1"/>
  <c r="BC47" i="23" s="1"/>
  <c r="AU21" i="23"/>
  <c r="AV21" i="23" s="1"/>
  <c r="AW21" i="23" s="1"/>
  <c r="AX21" i="23" s="1"/>
  <c r="AY21" i="23" s="1"/>
  <c r="AZ21" i="23" s="1"/>
  <c r="BA21" i="23" s="1"/>
  <c r="BB21" i="23" s="1"/>
  <c r="AT21" i="23"/>
  <c r="AT34" i="23" s="1"/>
  <c r="AT47" i="23" s="1"/>
  <c r="AN21" i="23"/>
  <c r="AO21" i="23" s="1"/>
  <c r="AP21" i="23" s="1"/>
  <c r="AQ21" i="23" s="1"/>
  <c r="AR21" i="23" s="1"/>
  <c r="AS21" i="23" s="1"/>
  <c r="AM21" i="23"/>
  <c r="AL21" i="23"/>
  <c r="AK21" i="23"/>
  <c r="AK34" i="23" s="1"/>
  <c r="AK47" i="23" s="1"/>
  <c r="AE21" i="23"/>
  <c r="AF21" i="23" s="1"/>
  <c r="AG21" i="23" s="1"/>
  <c r="AH21" i="23" s="1"/>
  <c r="AI21" i="23" s="1"/>
  <c r="AJ21" i="23" s="1"/>
  <c r="AD21" i="23"/>
  <c r="AC21" i="23"/>
  <c r="AB21" i="23"/>
  <c r="AB34" i="23" s="1"/>
  <c r="AB47" i="23" s="1"/>
  <c r="AA21" i="23"/>
  <c r="Y21" i="23"/>
  <c r="Z21" i="23" s="1"/>
  <c r="X21" i="23"/>
  <c r="W21" i="23"/>
  <c r="T21" i="23"/>
  <c r="U21" i="23" s="1"/>
  <c r="V21" i="23" s="1"/>
  <c r="S21" i="23"/>
  <c r="S34" i="23" s="1"/>
  <c r="S47" i="23" s="1"/>
  <c r="K21" i="23"/>
  <c r="L21" i="23" s="1"/>
  <c r="M21" i="23" s="1"/>
  <c r="N21" i="23" s="1"/>
  <c r="O21" i="23" s="1"/>
  <c r="P21" i="23" s="1"/>
  <c r="Q21" i="23" s="1"/>
  <c r="R21" i="23" s="1"/>
  <c r="J21" i="23"/>
  <c r="J34" i="23" s="1"/>
  <c r="J47" i="23" s="1"/>
  <c r="B21" i="23"/>
  <c r="C21" i="23" s="1"/>
  <c r="D21" i="23" s="1"/>
  <c r="E21" i="23" s="1"/>
  <c r="F21" i="23" s="1"/>
  <c r="G21" i="23" s="1"/>
  <c r="H21" i="23" s="1"/>
  <c r="I21" i="23" s="1"/>
  <c r="A21" i="23"/>
  <c r="A34" i="23" s="1"/>
  <c r="A47" i="23" s="1"/>
  <c r="B19" i="23"/>
  <c r="K19" i="23" s="1"/>
  <c r="T19" i="23" s="1"/>
  <c r="AC19" i="23" s="1"/>
  <c r="AL19" i="23" s="1"/>
  <c r="AU19" i="23" s="1"/>
  <c r="BD19" i="23" s="1"/>
  <c r="BM19" i="23" s="1"/>
  <c r="BV19" i="23" s="1"/>
  <c r="CE19" i="23" s="1"/>
  <c r="B18" i="23"/>
  <c r="K18" i="23" s="1"/>
  <c r="T18" i="23" s="1"/>
  <c r="AC18" i="23" s="1"/>
  <c r="AL18" i="23" s="1"/>
  <c r="AU18" i="23" s="1"/>
  <c r="BD18" i="23" s="1"/>
  <c r="BM18" i="23" s="1"/>
  <c r="BV18" i="23" s="1"/>
  <c r="CE18" i="23" s="1"/>
  <c r="B17" i="23"/>
  <c r="K17" i="23" s="1"/>
  <c r="T17" i="23" s="1"/>
  <c r="AC17" i="23" s="1"/>
  <c r="AL17" i="23" s="1"/>
  <c r="AU17" i="23" s="1"/>
  <c r="BD17" i="23" s="1"/>
  <c r="BM17" i="23" s="1"/>
  <c r="BV17" i="23" s="1"/>
  <c r="CE17" i="23" s="1"/>
  <c r="B16" i="23"/>
  <c r="K16" i="23" s="1"/>
  <c r="T16" i="23" s="1"/>
  <c r="AC16" i="23" s="1"/>
  <c r="AL16" i="23" s="1"/>
  <c r="AU16" i="23" s="1"/>
  <c r="BD16" i="23" s="1"/>
  <c r="BM16" i="23" s="1"/>
  <c r="BV16" i="23" s="1"/>
  <c r="CE16" i="23" s="1"/>
  <c r="B15" i="23"/>
  <c r="K15" i="23" s="1"/>
  <c r="T15" i="23" s="1"/>
  <c r="AC15" i="23" s="1"/>
  <c r="AL15" i="23" s="1"/>
  <c r="AU15" i="23" s="1"/>
  <c r="BD15" i="23" s="1"/>
  <c r="BM15" i="23" s="1"/>
  <c r="BV15" i="23" s="1"/>
  <c r="CE15" i="23" s="1"/>
  <c r="B14" i="23"/>
  <c r="K14" i="23" s="1"/>
  <c r="T14" i="23" s="1"/>
  <c r="AC14" i="23" s="1"/>
  <c r="AL14" i="23" s="1"/>
  <c r="AU14" i="23" s="1"/>
  <c r="BD14" i="23" s="1"/>
  <c r="BM14" i="23" s="1"/>
  <c r="BV14" i="23" s="1"/>
  <c r="CE14" i="23" s="1"/>
  <c r="B13" i="23"/>
  <c r="K13" i="23" s="1"/>
  <c r="T13" i="23" s="1"/>
  <c r="AC13" i="23" s="1"/>
  <c r="AL13" i="23" s="1"/>
  <c r="AU13" i="23" s="1"/>
  <c r="BD13" i="23" s="1"/>
  <c r="BM13" i="23" s="1"/>
  <c r="BV13" i="23" s="1"/>
  <c r="CE13" i="23" s="1"/>
  <c r="B12" i="23"/>
  <c r="K12" i="23" s="1"/>
  <c r="T12" i="23" s="1"/>
  <c r="AC12" i="23" s="1"/>
  <c r="AL12" i="23" s="1"/>
  <c r="AU12" i="23" s="1"/>
  <c r="BD12" i="23" s="1"/>
  <c r="BM12" i="23" s="1"/>
  <c r="BV12" i="23" s="1"/>
  <c r="CE12" i="23" s="1"/>
  <c r="B11" i="23"/>
  <c r="K11" i="23" s="1"/>
  <c r="T11" i="23" s="1"/>
  <c r="AC11" i="23" s="1"/>
  <c r="AL11" i="23" s="1"/>
  <c r="AU11" i="23" s="1"/>
  <c r="BD11" i="23" s="1"/>
  <c r="BM11" i="23" s="1"/>
  <c r="BV11" i="23" s="1"/>
  <c r="CE11" i="23" s="1"/>
  <c r="B10" i="23"/>
  <c r="K10" i="23" s="1"/>
  <c r="T10" i="23" s="1"/>
  <c r="AC10" i="23" s="1"/>
  <c r="AL10" i="23" s="1"/>
  <c r="AU10" i="23" s="1"/>
  <c r="BD10" i="23" s="1"/>
  <c r="BM10" i="23" s="1"/>
  <c r="BV10" i="23" s="1"/>
  <c r="CE10" i="23" s="1"/>
  <c r="B9" i="23"/>
  <c r="K9" i="23" s="1"/>
  <c r="T9" i="23" s="1"/>
  <c r="AC9" i="23" s="1"/>
  <c r="AL9" i="23" s="1"/>
  <c r="AU9" i="23" s="1"/>
  <c r="BD9" i="23" s="1"/>
  <c r="BM9" i="23" s="1"/>
  <c r="BV9" i="23" s="1"/>
  <c r="CE9" i="23" s="1"/>
  <c r="B8" i="23"/>
  <c r="K8" i="23" s="1"/>
  <c r="CD45" i="22"/>
  <c r="CD58" i="22" s="1"/>
  <c r="BM45" i="22"/>
  <c r="AT45" i="22"/>
  <c r="AT58" i="22" s="1"/>
  <c r="AD45" i="22"/>
  <c r="AC45" i="22"/>
  <c r="S45" i="22"/>
  <c r="S58" i="22" s="1"/>
  <c r="BV44" i="22"/>
  <c r="BV44" i="23" s="1"/>
  <c r="AT44" i="22"/>
  <c r="AT57" i="22" s="1"/>
  <c r="K44" i="22"/>
  <c r="BU43" i="22"/>
  <c r="BU56" i="22" s="1"/>
  <c r="AL43" i="22"/>
  <c r="AL43" i="23" s="1"/>
  <c r="J43" i="22"/>
  <c r="J56" i="22" s="1"/>
  <c r="BM42" i="22"/>
  <c r="BD42" i="22"/>
  <c r="AC42" i="22"/>
  <c r="B42" i="22"/>
  <c r="B42" i="23" s="1"/>
  <c r="BV41" i="22"/>
  <c r="BL41" i="22"/>
  <c r="BL54" i="22" s="1"/>
  <c r="AC41" i="22"/>
  <c r="BD40" i="22"/>
  <c r="AB40" i="22"/>
  <c r="AB53" i="22" s="1"/>
  <c r="K40" i="22"/>
  <c r="J40" i="22"/>
  <c r="J53" i="22" s="1"/>
  <c r="BD39" i="22"/>
  <c r="BC39" i="22"/>
  <c r="BC52" i="22" s="1"/>
  <c r="AT39" i="22"/>
  <c r="AT52" i="22" s="1"/>
  <c r="J39" i="22"/>
  <c r="J52" i="22" s="1"/>
  <c r="J38" i="22"/>
  <c r="J51" i="22" s="1"/>
  <c r="BE37" i="22"/>
  <c r="AT37" i="22"/>
  <c r="AT50" i="22" s="1"/>
  <c r="AL36" i="22"/>
  <c r="AL36" i="23" s="1"/>
  <c r="AK36" i="22"/>
  <c r="AK49" i="22" s="1"/>
  <c r="J36" i="22"/>
  <c r="J49" i="22" s="1"/>
  <c r="CF35" i="22"/>
  <c r="BM35" i="22"/>
  <c r="AK35" i="22"/>
  <c r="AK48" i="22" s="1"/>
  <c r="V35" i="22"/>
  <c r="B35" i="22"/>
  <c r="B35" i="23" s="1"/>
  <c r="BX34" i="22"/>
  <c r="BV34" i="22"/>
  <c r="BL34" i="22"/>
  <c r="BL47" i="22" s="1"/>
  <c r="AC34" i="22"/>
  <c r="CF32" i="22"/>
  <c r="CF45" i="22" s="1"/>
  <c r="CE32" i="22"/>
  <c r="CE45" i="22" s="1"/>
  <c r="CD32" i="22"/>
  <c r="BV32" i="22"/>
  <c r="BV45" i="22" s="1"/>
  <c r="BU32" i="22"/>
  <c r="BU45" i="22" s="1"/>
  <c r="BU58" i="22" s="1"/>
  <c r="BM32" i="22"/>
  <c r="BN32" i="22" s="1"/>
  <c r="BN45" i="22" s="1"/>
  <c r="BL32" i="22"/>
  <c r="BL45" i="22" s="1"/>
  <c r="BL58" i="22" s="1"/>
  <c r="BD32" i="22"/>
  <c r="BD45" i="22" s="1"/>
  <c r="BC32" i="22"/>
  <c r="BC45" i="22" s="1"/>
  <c r="BC58" i="22" s="1"/>
  <c r="AV32" i="22"/>
  <c r="AU32" i="22"/>
  <c r="AU45" i="22" s="1"/>
  <c r="AT32" i="22"/>
  <c r="AM32" i="22"/>
  <c r="AL32" i="22"/>
  <c r="AL45" i="22" s="1"/>
  <c r="AK32" i="22"/>
  <c r="AK45" i="22" s="1"/>
  <c r="AK58" i="22" s="1"/>
  <c r="AC32" i="22"/>
  <c r="AD32" i="22" s="1"/>
  <c r="AE32" i="22" s="1"/>
  <c r="AB32" i="22"/>
  <c r="AB45" i="22" s="1"/>
  <c r="AB58" i="22" s="1"/>
  <c r="T32" i="22"/>
  <c r="S32" i="22"/>
  <c r="K32" i="22"/>
  <c r="J32" i="22"/>
  <c r="J45" i="22" s="1"/>
  <c r="J58" i="22" s="1"/>
  <c r="C32" i="22"/>
  <c r="C45" i="22" s="1"/>
  <c r="B32" i="22"/>
  <c r="B45" i="22" s="1"/>
  <c r="A32" i="22"/>
  <c r="A45" i="22" s="1"/>
  <c r="A58" i="22" s="1"/>
  <c r="CF31" i="22"/>
  <c r="CE31" i="22"/>
  <c r="CE44" i="22" s="1"/>
  <c r="CD31" i="22"/>
  <c r="CD44" i="22" s="1"/>
  <c r="CD57" i="22" s="1"/>
  <c r="BY31" i="22"/>
  <c r="BX31" i="22"/>
  <c r="BX44" i="22" s="1"/>
  <c r="BW31" i="22"/>
  <c r="BW44" i="22" s="1"/>
  <c r="BV31" i="22"/>
  <c r="BU31" i="22"/>
  <c r="BU44" i="22" s="1"/>
  <c r="BU57" i="22" s="1"/>
  <c r="BN31" i="22"/>
  <c r="BM31" i="22"/>
  <c r="BM44" i="22" s="1"/>
  <c r="BL31" i="22"/>
  <c r="BL44" i="22" s="1"/>
  <c r="BL57" i="22" s="1"/>
  <c r="BD31" i="22"/>
  <c r="BC31" i="22"/>
  <c r="BC44" i="22" s="1"/>
  <c r="BC57" i="22" s="1"/>
  <c r="AU31" i="22"/>
  <c r="AU44" i="22" s="1"/>
  <c r="AT31" i="22"/>
  <c r="AL31" i="22"/>
  <c r="AK31" i="22"/>
  <c r="AK44" i="22" s="1"/>
  <c r="AK57" i="22" s="1"/>
  <c r="AC31" i="22"/>
  <c r="AD31" i="22" s="1"/>
  <c r="AE31" i="22" s="1"/>
  <c r="AB31" i="22"/>
  <c r="AB44" i="22" s="1"/>
  <c r="AB57" i="22" s="1"/>
  <c r="U31" i="22"/>
  <c r="T31" i="22"/>
  <c r="T44" i="22" s="1"/>
  <c r="S31" i="22"/>
  <c r="S44" i="22" s="1"/>
  <c r="S57" i="22" s="1"/>
  <c r="L31" i="22"/>
  <c r="M31" i="22" s="1"/>
  <c r="N31" i="22" s="1"/>
  <c r="K31" i="22"/>
  <c r="J31" i="22"/>
  <c r="J44" i="22" s="1"/>
  <c r="J57" i="22" s="1"/>
  <c r="C31" i="22"/>
  <c r="B31" i="22"/>
  <c r="B44" i="22" s="1"/>
  <c r="A31" i="22"/>
  <c r="A44" i="22" s="1"/>
  <c r="A57" i="22" s="1"/>
  <c r="CE30" i="22"/>
  <c r="CD30" i="22"/>
  <c r="CD43" i="22" s="1"/>
  <c r="CD56" i="22" s="1"/>
  <c r="BW30" i="22"/>
  <c r="BV30" i="22"/>
  <c r="BV43" i="22" s="1"/>
  <c r="BU30" i="22"/>
  <c r="BM30" i="22"/>
  <c r="BL30" i="22"/>
  <c r="BL43" i="22" s="1"/>
  <c r="BL56" i="22" s="1"/>
  <c r="BD30" i="22"/>
  <c r="BC30" i="22"/>
  <c r="BC43" i="22" s="1"/>
  <c r="BC56" i="22" s="1"/>
  <c r="AU30" i="22"/>
  <c r="AU43" i="22" s="1"/>
  <c r="AT30" i="22"/>
  <c r="AT43" i="22" s="1"/>
  <c r="AT56" i="22" s="1"/>
  <c r="AN30" i="22"/>
  <c r="AM30" i="22"/>
  <c r="AM43" i="22" s="1"/>
  <c r="AL30" i="22"/>
  <c r="AK30" i="22"/>
  <c r="AK43" i="22" s="1"/>
  <c r="AK56" i="22" s="1"/>
  <c r="AD30" i="22"/>
  <c r="AE30" i="22" s="1"/>
  <c r="AE43" i="22" s="1"/>
  <c r="AC30" i="22"/>
  <c r="AC43" i="22" s="1"/>
  <c r="AB30" i="22"/>
  <c r="AB43" i="22" s="1"/>
  <c r="AB56" i="22" s="1"/>
  <c r="U30" i="22"/>
  <c r="T30" i="22"/>
  <c r="T43" i="22" s="1"/>
  <c r="T43" i="23" s="1"/>
  <c r="S30" i="22"/>
  <c r="S43" i="22" s="1"/>
  <c r="S56" i="22" s="1"/>
  <c r="M30" i="22"/>
  <c r="N30" i="22" s="1"/>
  <c r="L30" i="22"/>
  <c r="L43" i="22" s="1"/>
  <c r="K30" i="22"/>
  <c r="K43" i="22" s="1"/>
  <c r="J30" i="22"/>
  <c r="B30" i="22"/>
  <c r="A30" i="22"/>
  <c r="A43" i="22" s="1"/>
  <c r="A56" i="22" s="1"/>
  <c r="CE29" i="22"/>
  <c r="CD29" i="22"/>
  <c r="CD42" i="22" s="1"/>
  <c r="CD55" i="22" s="1"/>
  <c r="BV29" i="22"/>
  <c r="BV42" i="22" s="1"/>
  <c r="BV42" i="23" s="1"/>
  <c r="BU29" i="22"/>
  <c r="BU42" i="22" s="1"/>
  <c r="BU55" i="22" s="1"/>
  <c r="BP29" i="22"/>
  <c r="BP42" i="22" s="1"/>
  <c r="BO29" i="22"/>
  <c r="BO42" i="22" s="1"/>
  <c r="BN29" i="22"/>
  <c r="BN42" i="22" s="1"/>
  <c r="BM29" i="22"/>
  <c r="BL29" i="22"/>
  <c r="BL42" i="22" s="1"/>
  <c r="BL55" i="22" s="1"/>
  <c r="BE29" i="22"/>
  <c r="BF29" i="22" s="1"/>
  <c r="BF42" i="22" s="1"/>
  <c r="BD29" i="22"/>
  <c r="BC29" i="22"/>
  <c r="BC42" i="22" s="1"/>
  <c r="BC55" i="22" s="1"/>
  <c r="AV29" i="22"/>
  <c r="AU29" i="22"/>
  <c r="AU42" i="22" s="1"/>
  <c r="AU42" i="23" s="1"/>
  <c r="AT29" i="22"/>
  <c r="AT42" i="22" s="1"/>
  <c r="AT55" i="22" s="1"/>
  <c r="AL29" i="22"/>
  <c r="AL42" i="22" s="1"/>
  <c r="AK29" i="22"/>
  <c r="AK42" i="22" s="1"/>
  <c r="AK55" i="22" s="1"/>
  <c r="AC29" i="22"/>
  <c r="AD29" i="22" s="1"/>
  <c r="AB29" i="22"/>
  <c r="AB42" i="22" s="1"/>
  <c r="AB55" i="22" s="1"/>
  <c r="T29" i="22"/>
  <c r="T42" i="22" s="1"/>
  <c r="S29" i="22"/>
  <c r="S42" i="22" s="1"/>
  <c r="S55" i="22" s="1"/>
  <c r="K29" i="22"/>
  <c r="J29" i="22"/>
  <c r="J42" i="22" s="1"/>
  <c r="J55" i="22" s="1"/>
  <c r="C29" i="22"/>
  <c r="C42" i="22" s="1"/>
  <c r="B29" i="22"/>
  <c r="A29" i="22"/>
  <c r="A42" i="22" s="1"/>
  <c r="A55" i="22" s="1"/>
  <c r="CF28" i="22"/>
  <c r="CE28" i="22"/>
  <c r="CE41" i="22" s="1"/>
  <c r="CD28" i="22"/>
  <c r="CD41" i="22" s="1"/>
  <c r="CD54" i="22" s="1"/>
  <c r="BW28" i="22"/>
  <c r="BV28" i="22"/>
  <c r="BU28" i="22"/>
  <c r="BU41" i="22" s="1"/>
  <c r="BU54" i="22" s="1"/>
  <c r="BP28" i="22"/>
  <c r="BO28" i="22"/>
  <c r="BO41" i="22" s="1"/>
  <c r="BN28" i="22"/>
  <c r="BN41" i="22" s="1"/>
  <c r="BM28" i="22"/>
  <c r="BM41" i="22" s="1"/>
  <c r="BL28" i="22"/>
  <c r="BG28" i="22"/>
  <c r="BG41" i="22" s="1"/>
  <c r="BF28" i="22"/>
  <c r="BF41" i="22" s="1"/>
  <c r="BD28" i="22"/>
  <c r="BE28" i="22" s="1"/>
  <c r="BE41" i="22" s="1"/>
  <c r="BC28" i="22"/>
  <c r="BC41" i="22" s="1"/>
  <c r="BC54" i="22" s="1"/>
  <c r="AU28" i="22"/>
  <c r="AT28" i="22"/>
  <c r="AT41" i="22" s="1"/>
  <c r="AT54" i="22" s="1"/>
  <c r="AL28" i="22"/>
  <c r="AL41" i="22" s="1"/>
  <c r="AK28" i="22"/>
  <c r="AK41" i="22" s="1"/>
  <c r="AK54" i="22" s="1"/>
  <c r="AG28" i="22"/>
  <c r="AF28" i="22"/>
  <c r="AF41" i="22" s="1"/>
  <c r="AE28" i="22"/>
  <c r="AE41" i="22" s="1"/>
  <c r="AD28" i="22"/>
  <c r="AD41" i="22" s="1"/>
  <c r="AC28" i="22"/>
  <c r="AB28" i="22"/>
  <c r="AB41" i="22" s="1"/>
  <c r="AB54" i="22" s="1"/>
  <c r="U28" i="22"/>
  <c r="T28" i="22"/>
  <c r="T41" i="22" s="1"/>
  <c r="S28" i="22"/>
  <c r="S41" i="22" s="1"/>
  <c r="S54" i="22" s="1"/>
  <c r="K28" i="22"/>
  <c r="K41" i="22" s="1"/>
  <c r="J28" i="22"/>
  <c r="J41" i="22" s="1"/>
  <c r="J54" i="22" s="1"/>
  <c r="C28" i="22"/>
  <c r="B28" i="22"/>
  <c r="B41" i="22" s="1"/>
  <c r="A28" i="22"/>
  <c r="A41" i="22" s="1"/>
  <c r="A54" i="22" s="1"/>
  <c r="CE27" i="22"/>
  <c r="CD27" i="22"/>
  <c r="CD40" i="22" s="1"/>
  <c r="CD53" i="22" s="1"/>
  <c r="BV27" i="22"/>
  <c r="BV40" i="22" s="1"/>
  <c r="BU27" i="22"/>
  <c r="BU40" i="22" s="1"/>
  <c r="BU53" i="22" s="1"/>
  <c r="BM27" i="22"/>
  <c r="BM40" i="22" s="1"/>
  <c r="BL27" i="22"/>
  <c r="BL40" i="22" s="1"/>
  <c r="BL53" i="22" s="1"/>
  <c r="BE27" i="22"/>
  <c r="BE40" i="22" s="1"/>
  <c r="BD27" i="22"/>
  <c r="BC27" i="22"/>
  <c r="BC40" i="22" s="1"/>
  <c r="BC53" i="22" s="1"/>
  <c r="AV27" i="22"/>
  <c r="AU27" i="22"/>
  <c r="AU40" i="22" s="1"/>
  <c r="AT27" i="22"/>
  <c r="AT40" i="22" s="1"/>
  <c r="AT53" i="22" s="1"/>
  <c r="AM27" i="22"/>
  <c r="AL27" i="22"/>
  <c r="AL40" i="22" s="1"/>
  <c r="AK27" i="22"/>
  <c r="AK40" i="22" s="1"/>
  <c r="AK53" i="22" s="1"/>
  <c r="AE27" i="22"/>
  <c r="AE40" i="22" s="1"/>
  <c r="AD27" i="22"/>
  <c r="AD40" i="22" s="1"/>
  <c r="AC27" i="22"/>
  <c r="AC40" i="22" s="1"/>
  <c r="AB27" i="22"/>
  <c r="T27" i="22"/>
  <c r="S27" i="22"/>
  <c r="S40" i="22" s="1"/>
  <c r="S53" i="22" s="1"/>
  <c r="O27" i="22"/>
  <c r="O40" i="22" s="1"/>
  <c r="M27" i="22"/>
  <c r="N27" i="22" s="1"/>
  <c r="N40" i="22" s="1"/>
  <c r="K27" i="22"/>
  <c r="L27" i="22" s="1"/>
  <c r="L40" i="22" s="1"/>
  <c r="J27" i="22"/>
  <c r="B27" i="22"/>
  <c r="B40" i="22" s="1"/>
  <c r="A27" i="22"/>
  <c r="A40" i="22" s="1"/>
  <c r="A53" i="22" s="1"/>
  <c r="CH26" i="22"/>
  <c r="CH39" i="22" s="1"/>
  <c r="CG26" i="22"/>
  <c r="CG39" i="22" s="1"/>
  <c r="CF26" i="22"/>
  <c r="CF39" i="22" s="1"/>
  <c r="CE26" i="22"/>
  <c r="CE39" i="22" s="1"/>
  <c r="CE39" i="23" s="1"/>
  <c r="CD26" i="22"/>
  <c r="CD39" i="22" s="1"/>
  <c r="CD52" i="22" s="1"/>
  <c r="BW26" i="22"/>
  <c r="BV26" i="22"/>
  <c r="BV39" i="22" s="1"/>
  <c r="BU26" i="22"/>
  <c r="BU39" i="22" s="1"/>
  <c r="BU52" i="22" s="1"/>
  <c r="BN26" i="22"/>
  <c r="BM26" i="22"/>
  <c r="BM39" i="22" s="1"/>
  <c r="BM39" i="23" s="1"/>
  <c r="BL26" i="22"/>
  <c r="BL39" i="22" s="1"/>
  <c r="BL52" i="22" s="1"/>
  <c r="BF26" i="22"/>
  <c r="BG26" i="22" s="1"/>
  <c r="BE26" i="22"/>
  <c r="BE39" i="22" s="1"/>
  <c r="BD26" i="22"/>
  <c r="BC26" i="22"/>
  <c r="AU26" i="22"/>
  <c r="AT26" i="22"/>
  <c r="AL26" i="22"/>
  <c r="AL39" i="22" s="1"/>
  <c r="AK26" i="22"/>
  <c r="AK39" i="22" s="1"/>
  <c r="AK52" i="22" s="1"/>
  <c r="AC26" i="22"/>
  <c r="AB26" i="22"/>
  <c r="AB39" i="22" s="1"/>
  <c r="AB52" i="22" s="1"/>
  <c r="U26" i="22"/>
  <c r="U39" i="22" s="1"/>
  <c r="T26" i="22"/>
  <c r="T39" i="22" s="1"/>
  <c r="S26" i="22"/>
  <c r="S39" i="22" s="1"/>
  <c r="S52" i="22" s="1"/>
  <c r="K26" i="22"/>
  <c r="K39" i="22" s="1"/>
  <c r="J26" i="22"/>
  <c r="D26" i="22"/>
  <c r="D39" i="22" s="1"/>
  <c r="C26" i="22"/>
  <c r="C39" i="22" s="1"/>
  <c r="B26" i="22"/>
  <c r="B39" i="22" s="1"/>
  <c r="A26" i="22"/>
  <c r="A39" i="22" s="1"/>
  <c r="A52" i="22" s="1"/>
  <c r="CE25" i="22"/>
  <c r="CE38" i="22" s="1"/>
  <c r="CE38" i="23" s="1"/>
  <c r="CD25" i="22"/>
  <c r="CD38" i="22" s="1"/>
  <c r="CD51" i="22" s="1"/>
  <c r="BV25" i="22"/>
  <c r="BU25" i="22"/>
  <c r="BU38" i="22" s="1"/>
  <c r="BU51" i="22" s="1"/>
  <c r="BO25" i="22"/>
  <c r="BN25" i="22"/>
  <c r="BN38" i="22" s="1"/>
  <c r="BM25" i="22"/>
  <c r="BM38" i="22" s="1"/>
  <c r="BM38" i="23" s="1"/>
  <c r="BL25" i="22"/>
  <c r="BL38" i="22" s="1"/>
  <c r="BL51" i="22" s="1"/>
  <c r="BF25" i="22"/>
  <c r="BD25" i="22"/>
  <c r="BE25" i="22" s="1"/>
  <c r="BE38" i="22" s="1"/>
  <c r="BC25" i="22"/>
  <c r="BC38" i="22" s="1"/>
  <c r="BC51" i="22" s="1"/>
  <c r="AY25" i="22"/>
  <c r="AY38" i="22" s="1"/>
  <c r="AX25" i="22"/>
  <c r="AX38" i="22" s="1"/>
  <c r="AW25" i="22"/>
  <c r="AW38" i="22" s="1"/>
  <c r="AV25" i="22"/>
  <c r="AV38" i="22" s="1"/>
  <c r="AV38" i="23" s="1"/>
  <c r="AU25" i="22"/>
  <c r="AU38" i="22" s="1"/>
  <c r="AT25" i="22"/>
  <c r="AT38" i="22" s="1"/>
  <c r="AT51" i="22" s="1"/>
  <c r="AL25" i="22"/>
  <c r="AL38" i="22" s="1"/>
  <c r="AK25" i="22"/>
  <c r="AK38" i="22" s="1"/>
  <c r="AK51" i="22" s="1"/>
  <c r="AE25" i="22"/>
  <c r="AF25" i="22" s="1"/>
  <c r="AD25" i="22"/>
  <c r="AD38" i="22" s="1"/>
  <c r="AC25" i="22"/>
  <c r="AC38" i="22" s="1"/>
  <c r="AB25" i="22"/>
  <c r="AB38" i="22" s="1"/>
  <c r="AB51" i="22" s="1"/>
  <c r="T25" i="22"/>
  <c r="T38" i="22" s="1"/>
  <c r="S25" i="22"/>
  <c r="S38" i="22" s="1"/>
  <c r="S51" i="22" s="1"/>
  <c r="K25" i="22"/>
  <c r="J25" i="22"/>
  <c r="D25" i="22"/>
  <c r="C25" i="22"/>
  <c r="C38" i="22" s="1"/>
  <c r="B25" i="22"/>
  <c r="B38" i="22" s="1"/>
  <c r="A25" i="22"/>
  <c r="A38" i="22" s="1"/>
  <c r="A51" i="22" s="1"/>
  <c r="CE24" i="22"/>
  <c r="CD24" i="22"/>
  <c r="CD37" i="22" s="1"/>
  <c r="CD50" i="22" s="1"/>
  <c r="BZ24" i="22"/>
  <c r="BZ37" i="22" s="1"/>
  <c r="BY24" i="22"/>
  <c r="BY37" i="22" s="1"/>
  <c r="BX24" i="22"/>
  <c r="BX37" i="22" s="1"/>
  <c r="BW24" i="22"/>
  <c r="BW37" i="22" s="1"/>
  <c r="BV24" i="22"/>
  <c r="BV37" i="22" s="1"/>
  <c r="BU24" i="22"/>
  <c r="BU37" i="22" s="1"/>
  <c r="BU50" i="22" s="1"/>
  <c r="BM24" i="22"/>
  <c r="BM37" i="22" s="1"/>
  <c r="BM37" i="23" s="1"/>
  <c r="BL24" i="22"/>
  <c r="BL37" i="22" s="1"/>
  <c r="BL50" i="22" s="1"/>
  <c r="BF24" i="22"/>
  <c r="BF37" i="22" s="1"/>
  <c r="BE24" i="22"/>
  <c r="BD24" i="22"/>
  <c r="BD37" i="22" s="1"/>
  <c r="BC24" i="22"/>
  <c r="BC37" i="22" s="1"/>
  <c r="BC50" i="22" s="1"/>
  <c r="AU24" i="22"/>
  <c r="AU37" i="22" s="1"/>
  <c r="AT24" i="22"/>
  <c r="AL24" i="22"/>
  <c r="AK24" i="22"/>
  <c r="AK37" i="22" s="1"/>
  <c r="AK50" i="22" s="1"/>
  <c r="AE24" i="22"/>
  <c r="AD24" i="22"/>
  <c r="AD37" i="22" s="1"/>
  <c r="AC24" i="22"/>
  <c r="AC37" i="22" s="1"/>
  <c r="AB24" i="22"/>
  <c r="AB37" i="22" s="1"/>
  <c r="AB50" i="22" s="1"/>
  <c r="T24" i="22"/>
  <c r="S24" i="22"/>
  <c r="S37" i="22" s="1"/>
  <c r="S50" i="22" s="1"/>
  <c r="L24" i="22"/>
  <c r="L37" i="22" s="1"/>
  <c r="K24" i="22"/>
  <c r="K37" i="22" s="1"/>
  <c r="J24" i="22"/>
  <c r="J37" i="22" s="1"/>
  <c r="J50" i="22" s="1"/>
  <c r="C24" i="22"/>
  <c r="B24" i="22"/>
  <c r="B37" i="22" s="1"/>
  <c r="A24" i="22"/>
  <c r="A37" i="22" s="1"/>
  <c r="A50" i="22" s="1"/>
  <c r="CG23" i="22"/>
  <c r="CH23" i="22" s="1"/>
  <c r="CF23" i="22"/>
  <c r="CF36" i="22" s="1"/>
  <c r="CE23" i="22"/>
  <c r="CE36" i="22" s="1"/>
  <c r="CD23" i="22"/>
  <c r="CD36" i="22" s="1"/>
  <c r="CD49" i="22" s="1"/>
  <c r="BV23" i="22"/>
  <c r="BV36" i="22" s="1"/>
  <c r="BU23" i="22"/>
  <c r="BU36" i="22" s="1"/>
  <c r="BU49" i="22" s="1"/>
  <c r="BM23" i="22"/>
  <c r="BL23" i="22"/>
  <c r="BL36" i="22" s="1"/>
  <c r="BL49" i="22" s="1"/>
  <c r="BF23" i="22"/>
  <c r="BE23" i="22"/>
  <c r="BE36" i="22" s="1"/>
  <c r="BD23" i="22"/>
  <c r="BD36" i="22" s="1"/>
  <c r="BC23" i="22"/>
  <c r="BC36" i="22" s="1"/>
  <c r="BC49" i="22" s="1"/>
  <c r="AU23" i="22"/>
  <c r="AT23" i="22"/>
  <c r="AT36" i="22" s="1"/>
  <c r="AT49" i="22" s="1"/>
  <c r="AP23" i="22"/>
  <c r="AQ23" i="22" s="1"/>
  <c r="AQ36" i="22" s="1"/>
  <c r="AO23" i="22"/>
  <c r="AO36" i="22" s="1"/>
  <c r="AN23" i="22"/>
  <c r="AN36" i="22" s="1"/>
  <c r="AM23" i="22"/>
  <c r="AM36" i="22" s="1"/>
  <c r="AL23" i="22"/>
  <c r="AK23" i="22"/>
  <c r="AC23" i="22"/>
  <c r="AC36" i="22" s="1"/>
  <c r="AB23" i="22"/>
  <c r="AB36" i="22" s="1"/>
  <c r="AB49" i="22" s="1"/>
  <c r="V23" i="22"/>
  <c r="V36" i="22" s="1"/>
  <c r="U23" i="22"/>
  <c r="U36" i="22" s="1"/>
  <c r="U36" i="23" s="1"/>
  <c r="T23" i="22"/>
  <c r="T36" i="22" s="1"/>
  <c r="T36" i="23" s="1"/>
  <c r="S23" i="22"/>
  <c r="S36" i="22" s="1"/>
  <c r="S49" i="22" s="1"/>
  <c r="K23" i="22"/>
  <c r="K36" i="22" s="1"/>
  <c r="J23" i="22"/>
  <c r="B23" i="22"/>
  <c r="C23" i="22" s="1"/>
  <c r="A23" i="22"/>
  <c r="A36" i="22" s="1"/>
  <c r="A49" i="22" s="1"/>
  <c r="CG22" i="22"/>
  <c r="CF22" i="22"/>
  <c r="CE22" i="22"/>
  <c r="CE35" i="22" s="1"/>
  <c r="CD22" i="22"/>
  <c r="CD35" i="22" s="1"/>
  <c r="CD48" i="22" s="1"/>
  <c r="BV22" i="22"/>
  <c r="BU22" i="22"/>
  <c r="BU35" i="22" s="1"/>
  <c r="BU48" i="22" s="1"/>
  <c r="BN22" i="22"/>
  <c r="BN35" i="22" s="1"/>
  <c r="BM22" i="22"/>
  <c r="BL22" i="22"/>
  <c r="BL35" i="22" s="1"/>
  <c r="BL48" i="22" s="1"/>
  <c r="BD22" i="22"/>
  <c r="BD35" i="22" s="1"/>
  <c r="BC22" i="22"/>
  <c r="BC35" i="22" s="1"/>
  <c r="BC48" i="22" s="1"/>
  <c r="AW22" i="22"/>
  <c r="AW35" i="22" s="1"/>
  <c r="AV22" i="22"/>
  <c r="AV35" i="22" s="1"/>
  <c r="AU22" i="22"/>
  <c r="AU35" i="22" s="1"/>
  <c r="AT22" i="22"/>
  <c r="AT35" i="22" s="1"/>
  <c r="AT48" i="22" s="1"/>
  <c r="AL22" i="22"/>
  <c r="AM22" i="22" s="1"/>
  <c r="AM35" i="22" s="1"/>
  <c r="AK22" i="22"/>
  <c r="AC22" i="22"/>
  <c r="AB22" i="22"/>
  <c r="AB35" i="22" s="1"/>
  <c r="AB48" i="22" s="1"/>
  <c r="Y22" i="22"/>
  <c r="Y35" i="22" s="1"/>
  <c r="V22" i="22"/>
  <c r="W22" i="22" s="1"/>
  <c r="X22" i="22" s="1"/>
  <c r="X35" i="22" s="1"/>
  <c r="U22" i="22"/>
  <c r="U35" i="22" s="1"/>
  <c r="T22" i="22"/>
  <c r="T35" i="22" s="1"/>
  <c r="S22" i="22"/>
  <c r="S35" i="22" s="1"/>
  <c r="S48" i="22" s="1"/>
  <c r="K22" i="22"/>
  <c r="J22" i="22"/>
  <c r="J35" i="22" s="1"/>
  <c r="J48" i="22" s="1"/>
  <c r="C22" i="22"/>
  <c r="C35" i="22" s="1"/>
  <c r="B22" i="22"/>
  <c r="A22" i="22"/>
  <c r="A35" i="22" s="1"/>
  <c r="A48" i="22" s="1"/>
  <c r="CF21" i="22"/>
  <c r="CE21" i="22"/>
  <c r="CE34" i="22" s="1"/>
  <c r="CD21" i="22"/>
  <c r="CD34" i="22" s="1"/>
  <c r="CD47" i="22" s="1"/>
  <c r="BX21" i="22"/>
  <c r="BY21" i="22" s="1"/>
  <c r="BW21" i="22"/>
  <c r="BW34" i="22" s="1"/>
  <c r="BV21" i="22"/>
  <c r="BU21" i="22"/>
  <c r="BU34" i="22" s="1"/>
  <c r="BU47" i="22" s="1"/>
  <c r="BM21" i="22"/>
  <c r="BM34" i="22" s="1"/>
  <c r="BL21" i="22"/>
  <c r="BD21" i="22"/>
  <c r="BC21" i="22"/>
  <c r="BC34" i="22" s="1"/>
  <c r="BC47" i="22" s="1"/>
  <c r="AW21" i="22"/>
  <c r="AV21" i="22"/>
  <c r="AV34" i="22" s="1"/>
  <c r="AU21" i="22"/>
  <c r="AU34" i="22" s="1"/>
  <c r="AT21" i="22"/>
  <c r="AT34" i="22" s="1"/>
  <c r="AT47" i="22" s="1"/>
  <c r="AL21" i="22"/>
  <c r="AK21" i="22"/>
  <c r="AK34" i="22" s="1"/>
  <c r="AK47" i="22" s="1"/>
  <c r="AD21" i="22"/>
  <c r="AD34" i="22" s="1"/>
  <c r="AC21" i="22"/>
  <c r="AB21" i="22"/>
  <c r="AB34" i="22" s="1"/>
  <c r="AB47" i="22" s="1"/>
  <c r="U21" i="22"/>
  <c r="T21" i="22"/>
  <c r="T34" i="22" s="1"/>
  <c r="S21" i="22"/>
  <c r="S34" i="22" s="1"/>
  <c r="S47" i="22" s="1"/>
  <c r="M21" i="22"/>
  <c r="L21" i="22"/>
  <c r="L34" i="22" s="1"/>
  <c r="K21" i="22"/>
  <c r="K34" i="22" s="1"/>
  <c r="J21" i="22"/>
  <c r="J34" i="22" s="1"/>
  <c r="J47" i="22" s="1"/>
  <c r="B21" i="22"/>
  <c r="C21" i="22" s="1"/>
  <c r="C34" i="22" s="1"/>
  <c r="A21" i="22"/>
  <c r="A34" i="22" s="1"/>
  <c r="A47" i="22" s="1"/>
  <c r="B19" i="22"/>
  <c r="K19" i="22" s="1"/>
  <c r="T19" i="22" s="1"/>
  <c r="AC19" i="22" s="1"/>
  <c r="AL19" i="22" s="1"/>
  <c r="AU19" i="22" s="1"/>
  <c r="BD19" i="22" s="1"/>
  <c r="BM19" i="22" s="1"/>
  <c r="BV19" i="22" s="1"/>
  <c r="CE19" i="22" s="1"/>
  <c r="B18" i="22"/>
  <c r="K18" i="22" s="1"/>
  <c r="T18" i="22" s="1"/>
  <c r="AC18" i="22" s="1"/>
  <c r="AL18" i="22" s="1"/>
  <c r="AU18" i="22" s="1"/>
  <c r="BD18" i="22" s="1"/>
  <c r="BM18" i="22" s="1"/>
  <c r="BV18" i="22" s="1"/>
  <c r="CE18" i="22" s="1"/>
  <c r="B17" i="22"/>
  <c r="K17" i="22" s="1"/>
  <c r="T17" i="22" s="1"/>
  <c r="AC17" i="22" s="1"/>
  <c r="AL17" i="22" s="1"/>
  <c r="AU17" i="22" s="1"/>
  <c r="BD17" i="22" s="1"/>
  <c r="BM17" i="22" s="1"/>
  <c r="BV17" i="22" s="1"/>
  <c r="CE17" i="22" s="1"/>
  <c r="B16" i="22"/>
  <c r="K16" i="22" s="1"/>
  <c r="T16" i="22" s="1"/>
  <c r="AC16" i="22" s="1"/>
  <c r="AL16" i="22" s="1"/>
  <c r="AU16" i="22" s="1"/>
  <c r="BD16" i="22" s="1"/>
  <c r="BM16" i="22" s="1"/>
  <c r="BV16" i="22" s="1"/>
  <c r="B15" i="22"/>
  <c r="K15" i="22" s="1"/>
  <c r="T15" i="22" s="1"/>
  <c r="AC15" i="22" s="1"/>
  <c r="B14" i="22"/>
  <c r="K14" i="22" s="1"/>
  <c r="T14" i="22" s="1"/>
  <c r="AC14" i="22" s="1"/>
  <c r="AL14" i="22" s="1"/>
  <c r="AU14" i="22" s="1"/>
  <c r="BD14" i="22" s="1"/>
  <c r="BM14" i="22" s="1"/>
  <c r="BV14" i="22" s="1"/>
  <c r="CE14" i="22" s="1"/>
  <c r="B13" i="22"/>
  <c r="K13" i="22" s="1"/>
  <c r="T13" i="22" s="1"/>
  <c r="AC13" i="22" s="1"/>
  <c r="AL13" i="22" s="1"/>
  <c r="AU13" i="22" s="1"/>
  <c r="BD13" i="22" s="1"/>
  <c r="BM13" i="22" s="1"/>
  <c r="BV13" i="22" s="1"/>
  <c r="CE13" i="22" s="1"/>
  <c r="B12" i="22"/>
  <c r="K12" i="22" s="1"/>
  <c r="T12" i="22" s="1"/>
  <c r="AC12" i="22" s="1"/>
  <c r="AL12" i="22" s="1"/>
  <c r="AU12" i="22" s="1"/>
  <c r="B11" i="22"/>
  <c r="K11" i="22" s="1"/>
  <c r="T11" i="22" s="1"/>
  <c r="AC11" i="22" s="1"/>
  <c r="AL11" i="22" s="1"/>
  <c r="AU11" i="22" s="1"/>
  <c r="BD11" i="22" s="1"/>
  <c r="BM11" i="22" s="1"/>
  <c r="BV11" i="22" s="1"/>
  <c r="CE11" i="22" s="1"/>
  <c r="B10" i="22"/>
  <c r="K10" i="22" s="1"/>
  <c r="T10" i="22" s="1"/>
  <c r="AC10" i="22" s="1"/>
  <c r="AL10" i="22" s="1"/>
  <c r="AU10" i="22" s="1"/>
  <c r="BD10" i="22" s="1"/>
  <c r="B9" i="22"/>
  <c r="K9" i="22" s="1"/>
  <c r="T9" i="22" s="1"/>
  <c r="AC9" i="22" s="1"/>
  <c r="AL9" i="22" s="1"/>
  <c r="AU9" i="22" s="1"/>
  <c r="BD9" i="22" s="1"/>
  <c r="BM9" i="22" s="1"/>
  <c r="B8" i="22"/>
  <c r="K8" i="22" s="1"/>
  <c r="S57" i="21"/>
  <c r="A49" i="21"/>
  <c r="CF45" i="21"/>
  <c r="CE45" i="21"/>
  <c r="CD45" i="21"/>
  <c r="CD58" i="21" s="1"/>
  <c r="BD45" i="21"/>
  <c r="AK45" i="21"/>
  <c r="AK58" i="21" s="1"/>
  <c r="CD44" i="21"/>
  <c r="CD57" i="21" s="1"/>
  <c r="BD44" i="21"/>
  <c r="AL44" i="21"/>
  <c r="AC44" i="21"/>
  <c r="CE43" i="21"/>
  <c r="BV43" i="21"/>
  <c r="BC43" i="21"/>
  <c r="BC56" i="21" s="1"/>
  <c r="AL43" i="21"/>
  <c r="AK43" i="21"/>
  <c r="AK56" i="21" s="1"/>
  <c r="CE42" i="21"/>
  <c r="CD42" i="21"/>
  <c r="CD55" i="21" s="1"/>
  <c r="BC42" i="21"/>
  <c r="BC55" i="21" s="1"/>
  <c r="AL42" i="21"/>
  <c r="J42" i="21"/>
  <c r="J55" i="21" s="1"/>
  <c r="CD40" i="21"/>
  <c r="CD53" i="21" s="1"/>
  <c r="AM40" i="21"/>
  <c r="S39" i="21"/>
  <c r="S52" i="21" s="1"/>
  <c r="BN38" i="21"/>
  <c r="BM38" i="21"/>
  <c r="U38" i="21"/>
  <c r="T38" i="21"/>
  <c r="AM37" i="21"/>
  <c r="AK37" i="21"/>
  <c r="AK50" i="21" s="1"/>
  <c r="AB37" i="21"/>
  <c r="AB50" i="21" s="1"/>
  <c r="CD35" i="21"/>
  <c r="CD48" i="21" s="1"/>
  <c r="S35" i="21"/>
  <c r="S48" i="21" s="1"/>
  <c r="CE34" i="21"/>
  <c r="BM34" i="21"/>
  <c r="AK34" i="21"/>
  <c r="AK47" i="21" s="1"/>
  <c r="T34" i="21"/>
  <c r="S34" i="21"/>
  <c r="S47" i="21" s="1"/>
  <c r="CG32" i="21"/>
  <c r="CF32" i="21"/>
  <c r="CE32" i="21"/>
  <c r="CD32" i="21"/>
  <c r="BW32" i="21"/>
  <c r="BV32" i="21"/>
  <c r="BV45" i="21" s="1"/>
  <c r="BU32" i="21"/>
  <c r="BU45" i="21" s="1"/>
  <c r="BU58" i="21" s="1"/>
  <c r="BN32" i="21"/>
  <c r="BM32" i="21"/>
  <c r="BM45" i="21" s="1"/>
  <c r="BL32" i="21"/>
  <c r="BL45" i="21" s="1"/>
  <c r="BL58" i="21" s="1"/>
  <c r="BE32" i="21"/>
  <c r="BE45" i="21" s="1"/>
  <c r="BD32" i="21"/>
  <c r="BC32" i="21"/>
  <c r="BC45" i="21" s="1"/>
  <c r="BC58" i="21" s="1"/>
  <c r="AU32" i="21"/>
  <c r="AT32" i="21"/>
  <c r="AT45" i="21" s="1"/>
  <c r="AT58" i="21" s="1"/>
  <c r="AL32" i="21"/>
  <c r="AL45" i="21" s="1"/>
  <c r="AK32" i="21"/>
  <c r="AC32" i="21"/>
  <c r="AC45" i="21" s="1"/>
  <c r="AB32" i="21"/>
  <c r="AB45" i="21" s="1"/>
  <c r="AB58" i="21" s="1"/>
  <c r="U32" i="21"/>
  <c r="T32" i="21"/>
  <c r="T45" i="21" s="1"/>
  <c r="S32" i="21"/>
  <c r="S45" i="21" s="1"/>
  <c r="S58" i="21" s="1"/>
  <c r="K32" i="21"/>
  <c r="J32" i="21"/>
  <c r="J45" i="21" s="1"/>
  <c r="J58" i="21" s="1"/>
  <c r="C32" i="21"/>
  <c r="C45" i="21" s="1"/>
  <c r="B32" i="21"/>
  <c r="B45" i="21" s="1"/>
  <c r="A32" i="21"/>
  <c r="A45" i="21" s="1"/>
  <c r="A58" i="21" s="1"/>
  <c r="CE31" i="21"/>
  <c r="CD31" i="21"/>
  <c r="BV31" i="21"/>
  <c r="BU31" i="21"/>
  <c r="BU44" i="21" s="1"/>
  <c r="BU57" i="21" s="1"/>
  <c r="BN31" i="21"/>
  <c r="BN44" i="21" s="1"/>
  <c r="BM31" i="21"/>
  <c r="BM44" i="21" s="1"/>
  <c r="BL31" i="21"/>
  <c r="BL44" i="21" s="1"/>
  <c r="BL57" i="21" s="1"/>
  <c r="BG31" i="21"/>
  <c r="BF31" i="21"/>
  <c r="BF44" i="21" s="1"/>
  <c r="BD31" i="21"/>
  <c r="BE31" i="21" s="1"/>
  <c r="BE44" i="21" s="1"/>
  <c r="BC31" i="21"/>
  <c r="BC44" i="21" s="1"/>
  <c r="BC57" i="21" s="1"/>
  <c r="AW31" i="21"/>
  <c r="AW44" i="21" s="1"/>
  <c r="AV31" i="21"/>
  <c r="AV44" i="21" s="1"/>
  <c r="AU31" i="21"/>
  <c r="AU44" i="21" s="1"/>
  <c r="AT31" i="21"/>
  <c r="AT44" i="21" s="1"/>
  <c r="AT57" i="21" s="1"/>
  <c r="AM31" i="21"/>
  <c r="AL31" i="21"/>
  <c r="AK31" i="21"/>
  <c r="AK44" i="21" s="1"/>
  <c r="AK57" i="21" s="1"/>
  <c r="AD31" i="21"/>
  <c r="AD44" i="21" s="1"/>
  <c r="AC31" i="21"/>
  <c r="AB31" i="21"/>
  <c r="AB44" i="21" s="1"/>
  <c r="AB57" i="21" s="1"/>
  <c r="V31" i="21"/>
  <c r="U31" i="21"/>
  <c r="U44" i="21" s="1"/>
  <c r="T31" i="21"/>
  <c r="T44" i="21" s="1"/>
  <c r="S31" i="21"/>
  <c r="S44" i="21" s="1"/>
  <c r="K31" i="21"/>
  <c r="L31" i="21" s="1"/>
  <c r="L44" i="21" s="1"/>
  <c r="J31" i="21"/>
  <c r="J44" i="21" s="1"/>
  <c r="J57" i="21" s="1"/>
  <c r="D31" i="21"/>
  <c r="C31" i="21"/>
  <c r="C44" i="21" s="1"/>
  <c r="B31" i="21"/>
  <c r="B44" i="21" s="1"/>
  <c r="A31" i="21"/>
  <c r="A44" i="21" s="1"/>
  <c r="A57" i="21" s="1"/>
  <c r="CF30" i="21"/>
  <c r="CF43" i="21" s="1"/>
  <c r="CE30" i="21"/>
  <c r="CD30" i="21"/>
  <c r="CD43" i="21" s="1"/>
  <c r="CD56" i="21" s="1"/>
  <c r="BW30" i="21"/>
  <c r="BV30" i="21"/>
  <c r="BU30" i="21"/>
  <c r="BU43" i="21" s="1"/>
  <c r="BU56" i="21" s="1"/>
  <c r="BN30" i="21"/>
  <c r="BO30" i="21" s="1"/>
  <c r="BO43" i="21" s="1"/>
  <c r="BM30" i="21"/>
  <c r="BM43" i="21" s="1"/>
  <c r="BL30" i="21"/>
  <c r="BL43" i="21" s="1"/>
  <c r="BL56" i="21" s="1"/>
  <c r="BE30" i="21"/>
  <c r="BE43" i="21" s="1"/>
  <c r="BD30" i="21"/>
  <c r="BD43" i="21" s="1"/>
  <c r="BC30" i="21"/>
  <c r="AU30" i="21"/>
  <c r="AT30" i="21"/>
  <c r="AT43" i="21" s="1"/>
  <c r="AT56" i="21" s="1"/>
  <c r="AN30" i="21"/>
  <c r="AN43" i="21" s="1"/>
  <c r="AL30" i="21"/>
  <c r="AM30" i="21" s="1"/>
  <c r="AM43" i="21" s="1"/>
  <c r="AK30" i="21"/>
  <c r="AC30" i="21"/>
  <c r="AC43" i="21" s="1"/>
  <c r="AB30" i="21"/>
  <c r="AB43" i="21" s="1"/>
  <c r="AB56" i="21" s="1"/>
  <c r="T30" i="21"/>
  <c r="T43" i="21" s="1"/>
  <c r="S30" i="21"/>
  <c r="S43" i="21" s="1"/>
  <c r="S56" i="21" s="1"/>
  <c r="L30" i="21"/>
  <c r="L43" i="21" s="1"/>
  <c r="K30" i="21"/>
  <c r="K43" i="21" s="1"/>
  <c r="J30" i="21"/>
  <c r="J43" i="21" s="1"/>
  <c r="J56" i="21" s="1"/>
  <c r="C30" i="21"/>
  <c r="B30" i="21"/>
  <c r="B43" i="21" s="1"/>
  <c r="A30" i="21"/>
  <c r="A43" i="21" s="1"/>
  <c r="A56" i="21" s="1"/>
  <c r="CF29" i="21"/>
  <c r="CF42" i="21" s="1"/>
  <c r="CE29" i="21"/>
  <c r="CD29" i="21"/>
  <c r="BY29" i="21"/>
  <c r="BX29" i="21"/>
  <c r="BX42" i="21" s="1"/>
  <c r="BW29" i="21"/>
  <c r="BW42" i="21" s="1"/>
  <c r="BV29" i="21"/>
  <c r="BV42" i="21" s="1"/>
  <c r="BU29" i="21"/>
  <c r="BU42" i="21" s="1"/>
  <c r="BU55" i="21" s="1"/>
  <c r="BM29" i="21"/>
  <c r="BL29" i="21"/>
  <c r="BL42" i="21" s="1"/>
  <c r="BL55" i="21" s="1"/>
  <c r="BF29" i="21"/>
  <c r="BE29" i="21"/>
  <c r="BE42" i="21" s="1"/>
  <c r="BD29" i="21"/>
  <c r="BD42" i="21" s="1"/>
  <c r="BC29" i="21"/>
  <c r="AV29" i="21"/>
  <c r="AV42" i="21" s="1"/>
  <c r="AU29" i="21"/>
  <c r="AU42" i="21" s="1"/>
  <c r="AT29" i="21"/>
  <c r="AT42" i="21" s="1"/>
  <c r="AT55" i="21" s="1"/>
  <c r="AM29" i="21"/>
  <c r="AL29" i="21"/>
  <c r="AK29" i="21"/>
  <c r="AK42" i="21" s="1"/>
  <c r="AK55" i="21" s="1"/>
  <c r="AC29" i="21"/>
  <c r="AB29" i="21"/>
  <c r="AB42" i="21" s="1"/>
  <c r="AB55" i="21" s="1"/>
  <c r="T29" i="21"/>
  <c r="U29" i="21" s="1"/>
  <c r="S29" i="21"/>
  <c r="S42" i="21" s="1"/>
  <c r="S55" i="21" s="1"/>
  <c r="K29" i="21"/>
  <c r="J29" i="21"/>
  <c r="C29" i="21"/>
  <c r="C42" i="21" s="1"/>
  <c r="B29" i="21"/>
  <c r="B42" i="21" s="1"/>
  <c r="A29" i="21"/>
  <c r="A42" i="21" s="1"/>
  <c r="A55" i="21" s="1"/>
  <c r="CE28" i="21"/>
  <c r="CD28" i="21"/>
  <c r="CD41" i="21" s="1"/>
  <c r="CD54" i="21" s="1"/>
  <c r="BV28" i="21"/>
  <c r="BV41" i="21" s="1"/>
  <c r="BU28" i="21"/>
  <c r="BU41" i="21" s="1"/>
  <c r="BU54" i="21" s="1"/>
  <c r="BM28" i="21"/>
  <c r="BN28" i="21" s="1"/>
  <c r="BN41" i="21" s="1"/>
  <c r="BL28" i="21"/>
  <c r="BL41" i="21" s="1"/>
  <c r="BL54" i="21" s="1"/>
  <c r="BE28" i="21"/>
  <c r="BD28" i="21"/>
  <c r="BD41" i="21" s="1"/>
  <c r="BC28" i="21"/>
  <c r="BC41" i="21" s="1"/>
  <c r="BC54" i="21" s="1"/>
  <c r="AV28" i="21"/>
  <c r="AU28" i="21"/>
  <c r="AU41" i="21" s="1"/>
  <c r="AT28" i="21"/>
  <c r="AT41" i="21" s="1"/>
  <c r="AT54" i="21" s="1"/>
  <c r="AL28" i="21"/>
  <c r="AL41" i="21" s="1"/>
  <c r="AK28" i="21"/>
  <c r="AK41" i="21" s="1"/>
  <c r="AK54" i="21" s="1"/>
  <c r="AC28" i="21"/>
  <c r="AB28" i="21"/>
  <c r="AB41" i="21" s="1"/>
  <c r="AB54" i="21" s="1"/>
  <c r="U28" i="21"/>
  <c r="U41" i="21" s="1"/>
  <c r="T28" i="21"/>
  <c r="T41" i="21" s="1"/>
  <c r="S28" i="21"/>
  <c r="S41" i="21" s="1"/>
  <c r="S54" i="21" s="1"/>
  <c r="N28" i="21"/>
  <c r="M28" i="21"/>
  <c r="M41" i="21" s="1"/>
  <c r="L28" i="21"/>
  <c r="L41" i="21" s="1"/>
  <c r="K28" i="21"/>
  <c r="K41" i="21" s="1"/>
  <c r="J28" i="21"/>
  <c r="J41" i="21" s="1"/>
  <c r="J54" i="21" s="1"/>
  <c r="C28" i="21"/>
  <c r="B28" i="21"/>
  <c r="B41" i="21" s="1"/>
  <c r="A28" i="21"/>
  <c r="A41" i="21" s="1"/>
  <c r="A54" i="21" s="1"/>
  <c r="CE27" i="21"/>
  <c r="CE40" i="21" s="1"/>
  <c r="CD27" i="21"/>
  <c r="BV27" i="21"/>
  <c r="BU27" i="21"/>
  <c r="BU40" i="21" s="1"/>
  <c r="BU53" i="21" s="1"/>
  <c r="BM27" i="21"/>
  <c r="BN27" i="21" s="1"/>
  <c r="BO27" i="21" s="1"/>
  <c r="BP27" i="21" s="1"/>
  <c r="BL27" i="21"/>
  <c r="BL40" i="21" s="1"/>
  <c r="BL53" i="21" s="1"/>
  <c r="BE27" i="21"/>
  <c r="BE40" i="21" s="1"/>
  <c r="BD27" i="21"/>
  <c r="BD40" i="21" s="1"/>
  <c r="BC27" i="21"/>
  <c r="BC40" i="21" s="1"/>
  <c r="BC53" i="21" s="1"/>
  <c r="AU27" i="21"/>
  <c r="AU40" i="21" s="1"/>
  <c r="AT27" i="21"/>
  <c r="AT40" i="21" s="1"/>
  <c r="AT53" i="21" s="1"/>
  <c r="AN27" i="21"/>
  <c r="AL27" i="21"/>
  <c r="AM27" i="21" s="1"/>
  <c r="AK27" i="21"/>
  <c r="AK40" i="21" s="1"/>
  <c r="AK53" i="21" s="1"/>
  <c r="AC27" i="21"/>
  <c r="AC40" i="21" s="1"/>
  <c r="AB27" i="21"/>
  <c r="AB40" i="21" s="1"/>
  <c r="AB53" i="21" s="1"/>
  <c r="T27" i="21"/>
  <c r="S27" i="21"/>
  <c r="S40" i="21" s="1"/>
  <c r="S53" i="21" s="1"/>
  <c r="L27" i="21"/>
  <c r="L40" i="21" s="1"/>
  <c r="K27" i="21"/>
  <c r="K40" i="21" s="1"/>
  <c r="J27" i="21"/>
  <c r="J40" i="21" s="1"/>
  <c r="J53" i="21" s="1"/>
  <c r="E27" i="21"/>
  <c r="D27" i="21"/>
  <c r="D40" i="21" s="1"/>
  <c r="C27" i="21"/>
  <c r="C40" i="21" s="1"/>
  <c r="B27" i="21"/>
  <c r="B40" i="21" s="1"/>
  <c r="A27" i="21"/>
  <c r="A40" i="21" s="1"/>
  <c r="A53" i="21" s="1"/>
  <c r="CE26" i="21"/>
  <c r="CD26" i="21"/>
  <c r="CD39" i="21" s="1"/>
  <c r="CD52" i="21" s="1"/>
  <c r="BV26" i="21"/>
  <c r="BV39" i="21" s="1"/>
  <c r="BU26" i="21"/>
  <c r="BU39" i="21" s="1"/>
  <c r="BU52" i="21" s="1"/>
  <c r="BN26" i="21"/>
  <c r="BM26" i="21"/>
  <c r="BM39" i="21" s="1"/>
  <c r="BL26" i="21"/>
  <c r="BL39" i="21" s="1"/>
  <c r="BL52" i="21" s="1"/>
  <c r="BF26" i="21"/>
  <c r="BE26" i="21"/>
  <c r="BE39" i="21" s="1"/>
  <c r="BD26" i="21"/>
  <c r="BD39" i="21" s="1"/>
  <c r="BC26" i="21"/>
  <c r="BC39" i="21" s="1"/>
  <c r="BC52" i="21" s="1"/>
  <c r="AV26" i="21"/>
  <c r="AV39" i="21" s="1"/>
  <c r="AU26" i="21"/>
  <c r="AU39" i="21" s="1"/>
  <c r="AT26" i="21"/>
  <c r="AT39" i="21" s="1"/>
  <c r="AT52" i="21" s="1"/>
  <c r="AL26" i="21"/>
  <c r="AL39" i="21" s="1"/>
  <c r="AK26" i="21"/>
  <c r="AK39" i="21" s="1"/>
  <c r="AK52" i="21" s="1"/>
  <c r="AD26" i="21"/>
  <c r="AC26" i="21"/>
  <c r="AC39" i="21" s="1"/>
  <c r="AB26" i="21"/>
  <c r="AB39" i="21" s="1"/>
  <c r="AB52" i="21" s="1"/>
  <c r="U26" i="21"/>
  <c r="T26" i="21"/>
  <c r="T39" i="21" s="1"/>
  <c r="S26" i="21"/>
  <c r="K26" i="21"/>
  <c r="K39" i="21" s="1"/>
  <c r="J26" i="21"/>
  <c r="J39" i="21" s="1"/>
  <c r="J52" i="21" s="1"/>
  <c r="B26" i="21"/>
  <c r="A26" i="21"/>
  <c r="A39" i="21" s="1"/>
  <c r="A52" i="21" s="1"/>
  <c r="CE25" i="21"/>
  <c r="CF25" i="21" s="1"/>
  <c r="CD25" i="21"/>
  <c r="CD38" i="21" s="1"/>
  <c r="CD51" i="21" s="1"/>
  <c r="BV25" i="21"/>
  <c r="BV38" i="21" s="1"/>
  <c r="BU25" i="21"/>
  <c r="BU38" i="21" s="1"/>
  <c r="BU51" i="21" s="1"/>
  <c r="BN25" i="21"/>
  <c r="BO25" i="21" s="1"/>
  <c r="BM25" i="21"/>
  <c r="BL25" i="21"/>
  <c r="BL38" i="21" s="1"/>
  <c r="BL51" i="21" s="1"/>
  <c r="BD25" i="21"/>
  <c r="BD38" i="21" s="1"/>
  <c r="BC25" i="21"/>
  <c r="BC38" i="21" s="1"/>
  <c r="BC51" i="21" s="1"/>
  <c r="AU25" i="21"/>
  <c r="AT25" i="21"/>
  <c r="AT38" i="21" s="1"/>
  <c r="AT51" i="21" s="1"/>
  <c r="AL25" i="21"/>
  <c r="AM25" i="21" s="1"/>
  <c r="AK25" i="21"/>
  <c r="AK38" i="21" s="1"/>
  <c r="AK51" i="21" s="1"/>
  <c r="AC25" i="21"/>
  <c r="AC38" i="21" s="1"/>
  <c r="AB25" i="21"/>
  <c r="AB38" i="21" s="1"/>
  <c r="AB51" i="21" s="1"/>
  <c r="U25" i="21"/>
  <c r="V25" i="21" s="1"/>
  <c r="T25" i="21"/>
  <c r="S25" i="21"/>
  <c r="S38" i="21" s="1"/>
  <c r="S51" i="21" s="1"/>
  <c r="K25" i="21"/>
  <c r="K38" i="21" s="1"/>
  <c r="J25" i="21"/>
  <c r="J38" i="21" s="1"/>
  <c r="J51" i="21" s="1"/>
  <c r="B25" i="21"/>
  <c r="A25" i="21"/>
  <c r="A38" i="21" s="1"/>
  <c r="A51" i="21" s="1"/>
  <c r="CE24" i="21"/>
  <c r="CF24" i="21" s="1"/>
  <c r="CD24" i="21"/>
  <c r="CD37" i="21" s="1"/>
  <c r="CD50" i="21" s="1"/>
  <c r="BV24" i="21"/>
  <c r="BV37" i="21" s="1"/>
  <c r="BU24" i="21"/>
  <c r="BU37" i="21" s="1"/>
  <c r="BU50" i="21" s="1"/>
  <c r="BO24" i="21"/>
  <c r="BN24" i="21"/>
  <c r="BN37" i="21" s="1"/>
  <c r="BM24" i="21"/>
  <c r="BM37" i="21" s="1"/>
  <c r="BL24" i="21"/>
  <c r="BL37" i="21" s="1"/>
  <c r="BL50" i="21" s="1"/>
  <c r="BD24" i="21"/>
  <c r="BD37" i="21" s="1"/>
  <c r="BC24" i="21"/>
  <c r="BC37" i="21" s="1"/>
  <c r="BC50" i="21" s="1"/>
  <c r="AW24" i="21"/>
  <c r="AW37" i="21" s="1"/>
  <c r="AV24" i="21"/>
  <c r="AV37" i="21" s="1"/>
  <c r="AU24" i="21"/>
  <c r="AU37" i="21" s="1"/>
  <c r="AT24" i="21"/>
  <c r="AT37" i="21" s="1"/>
  <c r="AT50" i="21" s="1"/>
  <c r="AM24" i="21"/>
  <c r="AN24" i="21" s="1"/>
  <c r="AL24" i="21"/>
  <c r="AL37" i="21" s="1"/>
  <c r="AK24" i="21"/>
  <c r="AE24" i="21"/>
  <c r="AE37" i="21" s="1"/>
  <c r="AD24" i="21"/>
  <c r="AD37" i="21" s="1"/>
  <c r="AC24" i="21"/>
  <c r="AC37" i="21" s="1"/>
  <c r="AB24" i="21"/>
  <c r="V24" i="21"/>
  <c r="U24" i="21"/>
  <c r="U37" i="21" s="1"/>
  <c r="T24" i="21"/>
  <c r="T37" i="21" s="1"/>
  <c r="S24" i="21"/>
  <c r="S37" i="21" s="1"/>
  <c r="S50" i="21" s="1"/>
  <c r="K24" i="21"/>
  <c r="J24" i="21"/>
  <c r="J37" i="21" s="1"/>
  <c r="J50" i="21" s="1"/>
  <c r="C24" i="21"/>
  <c r="C37" i="21" s="1"/>
  <c r="B24" i="21"/>
  <c r="B37" i="21" s="1"/>
  <c r="A24" i="21"/>
  <c r="A37" i="21" s="1"/>
  <c r="A50" i="21" s="1"/>
  <c r="CE23" i="21"/>
  <c r="CD23" i="21"/>
  <c r="CD36" i="21" s="1"/>
  <c r="CD49" i="21" s="1"/>
  <c r="BW23" i="21"/>
  <c r="BW36" i="21" s="1"/>
  <c r="BV23" i="21"/>
  <c r="BV36" i="21" s="1"/>
  <c r="BU23" i="21"/>
  <c r="BU36" i="21" s="1"/>
  <c r="BU49" i="21" s="1"/>
  <c r="BM23" i="21"/>
  <c r="BM36" i="21" s="1"/>
  <c r="BL23" i="21"/>
  <c r="BL36" i="21" s="1"/>
  <c r="BL49" i="21" s="1"/>
  <c r="BD23" i="21"/>
  <c r="BE23" i="21" s="1"/>
  <c r="BF23" i="21" s="1"/>
  <c r="BC23" i="21"/>
  <c r="BC36" i="21" s="1"/>
  <c r="BC49" i="21" s="1"/>
  <c r="AU23" i="21"/>
  <c r="AU36" i="21" s="1"/>
  <c r="AT23" i="21"/>
  <c r="AT36" i="21" s="1"/>
  <c r="AT49" i="21" s="1"/>
  <c r="AL23" i="21"/>
  <c r="AL36" i="21" s="1"/>
  <c r="AK23" i="21"/>
  <c r="AK36" i="21" s="1"/>
  <c r="AK49" i="21" s="1"/>
  <c r="AD23" i="21"/>
  <c r="AD36" i="21" s="1"/>
  <c r="AC23" i="21"/>
  <c r="AC36" i="21" s="1"/>
  <c r="AB23" i="21"/>
  <c r="AB36" i="21" s="1"/>
  <c r="AB49" i="21" s="1"/>
  <c r="T23" i="21"/>
  <c r="U23" i="21" s="1"/>
  <c r="S23" i="21"/>
  <c r="S36" i="21" s="1"/>
  <c r="S49" i="21" s="1"/>
  <c r="L23" i="21"/>
  <c r="K23" i="21"/>
  <c r="K36" i="21" s="1"/>
  <c r="J23" i="21"/>
  <c r="J36" i="21" s="1"/>
  <c r="J49" i="21" s="1"/>
  <c r="B23" i="21"/>
  <c r="B36" i="21" s="1"/>
  <c r="A23" i="21"/>
  <c r="A36" i="21" s="1"/>
  <c r="CG22" i="21"/>
  <c r="CG35" i="21" s="1"/>
  <c r="CF22" i="21"/>
  <c r="CF35" i="21" s="1"/>
  <c r="CE22" i="21"/>
  <c r="CE35" i="21" s="1"/>
  <c r="CD22" i="21"/>
  <c r="BV22" i="21"/>
  <c r="BU22" i="21"/>
  <c r="BU35" i="21" s="1"/>
  <c r="BU48" i="21" s="1"/>
  <c r="BM22" i="21"/>
  <c r="BL22" i="21"/>
  <c r="BL35" i="21" s="1"/>
  <c r="BL48" i="21" s="1"/>
  <c r="BE22" i="21"/>
  <c r="BE35" i="21" s="1"/>
  <c r="BD22" i="21"/>
  <c r="BD35" i="21" s="1"/>
  <c r="BC22" i="21"/>
  <c r="BC35" i="21" s="1"/>
  <c r="BC48" i="21" s="1"/>
  <c r="AV22" i="21"/>
  <c r="AU22" i="21"/>
  <c r="AU35" i="21" s="1"/>
  <c r="AT22" i="21"/>
  <c r="AT35" i="21" s="1"/>
  <c r="AT48" i="21" s="1"/>
  <c r="AM22" i="21"/>
  <c r="AM35" i="21" s="1"/>
  <c r="AL22" i="21"/>
  <c r="AL35" i="21" s="1"/>
  <c r="AK22" i="21"/>
  <c r="AK35" i="21" s="1"/>
  <c r="AK48" i="21" s="1"/>
  <c r="AC22" i="21"/>
  <c r="AC35" i="21" s="1"/>
  <c r="AB22" i="21"/>
  <c r="AB35" i="21" s="1"/>
  <c r="AB48" i="21" s="1"/>
  <c r="T22" i="21"/>
  <c r="S22" i="21"/>
  <c r="K22" i="21"/>
  <c r="K35" i="21" s="1"/>
  <c r="J22" i="21"/>
  <c r="J35" i="21" s="1"/>
  <c r="J48" i="21" s="1"/>
  <c r="B22" i="21"/>
  <c r="B35" i="21" s="1"/>
  <c r="A22" i="21"/>
  <c r="A35" i="21" s="1"/>
  <c r="A48" i="21" s="1"/>
  <c r="CF21" i="21"/>
  <c r="CE21" i="21"/>
  <c r="CD21" i="21"/>
  <c r="CD34" i="21" s="1"/>
  <c r="CD47" i="21" s="1"/>
  <c r="BV21" i="21"/>
  <c r="BV34" i="21" s="1"/>
  <c r="BU21" i="21"/>
  <c r="BU34" i="21" s="1"/>
  <c r="BU47" i="21" s="1"/>
  <c r="BN21" i="21"/>
  <c r="BN34" i="21" s="1"/>
  <c r="BM21" i="21"/>
  <c r="BL21" i="21"/>
  <c r="BL34" i="21" s="1"/>
  <c r="BL47" i="21" s="1"/>
  <c r="BD21" i="21"/>
  <c r="BD34" i="21" s="1"/>
  <c r="BC21" i="21"/>
  <c r="BC34" i="21" s="1"/>
  <c r="BC47" i="21" s="1"/>
  <c r="AW21" i="21"/>
  <c r="AW34" i="21" s="1"/>
  <c r="AV21" i="21"/>
  <c r="AV34" i="21" s="1"/>
  <c r="AU21" i="21"/>
  <c r="AU34" i="21" s="1"/>
  <c r="AT21" i="21"/>
  <c r="AT34" i="21" s="1"/>
  <c r="AT47" i="21" s="1"/>
  <c r="AL21" i="21"/>
  <c r="AK21" i="21"/>
  <c r="AC21" i="21"/>
  <c r="AB21" i="21"/>
  <c r="AB34" i="21" s="1"/>
  <c r="AB47" i="21" s="1"/>
  <c r="U21" i="21"/>
  <c r="U34" i="21" s="1"/>
  <c r="T21" i="21"/>
  <c r="S21" i="21"/>
  <c r="L21" i="21"/>
  <c r="K21" i="21"/>
  <c r="K34" i="21" s="1"/>
  <c r="J21" i="21"/>
  <c r="J34" i="21" s="1"/>
  <c r="J47" i="21" s="1"/>
  <c r="C21" i="21"/>
  <c r="C34" i="21" s="1"/>
  <c r="B21" i="21"/>
  <c r="B34" i="21" s="1"/>
  <c r="A21" i="21"/>
  <c r="A34" i="21" s="1"/>
  <c r="A47" i="21" s="1"/>
  <c r="B19" i="21"/>
  <c r="K19" i="21" s="1"/>
  <c r="T19" i="21" s="1"/>
  <c r="AC19" i="21" s="1"/>
  <c r="AL19" i="21" s="1"/>
  <c r="AU19" i="21" s="1"/>
  <c r="BD19" i="21" s="1"/>
  <c r="BM19" i="21" s="1"/>
  <c r="BV19" i="21" s="1"/>
  <c r="CE19" i="21" s="1"/>
  <c r="B18" i="21"/>
  <c r="K18" i="21" s="1"/>
  <c r="T18" i="21" s="1"/>
  <c r="AC18" i="21" s="1"/>
  <c r="AL18" i="21" s="1"/>
  <c r="AU18" i="21" s="1"/>
  <c r="BD18" i="21" s="1"/>
  <c r="BM18" i="21" s="1"/>
  <c r="BV18" i="21" s="1"/>
  <c r="CE18" i="21" s="1"/>
  <c r="B17" i="21"/>
  <c r="K17" i="21" s="1"/>
  <c r="T17" i="21" s="1"/>
  <c r="AC17" i="21" s="1"/>
  <c r="AL17" i="21" s="1"/>
  <c r="AU17" i="21" s="1"/>
  <c r="BD17" i="21" s="1"/>
  <c r="BM17" i="21" s="1"/>
  <c r="BV17" i="21" s="1"/>
  <c r="CE17" i="21" s="1"/>
  <c r="B16" i="21"/>
  <c r="K16" i="21" s="1"/>
  <c r="T16" i="21" s="1"/>
  <c r="AC16" i="21" s="1"/>
  <c r="AL16" i="21" s="1"/>
  <c r="AU16" i="21" s="1"/>
  <c r="BD16" i="21" s="1"/>
  <c r="B15" i="21"/>
  <c r="K15" i="21" s="1"/>
  <c r="T15" i="21" s="1"/>
  <c r="AC15" i="21" s="1"/>
  <c r="AL15" i="21" s="1"/>
  <c r="AU15" i="21" s="1"/>
  <c r="BD15" i="21" s="1"/>
  <c r="BM15" i="21" s="1"/>
  <c r="BV15" i="21" s="1"/>
  <c r="CE15" i="21" s="1"/>
  <c r="B14" i="21"/>
  <c r="K14" i="21" s="1"/>
  <c r="T14" i="21" s="1"/>
  <c r="AC14" i="21" s="1"/>
  <c r="AL14" i="21" s="1"/>
  <c r="AU14" i="21" s="1"/>
  <c r="BD14" i="21" s="1"/>
  <c r="BM14" i="21" s="1"/>
  <c r="BV14" i="21" s="1"/>
  <c r="CE14" i="21" s="1"/>
  <c r="B13" i="21"/>
  <c r="K13" i="21" s="1"/>
  <c r="T13" i="21" s="1"/>
  <c r="AC13" i="21" s="1"/>
  <c r="AL13" i="21" s="1"/>
  <c r="AU13" i="21" s="1"/>
  <c r="BD13" i="21" s="1"/>
  <c r="BM13" i="21" s="1"/>
  <c r="BV13" i="21" s="1"/>
  <c r="CE13" i="21" s="1"/>
  <c r="B12" i="21"/>
  <c r="K12" i="21" s="1"/>
  <c r="T12" i="21" s="1"/>
  <c r="AC12" i="21" s="1"/>
  <c r="AL12" i="21" s="1"/>
  <c r="AU12" i="21" s="1"/>
  <c r="BD12" i="21" s="1"/>
  <c r="BM12" i="21" s="1"/>
  <c r="BV12" i="21" s="1"/>
  <c r="CE12" i="21" s="1"/>
  <c r="B11" i="21"/>
  <c r="K11" i="21" s="1"/>
  <c r="T11" i="21" s="1"/>
  <c r="AC11" i="21" s="1"/>
  <c r="AL11" i="21" s="1"/>
  <c r="AU11" i="21" s="1"/>
  <c r="BD11" i="21" s="1"/>
  <c r="BM11" i="21" s="1"/>
  <c r="BV11" i="21" s="1"/>
  <c r="CE11" i="21" s="1"/>
  <c r="B10" i="21"/>
  <c r="K10" i="21" s="1"/>
  <c r="T10" i="21" s="1"/>
  <c r="AC10" i="21" s="1"/>
  <c r="AL10" i="21" s="1"/>
  <c r="AU10" i="21" s="1"/>
  <c r="BD10" i="21" s="1"/>
  <c r="BM10" i="21" s="1"/>
  <c r="BV10" i="21" s="1"/>
  <c r="B9" i="21"/>
  <c r="K9" i="21" s="1"/>
  <c r="T9" i="21" s="1"/>
  <c r="AC9" i="21" s="1"/>
  <c r="B8" i="21"/>
  <c r="K8" i="21" s="1"/>
  <c r="CD57" i="20"/>
  <c r="AT52" i="20"/>
  <c r="J51" i="20"/>
  <c r="BU45" i="20"/>
  <c r="BU58" i="20" s="1"/>
  <c r="AK45" i="20"/>
  <c r="AK58" i="20" s="1"/>
  <c r="AB45" i="20"/>
  <c r="AB58" i="20" s="1"/>
  <c r="S45" i="20"/>
  <c r="S58" i="20" s="1"/>
  <c r="BL44" i="20"/>
  <c r="BL57" i="20" s="1"/>
  <c r="BL43" i="20"/>
  <c r="BL56" i="20" s="1"/>
  <c r="BD40" i="20"/>
  <c r="BC40" i="20"/>
  <c r="BC53" i="20" s="1"/>
  <c r="AT39" i="20"/>
  <c r="AK39" i="20"/>
  <c r="AK52" i="20" s="1"/>
  <c r="AB39" i="20"/>
  <c r="AB52" i="20" s="1"/>
  <c r="BC38" i="20"/>
  <c r="BC51" i="20" s="1"/>
  <c r="J38" i="20"/>
  <c r="A38" i="20"/>
  <c r="A51" i="20" s="1"/>
  <c r="CD37" i="20"/>
  <c r="CD50" i="20" s="1"/>
  <c r="BC37" i="20"/>
  <c r="BC50" i="20" s="1"/>
  <c r="S37" i="20"/>
  <c r="S50" i="20" s="1"/>
  <c r="BL36" i="20"/>
  <c r="BL49" i="20" s="1"/>
  <c r="AT36" i="20"/>
  <c r="AT49" i="20" s="1"/>
  <c r="S36" i="20"/>
  <c r="S49" i="20" s="1"/>
  <c r="BU35" i="20"/>
  <c r="BU48" i="20" s="1"/>
  <c r="BC35" i="20"/>
  <c r="BC48" i="20" s="1"/>
  <c r="AB35" i="20"/>
  <c r="AB48" i="20" s="1"/>
  <c r="S35" i="20"/>
  <c r="S48" i="20" s="1"/>
  <c r="J35" i="20"/>
  <c r="J48" i="20" s="1"/>
  <c r="AK34" i="20"/>
  <c r="AK47" i="20" s="1"/>
  <c r="CG32" i="20"/>
  <c r="CH32" i="20" s="1"/>
  <c r="CI32" i="20" s="1"/>
  <c r="CJ32" i="20" s="1"/>
  <c r="CK32" i="20" s="1"/>
  <c r="CL32" i="20" s="1"/>
  <c r="CF32" i="20"/>
  <c r="CE32" i="20"/>
  <c r="CD32" i="20"/>
  <c r="CD45" i="20" s="1"/>
  <c r="CD58" i="20" s="1"/>
  <c r="BY32" i="20"/>
  <c r="BZ32" i="20" s="1"/>
  <c r="CA32" i="20" s="1"/>
  <c r="CB32" i="20" s="1"/>
  <c r="CC32" i="20" s="1"/>
  <c r="BV32" i="20"/>
  <c r="BW32" i="20" s="1"/>
  <c r="BX32" i="20" s="1"/>
  <c r="BU32" i="20"/>
  <c r="BM32" i="20"/>
  <c r="BN32" i="20" s="1"/>
  <c r="BO32" i="20" s="1"/>
  <c r="BP32" i="20" s="1"/>
  <c r="BQ32" i="20" s="1"/>
  <c r="BR32" i="20" s="1"/>
  <c r="BS32" i="20" s="1"/>
  <c r="BT32" i="20" s="1"/>
  <c r="BL32" i="20"/>
  <c r="BL45" i="20" s="1"/>
  <c r="BL58" i="20" s="1"/>
  <c r="BE32" i="20"/>
  <c r="BF32" i="20" s="1"/>
  <c r="BG32" i="20" s="1"/>
  <c r="BH32" i="20" s="1"/>
  <c r="BI32" i="20" s="1"/>
  <c r="BJ32" i="20" s="1"/>
  <c r="BK32" i="20" s="1"/>
  <c r="BD32" i="20"/>
  <c r="BC32" i="20"/>
  <c r="BC45" i="20" s="1"/>
  <c r="BC58" i="20" s="1"/>
  <c r="AW32" i="20"/>
  <c r="AX32" i="20" s="1"/>
  <c r="AY32" i="20" s="1"/>
  <c r="AZ32" i="20" s="1"/>
  <c r="BA32" i="20" s="1"/>
  <c r="BB32" i="20" s="1"/>
  <c r="AU32" i="20"/>
  <c r="AV32" i="20" s="1"/>
  <c r="AT32" i="20"/>
  <c r="AT45" i="20" s="1"/>
  <c r="AT58" i="20" s="1"/>
  <c r="AM32" i="20"/>
  <c r="AN32" i="20" s="1"/>
  <c r="AO32" i="20" s="1"/>
  <c r="AP32" i="20" s="1"/>
  <c r="AQ32" i="20" s="1"/>
  <c r="AR32" i="20" s="1"/>
  <c r="AS32" i="20" s="1"/>
  <c r="AL32" i="20"/>
  <c r="AK32" i="20"/>
  <c r="AC32" i="20"/>
  <c r="AD32" i="20" s="1"/>
  <c r="AE32" i="20" s="1"/>
  <c r="AF32" i="20" s="1"/>
  <c r="AG32" i="20" s="1"/>
  <c r="AH32" i="20" s="1"/>
  <c r="AI32" i="20" s="1"/>
  <c r="AJ32" i="20" s="1"/>
  <c r="AB32" i="20"/>
  <c r="U32" i="20"/>
  <c r="V32" i="20" s="1"/>
  <c r="W32" i="20" s="1"/>
  <c r="X32" i="20" s="1"/>
  <c r="Y32" i="20" s="1"/>
  <c r="Z32" i="20" s="1"/>
  <c r="AA32" i="20" s="1"/>
  <c r="T32" i="20"/>
  <c r="S32" i="20"/>
  <c r="O32" i="20"/>
  <c r="P32" i="20" s="1"/>
  <c r="Q32" i="20" s="1"/>
  <c r="R32" i="20" s="1"/>
  <c r="L32" i="20"/>
  <c r="M32" i="20" s="1"/>
  <c r="N32" i="20" s="1"/>
  <c r="K32" i="20"/>
  <c r="J32" i="20"/>
  <c r="J45" i="20" s="1"/>
  <c r="J58" i="20" s="1"/>
  <c r="C32" i="20"/>
  <c r="D32" i="20" s="1"/>
  <c r="E32" i="20" s="1"/>
  <c r="F32" i="20" s="1"/>
  <c r="G32" i="20" s="1"/>
  <c r="H32" i="20" s="1"/>
  <c r="I32" i="20" s="1"/>
  <c r="B32" i="20"/>
  <c r="A32" i="20"/>
  <c r="A45" i="20" s="1"/>
  <c r="A58" i="20" s="1"/>
  <c r="CJ31" i="20"/>
  <c r="CK31" i="20" s="1"/>
  <c r="CL31" i="20" s="1"/>
  <c r="CE31" i="20"/>
  <c r="CF31" i="20" s="1"/>
  <c r="CG31" i="20" s="1"/>
  <c r="CH31" i="20" s="1"/>
  <c r="CI31" i="20" s="1"/>
  <c r="CD31" i="20"/>
  <c r="CD44" i="20" s="1"/>
  <c r="BV31" i="20"/>
  <c r="BW31" i="20" s="1"/>
  <c r="BX31" i="20" s="1"/>
  <c r="BY31" i="20" s="1"/>
  <c r="BZ31" i="20" s="1"/>
  <c r="CA31" i="20" s="1"/>
  <c r="CB31" i="20" s="1"/>
  <c r="CC31" i="20" s="1"/>
  <c r="BU31" i="20"/>
  <c r="BU44" i="20" s="1"/>
  <c r="BU57" i="20" s="1"/>
  <c r="BR31" i="20"/>
  <c r="BS31" i="20" s="1"/>
  <c r="BT31" i="20" s="1"/>
  <c r="BM31" i="20"/>
  <c r="BN31" i="20" s="1"/>
  <c r="BO31" i="20" s="1"/>
  <c r="BP31" i="20" s="1"/>
  <c r="BQ31" i="20" s="1"/>
  <c r="BL31" i="20"/>
  <c r="BG31" i="20"/>
  <c r="BH31" i="20" s="1"/>
  <c r="BI31" i="20" s="1"/>
  <c r="BJ31" i="20" s="1"/>
  <c r="BK31" i="20" s="1"/>
  <c r="BE31" i="20"/>
  <c r="BF31" i="20" s="1"/>
  <c r="BD31" i="20"/>
  <c r="BC31" i="20"/>
  <c r="BC44" i="20" s="1"/>
  <c r="BC57" i="20" s="1"/>
  <c r="AX31" i="20"/>
  <c r="AY31" i="20" s="1"/>
  <c r="AZ31" i="20" s="1"/>
  <c r="BA31" i="20" s="1"/>
  <c r="BB31" i="20" s="1"/>
  <c r="AW31" i="20"/>
  <c r="AV31" i="20"/>
  <c r="AU31" i="20"/>
  <c r="AT31" i="20"/>
  <c r="AT44" i="20" s="1"/>
  <c r="AT57" i="20" s="1"/>
  <c r="AL31" i="20"/>
  <c r="AM31" i="20" s="1"/>
  <c r="AN31" i="20" s="1"/>
  <c r="AO31" i="20" s="1"/>
  <c r="AP31" i="20" s="1"/>
  <c r="AQ31" i="20" s="1"/>
  <c r="AR31" i="20" s="1"/>
  <c r="AS31" i="20" s="1"/>
  <c r="AK31" i="20"/>
  <c r="AK44" i="20" s="1"/>
  <c r="AK57" i="20" s="1"/>
  <c r="AE31" i="20"/>
  <c r="AF31" i="20" s="1"/>
  <c r="AG31" i="20" s="1"/>
  <c r="AH31" i="20" s="1"/>
  <c r="AI31" i="20" s="1"/>
  <c r="AJ31" i="20" s="1"/>
  <c r="AC31" i="20"/>
  <c r="AD31" i="20" s="1"/>
  <c r="AB31" i="20"/>
  <c r="AB44" i="20" s="1"/>
  <c r="AB57" i="20" s="1"/>
  <c r="W31" i="20"/>
  <c r="X31" i="20" s="1"/>
  <c r="Y31" i="20" s="1"/>
  <c r="Z31" i="20" s="1"/>
  <c r="AA31" i="20" s="1"/>
  <c r="V31" i="20"/>
  <c r="U31" i="20"/>
  <c r="T31" i="20"/>
  <c r="S31" i="20"/>
  <c r="S44" i="20" s="1"/>
  <c r="S57" i="20" s="1"/>
  <c r="K31" i="20"/>
  <c r="L31" i="20" s="1"/>
  <c r="M31" i="20" s="1"/>
  <c r="N31" i="20" s="1"/>
  <c r="O31" i="20" s="1"/>
  <c r="P31" i="20" s="1"/>
  <c r="Q31" i="20" s="1"/>
  <c r="R31" i="20" s="1"/>
  <c r="J31" i="20"/>
  <c r="J44" i="20" s="1"/>
  <c r="J57" i="20" s="1"/>
  <c r="C31" i="20"/>
  <c r="D31" i="20" s="1"/>
  <c r="E31" i="20" s="1"/>
  <c r="F31" i="20" s="1"/>
  <c r="G31" i="20" s="1"/>
  <c r="H31" i="20" s="1"/>
  <c r="I31" i="20" s="1"/>
  <c r="B31" i="20"/>
  <c r="A31" i="20"/>
  <c r="A44" i="20" s="1"/>
  <c r="A57" i="20" s="1"/>
  <c r="CE30" i="20"/>
  <c r="CF30" i="20" s="1"/>
  <c r="CG30" i="20" s="1"/>
  <c r="CH30" i="20" s="1"/>
  <c r="CI30" i="20" s="1"/>
  <c r="CJ30" i="20" s="1"/>
  <c r="CK30" i="20" s="1"/>
  <c r="CL30" i="20" s="1"/>
  <c r="CD30" i="20"/>
  <c r="CD43" i="20" s="1"/>
  <c r="CD56" i="20" s="1"/>
  <c r="BY30" i="20"/>
  <c r="BZ30" i="20" s="1"/>
  <c r="CA30" i="20" s="1"/>
  <c r="CB30" i="20" s="1"/>
  <c r="CC30" i="20" s="1"/>
  <c r="BX30" i="20"/>
  <c r="BW30" i="20"/>
  <c r="BV30" i="20"/>
  <c r="BU30" i="20"/>
  <c r="BU43" i="20" s="1"/>
  <c r="BU56" i="20" s="1"/>
  <c r="BM30" i="20"/>
  <c r="BN30" i="20" s="1"/>
  <c r="BO30" i="20" s="1"/>
  <c r="BP30" i="20" s="1"/>
  <c r="BQ30" i="20" s="1"/>
  <c r="BR30" i="20" s="1"/>
  <c r="BS30" i="20" s="1"/>
  <c r="BT30" i="20" s="1"/>
  <c r="BL30" i="20"/>
  <c r="BE30" i="20"/>
  <c r="BF30" i="20" s="1"/>
  <c r="BG30" i="20" s="1"/>
  <c r="BH30" i="20" s="1"/>
  <c r="BI30" i="20" s="1"/>
  <c r="BJ30" i="20" s="1"/>
  <c r="BK30" i="20" s="1"/>
  <c r="BD30" i="20"/>
  <c r="BC30" i="20"/>
  <c r="BC43" i="20" s="1"/>
  <c r="BC56" i="20" s="1"/>
  <c r="AV30" i="20"/>
  <c r="AW30" i="20" s="1"/>
  <c r="AX30" i="20" s="1"/>
  <c r="AY30" i="20" s="1"/>
  <c r="AZ30" i="20" s="1"/>
  <c r="BA30" i="20" s="1"/>
  <c r="BB30" i="20" s="1"/>
  <c r="AU30" i="20"/>
  <c r="AT30" i="20"/>
  <c r="AT43" i="20" s="1"/>
  <c r="AT56" i="20" s="1"/>
  <c r="AN30" i="20"/>
  <c r="AO30" i="20" s="1"/>
  <c r="AP30" i="20" s="1"/>
  <c r="AQ30" i="20" s="1"/>
  <c r="AR30" i="20" s="1"/>
  <c r="AS30" i="20" s="1"/>
  <c r="AL30" i="20"/>
  <c r="AM30" i="20" s="1"/>
  <c r="AK30" i="20"/>
  <c r="AK43" i="20" s="1"/>
  <c r="AK56" i="20" s="1"/>
  <c r="AG30" i="20"/>
  <c r="AH30" i="20" s="1"/>
  <c r="AI30" i="20" s="1"/>
  <c r="AJ30" i="20" s="1"/>
  <c r="AD30" i="20"/>
  <c r="AE30" i="20" s="1"/>
  <c r="AF30" i="20" s="1"/>
  <c r="AC30" i="20"/>
  <c r="AB30" i="20"/>
  <c r="AB43" i="20" s="1"/>
  <c r="AB56" i="20" s="1"/>
  <c r="W30" i="20"/>
  <c r="X30" i="20" s="1"/>
  <c r="Y30" i="20" s="1"/>
  <c r="Z30" i="20" s="1"/>
  <c r="AA30" i="20" s="1"/>
  <c r="U30" i="20"/>
  <c r="V30" i="20" s="1"/>
  <c r="T30" i="20"/>
  <c r="S30" i="20"/>
  <c r="S43" i="20" s="1"/>
  <c r="S56" i="20" s="1"/>
  <c r="M30" i="20"/>
  <c r="N30" i="20" s="1"/>
  <c r="O30" i="20" s="1"/>
  <c r="P30" i="20" s="1"/>
  <c r="Q30" i="20" s="1"/>
  <c r="R30" i="20" s="1"/>
  <c r="L30" i="20"/>
  <c r="K30" i="20"/>
  <c r="J30" i="20"/>
  <c r="J43" i="20" s="1"/>
  <c r="J56" i="20" s="1"/>
  <c r="B30" i="20"/>
  <c r="C30" i="20" s="1"/>
  <c r="D30" i="20" s="1"/>
  <c r="E30" i="20" s="1"/>
  <c r="F30" i="20" s="1"/>
  <c r="G30" i="20" s="1"/>
  <c r="H30" i="20" s="1"/>
  <c r="I30" i="20" s="1"/>
  <c r="A30" i="20"/>
  <c r="A43" i="20" s="1"/>
  <c r="A56" i="20" s="1"/>
  <c r="CG29" i="20"/>
  <c r="CH29" i="20" s="1"/>
  <c r="CI29" i="20" s="1"/>
  <c r="CJ29" i="20" s="1"/>
  <c r="CK29" i="20" s="1"/>
  <c r="CL29" i="20" s="1"/>
  <c r="CE29" i="20"/>
  <c r="CF29" i="20" s="1"/>
  <c r="CD29" i="20"/>
  <c r="CD42" i="20" s="1"/>
  <c r="CD55" i="20" s="1"/>
  <c r="BW29" i="20"/>
  <c r="BX29" i="20" s="1"/>
  <c r="BY29" i="20" s="1"/>
  <c r="BZ29" i="20" s="1"/>
  <c r="CA29" i="20" s="1"/>
  <c r="CB29" i="20" s="1"/>
  <c r="CC29" i="20" s="1"/>
  <c r="BV29" i="20"/>
  <c r="BU29" i="20"/>
  <c r="BU42" i="20" s="1"/>
  <c r="BU55" i="20" s="1"/>
  <c r="BO29" i="20"/>
  <c r="BP29" i="20" s="1"/>
  <c r="BQ29" i="20" s="1"/>
  <c r="BR29" i="20" s="1"/>
  <c r="BS29" i="20" s="1"/>
  <c r="BT29" i="20" s="1"/>
  <c r="BM29" i="20"/>
  <c r="BN29" i="20" s="1"/>
  <c r="BL29" i="20"/>
  <c r="BL42" i="20" s="1"/>
  <c r="BL55" i="20" s="1"/>
  <c r="BE29" i="20"/>
  <c r="BF29" i="20" s="1"/>
  <c r="BG29" i="20" s="1"/>
  <c r="BH29" i="20" s="1"/>
  <c r="BI29" i="20" s="1"/>
  <c r="BJ29" i="20" s="1"/>
  <c r="BK29" i="20" s="1"/>
  <c r="BD29" i="20"/>
  <c r="BC29" i="20"/>
  <c r="BC42" i="20" s="1"/>
  <c r="BC55" i="20" s="1"/>
  <c r="AW29" i="20"/>
  <c r="AX29" i="20" s="1"/>
  <c r="AY29" i="20" s="1"/>
  <c r="AZ29" i="20" s="1"/>
  <c r="BA29" i="20" s="1"/>
  <c r="BB29" i="20" s="1"/>
  <c r="AV29" i="20"/>
  <c r="AU29" i="20"/>
  <c r="AT29" i="20"/>
  <c r="AT42" i="20" s="1"/>
  <c r="AT55" i="20" s="1"/>
  <c r="AM29" i="20"/>
  <c r="AN29" i="20" s="1"/>
  <c r="AO29" i="20" s="1"/>
  <c r="AP29" i="20" s="1"/>
  <c r="AQ29" i="20" s="1"/>
  <c r="AR29" i="20" s="1"/>
  <c r="AS29" i="20" s="1"/>
  <c r="AL29" i="20"/>
  <c r="AK29" i="20"/>
  <c r="AK42" i="20" s="1"/>
  <c r="AK55" i="20" s="1"/>
  <c r="AC29" i="20"/>
  <c r="AD29" i="20" s="1"/>
  <c r="AE29" i="20" s="1"/>
  <c r="AF29" i="20" s="1"/>
  <c r="AG29" i="20" s="1"/>
  <c r="AH29" i="20" s="1"/>
  <c r="AI29" i="20" s="1"/>
  <c r="AJ29" i="20" s="1"/>
  <c r="AB29" i="20"/>
  <c r="AB42" i="20" s="1"/>
  <c r="AB55" i="20" s="1"/>
  <c r="U29" i="20"/>
  <c r="V29" i="20" s="1"/>
  <c r="W29" i="20" s="1"/>
  <c r="X29" i="20" s="1"/>
  <c r="Y29" i="20" s="1"/>
  <c r="Z29" i="20" s="1"/>
  <c r="AA29" i="20" s="1"/>
  <c r="T29" i="20"/>
  <c r="S29" i="20"/>
  <c r="S42" i="20" s="1"/>
  <c r="S55" i="20" s="1"/>
  <c r="P29" i="20"/>
  <c r="Q29" i="20" s="1"/>
  <c r="R29" i="20" s="1"/>
  <c r="L29" i="20"/>
  <c r="M29" i="20" s="1"/>
  <c r="N29" i="20" s="1"/>
  <c r="O29" i="20" s="1"/>
  <c r="K29" i="20"/>
  <c r="J29" i="20"/>
  <c r="J42" i="20" s="1"/>
  <c r="J55" i="20" s="1"/>
  <c r="F29" i="20"/>
  <c r="G29" i="20" s="1"/>
  <c r="H29" i="20" s="1"/>
  <c r="I29" i="20" s="1"/>
  <c r="B29" i="20"/>
  <c r="C29" i="20" s="1"/>
  <c r="D29" i="20" s="1"/>
  <c r="E29" i="20" s="1"/>
  <c r="A29" i="20"/>
  <c r="A42" i="20" s="1"/>
  <c r="A55" i="20" s="1"/>
  <c r="CE28" i="20"/>
  <c r="CF28" i="20" s="1"/>
  <c r="CG28" i="20" s="1"/>
  <c r="CH28" i="20" s="1"/>
  <c r="CI28" i="20" s="1"/>
  <c r="CJ28" i="20" s="1"/>
  <c r="CK28" i="20" s="1"/>
  <c r="CL28" i="20" s="1"/>
  <c r="CD28" i="20"/>
  <c r="CD41" i="20" s="1"/>
  <c r="CD54" i="20" s="1"/>
  <c r="BY28" i="20"/>
  <c r="BZ28" i="20" s="1"/>
  <c r="CA28" i="20" s="1"/>
  <c r="CB28" i="20" s="1"/>
  <c r="CC28" i="20" s="1"/>
  <c r="BV28" i="20"/>
  <c r="BW28" i="20" s="1"/>
  <c r="BX28" i="20" s="1"/>
  <c r="BU28" i="20"/>
  <c r="BU41" i="20" s="1"/>
  <c r="BU54" i="20" s="1"/>
  <c r="BN28" i="20"/>
  <c r="BO28" i="20" s="1"/>
  <c r="BP28" i="20" s="1"/>
  <c r="BQ28" i="20" s="1"/>
  <c r="BR28" i="20" s="1"/>
  <c r="BS28" i="20" s="1"/>
  <c r="BT28" i="20" s="1"/>
  <c r="BM28" i="20"/>
  <c r="BL28" i="20"/>
  <c r="BL41" i="20" s="1"/>
  <c r="BL54" i="20" s="1"/>
  <c r="BH28" i="20"/>
  <c r="BI28" i="20" s="1"/>
  <c r="BJ28" i="20" s="1"/>
  <c r="BK28" i="20" s="1"/>
  <c r="BD28" i="20"/>
  <c r="BE28" i="20" s="1"/>
  <c r="BF28" i="20" s="1"/>
  <c r="BG28" i="20" s="1"/>
  <c r="BC28" i="20"/>
  <c r="BC41" i="20" s="1"/>
  <c r="BC54" i="20" s="1"/>
  <c r="AW28" i="20"/>
  <c r="AX28" i="20" s="1"/>
  <c r="AY28" i="20" s="1"/>
  <c r="AZ28" i="20" s="1"/>
  <c r="BA28" i="20" s="1"/>
  <c r="BB28" i="20" s="1"/>
  <c r="AU28" i="20"/>
  <c r="AV28" i="20" s="1"/>
  <c r="AT28" i="20"/>
  <c r="AT41" i="20" s="1"/>
  <c r="AT54" i="20" s="1"/>
  <c r="AL28" i="20"/>
  <c r="AM28" i="20" s="1"/>
  <c r="AN28" i="20" s="1"/>
  <c r="AO28" i="20" s="1"/>
  <c r="AP28" i="20" s="1"/>
  <c r="AQ28" i="20" s="1"/>
  <c r="AR28" i="20" s="1"/>
  <c r="AS28" i="20" s="1"/>
  <c r="AK28" i="20"/>
  <c r="AK41" i="20" s="1"/>
  <c r="AK54" i="20" s="1"/>
  <c r="AC28" i="20"/>
  <c r="AD28" i="20" s="1"/>
  <c r="AE28" i="20" s="1"/>
  <c r="AF28" i="20" s="1"/>
  <c r="AG28" i="20" s="1"/>
  <c r="AH28" i="20" s="1"/>
  <c r="AI28" i="20" s="1"/>
  <c r="AJ28" i="20" s="1"/>
  <c r="AB28" i="20"/>
  <c r="AB41" i="20" s="1"/>
  <c r="AB54" i="20" s="1"/>
  <c r="Z28" i="20"/>
  <c r="AA28" i="20" s="1"/>
  <c r="U28" i="20"/>
  <c r="V28" i="20" s="1"/>
  <c r="W28" i="20" s="1"/>
  <c r="X28" i="20" s="1"/>
  <c r="Y28" i="20" s="1"/>
  <c r="T28" i="20"/>
  <c r="S28" i="20"/>
  <c r="S41" i="20" s="1"/>
  <c r="S54" i="20" s="1"/>
  <c r="L28" i="20"/>
  <c r="M28" i="20" s="1"/>
  <c r="N28" i="20" s="1"/>
  <c r="O28" i="20" s="1"/>
  <c r="P28" i="20" s="1"/>
  <c r="Q28" i="20" s="1"/>
  <c r="R28" i="20" s="1"/>
  <c r="K28" i="20"/>
  <c r="J28" i="20"/>
  <c r="J41" i="20" s="1"/>
  <c r="J54" i="20" s="1"/>
  <c r="D28" i="20"/>
  <c r="E28" i="20" s="1"/>
  <c r="F28" i="20" s="1"/>
  <c r="G28" i="20" s="1"/>
  <c r="H28" i="20" s="1"/>
  <c r="I28" i="20" s="1"/>
  <c r="C28" i="20"/>
  <c r="B28" i="20"/>
  <c r="A28" i="20"/>
  <c r="A41" i="20" s="1"/>
  <c r="A54" i="20" s="1"/>
  <c r="CE27" i="20"/>
  <c r="CF27" i="20" s="1"/>
  <c r="CG27" i="20" s="1"/>
  <c r="CH27" i="20" s="1"/>
  <c r="CI27" i="20" s="1"/>
  <c r="CJ27" i="20" s="1"/>
  <c r="CK27" i="20" s="1"/>
  <c r="CL27" i="20" s="1"/>
  <c r="CD27" i="20"/>
  <c r="CD40" i="20" s="1"/>
  <c r="CD53" i="20" s="1"/>
  <c r="CA27" i="20"/>
  <c r="CB27" i="20" s="1"/>
  <c r="CC27" i="20" s="1"/>
  <c r="BW27" i="20"/>
  <c r="BX27" i="20" s="1"/>
  <c r="BY27" i="20" s="1"/>
  <c r="BZ27" i="20" s="1"/>
  <c r="BV27" i="20"/>
  <c r="BU27" i="20"/>
  <c r="BU40" i="20" s="1"/>
  <c r="BU53" i="20" s="1"/>
  <c r="BO27" i="20"/>
  <c r="BP27" i="20" s="1"/>
  <c r="BQ27" i="20" s="1"/>
  <c r="BR27" i="20" s="1"/>
  <c r="BS27" i="20" s="1"/>
  <c r="BT27" i="20" s="1"/>
  <c r="BN27" i="20"/>
  <c r="BM27" i="20"/>
  <c r="BL27" i="20"/>
  <c r="BL40" i="20" s="1"/>
  <c r="BL53" i="20" s="1"/>
  <c r="BD27" i="20"/>
  <c r="BE27" i="20" s="1"/>
  <c r="BF27" i="20" s="1"/>
  <c r="BG27" i="20" s="1"/>
  <c r="BH27" i="20" s="1"/>
  <c r="BI27" i="20" s="1"/>
  <c r="BJ27" i="20" s="1"/>
  <c r="BK27" i="20" s="1"/>
  <c r="BC27" i="20"/>
  <c r="AW27" i="20"/>
  <c r="AX27" i="20" s="1"/>
  <c r="AY27" i="20" s="1"/>
  <c r="AZ27" i="20" s="1"/>
  <c r="BA27" i="20" s="1"/>
  <c r="BB27" i="20" s="1"/>
  <c r="AU27" i="20"/>
  <c r="AV27" i="20" s="1"/>
  <c r="AT27" i="20"/>
  <c r="AT40" i="20" s="1"/>
  <c r="AT53" i="20" s="1"/>
  <c r="AL27" i="20"/>
  <c r="AM27" i="20" s="1"/>
  <c r="AN27" i="20" s="1"/>
  <c r="AO27" i="20" s="1"/>
  <c r="AP27" i="20" s="1"/>
  <c r="AQ27" i="20" s="1"/>
  <c r="AR27" i="20" s="1"/>
  <c r="AS27" i="20" s="1"/>
  <c r="AK27" i="20"/>
  <c r="AK40" i="20" s="1"/>
  <c r="AK53" i="20" s="1"/>
  <c r="AF27" i="20"/>
  <c r="AG27" i="20" s="1"/>
  <c r="AH27" i="20" s="1"/>
  <c r="AI27" i="20" s="1"/>
  <c r="AJ27" i="20" s="1"/>
  <c r="AD27" i="20"/>
  <c r="AE27" i="20" s="1"/>
  <c r="AC27" i="20"/>
  <c r="AB27" i="20"/>
  <c r="AB40" i="20" s="1"/>
  <c r="AB53" i="20" s="1"/>
  <c r="U27" i="20"/>
  <c r="V27" i="20" s="1"/>
  <c r="W27" i="20" s="1"/>
  <c r="X27" i="20" s="1"/>
  <c r="Y27" i="20" s="1"/>
  <c r="Z27" i="20" s="1"/>
  <c r="AA27" i="20" s="1"/>
  <c r="T27" i="20"/>
  <c r="S27" i="20"/>
  <c r="S40" i="20" s="1"/>
  <c r="S53" i="20" s="1"/>
  <c r="P27" i="20"/>
  <c r="Q27" i="20" s="1"/>
  <c r="R27" i="20" s="1"/>
  <c r="K27" i="20"/>
  <c r="L27" i="20" s="1"/>
  <c r="M27" i="20" s="1"/>
  <c r="N27" i="20" s="1"/>
  <c r="O27" i="20" s="1"/>
  <c r="J27" i="20"/>
  <c r="J40" i="20" s="1"/>
  <c r="J53" i="20" s="1"/>
  <c r="B27" i="20"/>
  <c r="C27" i="20" s="1"/>
  <c r="D27" i="20" s="1"/>
  <c r="E27" i="20" s="1"/>
  <c r="F27" i="20" s="1"/>
  <c r="G27" i="20" s="1"/>
  <c r="H27" i="20" s="1"/>
  <c r="I27" i="20" s="1"/>
  <c r="A27" i="20"/>
  <c r="A40" i="20" s="1"/>
  <c r="A53" i="20" s="1"/>
  <c r="CE26" i="20"/>
  <c r="CF26" i="20" s="1"/>
  <c r="CG26" i="20" s="1"/>
  <c r="CH26" i="20" s="1"/>
  <c r="CI26" i="20" s="1"/>
  <c r="CJ26" i="20" s="1"/>
  <c r="CK26" i="20" s="1"/>
  <c r="CL26" i="20" s="1"/>
  <c r="CD26" i="20"/>
  <c r="CD39" i="20" s="1"/>
  <c r="CD52" i="20" s="1"/>
  <c r="BW26" i="20"/>
  <c r="BX26" i="20" s="1"/>
  <c r="BY26" i="20" s="1"/>
  <c r="BZ26" i="20" s="1"/>
  <c r="CA26" i="20" s="1"/>
  <c r="CB26" i="20" s="1"/>
  <c r="CC26" i="20" s="1"/>
  <c r="BV26" i="20"/>
  <c r="BU26" i="20"/>
  <c r="BU39" i="20" s="1"/>
  <c r="BU52" i="20" s="1"/>
  <c r="BT26" i="20"/>
  <c r="BO26" i="20"/>
  <c r="BP26" i="20" s="1"/>
  <c r="BQ26" i="20" s="1"/>
  <c r="BR26" i="20" s="1"/>
  <c r="BS26" i="20" s="1"/>
  <c r="BN26" i="20"/>
  <c r="BM26" i="20"/>
  <c r="BL26" i="20"/>
  <c r="BL39" i="20" s="1"/>
  <c r="BL52" i="20" s="1"/>
  <c r="BE26" i="20"/>
  <c r="BF26" i="20" s="1"/>
  <c r="BG26" i="20" s="1"/>
  <c r="BH26" i="20" s="1"/>
  <c r="BI26" i="20" s="1"/>
  <c r="BJ26" i="20" s="1"/>
  <c r="BK26" i="20" s="1"/>
  <c r="BD26" i="20"/>
  <c r="BC26" i="20"/>
  <c r="BC39" i="20" s="1"/>
  <c r="BC52" i="20" s="1"/>
  <c r="AY26" i="20"/>
  <c r="AZ26" i="20" s="1"/>
  <c r="BA26" i="20" s="1"/>
  <c r="BB26" i="20" s="1"/>
  <c r="AU26" i="20"/>
  <c r="AV26" i="20" s="1"/>
  <c r="AW26" i="20" s="1"/>
  <c r="AX26" i="20" s="1"/>
  <c r="AT26" i="20"/>
  <c r="AN26" i="20"/>
  <c r="AO26" i="20" s="1"/>
  <c r="AP26" i="20" s="1"/>
  <c r="AQ26" i="20" s="1"/>
  <c r="AR26" i="20" s="1"/>
  <c r="AS26" i="20" s="1"/>
  <c r="AM26" i="20"/>
  <c r="AL26" i="20"/>
  <c r="AK26" i="20"/>
  <c r="AD26" i="20"/>
  <c r="AE26" i="20" s="1"/>
  <c r="AF26" i="20" s="1"/>
  <c r="AG26" i="20" s="1"/>
  <c r="AH26" i="20" s="1"/>
  <c r="AI26" i="20" s="1"/>
  <c r="AJ26" i="20" s="1"/>
  <c r="AC26" i="20"/>
  <c r="AB26" i="20"/>
  <c r="T26" i="20"/>
  <c r="U26" i="20" s="1"/>
  <c r="V26" i="20" s="1"/>
  <c r="W26" i="20" s="1"/>
  <c r="X26" i="20" s="1"/>
  <c r="Y26" i="20" s="1"/>
  <c r="Z26" i="20" s="1"/>
  <c r="AA26" i="20" s="1"/>
  <c r="S26" i="20"/>
  <c r="S39" i="20" s="1"/>
  <c r="S52" i="20" s="1"/>
  <c r="Q26" i="20"/>
  <c r="R26" i="20" s="1"/>
  <c r="K26" i="20"/>
  <c r="L26" i="20" s="1"/>
  <c r="M26" i="20" s="1"/>
  <c r="N26" i="20" s="1"/>
  <c r="O26" i="20" s="1"/>
  <c r="P26" i="20" s="1"/>
  <c r="J26" i="20"/>
  <c r="J39" i="20" s="1"/>
  <c r="J52" i="20" s="1"/>
  <c r="B26" i="20"/>
  <c r="C26" i="20" s="1"/>
  <c r="D26" i="20" s="1"/>
  <c r="E26" i="20" s="1"/>
  <c r="F26" i="20" s="1"/>
  <c r="G26" i="20" s="1"/>
  <c r="H26" i="20" s="1"/>
  <c r="I26" i="20" s="1"/>
  <c r="A26" i="20"/>
  <c r="A39" i="20" s="1"/>
  <c r="A52" i="20" s="1"/>
  <c r="CK25" i="20"/>
  <c r="CL25" i="20" s="1"/>
  <c r="CF25" i="20"/>
  <c r="CG25" i="20" s="1"/>
  <c r="CH25" i="20" s="1"/>
  <c r="CI25" i="20" s="1"/>
  <c r="CJ25" i="20" s="1"/>
  <c r="CE25" i="20"/>
  <c r="CD25" i="20"/>
  <c r="CD38" i="20" s="1"/>
  <c r="CD51" i="20" s="1"/>
  <c r="BV25" i="20"/>
  <c r="BW25" i="20" s="1"/>
  <c r="BX25" i="20" s="1"/>
  <c r="BY25" i="20" s="1"/>
  <c r="BZ25" i="20" s="1"/>
  <c r="CA25" i="20" s="1"/>
  <c r="CB25" i="20" s="1"/>
  <c r="CC25" i="20" s="1"/>
  <c r="BU25" i="20"/>
  <c r="BU38" i="20" s="1"/>
  <c r="BU51" i="20" s="1"/>
  <c r="BM25" i="20"/>
  <c r="BN25" i="20" s="1"/>
  <c r="BO25" i="20" s="1"/>
  <c r="BP25" i="20" s="1"/>
  <c r="BQ25" i="20" s="1"/>
  <c r="BR25" i="20" s="1"/>
  <c r="BS25" i="20" s="1"/>
  <c r="BT25" i="20" s="1"/>
  <c r="BL25" i="20"/>
  <c r="BL38" i="20" s="1"/>
  <c r="BL51" i="20" s="1"/>
  <c r="BD25" i="20"/>
  <c r="BE25" i="20" s="1"/>
  <c r="BF25" i="20" s="1"/>
  <c r="BG25" i="20" s="1"/>
  <c r="BH25" i="20" s="1"/>
  <c r="BI25" i="20" s="1"/>
  <c r="BJ25" i="20" s="1"/>
  <c r="BK25" i="20" s="1"/>
  <c r="BC25" i="20"/>
  <c r="AU25" i="20"/>
  <c r="AV25" i="20" s="1"/>
  <c r="AW25" i="20" s="1"/>
  <c r="AX25" i="20" s="1"/>
  <c r="AY25" i="20" s="1"/>
  <c r="AZ25" i="20" s="1"/>
  <c r="BA25" i="20" s="1"/>
  <c r="BB25" i="20" s="1"/>
  <c r="AT25" i="20"/>
  <c r="AT38" i="20" s="1"/>
  <c r="AT51" i="20" s="1"/>
  <c r="AR25" i="20"/>
  <c r="AS25" i="20" s="1"/>
  <c r="AM25" i="20"/>
  <c r="AN25" i="20" s="1"/>
  <c r="AO25" i="20" s="1"/>
  <c r="AP25" i="20" s="1"/>
  <c r="AQ25" i="20" s="1"/>
  <c r="AL25" i="20"/>
  <c r="AK25" i="20"/>
  <c r="AK38" i="20" s="1"/>
  <c r="AK51" i="20" s="1"/>
  <c r="AC25" i="20"/>
  <c r="AD25" i="20" s="1"/>
  <c r="AE25" i="20" s="1"/>
  <c r="AF25" i="20" s="1"/>
  <c r="AG25" i="20" s="1"/>
  <c r="AH25" i="20" s="1"/>
  <c r="AI25" i="20" s="1"/>
  <c r="AJ25" i="20" s="1"/>
  <c r="AB25" i="20"/>
  <c r="AB38" i="20" s="1"/>
  <c r="AB51" i="20" s="1"/>
  <c r="V25" i="20"/>
  <c r="W25" i="20" s="1"/>
  <c r="X25" i="20" s="1"/>
  <c r="Y25" i="20" s="1"/>
  <c r="Z25" i="20" s="1"/>
  <c r="AA25" i="20" s="1"/>
  <c r="U25" i="20"/>
  <c r="T25" i="20"/>
  <c r="S25" i="20"/>
  <c r="S38" i="20" s="1"/>
  <c r="S51" i="20" s="1"/>
  <c r="L25" i="20"/>
  <c r="M25" i="20" s="1"/>
  <c r="N25" i="20" s="1"/>
  <c r="O25" i="20" s="1"/>
  <c r="P25" i="20" s="1"/>
  <c r="Q25" i="20" s="1"/>
  <c r="R25" i="20" s="1"/>
  <c r="K25" i="20"/>
  <c r="J25" i="20"/>
  <c r="C25" i="20"/>
  <c r="D25" i="20" s="1"/>
  <c r="E25" i="20" s="1"/>
  <c r="F25" i="20" s="1"/>
  <c r="G25" i="20" s="1"/>
  <c r="H25" i="20" s="1"/>
  <c r="I25" i="20" s="1"/>
  <c r="B25" i="20"/>
  <c r="A25" i="20"/>
  <c r="CI24" i="20"/>
  <c r="CJ24" i="20" s="1"/>
  <c r="CK24" i="20" s="1"/>
  <c r="CL24" i="20" s="1"/>
  <c r="CG24" i="20"/>
  <c r="CH24" i="20" s="1"/>
  <c r="CF24" i="20"/>
  <c r="CE24" i="20"/>
  <c r="CD24" i="20"/>
  <c r="BV24" i="20"/>
  <c r="BW24" i="20" s="1"/>
  <c r="BX24" i="20" s="1"/>
  <c r="BY24" i="20" s="1"/>
  <c r="BZ24" i="20" s="1"/>
  <c r="CA24" i="20" s="1"/>
  <c r="CB24" i="20" s="1"/>
  <c r="CC24" i="20" s="1"/>
  <c r="BU24" i="20"/>
  <c r="BU37" i="20" s="1"/>
  <c r="BU50" i="20" s="1"/>
  <c r="BS24" i="20"/>
  <c r="BT24" i="20" s="1"/>
  <c r="BM24" i="20"/>
  <c r="BN24" i="20" s="1"/>
  <c r="BO24" i="20" s="1"/>
  <c r="BP24" i="20" s="1"/>
  <c r="BQ24" i="20" s="1"/>
  <c r="BR24" i="20" s="1"/>
  <c r="BL24" i="20"/>
  <c r="BL37" i="20" s="1"/>
  <c r="BL50" i="20" s="1"/>
  <c r="BD24" i="20"/>
  <c r="BE24" i="20" s="1"/>
  <c r="BF24" i="20" s="1"/>
  <c r="BG24" i="20" s="1"/>
  <c r="BH24" i="20" s="1"/>
  <c r="BI24" i="20" s="1"/>
  <c r="BJ24" i="20" s="1"/>
  <c r="BK24" i="20" s="1"/>
  <c r="BC24" i="20"/>
  <c r="AX24" i="20"/>
  <c r="AY24" i="20" s="1"/>
  <c r="AZ24" i="20" s="1"/>
  <c r="BA24" i="20" s="1"/>
  <c r="BB24" i="20" s="1"/>
  <c r="AV24" i="20"/>
  <c r="AW24" i="20" s="1"/>
  <c r="AU24" i="20"/>
  <c r="AT24" i="20"/>
  <c r="AT37" i="20" s="1"/>
  <c r="AT50" i="20" s="1"/>
  <c r="AL24" i="20"/>
  <c r="AM24" i="20" s="1"/>
  <c r="AN24" i="20" s="1"/>
  <c r="AO24" i="20" s="1"/>
  <c r="AP24" i="20" s="1"/>
  <c r="AQ24" i="20" s="1"/>
  <c r="AR24" i="20" s="1"/>
  <c r="AS24" i="20" s="1"/>
  <c r="AK24" i="20"/>
  <c r="AK37" i="20" s="1"/>
  <c r="AK50" i="20" s="1"/>
  <c r="AC24" i="20"/>
  <c r="AD24" i="20" s="1"/>
  <c r="AE24" i="20" s="1"/>
  <c r="AF24" i="20" s="1"/>
  <c r="AG24" i="20" s="1"/>
  <c r="AH24" i="20" s="1"/>
  <c r="AI24" i="20" s="1"/>
  <c r="AJ24" i="20" s="1"/>
  <c r="AB24" i="20"/>
  <c r="AB37" i="20" s="1"/>
  <c r="AB50" i="20" s="1"/>
  <c r="T24" i="20"/>
  <c r="U24" i="20" s="1"/>
  <c r="V24" i="20" s="1"/>
  <c r="W24" i="20" s="1"/>
  <c r="X24" i="20" s="1"/>
  <c r="Y24" i="20" s="1"/>
  <c r="Z24" i="20" s="1"/>
  <c r="AA24" i="20" s="1"/>
  <c r="S24" i="20"/>
  <c r="Q24" i="20"/>
  <c r="R24" i="20" s="1"/>
  <c r="K24" i="20"/>
  <c r="L24" i="20" s="1"/>
  <c r="M24" i="20" s="1"/>
  <c r="N24" i="20" s="1"/>
  <c r="O24" i="20" s="1"/>
  <c r="P24" i="20" s="1"/>
  <c r="J24" i="20"/>
  <c r="J37" i="20" s="1"/>
  <c r="J50" i="20" s="1"/>
  <c r="C24" i="20"/>
  <c r="D24" i="20" s="1"/>
  <c r="E24" i="20" s="1"/>
  <c r="F24" i="20" s="1"/>
  <c r="G24" i="20" s="1"/>
  <c r="H24" i="20" s="1"/>
  <c r="I24" i="20" s="1"/>
  <c r="B24" i="20"/>
  <c r="A24" i="20"/>
  <c r="A37" i="20" s="1"/>
  <c r="A50" i="20" s="1"/>
  <c r="CL23" i="20"/>
  <c r="CG23" i="20"/>
  <c r="CH23" i="20" s="1"/>
  <c r="CI23" i="20" s="1"/>
  <c r="CJ23" i="20" s="1"/>
  <c r="CK23" i="20" s="1"/>
  <c r="CF23" i="20"/>
  <c r="CE23" i="20"/>
  <c r="CD23" i="20"/>
  <c r="CD36" i="20" s="1"/>
  <c r="CD49" i="20" s="1"/>
  <c r="BW23" i="20"/>
  <c r="BX23" i="20" s="1"/>
  <c r="BY23" i="20" s="1"/>
  <c r="BZ23" i="20" s="1"/>
  <c r="CA23" i="20" s="1"/>
  <c r="CB23" i="20" s="1"/>
  <c r="CC23" i="20" s="1"/>
  <c r="BV23" i="20"/>
  <c r="BU23" i="20"/>
  <c r="BU36" i="20" s="1"/>
  <c r="BU49" i="20" s="1"/>
  <c r="BM23" i="20"/>
  <c r="BN23" i="20" s="1"/>
  <c r="BO23" i="20" s="1"/>
  <c r="BP23" i="20" s="1"/>
  <c r="BQ23" i="20" s="1"/>
  <c r="BR23" i="20" s="1"/>
  <c r="BS23" i="20" s="1"/>
  <c r="BT23" i="20" s="1"/>
  <c r="BL23" i="20"/>
  <c r="BG23" i="20"/>
  <c r="BH23" i="20" s="1"/>
  <c r="BI23" i="20" s="1"/>
  <c r="BJ23" i="20" s="1"/>
  <c r="BK23" i="20" s="1"/>
  <c r="BF23" i="20"/>
  <c r="BE23" i="20"/>
  <c r="BD23" i="20"/>
  <c r="BC23" i="20"/>
  <c r="BC36" i="20" s="1"/>
  <c r="BC49" i="20" s="1"/>
  <c r="AZ23" i="20"/>
  <c r="BA23" i="20" s="1"/>
  <c r="BB23" i="20" s="1"/>
  <c r="AV23" i="20"/>
  <c r="AW23" i="20" s="1"/>
  <c r="AX23" i="20" s="1"/>
  <c r="AY23" i="20" s="1"/>
  <c r="AU23" i="20"/>
  <c r="AT23" i="20"/>
  <c r="AO23" i="20"/>
  <c r="AP23" i="20" s="1"/>
  <c r="AQ23" i="20" s="1"/>
  <c r="AR23" i="20" s="1"/>
  <c r="AS23" i="20" s="1"/>
  <c r="AL23" i="20"/>
  <c r="AM23" i="20" s="1"/>
  <c r="AN23" i="20" s="1"/>
  <c r="AK23" i="20"/>
  <c r="AK36" i="20" s="1"/>
  <c r="AK49" i="20" s="1"/>
  <c r="AC23" i="20"/>
  <c r="AD23" i="20" s="1"/>
  <c r="AE23" i="20" s="1"/>
  <c r="AF23" i="20" s="1"/>
  <c r="AG23" i="20" s="1"/>
  <c r="AH23" i="20" s="1"/>
  <c r="AI23" i="20" s="1"/>
  <c r="AJ23" i="20" s="1"/>
  <c r="AB23" i="20"/>
  <c r="AB36" i="20" s="1"/>
  <c r="AB49" i="20" s="1"/>
  <c r="T23" i="20"/>
  <c r="U23" i="20" s="1"/>
  <c r="V23" i="20" s="1"/>
  <c r="W23" i="20" s="1"/>
  <c r="X23" i="20" s="1"/>
  <c r="Y23" i="20" s="1"/>
  <c r="Z23" i="20" s="1"/>
  <c r="AA23" i="20" s="1"/>
  <c r="S23" i="20"/>
  <c r="L23" i="20"/>
  <c r="M23" i="20" s="1"/>
  <c r="N23" i="20" s="1"/>
  <c r="O23" i="20" s="1"/>
  <c r="P23" i="20" s="1"/>
  <c r="Q23" i="20" s="1"/>
  <c r="R23" i="20" s="1"/>
  <c r="K23" i="20"/>
  <c r="J23" i="20"/>
  <c r="J36" i="20" s="1"/>
  <c r="J49" i="20" s="1"/>
  <c r="F23" i="20"/>
  <c r="G23" i="20" s="1"/>
  <c r="H23" i="20" s="1"/>
  <c r="I23" i="20" s="1"/>
  <c r="B23" i="20"/>
  <c r="C23" i="20" s="1"/>
  <c r="D23" i="20" s="1"/>
  <c r="E23" i="20" s="1"/>
  <c r="A23" i="20"/>
  <c r="A36" i="20" s="1"/>
  <c r="A49" i="20" s="1"/>
  <c r="CE22" i="20"/>
  <c r="CF22" i="20" s="1"/>
  <c r="CG22" i="20" s="1"/>
  <c r="CH22" i="20" s="1"/>
  <c r="CI22" i="20" s="1"/>
  <c r="CJ22" i="20" s="1"/>
  <c r="CK22" i="20" s="1"/>
  <c r="CL22" i="20" s="1"/>
  <c r="CD22" i="20"/>
  <c r="CD35" i="20" s="1"/>
  <c r="CD48" i="20" s="1"/>
  <c r="BV22" i="20"/>
  <c r="BW22" i="20" s="1"/>
  <c r="BX22" i="20" s="1"/>
  <c r="BY22" i="20" s="1"/>
  <c r="BZ22" i="20" s="1"/>
  <c r="CA22" i="20" s="1"/>
  <c r="CB22" i="20" s="1"/>
  <c r="CC22" i="20" s="1"/>
  <c r="BU22" i="20"/>
  <c r="BP22" i="20"/>
  <c r="BQ22" i="20" s="1"/>
  <c r="BR22" i="20" s="1"/>
  <c r="BS22" i="20" s="1"/>
  <c r="BT22" i="20" s="1"/>
  <c r="BO22" i="20"/>
  <c r="BM22" i="20"/>
  <c r="BN22" i="20" s="1"/>
  <c r="BL22" i="20"/>
  <c r="BL35" i="20" s="1"/>
  <c r="BL48" i="20" s="1"/>
  <c r="BJ22" i="20"/>
  <c r="BK22" i="20" s="1"/>
  <c r="BE22" i="20"/>
  <c r="BF22" i="20" s="1"/>
  <c r="BG22" i="20" s="1"/>
  <c r="BH22" i="20" s="1"/>
  <c r="BI22" i="20" s="1"/>
  <c r="BD22" i="20"/>
  <c r="BC22" i="20"/>
  <c r="AV22" i="20"/>
  <c r="AW22" i="20" s="1"/>
  <c r="AX22" i="20" s="1"/>
  <c r="AY22" i="20" s="1"/>
  <c r="AZ22" i="20" s="1"/>
  <c r="BA22" i="20" s="1"/>
  <c r="BB22" i="20" s="1"/>
  <c r="AU22" i="20"/>
  <c r="AT22" i="20"/>
  <c r="AT35" i="20" s="1"/>
  <c r="AT48" i="20" s="1"/>
  <c r="AN22" i="20"/>
  <c r="AO22" i="20" s="1"/>
  <c r="AP22" i="20" s="1"/>
  <c r="AQ22" i="20" s="1"/>
  <c r="AR22" i="20" s="1"/>
  <c r="AS22" i="20" s="1"/>
  <c r="AM22" i="20"/>
  <c r="AL22" i="20"/>
  <c r="AK22" i="20"/>
  <c r="AK35" i="20" s="1"/>
  <c r="AK48" i="20" s="1"/>
  <c r="AC22" i="20"/>
  <c r="AD22" i="20" s="1"/>
  <c r="AE22" i="20" s="1"/>
  <c r="AF22" i="20" s="1"/>
  <c r="AG22" i="20" s="1"/>
  <c r="AH22" i="20" s="1"/>
  <c r="AI22" i="20" s="1"/>
  <c r="AJ22" i="20" s="1"/>
  <c r="AB22" i="20"/>
  <c r="Y22" i="20"/>
  <c r="Z22" i="20" s="1"/>
  <c r="AA22" i="20" s="1"/>
  <c r="U22" i="20"/>
  <c r="V22" i="20" s="1"/>
  <c r="W22" i="20" s="1"/>
  <c r="X22" i="20" s="1"/>
  <c r="T22" i="20"/>
  <c r="S22" i="20"/>
  <c r="M22" i="20"/>
  <c r="N22" i="20" s="1"/>
  <c r="O22" i="20" s="1"/>
  <c r="P22" i="20" s="1"/>
  <c r="Q22" i="20" s="1"/>
  <c r="R22" i="20" s="1"/>
  <c r="L22" i="20"/>
  <c r="K22" i="20"/>
  <c r="J22" i="20"/>
  <c r="B22" i="20"/>
  <c r="C22" i="20" s="1"/>
  <c r="D22" i="20" s="1"/>
  <c r="E22" i="20" s="1"/>
  <c r="F22" i="20" s="1"/>
  <c r="G22" i="20" s="1"/>
  <c r="H22" i="20" s="1"/>
  <c r="I22" i="20" s="1"/>
  <c r="A22" i="20"/>
  <c r="A35" i="20" s="1"/>
  <c r="A48" i="20" s="1"/>
  <c r="CI21" i="20"/>
  <c r="CJ21" i="20" s="1"/>
  <c r="CK21" i="20" s="1"/>
  <c r="CL21" i="20" s="1"/>
  <c r="CH21" i="20"/>
  <c r="CE21" i="20"/>
  <c r="CF21" i="20" s="1"/>
  <c r="CG21" i="20" s="1"/>
  <c r="CD21" i="20"/>
  <c r="CD34" i="20" s="1"/>
  <c r="CD47" i="20" s="1"/>
  <c r="BV21" i="20"/>
  <c r="BW21" i="20" s="1"/>
  <c r="BX21" i="20" s="1"/>
  <c r="BY21" i="20" s="1"/>
  <c r="BZ21" i="20" s="1"/>
  <c r="CA21" i="20" s="1"/>
  <c r="CB21" i="20" s="1"/>
  <c r="CC21" i="20" s="1"/>
  <c r="BU21" i="20"/>
  <c r="BU34" i="20" s="1"/>
  <c r="BU47" i="20" s="1"/>
  <c r="BT21" i="20"/>
  <c r="BN21" i="20"/>
  <c r="BO21" i="20" s="1"/>
  <c r="BP21" i="20" s="1"/>
  <c r="BQ21" i="20" s="1"/>
  <c r="BR21" i="20" s="1"/>
  <c r="BS21" i="20" s="1"/>
  <c r="BM21" i="20"/>
  <c r="BL21" i="20"/>
  <c r="BL34" i="20" s="1"/>
  <c r="BL47" i="20" s="1"/>
  <c r="BG21" i="20"/>
  <c r="BH21" i="20" s="1"/>
  <c r="BI21" i="20" s="1"/>
  <c r="BJ21" i="20" s="1"/>
  <c r="BK21" i="20" s="1"/>
  <c r="BD21" i="20"/>
  <c r="BE21" i="20" s="1"/>
  <c r="BF21" i="20" s="1"/>
  <c r="BC21" i="20"/>
  <c r="BC34" i="20" s="1"/>
  <c r="BC47" i="20" s="1"/>
  <c r="AX21" i="20"/>
  <c r="AY21" i="20" s="1"/>
  <c r="AZ21" i="20" s="1"/>
  <c r="BA21" i="20" s="1"/>
  <c r="BB21" i="20" s="1"/>
  <c r="AW21" i="20"/>
  <c r="AU21" i="20"/>
  <c r="AV21" i="20" s="1"/>
  <c r="AT21" i="20"/>
  <c r="AT34" i="20" s="1"/>
  <c r="AT47" i="20" s="1"/>
  <c r="AM21" i="20"/>
  <c r="AN21" i="20" s="1"/>
  <c r="AO21" i="20" s="1"/>
  <c r="AP21" i="20" s="1"/>
  <c r="AQ21" i="20" s="1"/>
  <c r="AR21" i="20" s="1"/>
  <c r="AS21" i="20" s="1"/>
  <c r="AL21" i="20"/>
  <c r="AK21" i="20"/>
  <c r="AI21" i="20"/>
  <c r="AJ21" i="20" s="1"/>
  <c r="AC21" i="20"/>
  <c r="AD21" i="20" s="1"/>
  <c r="AE21" i="20" s="1"/>
  <c r="AF21" i="20" s="1"/>
  <c r="AG21" i="20" s="1"/>
  <c r="AH21" i="20" s="1"/>
  <c r="AB21" i="20"/>
  <c r="AB34" i="20" s="1"/>
  <c r="AB47" i="20" s="1"/>
  <c r="U21" i="20"/>
  <c r="V21" i="20" s="1"/>
  <c r="W21" i="20" s="1"/>
  <c r="X21" i="20" s="1"/>
  <c r="Y21" i="20" s="1"/>
  <c r="Z21" i="20" s="1"/>
  <c r="AA21" i="20" s="1"/>
  <c r="T21" i="20"/>
  <c r="S21" i="20"/>
  <c r="S34" i="20" s="1"/>
  <c r="S47" i="20" s="1"/>
  <c r="N21" i="20"/>
  <c r="O21" i="20" s="1"/>
  <c r="P21" i="20" s="1"/>
  <c r="Q21" i="20" s="1"/>
  <c r="R21" i="20" s="1"/>
  <c r="M21" i="20"/>
  <c r="L21" i="20"/>
  <c r="K21" i="20"/>
  <c r="J21" i="20"/>
  <c r="J34" i="20" s="1"/>
  <c r="J47" i="20" s="1"/>
  <c r="D21" i="20"/>
  <c r="E21" i="20" s="1"/>
  <c r="F21" i="20" s="1"/>
  <c r="G21" i="20" s="1"/>
  <c r="H21" i="20" s="1"/>
  <c r="I21" i="20" s="1"/>
  <c r="C21" i="20"/>
  <c r="B21" i="20"/>
  <c r="A21" i="20"/>
  <c r="A34" i="20" s="1"/>
  <c r="A47" i="20" s="1"/>
  <c r="B19" i="20"/>
  <c r="K19" i="20" s="1"/>
  <c r="T19" i="20" s="1"/>
  <c r="AC19" i="20" s="1"/>
  <c r="AL19" i="20" s="1"/>
  <c r="AU19" i="20" s="1"/>
  <c r="BD19" i="20" s="1"/>
  <c r="BM19" i="20" s="1"/>
  <c r="BV19" i="20" s="1"/>
  <c r="CE19" i="20" s="1"/>
  <c r="B18" i="20"/>
  <c r="K18" i="20" s="1"/>
  <c r="T18" i="20" s="1"/>
  <c r="AC18" i="20" s="1"/>
  <c r="AL18" i="20" s="1"/>
  <c r="AU18" i="20" s="1"/>
  <c r="BD18" i="20" s="1"/>
  <c r="BM18" i="20" s="1"/>
  <c r="BV18" i="20" s="1"/>
  <c r="CE18" i="20" s="1"/>
  <c r="B17" i="20"/>
  <c r="K17" i="20" s="1"/>
  <c r="T17" i="20" s="1"/>
  <c r="AC17" i="20" s="1"/>
  <c r="AL17" i="20" s="1"/>
  <c r="AU17" i="20" s="1"/>
  <c r="BD17" i="20" s="1"/>
  <c r="BM17" i="20" s="1"/>
  <c r="BV17" i="20" s="1"/>
  <c r="CE17" i="20" s="1"/>
  <c r="B16" i="20"/>
  <c r="K16" i="20" s="1"/>
  <c r="T16" i="20" s="1"/>
  <c r="AC16" i="20" s="1"/>
  <c r="AL16" i="20" s="1"/>
  <c r="AU16" i="20" s="1"/>
  <c r="BD16" i="20" s="1"/>
  <c r="BM16" i="20" s="1"/>
  <c r="BV16" i="20" s="1"/>
  <c r="CE16" i="20" s="1"/>
  <c r="B15" i="20"/>
  <c r="K15" i="20" s="1"/>
  <c r="T15" i="20" s="1"/>
  <c r="AC15" i="20" s="1"/>
  <c r="AL15" i="20" s="1"/>
  <c r="AU15" i="20" s="1"/>
  <c r="BD15" i="20" s="1"/>
  <c r="BM15" i="20" s="1"/>
  <c r="BV15" i="20" s="1"/>
  <c r="CE15" i="20" s="1"/>
  <c r="B14" i="20"/>
  <c r="K14" i="20" s="1"/>
  <c r="T14" i="20" s="1"/>
  <c r="AC14" i="20" s="1"/>
  <c r="AL14" i="20" s="1"/>
  <c r="AU14" i="20" s="1"/>
  <c r="BD14" i="20" s="1"/>
  <c r="BM14" i="20" s="1"/>
  <c r="BV14" i="20" s="1"/>
  <c r="CE14" i="20" s="1"/>
  <c r="B13" i="20"/>
  <c r="K13" i="20" s="1"/>
  <c r="T13" i="20" s="1"/>
  <c r="AC13" i="20" s="1"/>
  <c r="AL13" i="20" s="1"/>
  <c r="AU13" i="20" s="1"/>
  <c r="BD13" i="20" s="1"/>
  <c r="BM13" i="20" s="1"/>
  <c r="BV13" i="20" s="1"/>
  <c r="CE13" i="20" s="1"/>
  <c r="B12" i="20"/>
  <c r="K12" i="20" s="1"/>
  <c r="T12" i="20" s="1"/>
  <c r="AC12" i="20" s="1"/>
  <c r="AL12" i="20" s="1"/>
  <c r="AU12" i="20" s="1"/>
  <c r="BD12" i="20" s="1"/>
  <c r="BM12" i="20" s="1"/>
  <c r="BV12" i="20" s="1"/>
  <c r="CE12" i="20" s="1"/>
  <c r="B11" i="20"/>
  <c r="K11" i="20" s="1"/>
  <c r="T11" i="20" s="1"/>
  <c r="AC11" i="20" s="1"/>
  <c r="AL11" i="20" s="1"/>
  <c r="AU11" i="20" s="1"/>
  <c r="BD11" i="20" s="1"/>
  <c r="BM11" i="20" s="1"/>
  <c r="BV11" i="20" s="1"/>
  <c r="CE11" i="20" s="1"/>
  <c r="B10" i="20"/>
  <c r="K10" i="20" s="1"/>
  <c r="T10" i="20" s="1"/>
  <c r="AC10" i="20" s="1"/>
  <c r="AL10" i="20" s="1"/>
  <c r="AU10" i="20" s="1"/>
  <c r="BD10" i="20" s="1"/>
  <c r="BM10" i="20" s="1"/>
  <c r="BV10" i="20" s="1"/>
  <c r="CE10" i="20" s="1"/>
  <c r="B9" i="20"/>
  <c r="K9" i="20" s="1"/>
  <c r="T9" i="20" s="1"/>
  <c r="AC9" i="20" s="1"/>
  <c r="AL9" i="20" s="1"/>
  <c r="AU9" i="20" s="1"/>
  <c r="BD9" i="20" s="1"/>
  <c r="BM9" i="20" s="1"/>
  <c r="BV9" i="20" s="1"/>
  <c r="CE9" i="20" s="1"/>
  <c r="B8" i="20"/>
  <c r="K8" i="20" s="1"/>
  <c r="T8" i="20" s="1"/>
  <c r="A58" i="19"/>
  <c r="AB57" i="19"/>
  <c r="CD56" i="19"/>
  <c r="BC56" i="19"/>
  <c r="BU55" i="19"/>
  <c r="BC55" i="19"/>
  <c r="BL54" i="19"/>
  <c r="AK54" i="19"/>
  <c r="AT53" i="19"/>
  <c r="S53" i="19"/>
  <c r="AB48" i="19"/>
  <c r="BL47" i="19"/>
  <c r="J47" i="19"/>
  <c r="BW45" i="19"/>
  <c r="BL45" i="19"/>
  <c r="BL58" i="19" s="1"/>
  <c r="AK45" i="19"/>
  <c r="AK58" i="19" s="1"/>
  <c r="AC45" i="19"/>
  <c r="AC45" i="20" s="1"/>
  <c r="AB45" i="19"/>
  <c r="AB58" i="19" s="1"/>
  <c r="K45" i="19"/>
  <c r="J45" i="19"/>
  <c r="J58" i="19" s="1"/>
  <c r="A45" i="19"/>
  <c r="BL44" i="19"/>
  <c r="BL57" i="19" s="1"/>
  <c r="BD44" i="19"/>
  <c r="BD44" i="20" s="1"/>
  <c r="BC44" i="19"/>
  <c r="BC57" i="19" s="1"/>
  <c r="AK44" i="19"/>
  <c r="AK57" i="19" s="1"/>
  <c r="AB44" i="19"/>
  <c r="A44" i="19"/>
  <c r="A57" i="19" s="1"/>
  <c r="CE43" i="19"/>
  <c r="CE43" i="20" s="1"/>
  <c r="CD43" i="19"/>
  <c r="AL43" i="19"/>
  <c r="AL43" i="20" s="1"/>
  <c r="AC43" i="19"/>
  <c r="AB43" i="19"/>
  <c r="AB56" i="19" s="1"/>
  <c r="J43" i="19"/>
  <c r="J56" i="19" s="1"/>
  <c r="B43" i="19"/>
  <c r="AK42" i="19"/>
  <c r="AK55" i="19" s="1"/>
  <c r="T42" i="19"/>
  <c r="S42" i="19"/>
  <c r="S55" i="19" s="1"/>
  <c r="K42" i="19"/>
  <c r="B42" i="19"/>
  <c r="B42" i="20" s="1"/>
  <c r="BL41" i="19"/>
  <c r="AT41" i="19"/>
  <c r="AT54" i="19" s="1"/>
  <c r="AC41" i="19"/>
  <c r="AB41" i="19"/>
  <c r="AB54" i="19" s="1"/>
  <c r="BD40" i="19"/>
  <c r="AL40" i="19"/>
  <c r="AB40" i="19"/>
  <c r="AB53" i="19" s="1"/>
  <c r="U40" i="19"/>
  <c r="T40" i="19"/>
  <c r="S40" i="19"/>
  <c r="AT39" i="19"/>
  <c r="AT52" i="19" s="1"/>
  <c r="T39" i="19"/>
  <c r="T39" i="20" s="1"/>
  <c r="M39" i="19"/>
  <c r="L39" i="19"/>
  <c r="K39" i="19"/>
  <c r="K39" i="20" s="1"/>
  <c r="K52" i="20" s="1"/>
  <c r="C39" i="19"/>
  <c r="BD38" i="19"/>
  <c r="AL38" i="19"/>
  <c r="S38" i="19"/>
  <c r="S51" i="19" s="1"/>
  <c r="K38" i="19"/>
  <c r="AV37" i="19"/>
  <c r="AT37" i="19"/>
  <c r="AT50" i="19" s="1"/>
  <c r="AB37" i="19"/>
  <c r="AB50" i="19" s="1"/>
  <c r="K37" i="19"/>
  <c r="C37" i="19"/>
  <c r="BD36" i="19"/>
  <c r="BC36" i="19"/>
  <c r="BC49" i="19" s="1"/>
  <c r="AL36" i="19"/>
  <c r="T36" i="19"/>
  <c r="L36" i="19"/>
  <c r="AV35" i="19"/>
  <c r="AU35" i="19"/>
  <c r="AT35" i="19"/>
  <c r="AT48" i="19" s="1"/>
  <c r="AB35" i="19"/>
  <c r="BL34" i="19"/>
  <c r="BD34" i="19"/>
  <c r="BC34" i="19"/>
  <c r="BC47" i="19" s="1"/>
  <c r="T34" i="19"/>
  <c r="T34" i="20" s="1"/>
  <c r="L34" i="19"/>
  <c r="CE32" i="19"/>
  <c r="CE45" i="19" s="1"/>
  <c r="CE45" i="20" s="1"/>
  <c r="CD32" i="19"/>
  <c r="CD45" i="19" s="1"/>
  <c r="CD58" i="19" s="1"/>
  <c r="BY32" i="19"/>
  <c r="BZ32" i="19" s="1"/>
  <c r="BZ45" i="19" s="1"/>
  <c r="BV32" i="19"/>
  <c r="BW32" i="19" s="1"/>
  <c r="BX32" i="19" s="1"/>
  <c r="BX45" i="19" s="1"/>
  <c r="BU32" i="19"/>
  <c r="BU45" i="19" s="1"/>
  <c r="BU58" i="19" s="1"/>
  <c r="BM32" i="19"/>
  <c r="BL32" i="19"/>
  <c r="BD32" i="19"/>
  <c r="BE32" i="19" s="1"/>
  <c r="BE45" i="19" s="1"/>
  <c r="BE45" i="20" s="1"/>
  <c r="BC32" i="19"/>
  <c r="BC45" i="19" s="1"/>
  <c r="BC58" i="19" s="1"/>
  <c r="AV32" i="19"/>
  <c r="AV45" i="19" s="1"/>
  <c r="AU32" i="19"/>
  <c r="AU45" i="19" s="1"/>
  <c r="AT32" i="19"/>
  <c r="AT45" i="19" s="1"/>
  <c r="AT58" i="19" s="1"/>
  <c r="AL32" i="19"/>
  <c r="AK32" i="19"/>
  <c r="AD32" i="19"/>
  <c r="AD45" i="19" s="1"/>
  <c r="AC32" i="19"/>
  <c r="AB32" i="19"/>
  <c r="T32" i="19"/>
  <c r="T45" i="19" s="1"/>
  <c r="S32" i="19"/>
  <c r="S45" i="19" s="1"/>
  <c r="S58" i="19" s="1"/>
  <c r="K32" i="19"/>
  <c r="L32" i="19" s="1"/>
  <c r="J32" i="19"/>
  <c r="B32" i="19"/>
  <c r="A32" i="19"/>
  <c r="CE31" i="19"/>
  <c r="CD31" i="19"/>
  <c r="CD44" i="19" s="1"/>
  <c r="CD57" i="19" s="1"/>
  <c r="BV31" i="19"/>
  <c r="BU31" i="19"/>
  <c r="BU44" i="19" s="1"/>
  <c r="BU57" i="19" s="1"/>
  <c r="BM31" i="19"/>
  <c r="BL31" i="19"/>
  <c r="BE31" i="19"/>
  <c r="BE44" i="19" s="1"/>
  <c r="BD31" i="19"/>
  <c r="BC31" i="19"/>
  <c r="AU31" i="19"/>
  <c r="AU44" i="19" s="1"/>
  <c r="AU44" i="20" s="1"/>
  <c r="AT31" i="19"/>
  <c r="AT44" i="19" s="1"/>
  <c r="AT57" i="19" s="1"/>
  <c r="AL31" i="19"/>
  <c r="AK31" i="19"/>
  <c r="AC31" i="19"/>
  <c r="AB31" i="19"/>
  <c r="T31" i="19"/>
  <c r="S31" i="19"/>
  <c r="S44" i="19" s="1"/>
  <c r="S57" i="19" s="1"/>
  <c r="K31" i="19"/>
  <c r="K44" i="19" s="1"/>
  <c r="J31" i="19"/>
  <c r="J44" i="19" s="1"/>
  <c r="J57" i="19" s="1"/>
  <c r="B31" i="19"/>
  <c r="C31" i="19" s="1"/>
  <c r="D31" i="19" s="1"/>
  <c r="A31" i="19"/>
  <c r="CG30" i="19"/>
  <c r="CG43" i="19" s="1"/>
  <c r="CF30" i="19"/>
  <c r="CF43" i="19" s="1"/>
  <c r="CE30" i="19"/>
  <c r="CD30" i="19"/>
  <c r="BV30" i="19"/>
  <c r="BV43" i="19" s="1"/>
  <c r="BU30" i="19"/>
  <c r="BU43" i="19" s="1"/>
  <c r="BU56" i="19" s="1"/>
  <c r="BM30" i="19"/>
  <c r="BL30" i="19"/>
  <c r="BL43" i="19" s="1"/>
  <c r="BL56" i="19" s="1"/>
  <c r="BE30" i="19"/>
  <c r="BD30" i="19"/>
  <c r="BD43" i="19" s="1"/>
  <c r="BD43" i="20" s="1"/>
  <c r="BC30" i="19"/>
  <c r="BC43" i="19" s="1"/>
  <c r="AU30" i="19"/>
  <c r="AT30" i="19"/>
  <c r="AT43" i="19" s="1"/>
  <c r="AT56" i="19" s="1"/>
  <c r="AO30" i="19"/>
  <c r="AN30" i="19"/>
  <c r="AN43" i="19" s="1"/>
  <c r="AM30" i="19"/>
  <c r="AM43" i="19" s="1"/>
  <c r="AM43" i="20" s="1"/>
  <c r="AL30" i="19"/>
  <c r="AK30" i="19"/>
  <c r="AK43" i="19" s="1"/>
  <c r="AK56" i="19" s="1"/>
  <c r="AC30" i="19"/>
  <c r="AD30" i="19" s="1"/>
  <c r="AB30" i="19"/>
  <c r="U30" i="19"/>
  <c r="T30" i="19"/>
  <c r="T43" i="19" s="1"/>
  <c r="S30" i="19"/>
  <c r="S43" i="19" s="1"/>
  <c r="S56" i="19" s="1"/>
  <c r="M30" i="19"/>
  <c r="L30" i="19"/>
  <c r="L43" i="19" s="1"/>
  <c r="K30" i="19"/>
  <c r="K43" i="19" s="1"/>
  <c r="J30" i="19"/>
  <c r="B30" i="19"/>
  <c r="C30" i="19" s="1"/>
  <c r="A30" i="19"/>
  <c r="A43" i="19" s="1"/>
  <c r="A56" i="19" s="1"/>
  <c r="CE29" i="19"/>
  <c r="CD29" i="19"/>
  <c r="CD42" i="19" s="1"/>
  <c r="CD55" i="19" s="1"/>
  <c r="BW29" i="19"/>
  <c r="BW42" i="19" s="1"/>
  <c r="BW42" i="20" s="1"/>
  <c r="BV29" i="19"/>
  <c r="BV42" i="19" s="1"/>
  <c r="BV42" i="20" s="1"/>
  <c r="BU29" i="19"/>
  <c r="BU42" i="19" s="1"/>
  <c r="BM29" i="19"/>
  <c r="BM42" i="19" s="1"/>
  <c r="BL29" i="19"/>
  <c r="BL42" i="19" s="1"/>
  <c r="BL55" i="19" s="1"/>
  <c r="BE29" i="19"/>
  <c r="BD29" i="19"/>
  <c r="BD42" i="19" s="1"/>
  <c r="BD42" i="20" s="1"/>
  <c r="BC29" i="19"/>
  <c r="BC42" i="19" s="1"/>
  <c r="AU29" i="19"/>
  <c r="AT29" i="19"/>
  <c r="AT42" i="19" s="1"/>
  <c r="AT55" i="19" s="1"/>
  <c r="AM29" i="19"/>
  <c r="AL29" i="19"/>
  <c r="AL42" i="19" s="1"/>
  <c r="AK29" i="19"/>
  <c r="AC29" i="19"/>
  <c r="AB29" i="19"/>
  <c r="AB42" i="19" s="1"/>
  <c r="AB55" i="19" s="1"/>
  <c r="U29" i="19"/>
  <c r="T29" i="19"/>
  <c r="S29" i="19"/>
  <c r="M29" i="19"/>
  <c r="K29" i="19"/>
  <c r="L29" i="19" s="1"/>
  <c r="L42" i="19" s="1"/>
  <c r="J29" i="19"/>
  <c r="J42" i="19" s="1"/>
  <c r="J55" i="19" s="1"/>
  <c r="D29" i="19"/>
  <c r="C29" i="19"/>
  <c r="C42" i="19" s="1"/>
  <c r="B29" i="19"/>
  <c r="A29" i="19"/>
  <c r="A42" i="19" s="1"/>
  <c r="A55" i="19" s="1"/>
  <c r="CE28" i="19"/>
  <c r="CD28" i="19"/>
  <c r="CD41" i="19" s="1"/>
  <c r="CD54" i="19" s="1"/>
  <c r="BW28" i="19"/>
  <c r="BV28" i="19"/>
  <c r="BV41" i="19" s="1"/>
  <c r="BU28" i="19"/>
  <c r="BU41" i="19" s="1"/>
  <c r="BU54" i="19" s="1"/>
  <c r="BO28" i="19"/>
  <c r="BO41" i="19" s="1"/>
  <c r="BN28" i="19"/>
  <c r="BN41" i="19" s="1"/>
  <c r="BM28" i="19"/>
  <c r="BM41" i="19" s="1"/>
  <c r="BL28" i="19"/>
  <c r="BD28" i="19"/>
  <c r="BD41" i="19" s="1"/>
  <c r="BC28" i="19"/>
  <c r="BC41" i="19" s="1"/>
  <c r="BC54" i="19" s="1"/>
  <c r="AU28" i="19"/>
  <c r="AT28" i="19"/>
  <c r="AM28" i="19"/>
  <c r="AM41" i="19" s="1"/>
  <c r="AL28" i="19"/>
  <c r="AL41" i="19" s="1"/>
  <c r="AL41" i="20" s="1"/>
  <c r="AK28" i="19"/>
  <c r="AK41" i="19" s="1"/>
  <c r="AE28" i="19"/>
  <c r="AC28" i="19"/>
  <c r="AD28" i="19" s="1"/>
  <c r="AD41" i="19" s="1"/>
  <c r="AB28" i="19"/>
  <c r="U28" i="19"/>
  <c r="T28" i="19"/>
  <c r="T41" i="19" s="1"/>
  <c r="T41" i="20" s="1"/>
  <c r="S28" i="19"/>
  <c r="S41" i="19" s="1"/>
  <c r="S54" i="19" s="1"/>
  <c r="K28" i="19"/>
  <c r="J28" i="19"/>
  <c r="J41" i="19" s="1"/>
  <c r="J54" i="19" s="1"/>
  <c r="E28" i="19"/>
  <c r="C28" i="19"/>
  <c r="D28" i="19" s="1"/>
  <c r="D41" i="19" s="1"/>
  <c r="B28" i="19"/>
  <c r="B41" i="19" s="1"/>
  <c r="A28" i="19"/>
  <c r="A41" i="19" s="1"/>
  <c r="A54" i="19" s="1"/>
  <c r="CE27" i="19"/>
  <c r="CD27" i="19"/>
  <c r="CD40" i="19" s="1"/>
  <c r="CD53" i="19" s="1"/>
  <c r="BV27" i="19"/>
  <c r="BV40" i="19" s="1"/>
  <c r="BU27" i="19"/>
  <c r="BU40" i="19" s="1"/>
  <c r="BU53" i="19" s="1"/>
  <c r="BM27" i="19"/>
  <c r="BL27" i="19"/>
  <c r="BL40" i="19" s="1"/>
  <c r="BL53" i="19" s="1"/>
  <c r="BE27" i="19"/>
  <c r="BD27" i="19"/>
  <c r="BC27" i="19"/>
  <c r="BC40" i="19" s="1"/>
  <c r="BC53" i="19" s="1"/>
  <c r="AU27" i="19"/>
  <c r="AT27" i="19"/>
  <c r="AT40" i="19" s="1"/>
  <c r="AM27" i="19"/>
  <c r="AL27" i="19"/>
  <c r="AK27" i="19"/>
  <c r="AK40" i="19" s="1"/>
  <c r="AK53" i="19" s="1"/>
  <c r="AE27" i="19"/>
  <c r="AE40" i="19" s="1"/>
  <c r="AD27" i="19"/>
  <c r="AD40" i="19" s="1"/>
  <c r="AC27" i="19"/>
  <c r="AC40" i="19" s="1"/>
  <c r="AC40" i="20" s="1"/>
  <c r="AB27" i="19"/>
  <c r="T27" i="19"/>
  <c r="U27" i="19" s="1"/>
  <c r="V27" i="19" s="1"/>
  <c r="V40" i="19" s="1"/>
  <c r="S27" i="19"/>
  <c r="K27" i="19"/>
  <c r="J27" i="19"/>
  <c r="J40" i="19" s="1"/>
  <c r="J53" i="19" s="1"/>
  <c r="C27" i="19"/>
  <c r="D27" i="19" s="1"/>
  <c r="B27" i="19"/>
  <c r="B40" i="19" s="1"/>
  <c r="B40" i="20" s="1"/>
  <c r="A27" i="19"/>
  <c r="A40" i="19" s="1"/>
  <c r="A53" i="19" s="1"/>
  <c r="CE26" i="19"/>
  <c r="CE39" i="19" s="1"/>
  <c r="CD26" i="19"/>
  <c r="CD39" i="19" s="1"/>
  <c r="CD52" i="19" s="1"/>
  <c r="BW26" i="19"/>
  <c r="BV26" i="19"/>
  <c r="BV39" i="19" s="1"/>
  <c r="BV39" i="20" s="1"/>
  <c r="BU26" i="19"/>
  <c r="BU39" i="19" s="1"/>
  <c r="BU52" i="19" s="1"/>
  <c r="BM26" i="19"/>
  <c r="BL26" i="19"/>
  <c r="BL39" i="19" s="1"/>
  <c r="BL52" i="19" s="1"/>
  <c r="BE26" i="19"/>
  <c r="BD26" i="19"/>
  <c r="BD39" i="19" s="1"/>
  <c r="BC26" i="19"/>
  <c r="BC39" i="19" s="1"/>
  <c r="BC52" i="19" s="1"/>
  <c r="AU26" i="19"/>
  <c r="AT26" i="19"/>
  <c r="AM26" i="19"/>
  <c r="AL26" i="19"/>
  <c r="AL39" i="19" s="1"/>
  <c r="AK26" i="19"/>
  <c r="AK39" i="19" s="1"/>
  <c r="AK52" i="19" s="1"/>
  <c r="AE26" i="19"/>
  <c r="AC26" i="19"/>
  <c r="AD26" i="19" s="1"/>
  <c r="AD39" i="19" s="1"/>
  <c r="AB26" i="19"/>
  <c r="AB39" i="19" s="1"/>
  <c r="AB52" i="19" s="1"/>
  <c r="V26" i="19"/>
  <c r="V39" i="19" s="1"/>
  <c r="U26" i="19"/>
  <c r="U39" i="19" s="1"/>
  <c r="T26" i="19"/>
  <c r="S26" i="19"/>
  <c r="S39" i="19" s="1"/>
  <c r="S52" i="19" s="1"/>
  <c r="K26" i="19"/>
  <c r="L26" i="19" s="1"/>
  <c r="M26" i="19" s="1"/>
  <c r="N26" i="19" s="1"/>
  <c r="N39" i="19" s="1"/>
  <c r="J26" i="19"/>
  <c r="J39" i="19" s="1"/>
  <c r="J52" i="19" s="1"/>
  <c r="C26" i="19"/>
  <c r="D26" i="19" s="1"/>
  <c r="D39" i="19" s="1"/>
  <c r="B26" i="19"/>
  <c r="B39" i="19" s="1"/>
  <c r="A26" i="19"/>
  <c r="A39" i="19" s="1"/>
  <c r="A52" i="19" s="1"/>
  <c r="CI25" i="19"/>
  <c r="CH25" i="19"/>
  <c r="CH38" i="19" s="1"/>
  <c r="CG25" i="19"/>
  <c r="CG38" i="19" s="1"/>
  <c r="CF25" i="19"/>
  <c r="CF38" i="19" s="1"/>
  <c r="CE25" i="19"/>
  <c r="CE38" i="19" s="1"/>
  <c r="CD25" i="19"/>
  <c r="CD38" i="19" s="1"/>
  <c r="CD51" i="19" s="1"/>
  <c r="BV25" i="19"/>
  <c r="BV38" i="19" s="1"/>
  <c r="BU25" i="19"/>
  <c r="BU38" i="19" s="1"/>
  <c r="BU51" i="19" s="1"/>
  <c r="BM25" i="19"/>
  <c r="BL25" i="19"/>
  <c r="BL38" i="19" s="1"/>
  <c r="BL51" i="19" s="1"/>
  <c r="BE25" i="19"/>
  <c r="BE38" i="19" s="1"/>
  <c r="BD25" i="19"/>
  <c r="BC25" i="19"/>
  <c r="BC38" i="19" s="1"/>
  <c r="BC51" i="19" s="1"/>
  <c r="AU25" i="19"/>
  <c r="AU38" i="19" s="1"/>
  <c r="AT25" i="19"/>
  <c r="AT38" i="19" s="1"/>
  <c r="AT51" i="19" s="1"/>
  <c r="AO25" i="19"/>
  <c r="AO38" i="19" s="1"/>
  <c r="AM25" i="19"/>
  <c r="AN25" i="19" s="1"/>
  <c r="AN38" i="19" s="1"/>
  <c r="AL25" i="19"/>
  <c r="AK25" i="19"/>
  <c r="AK38" i="19" s="1"/>
  <c r="AK51" i="19" s="1"/>
  <c r="AC25" i="19"/>
  <c r="AB25" i="19"/>
  <c r="AB38" i="19" s="1"/>
  <c r="AB51" i="19" s="1"/>
  <c r="W25" i="19"/>
  <c r="U25" i="19"/>
  <c r="V25" i="19" s="1"/>
  <c r="V38" i="19" s="1"/>
  <c r="T25" i="19"/>
  <c r="T38" i="19" s="1"/>
  <c r="S25" i="19"/>
  <c r="K25" i="19"/>
  <c r="L25" i="19" s="1"/>
  <c r="L38" i="19" s="1"/>
  <c r="J25" i="19"/>
  <c r="J38" i="19" s="1"/>
  <c r="J51" i="19" s="1"/>
  <c r="C25" i="19"/>
  <c r="B25" i="19"/>
  <c r="B38" i="19" s="1"/>
  <c r="A25" i="19"/>
  <c r="A38" i="19" s="1"/>
  <c r="A51" i="19" s="1"/>
  <c r="CE24" i="19"/>
  <c r="CD24" i="19"/>
  <c r="CD37" i="19" s="1"/>
  <c r="CD50" i="19" s="1"/>
  <c r="BW24" i="19"/>
  <c r="BW37" i="19" s="1"/>
  <c r="BV24" i="19"/>
  <c r="BV37" i="19" s="1"/>
  <c r="BU24" i="19"/>
  <c r="BU37" i="19" s="1"/>
  <c r="BU50" i="19" s="1"/>
  <c r="BM24" i="19"/>
  <c r="BL24" i="19"/>
  <c r="BL37" i="19" s="1"/>
  <c r="BL50" i="19" s="1"/>
  <c r="BE24" i="19"/>
  <c r="BD24" i="19"/>
  <c r="BD37" i="19" s="1"/>
  <c r="BC24" i="19"/>
  <c r="BC37" i="19" s="1"/>
  <c r="BC50" i="19" s="1"/>
  <c r="AX24" i="19"/>
  <c r="AW24" i="19"/>
  <c r="AW37" i="19" s="1"/>
  <c r="AV24" i="19"/>
  <c r="AU24" i="19"/>
  <c r="AU37" i="19" s="1"/>
  <c r="AT24" i="19"/>
  <c r="AL24" i="19"/>
  <c r="AL37" i="19" s="1"/>
  <c r="AK24" i="19"/>
  <c r="AK37" i="19" s="1"/>
  <c r="AK50" i="19" s="1"/>
  <c r="AC24" i="19"/>
  <c r="AB24" i="19"/>
  <c r="U24" i="19"/>
  <c r="U37" i="19" s="1"/>
  <c r="T24" i="19"/>
  <c r="T37" i="19" s="1"/>
  <c r="S24" i="19"/>
  <c r="S37" i="19" s="1"/>
  <c r="S50" i="19" s="1"/>
  <c r="M24" i="19"/>
  <c r="K24" i="19"/>
  <c r="L24" i="19" s="1"/>
  <c r="L37" i="19" s="1"/>
  <c r="J24" i="19"/>
  <c r="J37" i="19" s="1"/>
  <c r="J50" i="19" s="1"/>
  <c r="E24" i="19"/>
  <c r="E37" i="19" s="1"/>
  <c r="C24" i="19"/>
  <c r="D24" i="19" s="1"/>
  <c r="D37" i="19" s="1"/>
  <c r="B24" i="19"/>
  <c r="B37" i="19" s="1"/>
  <c r="A24" i="19"/>
  <c r="A37" i="19" s="1"/>
  <c r="A50" i="19" s="1"/>
  <c r="CF23" i="19"/>
  <c r="CE23" i="19"/>
  <c r="CE36" i="19" s="1"/>
  <c r="CD23" i="19"/>
  <c r="CD36" i="19" s="1"/>
  <c r="CD49" i="19" s="1"/>
  <c r="BW23" i="19"/>
  <c r="BV23" i="19"/>
  <c r="BV36" i="19" s="1"/>
  <c r="BV36" i="20" s="1"/>
  <c r="BU23" i="19"/>
  <c r="BU36" i="19" s="1"/>
  <c r="BU49" i="19" s="1"/>
  <c r="BM23" i="19"/>
  <c r="BL23" i="19"/>
  <c r="BL36" i="19" s="1"/>
  <c r="BL49" i="19" s="1"/>
  <c r="BD23" i="19"/>
  <c r="BE23" i="19" s="1"/>
  <c r="BC23" i="19"/>
  <c r="AU23" i="19"/>
  <c r="AT23" i="19"/>
  <c r="AT36" i="19" s="1"/>
  <c r="AT49" i="19" s="1"/>
  <c r="AP23" i="19"/>
  <c r="AP36" i="19" s="1"/>
  <c r="AO23" i="19"/>
  <c r="AO36" i="19" s="1"/>
  <c r="AN23" i="19"/>
  <c r="AN36" i="19" s="1"/>
  <c r="AM23" i="19"/>
  <c r="AM36" i="19" s="1"/>
  <c r="AL23" i="19"/>
  <c r="AK23" i="19"/>
  <c r="AK36" i="19" s="1"/>
  <c r="AK49" i="19" s="1"/>
  <c r="AD23" i="19"/>
  <c r="AC23" i="19"/>
  <c r="AC36" i="19" s="1"/>
  <c r="AB23" i="19"/>
  <c r="AB36" i="19" s="1"/>
  <c r="AB49" i="19" s="1"/>
  <c r="U23" i="19"/>
  <c r="T23" i="19"/>
  <c r="S23" i="19"/>
  <c r="S36" i="19" s="1"/>
  <c r="S49" i="19" s="1"/>
  <c r="L23" i="19"/>
  <c r="M23" i="19" s="1"/>
  <c r="K23" i="19"/>
  <c r="K36" i="19" s="1"/>
  <c r="J23" i="19"/>
  <c r="J36" i="19" s="1"/>
  <c r="J49" i="19" s="1"/>
  <c r="B23" i="19"/>
  <c r="A23" i="19"/>
  <c r="A36" i="19" s="1"/>
  <c r="A49" i="19" s="1"/>
  <c r="CE22" i="19"/>
  <c r="CD22" i="19"/>
  <c r="CD35" i="19" s="1"/>
  <c r="CD48" i="19" s="1"/>
  <c r="BX22" i="19"/>
  <c r="BW22" i="19"/>
  <c r="BW35" i="19" s="1"/>
  <c r="BV22" i="19"/>
  <c r="BV35" i="19" s="1"/>
  <c r="BU22" i="19"/>
  <c r="BU35" i="19" s="1"/>
  <c r="BU48" i="19" s="1"/>
  <c r="BO22" i="19"/>
  <c r="BM22" i="19"/>
  <c r="BN22" i="19" s="1"/>
  <c r="BN35" i="19" s="1"/>
  <c r="BL22" i="19"/>
  <c r="BL35" i="19" s="1"/>
  <c r="BL48" i="19" s="1"/>
  <c r="BE22" i="19"/>
  <c r="BD22" i="19"/>
  <c r="BD35" i="19" s="1"/>
  <c r="BC22" i="19"/>
  <c r="BC35" i="19" s="1"/>
  <c r="BC48" i="19" s="1"/>
  <c r="AV22" i="19"/>
  <c r="AW22" i="19" s="1"/>
  <c r="AU22" i="19"/>
  <c r="AT22" i="19"/>
  <c r="AM22" i="19"/>
  <c r="AL22" i="19"/>
  <c r="AL35" i="19" s="1"/>
  <c r="AL35" i="20" s="1"/>
  <c r="AK22" i="19"/>
  <c r="AK35" i="19" s="1"/>
  <c r="AK48" i="19" s="1"/>
  <c r="AE22" i="19"/>
  <c r="AE35" i="19" s="1"/>
  <c r="AC22" i="19"/>
  <c r="AD22" i="19" s="1"/>
  <c r="AD35" i="19" s="1"/>
  <c r="AB22" i="19"/>
  <c r="U22" i="19"/>
  <c r="T22" i="19"/>
  <c r="T35" i="19" s="1"/>
  <c r="S22" i="19"/>
  <c r="S35" i="19" s="1"/>
  <c r="S48" i="19" s="1"/>
  <c r="K22" i="19"/>
  <c r="J22" i="19"/>
  <c r="J35" i="19" s="1"/>
  <c r="J48" i="19" s="1"/>
  <c r="C22" i="19"/>
  <c r="B22" i="19"/>
  <c r="B35" i="19" s="1"/>
  <c r="A22" i="19"/>
  <c r="A35" i="19" s="1"/>
  <c r="A48" i="19" s="1"/>
  <c r="CE21" i="19"/>
  <c r="CE34" i="19" s="1"/>
  <c r="CE34" i="20" s="1"/>
  <c r="CD21" i="19"/>
  <c r="CD34" i="19" s="1"/>
  <c r="CD47" i="19" s="1"/>
  <c r="BW21" i="19"/>
  <c r="BV21" i="19"/>
  <c r="BV34" i="19" s="1"/>
  <c r="BU21" i="19"/>
  <c r="BU34" i="19" s="1"/>
  <c r="BU47" i="19" s="1"/>
  <c r="BN21" i="19"/>
  <c r="BN34" i="19" s="1"/>
  <c r="BM21" i="19"/>
  <c r="BM34" i="19" s="1"/>
  <c r="BL21" i="19"/>
  <c r="BD21" i="19"/>
  <c r="BE21" i="19" s="1"/>
  <c r="BC21" i="19"/>
  <c r="AU21" i="19"/>
  <c r="AT21" i="19"/>
  <c r="AT34" i="19" s="1"/>
  <c r="AT47" i="19" s="1"/>
  <c r="AL21" i="19"/>
  <c r="AK21" i="19"/>
  <c r="AK34" i="19" s="1"/>
  <c r="AK47" i="19" s="1"/>
  <c r="AD21" i="19"/>
  <c r="AD34" i="19" s="1"/>
  <c r="AC21" i="19"/>
  <c r="AC34" i="19" s="1"/>
  <c r="AB21" i="19"/>
  <c r="AB34" i="19" s="1"/>
  <c r="AB47" i="19" s="1"/>
  <c r="U21" i="19"/>
  <c r="T21" i="19"/>
  <c r="S21" i="19"/>
  <c r="S34" i="19" s="1"/>
  <c r="S47" i="19" s="1"/>
  <c r="L21" i="19"/>
  <c r="M21" i="19" s="1"/>
  <c r="K21" i="19"/>
  <c r="K34" i="19" s="1"/>
  <c r="J21" i="19"/>
  <c r="J34" i="19" s="1"/>
  <c r="E21" i="19"/>
  <c r="D21" i="19"/>
  <c r="D34" i="19" s="1"/>
  <c r="C21" i="19"/>
  <c r="C34" i="19" s="1"/>
  <c r="C34" i="20" s="1"/>
  <c r="B21" i="19"/>
  <c r="B34" i="19" s="1"/>
  <c r="B34" i="20" s="1"/>
  <c r="A21" i="19"/>
  <c r="A34" i="19" s="1"/>
  <c r="A47" i="19" s="1"/>
  <c r="B19" i="19"/>
  <c r="K19" i="19" s="1"/>
  <c r="T19" i="19" s="1"/>
  <c r="AC19" i="19" s="1"/>
  <c r="AL19" i="19" s="1"/>
  <c r="AU19" i="19" s="1"/>
  <c r="BD19" i="19" s="1"/>
  <c r="B18" i="19"/>
  <c r="K18" i="19" s="1"/>
  <c r="T18" i="19" s="1"/>
  <c r="AC18" i="19" s="1"/>
  <c r="AL18" i="19" s="1"/>
  <c r="AU18" i="19" s="1"/>
  <c r="BD18" i="19" s="1"/>
  <c r="B17" i="19"/>
  <c r="K17" i="19" s="1"/>
  <c r="T17" i="19" s="1"/>
  <c r="AC17" i="19" s="1"/>
  <c r="AL17" i="19" s="1"/>
  <c r="AU17" i="19" s="1"/>
  <c r="BD17" i="19" s="1"/>
  <c r="B16" i="19"/>
  <c r="K16" i="19" s="1"/>
  <c r="T16" i="19" s="1"/>
  <c r="AC16" i="19" s="1"/>
  <c r="AL16" i="19" s="1"/>
  <c r="AU16" i="19" s="1"/>
  <c r="BD16" i="19" s="1"/>
  <c r="B15" i="19"/>
  <c r="K15" i="19" s="1"/>
  <c r="T15" i="19" s="1"/>
  <c r="B14" i="19"/>
  <c r="K14" i="19" s="1"/>
  <c r="T14" i="19" s="1"/>
  <c r="AC14" i="19" s="1"/>
  <c r="AL14" i="19" s="1"/>
  <c r="AU14" i="19" s="1"/>
  <c r="BD14" i="19" s="1"/>
  <c r="B13" i="19"/>
  <c r="K13" i="19" s="1"/>
  <c r="T13" i="19" s="1"/>
  <c r="B12" i="19"/>
  <c r="K12" i="19" s="1"/>
  <c r="T12" i="19" s="1"/>
  <c r="AC12" i="19" s="1"/>
  <c r="AL12" i="19" s="1"/>
  <c r="B11" i="19"/>
  <c r="K11" i="19" s="1"/>
  <c r="B10" i="19"/>
  <c r="K10" i="19" s="1"/>
  <c r="T10" i="19" s="1"/>
  <c r="AC10" i="19" s="1"/>
  <c r="AL10" i="19" s="1"/>
  <c r="AU10" i="19" s="1"/>
  <c r="BD10" i="19" s="1"/>
  <c r="BM10" i="19" s="1"/>
  <c r="BV10" i="19" s="1"/>
  <c r="CE10" i="19" s="1"/>
  <c r="B9" i="19"/>
  <c r="K9" i="19" s="1"/>
  <c r="T9" i="19" s="1"/>
  <c r="AC9" i="19" s="1"/>
  <c r="AL9" i="19" s="1"/>
  <c r="AU9" i="19" s="1"/>
  <c r="BD9" i="19" s="1"/>
  <c r="BM9" i="19" s="1"/>
  <c r="BV9" i="19" s="1"/>
  <c r="CE9" i="19" s="1"/>
  <c r="B8" i="19"/>
  <c r="CD57" i="18"/>
  <c r="A55" i="18"/>
  <c r="BC53" i="18"/>
  <c r="AT50" i="18"/>
  <c r="AT48" i="18"/>
  <c r="AB45" i="18"/>
  <c r="AB58" i="18" s="1"/>
  <c r="BU44" i="18"/>
  <c r="BU57" i="18" s="1"/>
  <c r="AK43" i="18"/>
  <c r="AK56" i="18" s="1"/>
  <c r="AB43" i="18"/>
  <c r="AB56" i="18" s="1"/>
  <c r="BC42" i="18"/>
  <c r="BC55" i="18" s="1"/>
  <c r="J42" i="18"/>
  <c r="J55" i="18" s="1"/>
  <c r="A42" i="18"/>
  <c r="CD41" i="18"/>
  <c r="CD54" i="18" s="1"/>
  <c r="AK41" i="18"/>
  <c r="AK54" i="18" s="1"/>
  <c r="AB41" i="18"/>
  <c r="AB54" i="18" s="1"/>
  <c r="J41" i="18"/>
  <c r="J54" i="18" s="1"/>
  <c r="BC40" i="18"/>
  <c r="AB40" i="18"/>
  <c r="AB53" i="18" s="1"/>
  <c r="CD39" i="18"/>
  <c r="CD52" i="18" s="1"/>
  <c r="BC39" i="18"/>
  <c r="BC52" i="18" s="1"/>
  <c r="S39" i="18"/>
  <c r="S52" i="18" s="1"/>
  <c r="A39" i="18"/>
  <c r="A52" i="18" s="1"/>
  <c r="BU38" i="18"/>
  <c r="BU51" i="18" s="1"/>
  <c r="AB38" i="18"/>
  <c r="AB51" i="18" s="1"/>
  <c r="J38" i="18"/>
  <c r="J51" i="18" s="1"/>
  <c r="CD37" i="18"/>
  <c r="CD50" i="18" s="1"/>
  <c r="BU37" i="18"/>
  <c r="BU50" i="18" s="1"/>
  <c r="S37" i="18"/>
  <c r="S50" i="18" s="1"/>
  <c r="AK36" i="18"/>
  <c r="AK49" i="18" s="1"/>
  <c r="AB36" i="18"/>
  <c r="AB49" i="18" s="1"/>
  <c r="BU35" i="18"/>
  <c r="BU48" i="18" s="1"/>
  <c r="AT35" i="18"/>
  <c r="A35" i="18"/>
  <c r="A48" i="18" s="1"/>
  <c r="CD34" i="18"/>
  <c r="CD47" i="18" s="1"/>
  <c r="AB34" i="18"/>
  <c r="AB47" i="18" s="1"/>
  <c r="CE32" i="18"/>
  <c r="CF32" i="18" s="1"/>
  <c r="CG32" i="18" s="1"/>
  <c r="CH32" i="18" s="1"/>
  <c r="CI32" i="18" s="1"/>
  <c r="CJ32" i="18" s="1"/>
  <c r="CK32" i="18" s="1"/>
  <c r="CL32" i="18" s="1"/>
  <c r="CD32" i="18"/>
  <c r="CD45" i="18" s="1"/>
  <c r="CD58" i="18" s="1"/>
  <c r="BV32" i="18"/>
  <c r="BW32" i="18" s="1"/>
  <c r="BX32" i="18" s="1"/>
  <c r="BY32" i="18" s="1"/>
  <c r="BZ32" i="18" s="1"/>
  <c r="CA32" i="18" s="1"/>
  <c r="CB32" i="18" s="1"/>
  <c r="CC32" i="18" s="1"/>
  <c r="BU32" i="18"/>
  <c r="BU45" i="18" s="1"/>
  <c r="BU58" i="18" s="1"/>
  <c r="BP32" i="18"/>
  <c r="BQ32" i="18" s="1"/>
  <c r="BR32" i="18" s="1"/>
  <c r="BS32" i="18" s="1"/>
  <c r="BT32" i="18" s="1"/>
  <c r="BN32" i="18"/>
  <c r="BO32" i="18" s="1"/>
  <c r="BM32" i="18"/>
  <c r="BL32" i="18"/>
  <c r="BL45" i="18" s="1"/>
  <c r="BL58" i="18" s="1"/>
  <c r="BH32" i="18"/>
  <c r="BI32" i="18" s="1"/>
  <c r="BJ32" i="18" s="1"/>
  <c r="BK32" i="18" s="1"/>
  <c r="BG32" i="18"/>
  <c r="BF32" i="18"/>
  <c r="BE32" i="18"/>
  <c r="BD32" i="18"/>
  <c r="BC32" i="18"/>
  <c r="BC45" i="18" s="1"/>
  <c r="BC58" i="18" s="1"/>
  <c r="AV32" i="18"/>
  <c r="AW32" i="18" s="1"/>
  <c r="AX32" i="18" s="1"/>
  <c r="AY32" i="18" s="1"/>
  <c r="AZ32" i="18" s="1"/>
  <c r="BA32" i="18" s="1"/>
  <c r="BB32" i="18" s="1"/>
  <c r="AU32" i="18"/>
  <c r="AT32" i="18"/>
  <c r="AT45" i="18" s="1"/>
  <c r="AT58" i="18" s="1"/>
  <c r="AL32" i="18"/>
  <c r="AM32" i="18" s="1"/>
  <c r="AN32" i="18" s="1"/>
  <c r="AO32" i="18" s="1"/>
  <c r="AP32" i="18" s="1"/>
  <c r="AQ32" i="18" s="1"/>
  <c r="AR32" i="18" s="1"/>
  <c r="AS32" i="18" s="1"/>
  <c r="AK32" i="18"/>
  <c r="AK45" i="18" s="1"/>
  <c r="AK58" i="18" s="1"/>
  <c r="AH32" i="18"/>
  <c r="AI32" i="18" s="1"/>
  <c r="AJ32" i="18" s="1"/>
  <c r="AG32" i="18"/>
  <c r="AD32" i="18"/>
  <c r="AE32" i="18" s="1"/>
  <c r="AF32" i="18" s="1"/>
  <c r="AC32" i="18"/>
  <c r="AB32" i="18"/>
  <c r="V32" i="18"/>
  <c r="W32" i="18" s="1"/>
  <c r="X32" i="18" s="1"/>
  <c r="Y32" i="18" s="1"/>
  <c r="Z32" i="18" s="1"/>
  <c r="AA32" i="18" s="1"/>
  <c r="U32" i="18"/>
  <c r="T32" i="18"/>
  <c r="S32" i="18"/>
  <c r="S45" i="18" s="1"/>
  <c r="S58" i="18" s="1"/>
  <c r="M32" i="18"/>
  <c r="N32" i="18" s="1"/>
  <c r="O32" i="18" s="1"/>
  <c r="P32" i="18" s="1"/>
  <c r="Q32" i="18" s="1"/>
  <c r="R32" i="18" s="1"/>
  <c r="L32" i="18"/>
  <c r="K32" i="18"/>
  <c r="J32" i="18"/>
  <c r="J45" i="18" s="1"/>
  <c r="J58" i="18" s="1"/>
  <c r="B32" i="18"/>
  <c r="C32" i="18" s="1"/>
  <c r="D32" i="18" s="1"/>
  <c r="E32" i="18" s="1"/>
  <c r="F32" i="18" s="1"/>
  <c r="G32" i="18" s="1"/>
  <c r="H32" i="18" s="1"/>
  <c r="I32" i="18" s="1"/>
  <c r="A32" i="18"/>
  <c r="A45" i="18" s="1"/>
  <c r="A58" i="18" s="1"/>
  <c r="CK31" i="18"/>
  <c r="CL31" i="18" s="1"/>
  <c r="CE31" i="18"/>
  <c r="CF31" i="18" s="1"/>
  <c r="CG31" i="18" s="1"/>
  <c r="CH31" i="18" s="1"/>
  <c r="CI31" i="18" s="1"/>
  <c r="CJ31" i="18" s="1"/>
  <c r="CD31" i="18"/>
  <c r="CD44" i="18" s="1"/>
  <c r="BV31" i="18"/>
  <c r="BW31" i="18" s="1"/>
  <c r="BX31" i="18" s="1"/>
  <c r="BY31" i="18" s="1"/>
  <c r="BZ31" i="18" s="1"/>
  <c r="CA31" i="18" s="1"/>
  <c r="CB31" i="18" s="1"/>
  <c r="CC31" i="18" s="1"/>
  <c r="BU31" i="18"/>
  <c r="BN31" i="18"/>
  <c r="BO31" i="18" s="1"/>
  <c r="BP31" i="18" s="1"/>
  <c r="BQ31" i="18" s="1"/>
  <c r="BR31" i="18" s="1"/>
  <c r="BS31" i="18" s="1"/>
  <c r="BT31" i="18" s="1"/>
  <c r="BM31" i="18"/>
  <c r="BL31" i="18"/>
  <c r="BL44" i="18" s="1"/>
  <c r="BL57" i="18" s="1"/>
  <c r="BH31" i="18"/>
  <c r="BI31" i="18" s="1"/>
  <c r="BJ31" i="18" s="1"/>
  <c r="BK31" i="18" s="1"/>
  <c r="BD31" i="18"/>
  <c r="BE31" i="18" s="1"/>
  <c r="BF31" i="18" s="1"/>
  <c r="BG31" i="18" s="1"/>
  <c r="BC31" i="18"/>
  <c r="BC44" i="18" s="1"/>
  <c r="BC57" i="18" s="1"/>
  <c r="AU31" i="18"/>
  <c r="AV31" i="18" s="1"/>
  <c r="AW31" i="18" s="1"/>
  <c r="AX31" i="18" s="1"/>
  <c r="AY31" i="18" s="1"/>
  <c r="AZ31" i="18" s="1"/>
  <c r="BA31" i="18" s="1"/>
  <c r="BB31" i="18" s="1"/>
  <c r="AT31" i="18"/>
  <c r="AT44" i="18" s="1"/>
  <c r="AT57" i="18" s="1"/>
  <c r="AM31" i="18"/>
  <c r="AN31" i="18" s="1"/>
  <c r="AO31" i="18" s="1"/>
  <c r="AP31" i="18" s="1"/>
  <c r="AQ31" i="18" s="1"/>
  <c r="AR31" i="18" s="1"/>
  <c r="AS31" i="18" s="1"/>
  <c r="AL31" i="18"/>
  <c r="AK31" i="18"/>
  <c r="AK44" i="18" s="1"/>
  <c r="AK57" i="18" s="1"/>
  <c r="AD31" i="18"/>
  <c r="AE31" i="18" s="1"/>
  <c r="AF31" i="18" s="1"/>
  <c r="AG31" i="18" s="1"/>
  <c r="AH31" i="18" s="1"/>
  <c r="AI31" i="18" s="1"/>
  <c r="AJ31" i="18" s="1"/>
  <c r="AC31" i="18"/>
  <c r="AB31" i="18"/>
  <c r="AB44" i="18" s="1"/>
  <c r="AB57" i="18" s="1"/>
  <c r="T31" i="18"/>
  <c r="U31" i="18" s="1"/>
  <c r="V31" i="18" s="1"/>
  <c r="W31" i="18" s="1"/>
  <c r="X31" i="18" s="1"/>
  <c r="Y31" i="18" s="1"/>
  <c r="Z31" i="18" s="1"/>
  <c r="AA31" i="18" s="1"/>
  <c r="S31" i="18"/>
  <c r="S44" i="18" s="1"/>
  <c r="S57" i="18" s="1"/>
  <c r="N31" i="18"/>
  <c r="O31" i="18" s="1"/>
  <c r="P31" i="18" s="1"/>
  <c r="Q31" i="18" s="1"/>
  <c r="R31" i="18" s="1"/>
  <c r="K31" i="18"/>
  <c r="L31" i="18" s="1"/>
  <c r="M31" i="18" s="1"/>
  <c r="J31" i="18"/>
  <c r="J44" i="18" s="1"/>
  <c r="J57" i="18" s="1"/>
  <c r="B31" i="18"/>
  <c r="C31" i="18" s="1"/>
  <c r="D31" i="18" s="1"/>
  <c r="E31" i="18" s="1"/>
  <c r="F31" i="18" s="1"/>
  <c r="G31" i="18" s="1"/>
  <c r="H31" i="18" s="1"/>
  <c r="I31" i="18" s="1"/>
  <c r="A31" i="18"/>
  <c r="A44" i="18" s="1"/>
  <c r="A57" i="18" s="1"/>
  <c r="CL30" i="18"/>
  <c r="CK30" i="18"/>
  <c r="CF30" i="18"/>
  <c r="CG30" i="18" s="1"/>
  <c r="CH30" i="18" s="1"/>
  <c r="CI30" i="18" s="1"/>
  <c r="CJ30" i="18" s="1"/>
  <c r="CE30" i="18"/>
  <c r="CD30" i="18"/>
  <c r="CD43" i="18" s="1"/>
  <c r="CD56" i="18" s="1"/>
  <c r="CB30" i="18"/>
  <c r="CC30" i="18" s="1"/>
  <c r="BX30" i="18"/>
  <c r="BY30" i="18" s="1"/>
  <c r="BZ30" i="18" s="1"/>
  <c r="CA30" i="18" s="1"/>
  <c r="BW30" i="18"/>
  <c r="BV30" i="18"/>
  <c r="BU30" i="18"/>
  <c r="BU43" i="18" s="1"/>
  <c r="BU56" i="18" s="1"/>
  <c r="BN30" i="18"/>
  <c r="BO30" i="18" s="1"/>
  <c r="BP30" i="18" s="1"/>
  <c r="BQ30" i="18" s="1"/>
  <c r="BR30" i="18" s="1"/>
  <c r="BS30" i="18" s="1"/>
  <c r="BT30" i="18" s="1"/>
  <c r="BM30" i="18"/>
  <c r="BL30" i="18"/>
  <c r="BL43" i="18" s="1"/>
  <c r="BL56" i="18" s="1"/>
  <c r="BD30" i="18"/>
  <c r="BE30" i="18" s="1"/>
  <c r="BF30" i="18" s="1"/>
  <c r="BG30" i="18" s="1"/>
  <c r="BH30" i="18" s="1"/>
  <c r="BI30" i="18" s="1"/>
  <c r="BJ30" i="18" s="1"/>
  <c r="BK30" i="18" s="1"/>
  <c r="BC30" i="18"/>
  <c r="BC43" i="18" s="1"/>
  <c r="BC56" i="18" s="1"/>
  <c r="AU30" i="18"/>
  <c r="AV30" i="18" s="1"/>
  <c r="AW30" i="18" s="1"/>
  <c r="AX30" i="18" s="1"/>
  <c r="AY30" i="18" s="1"/>
  <c r="AZ30" i="18" s="1"/>
  <c r="BA30" i="18" s="1"/>
  <c r="BB30" i="18" s="1"/>
  <c r="AT30" i="18"/>
  <c r="AT43" i="18" s="1"/>
  <c r="AT56" i="18" s="1"/>
  <c r="AN30" i="18"/>
  <c r="AO30" i="18" s="1"/>
  <c r="AP30" i="18" s="1"/>
  <c r="AQ30" i="18" s="1"/>
  <c r="AR30" i="18" s="1"/>
  <c r="AS30" i="18" s="1"/>
  <c r="AM30" i="18"/>
  <c r="AL30" i="18"/>
  <c r="AK30" i="18"/>
  <c r="AE30" i="18"/>
  <c r="AF30" i="18" s="1"/>
  <c r="AG30" i="18" s="1"/>
  <c r="AH30" i="18" s="1"/>
  <c r="AI30" i="18" s="1"/>
  <c r="AJ30" i="18" s="1"/>
  <c r="AD30" i="18"/>
  <c r="AC30" i="18"/>
  <c r="AB30" i="18"/>
  <c r="V30" i="18"/>
  <c r="W30" i="18" s="1"/>
  <c r="X30" i="18" s="1"/>
  <c r="Y30" i="18" s="1"/>
  <c r="Z30" i="18" s="1"/>
  <c r="AA30" i="18" s="1"/>
  <c r="U30" i="18"/>
  <c r="T30" i="18"/>
  <c r="S30" i="18"/>
  <c r="S43" i="18" s="1"/>
  <c r="S56" i="18" s="1"/>
  <c r="P30" i="18"/>
  <c r="Q30" i="18" s="1"/>
  <c r="R30" i="18" s="1"/>
  <c r="K30" i="18"/>
  <c r="L30" i="18" s="1"/>
  <c r="M30" i="18" s="1"/>
  <c r="N30" i="18" s="1"/>
  <c r="O30" i="18" s="1"/>
  <c r="J30" i="18"/>
  <c r="J43" i="18" s="1"/>
  <c r="J56" i="18" s="1"/>
  <c r="B30" i="18"/>
  <c r="C30" i="18" s="1"/>
  <c r="D30" i="18" s="1"/>
  <c r="E30" i="18" s="1"/>
  <c r="F30" i="18" s="1"/>
  <c r="G30" i="18" s="1"/>
  <c r="H30" i="18" s="1"/>
  <c r="I30" i="18" s="1"/>
  <c r="A30" i="18"/>
  <c r="A43" i="18" s="1"/>
  <c r="A56" i="18" s="1"/>
  <c r="CH29" i="18"/>
  <c r="CI29" i="18" s="1"/>
  <c r="CJ29" i="18" s="1"/>
  <c r="CK29" i="18" s="1"/>
  <c r="CL29" i="18" s="1"/>
  <c r="CF29" i="18"/>
  <c r="CG29" i="18" s="1"/>
  <c r="CE29" i="18"/>
  <c r="CD29" i="18"/>
  <c r="CD42" i="18" s="1"/>
  <c r="CD55" i="18" s="1"/>
  <c r="BY29" i="18"/>
  <c r="BZ29" i="18" s="1"/>
  <c r="CA29" i="18" s="1"/>
  <c r="CB29" i="18" s="1"/>
  <c r="CC29" i="18" s="1"/>
  <c r="BX29" i="18"/>
  <c r="BW29" i="18"/>
  <c r="BV29" i="18"/>
  <c r="BU29" i="18"/>
  <c r="BU42" i="18" s="1"/>
  <c r="BU55" i="18" s="1"/>
  <c r="BN29" i="18"/>
  <c r="BO29" i="18" s="1"/>
  <c r="BP29" i="18" s="1"/>
  <c r="BQ29" i="18" s="1"/>
  <c r="BR29" i="18" s="1"/>
  <c r="BS29" i="18" s="1"/>
  <c r="BT29" i="18" s="1"/>
  <c r="BM29" i="18"/>
  <c r="BL29" i="18"/>
  <c r="BL42" i="18" s="1"/>
  <c r="BL55" i="18" s="1"/>
  <c r="BD29" i="18"/>
  <c r="BE29" i="18" s="1"/>
  <c r="BF29" i="18" s="1"/>
  <c r="BG29" i="18" s="1"/>
  <c r="BH29" i="18" s="1"/>
  <c r="BI29" i="18" s="1"/>
  <c r="BJ29" i="18" s="1"/>
  <c r="BK29" i="18" s="1"/>
  <c r="BC29" i="18"/>
  <c r="AZ29" i="18"/>
  <c r="BA29" i="18" s="1"/>
  <c r="BB29" i="18" s="1"/>
  <c r="AY29" i="18"/>
  <c r="AV29" i="18"/>
  <c r="AW29" i="18" s="1"/>
  <c r="AX29" i="18" s="1"/>
  <c r="AU29" i="18"/>
  <c r="AT29" i="18"/>
  <c r="AT42" i="18" s="1"/>
  <c r="AT55" i="18" s="1"/>
  <c r="AN29" i="18"/>
  <c r="AO29" i="18" s="1"/>
  <c r="AP29" i="18" s="1"/>
  <c r="AQ29" i="18" s="1"/>
  <c r="AR29" i="18" s="1"/>
  <c r="AS29" i="18" s="1"/>
  <c r="AM29" i="18"/>
  <c r="AL29" i="18"/>
  <c r="AK29" i="18"/>
  <c r="AK42" i="18" s="1"/>
  <c r="AK55" i="18" s="1"/>
  <c r="AE29" i="18"/>
  <c r="AF29" i="18" s="1"/>
  <c r="AG29" i="18" s="1"/>
  <c r="AH29" i="18" s="1"/>
  <c r="AI29" i="18" s="1"/>
  <c r="AJ29" i="18" s="1"/>
  <c r="AD29" i="18"/>
  <c r="AC29" i="18"/>
  <c r="AB29" i="18"/>
  <c r="AB42" i="18" s="1"/>
  <c r="AB55" i="18" s="1"/>
  <c r="T29" i="18"/>
  <c r="U29" i="18" s="1"/>
  <c r="V29" i="18" s="1"/>
  <c r="W29" i="18" s="1"/>
  <c r="X29" i="18" s="1"/>
  <c r="Y29" i="18" s="1"/>
  <c r="Z29" i="18" s="1"/>
  <c r="AA29" i="18" s="1"/>
  <c r="S29" i="18"/>
  <c r="S42" i="18" s="1"/>
  <c r="S55" i="18" s="1"/>
  <c r="K29" i="18"/>
  <c r="L29" i="18" s="1"/>
  <c r="M29" i="18" s="1"/>
  <c r="N29" i="18" s="1"/>
  <c r="O29" i="18" s="1"/>
  <c r="P29" i="18" s="1"/>
  <c r="Q29" i="18" s="1"/>
  <c r="R29" i="18" s="1"/>
  <c r="J29" i="18"/>
  <c r="B29" i="18"/>
  <c r="C29" i="18" s="1"/>
  <c r="D29" i="18" s="1"/>
  <c r="E29" i="18" s="1"/>
  <c r="F29" i="18" s="1"/>
  <c r="G29" i="18" s="1"/>
  <c r="H29" i="18" s="1"/>
  <c r="I29" i="18" s="1"/>
  <c r="A29" i="18"/>
  <c r="CF28" i="18"/>
  <c r="CG28" i="18" s="1"/>
  <c r="CH28" i="18" s="1"/>
  <c r="CI28" i="18" s="1"/>
  <c r="CJ28" i="18" s="1"/>
  <c r="CK28" i="18" s="1"/>
  <c r="CL28" i="18" s="1"/>
  <c r="CE28" i="18"/>
  <c r="CD28" i="18"/>
  <c r="BZ28" i="18"/>
  <c r="CA28" i="18" s="1"/>
  <c r="CB28" i="18" s="1"/>
  <c r="CC28" i="18" s="1"/>
  <c r="BV28" i="18"/>
  <c r="BW28" i="18" s="1"/>
  <c r="BX28" i="18" s="1"/>
  <c r="BY28" i="18" s="1"/>
  <c r="BU28" i="18"/>
  <c r="BU41" i="18" s="1"/>
  <c r="BU54" i="18" s="1"/>
  <c r="BM28" i="18"/>
  <c r="BN28" i="18" s="1"/>
  <c r="BO28" i="18" s="1"/>
  <c r="BP28" i="18" s="1"/>
  <c r="BQ28" i="18" s="1"/>
  <c r="BR28" i="18" s="1"/>
  <c r="BS28" i="18" s="1"/>
  <c r="BT28" i="18" s="1"/>
  <c r="BL28" i="18"/>
  <c r="BL41" i="18" s="1"/>
  <c r="BL54" i="18" s="1"/>
  <c r="BJ28" i="18"/>
  <c r="BK28" i="18" s="1"/>
  <c r="BE28" i="18"/>
  <c r="BF28" i="18" s="1"/>
  <c r="BG28" i="18" s="1"/>
  <c r="BH28" i="18" s="1"/>
  <c r="BI28" i="18" s="1"/>
  <c r="BD28" i="18"/>
  <c r="BC28" i="18"/>
  <c r="BC41" i="18" s="1"/>
  <c r="BC54" i="18" s="1"/>
  <c r="AV28" i="18"/>
  <c r="AW28" i="18" s="1"/>
  <c r="AX28" i="18" s="1"/>
  <c r="AY28" i="18" s="1"/>
  <c r="AZ28" i="18" s="1"/>
  <c r="BA28" i="18" s="1"/>
  <c r="BB28" i="18" s="1"/>
  <c r="AU28" i="18"/>
  <c r="AT28" i="18"/>
  <c r="AT41" i="18" s="1"/>
  <c r="AT54" i="18" s="1"/>
  <c r="AL28" i="18"/>
  <c r="AM28" i="18" s="1"/>
  <c r="AN28" i="18" s="1"/>
  <c r="AO28" i="18" s="1"/>
  <c r="AP28" i="18" s="1"/>
  <c r="AQ28" i="18" s="1"/>
  <c r="AR28" i="18" s="1"/>
  <c r="AS28" i="18" s="1"/>
  <c r="AK28" i="18"/>
  <c r="AG28" i="18"/>
  <c r="AH28" i="18" s="1"/>
  <c r="AI28" i="18" s="1"/>
  <c r="AJ28" i="18" s="1"/>
  <c r="AF28" i="18"/>
  <c r="AE28" i="18"/>
  <c r="AC28" i="18"/>
  <c r="AD28" i="18" s="1"/>
  <c r="AB28" i="18"/>
  <c r="T28" i="18"/>
  <c r="U28" i="18" s="1"/>
  <c r="V28" i="18" s="1"/>
  <c r="W28" i="18" s="1"/>
  <c r="X28" i="18" s="1"/>
  <c r="Y28" i="18" s="1"/>
  <c r="Z28" i="18" s="1"/>
  <c r="AA28" i="18" s="1"/>
  <c r="S28" i="18"/>
  <c r="S41" i="18" s="1"/>
  <c r="S54" i="18" s="1"/>
  <c r="L28" i="18"/>
  <c r="M28" i="18" s="1"/>
  <c r="N28" i="18" s="1"/>
  <c r="O28" i="18" s="1"/>
  <c r="P28" i="18" s="1"/>
  <c r="Q28" i="18" s="1"/>
  <c r="R28" i="18" s="1"/>
  <c r="K28" i="18"/>
  <c r="J28" i="18"/>
  <c r="B28" i="18"/>
  <c r="C28" i="18" s="1"/>
  <c r="D28" i="18" s="1"/>
  <c r="E28" i="18" s="1"/>
  <c r="F28" i="18" s="1"/>
  <c r="G28" i="18" s="1"/>
  <c r="H28" i="18" s="1"/>
  <c r="I28" i="18" s="1"/>
  <c r="A28" i="18"/>
  <c r="A41" i="18" s="1"/>
  <c r="A54" i="18" s="1"/>
  <c r="CF27" i="18"/>
  <c r="CG27" i="18" s="1"/>
  <c r="CH27" i="18" s="1"/>
  <c r="CI27" i="18" s="1"/>
  <c r="CJ27" i="18" s="1"/>
  <c r="CK27" i="18" s="1"/>
  <c r="CL27" i="18" s="1"/>
  <c r="CE27" i="18"/>
  <c r="CD27" i="18"/>
  <c r="CD40" i="18" s="1"/>
  <c r="CD53" i="18" s="1"/>
  <c r="BV27" i="18"/>
  <c r="BW27" i="18" s="1"/>
  <c r="BX27" i="18" s="1"/>
  <c r="BY27" i="18" s="1"/>
  <c r="BZ27" i="18" s="1"/>
  <c r="CA27" i="18" s="1"/>
  <c r="CB27" i="18" s="1"/>
  <c r="CC27" i="18" s="1"/>
  <c r="BU27" i="18"/>
  <c r="BU40" i="18" s="1"/>
  <c r="BU53" i="18" s="1"/>
  <c r="BM27" i="18"/>
  <c r="BN27" i="18" s="1"/>
  <c r="BO27" i="18" s="1"/>
  <c r="BP27" i="18" s="1"/>
  <c r="BQ27" i="18" s="1"/>
  <c r="BR27" i="18" s="1"/>
  <c r="BS27" i="18" s="1"/>
  <c r="BT27" i="18" s="1"/>
  <c r="BL27" i="18"/>
  <c r="BL40" i="18" s="1"/>
  <c r="BL53" i="18" s="1"/>
  <c r="BF27" i="18"/>
  <c r="BG27" i="18" s="1"/>
  <c r="BH27" i="18" s="1"/>
  <c r="BI27" i="18" s="1"/>
  <c r="BJ27" i="18" s="1"/>
  <c r="BK27" i="18" s="1"/>
  <c r="BE27" i="18"/>
  <c r="BD27" i="18"/>
  <c r="BC27" i="18"/>
  <c r="AX27" i="18"/>
  <c r="AY27" i="18" s="1"/>
  <c r="AZ27" i="18" s="1"/>
  <c r="BA27" i="18" s="1"/>
  <c r="BB27" i="18" s="1"/>
  <c r="AW27" i="18"/>
  <c r="AV27" i="18"/>
  <c r="AU27" i="18"/>
  <c r="AT27" i="18"/>
  <c r="AT40" i="18" s="1"/>
  <c r="AT53" i="18" s="1"/>
  <c r="AM27" i="18"/>
  <c r="AN27" i="18" s="1"/>
  <c r="AO27" i="18" s="1"/>
  <c r="AP27" i="18" s="1"/>
  <c r="AQ27" i="18" s="1"/>
  <c r="AR27" i="18" s="1"/>
  <c r="AS27" i="18" s="1"/>
  <c r="AL27" i="18"/>
  <c r="AK27" i="18"/>
  <c r="AK40" i="18" s="1"/>
  <c r="AK53" i="18" s="1"/>
  <c r="AC27" i="18"/>
  <c r="AD27" i="18" s="1"/>
  <c r="AE27" i="18" s="1"/>
  <c r="AF27" i="18" s="1"/>
  <c r="AG27" i="18" s="1"/>
  <c r="AH27" i="18" s="1"/>
  <c r="AI27" i="18" s="1"/>
  <c r="AJ27" i="18" s="1"/>
  <c r="AB27" i="18"/>
  <c r="T27" i="18"/>
  <c r="U27" i="18" s="1"/>
  <c r="V27" i="18" s="1"/>
  <c r="W27" i="18" s="1"/>
  <c r="X27" i="18" s="1"/>
  <c r="Y27" i="18" s="1"/>
  <c r="Z27" i="18" s="1"/>
  <c r="AA27" i="18" s="1"/>
  <c r="S27" i="18"/>
  <c r="S40" i="18" s="1"/>
  <c r="S53" i="18" s="1"/>
  <c r="R27" i="18"/>
  <c r="N27" i="18"/>
  <c r="O27" i="18" s="1"/>
  <c r="P27" i="18" s="1"/>
  <c r="Q27" i="18" s="1"/>
  <c r="L27" i="18"/>
  <c r="M27" i="18" s="1"/>
  <c r="K27" i="18"/>
  <c r="J27" i="18"/>
  <c r="J40" i="18" s="1"/>
  <c r="J53" i="18" s="1"/>
  <c r="D27" i="18"/>
  <c r="E27" i="18" s="1"/>
  <c r="F27" i="18" s="1"/>
  <c r="G27" i="18" s="1"/>
  <c r="H27" i="18" s="1"/>
  <c r="I27" i="18" s="1"/>
  <c r="C27" i="18"/>
  <c r="B27" i="18"/>
  <c r="A27" i="18"/>
  <c r="A40" i="18" s="1"/>
  <c r="A53" i="18" s="1"/>
  <c r="CF26" i="18"/>
  <c r="CG26" i="18" s="1"/>
  <c r="CH26" i="18" s="1"/>
  <c r="CI26" i="18" s="1"/>
  <c r="CJ26" i="18" s="1"/>
  <c r="CK26" i="18" s="1"/>
  <c r="CL26" i="18" s="1"/>
  <c r="CE26" i="18"/>
  <c r="CD26" i="18"/>
  <c r="BV26" i="18"/>
  <c r="BW26" i="18" s="1"/>
  <c r="BX26" i="18" s="1"/>
  <c r="BY26" i="18" s="1"/>
  <c r="BZ26" i="18" s="1"/>
  <c r="CA26" i="18" s="1"/>
  <c r="CB26" i="18" s="1"/>
  <c r="CC26" i="18" s="1"/>
  <c r="BU26" i="18"/>
  <c r="BU39" i="18" s="1"/>
  <c r="BU52" i="18" s="1"/>
  <c r="BM26" i="18"/>
  <c r="BN26" i="18" s="1"/>
  <c r="BO26" i="18" s="1"/>
  <c r="BP26" i="18" s="1"/>
  <c r="BQ26" i="18" s="1"/>
  <c r="BR26" i="18" s="1"/>
  <c r="BS26" i="18" s="1"/>
  <c r="BT26" i="18" s="1"/>
  <c r="BL26" i="18"/>
  <c r="BL39" i="18" s="1"/>
  <c r="BL52" i="18" s="1"/>
  <c r="BF26" i="18"/>
  <c r="BG26" i="18" s="1"/>
  <c r="BH26" i="18" s="1"/>
  <c r="BI26" i="18" s="1"/>
  <c r="BJ26" i="18" s="1"/>
  <c r="BK26" i="18" s="1"/>
  <c r="BE26" i="18"/>
  <c r="BD26" i="18"/>
  <c r="BC26" i="18"/>
  <c r="AX26" i="18"/>
  <c r="AY26" i="18" s="1"/>
  <c r="AZ26" i="18" s="1"/>
  <c r="BA26" i="18" s="1"/>
  <c r="BB26" i="18" s="1"/>
  <c r="AW26" i="18"/>
  <c r="AV26" i="18"/>
  <c r="AU26" i="18"/>
  <c r="AT26" i="18"/>
  <c r="AT39" i="18" s="1"/>
  <c r="AT52" i="18" s="1"/>
  <c r="AN26" i="18"/>
  <c r="AO26" i="18" s="1"/>
  <c r="AP26" i="18" s="1"/>
  <c r="AQ26" i="18" s="1"/>
  <c r="AR26" i="18" s="1"/>
  <c r="AS26" i="18" s="1"/>
  <c r="AL26" i="18"/>
  <c r="AM26" i="18" s="1"/>
  <c r="AK26" i="18"/>
  <c r="AK39" i="18" s="1"/>
  <c r="AK52" i="18" s="1"/>
  <c r="AC26" i="18"/>
  <c r="AD26" i="18" s="1"/>
  <c r="AE26" i="18" s="1"/>
  <c r="AF26" i="18" s="1"/>
  <c r="AG26" i="18" s="1"/>
  <c r="AH26" i="18" s="1"/>
  <c r="AI26" i="18" s="1"/>
  <c r="AJ26" i="18" s="1"/>
  <c r="AB26" i="18"/>
  <c r="AB39" i="18" s="1"/>
  <c r="AB52" i="18" s="1"/>
  <c r="T26" i="18"/>
  <c r="U26" i="18" s="1"/>
  <c r="V26" i="18" s="1"/>
  <c r="W26" i="18" s="1"/>
  <c r="X26" i="18" s="1"/>
  <c r="Y26" i="18" s="1"/>
  <c r="Z26" i="18" s="1"/>
  <c r="AA26" i="18" s="1"/>
  <c r="S26" i="18"/>
  <c r="L26" i="18"/>
  <c r="M26" i="18" s="1"/>
  <c r="N26" i="18" s="1"/>
  <c r="O26" i="18" s="1"/>
  <c r="P26" i="18" s="1"/>
  <c r="Q26" i="18" s="1"/>
  <c r="R26" i="18" s="1"/>
  <c r="K26" i="18"/>
  <c r="J26" i="18"/>
  <c r="J39" i="18" s="1"/>
  <c r="J52" i="18" s="1"/>
  <c r="D26" i="18"/>
  <c r="E26" i="18" s="1"/>
  <c r="F26" i="18" s="1"/>
  <c r="G26" i="18" s="1"/>
  <c r="H26" i="18" s="1"/>
  <c r="I26" i="18" s="1"/>
  <c r="B26" i="18"/>
  <c r="C26" i="18" s="1"/>
  <c r="A26" i="18"/>
  <c r="CE25" i="18"/>
  <c r="CF25" i="18" s="1"/>
  <c r="CG25" i="18" s="1"/>
  <c r="CH25" i="18" s="1"/>
  <c r="CI25" i="18" s="1"/>
  <c r="CJ25" i="18" s="1"/>
  <c r="CK25" i="18" s="1"/>
  <c r="CL25" i="18" s="1"/>
  <c r="CD25" i="18"/>
  <c r="CD38" i="18" s="1"/>
  <c r="CD51" i="18" s="1"/>
  <c r="CB25" i="18"/>
  <c r="CC25" i="18" s="1"/>
  <c r="CA25" i="18"/>
  <c r="BW25" i="18"/>
  <c r="BX25" i="18" s="1"/>
  <c r="BY25" i="18" s="1"/>
  <c r="BZ25" i="18" s="1"/>
  <c r="BV25" i="18"/>
  <c r="BU25" i="18"/>
  <c r="BM25" i="18"/>
  <c r="BN25" i="18" s="1"/>
  <c r="BO25" i="18" s="1"/>
  <c r="BP25" i="18" s="1"/>
  <c r="BQ25" i="18" s="1"/>
  <c r="BR25" i="18" s="1"/>
  <c r="BS25" i="18" s="1"/>
  <c r="BT25" i="18" s="1"/>
  <c r="BL25" i="18"/>
  <c r="BL38" i="18" s="1"/>
  <c r="BL51" i="18" s="1"/>
  <c r="BD25" i="18"/>
  <c r="BE25" i="18" s="1"/>
  <c r="BF25" i="18" s="1"/>
  <c r="BG25" i="18" s="1"/>
  <c r="BH25" i="18" s="1"/>
  <c r="BI25" i="18" s="1"/>
  <c r="BJ25" i="18" s="1"/>
  <c r="BK25" i="18" s="1"/>
  <c r="BC25" i="18"/>
  <c r="BC38" i="18" s="1"/>
  <c r="BC51" i="18" s="1"/>
  <c r="AU25" i="18"/>
  <c r="AV25" i="18" s="1"/>
  <c r="AW25" i="18" s="1"/>
  <c r="AX25" i="18" s="1"/>
  <c r="AY25" i="18" s="1"/>
  <c r="AZ25" i="18" s="1"/>
  <c r="BA25" i="18" s="1"/>
  <c r="BB25" i="18" s="1"/>
  <c r="AT25" i="18"/>
  <c r="AT38" i="18" s="1"/>
  <c r="AT51" i="18" s="1"/>
  <c r="AL25" i="18"/>
  <c r="AM25" i="18" s="1"/>
  <c r="AN25" i="18" s="1"/>
  <c r="AO25" i="18" s="1"/>
  <c r="AP25" i="18" s="1"/>
  <c r="AQ25" i="18" s="1"/>
  <c r="AR25" i="18" s="1"/>
  <c r="AS25" i="18" s="1"/>
  <c r="AK25" i="18"/>
  <c r="AK38" i="18" s="1"/>
  <c r="AK51" i="18" s="1"/>
  <c r="AH25" i="18"/>
  <c r="AI25" i="18" s="1"/>
  <c r="AJ25" i="18" s="1"/>
  <c r="AD25" i="18"/>
  <c r="AE25" i="18" s="1"/>
  <c r="AF25" i="18" s="1"/>
  <c r="AG25" i="18" s="1"/>
  <c r="AC25" i="18"/>
  <c r="AB25" i="18"/>
  <c r="W25" i="18"/>
  <c r="X25" i="18" s="1"/>
  <c r="Y25" i="18" s="1"/>
  <c r="Z25" i="18" s="1"/>
  <c r="AA25" i="18" s="1"/>
  <c r="V25" i="18"/>
  <c r="U25" i="18"/>
  <c r="T25" i="18"/>
  <c r="S25" i="18"/>
  <c r="S38" i="18" s="1"/>
  <c r="S51" i="18" s="1"/>
  <c r="L25" i="18"/>
  <c r="M25" i="18" s="1"/>
  <c r="N25" i="18" s="1"/>
  <c r="O25" i="18" s="1"/>
  <c r="P25" i="18" s="1"/>
  <c r="Q25" i="18" s="1"/>
  <c r="R25" i="18" s="1"/>
  <c r="K25" i="18"/>
  <c r="J25" i="18"/>
  <c r="E25" i="18"/>
  <c r="F25" i="18" s="1"/>
  <c r="G25" i="18" s="1"/>
  <c r="H25" i="18" s="1"/>
  <c r="I25" i="18" s="1"/>
  <c r="B25" i="18"/>
  <c r="C25" i="18" s="1"/>
  <c r="D25" i="18" s="1"/>
  <c r="A25" i="18"/>
  <c r="A38" i="18" s="1"/>
  <c r="A51" i="18" s="1"/>
  <c r="CE24" i="18"/>
  <c r="CF24" i="18" s="1"/>
  <c r="CG24" i="18" s="1"/>
  <c r="CH24" i="18" s="1"/>
  <c r="CI24" i="18" s="1"/>
  <c r="CJ24" i="18" s="1"/>
  <c r="CK24" i="18" s="1"/>
  <c r="CL24" i="18" s="1"/>
  <c r="CD24" i="18"/>
  <c r="BX24" i="18"/>
  <c r="BY24" i="18" s="1"/>
  <c r="BZ24" i="18" s="1"/>
  <c r="CA24" i="18" s="1"/>
  <c r="CB24" i="18" s="1"/>
  <c r="CC24" i="18" s="1"/>
  <c r="BW24" i="18"/>
  <c r="BV24" i="18"/>
  <c r="BU24" i="18"/>
  <c r="BQ24" i="18"/>
  <c r="BR24" i="18" s="1"/>
  <c r="BS24" i="18" s="1"/>
  <c r="BT24" i="18" s="1"/>
  <c r="BP24" i="18"/>
  <c r="BO24" i="18"/>
  <c r="BN24" i="18"/>
  <c r="BM24" i="18"/>
  <c r="BL24" i="18"/>
  <c r="BL37" i="18" s="1"/>
  <c r="BL50" i="18" s="1"/>
  <c r="BE24" i="18"/>
  <c r="BF24" i="18" s="1"/>
  <c r="BG24" i="18" s="1"/>
  <c r="BH24" i="18" s="1"/>
  <c r="BI24" i="18" s="1"/>
  <c r="BJ24" i="18" s="1"/>
  <c r="BK24" i="18" s="1"/>
  <c r="BD24" i="18"/>
  <c r="BC24" i="18"/>
  <c r="BC37" i="18" s="1"/>
  <c r="BC50" i="18" s="1"/>
  <c r="AU24" i="18"/>
  <c r="AV24" i="18" s="1"/>
  <c r="AW24" i="18" s="1"/>
  <c r="AX24" i="18" s="1"/>
  <c r="AY24" i="18" s="1"/>
  <c r="AZ24" i="18" s="1"/>
  <c r="BA24" i="18" s="1"/>
  <c r="BB24" i="18" s="1"/>
  <c r="AT24" i="18"/>
  <c r="AT37" i="18" s="1"/>
  <c r="AL24" i="18"/>
  <c r="AM24" i="18" s="1"/>
  <c r="AN24" i="18" s="1"/>
  <c r="AO24" i="18" s="1"/>
  <c r="AP24" i="18" s="1"/>
  <c r="AQ24" i="18" s="1"/>
  <c r="AR24" i="18" s="1"/>
  <c r="AS24" i="18" s="1"/>
  <c r="AK24" i="18"/>
  <c r="AK37" i="18" s="1"/>
  <c r="AK50" i="18" s="1"/>
  <c r="AJ24" i="18"/>
  <c r="AF24" i="18"/>
  <c r="AG24" i="18" s="1"/>
  <c r="AH24" i="18" s="1"/>
  <c r="AI24" i="18" s="1"/>
  <c r="AD24" i="18"/>
  <c r="AE24" i="18" s="1"/>
  <c r="AC24" i="18"/>
  <c r="AB24" i="18"/>
  <c r="AB37" i="18" s="1"/>
  <c r="AB50" i="18" s="1"/>
  <c r="U24" i="18"/>
  <c r="V24" i="18" s="1"/>
  <c r="W24" i="18" s="1"/>
  <c r="X24" i="18" s="1"/>
  <c r="Y24" i="18" s="1"/>
  <c r="Z24" i="18" s="1"/>
  <c r="AA24" i="18" s="1"/>
  <c r="T24" i="18"/>
  <c r="S24" i="18"/>
  <c r="L24" i="18"/>
  <c r="M24" i="18" s="1"/>
  <c r="N24" i="18" s="1"/>
  <c r="O24" i="18" s="1"/>
  <c r="P24" i="18" s="1"/>
  <c r="Q24" i="18" s="1"/>
  <c r="R24" i="18" s="1"/>
  <c r="K24" i="18"/>
  <c r="J24" i="18"/>
  <c r="J37" i="18" s="1"/>
  <c r="J50" i="18" s="1"/>
  <c r="F24" i="18"/>
  <c r="G24" i="18" s="1"/>
  <c r="H24" i="18" s="1"/>
  <c r="I24" i="18" s="1"/>
  <c r="B24" i="18"/>
  <c r="C24" i="18" s="1"/>
  <c r="D24" i="18" s="1"/>
  <c r="E24" i="18" s="1"/>
  <c r="A24" i="18"/>
  <c r="A37" i="18" s="1"/>
  <c r="A50" i="18" s="1"/>
  <c r="CF23" i="18"/>
  <c r="CG23" i="18" s="1"/>
  <c r="CH23" i="18" s="1"/>
  <c r="CI23" i="18" s="1"/>
  <c r="CJ23" i="18" s="1"/>
  <c r="CK23" i="18" s="1"/>
  <c r="CL23" i="18" s="1"/>
  <c r="CE23" i="18"/>
  <c r="CD23" i="18"/>
  <c r="CD36" i="18" s="1"/>
  <c r="CD49" i="18" s="1"/>
  <c r="CC23" i="18"/>
  <c r="BX23" i="18"/>
  <c r="BY23" i="18" s="1"/>
  <c r="BZ23" i="18" s="1"/>
  <c r="CA23" i="18" s="1"/>
  <c r="CB23" i="18" s="1"/>
  <c r="BW23" i="18"/>
  <c r="BV23" i="18"/>
  <c r="BU23" i="18"/>
  <c r="BU36" i="18" s="1"/>
  <c r="BU49" i="18" s="1"/>
  <c r="BN23" i="18"/>
  <c r="BO23" i="18" s="1"/>
  <c r="BP23" i="18" s="1"/>
  <c r="BQ23" i="18" s="1"/>
  <c r="BR23" i="18" s="1"/>
  <c r="BS23" i="18" s="1"/>
  <c r="BT23" i="18" s="1"/>
  <c r="BM23" i="18"/>
  <c r="BL23" i="18"/>
  <c r="BL36" i="18" s="1"/>
  <c r="BL49" i="18" s="1"/>
  <c r="BG23" i="18"/>
  <c r="BH23" i="18" s="1"/>
  <c r="BI23" i="18" s="1"/>
  <c r="BJ23" i="18" s="1"/>
  <c r="BK23" i="18" s="1"/>
  <c r="BF23" i="18"/>
  <c r="BD23" i="18"/>
  <c r="BE23" i="18" s="1"/>
  <c r="BC23" i="18"/>
  <c r="BC36" i="18" s="1"/>
  <c r="BC49" i="18" s="1"/>
  <c r="AZ23" i="18"/>
  <c r="BA23" i="18" s="1"/>
  <c r="BB23" i="18" s="1"/>
  <c r="AU23" i="18"/>
  <c r="AV23" i="18" s="1"/>
  <c r="AW23" i="18" s="1"/>
  <c r="AX23" i="18" s="1"/>
  <c r="AY23" i="18" s="1"/>
  <c r="AT23" i="18"/>
  <c r="AT36" i="18" s="1"/>
  <c r="AT49" i="18" s="1"/>
  <c r="AL23" i="18"/>
  <c r="AM23" i="18" s="1"/>
  <c r="AN23" i="18" s="1"/>
  <c r="AO23" i="18" s="1"/>
  <c r="AP23" i="18" s="1"/>
  <c r="AQ23" i="18" s="1"/>
  <c r="AR23" i="18" s="1"/>
  <c r="AS23" i="18" s="1"/>
  <c r="AK23" i="18"/>
  <c r="AC23" i="18"/>
  <c r="AD23" i="18" s="1"/>
  <c r="AE23" i="18" s="1"/>
  <c r="AF23" i="18" s="1"/>
  <c r="AG23" i="18" s="1"/>
  <c r="AH23" i="18" s="1"/>
  <c r="AI23" i="18" s="1"/>
  <c r="AJ23" i="18" s="1"/>
  <c r="AB23" i="18"/>
  <c r="T23" i="18"/>
  <c r="U23" i="18" s="1"/>
  <c r="V23" i="18" s="1"/>
  <c r="W23" i="18" s="1"/>
  <c r="X23" i="18" s="1"/>
  <c r="Y23" i="18" s="1"/>
  <c r="Z23" i="18" s="1"/>
  <c r="AA23" i="18" s="1"/>
  <c r="S23" i="18"/>
  <c r="S36" i="18" s="1"/>
  <c r="S49" i="18" s="1"/>
  <c r="M23" i="18"/>
  <c r="N23" i="18" s="1"/>
  <c r="O23" i="18" s="1"/>
  <c r="P23" i="18" s="1"/>
  <c r="Q23" i="18" s="1"/>
  <c r="R23" i="18" s="1"/>
  <c r="L23" i="18"/>
  <c r="K23" i="18"/>
  <c r="J23" i="18"/>
  <c r="J36" i="18" s="1"/>
  <c r="J49" i="18" s="1"/>
  <c r="C23" i="18"/>
  <c r="D23" i="18" s="1"/>
  <c r="E23" i="18" s="1"/>
  <c r="F23" i="18" s="1"/>
  <c r="G23" i="18" s="1"/>
  <c r="H23" i="18" s="1"/>
  <c r="I23" i="18" s="1"/>
  <c r="B23" i="18"/>
  <c r="A23" i="18"/>
  <c r="A36" i="18" s="1"/>
  <c r="A49" i="18" s="1"/>
  <c r="CF22" i="18"/>
  <c r="CG22" i="18" s="1"/>
  <c r="CH22" i="18" s="1"/>
  <c r="CI22" i="18" s="1"/>
  <c r="CJ22" i="18" s="1"/>
  <c r="CK22" i="18" s="1"/>
  <c r="CL22" i="18" s="1"/>
  <c r="CE22" i="18"/>
  <c r="CD22" i="18"/>
  <c r="CD35" i="18" s="1"/>
  <c r="CD48" i="18" s="1"/>
  <c r="BV22" i="18"/>
  <c r="BW22" i="18" s="1"/>
  <c r="BX22" i="18" s="1"/>
  <c r="BY22" i="18" s="1"/>
  <c r="BZ22" i="18" s="1"/>
  <c r="CA22" i="18" s="1"/>
  <c r="CB22" i="18" s="1"/>
  <c r="CC22" i="18" s="1"/>
  <c r="BU22" i="18"/>
  <c r="BM22" i="18"/>
  <c r="BN22" i="18" s="1"/>
  <c r="BO22" i="18" s="1"/>
  <c r="BP22" i="18" s="1"/>
  <c r="BQ22" i="18" s="1"/>
  <c r="BR22" i="18" s="1"/>
  <c r="BS22" i="18" s="1"/>
  <c r="BT22" i="18" s="1"/>
  <c r="BL22" i="18"/>
  <c r="BL35" i="18" s="1"/>
  <c r="BL48" i="18" s="1"/>
  <c r="BH22" i="18"/>
  <c r="BI22" i="18" s="1"/>
  <c r="BJ22" i="18" s="1"/>
  <c r="BK22" i="18" s="1"/>
  <c r="BG22" i="18"/>
  <c r="BF22" i="18"/>
  <c r="BD22" i="18"/>
  <c r="BE22" i="18" s="1"/>
  <c r="BC22" i="18"/>
  <c r="BC35" i="18" s="1"/>
  <c r="BC48" i="18" s="1"/>
  <c r="AZ22" i="18"/>
  <c r="BA22" i="18" s="1"/>
  <c r="BB22" i="18" s="1"/>
  <c r="AV22" i="18"/>
  <c r="AW22" i="18" s="1"/>
  <c r="AX22" i="18" s="1"/>
  <c r="AY22" i="18" s="1"/>
  <c r="AU22" i="18"/>
  <c r="AT22" i="18"/>
  <c r="AN22" i="18"/>
  <c r="AO22" i="18" s="1"/>
  <c r="AP22" i="18" s="1"/>
  <c r="AQ22" i="18" s="1"/>
  <c r="AR22" i="18" s="1"/>
  <c r="AS22" i="18" s="1"/>
  <c r="AM22" i="18"/>
  <c r="AL22" i="18"/>
  <c r="AK22" i="18"/>
  <c r="AK35" i="18" s="1"/>
  <c r="AK48" i="18" s="1"/>
  <c r="AD22" i="18"/>
  <c r="AE22" i="18" s="1"/>
  <c r="AF22" i="18" s="1"/>
  <c r="AG22" i="18" s="1"/>
  <c r="AH22" i="18" s="1"/>
  <c r="AI22" i="18" s="1"/>
  <c r="AJ22" i="18" s="1"/>
  <c r="AC22" i="18"/>
  <c r="AB22" i="18"/>
  <c r="AB35" i="18" s="1"/>
  <c r="AB48" i="18" s="1"/>
  <c r="T22" i="18"/>
  <c r="U22" i="18" s="1"/>
  <c r="V22" i="18" s="1"/>
  <c r="W22" i="18" s="1"/>
  <c r="X22" i="18" s="1"/>
  <c r="Y22" i="18" s="1"/>
  <c r="Z22" i="18" s="1"/>
  <c r="AA22" i="18" s="1"/>
  <c r="S22" i="18"/>
  <c r="S35" i="18" s="1"/>
  <c r="S48" i="18" s="1"/>
  <c r="K22" i="18"/>
  <c r="L22" i="18" s="1"/>
  <c r="M22" i="18" s="1"/>
  <c r="N22" i="18" s="1"/>
  <c r="O22" i="18" s="1"/>
  <c r="P22" i="18" s="1"/>
  <c r="Q22" i="18" s="1"/>
  <c r="R22" i="18" s="1"/>
  <c r="J22" i="18"/>
  <c r="J35" i="18" s="1"/>
  <c r="J48" i="18" s="1"/>
  <c r="I22" i="18"/>
  <c r="H22" i="18"/>
  <c r="D22" i="18"/>
  <c r="E22" i="18" s="1"/>
  <c r="F22" i="18" s="1"/>
  <c r="G22" i="18" s="1"/>
  <c r="C22" i="18"/>
  <c r="B22" i="18"/>
  <c r="A22" i="18"/>
  <c r="CK21" i="18"/>
  <c r="CL21" i="18" s="1"/>
  <c r="CF21" i="18"/>
  <c r="CG21" i="18" s="1"/>
  <c r="CH21" i="18" s="1"/>
  <c r="CI21" i="18" s="1"/>
  <c r="CJ21" i="18" s="1"/>
  <c r="CE21" i="18"/>
  <c r="CD21" i="18"/>
  <c r="BV21" i="18"/>
  <c r="BW21" i="18" s="1"/>
  <c r="BX21" i="18" s="1"/>
  <c r="BY21" i="18" s="1"/>
  <c r="BZ21" i="18" s="1"/>
  <c r="CA21" i="18" s="1"/>
  <c r="CB21" i="18" s="1"/>
  <c r="CC21" i="18" s="1"/>
  <c r="BU21" i="18"/>
  <c r="BU34" i="18" s="1"/>
  <c r="BU47" i="18" s="1"/>
  <c r="BM21" i="18"/>
  <c r="BN21" i="18" s="1"/>
  <c r="BO21" i="18" s="1"/>
  <c r="BP21" i="18" s="1"/>
  <c r="BQ21" i="18" s="1"/>
  <c r="BR21" i="18" s="1"/>
  <c r="BS21" i="18" s="1"/>
  <c r="BT21" i="18" s="1"/>
  <c r="BL21" i="18"/>
  <c r="BL34" i="18" s="1"/>
  <c r="BL47" i="18" s="1"/>
  <c r="BD21" i="18"/>
  <c r="BE21" i="18" s="1"/>
  <c r="BF21" i="18" s="1"/>
  <c r="BG21" i="18" s="1"/>
  <c r="BH21" i="18" s="1"/>
  <c r="BI21" i="18" s="1"/>
  <c r="BJ21" i="18" s="1"/>
  <c r="BK21" i="18" s="1"/>
  <c r="BC21" i="18"/>
  <c r="BC34" i="18" s="1"/>
  <c r="BC47" i="18" s="1"/>
  <c r="AX21" i="18"/>
  <c r="AY21" i="18" s="1"/>
  <c r="AZ21" i="18" s="1"/>
  <c r="BA21" i="18" s="1"/>
  <c r="BB21" i="18" s="1"/>
  <c r="AV21" i="18"/>
  <c r="AW21" i="18" s="1"/>
  <c r="AU21" i="18"/>
  <c r="AT21" i="18"/>
  <c r="AT34" i="18" s="1"/>
  <c r="AT47" i="18" s="1"/>
  <c r="AP21" i="18"/>
  <c r="AQ21" i="18" s="1"/>
  <c r="AR21" i="18" s="1"/>
  <c r="AS21" i="18" s="1"/>
  <c r="AO21" i="18"/>
  <c r="AN21" i="18"/>
  <c r="AM21" i="18"/>
  <c r="AL21" i="18"/>
  <c r="AK21" i="18"/>
  <c r="AK34" i="18" s="1"/>
  <c r="AK47" i="18" s="1"/>
  <c r="AE21" i="18"/>
  <c r="AF21" i="18" s="1"/>
  <c r="AG21" i="18" s="1"/>
  <c r="AH21" i="18" s="1"/>
  <c r="AI21" i="18" s="1"/>
  <c r="AJ21" i="18" s="1"/>
  <c r="AD21" i="18"/>
  <c r="AC21" i="18"/>
  <c r="AB21" i="18"/>
  <c r="X21" i="18"/>
  <c r="Y21" i="18" s="1"/>
  <c r="Z21" i="18" s="1"/>
  <c r="AA21" i="18" s="1"/>
  <c r="T21" i="18"/>
  <c r="U21" i="18" s="1"/>
  <c r="V21" i="18" s="1"/>
  <c r="W21" i="18" s="1"/>
  <c r="S21" i="18"/>
  <c r="S34" i="18" s="1"/>
  <c r="S47" i="18" s="1"/>
  <c r="N21" i="18"/>
  <c r="O21" i="18" s="1"/>
  <c r="P21" i="18" s="1"/>
  <c r="Q21" i="18" s="1"/>
  <c r="R21" i="18" s="1"/>
  <c r="K21" i="18"/>
  <c r="L21" i="18" s="1"/>
  <c r="M21" i="18" s="1"/>
  <c r="J21" i="18"/>
  <c r="J34" i="18" s="1"/>
  <c r="J47" i="18" s="1"/>
  <c r="D21" i="18"/>
  <c r="E21" i="18" s="1"/>
  <c r="F21" i="18" s="1"/>
  <c r="G21" i="18" s="1"/>
  <c r="H21" i="18" s="1"/>
  <c r="I21" i="18" s="1"/>
  <c r="C21" i="18"/>
  <c r="B21" i="18"/>
  <c r="A21" i="18"/>
  <c r="A34" i="18" s="1"/>
  <c r="A47" i="18" s="1"/>
  <c r="B19" i="18"/>
  <c r="K19" i="18" s="1"/>
  <c r="T19" i="18" s="1"/>
  <c r="AC19" i="18" s="1"/>
  <c r="AL19" i="18" s="1"/>
  <c r="AU19" i="18" s="1"/>
  <c r="BD19" i="18" s="1"/>
  <c r="BM19" i="18" s="1"/>
  <c r="BV19" i="18" s="1"/>
  <c r="CE19" i="18" s="1"/>
  <c r="B18" i="18"/>
  <c r="K18" i="18" s="1"/>
  <c r="T18" i="18" s="1"/>
  <c r="AC18" i="18" s="1"/>
  <c r="AL18" i="18" s="1"/>
  <c r="AU18" i="18" s="1"/>
  <c r="BD18" i="18" s="1"/>
  <c r="BM18" i="18" s="1"/>
  <c r="BV18" i="18" s="1"/>
  <c r="CE18" i="18" s="1"/>
  <c r="B17" i="18"/>
  <c r="K17" i="18" s="1"/>
  <c r="T17" i="18" s="1"/>
  <c r="AC17" i="18" s="1"/>
  <c r="AL17" i="18" s="1"/>
  <c r="AU17" i="18" s="1"/>
  <c r="BD17" i="18" s="1"/>
  <c r="BM17" i="18" s="1"/>
  <c r="BV17" i="18" s="1"/>
  <c r="CE17" i="18" s="1"/>
  <c r="B16" i="18"/>
  <c r="K16" i="18" s="1"/>
  <c r="T16" i="18" s="1"/>
  <c r="AC16" i="18" s="1"/>
  <c r="AL16" i="18" s="1"/>
  <c r="AU16" i="18" s="1"/>
  <c r="BD16" i="18" s="1"/>
  <c r="BM16" i="18" s="1"/>
  <c r="BV16" i="18" s="1"/>
  <c r="CE16" i="18" s="1"/>
  <c r="B15" i="18"/>
  <c r="K15" i="18" s="1"/>
  <c r="T15" i="18" s="1"/>
  <c r="AC15" i="18" s="1"/>
  <c r="AL15" i="18" s="1"/>
  <c r="AU15" i="18" s="1"/>
  <c r="BD15" i="18" s="1"/>
  <c r="BM15" i="18" s="1"/>
  <c r="BV15" i="18" s="1"/>
  <c r="CE15" i="18" s="1"/>
  <c r="B14" i="18"/>
  <c r="K14" i="18" s="1"/>
  <c r="T14" i="18" s="1"/>
  <c r="AC14" i="18" s="1"/>
  <c r="AL14" i="18" s="1"/>
  <c r="AU14" i="18" s="1"/>
  <c r="BD14" i="18" s="1"/>
  <c r="BM14" i="18" s="1"/>
  <c r="BV14" i="18" s="1"/>
  <c r="CE14" i="18" s="1"/>
  <c r="B13" i="18"/>
  <c r="K13" i="18" s="1"/>
  <c r="T13" i="18" s="1"/>
  <c r="AC13" i="18" s="1"/>
  <c r="AL13" i="18" s="1"/>
  <c r="AU13" i="18" s="1"/>
  <c r="BD13" i="18" s="1"/>
  <c r="BM13" i="18" s="1"/>
  <c r="BV13" i="18" s="1"/>
  <c r="CE13" i="18" s="1"/>
  <c r="B12" i="18"/>
  <c r="K12" i="18" s="1"/>
  <c r="T12" i="18" s="1"/>
  <c r="AC12" i="18" s="1"/>
  <c r="AL12" i="18" s="1"/>
  <c r="AU12" i="18" s="1"/>
  <c r="BD12" i="18" s="1"/>
  <c r="BM12" i="18" s="1"/>
  <c r="BV12" i="18" s="1"/>
  <c r="CE12" i="18" s="1"/>
  <c r="B11" i="18"/>
  <c r="K11" i="18" s="1"/>
  <c r="T11" i="18" s="1"/>
  <c r="AC11" i="18" s="1"/>
  <c r="AL11" i="18" s="1"/>
  <c r="AU11" i="18" s="1"/>
  <c r="BD11" i="18" s="1"/>
  <c r="BM11" i="18" s="1"/>
  <c r="BV11" i="18" s="1"/>
  <c r="CE11" i="18" s="1"/>
  <c r="B10" i="18"/>
  <c r="K10" i="18" s="1"/>
  <c r="T10" i="18" s="1"/>
  <c r="AC10" i="18" s="1"/>
  <c r="AL10" i="18" s="1"/>
  <c r="AU10" i="18" s="1"/>
  <c r="BD10" i="18" s="1"/>
  <c r="BM10" i="18" s="1"/>
  <c r="BV10" i="18" s="1"/>
  <c r="CE10" i="18" s="1"/>
  <c r="B9" i="18"/>
  <c r="K9" i="18" s="1"/>
  <c r="T9" i="18" s="1"/>
  <c r="AC9" i="18" s="1"/>
  <c r="AL9" i="18" s="1"/>
  <c r="AU9" i="18" s="1"/>
  <c r="BD9" i="18" s="1"/>
  <c r="BM9" i="18" s="1"/>
  <c r="BV9" i="18" s="1"/>
  <c r="CE9" i="18" s="1"/>
  <c r="B8" i="18"/>
  <c r="K8" i="18" s="1"/>
  <c r="CD58" i="17"/>
  <c r="AB58" i="17"/>
  <c r="J58" i="17"/>
  <c r="S57" i="17"/>
  <c r="A55" i="17"/>
  <c r="CD53" i="17"/>
  <c r="S52" i="17"/>
  <c r="A49" i="17"/>
  <c r="BC48" i="17"/>
  <c r="AB48" i="17"/>
  <c r="S47" i="17"/>
  <c r="A47" i="17"/>
  <c r="BF45" i="17"/>
  <c r="BC45" i="17"/>
  <c r="BC58" i="17" s="1"/>
  <c r="AV45" i="17"/>
  <c r="AU45" i="17"/>
  <c r="AB45" i="17"/>
  <c r="M45" i="17"/>
  <c r="L45" i="17"/>
  <c r="K45" i="17"/>
  <c r="K45" i="18" s="1"/>
  <c r="J45" i="17"/>
  <c r="BU44" i="17"/>
  <c r="BU57" i="17" s="1"/>
  <c r="BL44" i="17"/>
  <c r="BL57" i="17" s="1"/>
  <c r="BD44" i="17"/>
  <c r="S44" i="17"/>
  <c r="L44" i="17"/>
  <c r="K44" i="17"/>
  <c r="D44" i="17"/>
  <c r="D57" i="17" s="1"/>
  <c r="B44" i="17"/>
  <c r="BM43" i="17"/>
  <c r="BL43" i="17"/>
  <c r="BL56" i="17" s="1"/>
  <c r="AU43" i="17"/>
  <c r="AT43" i="17"/>
  <c r="AT56" i="17" s="1"/>
  <c r="AK43" i="17"/>
  <c r="AK56" i="17" s="1"/>
  <c r="AC43" i="17"/>
  <c r="AB43" i="17"/>
  <c r="AB56" i="17" s="1"/>
  <c r="T43" i="17"/>
  <c r="N43" i="17"/>
  <c r="M43" i="17"/>
  <c r="L43" i="17"/>
  <c r="BU42" i="17"/>
  <c r="BU55" i="17" s="1"/>
  <c r="BM42" i="17"/>
  <c r="AC42" i="17"/>
  <c r="AB42" i="17"/>
  <c r="AB55" i="17" s="1"/>
  <c r="A42" i="17"/>
  <c r="BX41" i="17"/>
  <c r="BM41" i="17"/>
  <c r="AK41" i="17"/>
  <c r="AK54" i="17" s="1"/>
  <c r="AF41" i="17"/>
  <c r="AC41" i="17"/>
  <c r="J41" i="17"/>
  <c r="J54" i="17" s="1"/>
  <c r="CE40" i="17"/>
  <c r="CD40" i="17"/>
  <c r="BC40" i="17"/>
  <c r="BC53" i="17" s="1"/>
  <c r="AT40" i="17"/>
  <c r="AT53" i="17" s="1"/>
  <c r="AO40" i="17"/>
  <c r="AL40" i="17"/>
  <c r="AK40" i="17"/>
  <c r="AK53" i="17" s="1"/>
  <c r="BM39" i="17"/>
  <c r="AU39" i="17"/>
  <c r="AT39" i="17"/>
  <c r="AT52" i="17" s="1"/>
  <c r="AK39" i="17"/>
  <c r="AK52" i="17" s="1"/>
  <c r="AD39" i="17"/>
  <c r="AC39" i="17"/>
  <c r="AB39" i="17"/>
  <c r="AB52" i="17" s="1"/>
  <c r="S39" i="17"/>
  <c r="J39" i="17"/>
  <c r="J52" i="17" s="1"/>
  <c r="B39" i="17"/>
  <c r="BC38" i="17"/>
  <c r="BC51" i="17" s="1"/>
  <c r="AU38" i="17"/>
  <c r="AN38" i="17"/>
  <c r="AM38" i="17"/>
  <c r="U38" i="17"/>
  <c r="S38" i="17"/>
  <c r="S51" i="17" s="1"/>
  <c r="K38" i="17"/>
  <c r="K38" i="18" s="1"/>
  <c r="CD37" i="17"/>
  <c r="CD50" i="17" s="1"/>
  <c r="BU37" i="17"/>
  <c r="BU50" i="17" s="1"/>
  <c r="BL37" i="17"/>
  <c r="BL50" i="17" s="1"/>
  <c r="AK37" i="17"/>
  <c r="AK50" i="17" s="1"/>
  <c r="AF37" i="17"/>
  <c r="AE37" i="17"/>
  <c r="AD37" i="17"/>
  <c r="BV36" i="17"/>
  <c r="BV36" i="18" s="1"/>
  <c r="BL36" i="17"/>
  <c r="BL49" i="17" s="1"/>
  <c r="BD36" i="17"/>
  <c r="AU36" i="17"/>
  <c r="AT36" i="17"/>
  <c r="AT49" i="17" s="1"/>
  <c r="AK36" i="17"/>
  <c r="AK49" i="17" s="1"/>
  <c r="AB36" i="17"/>
  <c r="AB49" i="17" s="1"/>
  <c r="BM35" i="17"/>
  <c r="AB35" i="17"/>
  <c r="U35" i="17"/>
  <c r="T35" i="17"/>
  <c r="A35" i="17"/>
  <c r="A48" i="17" s="1"/>
  <c r="CD34" i="17"/>
  <c r="CD47" i="17" s="1"/>
  <c r="BM34" i="17"/>
  <c r="BL34" i="17"/>
  <c r="BL47" i="17" s="1"/>
  <c r="BC34" i="17"/>
  <c r="BC47" i="17" s="1"/>
  <c r="AV34" i="17"/>
  <c r="U34" i="17"/>
  <c r="T34" i="17"/>
  <c r="A34" i="17"/>
  <c r="CF32" i="17"/>
  <c r="CE32" i="17"/>
  <c r="CE45" i="17" s="1"/>
  <c r="CD32" i="17"/>
  <c r="CD45" i="17" s="1"/>
  <c r="BX32" i="17"/>
  <c r="BY32" i="17" s="1"/>
  <c r="BY45" i="17" s="1"/>
  <c r="BW32" i="17"/>
  <c r="BW45" i="17" s="1"/>
  <c r="BV32" i="17"/>
  <c r="BV45" i="17" s="1"/>
  <c r="BU32" i="17"/>
  <c r="BU45" i="17" s="1"/>
  <c r="BU58" i="17" s="1"/>
  <c r="BN32" i="17"/>
  <c r="BM32" i="17"/>
  <c r="BM45" i="17" s="1"/>
  <c r="BL32" i="17"/>
  <c r="BL45" i="17" s="1"/>
  <c r="BL58" i="17" s="1"/>
  <c r="BG32" i="17"/>
  <c r="BH32" i="17" s="1"/>
  <c r="BF32" i="17"/>
  <c r="BE32" i="17"/>
  <c r="BE45" i="17" s="1"/>
  <c r="BD32" i="17"/>
  <c r="BD45" i="17" s="1"/>
  <c r="BC32" i="17"/>
  <c r="AX32" i="17"/>
  <c r="AW32" i="17"/>
  <c r="AW45" i="17" s="1"/>
  <c r="AV32" i="17"/>
  <c r="AU32" i="17"/>
  <c r="AT32" i="17"/>
  <c r="AT45" i="17" s="1"/>
  <c r="AT58" i="17" s="1"/>
  <c r="AL32" i="17"/>
  <c r="AK32" i="17"/>
  <c r="AK45" i="17" s="1"/>
  <c r="AK58" i="17" s="1"/>
  <c r="AD32" i="17"/>
  <c r="AD45" i="17" s="1"/>
  <c r="AC32" i="17"/>
  <c r="AC45" i="17" s="1"/>
  <c r="AB32" i="17"/>
  <c r="U32" i="17"/>
  <c r="U45" i="17" s="1"/>
  <c r="T32" i="17"/>
  <c r="T45" i="17" s="1"/>
  <c r="S32" i="17"/>
  <c r="S45" i="17" s="1"/>
  <c r="S58" i="17" s="1"/>
  <c r="N32" i="17"/>
  <c r="M32" i="17"/>
  <c r="L32" i="17"/>
  <c r="K32" i="17"/>
  <c r="J32" i="17"/>
  <c r="B32" i="17"/>
  <c r="A32" i="17"/>
  <c r="A45" i="17" s="1"/>
  <c r="A58" i="17" s="1"/>
  <c r="CE31" i="17"/>
  <c r="CD31" i="17"/>
  <c r="CD44" i="17" s="1"/>
  <c r="CD57" i="17" s="1"/>
  <c r="BV31" i="17"/>
  <c r="BV44" i="17" s="1"/>
  <c r="BU31" i="17"/>
  <c r="BN31" i="17"/>
  <c r="BM31" i="17"/>
  <c r="BM44" i="17" s="1"/>
  <c r="BL31" i="17"/>
  <c r="BF31" i="17"/>
  <c r="BE31" i="17"/>
  <c r="BE44" i="17" s="1"/>
  <c r="BE44" i="18" s="1"/>
  <c r="BD31" i="17"/>
  <c r="BC31" i="17"/>
  <c r="BC44" i="17" s="1"/>
  <c r="BC57" i="17" s="1"/>
  <c r="AV31" i="17"/>
  <c r="AU31" i="17"/>
  <c r="AU44" i="17" s="1"/>
  <c r="AT31" i="17"/>
  <c r="AT44" i="17" s="1"/>
  <c r="AT57" i="17" s="1"/>
  <c r="AM31" i="17"/>
  <c r="AN31" i="17" s="1"/>
  <c r="AL31" i="17"/>
  <c r="AL44" i="17" s="1"/>
  <c r="AK31" i="17"/>
  <c r="AK44" i="17" s="1"/>
  <c r="AK57" i="17" s="1"/>
  <c r="AD31" i="17"/>
  <c r="AC31" i="17"/>
  <c r="AC44" i="17" s="1"/>
  <c r="AB31" i="17"/>
  <c r="AB44" i="17" s="1"/>
  <c r="AB57" i="17" s="1"/>
  <c r="U31" i="17"/>
  <c r="U44" i="17" s="1"/>
  <c r="T31" i="17"/>
  <c r="T44" i="17" s="1"/>
  <c r="S31" i="17"/>
  <c r="M31" i="17"/>
  <c r="M44" i="17" s="1"/>
  <c r="L31" i="17"/>
  <c r="K31" i="17"/>
  <c r="J31" i="17"/>
  <c r="J44" i="17" s="1"/>
  <c r="J57" i="17" s="1"/>
  <c r="F31" i="17"/>
  <c r="G31" i="17" s="1"/>
  <c r="E31" i="17"/>
  <c r="E44" i="17" s="1"/>
  <c r="E57" i="17" s="1"/>
  <c r="B31" i="17"/>
  <c r="C31" i="17" s="1"/>
  <c r="D31" i="17" s="1"/>
  <c r="A31" i="17"/>
  <c r="A44" i="17" s="1"/>
  <c r="A57" i="17" s="1"/>
  <c r="CG30" i="17"/>
  <c r="CF30" i="17"/>
  <c r="CF43" i="17" s="1"/>
  <c r="CE30" i="17"/>
  <c r="CE43" i="17" s="1"/>
  <c r="CD30" i="17"/>
  <c r="CD43" i="17" s="1"/>
  <c r="CD56" i="17" s="1"/>
  <c r="BX30" i="17"/>
  <c r="BX43" i="17" s="1"/>
  <c r="BW30" i="17"/>
  <c r="BW43" i="17" s="1"/>
  <c r="BV30" i="17"/>
  <c r="BV43" i="17" s="1"/>
  <c r="BV43" i="18" s="1"/>
  <c r="BU30" i="17"/>
  <c r="BU43" i="17" s="1"/>
  <c r="BU56" i="17" s="1"/>
  <c r="BN30" i="17"/>
  <c r="BM30" i="17"/>
  <c r="BL30" i="17"/>
  <c r="BD30" i="17"/>
  <c r="BC30" i="17"/>
  <c r="BC43" i="17" s="1"/>
  <c r="BC56" i="17" s="1"/>
  <c r="AV30" i="17"/>
  <c r="AU30" i="17"/>
  <c r="AT30" i="17"/>
  <c r="AN30" i="17"/>
  <c r="AN43" i="17" s="1"/>
  <c r="AM30" i="17"/>
  <c r="AM43" i="17" s="1"/>
  <c r="AL30" i="17"/>
  <c r="AL43" i="17" s="1"/>
  <c r="AK30" i="17"/>
  <c r="AE30" i="17"/>
  <c r="AE43" i="17" s="1"/>
  <c r="AD30" i="17"/>
  <c r="AD43" i="17" s="1"/>
  <c r="AC30" i="17"/>
  <c r="AB30" i="17"/>
  <c r="U30" i="17"/>
  <c r="U43" i="17" s="1"/>
  <c r="T30" i="17"/>
  <c r="S30" i="17"/>
  <c r="S43" i="17" s="1"/>
  <c r="S56" i="17" s="1"/>
  <c r="L30" i="17"/>
  <c r="M30" i="17" s="1"/>
  <c r="N30" i="17" s="1"/>
  <c r="O30" i="17" s="1"/>
  <c r="K30" i="17"/>
  <c r="K43" i="17" s="1"/>
  <c r="J30" i="17"/>
  <c r="J43" i="17" s="1"/>
  <c r="J56" i="17" s="1"/>
  <c r="B30" i="17"/>
  <c r="A30" i="17"/>
  <c r="A43" i="17" s="1"/>
  <c r="A56" i="17" s="1"/>
  <c r="CE29" i="17"/>
  <c r="CE42" i="17" s="1"/>
  <c r="CD29" i="17"/>
  <c r="CD42" i="17" s="1"/>
  <c r="CD55" i="17" s="1"/>
  <c r="BW29" i="17"/>
  <c r="BW42" i="17" s="1"/>
  <c r="BV29" i="17"/>
  <c r="BV42" i="17" s="1"/>
  <c r="BU29" i="17"/>
  <c r="BQ29" i="17"/>
  <c r="BO29" i="17"/>
  <c r="BP29" i="17" s="1"/>
  <c r="BP42" i="17" s="1"/>
  <c r="BN29" i="17"/>
  <c r="BN42" i="17" s="1"/>
  <c r="BM29" i="17"/>
  <c r="BL29" i="17"/>
  <c r="BL42" i="17" s="1"/>
  <c r="BL55" i="17" s="1"/>
  <c r="BD29" i="17"/>
  <c r="BC29" i="17"/>
  <c r="BC42" i="17" s="1"/>
  <c r="BC55" i="17" s="1"/>
  <c r="AU29" i="17"/>
  <c r="AU42" i="17" s="1"/>
  <c r="AT29" i="17"/>
  <c r="AT42" i="17" s="1"/>
  <c r="AT55" i="17" s="1"/>
  <c r="AL29" i="17"/>
  <c r="AK29" i="17"/>
  <c r="AK42" i="17" s="1"/>
  <c r="AK55" i="17" s="1"/>
  <c r="AE29" i="17"/>
  <c r="AE42" i="17" s="1"/>
  <c r="AD29" i="17"/>
  <c r="AD42" i="17" s="1"/>
  <c r="AC29" i="17"/>
  <c r="AB29" i="17"/>
  <c r="T29" i="17"/>
  <c r="S29" i="17"/>
  <c r="S42" i="17" s="1"/>
  <c r="S55" i="17" s="1"/>
  <c r="K29" i="17"/>
  <c r="K42" i="17" s="1"/>
  <c r="J29" i="17"/>
  <c r="J42" i="17" s="1"/>
  <c r="J55" i="17" s="1"/>
  <c r="B29" i="17"/>
  <c r="A29" i="17"/>
  <c r="CF28" i="17"/>
  <c r="CF41" i="17" s="1"/>
  <c r="CE28" i="17"/>
  <c r="CE41" i="17" s="1"/>
  <c r="CD28" i="17"/>
  <c r="CD41" i="17" s="1"/>
  <c r="CD54" i="17" s="1"/>
  <c r="BZ28" i="17"/>
  <c r="CA28" i="17" s="1"/>
  <c r="BX28" i="17"/>
  <c r="BY28" i="17" s="1"/>
  <c r="BY41" i="17" s="1"/>
  <c r="BW28" i="17"/>
  <c r="BW41" i="17" s="1"/>
  <c r="BV28" i="17"/>
  <c r="BV41" i="17" s="1"/>
  <c r="BU28" i="17"/>
  <c r="BU41" i="17" s="1"/>
  <c r="BU54" i="17" s="1"/>
  <c r="BN28" i="17"/>
  <c r="BM28" i="17"/>
  <c r="BL28" i="17"/>
  <c r="BL41" i="17" s="1"/>
  <c r="BL54" i="17" s="1"/>
  <c r="BD28" i="17"/>
  <c r="BD41" i="17" s="1"/>
  <c r="BC28" i="17"/>
  <c r="BC41" i="17" s="1"/>
  <c r="BC54" i="17" s="1"/>
  <c r="AV28" i="17"/>
  <c r="AW28" i="17" s="1"/>
  <c r="AX28" i="17" s="1"/>
  <c r="AU28" i="17"/>
  <c r="AU41" i="17" s="1"/>
  <c r="AT28" i="17"/>
  <c r="AT41" i="17" s="1"/>
  <c r="AT54" i="17" s="1"/>
  <c r="AM28" i="17"/>
  <c r="AL28" i="17"/>
  <c r="AL41" i="17" s="1"/>
  <c r="AK28" i="17"/>
  <c r="AF28" i="17"/>
  <c r="AG28" i="17" s="1"/>
  <c r="AE28" i="17"/>
  <c r="AE41" i="17" s="1"/>
  <c r="AD28" i="17"/>
  <c r="AD41" i="17" s="1"/>
  <c r="AC28" i="17"/>
  <c r="AB28" i="17"/>
  <c r="AB41" i="17" s="1"/>
  <c r="AB54" i="17" s="1"/>
  <c r="T28" i="17"/>
  <c r="S28" i="17"/>
  <c r="S41" i="17" s="1"/>
  <c r="S54" i="17" s="1"/>
  <c r="K28" i="17"/>
  <c r="J28" i="17"/>
  <c r="C28" i="17"/>
  <c r="C41" i="17" s="1"/>
  <c r="B28" i="17"/>
  <c r="B41" i="17" s="1"/>
  <c r="A28" i="17"/>
  <c r="A41" i="17" s="1"/>
  <c r="A54" i="17" s="1"/>
  <c r="CF27" i="17"/>
  <c r="CE27" i="17"/>
  <c r="CD27" i="17"/>
  <c r="BV27" i="17"/>
  <c r="BU27" i="17"/>
  <c r="BU40" i="17" s="1"/>
  <c r="BU53" i="17" s="1"/>
  <c r="BM27" i="17"/>
  <c r="BL27" i="17"/>
  <c r="BL40" i="17" s="1"/>
  <c r="BL53" i="17" s="1"/>
  <c r="BD27" i="17"/>
  <c r="BD40" i="17" s="1"/>
  <c r="BC27" i="17"/>
  <c r="AU27" i="17"/>
  <c r="AU40" i="17" s="1"/>
  <c r="AT27" i="17"/>
  <c r="AN27" i="17"/>
  <c r="AO27" i="17" s="1"/>
  <c r="AP27" i="17" s="1"/>
  <c r="AM27" i="17"/>
  <c r="AM40" i="17" s="1"/>
  <c r="AL27" i="17"/>
  <c r="AK27" i="17"/>
  <c r="AC27" i="17"/>
  <c r="AD27" i="17" s="1"/>
  <c r="AB27" i="17"/>
  <c r="AB40" i="17" s="1"/>
  <c r="AB53" i="17" s="1"/>
  <c r="T27" i="17"/>
  <c r="T40" i="17" s="1"/>
  <c r="T40" i="18" s="1"/>
  <c r="S27" i="17"/>
  <c r="S40" i="17" s="1"/>
  <c r="S53" i="17" s="1"/>
  <c r="K27" i="17"/>
  <c r="K40" i="17" s="1"/>
  <c r="J27" i="17"/>
  <c r="J40" i="17" s="1"/>
  <c r="J53" i="17" s="1"/>
  <c r="B27" i="17"/>
  <c r="A27" i="17"/>
  <c r="A40" i="17" s="1"/>
  <c r="A53" i="17" s="1"/>
  <c r="CG26" i="17"/>
  <c r="CG39" i="17" s="1"/>
  <c r="CF26" i="17"/>
  <c r="CF39" i="17" s="1"/>
  <c r="CE26" i="17"/>
  <c r="CE39" i="17" s="1"/>
  <c r="CE39" i="18" s="1"/>
  <c r="CD26" i="17"/>
  <c r="CD39" i="17" s="1"/>
  <c r="CD52" i="17" s="1"/>
  <c r="BV26" i="17"/>
  <c r="BU26" i="17"/>
  <c r="BU39" i="17" s="1"/>
  <c r="BU52" i="17" s="1"/>
  <c r="BN26" i="17"/>
  <c r="BN39" i="17" s="1"/>
  <c r="BM26" i="17"/>
  <c r="BL26" i="17"/>
  <c r="BL39" i="17" s="1"/>
  <c r="BL52" i="17" s="1"/>
  <c r="BD26" i="17"/>
  <c r="BC26" i="17"/>
  <c r="BC39" i="17" s="1"/>
  <c r="BC52" i="17" s="1"/>
  <c r="AW26" i="17"/>
  <c r="AW39" i="17" s="1"/>
  <c r="AV26" i="17"/>
  <c r="AV39" i="17" s="1"/>
  <c r="AU26" i="17"/>
  <c r="AT26" i="17"/>
  <c r="AL26" i="17"/>
  <c r="AK26" i="17"/>
  <c r="AD26" i="17"/>
  <c r="AE26" i="17" s="1"/>
  <c r="AE39" i="17" s="1"/>
  <c r="AC26" i="17"/>
  <c r="AB26" i="17"/>
  <c r="V26" i="17"/>
  <c r="V39" i="17" s="1"/>
  <c r="U26" i="17"/>
  <c r="U39" i="17" s="1"/>
  <c r="T26" i="17"/>
  <c r="T39" i="17" s="1"/>
  <c r="S26" i="17"/>
  <c r="K26" i="17"/>
  <c r="L26" i="17" s="1"/>
  <c r="J26" i="17"/>
  <c r="C26" i="17"/>
  <c r="C39" i="17" s="1"/>
  <c r="B26" i="17"/>
  <c r="A26" i="17"/>
  <c r="A39" i="17" s="1"/>
  <c r="A52" i="17" s="1"/>
  <c r="CF25" i="17"/>
  <c r="CE25" i="17"/>
  <c r="CE38" i="17" s="1"/>
  <c r="CE38" i="18" s="1"/>
  <c r="CD25" i="17"/>
  <c r="CD38" i="17" s="1"/>
  <c r="CD51" i="17" s="1"/>
  <c r="BV25" i="17"/>
  <c r="BV38" i="17" s="1"/>
  <c r="BV38" i="18" s="1"/>
  <c r="BU25" i="17"/>
  <c r="BU38" i="17" s="1"/>
  <c r="BU51" i="17" s="1"/>
  <c r="BN25" i="17"/>
  <c r="BM25" i="17"/>
  <c r="BM38" i="17" s="1"/>
  <c r="BL25" i="17"/>
  <c r="BL38" i="17" s="1"/>
  <c r="BL51" i="17" s="1"/>
  <c r="BE25" i="17"/>
  <c r="BE38" i="17" s="1"/>
  <c r="BD25" i="17"/>
  <c r="BD38" i="17" s="1"/>
  <c r="BC25" i="17"/>
  <c r="AV25" i="17"/>
  <c r="AU25" i="17"/>
  <c r="AT25" i="17"/>
  <c r="AT38" i="17" s="1"/>
  <c r="AT51" i="17" s="1"/>
  <c r="AL25" i="17"/>
  <c r="AM25" i="17" s="1"/>
  <c r="AN25" i="17" s="1"/>
  <c r="AO25" i="17" s="1"/>
  <c r="AP25" i="17" s="1"/>
  <c r="AK25" i="17"/>
  <c r="AK38" i="17" s="1"/>
  <c r="AK51" i="17" s="1"/>
  <c r="AD25" i="17"/>
  <c r="AC25" i="17"/>
  <c r="AC38" i="17" s="1"/>
  <c r="AB25" i="17"/>
  <c r="AB38" i="17" s="1"/>
  <c r="AB51" i="17" s="1"/>
  <c r="U25" i="17"/>
  <c r="V25" i="17" s="1"/>
  <c r="T25" i="17"/>
  <c r="T38" i="17" s="1"/>
  <c r="S25" i="17"/>
  <c r="L25" i="17"/>
  <c r="L38" i="17" s="1"/>
  <c r="K25" i="17"/>
  <c r="J25" i="17"/>
  <c r="J38" i="17" s="1"/>
  <c r="J51" i="17" s="1"/>
  <c r="B25" i="17"/>
  <c r="C25" i="17" s="1"/>
  <c r="C38" i="17" s="1"/>
  <c r="A25" i="17"/>
  <c r="A38" i="17" s="1"/>
  <c r="A51" i="17" s="1"/>
  <c r="CE24" i="17"/>
  <c r="CE37" i="17" s="1"/>
  <c r="CD24" i="17"/>
  <c r="BV24" i="17"/>
  <c r="BU24" i="17"/>
  <c r="BM24" i="17"/>
  <c r="BN24" i="17" s="1"/>
  <c r="BL24" i="17"/>
  <c r="BD24" i="17"/>
  <c r="BE24" i="17" s="1"/>
  <c r="BC24" i="17"/>
  <c r="BC37" i="17" s="1"/>
  <c r="BC50" i="17" s="1"/>
  <c r="AU24" i="17"/>
  <c r="AU37" i="17" s="1"/>
  <c r="AT24" i="17"/>
  <c r="AT37" i="17" s="1"/>
  <c r="AT50" i="17" s="1"/>
  <c r="AL24" i="17"/>
  <c r="AL37" i="17" s="1"/>
  <c r="AK24" i="17"/>
  <c r="AE24" i="17"/>
  <c r="AF24" i="17" s="1"/>
  <c r="AG24" i="17" s="1"/>
  <c r="AD24" i="17"/>
  <c r="AC24" i="17"/>
  <c r="AC37" i="17" s="1"/>
  <c r="AB24" i="17"/>
  <c r="AB37" i="17" s="1"/>
  <c r="AB50" i="17" s="1"/>
  <c r="T24" i="17"/>
  <c r="T37" i="17" s="1"/>
  <c r="S24" i="17"/>
  <c r="S37" i="17" s="1"/>
  <c r="S50" i="17" s="1"/>
  <c r="K24" i="17"/>
  <c r="J24" i="17"/>
  <c r="J37" i="17" s="1"/>
  <c r="J50" i="17" s="1"/>
  <c r="B24" i="17"/>
  <c r="B37" i="17" s="1"/>
  <c r="A24" i="17"/>
  <c r="A37" i="17" s="1"/>
  <c r="A50" i="17" s="1"/>
  <c r="CE23" i="17"/>
  <c r="CD23" i="17"/>
  <c r="CD36" i="17" s="1"/>
  <c r="CD49" i="17" s="1"/>
  <c r="BV23" i="17"/>
  <c r="BW23" i="17" s="1"/>
  <c r="BU23" i="17"/>
  <c r="BU36" i="17" s="1"/>
  <c r="BU49" i="17" s="1"/>
  <c r="BM23" i="17"/>
  <c r="BM36" i="17" s="1"/>
  <c r="BL23" i="17"/>
  <c r="BF23" i="17"/>
  <c r="BF36" i="17" s="1"/>
  <c r="BE23" i="17"/>
  <c r="BE36" i="17" s="1"/>
  <c r="BD23" i="17"/>
  <c r="BC23" i="17"/>
  <c r="BC36" i="17" s="1"/>
  <c r="BC49" i="17" s="1"/>
  <c r="AU23" i="17"/>
  <c r="AV23" i="17" s="1"/>
  <c r="AT23" i="17"/>
  <c r="AL23" i="17"/>
  <c r="AK23" i="17"/>
  <c r="AC23" i="17"/>
  <c r="AD23" i="17" s="1"/>
  <c r="AB23" i="17"/>
  <c r="T23" i="17"/>
  <c r="S23" i="17"/>
  <c r="S36" i="17" s="1"/>
  <c r="S49" i="17" s="1"/>
  <c r="K23" i="17"/>
  <c r="K36" i="17" s="1"/>
  <c r="J23" i="17"/>
  <c r="J36" i="17" s="1"/>
  <c r="J49" i="17" s="1"/>
  <c r="B23" i="17"/>
  <c r="B36" i="17" s="1"/>
  <c r="A23" i="17"/>
  <c r="A36" i="17" s="1"/>
  <c r="CG22" i="17"/>
  <c r="CG35" i="17" s="1"/>
  <c r="CF22" i="17"/>
  <c r="CF35" i="17" s="1"/>
  <c r="CE22" i="17"/>
  <c r="CE35" i="17" s="1"/>
  <c r="CD22" i="17"/>
  <c r="CD35" i="17" s="1"/>
  <c r="CD48" i="17" s="1"/>
  <c r="BV22" i="17"/>
  <c r="BW22" i="17" s="1"/>
  <c r="BU22" i="17"/>
  <c r="BU35" i="17" s="1"/>
  <c r="BU48" i="17" s="1"/>
  <c r="BM22" i="17"/>
  <c r="BN22" i="17" s="1"/>
  <c r="BL22" i="17"/>
  <c r="BL35" i="17" s="1"/>
  <c r="BL48" i="17" s="1"/>
  <c r="BD22" i="17"/>
  <c r="BE22" i="17" s="1"/>
  <c r="BC22" i="17"/>
  <c r="BC35" i="17" s="1"/>
  <c r="AU22" i="17"/>
  <c r="AT22" i="17"/>
  <c r="AT35" i="17" s="1"/>
  <c r="AT48" i="17" s="1"/>
  <c r="AL22" i="17"/>
  <c r="AL35" i="17" s="1"/>
  <c r="AK22" i="17"/>
  <c r="AK35" i="17" s="1"/>
  <c r="AK48" i="17" s="1"/>
  <c r="AC22" i="17"/>
  <c r="AC35" i="17" s="1"/>
  <c r="AB22" i="17"/>
  <c r="V22" i="17"/>
  <c r="V35" i="17" s="1"/>
  <c r="U22" i="17"/>
  <c r="T22" i="17"/>
  <c r="S22" i="17"/>
  <c r="S35" i="17" s="1"/>
  <c r="S48" i="17" s="1"/>
  <c r="K22" i="17"/>
  <c r="L22" i="17" s="1"/>
  <c r="J22" i="17"/>
  <c r="J35" i="17" s="1"/>
  <c r="J48" i="17" s="1"/>
  <c r="B22" i="17"/>
  <c r="A22" i="17"/>
  <c r="CE21" i="17"/>
  <c r="CE34" i="17" s="1"/>
  <c r="CE34" i="18" s="1"/>
  <c r="CD21" i="17"/>
  <c r="BV21" i="17"/>
  <c r="BU21" i="17"/>
  <c r="BU34" i="17" s="1"/>
  <c r="BU47" i="17" s="1"/>
  <c r="BM21" i="17"/>
  <c r="BN21" i="17" s="1"/>
  <c r="BL21" i="17"/>
  <c r="BD21" i="17"/>
  <c r="BD34" i="17" s="1"/>
  <c r="BC21" i="17"/>
  <c r="AW21" i="17"/>
  <c r="AX21" i="17" s="1"/>
  <c r="AV21" i="17"/>
  <c r="AU21" i="17"/>
  <c r="AU34" i="17" s="1"/>
  <c r="AT21" i="17"/>
  <c r="AT34" i="17" s="1"/>
  <c r="AT47" i="17" s="1"/>
  <c r="AL21" i="17"/>
  <c r="AL34" i="17" s="1"/>
  <c r="AK21" i="17"/>
  <c r="AK34" i="17" s="1"/>
  <c r="AK47" i="17" s="1"/>
  <c r="AC21" i="17"/>
  <c r="AB21" i="17"/>
  <c r="AB34" i="17" s="1"/>
  <c r="AB47" i="17" s="1"/>
  <c r="T21" i="17"/>
  <c r="U21" i="17" s="1"/>
  <c r="V21" i="17" s="1"/>
  <c r="S21" i="17"/>
  <c r="S34" i="17" s="1"/>
  <c r="K21" i="17"/>
  <c r="J21" i="17"/>
  <c r="J34" i="17" s="1"/>
  <c r="J47" i="17" s="1"/>
  <c r="B21" i="17"/>
  <c r="B34" i="17" s="1"/>
  <c r="B34" i="18" s="1"/>
  <c r="A21" i="17"/>
  <c r="B19" i="17"/>
  <c r="K19" i="17" s="1"/>
  <c r="T19" i="17" s="1"/>
  <c r="AC19" i="17" s="1"/>
  <c r="AL19" i="17" s="1"/>
  <c r="AU19" i="17" s="1"/>
  <c r="BD19" i="17" s="1"/>
  <c r="BM19" i="17" s="1"/>
  <c r="BV19" i="17" s="1"/>
  <c r="CE19" i="17" s="1"/>
  <c r="B18" i="17"/>
  <c r="K18" i="17" s="1"/>
  <c r="T18" i="17" s="1"/>
  <c r="AC18" i="17" s="1"/>
  <c r="AL18" i="17" s="1"/>
  <c r="AU18" i="17" s="1"/>
  <c r="BD18" i="17" s="1"/>
  <c r="BM18" i="17" s="1"/>
  <c r="BV18" i="17" s="1"/>
  <c r="CE18" i="17" s="1"/>
  <c r="B17" i="17"/>
  <c r="K17" i="17" s="1"/>
  <c r="T17" i="17" s="1"/>
  <c r="AC17" i="17" s="1"/>
  <c r="AC56" i="17" s="1"/>
  <c r="B16" i="17"/>
  <c r="K16" i="17" s="1"/>
  <c r="T16" i="17" s="1"/>
  <c r="AC16" i="17" s="1"/>
  <c r="AL16" i="17" s="1"/>
  <c r="AU16" i="17" s="1"/>
  <c r="BD16" i="17" s="1"/>
  <c r="BM16" i="17" s="1"/>
  <c r="B15" i="17"/>
  <c r="K15" i="17" s="1"/>
  <c r="T15" i="17" s="1"/>
  <c r="AC15" i="17" s="1"/>
  <c r="AL15" i="17" s="1"/>
  <c r="AU15" i="17" s="1"/>
  <c r="BD15" i="17" s="1"/>
  <c r="BM15" i="17" s="1"/>
  <c r="BV15" i="17" s="1"/>
  <c r="B14" i="17"/>
  <c r="K14" i="17" s="1"/>
  <c r="T14" i="17" s="1"/>
  <c r="B13" i="17"/>
  <c r="K13" i="17" s="1"/>
  <c r="T13" i="17" s="1"/>
  <c r="AC13" i="17" s="1"/>
  <c r="AL13" i="17" s="1"/>
  <c r="AU13" i="17" s="1"/>
  <c r="BD13" i="17" s="1"/>
  <c r="BM13" i="17" s="1"/>
  <c r="BV13" i="17" s="1"/>
  <c r="CE13" i="17" s="1"/>
  <c r="B12" i="17"/>
  <c r="K12" i="17" s="1"/>
  <c r="B11" i="17"/>
  <c r="K11" i="17" s="1"/>
  <c r="T11" i="17" s="1"/>
  <c r="AC11" i="17" s="1"/>
  <c r="B10" i="17"/>
  <c r="K10" i="17" s="1"/>
  <c r="T10" i="17" s="1"/>
  <c r="AC10" i="17" s="1"/>
  <c r="AL10" i="17" s="1"/>
  <c r="AU10" i="17" s="1"/>
  <c r="BD10" i="17" s="1"/>
  <c r="BM10" i="17" s="1"/>
  <c r="BV10" i="17" s="1"/>
  <c r="CE10" i="17" s="1"/>
  <c r="B9" i="17"/>
  <c r="K9" i="17" s="1"/>
  <c r="T9" i="17" s="1"/>
  <c r="AC9" i="17" s="1"/>
  <c r="AL9" i="17" s="1"/>
  <c r="AU9" i="17" s="1"/>
  <c r="BD9" i="17" s="1"/>
  <c r="BM9" i="17" s="1"/>
  <c r="BV9" i="17" s="1"/>
  <c r="CE9" i="17" s="1"/>
  <c r="B8" i="17"/>
  <c r="J56" i="16"/>
  <c r="J55" i="16"/>
  <c r="CE45" i="16"/>
  <c r="BP45" i="16"/>
  <c r="BM45" i="16"/>
  <c r="BL45" i="16"/>
  <c r="BL58" i="16" s="1"/>
  <c r="BC45" i="16"/>
  <c r="BC58" i="16" s="1"/>
  <c r="AN45" i="16"/>
  <c r="AL45" i="16"/>
  <c r="AK45" i="16"/>
  <c r="AK58" i="16" s="1"/>
  <c r="T45" i="16"/>
  <c r="B45" i="16"/>
  <c r="CD44" i="16"/>
  <c r="CD57" i="16" s="1"/>
  <c r="BL44" i="16"/>
  <c r="BL57" i="16" s="1"/>
  <c r="BE44" i="16"/>
  <c r="BD44" i="16"/>
  <c r="AU44" i="16"/>
  <c r="AC44" i="16"/>
  <c r="S44" i="16"/>
  <c r="S57" i="16" s="1"/>
  <c r="L44" i="16"/>
  <c r="J44" i="16"/>
  <c r="J57" i="16" s="1"/>
  <c r="A44" i="16"/>
  <c r="A57" i="16" s="1"/>
  <c r="BD43" i="16"/>
  <c r="AL43" i="16"/>
  <c r="AF43" i="16"/>
  <c r="K43" i="16"/>
  <c r="D43" i="16"/>
  <c r="CE42" i="16"/>
  <c r="BW42" i="16"/>
  <c r="BU42" i="16"/>
  <c r="BU55" i="16" s="1"/>
  <c r="BC42" i="16"/>
  <c r="BC55" i="16" s="1"/>
  <c r="AV42" i="16"/>
  <c r="AU42" i="16"/>
  <c r="B42" i="16"/>
  <c r="BM41" i="16"/>
  <c r="AU41" i="16"/>
  <c r="AT41" i="16"/>
  <c r="AT54" i="16" s="1"/>
  <c r="AN41" i="16"/>
  <c r="AK41" i="16"/>
  <c r="AK54" i="16" s="1"/>
  <c r="S41" i="16"/>
  <c r="S54" i="16" s="1"/>
  <c r="A41" i="16"/>
  <c r="A54" i="16" s="1"/>
  <c r="BU40" i="16"/>
  <c r="BU53" i="16" s="1"/>
  <c r="BO40" i="16"/>
  <c r="BD40" i="16"/>
  <c r="AW40" i="16"/>
  <c r="AV40" i="16"/>
  <c r="AU40" i="16"/>
  <c r="AC40" i="16"/>
  <c r="K40" i="16"/>
  <c r="J40" i="16"/>
  <c r="J53" i="16" s="1"/>
  <c r="A40" i="16"/>
  <c r="A53" i="16" s="1"/>
  <c r="CE39" i="16"/>
  <c r="CD39" i="16"/>
  <c r="CD52" i="16" s="1"/>
  <c r="BU39" i="16"/>
  <c r="BU52" i="16" s="1"/>
  <c r="BO39" i="16"/>
  <c r="BM39" i="16"/>
  <c r="AT39" i="16"/>
  <c r="AT52" i="16" s="1"/>
  <c r="AK39" i="16"/>
  <c r="AK52" i="16" s="1"/>
  <c r="Y39" i="16"/>
  <c r="C39" i="16"/>
  <c r="CE38" i="16"/>
  <c r="BX38" i="16"/>
  <c r="BW38" i="16"/>
  <c r="BM38" i="16"/>
  <c r="BF38" i="16"/>
  <c r="BE38" i="16"/>
  <c r="BC38" i="16"/>
  <c r="BC51" i="16" s="1"/>
  <c r="AK38" i="16"/>
  <c r="AK51" i="16" s="1"/>
  <c r="B38" i="16"/>
  <c r="A38" i="16"/>
  <c r="A51" i="16" s="1"/>
  <c r="BW37" i="16"/>
  <c r="BV37" i="16"/>
  <c r="BE37" i="16"/>
  <c r="BD37" i="16"/>
  <c r="AU37" i="16"/>
  <c r="AM37" i="16"/>
  <c r="AL37" i="16"/>
  <c r="AC37" i="16"/>
  <c r="V37" i="16"/>
  <c r="U37" i="16"/>
  <c r="S37" i="16"/>
  <c r="S50" i="16" s="1"/>
  <c r="B37" i="16"/>
  <c r="A37" i="16"/>
  <c r="A50" i="16" s="1"/>
  <c r="AM36" i="16"/>
  <c r="AL36" i="16"/>
  <c r="V36" i="16"/>
  <c r="U36" i="16"/>
  <c r="K36" i="16"/>
  <c r="D36" i="16"/>
  <c r="C36" i="16"/>
  <c r="CE35" i="16"/>
  <c r="BX35" i="16"/>
  <c r="BU35" i="16"/>
  <c r="BU48" i="16" s="1"/>
  <c r="BC35" i="16"/>
  <c r="BC48" i="16" s="1"/>
  <c r="S35" i="16"/>
  <c r="S48" i="16" s="1"/>
  <c r="C35" i="16"/>
  <c r="BZ34" i="16"/>
  <c r="BX34" i="16"/>
  <c r="BM34" i="16"/>
  <c r="BF34" i="16"/>
  <c r="AU34" i="16"/>
  <c r="AT34" i="16"/>
  <c r="AT47" i="16" s="1"/>
  <c r="AO34" i="16"/>
  <c r="S34" i="16"/>
  <c r="S47" i="16" s="1"/>
  <c r="CG32" i="16"/>
  <c r="CF32" i="16"/>
  <c r="CF45" i="16" s="1"/>
  <c r="CE32" i="16"/>
  <c r="CD32" i="16"/>
  <c r="CD45" i="16" s="1"/>
  <c r="CD58" i="16" s="1"/>
  <c r="BV32" i="16"/>
  <c r="BW32" i="16" s="1"/>
  <c r="BU32" i="16"/>
  <c r="BU45" i="16" s="1"/>
  <c r="BU58" i="16" s="1"/>
  <c r="BR32" i="16"/>
  <c r="BR45" i="16" s="1"/>
  <c r="BP32" i="16"/>
  <c r="BQ32" i="16" s="1"/>
  <c r="BQ45" i="16" s="1"/>
  <c r="BO32" i="16"/>
  <c r="BO45" i="16" s="1"/>
  <c r="BN32" i="16"/>
  <c r="BN45" i="16" s="1"/>
  <c r="BM32" i="16"/>
  <c r="BL32" i="16"/>
  <c r="BE32" i="16"/>
  <c r="BD32" i="16"/>
  <c r="BD45" i="16" s="1"/>
  <c r="BC32" i="16"/>
  <c r="AU32" i="16"/>
  <c r="AT32" i="16"/>
  <c r="AT45" i="16" s="1"/>
  <c r="AT58" i="16" s="1"/>
  <c r="AN32" i="16"/>
  <c r="AO32" i="16" s="1"/>
  <c r="AO45" i="16" s="1"/>
  <c r="AM32" i="16"/>
  <c r="AM45" i="16" s="1"/>
  <c r="AL32" i="16"/>
  <c r="AK32" i="16"/>
  <c r="AC32" i="16"/>
  <c r="AB32" i="16"/>
  <c r="AB45" i="16" s="1"/>
  <c r="AB58" i="16" s="1"/>
  <c r="T32" i="16"/>
  <c r="U32" i="16" s="1"/>
  <c r="S32" i="16"/>
  <c r="S45" i="16" s="1"/>
  <c r="S58" i="16" s="1"/>
  <c r="K32" i="16"/>
  <c r="K45" i="16" s="1"/>
  <c r="J32" i="16"/>
  <c r="J45" i="16" s="1"/>
  <c r="J58" i="16" s="1"/>
  <c r="C32" i="16"/>
  <c r="C45" i="16" s="1"/>
  <c r="B32" i="16"/>
  <c r="A32" i="16"/>
  <c r="A45" i="16" s="1"/>
  <c r="A58" i="16" s="1"/>
  <c r="CF31" i="16"/>
  <c r="CE31" i="16"/>
  <c r="CE44" i="16" s="1"/>
  <c r="CD31" i="16"/>
  <c r="BX31" i="16"/>
  <c r="BX44" i="16" s="1"/>
  <c r="BV31" i="16"/>
  <c r="BW31" i="16" s="1"/>
  <c r="BW44" i="16" s="1"/>
  <c r="BU31" i="16"/>
  <c r="BU44" i="16" s="1"/>
  <c r="BU57" i="16" s="1"/>
  <c r="BP31" i="16"/>
  <c r="BO31" i="16"/>
  <c r="BO44" i="16" s="1"/>
  <c r="BN31" i="16"/>
  <c r="BN44" i="16" s="1"/>
  <c r="BM31" i="16"/>
  <c r="BM44" i="16" s="1"/>
  <c r="BL31" i="16"/>
  <c r="BG31" i="16"/>
  <c r="BG44" i="16" s="1"/>
  <c r="BF31" i="16"/>
  <c r="BF44" i="16" s="1"/>
  <c r="BD31" i="16"/>
  <c r="BE31" i="16" s="1"/>
  <c r="BC31" i="16"/>
  <c r="BC44" i="16" s="1"/>
  <c r="BC57" i="16" s="1"/>
  <c r="AY31" i="16"/>
  <c r="AY44" i="16" s="1"/>
  <c r="AW31" i="16"/>
  <c r="AX31" i="16" s="1"/>
  <c r="AX44" i="16" s="1"/>
  <c r="AV31" i="16"/>
  <c r="AV44" i="16" s="1"/>
  <c r="AU31" i="16"/>
  <c r="AT31" i="16"/>
  <c r="AT44" i="16" s="1"/>
  <c r="AT57" i="16" s="1"/>
  <c r="AL31" i="16"/>
  <c r="AM31" i="16" s="1"/>
  <c r="AK31" i="16"/>
  <c r="AK44" i="16" s="1"/>
  <c r="AK57" i="16" s="1"/>
  <c r="AD31" i="16"/>
  <c r="AE31" i="16" s="1"/>
  <c r="AC31" i="16"/>
  <c r="AB31" i="16"/>
  <c r="AB44" i="16" s="1"/>
  <c r="AB57" i="16" s="1"/>
  <c r="U31" i="16"/>
  <c r="T31" i="16"/>
  <c r="T44" i="16" s="1"/>
  <c r="S31" i="16"/>
  <c r="M31" i="16"/>
  <c r="M44" i="16" s="1"/>
  <c r="L31" i="16"/>
  <c r="K31" i="16"/>
  <c r="K44" i="16" s="1"/>
  <c r="J31" i="16"/>
  <c r="B31" i="16"/>
  <c r="A31" i="16"/>
  <c r="CE30" i="16"/>
  <c r="CF30" i="16" s="1"/>
  <c r="CG30" i="16" s="1"/>
  <c r="CD30" i="16"/>
  <c r="CD43" i="16" s="1"/>
  <c r="CD56" i="16" s="1"/>
  <c r="BW30" i="16"/>
  <c r="BV30" i="16"/>
  <c r="BV43" i="16" s="1"/>
  <c r="BU30" i="16"/>
  <c r="BU43" i="16" s="1"/>
  <c r="BU56" i="16" s="1"/>
  <c r="BM30" i="16"/>
  <c r="BM43" i="16" s="1"/>
  <c r="BL30" i="16"/>
  <c r="BL43" i="16" s="1"/>
  <c r="BL56" i="16" s="1"/>
  <c r="BE30" i="16"/>
  <c r="BE43" i="16" s="1"/>
  <c r="BD30" i="16"/>
  <c r="BC30" i="16"/>
  <c r="BC43" i="16" s="1"/>
  <c r="BC56" i="16" s="1"/>
  <c r="AV30" i="16"/>
  <c r="AW30" i="16" s="1"/>
  <c r="AX30" i="16" s="1"/>
  <c r="AU30" i="16"/>
  <c r="AU43" i="16" s="1"/>
  <c r="AT30" i="16"/>
  <c r="AT43" i="16" s="1"/>
  <c r="AT56" i="16" s="1"/>
  <c r="AP30" i="16"/>
  <c r="AO30" i="16"/>
  <c r="AO43" i="16" s="1"/>
  <c r="AN30" i="16"/>
  <c r="AN43" i="16" s="1"/>
  <c r="AL30" i="16"/>
  <c r="AM30" i="16" s="1"/>
  <c r="AM43" i="16" s="1"/>
  <c r="AK30" i="16"/>
  <c r="AK43" i="16" s="1"/>
  <c r="AK56" i="16" s="1"/>
  <c r="AF30" i="16"/>
  <c r="AG30" i="16" s="1"/>
  <c r="AE30" i="16"/>
  <c r="AE43" i="16" s="1"/>
  <c r="AD30" i="16"/>
  <c r="AD43" i="16" s="1"/>
  <c r="AC30" i="16"/>
  <c r="AC43" i="16" s="1"/>
  <c r="AB30" i="16"/>
  <c r="AB43" i="16" s="1"/>
  <c r="AB56" i="16" s="1"/>
  <c r="T30" i="16"/>
  <c r="U30" i="16" s="1"/>
  <c r="V30" i="16" s="1"/>
  <c r="S30" i="16"/>
  <c r="S43" i="16" s="1"/>
  <c r="S56" i="16" s="1"/>
  <c r="L30" i="16"/>
  <c r="K30" i="16"/>
  <c r="J30" i="16"/>
  <c r="J43" i="16" s="1"/>
  <c r="D30" i="16"/>
  <c r="E30" i="16" s="1"/>
  <c r="C30" i="16"/>
  <c r="C43" i="16" s="1"/>
  <c r="B30" i="16"/>
  <c r="B43" i="16" s="1"/>
  <c r="A30" i="16"/>
  <c r="A43" i="16" s="1"/>
  <c r="A56" i="16" s="1"/>
  <c r="CF29" i="16"/>
  <c r="CE29" i="16"/>
  <c r="CD29" i="16"/>
  <c r="CD42" i="16" s="1"/>
  <c r="CD55" i="16" s="1"/>
  <c r="BX29" i="16"/>
  <c r="BY29" i="16" s="1"/>
  <c r="BW29" i="16"/>
  <c r="BV29" i="16"/>
  <c r="BV42" i="16" s="1"/>
  <c r="BU29" i="16"/>
  <c r="BM29" i="16"/>
  <c r="BM42" i="16" s="1"/>
  <c r="BL29" i="16"/>
  <c r="BL42" i="16" s="1"/>
  <c r="BL55" i="16" s="1"/>
  <c r="BD29" i="16"/>
  <c r="BC29" i="16"/>
  <c r="AW29" i="16"/>
  <c r="AW42" i="16" s="1"/>
  <c r="AV29" i="16"/>
  <c r="AU29" i="16"/>
  <c r="AT29" i="16"/>
  <c r="AT42" i="16" s="1"/>
  <c r="AT55" i="16" s="1"/>
  <c r="AL29" i="16"/>
  <c r="AK29" i="16"/>
  <c r="AK42" i="16" s="1"/>
  <c r="AK55" i="16" s="1"/>
  <c r="AC29" i="16"/>
  <c r="AC42" i="16" s="1"/>
  <c r="AB29" i="16"/>
  <c r="AB42" i="16" s="1"/>
  <c r="AB55" i="16" s="1"/>
  <c r="U29" i="16"/>
  <c r="T29" i="16"/>
  <c r="T42" i="16" s="1"/>
  <c r="S29" i="16"/>
  <c r="S42" i="16" s="1"/>
  <c r="S55" i="16" s="1"/>
  <c r="L29" i="16"/>
  <c r="M29" i="16" s="1"/>
  <c r="M42" i="16" s="1"/>
  <c r="K29" i="16"/>
  <c r="K42" i="16" s="1"/>
  <c r="J29" i="16"/>
  <c r="J42" i="16" s="1"/>
  <c r="E29" i="16"/>
  <c r="E42" i="16" s="1"/>
  <c r="D29" i="16"/>
  <c r="D42" i="16" s="1"/>
  <c r="B29" i="16"/>
  <c r="C29" i="16" s="1"/>
  <c r="C42" i="16" s="1"/>
  <c r="A29" i="16"/>
  <c r="A42" i="16" s="1"/>
  <c r="A55" i="16" s="1"/>
  <c r="CH28" i="16"/>
  <c r="CI28" i="16" s="1"/>
  <c r="CG28" i="16"/>
  <c r="CG41" i="16" s="1"/>
  <c r="CF28" i="16"/>
  <c r="CF41" i="16" s="1"/>
  <c r="CE28" i="16"/>
  <c r="CE41" i="16" s="1"/>
  <c r="CD28" i="16"/>
  <c r="CD41" i="16" s="1"/>
  <c r="CD54" i="16" s="1"/>
  <c r="BV28" i="16"/>
  <c r="BW28" i="16" s="1"/>
  <c r="BX28" i="16" s="1"/>
  <c r="BU28" i="16"/>
  <c r="BU41" i="16" s="1"/>
  <c r="BU54" i="16" s="1"/>
  <c r="BN28" i="16"/>
  <c r="BM28" i="16"/>
  <c r="BL28" i="16"/>
  <c r="BL41" i="16" s="1"/>
  <c r="BL54" i="16" s="1"/>
  <c r="BF28" i="16"/>
  <c r="BG28" i="16" s="1"/>
  <c r="BE28" i="16"/>
  <c r="BE41" i="16" s="1"/>
  <c r="BD28" i="16"/>
  <c r="BD41" i="16" s="1"/>
  <c r="BC28" i="16"/>
  <c r="BC41" i="16" s="1"/>
  <c r="BC54" i="16" s="1"/>
  <c r="AV28" i="16"/>
  <c r="AU28" i="16"/>
  <c r="AT28" i="16"/>
  <c r="AN28" i="16"/>
  <c r="AO28" i="16" s="1"/>
  <c r="AM28" i="16"/>
  <c r="AM41" i="16" s="1"/>
  <c r="AL28" i="16"/>
  <c r="AL41" i="16" s="1"/>
  <c r="AK28" i="16"/>
  <c r="AC28" i="16"/>
  <c r="AC41" i="16" s="1"/>
  <c r="AB28" i="16"/>
  <c r="AB41" i="16" s="1"/>
  <c r="AB54" i="16" s="1"/>
  <c r="T28" i="16"/>
  <c r="S28" i="16"/>
  <c r="M28" i="16"/>
  <c r="M41" i="16" s="1"/>
  <c r="L28" i="16"/>
  <c r="L41" i="16" s="1"/>
  <c r="K28" i="16"/>
  <c r="K41" i="16" s="1"/>
  <c r="J28" i="16"/>
  <c r="J41" i="16" s="1"/>
  <c r="J54" i="16" s="1"/>
  <c r="B28" i="16"/>
  <c r="A28" i="16"/>
  <c r="CE27" i="16"/>
  <c r="CE40" i="16" s="1"/>
  <c r="CD27" i="16"/>
  <c r="CD40" i="16" s="1"/>
  <c r="CD53" i="16" s="1"/>
  <c r="BX27" i="16"/>
  <c r="BW27" i="16"/>
  <c r="BW40" i="16" s="1"/>
  <c r="BV27" i="16"/>
  <c r="BV40" i="16" s="1"/>
  <c r="BU27" i="16"/>
  <c r="BN27" i="16"/>
  <c r="BO27" i="16" s="1"/>
  <c r="BP27" i="16" s="1"/>
  <c r="BQ27" i="16" s="1"/>
  <c r="BM27" i="16"/>
  <c r="BM40" i="16" s="1"/>
  <c r="BL27" i="16"/>
  <c r="BL40" i="16" s="1"/>
  <c r="BL53" i="16" s="1"/>
  <c r="BH27" i="16"/>
  <c r="BG27" i="16"/>
  <c r="BG40" i="16" s="1"/>
  <c r="BF27" i="16"/>
  <c r="BF40" i="16" s="1"/>
  <c r="BD27" i="16"/>
  <c r="BE27" i="16" s="1"/>
  <c r="BE40" i="16" s="1"/>
  <c r="BC27" i="16"/>
  <c r="BC40" i="16" s="1"/>
  <c r="BC53" i="16" s="1"/>
  <c r="AX27" i="16"/>
  <c r="AY27" i="16" s="1"/>
  <c r="AW27" i="16"/>
  <c r="AV27" i="16"/>
  <c r="AU27" i="16"/>
  <c r="AT27" i="16"/>
  <c r="AT40" i="16" s="1"/>
  <c r="AT53" i="16" s="1"/>
  <c r="AL27" i="16"/>
  <c r="AM27" i="16" s="1"/>
  <c r="AN27" i="16" s="1"/>
  <c r="AK27" i="16"/>
  <c r="AK40" i="16" s="1"/>
  <c r="AK53" i="16" s="1"/>
  <c r="AD27" i="16"/>
  <c r="AC27" i="16"/>
  <c r="AB27" i="16"/>
  <c r="AB40" i="16" s="1"/>
  <c r="AB53" i="16" s="1"/>
  <c r="V27" i="16"/>
  <c r="W27" i="16" s="1"/>
  <c r="U27" i="16"/>
  <c r="U40" i="16" s="1"/>
  <c r="T27" i="16"/>
  <c r="T40" i="16" s="1"/>
  <c r="S27" i="16"/>
  <c r="S40" i="16" s="1"/>
  <c r="S53" i="16" s="1"/>
  <c r="L27" i="16"/>
  <c r="K27" i="16"/>
  <c r="J27" i="16"/>
  <c r="D27" i="16"/>
  <c r="D40" i="16" s="1"/>
  <c r="C27" i="16"/>
  <c r="C40" i="16" s="1"/>
  <c r="B27" i="16"/>
  <c r="B40" i="16" s="1"/>
  <c r="A27" i="16"/>
  <c r="CE26" i="16"/>
  <c r="CF26" i="16" s="1"/>
  <c r="CD26" i="16"/>
  <c r="BV26" i="16"/>
  <c r="BU26" i="16"/>
  <c r="BO26" i="16"/>
  <c r="BP26" i="16" s="1"/>
  <c r="BN26" i="16"/>
  <c r="BN39" i="16" s="1"/>
  <c r="BM26" i="16"/>
  <c r="BL26" i="16"/>
  <c r="BL39" i="16" s="1"/>
  <c r="BL52" i="16" s="1"/>
  <c r="BD26" i="16"/>
  <c r="BC26" i="16"/>
  <c r="BC39" i="16" s="1"/>
  <c r="BC52" i="16" s="1"/>
  <c r="AU26" i="16"/>
  <c r="AU39" i="16" s="1"/>
  <c r="AT26" i="16"/>
  <c r="AN26" i="16"/>
  <c r="AM26" i="16"/>
  <c r="AM39" i="16" s="1"/>
  <c r="AL26" i="16"/>
  <c r="AL39" i="16" s="1"/>
  <c r="AK26" i="16"/>
  <c r="AD26" i="16"/>
  <c r="AE26" i="16" s="1"/>
  <c r="AF26" i="16" s="1"/>
  <c r="AC26" i="16"/>
  <c r="AC39" i="16" s="1"/>
  <c r="AB26" i="16"/>
  <c r="AB39" i="16" s="1"/>
  <c r="AB52" i="16" s="1"/>
  <c r="Z26" i="16"/>
  <c r="X26" i="16"/>
  <c r="Y26" i="16" s="1"/>
  <c r="W26" i="16"/>
  <c r="W39" i="16" s="1"/>
  <c r="V26" i="16"/>
  <c r="V39" i="16" s="1"/>
  <c r="T26" i="16"/>
  <c r="U26" i="16" s="1"/>
  <c r="U39" i="16" s="1"/>
  <c r="S26" i="16"/>
  <c r="S39" i="16" s="1"/>
  <c r="S52" i="16" s="1"/>
  <c r="N26" i="16"/>
  <c r="N39" i="16" s="1"/>
  <c r="M26" i="16"/>
  <c r="M39" i="16" s="1"/>
  <c r="L26" i="16"/>
  <c r="L39" i="16" s="1"/>
  <c r="K26" i="16"/>
  <c r="K39" i="16" s="1"/>
  <c r="J26" i="16"/>
  <c r="J39" i="16" s="1"/>
  <c r="J52" i="16" s="1"/>
  <c r="F26" i="16"/>
  <c r="B26" i="16"/>
  <c r="C26" i="16" s="1"/>
  <c r="D26" i="16" s="1"/>
  <c r="E26" i="16" s="1"/>
  <c r="E39" i="16" s="1"/>
  <c r="A26" i="16"/>
  <c r="A39" i="16" s="1"/>
  <c r="A52" i="16" s="1"/>
  <c r="CF25" i="16"/>
  <c r="CE25" i="16"/>
  <c r="CD25" i="16"/>
  <c r="CD38" i="16" s="1"/>
  <c r="CD51" i="16" s="1"/>
  <c r="BX25" i="16"/>
  <c r="BY25" i="16" s="1"/>
  <c r="BW25" i="16"/>
  <c r="BV25" i="16"/>
  <c r="BV38" i="16" s="1"/>
  <c r="BU25" i="16"/>
  <c r="BU38" i="16" s="1"/>
  <c r="BU51" i="16" s="1"/>
  <c r="BN25" i="16"/>
  <c r="BM25" i="16"/>
  <c r="BL25" i="16"/>
  <c r="BL38" i="16" s="1"/>
  <c r="BL51" i="16" s="1"/>
  <c r="BF25" i="16"/>
  <c r="BG25" i="16" s="1"/>
  <c r="BE25" i="16"/>
  <c r="BD25" i="16"/>
  <c r="BD38" i="16" s="1"/>
  <c r="BC25" i="16"/>
  <c r="AU25" i="16"/>
  <c r="AV25" i="16" s="1"/>
  <c r="AT25" i="16"/>
  <c r="AT38" i="16" s="1"/>
  <c r="AT51" i="16" s="1"/>
  <c r="AL25" i="16"/>
  <c r="AK25" i="16"/>
  <c r="AE25" i="16"/>
  <c r="AF25" i="16" s="1"/>
  <c r="AD25" i="16"/>
  <c r="AD38" i="16" s="1"/>
  <c r="AC25" i="16"/>
  <c r="AC38" i="16" s="1"/>
  <c r="AB25" i="16"/>
  <c r="AB38" i="16" s="1"/>
  <c r="AB51" i="16" s="1"/>
  <c r="T25" i="16"/>
  <c r="U25" i="16" s="1"/>
  <c r="U38" i="16" s="1"/>
  <c r="S25" i="16"/>
  <c r="S38" i="16" s="1"/>
  <c r="S51" i="16" s="1"/>
  <c r="K25" i="16"/>
  <c r="K38" i="16" s="1"/>
  <c r="J25" i="16"/>
  <c r="J38" i="16" s="1"/>
  <c r="J51" i="16" s="1"/>
  <c r="C25" i="16"/>
  <c r="B25" i="16"/>
  <c r="A25" i="16"/>
  <c r="CF24" i="16"/>
  <c r="CG24" i="16" s="1"/>
  <c r="CG37" i="16" s="1"/>
  <c r="CE24" i="16"/>
  <c r="CE37" i="16" s="1"/>
  <c r="CD24" i="16"/>
  <c r="CD37" i="16" s="1"/>
  <c r="CD50" i="16" s="1"/>
  <c r="BY24" i="16"/>
  <c r="BY37" i="16" s="1"/>
  <c r="BX24" i="16"/>
  <c r="BX37" i="16" s="1"/>
  <c r="BV24" i="16"/>
  <c r="BW24" i="16" s="1"/>
  <c r="BU24" i="16"/>
  <c r="BU37" i="16" s="1"/>
  <c r="BU50" i="16" s="1"/>
  <c r="BP24" i="16"/>
  <c r="BP37" i="16" s="1"/>
  <c r="BO24" i="16"/>
  <c r="BO37" i="16" s="1"/>
  <c r="BN24" i="16"/>
  <c r="BN37" i="16" s="1"/>
  <c r="BM24" i="16"/>
  <c r="BM37" i="16" s="1"/>
  <c r="BL24" i="16"/>
  <c r="BL37" i="16" s="1"/>
  <c r="BL50" i="16" s="1"/>
  <c r="BD24" i="16"/>
  <c r="BE24" i="16" s="1"/>
  <c r="BF24" i="16" s="1"/>
  <c r="BC24" i="16"/>
  <c r="BC37" i="16" s="1"/>
  <c r="BC50" i="16" s="1"/>
  <c r="AV24" i="16"/>
  <c r="AU24" i="16"/>
  <c r="AT24" i="16"/>
  <c r="AT37" i="16" s="1"/>
  <c r="AT50" i="16" s="1"/>
  <c r="AN24" i="16"/>
  <c r="AO24" i="16" s="1"/>
  <c r="AM24" i="16"/>
  <c r="AL24" i="16"/>
  <c r="AK24" i="16"/>
  <c r="AK37" i="16" s="1"/>
  <c r="AK50" i="16" s="1"/>
  <c r="AD24" i="16"/>
  <c r="AC24" i="16"/>
  <c r="AB24" i="16"/>
  <c r="AB37" i="16" s="1"/>
  <c r="AB50" i="16" s="1"/>
  <c r="V24" i="16"/>
  <c r="W24" i="16" s="1"/>
  <c r="U24" i="16"/>
  <c r="T24" i="16"/>
  <c r="T37" i="16" s="1"/>
  <c r="S24" i="16"/>
  <c r="K24" i="16"/>
  <c r="L24" i="16" s="1"/>
  <c r="J24" i="16"/>
  <c r="J37" i="16" s="1"/>
  <c r="J50" i="16" s="1"/>
  <c r="B24" i="16"/>
  <c r="C24" i="16" s="1"/>
  <c r="A24" i="16"/>
  <c r="CG23" i="16"/>
  <c r="CH23" i="16" s="1"/>
  <c r="CF23" i="16"/>
  <c r="CF36" i="16" s="1"/>
  <c r="CE23" i="16"/>
  <c r="CE36" i="16" s="1"/>
  <c r="CD23" i="16"/>
  <c r="CD36" i="16" s="1"/>
  <c r="CD49" i="16" s="1"/>
  <c r="BX23" i="16"/>
  <c r="BY23" i="16" s="1"/>
  <c r="BV23" i="16"/>
  <c r="BW23" i="16" s="1"/>
  <c r="BW36" i="16" s="1"/>
  <c r="BU23" i="16"/>
  <c r="BU36" i="16" s="1"/>
  <c r="BU49" i="16" s="1"/>
  <c r="BM23" i="16"/>
  <c r="BM36" i="16" s="1"/>
  <c r="BL23" i="16"/>
  <c r="BL36" i="16" s="1"/>
  <c r="BL49" i="16" s="1"/>
  <c r="BF23" i="16"/>
  <c r="BE23" i="16"/>
  <c r="BE36" i="16" s="1"/>
  <c r="BD23" i="16"/>
  <c r="BD36" i="16" s="1"/>
  <c r="BC23" i="16"/>
  <c r="BC36" i="16" s="1"/>
  <c r="BC49" i="16" s="1"/>
  <c r="AV23" i="16"/>
  <c r="AW23" i="16" s="1"/>
  <c r="AW36" i="16" s="1"/>
  <c r="AU23" i="16"/>
  <c r="AU36" i="16" s="1"/>
  <c r="AT23" i="16"/>
  <c r="AT36" i="16" s="1"/>
  <c r="AT49" i="16" s="1"/>
  <c r="AP23" i="16"/>
  <c r="AO23" i="16"/>
  <c r="AO36" i="16" s="1"/>
  <c r="AN23" i="16"/>
  <c r="AN36" i="16" s="1"/>
  <c r="AL23" i="16"/>
  <c r="AM23" i="16" s="1"/>
  <c r="AK23" i="16"/>
  <c r="AK36" i="16" s="1"/>
  <c r="AK49" i="16" s="1"/>
  <c r="AF23" i="16"/>
  <c r="AF36" i="16" s="1"/>
  <c r="AE23" i="16"/>
  <c r="AE36" i="16" s="1"/>
  <c r="AD23" i="16"/>
  <c r="AD36" i="16" s="1"/>
  <c r="AC23" i="16"/>
  <c r="AC36" i="16" s="1"/>
  <c r="AB23" i="16"/>
  <c r="AB36" i="16" s="1"/>
  <c r="AB49" i="16" s="1"/>
  <c r="X23" i="16"/>
  <c r="T23" i="16"/>
  <c r="U23" i="16" s="1"/>
  <c r="V23" i="16" s="1"/>
  <c r="W23" i="16" s="1"/>
  <c r="W36" i="16" s="1"/>
  <c r="S23" i="16"/>
  <c r="S36" i="16" s="1"/>
  <c r="S49" i="16" s="1"/>
  <c r="L23" i="16"/>
  <c r="K23" i="16"/>
  <c r="J23" i="16"/>
  <c r="J36" i="16" s="1"/>
  <c r="J49" i="16" s="1"/>
  <c r="D23" i="16"/>
  <c r="E23" i="16" s="1"/>
  <c r="C23" i="16"/>
  <c r="B23" i="16"/>
  <c r="B36" i="16" s="1"/>
  <c r="A23" i="16"/>
  <c r="A36" i="16" s="1"/>
  <c r="A49" i="16" s="1"/>
  <c r="CF22" i="16"/>
  <c r="CE22" i="16"/>
  <c r="CD22" i="16"/>
  <c r="CD35" i="16" s="1"/>
  <c r="CD48" i="16" s="1"/>
  <c r="BX22" i="16"/>
  <c r="BY22" i="16" s="1"/>
  <c r="BZ22" i="16" s="1"/>
  <c r="BW22" i="16"/>
  <c r="BW35" i="16" s="1"/>
  <c r="BV22" i="16"/>
  <c r="BV35" i="16" s="1"/>
  <c r="BU22" i="16"/>
  <c r="BM22" i="16"/>
  <c r="BN22" i="16" s="1"/>
  <c r="BL22" i="16"/>
  <c r="BL35" i="16" s="1"/>
  <c r="BL48" i="16" s="1"/>
  <c r="BD22" i="16"/>
  <c r="BC22" i="16"/>
  <c r="AW22" i="16"/>
  <c r="AX22" i="16" s="1"/>
  <c r="AV22" i="16"/>
  <c r="AV35" i="16" s="1"/>
  <c r="AU22" i="16"/>
  <c r="AU35" i="16" s="1"/>
  <c r="AT22" i="16"/>
  <c r="AT35" i="16" s="1"/>
  <c r="AT48" i="16" s="1"/>
  <c r="AL22" i="16"/>
  <c r="AK22" i="16"/>
  <c r="AK35" i="16" s="1"/>
  <c r="AK48" i="16" s="1"/>
  <c r="AC22" i="16"/>
  <c r="AC35" i="16" s="1"/>
  <c r="AB22" i="16"/>
  <c r="AB35" i="16" s="1"/>
  <c r="AB48" i="16" s="1"/>
  <c r="X22" i="16"/>
  <c r="V22" i="16"/>
  <c r="W22" i="16" s="1"/>
  <c r="W35" i="16" s="1"/>
  <c r="U22" i="16"/>
  <c r="U35" i="16" s="1"/>
  <c r="T22" i="16"/>
  <c r="T35" i="16" s="1"/>
  <c r="S22" i="16"/>
  <c r="L22" i="16"/>
  <c r="M22" i="16" s="1"/>
  <c r="N22" i="16" s="1"/>
  <c r="K22" i="16"/>
  <c r="K35" i="16" s="1"/>
  <c r="J22" i="16"/>
  <c r="J35" i="16" s="1"/>
  <c r="J48" i="16" s="1"/>
  <c r="E22" i="16"/>
  <c r="E35" i="16" s="1"/>
  <c r="D22" i="16"/>
  <c r="D35" i="16" s="1"/>
  <c r="B22" i="16"/>
  <c r="C22" i="16" s="1"/>
  <c r="A22" i="16"/>
  <c r="A35" i="16" s="1"/>
  <c r="A48" i="16" s="1"/>
  <c r="CH21" i="16"/>
  <c r="CH34" i="16" s="1"/>
  <c r="CG21" i="16"/>
  <c r="CG34" i="16" s="1"/>
  <c r="CF21" i="16"/>
  <c r="CF34" i="16" s="1"/>
  <c r="CE21" i="16"/>
  <c r="CE34" i="16" s="1"/>
  <c r="CD21" i="16"/>
  <c r="CD34" i="16" s="1"/>
  <c r="CD47" i="16" s="1"/>
  <c r="CB21" i="16"/>
  <c r="BZ21" i="16"/>
  <c r="CA21" i="16" s="1"/>
  <c r="CA34" i="16" s="1"/>
  <c r="BV21" i="16"/>
  <c r="BW21" i="16" s="1"/>
  <c r="BX21" i="16" s="1"/>
  <c r="BY21" i="16" s="1"/>
  <c r="BY34" i="16" s="1"/>
  <c r="BU21" i="16"/>
  <c r="BU34" i="16" s="1"/>
  <c r="BU47" i="16" s="1"/>
  <c r="BN21" i="16"/>
  <c r="BM21" i="16"/>
  <c r="BL21" i="16"/>
  <c r="BL34" i="16" s="1"/>
  <c r="BL47" i="16" s="1"/>
  <c r="BF21" i="16"/>
  <c r="BG21" i="16" s="1"/>
  <c r="BE21" i="16"/>
  <c r="BE34" i="16" s="1"/>
  <c r="BD21" i="16"/>
  <c r="BD34" i="16" s="1"/>
  <c r="BC21" i="16"/>
  <c r="BC34" i="16" s="1"/>
  <c r="BC47" i="16" s="1"/>
  <c r="AV21" i="16"/>
  <c r="AV34" i="16" s="1"/>
  <c r="AU21" i="16"/>
  <c r="AT21" i="16"/>
  <c r="AO21" i="16"/>
  <c r="AP21" i="16" s="1"/>
  <c r="AQ21" i="16" s="1"/>
  <c r="AN21" i="16"/>
  <c r="AN34" i="16" s="1"/>
  <c r="AM21" i="16"/>
  <c r="AM34" i="16" s="1"/>
  <c r="AL21" i="16"/>
  <c r="AL34" i="16" s="1"/>
  <c r="AK21" i="16"/>
  <c r="AK34" i="16" s="1"/>
  <c r="AK47" i="16" s="1"/>
  <c r="AC21" i="16"/>
  <c r="AD21" i="16" s="1"/>
  <c r="AB21" i="16"/>
  <c r="AB34" i="16" s="1"/>
  <c r="AB47" i="16" s="1"/>
  <c r="T21" i="16"/>
  <c r="S21" i="16"/>
  <c r="L21" i="16"/>
  <c r="M21" i="16" s="1"/>
  <c r="K21" i="16"/>
  <c r="K34" i="16" s="1"/>
  <c r="J21" i="16"/>
  <c r="J34" i="16" s="1"/>
  <c r="J47" i="16" s="1"/>
  <c r="D21" i="16"/>
  <c r="C21" i="16"/>
  <c r="C34" i="16" s="1"/>
  <c r="B21" i="16"/>
  <c r="B34" i="16" s="1"/>
  <c r="A21" i="16"/>
  <c r="A34" i="16" s="1"/>
  <c r="A47" i="16" s="1"/>
  <c r="B19" i="16"/>
  <c r="K19" i="16" s="1"/>
  <c r="T19" i="16" s="1"/>
  <c r="AC19" i="16" s="1"/>
  <c r="AL19" i="16" s="1"/>
  <c r="AU19" i="16" s="1"/>
  <c r="BD19" i="16" s="1"/>
  <c r="BM19" i="16" s="1"/>
  <c r="BV19" i="16" s="1"/>
  <c r="CE19" i="16" s="1"/>
  <c r="CE58" i="16" s="1"/>
  <c r="B18" i="16"/>
  <c r="K18" i="16" s="1"/>
  <c r="T18" i="16" s="1"/>
  <c r="AC18" i="16" s="1"/>
  <c r="AL18" i="16" s="1"/>
  <c r="AU18" i="16" s="1"/>
  <c r="BD18" i="16" s="1"/>
  <c r="BM18" i="16" s="1"/>
  <c r="BV18" i="16" s="1"/>
  <c r="CE18" i="16" s="1"/>
  <c r="B17" i="16"/>
  <c r="K17" i="16" s="1"/>
  <c r="T17" i="16" s="1"/>
  <c r="AC17" i="16" s="1"/>
  <c r="AL17" i="16" s="1"/>
  <c r="AU17" i="16" s="1"/>
  <c r="BD17" i="16" s="1"/>
  <c r="BM17" i="16" s="1"/>
  <c r="BV17" i="16" s="1"/>
  <c r="CE17" i="16" s="1"/>
  <c r="B16" i="16"/>
  <c r="K16" i="16" s="1"/>
  <c r="T16" i="16" s="1"/>
  <c r="AC16" i="16" s="1"/>
  <c r="AL16" i="16" s="1"/>
  <c r="AU16" i="16" s="1"/>
  <c r="B15" i="16"/>
  <c r="K15" i="16" s="1"/>
  <c r="T15" i="16" s="1"/>
  <c r="AC15" i="16" s="1"/>
  <c r="AL15" i="16" s="1"/>
  <c r="AU15" i="16" s="1"/>
  <c r="BD15" i="16" s="1"/>
  <c r="BM15" i="16" s="1"/>
  <c r="BV15" i="16" s="1"/>
  <c r="CE15" i="16" s="1"/>
  <c r="B14" i="16"/>
  <c r="K14" i="16" s="1"/>
  <c r="T14" i="16" s="1"/>
  <c r="AC14" i="16" s="1"/>
  <c r="AL14" i="16" s="1"/>
  <c r="AU14" i="16" s="1"/>
  <c r="BD14" i="16" s="1"/>
  <c r="B13" i="16"/>
  <c r="K13" i="16" s="1"/>
  <c r="T13" i="16" s="1"/>
  <c r="AC13" i="16" s="1"/>
  <c r="AL13" i="16" s="1"/>
  <c r="AU13" i="16" s="1"/>
  <c r="BD13" i="16" s="1"/>
  <c r="BM13" i="16" s="1"/>
  <c r="BV13" i="16" s="1"/>
  <c r="CE13" i="16" s="1"/>
  <c r="B12" i="16"/>
  <c r="K12" i="16" s="1"/>
  <c r="T12" i="16" s="1"/>
  <c r="AC12" i="16" s="1"/>
  <c r="AL12" i="16" s="1"/>
  <c r="AU12" i="16" s="1"/>
  <c r="BD12" i="16" s="1"/>
  <c r="BM12" i="16" s="1"/>
  <c r="BV12" i="16" s="1"/>
  <c r="CE12" i="16" s="1"/>
  <c r="B11" i="16"/>
  <c r="K11" i="16" s="1"/>
  <c r="T11" i="16" s="1"/>
  <c r="AC11" i="16" s="1"/>
  <c r="AL11" i="16" s="1"/>
  <c r="AU11" i="16" s="1"/>
  <c r="BD11" i="16" s="1"/>
  <c r="BM11" i="16" s="1"/>
  <c r="BV11" i="16" s="1"/>
  <c r="CE11" i="16" s="1"/>
  <c r="B10" i="16"/>
  <c r="K10" i="16" s="1"/>
  <c r="T10" i="16" s="1"/>
  <c r="AC10" i="16" s="1"/>
  <c r="AL10" i="16" s="1"/>
  <c r="AU10" i="16" s="1"/>
  <c r="BD10" i="16" s="1"/>
  <c r="BM10" i="16" s="1"/>
  <c r="BV10" i="16" s="1"/>
  <c r="CE10" i="16" s="1"/>
  <c r="B9" i="16"/>
  <c r="K9" i="16" s="1"/>
  <c r="T9" i="16" s="1"/>
  <c r="AC9" i="16" s="1"/>
  <c r="AL9" i="16" s="1"/>
  <c r="AU9" i="16" s="1"/>
  <c r="BD9" i="16" s="1"/>
  <c r="BM9" i="16" s="1"/>
  <c r="BV9" i="16" s="1"/>
  <c r="CE9" i="16" s="1"/>
  <c r="B8" i="16"/>
  <c r="CD57" i="15"/>
  <c r="S55" i="15"/>
  <c r="BL54" i="15"/>
  <c r="AB52" i="15"/>
  <c r="J47" i="15"/>
  <c r="J45" i="15"/>
  <c r="J58" i="15" s="1"/>
  <c r="A45" i="15"/>
  <c r="A58" i="15" s="1"/>
  <c r="CE44" i="15"/>
  <c r="CD43" i="15"/>
  <c r="CD56" i="15" s="1"/>
  <c r="BL43" i="15"/>
  <c r="BL56" i="15" s="1"/>
  <c r="BC43" i="15"/>
  <c r="BC56" i="15" s="1"/>
  <c r="BC42" i="15"/>
  <c r="BC55" i="15" s="1"/>
  <c r="S42" i="15"/>
  <c r="AT41" i="15"/>
  <c r="AT54" i="15" s="1"/>
  <c r="AB41" i="15"/>
  <c r="AB54" i="15" s="1"/>
  <c r="J41" i="15"/>
  <c r="J54" i="15" s="1"/>
  <c r="CD40" i="15"/>
  <c r="CD53" i="15" s="1"/>
  <c r="BU40" i="15"/>
  <c r="BU53" i="15" s="1"/>
  <c r="BM40" i="15"/>
  <c r="AT40" i="15"/>
  <c r="AT53" i="15" s="1"/>
  <c r="AB40" i="15"/>
  <c r="AB53" i="15" s="1"/>
  <c r="J40" i="15"/>
  <c r="J53" i="15" s="1"/>
  <c r="CD39" i="15"/>
  <c r="CD52" i="15" s="1"/>
  <c r="S39" i="15"/>
  <c r="S52" i="15" s="1"/>
  <c r="A39" i="15"/>
  <c r="A52" i="15" s="1"/>
  <c r="AT38" i="15"/>
  <c r="AT51" i="15" s="1"/>
  <c r="AB38" i="15"/>
  <c r="AB51" i="15" s="1"/>
  <c r="J38" i="15"/>
  <c r="J51" i="15" s="1"/>
  <c r="CD37" i="15"/>
  <c r="CD50" i="15" s="1"/>
  <c r="A37" i="15"/>
  <c r="A50" i="15" s="1"/>
  <c r="BU36" i="15"/>
  <c r="BU49" i="15" s="1"/>
  <c r="AT36" i="15"/>
  <c r="AT49" i="15" s="1"/>
  <c r="AB36" i="15"/>
  <c r="AB49" i="15" s="1"/>
  <c r="CD35" i="15"/>
  <c r="CD48" i="15" s="1"/>
  <c r="AK35" i="15"/>
  <c r="AK48" i="15" s="1"/>
  <c r="A35" i="15"/>
  <c r="A48" i="15" s="1"/>
  <c r="AT34" i="15"/>
  <c r="AT47" i="15" s="1"/>
  <c r="AB34" i="15"/>
  <c r="AB47" i="15" s="1"/>
  <c r="CF32" i="15"/>
  <c r="CG32" i="15" s="1"/>
  <c r="CH32" i="15" s="1"/>
  <c r="CI32" i="15" s="1"/>
  <c r="CJ32" i="15" s="1"/>
  <c r="CK32" i="15" s="1"/>
  <c r="CL32" i="15" s="1"/>
  <c r="CE32" i="15"/>
  <c r="CD32" i="15"/>
  <c r="CD45" i="15" s="1"/>
  <c r="CD58" i="15" s="1"/>
  <c r="BY32" i="15"/>
  <c r="BZ32" i="15" s="1"/>
  <c r="CA32" i="15" s="1"/>
  <c r="CB32" i="15" s="1"/>
  <c r="CC32" i="15" s="1"/>
  <c r="BX32" i="15"/>
  <c r="BV32" i="15"/>
  <c r="BW32" i="15" s="1"/>
  <c r="BU32" i="15"/>
  <c r="BU45" i="15" s="1"/>
  <c r="BU58" i="15" s="1"/>
  <c r="BO32" i="15"/>
  <c r="BP32" i="15" s="1"/>
  <c r="BQ32" i="15" s="1"/>
  <c r="BR32" i="15" s="1"/>
  <c r="BS32" i="15" s="1"/>
  <c r="BT32" i="15" s="1"/>
  <c r="BN32" i="15"/>
  <c r="BM32" i="15"/>
  <c r="BL32" i="15"/>
  <c r="BL45" i="15" s="1"/>
  <c r="BL58" i="15" s="1"/>
  <c r="BD32" i="15"/>
  <c r="BE32" i="15" s="1"/>
  <c r="BF32" i="15" s="1"/>
  <c r="BG32" i="15" s="1"/>
  <c r="BH32" i="15" s="1"/>
  <c r="BI32" i="15" s="1"/>
  <c r="BJ32" i="15" s="1"/>
  <c r="BK32" i="15" s="1"/>
  <c r="BC32" i="15"/>
  <c r="BC45" i="15" s="1"/>
  <c r="BC58" i="15" s="1"/>
  <c r="BA32" i="15"/>
  <c r="BB32" i="15" s="1"/>
  <c r="AZ32" i="15"/>
  <c r="AY32" i="15"/>
  <c r="AX32" i="15"/>
  <c r="AW32" i="15"/>
  <c r="AV32" i="15"/>
  <c r="AU32" i="15"/>
  <c r="AT32" i="15"/>
  <c r="AT45" i="15" s="1"/>
  <c r="AT58" i="15" s="1"/>
  <c r="AL32" i="15"/>
  <c r="AM32" i="15" s="1"/>
  <c r="AN32" i="15" s="1"/>
  <c r="AO32" i="15" s="1"/>
  <c r="AP32" i="15" s="1"/>
  <c r="AQ32" i="15" s="1"/>
  <c r="AR32" i="15" s="1"/>
  <c r="AS32" i="15" s="1"/>
  <c r="AK32" i="15"/>
  <c r="AK45" i="15" s="1"/>
  <c r="AK58" i="15" s="1"/>
  <c r="AI32" i="15"/>
  <c r="AJ32" i="15" s="1"/>
  <c r="AE32" i="15"/>
  <c r="AF32" i="15" s="1"/>
  <c r="AG32" i="15" s="1"/>
  <c r="AH32" i="15" s="1"/>
  <c r="AD32" i="15"/>
  <c r="AC32" i="15"/>
  <c r="AB32" i="15"/>
  <c r="AB45" i="15" s="1"/>
  <c r="AB58" i="15" s="1"/>
  <c r="T32" i="15"/>
  <c r="U32" i="15" s="1"/>
  <c r="V32" i="15" s="1"/>
  <c r="W32" i="15" s="1"/>
  <c r="X32" i="15" s="1"/>
  <c r="Y32" i="15" s="1"/>
  <c r="Z32" i="15" s="1"/>
  <c r="AA32" i="15" s="1"/>
  <c r="S32" i="15"/>
  <c r="S45" i="15" s="1"/>
  <c r="S58" i="15" s="1"/>
  <c r="K32" i="15"/>
  <c r="L32" i="15" s="1"/>
  <c r="M32" i="15" s="1"/>
  <c r="N32" i="15" s="1"/>
  <c r="O32" i="15" s="1"/>
  <c r="P32" i="15" s="1"/>
  <c r="Q32" i="15" s="1"/>
  <c r="R32" i="15" s="1"/>
  <c r="J32" i="15"/>
  <c r="F32" i="15"/>
  <c r="G32" i="15" s="1"/>
  <c r="H32" i="15" s="1"/>
  <c r="I32" i="15" s="1"/>
  <c r="D32" i="15"/>
  <c r="E32" i="15" s="1"/>
  <c r="C32" i="15"/>
  <c r="B32" i="15"/>
  <c r="A32" i="15"/>
  <c r="CE31" i="15"/>
  <c r="CF31" i="15" s="1"/>
  <c r="CG31" i="15" s="1"/>
  <c r="CH31" i="15" s="1"/>
  <c r="CI31" i="15" s="1"/>
  <c r="CJ31" i="15" s="1"/>
  <c r="CK31" i="15" s="1"/>
  <c r="CL31" i="15" s="1"/>
  <c r="CD31" i="15"/>
  <c r="CD44" i="15" s="1"/>
  <c r="CA31" i="15"/>
  <c r="CB31" i="15" s="1"/>
  <c r="CC31" i="15" s="1"/>
  <c r="BW31" i="15"/>
  <c r="BX31" i="15" s="1"/>
  <c r="BY31" i="15" s="1"/>
  <c r="BZ31" i="15" s="1"/>
  <c r="BV31" i="15"/>
  <c r="BU31" i="15"/>
  <c r="BU44" i="15" s="1"/>
  <c r="BU57" i="15" s="1"/>
  <c r="BM31" i="15"/>
  <c r="BN31" i="15" s="1"/>
  <c r="BO31" i="15" s="1"/>
  <c r="BP31" i="15" s="1"/>
  <c r="BQ31" i="15" s="1"/>
  <c r="BR31" i="15" s="1"/>
  <c r="BS31" i="15" s="1"/>
  <c r="BT31" i="15" s="1"/>
  <c r="BL31" i="15"/>
  <c r="BL44" i="15" s="1"/>
  <c r="BL57" i="15" s="1"/>
  <c r="BE31" i="15"/>
  <c r="BF31" i="15" s="1"/>
  <c r="BG31" i="15" s="1"/>
  <c r="BH31" i="15" s="1"/>
  <c r="BI31" i="15" s="1"/>
  <c r="BJ31" i="15" s="1"/>
  <c r="BK31" i="15" s="1"/>
  <c r="BD31" i="15"/>
  <c r="BC31" i="15"/>
  <c r="BC44" i="15" s="1"/>
  <c r="BC57" i="15" s="1"/>
  <c r="AU31" i="15"/>
  <c r="AV31" i="15" s="1"/>
  <c r="AW31" i="15" s="1"/>
  <c r="AX31" i="15" s="1"/>
  <c r="AY31" i="15" s="1"/>
  <c r="AZ31" i="15" s="1"/>
  <c r="BA31" i="15" s="1"/>
  <c r="BB31" i="15" s="1"/>
  <c r="AT31" i="15"/>
  <c r="AT44" i="15" s="1"/>
  <c r="AT57" i="15" s="1"/>
  <c r="AO31" i="15"/>
  <c r="AP31" i="15" s="1"/>
  <c r="AQ31" i="15" s="1"/>
  <c r="AR31" i="15" s="1"/>
  <c r="AS31" i="15" s="1"/>
  <c r="AN31" i="15"/>
  <c r="AL31" i="15"/>
  <c r="AM31" i="15" s="1"/>
  <c r="AK31" i="15"/>
  <c r="AK44" i="15" s="1"/>
  <c r="AK57" i="15" s="1"/>
  <c r="AD31" i="15"/>
  <c r="AE31" i="15" s="1"/>
  <c r="AF31" i="15" s="1"/>
  <c r="AG31" i="15" s="1"/>
  <c r="AH31" i="15" s="1"/>
  <c r="AI31" i="15" s="1"/>
  <c r="AJ31" i="15" s="1"/>
  <c r="AC31" i="15"/>
  <c r="AB31" i="15"/>
  <c r="AB44" i="15" s="1"/>
  <c r="AB57" i="15" s="1"/>
  <c r="T31" i="15"/>
  <c r="U31" i="15" s="1"/>
  <c r="V31" i="15" s="1"/>
  <c r="W31" i="15" s="1"/>
  <c r="X31" i="15" s="1"/>
  <c r="Y31" i="15" s="1"/>
  <c r="Z31" i="15" s="1"/>
  <c r="AA31" i="15" s="1"/>
  <c r="S31" i="15"/>
  <c r="S44" i="15" s="1"/>
  <c r="S57" i="15" s="1"/>
  <c r="N31" i="15"/>
  <c r="O31" i="15" s="1"/>
  <c r="P31" i="15" s="1"/>
  <c r="Q31" i="15" s="1"/>
  <c r="R31" i="15" s="1"/>
  <c r="M31" i="15"/>
  <c r="L31" i="15"/>
  <c r="K31" i="15"/>
  <c r="J31" i="15"/>
  <c r="J44" i="15" s="1"/>
  <c r="J57" i="15" s="1"/>
  <c r="B31" i="15"/>
  <c r="C31" i="15" s="1"/>
  <c r="D31" i="15" s="1"/>
  <c r="E31" i="15" s="1"/>
  <c r="F31" i="15" s="1"/>
  <c r="G31" i="15" s="1"/>
  <c r="H31" i="15" s="1"/>
  <c r="I31" i="15" s="1"/>
  <c r="A31" i="15"/>
  <c r="A44" i="15" s="1"/>
  <c r="A57" i="15" s="1"/>
  <c r="CL30" i="15"/>
  <c r="CK30" i="15"/>
  <c r="CG30" i="15"/>
  <c r="CH30" i="15" s="1"/>
  <c r="CI30" i="15" s="1"/>
  <c r="CJ30" i="15" s="1"/>
  <c r="CF30" i="15"/>
  <c r="CE30" i="15"/>
  <c r="CD30" i="15"/>
  <c r="BW30" i="15"/>
  <c r="BX30" i="15" s="1"/>
  <c r="BY30" i="15" s="1"/>
  <c r="BZ30" i="15" s="1"/>
  <c r="CA30" i="15" s="1"/>
  <c r="CB30" i="15" s="1"/>
  <c r="CC30" i="15" s="1"/>
  <c r="BV30" i="15"/>
  <c r="BU30" i="15"/>
  <c r="BU43" i="15" s="1"/>
  <c r="BU56" i="15" s="1"/>
  <c r="BM30" i="15"/>
  <c r="BN30" i="15" s="1"/>
  <c r="BO30" i="15" s="1"/>
  <c r="BP30" i="15" s="1"/>
  <c r="BQ30" i="15" s="1"/>
  <c r="BR30" i="15" s="1"/>
  <c r="BS30" i="15" s="1"/>
  <c r="BT30" i="15" s="1"/>
  <c r="BL30" i="15"/>
  <c r="BI30" i="15"/>
  <c r="BJ30" i="15" s="1"/>
  <c r="BK30" i="15" s="1"/>
  <c r="BH30" i="15"/>
  <c r="BF30" i="15"/>
  <c r="BG30" i="15" s="1"/>
  <c r="BE30" i="15"/>
  <c r="BD30" i="15"/>
  <c r="BC30" i="15"/>
  <c r="AU30" i="15"/>
  <c r="AV30" i="15" s="1"/>
  <c r="AW30" i="15" s="1"/>
  <c r="AX30" i="15" s="1"/>
  <c r="AY30" i="15" s="1"/>
  <c r="AZ30" i="15" s="1"/>
  <c r="BA30" i="15" s="1"/>
  <c r="BB30" i="15" s="1"/>
  <c r="AT30" i="15"/>
  <c r="AT43" i="15" s="1"/>
  <c r="AT56" i="15" s="1"/>
  <c r="AM30" i="15"/>
  <c r="AN30" i="15" s="1"/>
  <c r="AO30" i="15" s="1"/>
  <c r="AP30" i="15" s="1"/>
  <c r="AQ30" i="15" s="1"/>
  <c r="AR30" i="15" s="1"/>
  <c r="AS30" i="15" s="1"/>
  <c r="AL30" i="15"/>
  <c r="AK30" i="15"/>
  <c r="AK43" i="15" s="1"/>
  <c r="AK56" i="15" s="1"/>
  <c r="AD30" i="15"/>
  <c r="AE30" i="15" s="1"/>
  <c r="AF30" i="15" s="1"/>
  <c r="AG30" i="15" s="1"/>
  <c r="AH30" i="15" s="1"/>
  <c r="AI30" i="15" s="1"/>
  <c r="AJ30" i="15" s="1"/>
  <c r="AC30" i="15"/>
  <c r="AB30" i="15"/>
  <c r="AB43" i="15" s="1"/>
  <c r="AB56" i="15" s="1"/>
  <c r="Z30" i="15"/>
  <c r="AA30" i="15" s="1"/>
  <c r="U30" i="15"/>
  <c r="V30" i="15" s="1"/>
  <c r="W30" i="15" s="1"/>
  <c r="X30" i="15" s="1"/>
  <c r="Y30" i="15" s="1"/>
  <c r="T30" i="15"/>
  <c r="S30" i="15"/>
  <c r="S43" i="15" s="1"/>
  <c r="S56" i="15" s="1"/>
  <c r="K30" i="15"/>
  <c r="L30" i="15" s="1"/>
  <c r="M30" i="15" s="1"/>
  <c r="N30" i="15" s="1"/>
  <c r="O30" i="15" s="1"/>
  <c r="P30" i="15" s="1"/>
  <c r="Q30" i="15" s="1"/>
  <c r="R30" i="15" s="1"/>
  <c r="J30" i="15"/>
  <c r="J43" i="15" s="1"/>
  <c r="J56" i="15" s="1"/>
  <c r="E30" i="15"/>
  <c r="F30" i="15" s="1"/>
  <c r="G30" i="15" s="1"/>
  <c r="H30" i="15" s="1"/>
  <c r="I30" i="15" s="1"/>
  <c r="D30" i="15"/>
  <c r="B30" i="15"/>
  <c r="C30" i="15" s="1"/>
  <c r="A30" i="15"/>
  <c r="A43" i="15" s="1"/>
  <c r="A56" i="15" s="1"/>
  <c r="CI29" i="15"/>
  <c r="CJ29" i="15" s="1"/>
  <c r="CK29" i="15" s="1"/>
  <c r="CL29" i="15" s="1"/>
  <c r="CH29" i="15"/>
  <c r="CG29" i="15"/>
  <c r="CF29" i="15"/>
  <c r="CE29" i="15"/>
  <c r="CD29" i="15"/>
  <c r="CD42" i="15" s="1"/>
  <c r="CD55" i="15" s="1"/>
  <c r="BV29" i="15"/>
  <c r="BW29" i="15" s="1"/>
  <c r="BX29" i="15" s="1"/>
  <c r="BY29" i="15" s="1"/>
  <c r="BZ29" i="15" s="1"/>
  <c r="CA29" i="15" s="1"/>
  <c r="CB29" i="15" s="1"/>
  <c r="CC29" i="15" s="1"/>
  <c r="BU29" i="15"/>
  <c r="BU42" i="15" s="1"/>
  <c r="BU55" i="15" s="1"/>
  <c r="BP29" i="15"/>
  <c r="BQ29" i="15" s="1"/>
  <c r="BR29" i="15" s="1"/>
  <c r="BS29" i="15" s="1"/>
  <c r="BT29" i="15" s="1"/>
  <c r="BO29" i="15"/>
  <c r="BN29" i="15"/>
  <c r="BM29" i="15"/>
  <c r="BL29" i="15"/>
  <c r="BL42" i="15" s="1"/>
  <c r="BL55" i="15" s="1"/>
  <c r="BD29" i="15"/>
  <c r="BE29" i="15" s="1"/>
  <c r="BF29" i="15" s="1"/>
  <c r="BG29" i="15" s="1"/>
  <c r="BH29" i="15" s="1"/>
  <c r="BI29" i="15" s="1"/>
  <c r="BJ29" i="15" s="1"/>
  <c r="BK29" i="15" s="1"/>
  <c r="BC29" i="15"/>
  <c r="BA29" i="15"/>
  <c r="BB29" i="15" s="1"/>
  <c r="AW29" i="15"/>
  <c r="AX29" i="15" s="1"/>
  <c r="AY29" i="15" s="1"/>
  <c r="AZ29" i="15" s="1"/>
  <c r="AV29" i="15"/>
  <c r="AU29" i="15"/>
  <c r="AT29" i="15"/>
  <c r="AT42" i="15" s="1"/>
  <c r="AT55" i="15" s="1"/>
  <c r="AL29" i="15"/>
  <c r="AM29" i="15" s="1"/>
  <c r="AN29" i="15" s="1"/>
  <c r="AO29" i="15" s="1"/>
  <c r="AP29" i="15" s="1"/>
  <c r="AQ29" i="15" s="1"/>
  <c r="AR29" i="15" s="1"/>
  <c r="AS29" i="15" s="1"/>
  <c r="AK29" i="15"/>
  <c r="AK42" i="15" s="1"/>
  <c r="AK55" i="15" s="1"/>
  <c r="AC29" i="15"/>
  <c r="AD29" i="15" s="1"/>
  <c r="AE29" i="15" s="1"/>
  <c r="AF29" i="15" s="1"/>
  <c r="AG29" i="15" s="1"/>
  <c r="AH29" i="15" s="1"/>
  <c r="AI29" i="15" s="1"/>
  <c r="AJ29" i="15" s="1"/>
  <c r="AB29" i="15"/>
  <c r="AB42" i="15" s="1"/>
  <c r="AB55" i="15" s="1"/>
  <c r="X29" i="15"/>
  <c r="Y29" i="15" s="1"/>
  <c r="Z29" i="15" s="1"/>
  <c r="AA29" i="15" s="1"/>
  <c r="V29" i="15"/>
  <c r="W29" i="15" s="1"/>
  <c r="U29" i="15"/>
  <c r="T29" i="15"/>
  <c r="S29" i="15"/>
  <c r="K29" i="15"/>
  <c r="L29" i="15" s="1"/>
  <c r="M29" i="15" s="1"/>
  <c r="N29" i="15" s="1"/>
  <c r="O29" i="15" s="1"/>
  <c r="P29" i="15" s="1"/>
  <c r="Q29" i="15" s="1"/>
  <c r="R29" i="15" s="1"/>
  <c r="J29" i="15"/>
  <c r="J42" i="15" s="1"/>
  <c r="J55" i="15" s="1"/>
  <c r="G29" i="15"/>
  <c r="H29" i="15" s="1"/>
  <c r="I29" i="15" s="1"/>
  <c r="C29" i="15"/>
  <c r="D29" i="15" s="1"/>
  <c r="E29" i="15" s="1"/>
  <c r="F29" i="15" s="1"/>
  <c r="B29" i="15"/>
  <c r="A29" i="15"/>
  <c r="A42" i="15" s="1"/>
  <c r="A55" i="15" s="1"/>
  <c r="CE28" i="15"/>
  <c r="CF28" i="15" s="1"/>
  <c r="CG28" i="15" s="1"/>
  <c r="CH28" i="15" s="1"/>
  <c r="CI28" i="15" s="1"/>
  <c r="CJ28" i="15" s="1"/>
  <c r="CK28" i="15" s="1"/>
  <c r="CL28" i="15" s="1"/>
  <c r="CD28" i="15"/>
  <c r="CD41" i="15" s="1"/>
  <c r="CD54" i="15" s="1"/>
  <c r="CB28" i="15"/>
  <c r="CC28" i="15" s="1"/>
  <c r="BW28" i="15"/>
  <c r="BX28" i="15" s="1"/>
  <c r="BY28" i="15" s="1"/>
  <c r="BZ28" i="15" s="1"/>
  <c r="CA28" i="15" s="1"/>
  <c r="BV28" i="15"/>
  <c r="BU28" i="15"/>
  <c r="BU41" i="15" s="1"/>
  <c r="BU54" i="15" s="1"/>
  <c r="BN28" i="15"/>
  <c r="BO28" i="15" s="1"/>
  <c r="BP28" i="15" s="1"/>
  <c r="BQ28" i="15" s="1"/>
  <c r="BR28" i="15" s="1"/>
  <c r="BS28" i="15" s="1"/>
  <c r="BT28" i="15" s="1"/>
  <c r="BM28" i="15"/>
  <c r="BL28" i="15"/>
  <c r="BL41" i="15" s="1"/>
  <c r="BG28" i="15"/>
  <c r="BH28" i="15" s="1"/>
  <c r="BI28" i="15" s="1"/>
  <c r="BJ28" i="15" s="1"/>
  <c r="BK28" i="15" s="1"/>
  <c r="BF28" i="15"/>
  <c r="BD28" i="15"/>
  <c r="BE28" i="15" s="1"/>
  <c r="BC28" i="15"/>
  <c r="BC41" i="15" s="1"/>
  <c r="BC54" i="15" s="1"/>
  <c r="AX28" i="15"/>
  <c r="AY28" i="15" s="1"/>
  <c r="AZ28" i="15" s="1"/>
  <c r="BA28" i="15" s="1"/>
  <c r="BB28" i="15" s="1"/>
  <c r="AW28" i="15"/>
  <c r="AV28" i="15"/>
  <c r="AU28" i="15"/>
  <c r="AT28" i="15"/>
  <c r="AL28" i="15"/>
  <c r="AM28" i="15" s="1"/>
  <c r="AN28" i="15" s="1"/>
  <c r="AO28" i="15" s="1"/>
  <c r="AP28" i="15" s="1"/>
  <c r="AQ28" i="15" s="1"/>
  <c r="AR28" i="15" s="1"/>
  <c r="AS28" i="15" s="1"/>
  <c r="AK28" i="15"/>
  <c r="AK41" i="15" s="1"/>
  <c r="AK54" i="15" s="1"/>
  <c r="AG28" i="15"/>
  <c r="AH28" i="15" s="1"/>
  <c r="AI28" i="15" s="1"/>
  <c r="AJ28" i="15" s="1"/>
  <c r="AF28" i="15"/>
  <c r="AE28" i="15"/>
  <c r="AD28" i="15"/>
  <c r="AC28" i="15"/>
  <c r="AB28" i="15"/>
  <c r="T28" i="15"/>
  <c r="U28" i="15" s="1"/>
  <c r="V28" i="15" s="1"/>
  <c r="W28" i="15" s="1"/>
  <c r="X28" i="15" s="1"/>
  <c r="Y28" i="15" s="1"/>
  <c r="Z28" i="15" s="1"/>
  <c r="AA28" i="15" s="1"/>
  <c r="S28" i="15"/>
  <c r="S41" i="15" s="1"/>
  <c r="S54" i="15" s="1"/>
  <c r="M28" i="15"/>
  <c r="N28" i="15" s="1"/>
  <c r="O28" i="15" s="1"/>
  <c r="P28" i="15" s="1"/>
  <c r="Q28" i="15" s="1"/>
  <c r="R28" i="15" s="1"/>
  <c r="L28" i="15"/>
  <c r="K28" i="15"/>
  <c r="J28" i="15"/>
  <c r="E28" i="15"/>
  <c r="F28" i="15" s="1"/>
  <c r="G28" i="15" s="1"/>
  <c r="H28" i="15" s="1"/>
  <c r="I28" i="15" s="1"/>
  <c r="D28" i="15"/>
  <c r="C28" i="15"/>
  <c r="B28" i="15"/>
  <c r="A28" i="15"/>
  <c r="A41" i="15" s="1"/>
  <c r="A54" i="15" s="1"/>
  <c r="CE27" i="15"/>
  <c r="CF27" i="15" s="1"/>
  <c r="CG27" i="15" s="1"/>
  <c r="CH27" i="15" s="1"/>
  <c r="CI27" i="15" s="1"/>
  <c r="CJ27" i="15" s="1"/>
  <c r="CK27" i="15" s="1"/>
  <c r="CL27" i="15" s="1"/>
  <c r="CD27" i="15"/>
  <c r="BX27" i="15"/>
  <c r="BY27" i="15" s="1"/>
  <c r="BZ27" i="15" s="1"/>
  <c r="CA27" i="15" s="1"/>
  <c r="CB27" i="15" s="1"/>
  <c r="CC27" i="15" s="1"/>
  <c r="BW27" i="15"/>
  <c r="BV27" i="15"/>
  <c r="BU27" i="15"/>
  <c r="BM27" i="15"/>
  <c r="BN27" i="15" s="1"/>
  <c r="BO27" i="15" s="1"/>
  <c r="BP27" i="15" s="1"/>
  <c r="BQ27" i="15" s="1"/>
  <c r="BR27" i="15" s="1"/>
  <c r="BS27" i="15" s="1"/>
  <c r="BT27" i="15" s="1"/>
  <c r="BL27" i="15"/>
  <c r="BL40" i="15" s="1"/>
  <c r="BL53" i="15" s="1"/>
  <c r="BE27" i="15"/>
  <c r="BF27" i="15" s="1"/>
  <c r="BG27" i="15" s="1"/>
  <c r="BH27" i="15" s="1"/>
  <c r="BI27" i="15" s="1"/>
  <c r="BJ27" i="15" s="1"/>
  <c r="BK27" i="15" s="1"/>
  <c r="BD27" i="15"/>
  <c r="BC27" i="15"/>
  <c r="BC40" i="15" s="1"/>
  <c r="BC53" i="15" s="1"/>
  <c r="AV27" i="15"/>
  <c r="AW27" i="15" s="1"/>
  <c r="AX27" i="15" s="1"/>
  <c r="AY27" i="15" s="1"/>
  <c r="AZ27" i="15" s="1"/>
  <c r="BA27" i="15" s="1"/>
  <c r="BB27" i="15" s="1"/>
  <c r="AU27" i="15"/>
  <c r="AT27" i="15"/>
  <c r="AM27" i="15"/>
  <c r="AN27" i="15" s="1"/>
  <c r="AO27" i="15" s="1"/>
  <c r="AP27" i="15" s="1"/>
  <c r="AQ27" i="15" s="1"/>
  <c r="AR27" i="15" s="1"/>
  <c r="AS27" i="15" s="1"/>
  <c r="AL27" i="15"/>
  <c r="AK27" i="15"/>
  <c r="AK40" i="15" s="1"/>
  <c r="AK53" i="15" s="1"/>
  <c r="AF27" i="15"/>
  <c r="AG27" i="15" s="1"/>
  <c r="AH27" i="15" s="1"/>
  <c r="AI27" i="15" s="1"/>
  <c r="AJ27" i="15" s="1"/>
  <c r="AD27" i="15"/>
  <c r="AE27" i="15" s="1"/>
  <c r="AC27" i="15"/>
  <c r="AB27" i="15"/>
  <c r="T27" i="15"/>
  <c r="U27" i="15" s="1"/>
  <c r="V27" i="15" s="1"/>
  <c r="W27" i="15" s="1"/>
  <c r="X27" i="15" s="1"/>
  <c r="Y27" i="15" s="1"/>
  <c r="Z27" i="15" s="1"/>
  <c r="AA27" i="15" s="1"/>
  <c r="S27" i="15"/>
  <c r="S40" i="15" s="1"/>
  <c r="S53" i="15" s="1"/>
  <c r="K27" i="15"/>
  <c r="L27" i="15" s="1"/>
  <c r="M27" i="15" s="1"/>
  <c r="N27" i="15" s="1"/>
  <c r="O27" i="15" s="1"/>
  <c r="P27" i="15" s="1"/>
  <c r="Q27" i="15" s="1"/>
  <c r="R27" i="15" s="1"/>
  <c r="J27" i="15"/>
  <c r="B27" i="15"/>
  <c r="C27" i="15" s="1"/>
  <c r="D27" i="15" s="1"/>
  <c r="E27" i="15" s="1"/>
  <c r="F27" i="15" s="1"/>
  <c r="G27" i="15" s="1"/>
  <c r="H27" i="15" s="1"/>
  <c r="I27" i="15" s="1"/>
  <c r="A27" i="15"/>
  <c r="A40" i="15" s="1"/>
  <c r="A53" i="15" s="1"/>
  <c r="CL26" i="15"/>
  <c r="CG26" i="15"/>
  <c r="CH26" i="15" s="1"/>
  <c r="CI26" i="15" s="1"/>
  <c r="CJ26" i="15" s="1"/>
  <c r="CK26" i="15" s="1"/>
  <c r="CF26" i="15"/>
  <c r="CE26" i="15"/>
  <c r="CD26" i="15"/>
  <c r="CA26" i="15"/>
  <c r="CB26" i="15" s="1"/>
  <c r="CC26" i="15" s="1"/>
  <c r="BZ26" i="15"/>
  <c r="BY26" i="15"/>
  <c r="BX26" i="15"/>
  <c r="BW26" i="15"/>
  <c r="BV26" i="15"/>
  <c r="BU26" i="15"/>
  <c r="BU39" i="15" s="1"/>
  <c r="BU52" i="15" s="1"/>
  <c r="BM26" i="15"/>
  <c r="BN26" i="15" s="1"/>
  <c r="BO26" i="15" s="1"/>
  <c r="BP26" i="15" s="1"/>
  <c r="BQ26" i="15" s="1"/>
  <c r="BR26" i="15" s="1"/>
  <c r="BS26" i="15" s="1"/>
  <c r="BT26" i="15" s="1"/>
  <c r="BL26" i="15"/>
  <c r="BL39" i="15" s="1"/>
  <c r="BL52" i="15" s="1"/>
  <c r="BK26" i="15"/>
  <c r="BJ26" i="15"/>
  <c r="BE26" i="15"/>
  <c r="BF26" i="15" s="1"/>
  <c r="BG26" i="15" s="1"/>
  <c r="BH26" i="15" s="1"/>
  <c r="BI26" i="15" s="1"/>
  <c r="BD26" i="15"/>
  <c r="BC26" i="15"/>
  <c r="BC39" i="15" s="1"/>
  <c r="BC52" i="15" s="1"/>
  <c r="AY26" i="15"/>
  <c r="AZ26" i="15" s="1"/>
  <c r="BA26" i="15" s="1"/>
  <c r="BB26" i="15" s="1"/>
  <c r="AX26" i="15"/>
  <c r="AW26" i="15"/>
  <c r="AV26" i="15"/>
  <c r="AU26" i="15"/>
  <c r="AT26" i="15"/>
  <c r="AT39" i="15" s="1"/>
  <c r="AT52" i="15" s="1"/>
  <c r="AL26" i="15"/>
  <c r="AM26" i="15" s="1"/>
  <c r="AN26" i="15" s="1"/>
  <c r="AO26" i="15" s="1"/>
  <c r="AP26" i="15" s="1"/>
  <c r="AQ26" i="15" s="1"/>
  <c r="AR26" i="15" s="1"/>
  <c r="AS26" i="15" s="1"/>
  <c r="AK26" i="15"/>
  <c r="AK39" i="15" s="1"/>
  <c r="AK52" i="15" s="1"/>
  <c r="AJ26" i="15"/>
  <c r="AI26" i="15"/>
  <c r="AH26" i="15"/>
  <c r="AC26" i="15"/>
  <c r="AD26" i="15" s="1"/>
  <c r="AE26" i="15" s="1"/>
  <c r="AF26" i="15" s="1"/>
  <c r="AG26" i="15" s="1"/>
  <c r="AB26" i="15"/>
  <c r="AB39" i="15" s="1"/>
  <c r="W26" i="15"/>
  <c r="X26" i="15" s="1"/>
  <c r="Y26" i="15" s="1"/>
  <c r="Z26" i="15" s="1"/>
  <c r="AA26" i="15" s="1"/>
  <c r="V26" i="15"/>
  <c r="U26" i="15"/>
  <c r="T26" i="15"/>
  <c r="S26" i="15"/>
  <c r="L26" i="15"/>
  <c r="M26" i="15" s="1"/>
  <c r="N26" i="15" s="1"/>
  <c r="O26" i="15" s="1"/>
  <c r="P26" i="15" s="1"/>
  <c r="Q26" i="15" s="1"/>
  <c r="R26" i="15" s="1"/>
  <c r="K26" i="15"/>
  <c r="J26" i="15"/>
  <c r="J39" i="15" s="1"/>
  <c r="J52" i="15" s="1"/>
  <c r="I26" i="15"/>
  <c r="H26" i="15"/>
  <c r="G26" i="15"/>
  <c r="F26" i="15"/>
  <c r="C26" i="15"/>
  <c r="D26" i="15" s="1"/>
  <c r="E26" i="15" s="1"/>
  <c r="B26" i="15"/>
  <c r="A26" i="15"/>
  <c r="CG25" i="15"/>
  <c r="CH25" i="15" s="1"/>
  <c r="CI25" i="15" s="1"/>
  <c r="CJ25" i="15" s="1"/>
  <c r="CK25" i="15" s="1"/>
  <c r="CL25" i="15" s="1"/>
  <c r="CF25" i="15"/>
  <c r="CE25" i="15"/>
  <c r="CD25" i="15"/>
  <c r="CD38" i="15" s="1"/>
  <c r="CD51" i="15" s="1"/>
  <c r="BV25" i="15"/>
  <c r="BW25" i="15" s="1"/>
  <c r="BX25" i="15" s="1"/>
  <c r="BY25" i="15" s="1"/>
  <c r="BZ25" i="15" s="1"/>
  <c r="CA25" i="15" s="1"/>
  <c r="CB25" i="15" s="1"/>
  <c r="CC25" i="15" s="1"/>
  <c r="BU25" i="15"/>
  <c r="BU38" i="15" s="1"/>
  <c r="BU51" i="15" s="1"/>
  <c r="BQ25" i="15"/>
  <c r="BR25" i="15" s="1"/>
  <c r="BS25" i="15" s="1"/>
  <c r="BT25" i="15" s="1"/>
  <c r="BP25" i="15"/>
  <c r="BM25" i="15"/>
  <c r="BN25" i="15" s="1"/>
  <c r="BO25" i="15" s="1"/>
  <c r="BL25" i="15"/>
  <c r="BL38" i="15" s="1"/>
  <c r="BL51" i="15" s="1"/>
  <c r="BD25" i="15"/>
  <c r="BE25" i="15" s="1"/>
  <c r="BF25" i="15" s="1"/>
  <c r="BG25" i="15" s="1"/>
  <c r="BH25" i="15" s="1"/>
  <c r="BI25" i="15" s="1"/>
  <c r="BJ25" i="15" s="1"/>
  <c r="BK25" i="15" s="1"/>
  <c r="BC25" i="15"/>
  <c r="BC38" i="15" s="1"/>
  <c r="BC51" i="15" s="1"/>
  <c r="BB25" i="15"/>
  <c r="AW25" i="15"/>
  <c r="AX25" i="15" s="1"/>
  <c r="AY25" i="15" s="1"/>
  <c r="AZ25" i="15" s="1"/>
  <c r="BA25" i="15" s="1"/>
  <c r="AV25" i="15"/>
  <c r="AU25" i="15"/>
  <c r="AT25" i="15"/>
  <c r="AO25" i="15"/>
  <c r="AP25" i="15" s="1"/>
  <c r="AQ25" i="15" s="1"/>
  <c r="AR25" i="15" s="1"/>
  <c r="AS25" i="15" s="1"/>
  <c r="AN25" i="15"/>
  <c r="AM25" i="15"/>
  <c r="AL25" i="15"/>
  <c r="AK25" i="15"/>
  <c r="AK38" i="15" s="1"/>
  <c r="AK51" i="15" s="1"/>
  <c r="AC25" i="15"/>
  <c r="AD25" i="15" s="1"/>
  <c r="AE25" i="15" s="1"/>
  <c r="AF25" i="15" s="1"/>
  <c r="AG25" i="15" s="1"/>
  <c r="AH25" i="15" s="1"/>
  <c r="AI25" i="15" s="1"/>
  <c r="AJ25" i="15" s="1"/>
  <c r="AB25" i="15"/>
  <c r="AA25" i="15"/>
  <c r="Z25" i="15"/>
  <c r="U25" i="15"/>
  <c r="V25" i="15" s="1"/>
  <c r="W25" i="15" s="1"/>
  <c r="X25" i="15" s="1"/>
  <c r="Y25" i="15" s="1"/>
  <c r="T25" i="15"/>
  <c r="S25" i="15"/>
  <c r="S38" i="15" s="1"/>
  <c r="S51" i="15" s="1"/>
  <c r="M25" i="15"/>
  <c r="N25" i="15" s="1"/>
  <c r="O25" i="15" s="1"/>
  <c r="P25" i="15" s="1"/>
  <c r="Q25" i="15" s="1"/>
  <c r="R25" i="15" s="1"/>
  <c r="L25" i="15"/>
  <c r="K25" i="15"/>
  <c r="J25" i="15"/>
  <c r="B25" i="15"/>
  <c r="C25" i="15" s="1"/>
  <c r="D25" i="15" s="1"/>
  <c r="E25" i="15" s="1"/>
  <c r="F25" i="15" s="1"/>
  <c r="G25" i="15" s="1"/>
  <c r="H25" i="15" s="1"/>
  <c r="I25" i="15" s="1"/>
  <c r="A25" i="15"/>
  <c r="A38" i="15" s="1"/>
  <c r="A51" i="15" s="1"/>
  <c r="CL24" i="15"/>
  <c r="CK24" i="15"/>
  <c r="CJ24" i="15"/>
  <c r="CE24" i="15"/>
  <c r="CF24" i="15" s="1"/>
  <c r="CG24" i="15" s="1"/>
  <c r="CH24" i="15" s="1"/>
  <c r="CI24" i="15" s="1"/>
  <c r="CD24" i="15"/>
  <c r="BV24" i="15"/>
  <c r="BW24" i="15" s="1"/>
  <c r="BX24" i="15" s="1"/>
  <c r="BY24" i="15" s="1"/>
  <c r="BZ24" i="15" s="1"/>
  <c r="CA24" i="15" s="1"/>
  <c r="CB24" i="15" s="1"/>
  <c r="CC24" i="15" s="1"/>
  <c r="BU24" i="15"/>
  <c r="BU37" i="15" s="1"/>
  <c r="BU50" i="15" s="1"/>
  <c r="BN24" i="15"/>
  <c r="BO24" i="15" s="1"/>
  <c r="BP24" i="15" s="1"/>
  <c r="BQ24" i="15" s="1"/>
  <c r="BR24" i="15" s="1"/>
  <c r="BS24" i="15" s="1"/>
  <c r="BT24" i="15" s="1"/>
  <c r="BM24" i="15"/>
  <c r="BL24" i="15"/>
  <c r="BL37" i="15" s="1"/>
  <c r="BL50" i="15" s="1"/>
  <c r="BK24" i="15"/>
  <c r="BJ24" i="15"/>
  <c r="BI24" i="15"/>
  <c r="BH24" i="15"/>
  <c r="BE24" i="15"/>
  <c r="BF24" i="15" s="1"/>
  <c r="BG24" i="15" s="1"/>
  <c r="BD24" i="15"/>
  <c r="BC24" i="15"/>
  <c r="BC37" i="15" s="1"/>
  <c r="BC50" i="15" s="1"/>
  <c r="AV24" i="15"/>
  <c r="AW24" i="15" s="1"/>
  <c r="AX24" i="15" s="1"/>
  <c r="AY24" i="15" s="1"/>
  <c r="AZ24" i="15" s="1"/>
  <c r="BA24" i="15" s="1"/>
  <c r="BB24" i="15" s="1"/>
  <c r="AU24" i="15"/>
  <c r="AT24" i="15"/>
  <c r="AT37" i="15" s="1"/>
  <c r="AT50" i="15" s="1"/>
  <c r="AL24" i="15"/>
  <c r="AM24" i="15" s="1"/>
  <c r="AN24" i="15" s="1"/>
  <c r="AO24" i="15" s="1"/>
  <c r="AP24" i="15" s="1"/>
  <c r="AQ24" i="15" s="1"/>
  <c r="AR24" i="15" s="1"/>
  <c r="AS24" i="15" s="1"/>
  <c r="AK24" i="15"/>
  <c r="AK37" i="15" s="1"/>
  <c r="AK50" i="15" s="1"/>
  <c r="AH24" i="15"/>
  <c r="AI24" i="15" s="1"/>
  <c r="AJ24" i="15" s="1"/>
  <c r="AG24" i="15"/>
  <c r="AF24" i="15"/>
  <c r="AC24" i="15"/>
  <c r="AD24" i="15" s="1"/>
  <c r="AE24" i="15" s="1"/>
  <c r="AB24" i="15"/>
  <c r="AB37" i="15" s="1"/>
  <c r="AB50" i="15" s="1"/>
  <c r="T24" i="15"/>
  <c r="U24" i="15" s="1"/>
  <c r="V24" i="15" s="1"/>
  <c r="W24" i="15" s="1"/>
  <c r="X24" i="15" s="1"/>
  <c r="Y24" i="15" s="1"/>
  <c r="Z24" i="15" s="1"/>
  <c r="AA24" i="15" s="1"/>
  <c r="S24" i="15"/>
  <c r="S37" i="15" s="1"/>
  <c r="S50" i="15" s="1"/>
  <c r="R24" i="15"/>
  <c r="M24" i="15"/>
  <c r="N24" i="15" s="1"/>
  <c r="O24" i="15" s="1"/>
  <c r="P24" i="15" s="1"/>
  <c r="Q24" i="15" s="1"/>
  <c r="L24" i="15"/>
  <c r="K24" i="15"/>
  <c r="J24" i="15"/>
  <c r="J37" i="15" s="1"/>
  <c r="J50" i="15" s="1"/>
  <c r="G24" i="15"/>
  <c r="H24" i="15" s="1"/>
  <c r="I24" i="15" s="1"/>
  <c r="F24" i="15"/>
  <c r="E24" i="15"/>
  <c r="D24" i="15"/>
  <c r="C24" i="15"/>
  <c r="B24" i="15"/>
  <c r="A24" i="15"/>
  <c r="CE23" i="15"/>
  <c r="CF23" i="15" s="1"/>
  <c r="CG23" i="15" s="1"/>
  <c r="CH23" i="15" s="1"/>
  <c r="CI23" i="15" s="1"/>
  <c r="CJ23" i="15" s="1"/>
  <c r="CK23" i="15" s="1"/>
  <c r="CL23" i="15" s="1"/>
  <c r="CD23" i="15"/>
  <c r="CD36" i="15" s="1"/>
  <c r="CD49" i="15" s="1"/>
  <c r="CC23" i="15"/>
  <c r="CB23" i="15"/>
  <c r="BW23" i="15"/>
  <c r="BX23" i="15" s="1"/>
  <c r="BY23" i="15" s="1"/>
  <c r="BZ23" i="15" s="1"/>
  <c r="CA23" i="15" s="1"/>
  <c r="BV23" i="15"/>
  <c r="BU23" i="15"/>
  <c r="BQ23" i="15"/>
  <c r="BR23" i="15" s="1"/>
  <c r="BS23" i="15" s="1"/>
  <c r="BT23" i="15" s="1"/>
  <c r="BP23" i="15"/>
  <c r="BO23" i="15"/>
  <c r="BN23" i="15"/>
  <c r="BM23" i="15"/>
  <c r="BL23" i="15"/>
  <c r="BL36" i="15" s="1"/>
  <c r="BL49" i="15" s="1"/>
  <c r="BD23" i="15"/>
  <c r="BE23" i="15" s="1"/>
  <c r="BF23" i="15" s="1"/>
  <c r="BG23" i="15" s="1"/>
  <c r="BH23" i="15" s="1"/>
  <c r="BI23" i="15" s="1"/>
  <c r="BJ23" i="15" s="1"/>
  <c r="BK23" i="15" s="1"/>
  <c r="BC23" i="15"/>
  <c r="BC36" i="15" s="1"/>
  <c r="BC49" i="15" s="1"/>
  <c r="BA23" i="15"/>
  <c r="BB23" i="15" s="1"/>
  <c r="AZ23" i="15"/>
  <c r="AU23" i="15"/>
  <c r="AV23" i="15" s="1"/>
  <c r="AW23" i="15" s="1"/>
  <c r="AX23" i="15" s="1"/>
  <c r="AY23" i="15" s="1"/>
  <c r="AT23" i="15"/>
  <c r="AM23" i="15"/>
  <c r="AN23" i="15" s="1"/>
  <c r="AO23" i="15" s="1"/>
  <c r="AP23" i="15" s="1"/>
  <c r="AQ23" i="15" s="1"/>
  <c r="AR23" i="15" s="1"/>
  <c r="AS23" i="15" s="1"/>
  <c r="AL23" i="15"/>
  <c r="AK23" i="15"/>
  <c r="AK36" i="15" s="1"/>
  <c r="AK49" i="15" s="1"/>
  <c r="AD23" i="15"/>
  <c r="AE23" i="15" s="1"/>
  <c r="AF23" i="15" s="1"/>
  <c r="AG23" i="15" s="1"/>
  <c r="AH23" i="15" s="1"/>
  <c r="AI23" i="15" s="1"/>
  <c r="AJ23" i="15" s="1"/>
  <c r="AC23" i="15"/>
  <c r="AB23" i="15"/>
  <c r="X23" i="15"/>
  <c r="Y23" i="15" s="1"/>
  <c r="Z23" i="15" s="1"/>
  <c r="AA23" i="15" s="1"/>
  <c r="U23" i="15"/>
  <c r="V23" i="15" s="1"/>
  <c r="W23" i="15" s="1"/>
  <c r="T23" i="15"/>
  <c r="S23" i="15"/>
  <c r="S36" i="15" s="1"/>
  <c r="S49" i="15" s="1"/>
  <c r="L23" i="15"/>
  <c r="M23" i="15" s="1"/>
  <c r="N23" i="15" s="1"/>
  <c r="O23" i="15" s="1"/>
  <c r="P23" i="15" s="1"/>
  <c r="Q23" i="15" s="1"/>
  <c r="R23" i="15" s="1"/>
  <c r="K23" i="15"/>
  <c r="J23" i="15"/>
  <c r="J36" i="15" s="1"/>
  <c r="J49" i="15" s="1"/>
  <c r="B23" i="15"/>
  <c r="C23" i="15" s="1"/>
  <c r="D23" i="15" s="1"/>
  <c r="E23" i="15" s="1"/>
  <c r="F23" i="15" s="1"/>
  <c r="G23" i="15" s="1"/>
  <c r="H23" i="15" s="1"/>
  <c r="I23" i="15" s="1"/>
  <c r="A23" i="15"/>
  <c r="A36" i="15" s="1"/>
  <c r="A49" i="15" s="1"/>
  <c r="CE22" i="15"/>
  <c r="CF22" i="15" s="1"/>
  <c r="CG22" i="15" s="1"/>
  <c r="CH22" i="15" s="1"/>
  <c r="CI22" i="15" s="1"/>
  <c r="CJ22" i="15" s="1"/>
  <c r="CK22" i="15" s="1"/>
  <c r="CL22" i="15" s="1"/>
  <c r="CD22" i="15"/>
  <c r="BW22" i="15"/>
  <c r="BX22" i="15" s="1"/>
  <c r="BY22" i="15" s="1"/>
  <c r="BZ22" i="15" s="1"/>
  <c r="CA22" i="15" s="1"/>
  <c r="CB22" i="15" s="1"/>
  <c r="CC22" i="15" s="1"/>
  <c r="BV22" i="15"/>
  <c r="BU22" i="15"/>
  <c r="BU35" i="15" s="1"/>
  <c r="BU48" i="15" s="1"/>
  <c r="BT22" i="15"/>
  <c r="BO22" i="15"/>
  <c r="BP22" i="15" s="1"/>
  <c r="BQ22" i="15" s="1"/>
  <c r="BR22" i="15" s="1"/>
  <c r="BS22" i="15" s="1"/>
  <c r="BN22" i="15"/>
  <c r="BM22" i="15"/>
  <c r="BL22" i="15"/>
  <c r="BL35" i="15" s="1"/>
  <c r="BL48" i="15" s="1"/>
  <c r="BF22" i="15"/>
  <c r="BG22" i="15" s="1"/>
  <c r="BH22" i="15" s="1"/>
  <c r="BI22" i="15" s="1"/>
  <c r="BJ22" i="15" s="1"/>
  <c r="BK22" i="15" s="1"/>
  <c r="BE22" i="15"/>
  <c r="BD22" i="15"/>
  <c r="BC22" i="15"/>
  <c r="BC35" i="15" s="1"/>
  <c r="BC48" i="15" s="1"/>
  <c r="AU22" i="15"/>
  <c r="AV22" i="15" s="1"/>
  <c r="AW22" i="15" s="1"/>
  <c r="AX22" i="15" s="1"/>
  <c r="AY22" i="15" s="1"/>
  <c r="AZ22" i="15" s="1"/>
  <c r="BA22" i="15" s="1"/>
  <c r="BB22" i="15" s="1"/>
  <c r="AT22" i="15"/>
  <c r="AT35" i="15" s="1"/>
  <c r="AT48" i="15" s="1"/>
  <c r="AS22" i="15"/>
  <c r="AR22" i="15"/>
  <c r="AM22" i="15"/>
  <c r="AN22" i="15" s="1"/>
  <c r="AO22" i="15" s="1"/>
  <c r="AP22" i="15" s="1"/>
  <c r="AQ22" i="15" s="1"/>
  <c r="AL22" i="15"/>
  <c r="AK22" i="15"/>
  <c r="AD22" i="15"/>
  <c r="AE22" i="15" s="1"/>
  <c r="AF22" i="15" s="1"/>
  <c r="AG22" i="15" s="1"/>
  <c r="AH22" i="15" s="1"/>
  <c r="AI22" i="15" s="1"/>
  <c r="AJ22" i="15" s="1"/>
  <c r="AC22" i="15"/>
  <c r="AB22" i="15"/>
  <c r="AB35" i="15" s="1"/>
  <c r="AB48" i="15" s="1"/>
  <c r="T22" i="15"/>
  <c r="U22" i="15" s="1"/>
  <c r="V22" i="15" s="1"/>
  <c r="W22" i="15" s="1"/>
  <c r="X22" i="15" s="1"/>
  <c r="Y22" i="15" s="1"/>
  <c r="Z22" i="15" s="1"/>
  <c r="AA22" i="15" s="1"/>
  <c r="S22" i="15"/>
  <c r="S35" i="15" s="1"/>
  <c r="S48" i="15" s="1"/>
  <c r="R22" i="15"/>
  <c r="Q22" i="15"/>
  <c r="P22" i="15"/>
  <c r="K22" i="15"/>
  <c r="L22" i="15" s="1"/>
  <c r="M22" i="15" s="1"/>
  <c r="N22" i="15" s="1"/>
  <c r="O22" i="15" s="1"/>
  <c r="J22" i="15"/>
  <c r="J35" i="15" s="1"/>
  <c r="J48" i="15" s="1"/>
  <c r="C22" i="15"/>
  <c r="D22" i="15" s="1"/>
  <c r="E22" i="15" s="1"/>
  <c r="F22" i="15" s="1"/>
  <c r="G22" i="15" s="1"/>
  <c r="H22" i="15" s="1"/>
  <c r="I22" i="15" s="1"/>
  <c r="B22" i="15"/>
  <c r="A22" i="15"/>
  <c r="CF21" i="15"/>
  <c r="CG21" i="15" s="1"/>
  <c r="CH21" i="15" s="1"/>
  <c r="CI21" i="15" s="1"/>
  <c r="CJ21" i="15" s="1"/>
  <c r="CK21" i="15" s="1"/>
  <c r="CL21" i="15" s="1"/>
  <c r="CE21" i="15"/>
  <c r="CD21" i="15"/>
  <c r="CD34" i="15" s="1"/>
  <c r="CD47" i="15" s="1"/>
  <c r="CB21" i="15"/>
  <c r="CC21" i="15" s="1"/>
  <c r="CA21" i="15"/>
  <c r="BZ21" i="15"/>
  <c r="BW21" i="15"/>
  <c r="BX21" i="15" s="1"/>
  <c r="BY21" i="15" s="1"/>
  <c r="BV21" i="15"/>
  <c r="BU21" i="15"/>
  <c r="BU34" i="15" s="1"/>
  <c r="BU47" i="15" s="1"/>
  <c r="BN21" i="15"/>
  <c r="BO21" i="15" s="1"/>
  <c r="BP21" i="15" s="1"/>
  <c r="BQ21" i="15" s="1"/>
  <c r="BR21" i="15" s="1"/>
  <c r="BS21" i="15" s="1"/>
  <c r="BT21" i="15" s="1"/>
  <c r="BM21" i="15"/>
  <c r="BL21" i="15"/>
  <c r="BL34" i="15" s="1"/>
  <c r="BL47" i="15" s="1"/>
  <c r="BD21" i="15"/>
  <c r="BE21" i="15" s="1"/>
  <c r="BF21" i="15" s="1"/>
  <c r="BG21" i="15" s="1"/>
  <c r="BH21" i="15" s="1"/>
  <c r="BI21" i="15" s="1"/>
  <c r="BJ21" i="15" s="1"/>
  <c r="BK21" i="15" s="1"/>
  <c r="BC21" i="15"/>
  <c r="BC34" i="15" s="1"/>
  <c r="BC47" i="15" s="1"/>
  <c r="AX21" i="15"/>
  <c r="AY21" i="15" s="1"/>
  <c r="AZ21" i="15" s="1"/>
  <c r="BA21" i="15" s="1"/>
  <c r="BB21" i="15" s="1"/>
  <c r="AU21" i="15"/>
  <c r="AV21" i="15" s="1"/>
  <c r="AW21" i="15" s="1"/>
  <c r="AT21" i="15"/>
  <c r="AM21" i="15"/>
  <c r="AN21" i="15" s="1"/>
  <c r="AO21" i="15" s="1"/>
  <c r="AP21" i="15" s="1"/>
  <c r="AQ21" i="15" s="1"/>
  <c r="AR21" i="15" s="1"/>
  <c r="AS21" i="15" s="1"/>
  <c r="AL21" i="15"/>
  <c r="AK21" i="15"/>
  <c r="AK34" i="15" s="1"/>
  <c r="AK47" i="15" s="1"/>
  <c r="AJ21" i="15"/>
  <c r="AE21" i="15"/>
  <c r="AF21" i="15" s="1"/>
  <c r="AG21" i="15" s="1"/>
  <c r="AH21" i="15" s="1"/>
  <c r="AI21" i="15" s="1"/>
  <c r="AD21" i="15"/>
  <c r="AC21" i="15"/>
  <c r="AB21" i="15"/>
  <c r="V21" i="15"/>
  <c r="W21" i="15" s="1"/>
  <c r="X21" i="15" s="1"/>
  <c r="Y21" i="15" s="1"/>
  <c r="Z21" i="15" s="1"/>
  <c r="AA21" i="15" s="1"/>
  <c r="U21" i="15"/>
  <c r="T21" i="15"/>
  <c r="S21" i="15"/>
  <c r="S34" i="15" s="1"/>
  <c r="S47" i="15" s="1"/>
  <c r="K21" i="15"/>
  <c r="L21" i="15" s="1"/>
  <c r="M21" i="15" s="1"/>
  <c r="N21" i="15" s="1"/>
  <c r="O21" i="15" s="1"/>
  <c r="P21" i="15" s="1"/>
  <c r="Q21" i="15" s="1"/>
  <c r="R21" i="15" s="1"/>
  <c r="J21" i="15"/>
  <c r="J34" i="15" s="1"/>
  <c r="C21" i="15"/>
  <c r="D21" i="15" s="1"/>
  <c r="E21" i="15" s="1"/>
  <c r="F21" i="15" s="1"/>
  <c r="G21" i="15" s="1"/>
  <c r="H21" i="15" s="1"/>
  <c r="I21" i="15" s="1"/>
  <c r="B21" i="15"/>
  <c r="A21" i="15"/>
  <c r="A34" i="15" s="1"/>
  <c r="A47" i="15" s="1"/>
  <c r="B19" i="15"/>
  <c r="K19" i="15" s="1"/>
  <c r="T19" i="15" s="1"/>
  <c r="AC19" i="15" s="1"/>
  <c r="AL19" i="15" s="1"/>
  <c r="AU19" i="15" s="1"/>
  <c r="BD19" i="15" s="1"/>
  <c r="BM19" i="15" s="1"/>
  <c r="BV19" i="15" s="1"/>
  <c r="CE19" i="15" s="1"/>
  <c r="B18" i="15"/>
  <c r="K18" i="15" s="1"/>
  <c r="T18" i="15" s="1"/>
  <c r="AC18" i="15" s="1"/>
  <c r="AL18" i="15" s="1"/>
  <c r="AU18" i="15" s="1"/>
  <c r="BD18" i="15" s="1"/>
  <c r="BM18" i="15" s="1"/>
  <c r="BV18" i="15" s="1"/>
  <c r="CE18" i="15" s="1"/>
  <c r="B17" i="15"/>
  <c r="K17" i="15" s="1"/>
  <c r="T17" i="15" s="1"/>
  <c r="AC17" i="15" s="1"/>
  <c r="AL17" i="15" s="1"/>
  <c r="AU17" i="15" s="1"/>
  <c r="BD17" i="15" s="1"/>
  <c r="BM17" i="15" s="1"/>
  <c r="BV17" i="15" s="1"/>
  <c r="CE17" i="15" s="1"/>
  <c r="B16" i="15"/>
  <c r="K16" i="15" s="1"/>
  <c r="T16" i="15" s="1"/>
  <c r="AC16" i="15" s="1"/>
  <c r="AL16" i="15" s="1"/>
  <c r="AU16" i="15" s="1"/>
  <c r="BD16" i="15" s="1"/>
  <c r="BM16" i="15" s="1"/>
  <c r="BV16" i="15" s="1"/>
  <c r="CE16" i="15" s="1"/>
  <c r="B15" i="15"/>
  <c r="K15" i="15" s="1"/>
  <c r="T15" i="15" s="1"/>
  <c r="AC15" i="15" s="1"/>
  <c r="AL15" i="15" s="1"/>
  <c r="AU15" i="15" s="1"/>
  <c r="BD15" i="15" s="1"/>
  <c r="BM15" i="15" s="1"/>
  <c r="BV15" i="15" s="1"/>
  <c r="CE15" i="15" s="1"/>
  <c r="B14" i="15"/>
  <c r="K14" i="15" s="1"/>
  <c r="T14" i="15" s="1"/>
  <c r="B13" i="15"/>
  <c r="K13" i="15" s="1"/>
  <c r="T13" i="15" s="1"/>
  <c r="AC13" i="15" s="1"/>
  <c r="AL13" i="15" s="1"/>
  <c r="AU13" i="15" s="1"/>
  <c r="BD13" i="15" s="1"/>
  <c r="BM13" i="15" s="1"/>
  <c r="BV13" i="15" s="1"/>
  <c r="CE13" i="15" s="1"/>
  <c r="B12" i="15"/>
  <c r="K12" i="15" s="1"/>
  <c r="T12" i="15" s="1"/>
  <c r="AC12" i="15" s="1"/>
  <c r="AL12" i="15" s="1"/>
  <c r="AU12" i="15" s="1"/>
  <c r="BD12" i="15" s="1"/>
  <c r="BM12" i="15" s="1"/>
  <c r="BV12" i="15" s="1"/>
  <c r="CE12" i="15" s="1"/>
  <c r="B11" i="15"/>
  <c r="K11" i="15" s="1"/>
  <c r="T11" i="15" s="1"/>
  <c r="AC11" i="15" s="1"/>
  <c r="AL11" i="15" s="1"/>
  <c r="AU11" i="15" s="1"/>
  <c r="BD11" i="15" s="1"/>
  <c r="BM11" i="15" s="1"/>
  <c r="BV11" i="15" s="1"/>
  <c r="CE11" i="15" s="1"/>
  <c r="B10" i="15"/>
  <c r="K10" i="15" s="1"/>
  <c r="T10" i="15" s="1"/>
  <c r="AC10" i="15" s="1"/>
  <c r="AL10" i="15" s="1"/>
  <c r="AU10" i="15" s="1"/>
  <c r="BD10" i="15" s="1"/>
  <c r="BM10" i="15" s="1"/>
  <c r="BV10" i="15" s="1"/>
  <c r="CE10" i="15" s="1"/>
  <c r="B9" i="15"/>
  <c r="K9" i="15" s="1"/>
  <c r="T9" i="15" s="1"/>
  <c r="AC9" i="15" s="1"/>
  <c r="AL9" i="15" s="1"/>
  <c r="AU9" i="15" s="1"/>
  <c r="BD9" i="15" s="1"/>
  <c r="BM9" i="15" s="1"/>
  <c r="BV9" i="15" s="1"/>
  <c r="CE9" i="15" s="1"/>
  <c r="B8" i="15"/>
  <c r="BU56" i="14"/>
  <c r="J55" i="14"/>
  <c r="BC54" i="14"/>
  <c r="AK53" i="14"/>
  <c r="A52" i="14"/>
  <c r="AT51" i="14"/>
  <c r="S49" i="14"/>
  <c r="AT48" i="14"/>
  <c r="BU47" i="14"/>
  <c r="A47" i="14"/>
  <c r="CF45" i="14"/>
  <c r="BY45" i="14"/>
  <c r="BX45" i="14"/>
  <c r="BM45" i="14"/>
  <c r="AT45" i="14"/>
  <c r="AT58" i="14" s="1"/>
  <c r="AB45" i="14"/>
  <c r="AB58" i="14" s="1"/>
  <c r="CE44" i="14"/>
  <c r="CD44" i="14"/>
  <c r="CD57" i="14" s="1"/>
  <c r="BM44" i="14"/>
  <c r="BL44" i="14"/>
  <c r="BL57" i="14" s="1"/>
  <c r="BD44" i="14"/>
  <c r="BC44" i="14"/>
  <c r="BC57" i="14" s="1"/>
  <c r="AW44" i="14"/>
  <c r="AL44" i="14"/>
  <c r="T44" i="14"/>
  <c r="S44" i="14"/>
  <c r="S57" i="14" s="1"/>
  <c r="J44" i="14"/>
  <c r="J57" i="14" s="1"/>
  <c r="CE43" i="14"/>
  <c r="BU43" i="14"/>
  <c r="BC43" i="14"/>
  <c r="BC56" i="14" s="1"/>
  <c r="AU43" i="14"/>
  <c r="AU43" i="15" s="1"/>
  <c r="AC43" i="14"/>
  <c r="S43" i="14"/>
  <c r="S56" i="14" s="1"/>
  <c r="L43" i="14"/>
  <c r="B43" i="14"/>
  <c r="A43" i="14"/>
  <c r="A56" i="14" s="1"/>
  <c r="CD42" i="14"/>
  <c r="CD55" i="14" s="1"/>
  <c r="BV42" i="14"/>
  <c r="BU42" i="14"/>
  <c r="BU55" i="14" s="1"/>
  <c r="BM42" i="14"/>
  <c r="AV42" i="14"/>
  <c r="AT42" i="14"/>
  <c r="AT55" i="14" s="1"/>
  <c r="AL42" i="14"/>
  <c r="AK42" i="14"/>
  <c r="AK55" i="14" s="1"/>
  <c r="K42" i="14"/>
  <c r="CD41" i="14"/>
  <c r="CD54" i="14" s="1"/>
  <c r="BV41" i="14"/>
  <c r="BU41" i="14"/>
  <c r="BU54" i="14" s="1"/>
  <c r="BM41" i="14"/>
  <c r="BD41" i="14"/>
  <c r="AU41" i="14"/>
  <c r="AU41" i="15" s="1"/>
  <c r="AL41" i="14"/>
  <c r="AK41" i="14"/>
  <c r="AK54" i="14" s="1"/>
  <c r="AB41" i="14"/>
  <c r="AB54" i="14" s="1"/>
  <c r="J41" i="14"/>
  <c r="J54" i="14" s="1"/>
  <c r="B41" i="14"/>
  <c r="AL40" i="14"/>
  <c r="AL40" i="13" s="1"/>
  <c r="AK40" i="14"/>
  <c r="AF40" i="14"/>
  <c r="AD40" i="14"/>
  <c r="AC40" i="14"/>
  <c r="T40" i="14"/>
  <c r="T40" i="15" s="1"/>
  <c r="B40" i="14"/>
  <c r="B40" i="15" s="1"/>
  <c r="A40" i="14"/>
  <c r="A53" i="14" s="1"/>
  <c r="CE39" i="14"/>
  <c r="CD39" i="14"/>
  <c r="CD52" i="14" s="1"/>
  <c r="BL39" i="14"/>
  <c r="BL52" i="14" s="1"/>
  <c r="AE39" i="14"/>
  <c r="AC39" i="14"/>
  <c r="L39" i="14"/>
  <c r="L39" i="15" s="1"/>
  <c r="K39" i="14"/>
  <c r="A39" i="14"/>
  <c r="CG38" i="14"/>
  <c r="CF38" i="14"/>
  <c r="CE38" i="14"/>
  <c r="BY38" i="14"/>
  <c r="BV38" i="14"/>
  <c r="BV38" i="15" s="1"/>
  <c r="BD38" i="14"/>
  <c r="BD38" i="15" s="1"/>
  <c r="AT38" i="14"/>
  <c r="A38" i="14"/>
  <c r="A51" i="14" s="1"/>
  <c r="CD37" i="14"/>
  <c r="CD50" i="14" s="1"/>
  <c r="BN37" i="14"/>
  <c r="BC37" i="14"/>
  <c r="BC50" i="14" s="1"/>
  <c r="AX37" i="14"/>
  <c r="AW37" i="14"/>
  <c r="AV37" i="14"/>
  <c r="AU37" i="14"/>
  <c r="AL37" i="14"/>
  <c r="J37" i="14"/>
  <c r="J50" i="14" s="1"/>
  <c r="AU36" i="14"/>
  <c r="B36" i="14"/>
  <c r="B36" i="15" s="1"/>
  <c r="A36" i="14"/>
  <c r="A49" i="14" s="1"/>
  <c r="BU35" i="14"/>
  <c r="BU48" i="14" s="1"/>
  <c r="BL35" i="14"/>
  <c r="BL48" i="14" s="1"/>
  <c r="BC35" i="14"/>
  <c r="BC48" i="14" s="1"/>
  <c r="AT35" i="14"/>
  <c r="T35" i="14"/>
  <c r="BU34" i="14"/>
  <c r="BM34" i="14"/>
  <c r="BC34" i="14"/>
  <c r="BC47" i="14" s="1"/>
  <c r="AL34" i="14"/>
  <c r="AL34" i="15" s="1"/>
  <c r="AB34" i="14"/>
  <c r="AB47" i="14" s="1"/>
  <c r="T34" i="14"/>
  <c r="S34" i="14"/>
  <c r="S47" i="14" s="1"/>
  <c r="J34" i="14"/>
  <c r="J47" i="14" s="1"/>
  <c r="CH32" i="14"/>
  <c r="CH45" i="14" s="1"/>
  <c r="CG32" i="14"/>
  <c r="CG45" i="14" s="1"/>
  <c r="CF32" i="14"/>
  <c r="CE32" i="14"/>
  <c r="CE45" i="14" s="1"/>
  <c r="CD32" i="14"/>
  <c r="CD45" i="14" s="1"/>
  <c r="CD58" i="14" s="1"/>
  <c r="BX32" i="14"/>
  <c r="BY32" i="14" s="1"/>
  <c r="BZ32" i="14" s="1"/>
  <c r="BW32" i="14"/>
  <c r="BW45" i="14" s="1"/>
  <c r="BV32" i="14"/>
  <c r="BV45" i="14" s="1"/>
  <c r="BU32" i="14"/>
  <c r="BU45" i="14" s="1"/>
  <c r="BU58" i="14" s="1"/>
  <c r="BN32" i="14"/>
  <c r="BM32" i="14"/>
  <c r="BL32" i="14"/>
  <c r="BL45" i="14" s="1"/>
  <c r="BL58" i="14" s="1"/>
  <c r="BF32" i="14"/>
  <c r="BF45" i="14" s="1"/>
  <c r="BE32" i="14"/>
  <c r="BE45" i="14" s="1"/>
  <c r="BD32" i="14"/>
  <c r="BD45" i="14" s="1"/>
  <c r="BC32" i="14"/>
  <c r="BC45" i="14" s="1"/>
  <c r="BC58" i="14" s="1"/>
  <c r="AV32" i="14"/>
  <c r="AU32" i="14"/>
  <c r="AU45" i="14" s="1"/>
  <c r="AT32" i="14"/>
  <c r="AL32" i="14"/>
  <c r="AL45" i="14" s="1"/>
  <c r="AK32" i="14"/>
  <c r="AK45" i="14" s="1"/>
  <c r="AK58" i="14" s="1"/>
  <c r="AE32" i="14"/>
  <c r="AD32" i="14"/>
  <c r="AD45" i="14" s="1"/>
  <c r="AC32" i="14"/>
  <c r="AC45" i="14" s="1"/>
  <c r="AB32" i="14"/>
  <c r="T32" i="14"/>
  <c r="S32" i="14"/>
  <c r="S45" i="14" s="1"/>
  <c r="S58" i="14" s="1"/>
  <c r="K32" i="14"/>
  <c r="K45" i="14" s="1"/>
  <c r="J32" i="14"/>
  <c r="J45" i="14" s="1"/>
  <c r="J58" i="14" s="1"/>
  <c r="C32" i="14"/>
  <c r="B32" i="14"/>
  <c r="B45" i="14" s="1"/>
  <c r="A32" i="14"/>
  <c r="A45" i="14" s="1"/>
  <c r="A58" i="14" s="1"/>
  <c r="CF31" i="14"/>
  <c r="CE31" i="14"/>
  <c r="CD31" i="14"/>
  <c r="BV31" i="14"/>
  <c r="BU31" i="14"/>
  <c r="BU44" i="14" s="1"/>
  <c r="BU57" i="14" s="1"/>
  <c r="BM31" i="14"/>
  <c r="BN31" i="14" s="1"/>
  <c r="BN44" i="14" s="1"/>
  <c r="BN44" i="15" s="1"/>
  <c r="BL31" i="14"/>
  <c r="BD31" i="14"/>
  <c r="BE31" i="14" s="1"/>
  <c r="BE44" i="14" s="1"/>
  <c r="BC31" i="14"/>
  <c r="AY31" i="14"/>
  <c r="AX31" i="14"/>
  <c r="AX44" i="14" s="1"/>
  <c r="AW31" i="14"/>
  <c r="AV31" i="14"/>
  <c r="AV44" i="14" s="1"/>
  <c r="AU31" i="14"/>
  <c r="AU44" i="14" s="1"/>
  <c r="AT31" i="14"/>
  <c r="AT44" i="14" s="1"/>
  <c r="AT57" i="14" s="1"/>
  <c r="AM31" i="14"/>
  <c r="AM44" i="14" s="1"/>
  <c r="AL31" i="14"/>
  <c r="AK31" i="14"/>
  <c r="AK44" i="14" s="1"/>
  <c r="AK57" i="14" s="1"/>
  <c r="AE31" i="14"/>
  <c r="AD31" i="14"/>
  <c r="AD44" i="14" s="1"/>
  <c r="AC31" i="14"/>
  <c r="AC44" i="14" s="1"/>
  <c r="AB31" i="14"/>
  <c r="AB44" i="14" s="1"/>
  <c r="AB57" i="14" s="1"/>
  <c r="V31" i="14"/>
  <c r="V44" i="14" s="1"/>
  <c r="U31" i="14"/>
  <c r="U44" i="14" s="1"/>
  <c r="T31" i="14"/>
  <c r="S31" i="14"/>
  <c r="L31" i="14"/>
  <c r="K31" i="14"/>
  <c r="K44" i="14" s="1"/>
  <c r="K44" i="15" s="1"/>
  <c r="J31" i="14"/>
  <c r="C31" i="14"/>
  <c r="C44" i="14" s="1"/>
  <c r="B31" i="14"/>
  <c r="B44" i="14" s="1"/>
  <c r="A31" i="14"/>
  <c r="A44" i="14" s="1"/>
  <c r="A57" i="14" s="1"/>
  <c r="CF30" i="14"/>
  <c r="CF43" i="14" s="1"/>
  <c r="CE30" i="14"/>
  <c r="CD30" i="14"/>
  <c r="CD43" i="14" s="1"/>
  <c r="CD56" i="14" s="1"/>
  <c r="BV30" i="14"/>
  <c r="BU30" i="14"/>
  <c r="BN30" i="14"/>
  <c r="BM30" i="14"/>
  <c r="BM43" i="14" s="1"/>
  <c r="BL30" i="14"/>
  <c r="BL43" i="14" s="1"/>
  <c r="BL56" i="14" s="1"/>
  <c r="BD30" i="14"/>
  <c r="BE30" i="14" s="1"/>
  <c r="BC30" i="14"/>
  <c r="AV30" i="14"/>
  <c r="AU30" i="14"/>
  <c r="AT30" i="14"/>
  <c r="AT43" i="14" s="1"/>
  <c r="AT56" i="14" s="1"/>
  <c r="AL30" i="14"/>
  <c r="AK30" i="14"/>
  <c r="AK43" i="14" s="1"/>
  <c r="AK56" i="14" s="1"/>
  <c r="AE30" i="14"/>
  <c r="AE43" i="14" s="1"/>
  <c r="AC30" i="14"/>
  <c r="AD30" i="14" s="1"/>
  <c r="AD43" i="14" s="1"/>
  <c r="AB30" i="14"/>
  <c r="AB43" i="14" s="1"/>
  <c r="AB56" i="14" s="1"/>
  <c r="T30" i="14"/>
  <c r="S30" i="14"/>
  <c r="N30" i="14"/>
  <c r="N43" i="14" s="1"/>
  <c r="M30" i="14"/>
  <c r="M43" i="14" s="1"/>
  <c r="L30" i="14"/>
  <c r="K30" i="14"/>
  <c r="K43" i="14" s="1"/>
  <c r="J30" i="14"/>
  <c r="J43" i="14" s="1"/>
  <c r="J56" i="14" s="1"/>
  <c r="C30" i="14"/>
  <c r="C43" i="14" s="1"/>
  <c r="B30" i="14"/>
  <c r="A30" i="14"/>
  <c r="CF29" i="14"/>
  <c r="CF42" i="14" s="1"/>
  <c r="CE29" i="14"/>
  <c r="CE42" i="14" s="1"/>
  <c r="CD29" i="14"/>
  <c r="BW29" i="14"/>
  <c r="BV29" i="14"/>
  <c r="BU29" i="14"/>
  <c r="BN29" i="14"/>
  <c r="BM29" i="14"/>
  <c r="BL29" i="14"/>
  <c r="BL42" i="14" s="1"/>
  <c r="BL55" i="14" s="1"/>
  <c r="BF29" i="14"/>
  <c r="BE29" i="14"/>
  <c r="BE42" i="14" s="1"/>
  <c r="BD29" i="14"/>
  <c r="BD42" i="14" s="1"/>
  <c r="BC29" i="14"/>
  <c r="BC42" i="14" s="1"/>
  <c r="BC55" i="14" s="1"/>
  <c r="AV29" i="14"/>
  <c r="AW29" i="14" s="1"/>
  <c r="AU29" i="14"/>
  <c r="AU42" i="14" s="1"/>
  <c r="AT29" i="14"/>
  <c r="AR29" i="14"/>
  <c r="AQ29" i="14"/>
  <c r="AQ42" i="14" s="1"/>
  <c r="AP29" i="14"/>
  <c r="AP42" i="14" s="1"/>
  <c r="AO29" i="14"/>
  <c r="AO42" i="14" s="1"/>
  <c r="AN29" i="14"/>
  <c r="AN42" i="14" s="1"/>
  <c r="AL29" i="14"/>
  <c r="AM29" i="14" s="1"/>
  <c r="AM42" i="14" s="1"/>
  <c r="AK29" i="14"/>
  <c r="AC29" i="14"/>
  <c r="AC42" i="14" s="1"/>
  <c r="AB29" i="14"/>
  <c r="AB42" i="14" s="1"/>
  <c r="AB55" i="14" s="1"/>
  <c r="U29" i="14"/>
  <c r="T29" i="14"/>
  <c r="T42" i="14" s="1"/>
  <c r="S29" i="14"/>
  <c r="S42" i="14" s="1"/>
  <c r="S55" i="14" s="1"/>
  <c r="M29" i="14"/>
  <c r="M42" i="14" s="1"/>
  <c r="L29" i="14"/>
  <c r="L42" i="14" s="1"/>
  <c r="K29" i="14"/>
  <c r="J29" i="14"/>
  <c r="J42" i="14" s="1"/>
  <c r="B29" i="14"/>
  <c r="A29" i="14"/>
  <c r="A42" i="14" s="1"/>
  <c r="A55" i="14" s="1"/>
  <c r="CE28" i="14"/>
  <c r="CD28" i="14"/>
  <c r="BW28" i="14"/>
  <c r="BV28" i="14"/>
  <c r="BU28" i="14"/>
  <c r="BO28" i="14"/>
  <c r="BO41" i="14" s="1"/>
  <c r="BN28" i="14"/>
  <c r="BN41" i="14" s="1"/>
  <c r="BM28" i="14"/>
  <c r="BL28" i="14"/>
  <c r="BL41" i="14" s="1"/>
  <c r="BL54" i="14" s="1"/>
  <c r="BE28" i="14"/>
  <c r="BE41" i="14" s="1"/>
  <c r="BD28" i="14"/>
  <c r="BC28" i="14"/>
  <c r="BC41" i="14" s="1"/>
  <c r="AV28" i="14"/>
  <c r="AV41" i="14" s="1"/>
  <c r="AU28" i="14"/>
  <c r="AT28" i="14"/>
  <c r="AT41" i="14" s="1"/>
  <c r="AT54" i="14" s="1"/>
  <c r="AN28" i="14"/>
  <c r="AO28" i="14" s="1"/>
  <c r="AM28" i="14"/>
  <c r="AM41" i="14" s="1"/>
  <c r="AL28" i="14"/>
  <c r="AK28" i="14"/>
  <c r="AC28" i="14"/>
  <c r="AC41" i="14" s="1"/>
  <c r="AB28" i="14"/>
  <c r="V28" i="14"/>
  <c r="U28" i="14"/>
  <c r="U41" i="14" s="1"/>
  <c r="T28" i="14"/>
  <c r="T41" i="14" s="1"/>
  <c r="S28" i="14"/>
  <c r="S41" i="14" s="1"/>
  <c r="S54" i="14" s="1"/>
  <c r="K28" i="14"/>
  <c r="K41" i="14" s="1"/>
  <c r="J28" i="14"/>
  <c r="H28" i="14"/>
  <c r="G28" i="14"/>
  <c r="G41" i="14" s="1"/>
  <c r="F28" i="14"/>
  <c r="F41" i="14" s="1"/>
  <c r="E28" i="14"/>
  <c r="E41" i="14" s="1"/>
  <c r="D28" i="14"/>
  <c r="D41" i="14" s="1"/>
  <c r="B28" i="14"/>
  <c r="C28" i="14" s="1"/>
  <c r="C41" i="14" s="1"/>
  <c r="A28" i="14"/>
  <c r="A41" i="14" s="1"/>
  <c r="A54" i="14" s="1"/>
  <c r="CF27" i="14"/>
  <c r="CE27" i="14"/>
  <c r="CE40" i="14" s="1"/>
  <c r="CD27" i="14"/>
  <c r="CD40" i="14" s="1"/>
  <c r="CD53" i="14" s="1"/>
  <c r="BY27" i="14"/>
  <c r="BY40" i="14" s="1"/>
  <c r="BW27" i="14"/>
  <c r="BX27" i="14" s="1"/>
  <c r="BX40" i="14" s="1"/>
  <c r="BV27" i="14"/>
  <c r="BV40" i="14" s="1"/>
  <c r="BV40" i="15" s="1"/>
  <c r="BU27" i="14"/>
  <c r="BU40" i="14" s="1"/>
  <c r="BU53" i="14" s="1"/>
  <c r="BN27" i="14"/>
  <c r="BO27" i="14" s="1"/>
  <c r="BM27" i="14"/>
  <c r="BM40" i="14" s="1"/>
  <c r="BL27" i="14"/>
  <c r="BL40" i="14" s="1"/>
  <c r="BL53" i="14" s="1"/>
  <c r="BD27" i="14"/>
  <c r="BC27" i="14"/>
  <c r="BC40" i="14" s="1"/>
  <c r="BC53" i="14" s="1"/>
  <c r="AU27" i="14"/>
  <c r="AV27" i="14" s="1"/>
  <c r="AV40" i="14" s="1"/>
  <c r="AT27" i="14"/>
  <c r="AT40" i="14" s="1"/>
  <c r="AT53" i="14" s="1"/>
  <c r="AL27" i="14"/>
  <c r="AM27" i="14" s="1"/>
  <c r="AK27" i="14"/>
  <c r="AF27" i="14"/>
  <c r="AG27" i="14" s="1"/>
  <c r="AE27" i="14"/>
  <c r="AE40" i="14" s="1"/>
  <c r="AD27" i="14"/>
  <c r="AC27" i="14"/>
  <c r="AB27" i="14"/>
  <c r="AB40" i="14" s="1"/>
  <c r="AB53" i="14" s="1"/>
  <c r="V27" i="14"/>
  <c r="U27" i="14"/>
  <c r="U40" i="14" s="1"/>
  <c r="T27" i="14"/>
  <c r="S27" i="14"/>
  <c r="S40" i="14" s="1"/>
  <c r="S53" i="14" s="1"/>
  <c r="K27" i="14"/>
  <c r="K40" i="14" s="1"/>
  <c r="J27" i="14"/>
  <c r="J40" i="14" s="1"/>
  <c r="J53" i="14" s="1"/>
  <c r="D27" i="14"/>
  <c r="D40" i="14" s="1"/>
  <c r="C27" i="14"/>
  <c r="C40" i="14" s="1"/>
  <c r="B27" i="14"/>
  <c r="A27" i="14"/>
  <c r="CE26" i="14"/>
  <c r="CF26" i="14" s="1"/>
  <c r="CD26" i="14"/>
  <c r="BV26" i="14"/>
  <c r="BV39" i="14" s="1"/>
  <c r="BU26" i="14"/>
  <c r="BU39" i="14" s="1"/>
  <c r="BU52" i="14" s="1"/>
  <c r="BM26" i="14"/>
  <c r="BL26" i="14"/>
  <c r="BD26" i="14"/>
  <c r="BC26" i="14"/>
  <c r="BC39" i="14" s="1"/>
  <c r="BC52" i="14" s="1"/>
  <c r="AU26" i="14"/>
  <c r="AU39" i="14" s="1"/>
  <c r="AT26" i="14"/>
  <c r="AT39" i="14" s="1"/>
  <c r="AT52" i="14" s="1"/>
  <c r="AM26" i="14"/>
  <c r="AL26" i="14"/>
  <c r="AL39" i="14" s="1"/>
  <c r="AK26" i="14"/>
  <c r="AK39" i="14" s="1"/>
  <c r="AK52" i="14" s="1"/>
  <c r="AE26" i="14"/>
  <c r="AF26" i="14" s="1"/>
  <c r="AD26" i="14"/>
  <c r="AD39" i="14" s="1"/>
  <c r="AC26" i="14"/>
  <c r="AB26" i="14"/>
  <c r="AB39" i="14" s="1"/>
  <c r="AB52" i="14" s="1"/>
  <c r="T26" i="14"/>
  <c r="S26" i="14"/>
  <c r="S39" i="14" s="1"/>
  <c r="S52" i="14" s="1"/>
  <c r="M26" i="14"/>
  <c r="M39" i="14" s="1"/>
  <c r="K26" i="14"/>
  <c r="L26" i="14" s="1"/>
  <c r="J26" i="14"/>
  <c r="J39" i="14" s="1"/>
  <c r="J52" i="14" s="1"/>
  <c r="C26" i="14"/>
  <c r="C39" i="14" s="1"/>
  <c r="B26" i="14"/>
  <c r="B39" i="14" s="1"/>
  <c r="A26" i="14"/>
  <c r="CG25" i="14"/>
  <c r="CH25" i="14" s="1"/>
  <c r="CF25" i="14"/>
  <c r="CE25" i="14"/>
  <c r="CD25" i="14"/>
  <c r="CD38" i="14" s="1"/>
  <c r="CD51" i="14" s="1"/>
  <c r="CA25" i="14"/>
  <c r="BZ25" i="14"/>
  <c r="BZ38" i="14" s="1"/>
  <c r="BX25" i="14"/>
  <c r="BY25" i="14" s="1"/>
  <c r="BW25" i="14"/>
  <c r="BW38" i="14" s="1"/>
  <c r="BW38" i="15" s="1"/>
  <c r="BV25" i="14"/>
  <c r="BU25" i="14"/>
  <c r="BU38" i="14" s="1"/>
  <c r="BU51" i="14" s="1"/>
  <c r="BM25" i="14"/>
  <c r="BL25" i="14"/>
  <c r="BL38" i="14" s="1"/>
  <c r="BL51" i="14" s="1"/>
  <c r="BG25" i="14"/>
  <c r="BF25" i="14"/>
  <c r="BF38" i="14" s="1"/>
  <c r="BE25" i="14"/>
  <c r="BE38" i="14" s="1"/>
  <c r="BE38" i="15" s="1"/>
  <c r="BD25" i="14"/>
  <c r="BC25" i="14"/>
  <c r="BC38" i="14" s="1"/>
  <c r="BC51" i="14" s="1"/>
  <c r="AU25" i="14"/>
  <c r="AU38" i="14" s="1"/>
  <c r="AT25" i="14"/>
  <c r="AL25" i="14"/>
  <c r="AL38" i="14" s="1"/>
  <c r="AK25" i="14"/>
  <c r="AK38" i="14" s="1"/>
  <c r="AK51" i="14" s="1"/>
  <c r="AD25" i="14"/>
  <c r="AC25" i="14"/>
  <c r="AC38" i="14" s="1"/>
  <c r="AB25" i="14"/>
  <c r="AB38" i="14" s="1"/>
  <c r="AB51" i="14" s="1"/>
  <c r="T25" i="14"/>
  <c r="S25" i="14"/>
  <c r="S38" i="14" s="1"/>
  <c r="S51" i="14" s="1"/>
  <c r="K25" i="14"/>
  <c r="J25" i="14"/>
  <c r="J38" i="14" s="1"/>
  <c r="J51" i="14" s="1"/>
  <c r="B25" i="14"/>
  <c r="B38" i="14" s="1"/>
  <c r="A25" i="14"/>
  <c r="CF24" i="14"/>
  <c r="CF37" i="14" s="1"/>
  <c r="CE24" i="14"/>
  <c r="CE37" i="14" s="1"/>
  <c r="CD24" i="14"/>
  <c r="BV24" i="14"/>
  <c r="BU24" i="14"/>
  <c r="BU37" i="14" s="1"/>
  <c r="BU50" i="14" s="1"/>
  <c r="BM24" i="14"/>
  <c r="BN24" i="14" s="1"/>
  <c r="BO24" i="14" s="1"/>
  <c r="BL24" i="14"/>
  <c r="BL37" i="14" s="1"/>
  <c r="BL50" i="14" s="1"/>
  <c r="BF24" i="14"/>
  <c r="BF37" i="14" s="1"/>
  <c r="BE24" i="14"/>
  <c r="BE37" i="14" s="1"/>
  <c r="BD24" i="14"/>
  <c r="BD37" i="14" s="1"/>
  <c r="BC24" i="14"/>
  <c r="AX24" i="14"/>
  <c r="AY24" i="14" s="1"/>
  <c r="AW24" i="14"/>
  <c r="AV24" i="14"/>
  <c r="AU24" i="14"/>
  <c r="AT24" i="14"/>
  <c r="AT37" i="14" s="1"/>
  <c r="AT50" i="14" s="1"/>
  <c r="AM24" i="14"/>
  <c r="AN24" i="14" s="1"/>
  <c r="AL24" i="14"/>
  <c r="AK24" i="14"/>
  <c r="AK37" i="14" s="1"/>
  <c r="AK50" i="14" s="1"/>
  <c r="AD24" i="14"/>
  <c r="AC24" i="14"/>
  <c r="AC37" i="14" s="1"/>
  <c r="AB24" i="14"/>
  <c r="AB37" i="14" s="1"/>
  <c r="AB50" i="14" s="1"/>
  <c r="U24" i="14"/>
  <c r="U37" i="14" s="1"/>
  <c r="T24" i="14"/>
  <c r="T37" i="14" s="1"/>
  <c r="S24" i="14"/>
  <c r="S37" i="14" s="1"/>
  <c r="S50" i="14" s="1"/>
  <c r="L24" i="14"/>
  <c r="K24" i="14"/>
  <c r="K37" i="14" s="1"/>
  <c r="J24" i="14"/>
  <c r="B24" i="14"/>
  <c r="B37" i="14" s="1"/>
  <c r="A24" i="14"/>
  <c r="A37" i="14" s="1"/>
  <c r="A50" i="14" s="1"/>
  <c r="CE23" i="14"/>
  <c r="CE36" i="14" s="1"/>
  <c r="CD23" i="14"/>
  <c r="CD36" i="14" s="1"/>
  <c r="CD49" i="14" s="1"/>
  <c r="BV23" i="14"/>
  <c r="BW23" i="14" s="1"/>
  <c r="BW36" i="14" s="1"/>
  <c r="BW36" i="15" s="1"/>
  <c r="BU23" i="14"/>
  <c r="BU36" i="14" s="1"/>
  <c r="BU49" i="14" s="1"/>
  <c r="BN23" i="14"/>
  <c r="BM23" i="14"/>
  <c r="BM36" i="14" s="1"/>
  <c r="BL23" i="14"/>
  <c r="BL36" i="14" s="1"/>
  <c r="BL49" i="14" s="1"/>
  <c r="BD23" i="14"/>
  <c r="BD36" i="14" s="1"/>
  <c r="BC23" i="14"/>
  <c r="BC36" i="14" s="1"/>
  <c r="BC49" i="14" s="1"/>
  <c r="AV23" i="14"/>
  <c r="AU23" i="14"/>
  <c r="AT23" i="14"/>
  <c r="AT36" i="14" s="1"/>
  <c r="AT49" i="14" s="1"/>
  <c r="AL23" i="14"/>
  <c r="AK23" i="14"/>
  <c r="AK36" i="14" s="1"/>
  <c r="AK49" i="14" s="1"/>
  <c r="AC23" i="14"/>
  <c r="AB23" i="14"/>
  <c r="AB36" i="14" s="1"/>
  <c r="AB49" i="14" s="1"/>
  <c r="T23" i="14"/>
  <c r="T36" i="14" s="1"/>
  <c r="S23" i="14"/>
  <c r="S36" i="14" s="1"/>
  <c r="M23" i="14"/>
  <c r="M36" i="14" s="1"/>
  <c r="L23" i="14"/>
  <c r="L36" i="14" s="1"/>
  <c r="K23" i="14"/>
  <c r="K36" i="14" s="1"/>
  <c r="J23" i="14"/>
  <c r="J36" i="14" s="1"/>
  <c r="J49" i="14" s="1"/>
  <c r="C23" i="14"/>
  <c r="C36" i="14" s="1"/>
  <c r="C36" i="15" s="1"/>
  <c r="B23" i="14"/>
  <c r="A23" i="14"/>
  <c r="CE22" i="14"/>
  <c r="CE35" i="14" s="1"/>
  <c r="CE35" i="15" s="1"/>
  <c r="CD22" i="14"/>
  <c r="CD35" i="14" s="1"/>
  <c r="CD48" i="14" s="1"/>
  <c r="BW22" i="14"/>
  <c r="BX22" i="14" s="1"/>
  <c r="BV22" i="14"/>
  <c r="BV35" i="14" s="1"/>
  <c r="BV35" i="15" s="1"/>
  <c r="BU22" i="14"/>
  <c r="BM22" i="14"/>
  <c r="BN22" i="14" s="1"/>
  <c r="BL22" i="14"/>
  <c r="BE22" i="14"/>
  <c r="BE35" i="14" s="1"/>
  <c r="BD22" i="14"/>
  <c r="BD35" i="14" s="1"/>
  <c r="BC22" i="14"/>
  <c r="AW22" i="14"/>
  <c r="AV22" i="14"/>
  <c r="AV35" i="14" s="1"/>
  <c r="AU22" i="14"/>
  <c r="AU35" i="14" s="1"/>
  <c r="AT22" i="14"/>
  <c r="AL22" i="14"/>
  <c r="AK22" i="14"/>
  <c r="AK35" i="14" s="1"/>
  <c r="AK48" i="14" s="1"/>
  <c r="AD22" i="14"/>
  <c r="AC22" i="14"/>
  <c r="AC35" i="14" s="1"/>
  <c r="AB22" i="14"/>
  <c r="AB35" i="14" s="1"/>
  <c r="AB48" i="14" s="1"/>
  <c r="T22" i="14"/>
  <c r="U22" i="14" s="1"/>
  <c r="S22" i="14"/>
  <c r="S35" i="14" s="1"/>
  <c r="S48" i="14" s="1"/>
  <c r="L22" i="14"/>
  <c r="L35" i="14" s="1"/>
  <c r="K22" i="14"/>
  <c r="K35" i="14" s="1"/>
  <c r="J22" i="14"/>
  <c r="J35" i="14" s="1"/>
  <c r="J48" i="14" s="1"/>
  <c r="B22" i="14"/>
  <c r="A22" i="14"/>
  <c r="A35" i="14" s="1"/>
  <c r="A48" i="14" s="1"/>
  <c r="CE21" i="14"/>
  <c r="CD21" i="14"/>
  <c r="CD34" i="14" s="1"/>
  <c r="CD47" i="14" s="1"/>
  <c r="BV21" i="14"/>
  <c r="BV34" i="14" s="1"/>
  <c r="BU21" i="14"/>
  <c r="BO21" i="14"/>
  <c r="BN21" i="14"/>
  <c r="BN34" i="14" s="1"/>
  <c r="BM21" i="14"/>
  <c r="BL21" i="14"/>
  <c r="BL34" i="14" s="1"/>
  <c r="BL47" i="14" s="1"/>
  <c r="BE21" i="14"/>
  <c r="BF21" i="14" s="1"/>
  <c r="BD21" i="14"/>
  <c r="BD34" i="14" s="1"/>
  <c r="BC21" i="14"/>
  <c r="AV21" i="14"/>
  <c r="AV34" i="14" s="1"/>
  <c r="AU21" i="14"/>
  <c r="AU34" i="14" s="1"/>
  <c r="AT21" i="14"/>
  <c r="AT34" i="14" s="1"/>
  <c r="AT47" i="14" s="1"/>
  <c r="AM21" i="14"/>
  <c r="AM34" i="14" s="1"/>
  <c r="AL21" i="14"/>
  <c r="AK21" i="14"/>
  <c r="AK34" i="14" s="1"/>
  <c r="AK47" i="14" s="1"/>
  <c r="AC21" i="14"/>
  <c r="AB21" i="14"/>
  <c r="T21" i="14"/>
  <c r="U21" i="14" s="1"/>
  <c r="S21" i="14"/>
  <c r="K21" i="14"/>
  <c r="K34" i="14" s="1"/>
  <c r="J21" i="14"/>
  <c r="B21" i="14"/>
  <c r="C21" i="14" s="1"/>
  <c r="C34" i="14" s="1"/>
  <c r="A21" i="14"/>
  <c r="A34" i="14" s="1"/>
  <c r="B19" i="14"/>
  <c r="K19" i="14" s="1"/>
  <c r="T19" i="14" s="1"/>
  <c r="AC19" i="14" s="1"/>
  <c r="AL19" i="14" s="1"/>
  <c r="AU19" i="14" s="1"/>
  <c r="BD19" i="14" s="1"/>
  <c r="BM19" i="14" s="1"/>
  <c r="BV19" i="14" s="1"/>
  <c r="CE19" i="14" s="1"/>
  <c r="B18" i="14"/>
  <c r="K18" i="14" s="1"/>
  <c r="T18" i="14" s="1"/>
  <c r="AC18" i="14" s="1"/>
  <c r="AL18" i="14" s="1"/>
  <c r="AU18" i="14" s="1"/>
  <c r="BD18" i="14" s="1"/>
  <c r="BM18" i="14" s="1"/>
  <c r="BV18" i="14" s="1"/>
  <c r="CE18" i="14" s="1"/>
  <c r="CE57" i="14" s="1"/>
  <c r="B17" i="14"/>
  <c r="K17" i="14" s="1"/>
  <c r="T17" i="14" s="1"/>
  <c r="AC17" i="14" s="1"/>
  <c r="AL17" i="14" s="1"/>
  <c r="AU17" i="14" s="1"/>
  <c r="BD17" i="14" s="1"/>
  <c r="BM17" i="14" s="1"/>
  <c r="BV17" i="14" s="1"/>
  <c r="CE17" i="14" s="1"/>
  <c r="B16" i="14"/>
  <c r="K16" i="14" s="1"/>
  <c r="T16" i="14" s="1"/>
  <c r="AC16" i="14" s="1"/>
  <c r="AL16" i="14" s="1"/>
  <c r="AU16" i="14" s="1"/>
  <c r="BD16" i="14" s="1"/>
  <c r="BM16" i="14" s="1"/>
  <c r="BV16" i="14" s="1"/>
  <c r="CE16" i="14" s="1"/>
  <c r="B15" i="14"/>
  <c r="K15" i="14" s="1"/>
  <c r="B14" i="14"/>
  <c r="K14" i="14" s="1"/>
  <c r="T14" i="14" s="1"/>
  <c r="AC14" i="14" s="1"/>
  <c r="AL14" i="14" s="1"/>
  <c r="AU14" i="14" s="1"/>
  <c r="BD14" i="14" s="1"/>
  <c r="BM14" i="14" s="1"/>
  <c r="BV14" i="14" s="1"/>
  <c r="CE14" i="14" s="1"/>
  <c r="B13" i="14"/>
  <c r="K13" i="14" s="1"/>
  <c r="T13" i="14" s="1"/>
  <c r="AC13" i="14" s="1"/>
  <c r="AL13" i="14" s="1"/>
  <c r="AU13" i="14" s="1"/>
  <c r="BD13" i="14" s="1"/>
  <c r="BM13" i="14" s="1"/>
  <c r="BV13" i="14" s="1"/>
  <c r="CE13" i="14" s="1"/>
  <c r="B12" i="14"/>
  <c r="K12" i="14" s="1"/>
  <c r="T12" i="14" s="1"/>
  <c r="AC12" i="14" s="1"/>
  <c r="AL12" i="14" s="1"/>
  <c r="AU12" i="14" s="1"/>
  <c r="BD12" i="14" s="1"/>
  <c r="BM12" i="14" s="1"/>
  <c r="BV12" i="14" s="1"/>
  <c r="B11" i="14"/>
  <c r="K11" i="14" s="1"/>
  <c r="T11" i="14" s="1"/>
  <c r="AC11" i="14" s="1"/>
  <c r="AL11" i="14" s="1"/>
  <c r="AU11" i="14" s="1"/>
  <c r="BD11" i="14" s="1"/>
  <c r="BM11" i="14" s="1"/>
  <c r="BV11" i="14" s="1"/>
  <c r="CE11" i="14" s="1"/>
  <c r="CE50" i="14" s="1"/>
  <c r="B10" i="14"/>
  <c r="C49" i="14" s="1"/>
  <c r="B9" i="14"/>
  <c r="K9" i="14" s="1"/>
  <c r="T9" i="14" s="1"/>
  <c r="AC9" i="14" s="1"/>
  <c r="AL9" i="14" s="1"/>
  <c r="AU9" i="14" s="1"/>
  <c r="BD9" i="14" s="1"/>
  <c r="BM9" i="14" s="1"/>
  <c r="BV9" i="14" s="1"/>
  <c r="CE9" i="14" s="1"/>
  <c r="B8" i="14"/>
  <c r="K8" i="14" s="1"/>
  <c r="T8" i="14" s="1"/>
  <c r="BL58" i="13"/>
  <c r="AB58" i="13"/>
  <c r="BC57" i="13"/>
  <c r="S57" i="13"/>
  <c r="S56" i="13"/>
  <c r="CD55" i="13"/>
  <c r="A55" i="13"/>
  <c r="BU54" i="13"/>
  <c r="BC54" i="13"/>
  <c r="BL53" i="13"/>
  <c r="AT53" i="13"/>
  <c r="A52" i="13"/>
  <c r="J51" i="13"/>
  <c r="CD50" i="13"/>
  <c r="AK50" i="13"/>
  <c r="AT48" i="13"/>
  <c r="BU47" i="13"/>
  <c r="BC45" i="13"/>
  <c r="BC58" i="13" s="1"/>
  <c r="J45" i="13"/>
  <c r="J58" i="13" s="1"/>
  <c r="AK44" i="13"/>
  <c r="AK57" i="13" s="1"/>
  <c r="S44" i="13"/>
  <c r="A44" i="13"/>
  <c r="A57" i="13" s="1"/>
  <c r="AD43" i="13"/>
  <c r="J43" i="13"/>
  <c r="J56" i="13" s="1"/>
  <c r="CD42" i="13"/>
  <c r="BU42" i="13"/>
  <c r="BU55" i="13" s="1"/>
  <c r="AB42" i="13"/>
  <c r="AB55" i="13" s="1"/>
  <c r="BU41" i="13"/>
  <c r="BL41" i="13"/>
  <c r="BL54" i="13" s="1"/>
  <c r="AT41" i="13"/>
  <c r="AT54" i="13" s="1"/>
  <c r="A41" i="13"/>
  <c r="A54" i="13" s="1"/>
  <c r="AK40" i="13"/>
  <c r="AK53" i="13" s="1"/>
  <c r="J40" i="13"/>
  <c r="J53" i="13" s="1"/>
  <c r="A40" i="13"/>
  <c r="A53" i="13" s="1"/>
  <c r="BL39" i="13"/>
  <c r="BL52" i="13" s="1"/>
  <c r="AB39" i="13"/>
  <c r="AB52" i="13" s="1"/>
  <c r="A39" i="13"/>
  <c r="BC38" i="13"/>
  <c r="BC51" i="13" s="1"/>
  <c r="AB38" i="13"/>
  <c r="AB51" i="13" s="1"/>
  <c r="CD37" i="13"/>
  <c r="BL37" i="13"/>
  <c r="BL50" i="13" s="1"/>
  <c r="BC37" i="13"/>
  <c r="BC50" i="13" s="1"/>
  <c r="S37" i="13"/>
  <c r="S50" i="13" s="1"/>
  <c r="CD36" i="13"/>
  <c r="CD49" i="13" s="1"/>
  <c r="AT36" i="13"/>
  <c r="AT49" i="13" s="1"/>
  <c r="AB36" i="13"/>
  <c r="AB49" i="13" s="1"/>
  <c r="S36" i="13"/>
  <c r="S49" i="13" s="1"/>
  <c r="K36" i="13"/>
  <c r="A36" i="13"/>
  <c r="A49" i="13" s="1"/>
  <c r="BU35" i="13"/>
  <c r="BU48" i="13" s="1"/>
  <c r="AT35" i="13"/>
  <c r="S35" i="13"/>
  <c r="S48" i="13" s="1"/>
  <c r="J35" i="13"/>
  <c r="J48" i="13" s="1"/>
  <c r="BU34" i="13"/>
  <c r="AK34" i="13"/>
  <c r="AK47" i="13" s="1"/>
  <c r="J34" i="13"/>
  <c r="J47" i="13" s="1"/>
  <c r="CG32" i="13"/>
  <c r="CH32" i="13" s="1"/>
  <c r="CI32" i="13" s="1"/>
  <c r="CJ32" i="13" s="1"/>
  <c r="CK32" i="13" s="1"/>
  <c r="CL32" i="13" s="1"/>
  <c r="CF32" i="13"/>
  <c r="CE32" i="13"/>
  <c r="CD32" i="13"/>
  <c r="CD45" i="13" s="1"/>
  <c r="CD58" i="13" s="1"/>
  <c r="BV32" i="13"/>
  <c r="BW32" i="13" s="1"/>
  <c r="BX32" i="13" s="1"/>
  <c r="BY32" i="13" s="1"/>
  <c r="BZ32" i="13" s="1"/>
  <c r="CA32" i="13" s="1"/>
  <c r="CB32" i="13" s="1"/>
  <c r="CC32" i="13" s="1"/>
  <c r="BU32" i="13"/>
  <c r="BU45" i="13" s="1"/>
  <c r="BU58" i="13" s="1"/>
  <c r="BN32" i="13"/>
  <c r="BO32" i="13" s="1"/>
  <c r="BP32" i="13" s="1"/>
  <c r="BQ32" i="13" s="1"/>
  <c r="BR32" i="13" s="1"/>
  <c r="BS32" i="13" s="1"/>
  <c r="BT32" i="13" s="1"/>
  <c r="BM32" i="13"/>
  <c r="BL32" i="13"/>
  <c r="BL45" i="13" s="1"/>
  <c r="BI32" i="13"/>
  <c r="BJ32" i="13" s="1"/>
  <c r="BK32" i="13" s="1"/>
  <c r="BF32" i="13"/>
  <c r="BG32" i="13" s="1"/>
  <c r="BH32" i="13" s="1"/>
  <c r="BE32" i="13"/>
  <c r="BD32" i="13"/>
  <c r="BC32" i="13"/>
  <c r="AU32" i="13"/>
  <c r="AV32" i="13" s="1"/>
  <c r="AW32" i="13" s="1"/>
  <c r="AX32" i="13" s="1"/>
  <c r="AY32" i="13" s="1"/>
  <c r="AZ32" i="13" s="1"/>
  <c r="BA32" i="13" s="1"/>
  <c r="BB32" i="13" s="1"/>
  <c r="AT32" i="13"/>
  <c r="AT45" i="13" s="1"/>
  <c r="AT58" i="13" s="1"/>
  <c r="AL32" i="13"/>
  <c r="AM32" i="13" s="1"/>
  <c r="AN32" i="13" s="1"/>
  <c r="AO32" i="13" s="1"/>
  <c r="AP32" i="13" s="1"/>
  <c r="AQ32" i="13" s="1"/>
  <c r="AR32" i="13" s="1"/>
  <c r="AS32" i="13" s="1"/>
  <c r="AK32" i="13"/>
  <c r="AK45" i="13" s="1"/>
  <c r="AK58" i="13" s="1"/>
  <c r="AD32" i="13"/>
  <c r="AE32" i="13" s="1"/>
  <c r="AF32" i="13" s="1"/>
  <c r="AG32" i="13" s="1"/>
  <c r="AH32" i="13" s="1"/>
  <c r="AI32" i="13" s="1"/>
  <c r="AJ32" i="13" s="1"/>
  <c r="AC32" i="13"/>
  <c r="AB32" i="13"/>
  <c r="AB45" i="13" s="1"/>
  <c r="T32" i="13"/>
  <c r="U32" i="13" s="1"/>
  <c r="V32" i="13" s="1"/>
  <c r="W32" i="13" s="1"/>
  <c r="X32" i="13" s="1"/>
  <c r="Y32" i="13" s="1"/>
  <c r="Z32" i="13" s="1"/>
  <c r="AA32" i="13" s="1"/>
  <c r="S32" i="13"/>
  <c r="S45" i="13" s="1"/>
  <c r="S58" i="13" s="1"/>
  <c r="K32" i="13"/>
  <c r="L32" i="13" s="1"/>
  <c r="M32" i="13" s="1"/>
  <c r="N32" i="13" s="1"/>
  <c r="O32" i="13" s="1"/>
  <c r="P32" i="13" s="1"/>
  <c r="Q32" i="13" s="1"/>
  <c r="R32" i="13" s="1"/>
  <c r="J32" i="13"/>
  <c r="C32" i="13"/>
  <c r="D32" i="13" s="1"/>
  <c r="E32" i="13" s="1"/>
  <c r="F32" i="13" s="1"/>
  <c r="G32" i="13" s="1"/>
  <c r="H32" i="13" s="1"/>
  <c r="I32" i="13" s="1"/>
  <c r="B32" i="13"/>
  <c r="A32" i="13"/>
  <c r="A45" i="13" s="1"/>
  <c r="A58" i="13" s="1"/>
  <c r="CF31" i="13"/>
  <c r="CG31" i="13" s="1"/>
  <c r="CH31" i="13" s="1"/>
  <c r="CI31" i="13" s="1"/>
  <c r="CJ31" i="13" s="1"/>
  <c r="CK31" i="13" s="1"/>
  <c r="CL31" i="13" s="1"/>
  <c r="CE31" i="13"/>
  <c r="CD31" i="13"/>
  <c r="CD44" i="13" s="1"/>
  <c r="CD57" i="13" s="1"/>
  <c r="BY31" i="13"/>
  <c r="BZ31" i="13" s="1"/>
  <c r="CA31" i="13" s="1"/>
  <c r="CB31" i="13" s="1"/>
  <c r="CC31" i="13" s="1"/>
  <c r="BV31" i="13"/>
  <c r="BW31" i="13" s="1"/>
  <c r="BX31" i="13" s="1"/>
  <c r="BU31" i="13"/>
  <c r="BU44" i="13" s="1"/>
  <c r="BU57" i="13" s="1"/>
  <c r="BM31" i="13"/>
  <c r="BN31" i="13" s="1"/>
  <c r="BO31" i="13" s="1"/>
  <c r="BP31" i="13" s="1"/>
  <c r="BQ31" i="13" s="1"/>
  <c r="BR31" i="13" s="1"/>
  <c r="BS31" i="13" s="1"/>
  <c r="BT31" i="13" s="1"/>
  <c r="BL31" i="13"/>
  <c r="BL44" i="13" s="1"/>
  <c r="BL57" i="13" s="1"/>
  <c r="BD31" i="13"/>
  <c r="BE31" i="13" s="1"/>
  <c r="BF31" i="13" s="1"/>
  <c r="BG31" i="13" s="1"/>
  <c r="BH31" i="13" s="1"/>
  <c r="BI31" i="13" s="1"/>
  <c r="BJ31" i="13" s="1"/>
  <c r="BK31" i="13" s="1"/>
  <c r="BC31" i="13"/>
  <c r="BC44" i="13" s="1"/>
  <c r="AW31" i="13"/>
  <c r="AX31" i="13" s="1"/>
  <c r="AY31" i="13" s="1"/>
  <c r="AZ31" i="13" s="1"/>
  <c r="BA31" i="13" s="1"/>
  <c r="BB31" i="13" s="1"/>
  <c r="AV31" i="13"/>
  <c r="AU31" i="13"/>
  <c r="AT31" i="13"/>
  <c r="AT44" i="13" s="1"/>
  <c r="AT57" i="13" s="1"/>
  <c r="AM31" i="13"/>
  <c r="AN31" i="13" s="1"/>
  <c r="AO31" i="13" s="1"/>
  <c r="AP31" i="13" s="1"/>
  <c r="AQ31" i="13" s="1"/>
  <c r="AR31" i="13" s="1"/>
  <c r="AS31" i="13" s="1"/>
  <c r="AL31" i="13"/>
  <c r="AK31" i="13"/>
  <c r="AD31" i="13"/>
  <c r="AE31" i="13" s="1"/>
  <c r="AF31" i="13" s="1"/>
  <c r="AG31" i="13" s="1"/>
  <c r="AH31" i="13" s="1"/>
  <c r="AI31" i="13" s="1"/>
  <c r="AJ31" i="13" s="1"/>
  <c r="AC31" i="13"/>
  <c r="AB31" i="13"/>
  <c r="AB44" i="13" s="1"/>
  <c r="AB57" i="13" s="1"/>
  <c r="W31" i="13"/>
  <c r="X31" i="13" s="1"/>
  <c r="Y31" i="13" s="1"/>
  <c r="Z31" i="13" s="1"/>
  <c r="AA31" i="13" s="1"/>
  <c r="U31" i="13"/>
  <c r="V31" i="13" s="1"/>
  <c r="T31" i="13"/>
  <c r="S31" i="13"/>
  <c r="K31" i="13"/>
  <c r="L31" i="13" s="1"/>
  <c r="M31" i="13" s="1"/>
  <c r="N31" i="13" s="1"/>
  <c r="O31" i="13" s="1"/>
  <c r="P31" i="13" s="1"/>
  <c r="Q31" i="13" s="1"/>
  <c r="R31" i="13" s="1"/>
  <c r="J31" i="13"/>
  <c r="J44" i="13" s="1"/>
  <c r="J57" i="13" s="1"/>
  <c r="G31" i="13"/>
  <c r="H31" i="13" s="1"/>
  <c r="I31" i="13" s="1"/>
  <c r="B31" i="13"/>
  <c r="C31" i="13" s="1"/>
  <c r="D31" i="13" s="1"/>
  <c r="E31" i="13" s="1"/>
  <c r="F31" i="13" s="1"/>
  <c r="A31" i="13"/>
  <c r="CG30" i="13"/>
  <c r="CH30" i="13" s="1"/>
  <c r="CI30" i="13" s="1"/>
  <c r="CJ30" i="13" s="1"/>
  <c r="CK30" i="13" s="1"/>
  <c r="CL30" i="13" s="1"/>
  <c r="CE30" i="13"/>
  <c r="CF30" i="13" s="1"/>
  <c r="CD30" i="13"/>
  <c r="CD43" i="13" s="1"/>
  <c r="CD56" i="13" s="1"/>
  <c r="BV30" i="13"/>
  <c r="BW30" i="13" s="1"/>
  <c r="BX30" i="13" s="1"/>
  <c r="BY30" i="13" s="1"/>
  <c r="BZ30" i="13" s="1"/>
  <c r="CA30" i="13" s="1"/>
  <c r="CB30" i="13" s="1"/>
  <c r="CC30" i="13" s="1"/>
  <c r="BU30" i="13"/>
  <c r="BU43" i="13" s="1"/>
  <c r="BU56" i="13" s="1"/>
  <c r="BQ30" i="13"/>
  <c r="BR30" i="13" s="1"/>
  <c r="BS30" i="13" s="1"/>
  <c r="BT30" i="13" s="1"/>
  <c r="BM30" i="13"/>
  <c r="BN30" i="13" s="1"/>
  <c r="BO30" i="13" s="1"/>
  <c r="BP30" i="13" s="1"/>
  <c r="BL30" i="13"/>
  <c r="BL43" i="13" s="1"/>
  <c r="BL56" i="13" s="1"/>
  <c r="BE30" i="13"/>
  <c r="BF30" i="13" s="1"/>
  <c r="BG30" i="13" s="1"/>
  <c r="BH30" i="13" s="1"/>
  <c r="BI30" i="13" s="1"/>
  <c r="BJ30" i="13" s="1"/>
  <c r="BK30" i="13" s="1"/>
  <c r="BD30" i="13"/>
  <c r="BC30" i="13"/>
  <c r="BC43" i="13" s="1"/>
  <c r="BC56" i="13" s="1"/>
  <c r="AV30" i="13"/>
  <c r="AW30" i="13" s="1"/>
  <c r="AX30" i="13" s="1"/>
  <c r="AY30" i="13" s="1"/>
  <c r="AZ30" i="13" s="1"/>
  <c r="BA30" i="13" s="1"/>
  <c r="BB30" i="13" s="1"/>
  <c r="AU30" i="13"/>
  <c r="AT30" i="13"/>
  <c r="AT43" i="13" s="1"/>
  <c r="AT56" i="13" s="1"/>
  <c r="AP30" i="13"/>
  <c r="AQ30" i="13" s="1"/>
  <c r="AR30" i="13" s="1"/>
  <c r="AS30" i="13" s="1"/>
  <c r="AO30" i="13"/>
  <c r="AL30" i="13"/>
  <c r="AM30" i="13" s="1"/>
  <c r="AN30" i="13" s="1"/>
  <c r="AK30" i="13"/>
  <c r="AK43" i="13" s="1"/>
  <c r="AK56" i="13" s="1"/>
  <c r="AD30" i="13"/>
  <c r="AE30" i="13" s="1"/>
  <c r="AF30" i="13" s="1"/>
  <c r="AG30" i="13" s="1"/>
  <c r="AH30" i="13" s="1"/>
  <c r="AI30" i="13" s="1"/>
  <c r="AJ30" i="13" s="1"/>
  <c r="AC30" i="13"/>
  <c r="AB30" i="13"/>
  <c r="AB43" i="13" s="1"/>
  <c r="AB56" i="13" s="1"/>
  <c r="T30" i="13"/>
  <c r="U30" i="13" s="1"/>
  <c r="V30" i="13" s="1"/>
  <c r="W30" i="13" s="1"/>
  <c r="X30" i="13" s="1"/>
  <c r="Y30" i="13" s="1"/>
  <c r="Z30" i="13" s="1"/>
  <c r="AA30" i="13" s="1"/>
  <c r="S30" i="13"/>
  <c r="S43" i="13" s="1"/>
  <c r="N30" i="13"/>
  <c r="O30" i="13" s="1"/>
  <c r="P30" i="13" s="1"/>
  <c r="Q30" i="13" s="1"/>
  <c r="R30" i="13" s="1"/>
  <c r="M30" i="13"/>
  <c r="L30" i="13"/>
  <c r="K30" i="13"/>
  <c r="J30" i="13"/>
  <c r="C30" i="13"/>
  <c r="D30" i="13" s="1"/>
  <c r="E30" i="13" s="1"/>
  <c r="F30" i="13" s="1"/>
  <c r="G30" i="13" s="1"/>
  <c r="H30" i="13" s="1"/>
  <c r="I30" i="13" s="1"/>
  <c r="B30" i="13"/>
  <c r="A30" i="13"/>
  <c r="A43" i="13" s="1"/>
  <c r="A56" i="13" s="1"/>
  <c r="CK29" i="13"/>
  <c r="CL29" i="13" s="1"/>
  <c r="CF29" i="13"/>
  <c r="CG29" i="13" s="1"/>
  <c r="CH29" i="13" s="1"/>
  <c r="CI29" i="13" s="1"/>
  <c r="CJ29" i="13" s="1"/>
  <c r="CE29" i="13"/>
  <c r="CD29" i="13"/>
  <c r="BZ29" i="13"/>
  <c r="CA29" i="13" s="1"/>
  <c r="CB29" i="13" s="1"/>
  <c r="CC29" i="13" s="1"/>
  <c r="BY29" i="13"/>
  <c r="BX29" i="13"/>
  <c r="BW29" i="13"/>
  <c r="BV29" i="13"/>
  <c r="BU29" i="13"/>
  <c r="BM29" i="13"/>
  <c r="BN29" i="13" s="1"/>
  <c r="BO29" i="13" s="1"/>
  <c r="BP29" i="13" s="1"/>
  <c r="BQ29" i="13" s="1"/>
  <c r="BR29" i="13" s="1"/>
  <c r="BS29" i="13" s="1"/>
  <c r="BT29" i="13" s="1"/>
  <c r="BL29" i="13"/>
  <c r="BL42" i="13" s="1"/>
  <c r="BL55" i="13" s="1"/>
  <c r="BI29" i="13"/>
  <c r="BJ29" i="13" s="1"/>
  <c r="BK29" i="13" s="1"/>
  <c r="BD29" i="13"/>
  <c r="BE29" i="13" s="1"/>
  <c r="BF29" i="13" s="1"/>
  <c r="BG29" i="13" s="1"/>
  <c r="BH29" i="13" s="1"/>
  <c r="BC29" i="13"/>
  <c r="BC42" i="13" s="1"/>
  <c r="BC55" i="13" s="1"/>
  <c r="AX29" i="13"/>
  <c r="AY29" i="13" s="1"/>
  <c r="AZ29" i="13" s="1"/>
  <c r="BA29" i="13" s="1"/>
  <c r="BB29" i="13" s="1"/>
  <c r="AW29" i="13"/>
  <c r="AV29" i="13"/>
  <c r="AU29" i="13"/>
  <c r="AT29" i="13"/>
  <c r="AT42" i="13" s="1"/>
  <c r="AT55" i="13" s="1"/>
  <c r="AL29" i="13"/>
  <c r="AM29" i="13" s="1"/>
  <c r="AN29" i="13" s="1"/>
  <c r="AO29" i="13" s="1"/>
  <c r="AP29" i="13" s="1"/>
  <c r="AQ29" i="13" s="1"/>
  <c r="AR29" i="13" s="1"/>
  <c r="AS29" i="13" s="1"/>
  <c r="AK29" i="13"/>
  <c r="AK42" i="13" s="1"/>
  <c r="AK55" i="13" s="1"/>
  <c r="AG29" i="13"/>
  <c r="AH29" i="13" s="1"/>
  <c r="AI29" i="13" s="1"/>
  <c r="AJ29" i="13" s="1"/>
  <c r="AC29" i="13"/>
  <c r="AD29" i="13" s="1"/>
  <c r="AE29" i="13" s="1"/>
  <c r="AF29" i="13" s="1"/>
  <c r="AB29" i="13"/>
  <c r="V29" i="13"/>
  <c r="W29" i="13" s="1"/>
  <c r="X29" i="13" s="1"/>
  <c r="Y29" i="13" s="1"/>
  <c r="Z29" i="13" s="1"/>
  <c r="AA29" i="13" s="1"/>
  <c r="U29" i="13"/>
  <c r="T29" i="13"/>
  <c r="S29" i="13"/>
  <c r="S42" i="13" s="1"/>
  <c r="S55" i="13" s="1"/>
  <c r="L29" i="13"/>
  <c r="M29" i="13" s="1"/>
  <c r="N29" i="13" s="1"/>
  <c r="O29" i="13" s="1"/>
  <c r="P29" i="13" s="1"/>
  <c r="Q29" i="13" s="1"/>
  <c r="R29" i="13" s="1"/>
  <c r="K29" i="13"/>
  <c r="J29" i="13"/>
  <c r="J42" i="13" s="1"/>
  <c r="J55" i="13" s="1"/>
  <c r="G29" i="13"/>
  <c r="H29" i="13" s="1"/>
  <c r="I29" i="13" s="1"/>
  <c r="F29" i="13"/>
  <c r="E29" i="13"/>
  <c r="B29" i="13"/>
  <c r="C29" i="13" s="1"/>
  <c r="D29" i="13" s="1"/>
  <c r="A29" i="13"/>
  <c r="A42" i="13" s="1"/>
  <c r="CG28" i="13"/>
  <c r="CH28" i="13" s="1"/>
  <c r="CI28" i="13" s="1"/>
  <c r="CJ28" i="13" s="1"/>
  <c r="CK28" i="13" s="1"/>
  <c r="CL28" i="13" s="1"/>
  <c r="CF28" i="13"/>
  <c r="CE28" i="13"/>
  <c r="CD28" i="13"/>
  <c r="CD41" i="13" s="1"/>
  <c r="CD54" i="13" s="1"/>
  <c r="BV28" i="13"/>
  <c r="BW28" i="13" s="1"/>
  <c r="BX28" i="13" s="1"/>
  <c r="BY28" i="13" s="1"/>
  <c r="BZ28" i="13" s="1"/>
  <c r="CA28" i="13" s="1"/>
  <c r="CB28" i="13" s="1"/>
  <c r="CC28" i="13" s="1"/>
  <c r="BU28" i="13"/>
  <c r="BS28" i="13"/>
  <c r="BT28" i="13" s="1"/>
  <c r="BP28" i="13"/>
  <c r="BQ28" i="13" s="1"/>
  <c r="BR28" i="13" s="1"/>
  <c r="BO28" i="13"/>
  <c r="BN28" i="13"/>
  <c r="BM28" i="13"/>
  <c r="BL28" i="13"/>
  <c r="BE28" i="13"/>
  <c r="BF28" i="13" s="1"/>
  <c r="BG28" i="13" s="1"/>
  <c r="BH28" i="13" s="1"/>
  <c r="BI28" i="13" s="1"/>
  <c r="BJ28" i="13" s="1"/>
  <c r="BK28" i="13" s="1"/>
  <c r="BD28" i="13"/>
  <c r="BC28" i="13"/>
  <c r="BC41" i="13" s="1"/>
  <c r="BA28" i="13"/>
  <c r="BB28" i="13" s="1"/>
  <c r="AV28" i="13"/>
  <c r="AW28" i="13" s="1"/>
  <c r="AX28" i="13" s="1"/>
  <c r="AY28" i="13" s="1"/>
  <c r="AZ28" i="13" s="1"/>
  <c r="AU28" i="13"/>
  <c r="AT28" i="13"/>
  <c r="AM28" i="13"/>
  <c r="AN28" i="13" s="1"/>
  <c r="AO28" i="13" s="1"/>
  <c r="AP28" i="13" s="1"/>
  <c r="AQ28" i="13" s="1"/>
  <c r="AR28" i="13" s="1"/>
  <c r="AS28" i="13" s="1"/>
  <c r="AL28" i="13"/>
  <c r="AK28" i="13"/>
  <c r="AK41" i="13" s="1"/>
  <c r="AK54" i="13" s="1"/>
  <c r="AC28" i="13"/>
  <c r="AD28" i="13" s="1"/>
  <c r="AE28" i="13" s="1"/>
  <c r="AF28" i="13" s="1"/>
  <c r="AG28" i="13" s="1"/>
  <c r="AH28" i="13" s="1"/>
  <c r="AI28" i="13" s="1"/>
  <c r="AJ28" i="13" s="1"/>
  <c r="AB28" i="13"/>
  <c r="AB41" i="13" s="1"/>
  <c r="AB54" i="13" s="1"/>
  <c r="T28" i="13"/>
  <c r="U28" i="13" s="1"/>
  <c r="V28" i="13" s="1"/>
  <c r="W28" i="13" s="1"/>
  <c r="X28" i="13" s="1"/>
  <c r="Y28" i="13" s="1"/>
  <c r="Z28" i="13" s="1"/>
  <c r="AA28" i="13" s="1"/>
  <c r="S28" i="13"/>
  <c r="S41" i="13" s="1"/>
  <c r="S54" i="13" s="1"/>
  <c r="O28" i="13"/>
  <c r="P28" i="13" s="1"/>
  <c r="Q28" i="13" s="1"/>
  <c r="R28" i="13" s="1"/>
  <c r="N28" i="13"/>
  <c r="K28" i="13"/>
  <c r="L28" i="13" s="1"/>
  <c r="M28" i="13" s="1"/>
  <c r="J28" i="13"/>
  <c r="J41" i="13" s="1"/>
  <c r="J54" i="13" s="1"/>
  <c r="B28" i="13"/>
  <c r="C28" i="13" s="1"/>
  <c r="D28" i="13" s="1"/>
  <c r="E28" i="13" s="1"/>
  <c r="F28" i="13" s="1"/>
  <c r="G28" i="13" s="1"/>
  <c r="H28" i="13" s="1"/>
  <c r="I28" i="13" s="1"/>
  <c r="A28" i="13"/>
  <c r="CJ27" i="13"/>
  <c r="CK27" i="13" s="1"/>
  <c r="CL27" i="13" s="1"/>
  <c r="CE27" i="13"/>
  <c r="CF27" i="13" s="1"/>
  <c r="CG27" i="13" s="1"/>
  <c r="CH27" i="13" s="1"/>
  <c r="CI27" i="13" s="1"/>
  <c r="CD27" i="13"/>
  <c r="CD40" i="13" s="1"/>
  <c r="CD53" i="13" s="1"/>
  <c r="BY27" i="13"/>
  <c r="BZ27" i="13" s="1"/>
  <c r="CA27" i="13" s="1"/>
  <c r="CB27" i="13" s="1"/>
  <c r="CC27" i="13" s="1"/>
  <c r="BX27" i="13"/>
  <c r="BW27" i="13"/>
  <c r="BV27" i="13"/>
  <c r="BU27" i="13"/>
  <c r="BU40" i="13" s="1"/>
  <c r="BU53" i="13" s="1"/>
  <c r="BN27" i="13"/>
  <c r="BO27" i="13" s="1"/>
  <c r="BP27" i="13" s="1"/>
  <c r="BQ27" i="13" s="1"/>
  <c r="BR27" i="13" s="1"/>
  <c r="BS27" i="13" s="1"/>
  <c r="BT27" i="13" s="1"/>
  <c r="BM27" i="13"/>
  <c r="BL27" i="13"/>
  <c r="BL40" i="13" s="1"/>
  <c r="BI27" i="13"/>
  <c r="BJ27" i="13" s="1"/>
  <c r="BK27" i="13" s="1"/>
  <c r="BG27" i="13"/>
  <c r="BH27" i="13" s="1"/>
  <c r="BD27" i="13"/>
  <c r="BE27" i="13" s="1"/>
  <c r="BF27" i="13" s="1"/>
  <c r="BC27" i="13"/>
  <c r="BC40" i="13" s="1"/>
  <c r="BC53" i="13" s="1"/>
  <c r="AW27" i="13"/>
  <c r="AX27" i="13" s="1"/>
  <c r="AY27" i="13" s="1"/>
  <c r="AZ27" i="13" s="1"/>
  <c r="BA27" i="13" s="1"/>
  <c r="BB27" i="13" s="1"/>
  <c r="AV27" i="13"/>
  <c r="AU27" i="13"/>
  <c r="AT27" i="13"/>
  <c r="AT40" i="13" s="1"/>
  <c r="AS27" i="13"/>
  <c r="AL27" i="13"/>
  <c r="AM27" i="13" s="1"/>
  <c r="AN27" i="13" s="1"/>
  <c r="AO27" i="13" s="1"/>
  <c r="AP27" i="13" s="1"/>
  <c r="AQ27" i="13" s="1"/>
  <c r="AR27" i="13" s="1"/>
  <c r="AK27" i="13"/>
  <c r="AG27" i="13"/>
  <c r="AH27" i="13" s="1"/>
  <c r="AI27" i="13" s="1"/>
  <c r="AJ27" i="13" s="1"/>
  <c r="AE27" i="13"/>
  <c r="AF27" i="13" s="1"/>
  <c r="AD27" i="13"/>
  <c r="AC27" i="13"/>
  <c r="AB27" i="13"/>
  <c r="AB40" i="13" s="1"/>
  <c r="AB53" i="13" s="1"/>
  <c r="U27" i="13"/>
  <c r="V27" i="13" s="1"/>
  <c r="W27" i="13" s="1"/>
  <c r="X27" i="13" s="1"/>
  <c r="Y27" i="13" s="1"/>
  <c r="Z27" i="13" s="1"/>
  <c r="AA27" i="13" s="1"/>
  <c r="T27" i="13"/>
  <c r="S27" i="13"/>
  <c r="S40" i="13" s="1"/>
  <c r="S53" i="13" s="1"/>
  <c r="R27" i="13"/>
  <c r="Q27" i="13"/>
  <c r="L27" i="13"/>
  <c r="M27" i="13" s="1"/>
  <c r="N27" i="13" s="1"/>
  <c r="O27" i="13" s="1"/>
  <c r="P27" i="13" s="1"/>
  <c r="K27" i="13"/>
  <c r="J27" i="13"/>
  <c r="D27" i="13"/>
  <c r="E27" i="13" s="1"/>
  <c r="F27" i="13" s="1"/>
  <c r="G27" i="13" s="1"/>
  <c r="H27" i="13" s="1"/>
  <c r="I27" i="13" s="1"/>
  <c r="C27" i="13"/>
  <c r="B27" i="13"/>
  <c r="A27" i="13"/>
  <c r="CE26" i="13"/>
  <c r="CF26" i="13" s="1"/>
  <c r="CG26" i="13" s="1"/>
  <c r="CH26" i="13" s="1"/>
  <c r="CI26" i="13" s="1"/>
  <c r="CJ26" i="13" s="1"/>
  <c r="CK26" i="13" s="1"/>
  <c r="CL26" i="13" s="1"/>
  <c r="CD26" i="13"/>
  <c r="CD39" i="13" s="1"/>
  <c r="CD52" i="13" s="1"/>
  <c r="CC26" i="13"/>
  <c r="CB26" i="13"/>
  <c r="CA26" i="13"/>
  <c r="BV26" i="13"/>
  <c r="BW26" i="13" s="1"/>
  <c r="BX26" i="13" s="1"/>
  <c r="BY26" i="13" s="1"/>
  <c r="BZ26" i="13" s="1"/>
  <c r="BU26" i="13"/>
  <c r="BU39" i="13" s="1"/>
  <c r="BU52" i="13" s="1"/>
  <c r="BN26" i="13"/>
  <c r="BO26" i="13" s="1"/>
  <c r="BP26" i="13" s="1"/>
  <c r="BQ26" i="13" s="1"/>
  <c r="BR26" i="13" s="1"/>
  <c r="BS26" i="13" s="1"/>
  <c r="BT26" i="13" s="1"/>
  <c r="BM26" i="13"/>
  <c r="BL26" i="13"/>
  <c r="BD26" i="13"/>
  <c r="BE26" i="13" s="1"/>
  <c r="BF26" i="13" s="1"/>
  <c r="BG26" i="13" s="1"/>
  <c r="BH26" i="13" s="1"/>
  <c r="BI26" i="13" s="1"/>
  <c r="BJ26" i="13" s="1"/>
  <c r="BK26" i="13" s="1"/>
  <c r="BC26" i="13"/>
  <c r="BC39" i="13" s="1"/>
  <c r="BC52" i="13" s="1"/>
  <c r="BA26" i="13"/>
  <c r="BB26" i="13" s="1"/>
  <c r="AZ26" i="13"/>
  <c r="AY26" i="13"/>
  <c r="AU26" i="13"/>
  <c r="AV26" i="13" s="1"/>
  <c r="AW26" i="13" s="1"/>
  <c r="AX26" i="13" s="1"/>
  <c r="AT26" i="13"/>
  <c r="AT39" i="13" s="1"/>
  <c r="AT52" i="13" s="1"/>
  <c r="AL26" i="13"/>
  <c r="AM26" i="13" s="1"/>
  <c r="AN26" i="13" s="1"/>
  <c r="AO26" i="13" s="1"/>
  <c r="AP26" i="13" s="1"/>
  <c r="AQ26" i="13" s="1"/>
  <c r="AR26" i="13" s="1"/>
  <c r="AS26" i="13" s="1"/>
  <c r="AK26" i="13"/>
  <c r="AK39" i="13" s="1"/>
  <c r="AK52" i="13" s="1"/>
  <c r="AD26" i="13"/>
  <c r="AE26" i="13" s="1"/>
  <c r="AF26" i="13" s="1"/>
  <c r="AG26" i="13" s="1"/>
  <c r="AH26" i="13" s="1"/>
  <c r="AI26" i="13" s="1"/>
  <c r="AJ26" i="13" s="1"/>
  <c r="AC26" i="13"/>
  <c r="AB26" i="13"/>
  <c r="T26" i="13"/>
  <c r="U26" i="13" s="1"/>
  <c r="V26" i="13" s="1"/>
  <c r="W26" i="13" s="1"/>
  <c r="X26" i="13" s="1"/>
  <c r="Y26" i="13" s="1"/>
  <c r="Z26" i="13" s="1"/>
  <c r="AA26" i="13" s="1"/>
  <c r="S26" i="13"/>
  <c r="S39" i="13" s="1"/>
  <c r="S52" i="13" s="1"/>
  <c r="K26" i="13"/>
  <c r="L26" i="13" s="1"/>
  <c r="M26" i="13" s="1"/>
  <c r="N26" i="13" s="1"/>
  <c r="O26" i="13" s="1"/>
  <c r="P26" i="13" s="1"/>
  <c r="Q26" i="13" s="1"/>
  <c r="R26" i="13" s="1"/>
  <c r="J26" i="13"/>
  <c r="J39" i="13" s="1"/>
  <c r="J52" i="13" s="1"/>
  <c r="I26" i="13"/>
  <c r="B26" i="13"/>
  <c r="C26" i="13" s="1"/>
  <c r="D26" i="13" s="1"/>
  <c r="E26" i="13" s="1"/>
  <c r="F26" i="13" s="1"/>
  <c r="G26" i="13" s="1"/>
  <c r="H26" i="13" s="1"/>
  <c r="A26" i="13"/>
  <c r="CJ25" i="13"/>
  <c r="CK25" i="13" s="1"/>
  <c r="CL25" i="13" s="1"/>
  <c r="CI25" i="13"/>
  <c r="CH25" i="13"/>
  <c r="CG25" i="13"/>
  <c r="CF25" i="13"/>
  <c r="CE25" i="13"/>
  <c r="CD25" i="13"/>
  <c r="CD38" i="13" s="1"/>
  <c r="CD51" i="13" s="1"/>
  <c r="BW25" i="13"/>
  <c r="BX25" i="13" s="1"/>
  <c r="BY25" i="13" s="1"/>
  <c r="BZ25" i="13" s="1"/>
  <c r="CA25" i="13" s="1"/>
  <c r="CB25" i="13" s="1"/>
  <c r="CC25" i="13" s="1"/>
  <c r="BV25" i="13"/>
  <c r="BU25" i="13"/>
  <c r="BU38" i="13" s="1"/>
  <c r="BU51" i="13" s="1"/>
  <c r="BT25" i="13"/>
  <c r="BS25" i="13"/>
  <c r="BN25" i="13"/>
  <c r="BO25" i="13" s="1"/>
  <c r="BP25" i="13" s="1"/>
  <c r="BQ25" i="13" s="1"/>
  <c r="BR25" i="13" s="1"/>
  <c r="BM25" i="13"/>
  <c r="BL25" i="13"/>
  <c r="BL38" i="13" s="1"/>
  <c r="BL51" i="13" s="1"/>
  <c r="BE25" i="13"/>
  <c r="BF25" i="13" s="1"/>
  <c r="BG25" i="13" s="1"/>
  <c r="BH25" i="13" s="1"/>
  <c r="BI25" i="13" s="1"/>
  <c r="BJ25" i="13" s="1"/>
  <c r="BK25" i="13" s="1"/>
  <c r="BD25" i="13"/>
  <c r="BC25" i="13"/>
  <c r="AU25" i="13"/>
  <c r="AV25" i="13" s="1"/>
  <c r="AW25" i="13" s="1"/>
  <c r="AX25" i="13" s="1"/>
  <c r="AY25" i="13" s="1"/>
  <c r="AZ25" i="13" s="1"/>
  <c r="BA25" i="13" s="1"/>
  <c r="BB25" i="13" s="1"/>
  <c r="AT25" i="13"/>
  <c r="AT38" i="13" s="1"/>
  <c r="AT51" i="13" s="1"/>
  <c r="AS25" i="13"/>
  <c r="AL25" i="13"/>
  <c r="AM25" i="13" s="1"/>
  <c r="AN25" i="13" s="1"/>
  <c r="AO25" i="13" s="1"/>
  <c r="AP25" i="13" s="1"/>
  <c r="AQ25" i="13" s="1"/>
  <c r="AR25" i="13" s="1"/>
  <c r="AK25" i="13"/>
  <c r="AK38" i="13" s="1"/>
  <c r="AK51" i="13" s="1"/>
  <c r="AC25" i="13"/>
  <c r="AD25" i="13" s="1"/>
  <c r="AE25" i="13" s="1"/>
  <c r="AF25" i="13" s="1"/>
  <c r="AG25" i="13" s="1"/>
  <c r="AH25" i="13" s="1"/>
  <c r="AI25" i="13" s="1"/>
  <c r="AJ25" i="13" s="1"/>
  <c r="AB25" i="13"/>
  <c r="T25" i="13"/>
  <c r="U25" i="13" s="1"/>
  <c r="V25" i="13" s="1"/>
  <c r="W25" i="13" s="1"/>
  <c r="X25" i="13" s="1"/>
  <c r="Y25" i="13" s="1"/>
  <c r="Z25" i="13" s="1"/>
  <c r="AA25" i="13" s="1"/>
  <c r="S25" i="13"/>
  <c r="S38" i="13" s="1"/>
  <c r="S51" i="13" s="1"/>
  <c r="L25" i="13"/>
  <c r="M25" i="13" s="1"/>
  <c r="N25" i="13" s="1"/>
  <c r="O25" i="13" s="1"/>
  <c r="P25" i="13" s="1"/>
  <c r="Q25" i="13" s="1"/>
  <c r="R25" i="13" s="1"/>
  <c r="K25" i="13"/>
  <c r="J25" i="13"/>
  <c r="J38" i="13" s="1"/>
  <c r="B25" i="13"/>
  <c r="C25" i="13" s="1"/>
  <c r="D25" i="13" s="1"/>
  <c r="E25" i="13" s="1"/>
  <c r="F25" i="13" s="1"/>
  <c r="G25" i="13" s="1"/>
  <c r="H25" i="13" s="1"/>
  <c r="I25" i="13" s="1"/>
  <c r="A25" i="13"/>
  <c r="A38" i="13" s="1"/>
  <c r="A51" i="13" s="1"/>
  <c r="CF24" i="13"/>
  <c r="CG24" i="13" s="1"/>
  <c r="CH24" i="13" s="1"/>
  <c r="CI24" i="13" s="1"/>
  <c r="CJ24" i="13" s="1"/>
  <c r="CK24" i="13" s="1"/>
  <c r="CL24" i="13" s="1"/>
  <c r="CE24" i="13"/>
  <c r="CD24" i="13"/>
  <c r="CC24" i="13"/>
  <c r="BY24" i="13"/>
  <c r="BZ24" i="13" s="1"/>
  <c r="CA24" i="13" s="1"/>
  <c r="CB24" i="13" s="1"/>
  <c r="BV24" i="13"/>
  <c r="BW24" i="13" s="1"/>
  <c r="BX24" i="13" s="1"/>
  <c r="BU24" i="13"/>
  <c r="BU37" i="13" s="1"/>
  <c r="BU50" i="13" s="1"/>
  <c r="BM24" i="13"/>
  <c r="BN24" i="13" s="1"/>
  <c r="BO24" i="13" s="1"/>
  <c r="BP24" i="13" s="1"/>
  <c r="BQ24" i="13" s="1"/>
  <c r="BR24" i="13" s="1"/>
  <c r="BS24" i="13" s="1"/>
  <c r="BT24" i="13" s="1"/>
  <c r="BL24" i="13"/>
  <c r="BK24" i="13"/>
  <c r="BD24" i="13"/>
  <c r="BE24" i="13" s="1"/>
  <c r="BF24" i="13" s="1"/>
  <c r="BG24" i="13" s="1"/>
  <c r="BH24" i="13" s="1"/>
  <c r="BI24" i="13" s="1"/>
  <c r="BJ24" i="13" s="1"/>
  <c r="BC24" i="13"/>
  <c r="BA24" i="13"/>
  <c r="BB24" i="13" s="1"/>
  <c r="AW24" i="13"/>
  <c r="AX24" i="13" s="1"/>
  <c r="AY24" i="13" s="1"/>
  <c r="AZ24" i="13" s="1"/>
  <c r="AV24" i="13"/>
  <c r="AU24" i="13"/>
  <c r="AT24" i="13"/>
  <c r="AT37" i="13" s="1"/>
  <c r="AT50" i="13" s="1"/>
  <c r="AL24" i="13"/>
  <c r="AM24" i="13" s="1"/>
  <c r="AN24" i="13" s="1"/>
  <c r="AO24" i="13" s="1"/>
  <c r="AP24" i="13" s="1"/>
  <c r="AQ24" i="13" s="1"/>
  <c r="AR24" i="13" s="1"/>
  <c r="AS24" i="13" s="1"/>
  <c r="AK24" i="13"/>
  <c r="AK37" i="13" s="1"/>
  <c r="AI24" i="13"/>
  <c r="AJ24" i="13" s="1"/>
  <c r="AD24" i="13"/>
  <c r="AE24" i="13" s="1"/>
  <c r="AF24" i="13" s="1"/>
  <c r="AG24" i="13" s="1"/>
  <c r="AH24" i="13" s="1"/>
  <c r="AC24" i="13"/>
  <c r="AB24" i="13"/>
  <c r="AB37" i="13" s="1"/>
  <c r="AB50" i="13" s="1"/>
  <c r="W24" i="13"/>
  <c r="X24" i="13" s="1"/>
  <c r="Y24" i="13" s="1"/>
  <c r="Z24" i="13" s="1"/>
  <c r="AA24" i="13" s="1"/>
  <c r="V24" i="13"/>
  <c r="U24" i="13"/>
  <c r="T24" i="13"/>
  <c r="S24" i="13"/>
  <c r="K24" i="13"/>
  <c r="L24" i="13" s="1"/>
  <c r="M24" i="13" s="1"/>
  <c r="N24" i="13" s="1"/>
  <c r="O24" i="13" s="1"/>
  <c r="P24" i="13" s="1"/>
  <c r="Q24" i="13" s="1"/>
  <c r="R24" i="13" s="1"/>
  <c r="J24" i="13"/>
  <c r="J37" i="13" s="1"/>
  <c r="J50" i="13" s="1"/>
  <c r="B24" i="13"/>
  <c r="C24" i="13" s="1"/>
  <c r="D24" i="13" s="1"/>
  <c r="E24" i="13" s="1"/>
  <c r="F24" i="13" s="1"/>
  <c r="G24" i="13" s="1"/>
  <c r="H24" i="13" s="1"/>
  <c r="I24" i="13" s="1"/>
  <c r="A24" i="13"/>
  <c r="A37" i="13" s="1"/>
  <c r="A50" i="13" s="1"/>
  <c r="CG23" i="13"/>
  <c r="CH23" i="13" s="1"/>
  <c r="CI23" i="13" s="1"/>
  <c r="CJ23" i="13" s="1"/>
  <c r="CK23" i="13" s="1"/>
  <c r="CL23" i="13" s="1"/>
  <c r="CF23" i="13"/>
  <c r="CE23" i="13"/>
  <c r="CD23" i="13"/>
  <c r="BV23" i="13"/>
  <c r="BW23" i="13" s="1"/>
  <c r="BX23" i="13" s="1"/>
  <c r="BY23" i="13" s="1"/>
  <c r="BZ23" i="13" s="1"/>
  <c r="CA23" i="13" s="1"/>
  <c r="CB23" i="13" s="1"/>
  <c r="CC23" i="13" s="1"/>
  <c r="BU23" i="13"/>
  <c r="BU36" i="13" s="1"/>
  <c r="BU49" i="13" s="1"/>
  <c r="BN23" i="13"/>
  <c r="BO23" i="13" s="1"/>
  <c r="BP23" i="13" s="1"/>
  <c r="BQ23" i="13" s="1"/>
  <c r="BR23" i="13" s="1"/>
  <c r="BS23" i="13" s="1"/>
  <c r="BT23" i="13" s="1"/>
  <c r="BM23" i="13"/>
  <c r="BL23" i="13"/>
  <c r="BL36" i="13" s="1"/>
  <c r="BL49" i="13" s="1"/>
  <c r="BF23" i="13"/>
  <c r="BG23" i="13" s="1"/>
  <c r="BH23" i="13" s="1"/>
  <c r="BI23" i="13" s="1"/>
  <c r="BJ23" i="13" s="1"/>
  <c r="BK23" i="13" s="1"/>
  <c r="BE23" i="13"/>
  <c r="BD23" i="13"/>
  <c r="BC23" i="13"/>
  <c r="BC36" i="13" s="1"/>
  <c r="BC49" i="13" s="1"/>
  <c r="AV23" i="13"/>
  <c r="AW23" i="13" s="1"/>
  <c r="AX23" i="13" s="1"/>
  <c r="AY23" i="13" s="1"/>
  <c r="AZ23" i="13" s="1"/>
  <c r="BA23" i="13" s="1"/>
  <c r="BB23" i="13" s="1"/>
  <c r="AU23" i="13"/>
  <c r="AT23" i="13"/>
  <c r="AR23" i="13"/>
  <c r="AS23" i="13" s="1"/>
  <c r="AQ23" i="13"/>
  <c r="AP23" i="13"/>
  <c r="AO23" i="13"/>
  <c r="AL23" i="13"/>
  <c r="AM23" i="13" s="1"/>
  <c r="AN23" i="13" s="1"/>
  <c r="AK23" i="13"/>
  <c r="AK36" i="13" s="1"/>
  <c r="AK49" i="13" s="1"/>
  <c r="AE23" i="13"/>
  <c r="AF23" i="13" s="1"/>
  <c r="AG23" i="13" s="1"/>
  <c r="AH23" i="13" s="1"/>
  <c r="AI23" i="13" s="1"/>
  <c r="AJ23" i="13" s="1"/>
  <c r="AD23" i="13"/>
  <c r="AC23" i="13"/>
  <c r="AB23" i="13"/>
  <c r="T23" i="13"/>
  <c r="U23" i="13" s="1"/>
  <c r="V23" i="13" s="1"/>
  <c r="W23" i="13" s="1"/>
  <c r="X23" i="13" s="1"/>
  <c r="Y23" i="13" s="1"/>
  <c r="Z23" i="13" s="1"/>
  <c r="AA23" i="13" s="1"/>
  <c r="S23" i="13"/>
  <c r="O23" i="13"/>
  <c r="P23" i="13" s="1"/>
  <c r="Q23" i="13" s="1"/>
  <c r="R23" i="13" s="1"/>
  <c r="N23" i="13"/>
  <c r="M23" i="13"/>
  <c r="L23" i="13"/>
  <c r="K23" i="13"/>
  <c r="J23" i="13"/>
  <c r="J36" i="13" s="1"/>
  <c r="J49" i="13" s="1"/>
  <c r="C23" i="13"/>
  <c r="D23" i="13" s="1"/>
  <c r="E23" i="13" s="1"/>
  <c r="F23" i="13" s="1"/>
  <c r="G23" i="13" s="1"/>
  <c r="H23" i="13" s="1"/>
  <c r="I23" i="13" s="1"/>
  <c r="B23" i="13"/>
  <c r="A23" i="13"/>
  <c r="CK22" i="13"/>
  <c r="CL22" i="13" s="1"/>
  <c r="CF22" i="13"/>
  <c r="CG22" i="13" s="1"/>
  <c r="CH22" i="13" s="1"/>
  <c r="CI22" i="13" s="1"/>
  <c r="CJ22" i="13" s="1"/>
  <c r="CE22" i="13"/>
  <c r="CD22" i="13"/>
  <c r="CD35" i="13" s="1"/>
  <c r="CD48" i="13" s="1"/>
  <c r="BZ22" i="13"/>
  <c r="CA22" i="13" s="1"/>
  <c r="CB22" i="13" s="1"/>
  <c r="CC22" i="13" s="1"/>
  <c r="BW22" i="13"/>
  <c r="BX22" i="13" s="1"/>
  <c r="BY22" i="13" s="1"/>
  <c r="BV22" i="13"/>
  <c r="BU22" i="13"/>
  <c r="BM22" i="13"/>
  <c r="BN22" i="13" s="1"/>
  <c r="BO22" i="13" s="1"/>
  <c r="BP22" i="13" s="1"/>
  <c r="BQ22" i="13" s="1"/>
  <c r="BR22" i="13" s="1"/>
  <c r="BS22" i="13" s="1"/>
  <c r="BT22" i="13" s="1"/>
  <c r="BL22" i="13"/>
  <c r="BL35" i="13" s="1"/>
  <c r="BL48" i="13" s="1"/>
  <c r="BJ22" i="13"/>
  <c r="BK22" i="13" s="1"/>
  <c r="BD22" i="13"/>
  <c r="BE22" i="13" s="1"/>
  <c r="BF22" i="13" s="1"/>
  <c r="BG22" i="13" s="1"/>
  <c r="BH22" i="13" s="1"/>
  <c r="BI22" i="13" s="1"/>
  <c r="BC22" i="13"/>
  <c r="BC35" i="13" s="1"/>
  <c r="BC48" i="13" s="1"/>
  <c r="AU22" i="13"/>
  <c r="AV22" i="13" s="1"/>
  <c r="AW22" i="13" s="1"/>
  <c r="AX22" i="13" s="1"/>
  <c r="AY22" i="13" s="1"/>
  <c r="AZ22" i="13" s="1"/>
  <c r="BA22" i="13" s="1"/>
  <c r="BB22" i="13" s="1"/>
  <c r="AT22" i="13"/>
  <c r="AL22" i="13"/>
  <c r="AM22" i="13" s="1"/>
  <c r="AN22" i="13" s="1"/>
  <c r="AO22" i="13" s="1"/>
  <c r="AP22" i="13" s="1"/>
  <c r="AQ22" i="13" s="1"/>
  <c r="AR22" i="13" s="1"/>
  <c r="AS22" i="13" s="1"/>
  <c r="AK22" i="13"/>
  <c r="AK35" i="13" s="1"/>
  <c r="AK48" i="13" s="1"/>
  <c r="AH22" i="13"/>
  <c r="AI22" i="13" s="1"/>
  <c r="AJ22" i="13" s="1"/>
  <c r="AD22" i="13"/>
  <c r="AE22" i="13" s="1"/>
  <c r="AF22" i="13" s="1"/>
  <c r="AG22" i="13" s="1"/>
  <c r="AC22" i="13"/>
  <c r="AB22" i="13"/>
  <c r="AB35" i="13" s="1"/>
  <c r="AB48" i="13" s="1"/>
  <c r="T22" i="13"/>
  <c r="U22" i="13" s="1"/>
  <c r="V22" i="13" s="1"/>
  <c r="W22" i="13" s="1"/>
  <c r="X22" i="13" s="1"/>
  <c r="Y22" i="13" s="1"/>
  <c r="Z22" i="13" s="1"/>
  <c r="AA22" i="13" s="1"/>
  <c r="S22" i="13"/>
  <c r="L22" i="13"/>
  <c r="M22" i="13" s="1"/>
  <c r="N22" i="13" s="1"/>
  <c r="O22" i="13" s="1"/>
  <c r="P22" i="13" s="1"/>
  <c r="Q22" i="13" s="1"/>
  <c r="R22" i="13" s="1"/>
  <c r="K22" i="13"/>
  <c r="J22" i="13"/>
  <c r="F22" i="13"/>
  <c r="G22" i="13" s="1"/>
  <c r="H22" i="13" s="1"/>
  <c r="I22" i="13" s="1"/>
  <c r="E22" i="13"/>
  <c r="B22" i="13"/>
  <c r="C22" i="13" s="1"/>
  <c r="D22" i="13" s="1"/>
  <c r="A22" i="13"/>
  <c r="A35" i="13" s="1"/>
  <c r="A48" i="13" s="1"/>
  <c r="CE21" i="13"/>
  <c r="CF21" i="13" s="1"/>
  <c r="CG21" i="13" s="1"/>
  <c r="CH21" i="13" s="1"/>
  <c r="CI21" i="13" s="1"/>
  <c r="CJ21" i="13" s="1"/>
  <c r="CK21" i="13" s="1"/>
  <c r="CL21" i="13" s="1"/>
  <c r="CD21" i="13"/>
  <c r="CD34" i="13" s="1"/>
  <c r="CD47" i="13" s="1"/>
  <c r="CC21" i="13"/>
  <c r="BV21" i="13"/>
  <c r="BW21" i="13" s="1"/>
  <c r="BX21" i="13" s="1"/>
  <c r="BY21" i="13" s="1"/>
  <c r="BZ21" i="13" s="1"/>
  <c r="CA21" i="13" s="1"/>
  <c r="CB21" i="13" s="1"/>
  <c r="BU21" i="13"/>
  <c r="BO21" i="13"/>
  <c r="BP21" i="13" s="1"/>
  <c r="BQ21" i="13" s="1"/>
  <c r="BR21" i="13" s="1"/>
  <c r="BS21" i="13" s="1"/>
  <c r="BT21" i="13" s="1"/>
  <c r="BN21" i="13"/>
  <c r="BM21" i="13"/>
  <c r="BL21" i="13"/>
  <c r="BL34" i="13" s="1"/>
  <c r="BL47" i="13" s="1"/>
  <c r="BD21" i="13"/>
  <c r="BE21" i="13" s="1"/>
  <c r="BF21" i="13" s="1"/>
  <c r="BG21" i="13" s="1"/>
  <c r="BH21" i="13" s="1"/>
  <c r="BI21" i="13" s="1"/>
  <c r="BJ21" i="13" s="1"/>
  <c r="BK21" i="13" s="1"/>
  <c r="BC21" i="13"/>
  <c r="BC34" i="13" s="1"/>
  <c r="BC47" i="13" s="1"/>
  <c r="BB21" i="13"/>
  <c r="BA21" i="13"/>
  <c r="AV21" i="13"/>
  <c r="AW21" i="13" s="1"/>
  <c r="AX21" i="13" s="1"/>
  <c r="AY21" i="13" s="1"/>
  <c r="AZ21" i="13" s="1"/>
  <c r="AU21" i="13"/>
  <c r="AT21" i="13"/>
  <c r="AT34" i="13" s="1"/>
  <c r="AT47" i="13" s="1"/>
  <c r="AM21" i="13"/>
  <c r="AN21" i="13" s="1"/>
  <c r="AO21" i="13" s="1"/>
  <c r="AP21" i="13" s="1"/>
  <c r="AQ21" i="13" s="1"/>
  <c r="AR21" i="13" s="1"/>
  <c r="AS21" i="13" s="1"/>
  <c r="AL21" i="13"/>
  <c r="AK21" i="13"/>
  <c r="AC21" i="13"/>
  <c r="AD21" i="13" s="1"/>
  <c r="AE21" i="13" s="1"/>
  <c r="AF21" i="13" s="1"/>
  <c r="AG21" i="13" s="1"/>
  <c r="AH21" i="13" s="1"/>
  <c r="AI21" i="13" s="1"/>
  <c r="AJ21" i="13" s="1"/>
  <c r="AB21" i="13"/>
  <c r="AB34" i="13" s="1"/>
  <c r="AB47" i="13" s="1"/>
  <c r="T21" i="13"/>
  <c r="U21" i="13" s="1"/>
  <c r="V21" i="13" s="1"/>
  <c r="W21" i="13" s="1"/>
  <c r="X21" i="13" s="1"/>
  <c r="Y21" i="13" s="1"/>
  <c r="Z21" i="13" s="1"/>
  <c r="AA21" i="13" s="1"/>
  <c r="S21" i="13"/>
  <c r="S34" i="13" s="1"/>
  <c r="S47" i="13" s="1"/>
  <c r="K21" i="13"/>
  <c r="L21" i="13" s="1"/>
  <c r="M21" i="13" s="1"/>
  <c r="N21" i="13" s="1"/>
  <c r="O21" i="13" s="1"/>
  <c r="P21" i="13" s="1"/>
  <c r="Q21" i="13" s="1"/>
  <c r="R21" i="13" s="1"/>
  <c r="J21" i="13"/>
  <c r="B21" i="13"/>
  <c r="C21" i="13" s="1"/>
  <c r="D21" i="13" s="1"/>
  <c r="E21" i="13" s="1"/>
  <c r="F21" i="13" s="1"/>
  <c r="G21" i="13" s="1"/>
  <c r="H21" i="13" s="1"/>
  <c r="I21" i="13" s="1"/>
  <c r="A21" i="13"/>
  <c r="A34" i="13" s="1"/>
  <c r="A47" i="13" s="1"/>
  <c r="B19" i="13"/>
  <c r="K19" i="13" s="1"/>
  <c r="T19" i="13" s="1"/>
  <c r="AC19" i="13" s="1"/>
  <c r="AL19" i="13" s="1"/>
  <c r="AU19" i="13" s="1"/>
  <c r="BD19" i="13" s="1"/>
  <c r="BM19" i="13" s="1"/>
  <c r="BV19" i="13" s="1"/>
  <c r="CE19" i="13" s="1"/>
  <c r="CE58" i="13" s="1"/>
  <c r="B18" i="13"/>
  <c r="K18" i="13" s="1"/>
  <c r="T18" i="13" s="1"/>
  <c r="AC18" i="13" s="1"/>
  <c r="AL18" i="13" s="1"/>
  <c r="AU18" i="13" s="1"/>
  <c r="BD18" i="13" s="1"/>
  <c r="BM18" i="13" s="1"/>
  <c r="BV18" i="13" s="1"/>
  <c r="CE18" i="13" s="1"/>
  <c r="B17" i="13"/>
  <c r="K17" i="13" s="1"/>
  <c r="T17" i="13" s="1"/>
  <c r="AC17" i="13" s="1"/>
  <c r="AL17" i="13" s="1"/>
  <c r="AU17" i="13" s="1"/>
  <c r="BD17" i="13" s="1"/>
  <c r="BM17" i="13" s="1"/>
  <c r="BV17" i="13" s="1"/>
  <c r="CE17" i="13" s="1"/>
  <c r="B16" i="13"/>
  <c r="K16" i="13" s="1"/>
  <c r="T16" i="13" s="1"/>
  <c r="AC16" i="13" s="1"/>
  <c r="AL16" i="13" s="1"/>
  <c r="AU16" i="13" s="1"/>
  <c r="BD16" i="13" s="1"/>
  <c r="BM16" i="13" s="1"/>
  <c r="BV16" i="13" s="1"/>
  <c r="CE16" i="13" s="1"/>
  <c r="B15" i="13"/>
  <c r="K15" i="13" s="1"/>
  <c r="T15" i="13" s="1"/>
  <c r="AC15" i="13" s="1"/>
  <c r="AL15" i="13" s="1"/>
  <c r="AU15" i="13" s="1"/>
  <c r="BD15" i="13" s="1"/>
  <c r="BM15" i="13" s="1"/>
  <c r="BV15" i="13" s="1"/>
  <c r="CE15" i="13" s="1"/>
  <c r="B14" i="13"/>
  <c r="K14" i="13" s="1"/>
  <c r="T14" i="13" s="1"/>
  <c r="AC14" i="13" s="1"/>
  <c r="AL14" i="13" s="1"/>
  <c r="AU14" i="13" s="1"/>
  <c r="BD14" i="13" s="1"/>
  <c r="BM14" i="13" s="1"/>
  <c r="BV14" i="13" s="1"/>
  <c r="CE14" i="13" s="1"/>
  <c r="B13" i="13"/>
  <c r="K13" i="13" s="1"/>
  <c r="T13" i="13" s="1"/>
  <c r="AC13" i="13" s="1"/>
  <c r="AL13" i="13" s="1"/>
  <c r="AU13" i="13" s="1"/>
  <c r="BD13" i="13" s="1"/>
  <c r="BM13" i="13" s="1"/>
  <c r="BV13" i="13" s="1"/>
  <c r="CE13" i="13" s="1"/>
  <c r="B12" i="13"/>
  <c r="K12" i="13" s="1"/>
  <c r="T12" i="13" s="1"/>
  <c r="AC12" i="13" s="1"/>
  <c r="AL12" i="13" s="1"/>
  <c r="AU12" i="13" s="1"/>
  <c r="BD12" i="13" s="1"/>
  <c r="BM12" i="13" s="1"/>
  <c r="BV12" i="13" s="1"/>
  <c r="CE12" i="13" s="1"/>
  <c r="B11" i="13"/>
  <c r="K11" i="13" s="1"/>
  <c r="T11" i="13" s="1"/>
  <c r="AC11" i="13" s="1"/>
  <c r="AL11" i="13" s="1"/>
  <c r="AU11" i="13" s="1"/>
  <c r="BD11" i="13" s="1"/>
  <c r="BM11" i="13" s="1"/>
  <c r="BV11" i="13" s="1"/>
  <c r="CE11" i="13" s="1"/>
  <c r="B10" i="13"/>
  <c r="K10" i="13" s="1"/>
  <c r="T10" i="13" s="1"/>
  <c r="AC10" i="13" s="1"/>
  <c r="AL10" i="13" s="1"/>
  <c r="AU10" i="13" s="1"/>
  <c r="BD10" i="13" s="1"/>
  <c r="BM10" i="13" s="1"/>
  <c r="BV10" i="13" s="1"/>
  <c r="CE10" i="13" s="1"/>
  <c r="B9" i="13"/>
  <c r="K9" i="13" s="1"/>
  <c r="T9" i="13" s="1"/>
  <c r="AC9" i="13" s="1"/>
  <c r="AL9" i="13" s="1"/>
  <c r="AU9" i="13" s="1"/>
  <c r="BD9" i="13" s="1"/>
  <c r="BM9" i="13" s="1"/>
  <c r="BV9" i="13" s="1"/>
  <c r="CE9" i="13" s="1"/>
  <c r="B8" i="13"/>
  <c r="K8" i="13" s="1"/>
  <c r="T8" i="13" s="1"/>
  <c r="A58" i="12"/>
  <c r="AB57" i="12"/>
  <c r="AT56" i="12"/>
  <c r="S56" i="12"/>
  <c r="S55" i="12"/>
  <c r="BL53" i="12"/>
  <c r="J52" i="12"/>
  <c r="BL51" i="12"/>
  <c r="BL50" i="12"/>
  <c r="AB50" i="12"/>
  <c r="AB49" i="12"/>
  <c r="CD48" i="12"/>
  <c r="CD47" i="12"/>
  <c r="BO45" i="12"/>
  <c r="BM45" i="12"/>
  <c r="BM45" i="13" s="1"/>
  <c r="BL45" i="12"/>
  <c r="BL58" i="12" s="1"/>
  <c r="AU45" i="12"/>
  <c r="AG45" i="12"/>
  <c r="AF45" i="12"/>
  <c r="AD45" i="12"/>
  <c r="AC45" i="12"/>
  <c r="L45" i="12"/>
  <c r="K45" i="12"/>
  <c r="B45" i="12"/>
  <c r="A45" i="12"/>
  <c r="BL44" i="12"/>
  <c r="BL57" i="12" s="1"/>
  <c r="BD44" i="12"/>
  <c r="BC44" i="12"/>
  <c r="BC57" i="12" s="1"/>
  <c r="AK44" i="12"/>
  <c r="AK57" i="12" s="1"/>
  <c r="AD44" i="12"/>
  <c r="AB44" i="12"/>
  <c r="CE43" i="12"/>
  <c r="CE43" i="13" s="1"/>
  <c r="BD43" i="12"/>
  <c r="BC43" i="12"/>
  <c r="BC56" i="12" s="1"/>
  <c r="AW43" i="12"/>
  <c r="AV43" i="12"/>
  <c r="AU43" i="12"/>
  <c r="AU43" i="13" s="1"/>
  <c r="AH43" i="12"/>
  <c r="AG43" i="12"/>
  <c r="AE43" i="12"/>
  <c r="AD43" i="12"/>
  <c r="AC43" i="12"/>
  <c r="AC43" i="13" s="1"/>
  <c r="AB43" i="12"/>
  <c r="AB56" i="12" s="1"/>
  <c r="T43" i="12"/>
  <c r="B43" i="12"/>
  <c r="CD42" i="12"/>
  <c r="CD55" i="12" s="1"/>
  <c r="AU42" i="12"/>
  <c r="AU42" i="13" s="1"/>
  <c r="AM42" i="12"/>
  <c r="T42" i="12"/>
  <c r="S42" i="12"/>
  <c r="B42" i="12"/>
  <c r="A42" i="12"/>
  <c r="A55" i="12" s="1"/>
  <c r="CD41" i="12"/>
  <c r="CD54" i="12" s="1"/>
  <c r="BW41" i="12"/>
  <c r="BV41" i="12"/>
  <c r="BL41" i="12"/>
  <c r="BL54" i="12" s="1"/>
  <c r="BC41" i="12"/>
  <c r="BC54" i="12" s="1"/>
  <c r="AU41" i="12"/>
  <c r="AT41" i="12"/>
  <c r="AT54" i="12" s="1"/>
  <c r="AC41" i="12"/>
  <c r="AB41" i="12"/>
  <c r="AB54" i="12" s="1"/>
  <c r="S41" i="12"/>
  <c r="S54" i="12" s="1"/>
  <c r="L41" i="12"/>
  <c r="K41" i="12"/>
  <c r="CE40" i="12"/>
  <c r="CD40" i="12"/>
  <c r="CD53" i="12" s="1"/>
  <c r="BV40" i="12"/>
  <c r="BU40" i="12"/>
  <c r="BU53" i="12" s="1"/>
  <c r="BN40" i="12"/>
  <c r="BM40" i="12"/>
  <c r="BM40" i="13" s="1"/>
  <c r="AV40" i="12"/>
  <c r="AU40" i="12"/>
  <c r="AT40" i="12"/>
  <c r="AT53" i="12" s="1"/>
  <c r="AN40" i="12"/>
  <c r="AL40" i="12"/>
  <c r="S40" i="12"/>
  <c r="S53" i="12" s="1"/>
  <c r="L40" i="12"/>
  <c r="K40" i="12"/>
  <c r="J40" i="12"/>
  <c r="J53" i="12" s="1"/>
  <c r="BV39" i="12"/>
  <c r="BV39" i="13" s="1"/>
  <c r="BU39" i="12"/>
  <c r="BU52" i="12" s="1"/>
  <c r="BF39" i="12"/>
  <c r="BE39" i="12"/>
  <c r="BC39" i="12"/>
  <c r="BC52" i="12" s="1"/>
  <c r="AM39" i="12"/>
  <c r="AL39" i="12"/>
  <c r="AK39" i="12"/>
  <c r="AK52" i="12" s="1"/>
  <c r="J39" i="12"/>
  <c r="B39" i="12"/>
  <c r="BN38" i="12"/>
  <c r="BL38" i="12"/>
  <c r="AM38" i="12"/>
  <c r="AL38" i="12"/>
  <c r="AK38" i="12"/>
  <c r="AK51" i="12" s="1"/>
  <c r="V38" i="12"/>
  <c r="U38" i="12"/>
  <c r="S38" i="12"/>
  <c r="S51" i="12" s="1"/>
  <c r="C38" i="12"/>
  <c r="B38" i="12"/>
  <c r="A38" i="12"/>
  <c r="A51" i="12" s="1"/>
  <c r="BV37" i="12"/>
  <c r="BU37" i="12"/>
  <c r="BU50" i="12" s="1"/>
  <c r="BL37" i="12"/>
  <c r="BD37" i="12"/>
  <c r="BC37" i="12"/>
  <c r="BC50" i="12" s="1"/>
  <c r="AB37" i="12"/>
  <c r="B37" i="12"/>
  <c r="A37" i="12"/>
  <c r="A50" i="12" s="1"/>
  <c r="BX36" i="12"/>
  <c r="BW36" i="12"/>
  <c r="BU36" i="12"/>
  <c r="BU49" i="12" s="1"/>
  <c r="BG36" i="12"/>
  <c r="BE36" i="12"/>
  <c r="BD36" i="12"/>
  <c r="AL36" i="12"/>
  <c r="AB36" i="12"/>
  <c r="T36" i="12"/>
  <c r="B36" i="12"/>
  <c r="CD35" i="12"/>
  <c r="BD35" i="12"/>
  <c r="BC35" i="12"/>
  <c r="BC48" i="12" s="1"/>
  <c r="AN35" i="12"/>
  <c r="AM35" i="12"/>
  <c r="AK35" i="12"/>
  <c r="AK48" i="12" s="1"/>
  <c r="U35" i="12"/>
  <c r="T35" i="12"/>
  <c r="CD34" i="12"/>
  <c r="BY34" i="12"/>
  <c r="BX34" i="12"/>
  <c r="BV34" i="12"/>
  <c r="BV34" i="13" s="1"/>
  <c r="AT34" i="12"/>
  <c r="AT47" i="12" s="1"/>
  <c r="T34" i="12"/>
  <c r="S34" i="12"/>
  <c r="S47" i="12" s="1"/>
  <c r="D34" i="12"/>
  <c r="C34" i="12"/>
  <c r="C34" i="13" s="1"/>
  <c r="A34" i="12"/>
  <c r="A47" i="12" s="1"/>
  <c r="CE32" i="12"/>
  <c r="CE45" i="12" s="1"/>
  <c r="CE45" i="13" s="1"/>
  <c r="CD32" i="12"/>
  <c r="CD45" i="12" s="1"/>
  <c r="CD58" i="12" s="1"/>
  <c r="BV32" i="12"/>
  <c r="BV45" i="12" s="1"/>
  <c r="BU32" i="12"/>
  <c r="BU45" i="12" s="1"/>
  <c r="BU58" i="12" s="1"/>
  <c r="BM32" i="12"/>
  <c r="BN32" i="12" s="1"/>
  <c r="BO32" i="12" s="1"/>
  <c r="BP32" i="12" s="1"/>
  <c r="BQ32" i="12" s="1"/>
  <c r="BQ45" i="12" s="1"/>
  <c r="BL32" i="12"/>
  <c r="BD32" i="12"/>
  <c r="BC32" i="12"/>
  <c r="BC45" i="12" s="1"/>
  <c r="BC58" i="12" s="1"/>
  <c r="AV32" i="12"/>
  <c r="AU32" i="12"/>
  <c r="AT32" i="12"/>
  <c r="AT45" i="12" s="1"/>
  <c r="AT58" i="12" s="1"/>
  <c r="AL32" i="12"/>
  <c r="AK32" i="12"/>
  <c r="AK45" i="12" s="1"/>
  <c r="AK58" i="12" s="1"/>
  <c r="AE32" i="12"/>
  <c r="AF32" i="12" s="1"/>
  <c r="AG32" i="12" s="1"/>
  <c r="AH32" i="12" s="1"/>
  <c r="AC32" i="12"/>
  <c r="AD32" i="12" s="1"/>
  <c r="AB32" i="12"/>
  <c r="AB45" i="12" s="1"/>
  <c r="AB58" i="12" s="1"/>
  <c r="T32" i="12"/>
  <c r="S32" i="12"/>
  <c r="S45" i="12" s="1"/>
  <c r="S58" i="12" s="1"/>
  <c r="K32" i="12"/>
  <c r="L32" i="12" s="1"/>
  <c r="M32" i="12" s="1"/>
  <c r="J32" i="12"/>
  <c r="J45" i="12" s="1"/>
  <c r="J58" i="12" s="1"/>
  <c r="D32" i="12"/>
  <c r="C32" i="12"/>
  <c r="C45" i="12" s="1"/>
  <c r="B32" i="12"/>
  <c r="A32" i="12"/>
  <c r="CE31" i="12"/>
  <c r="CD31" i="12"/>
  <c r="CD44" i="12" s="1"/>
  <c r="CD57" i="12" s="1"/>
  <c r="BX31" i="12"/>
  <c r="BW31" i="12"/>
  <c r="BW44" i="12" s="1"/>
  <c r="BV31" i="12"/>
  <c r="BV44" i="12" s="1"/>
  <c r="BU31" i="12"/>
  <c r="BU44" i="12" s="1"/>
  <c r="BU57" i="12" s="1"/>
  <c r="BM31" i="12"/>
  <c r="BL31" i="12"/>
  <c r="BH31" i="12"/>
  <c r="BH44" i="12" s="1"/>
  <c r="BG31" i="12"/>
  <c r="BG44" i="12" s="1"/>
  <c r="BF31" i="12"/>
  <c r="BF44" i="12" s="1"/>
  <c r="BE31" i="12"/>
  <c r="BE44" i="12" s="1"/>
  <c r="BE44" i="13" s="1"/>
  <c r="BD31" i="12"/>
  <c r="BC31" i="12"/>
  <c r="AV31" i="12"/>
  <c r="AU31" i="12"/>
  <c r="AU44" i="12" s="1"/>
  <c r="AU44" i="13" s="1"/>
  <c r="AT31" i="12"/>
  <c r="AT44" i="12" s="1"/>
  <c r="AT57" i="12" s="1"/>
  <c r="AL31" i="12"/>
  <c r="AK31" i="12"/>
  <c r="AF31" i="12"/>
  <c r="AG31" i="12" s="1"/>
  <c r="AE31" i="12"/>
  <c r="AE44" i="12" s="1"/>
  <c r="AD31" i="12"/>
  <c r="AC31" i="12"/>
  <c r="AC44" i="12" s="1"/>
  <c r="AB31" i="12"/>
  <c r="T31" i="12"/>
  <c r="S31" i="12"/>
  <c r="S44" i="12" s="1"/>
  <c r="S57" i="12" s="1"/>
  <c r="K31" i="12"/>
  <c r="J31" i="12"/>
  <c r="J44" i="12" s="1"/>
  <c r="J57" i="12" s="1"/>
  <c r="C31" i="12"/>
  <c r="B31" i="12"/>
  <c r="B44" i="12" s="1"/>
  <c r="A31" i="12"/>
  <c r="A44" i="12" s="1"/>
  <c r="A57" i="12" s="1"/>
  <c r="CE30" i="12"/>
  <c r="CF30" i="12" s="1"/>
  <c r="CD30" i="12"/>
  <c r="CD43" i="12" s="1"/>
  <c r="CD56" i="12" s="1"/>
  <c r="BV30" i="12"/>
  <c r="BU30" i="12"/>
  <c r="BU43" i="12" s="1"/>
  <c r="BU56" i="12" s="1"/>
  <c r="BM30" i="12"/>
  <c r="BM43" i="12" s="1"/>
  <c r="BL30" i="12"/>
  <c r="BL43" i="12" s="1"/>
  <c r="BL56" i="12" s="1"/>
  <c r="BE30" i="12"/>
  <c r="BD30" i="12"/>
  <c r="BC30" i="12"/>
  <c r="AX30" i="12"/>
  <c r="AX43" i="12" s="1"/>
  <c r="AW30" i="12"/>
  <c r="AU30" i="12"/>
  <c r="AV30" i="12" s="1"/>
  <c r="AT30" i="12"/>
  <c r="AT43" i="12" s="1"/>
  <c r="AM30" i="12"/>
  <c r="AM43" i="12" s="1"/>
  <c r="AL30" i="12"/>
  <c r="AL43" i="12" s="1"/>
  <c r="AK30" i="12"/>
  <c r="AK43" i="12" s="1"/>
  <c r="AK56" i="12" s="1"/>
  <c r="AG30" i="12"/>
  <c r="AH30" i="12" s="1"/>
  <c r="AI30" i="12" s="1"/>
  <c r="AJ30" i="12" s="1"/>
  <c r="AJ43" i="12" s="1"/>
  <c r="AF30" i="12"/>
  <c r="AF43" i="12" s="1"/>
  <c r="AE30" i="12"/>
  <c r="AD30" i="12"/>
  <c r="AC30" i="12"/>
  <c r="AB30" i="12"/>
  <c r="U30" i="12"/>
  <c r="U43" i="12" s="1"/>
  <c r="T30" i="12"/>
  <c r="S30" i="12"/>
  <c r="S43" i="12" s="1"/>
  <c r="K30" i="12"/>
  <c r="K43" i="12" s="1"/>
  <c r="K43" i="13" s="1"/>
  <c r="J30" i="12"/>
  <c r="J43" i="12" s="1"/>
  <c r="J56" i="12" s="1"/>
  <c r="D30" i="12"/>
  <c r="C30" i="12"/>
  <c r="C43" i="12" s="1"/>
  <c r="B30" i="12"/>
  <c r="A30" i="12"/>
  <c r="A43" i="12" s="1"/>
  <c r="A56" i="12" s="1"/>
  <c r="CE29" i="12"/>
  <c r="CD29" i="12"/>
  <c r="BV29" i="12"/>
  <c r="BU29" i="12"/>
  <c r="BU42" i="12" s="1"/>
  <c r="BU55" i="12" s="1"/>
  <c r="BN29" i="12"/>
  <c r="BM29" i="12"/>
  <c r="BM42" i="12" s="1"/>
  <c r="BL29" i="12"/>
  <c r="BL42" i="12" s="1"/>
  <c r="BL55" i="12" s="1"/>
  <c r="BD29" i="12"/>
  <c r="BE29" i="12" s="1"/>
  <c r="BE42" i="12" s="1"/>
  <c r="BC29" i="12"/>
  <c r="BC42" i="12" s="1"/>
  <c r="BC55" i="12" s="1"/>
  <c r="AW29" i="12"/>
  <c r="AU29" i="12"/>
  <c r="AV29" i="12" s="1"/>
  <c r="AV42" i="12" s="1"/>
  <c r="AT29" i="12"/>
  <c r="AT42" i="12" s="1"/>
  <c r="AT55" i="12" s="1"/>
  <c r="AM29" i="12"/>
  <c r="AN29" i="12" s="1"/>
  <c r="AL29" i="12"/>
  <c r="AL42" i="12" s="1"/>
  <c r="AK29" i="12"/>
  <c r="AK42" i="12" s="1"/>
  <c r="AK55" i="12" s="1"/>
  <c r="AC29" i="12"/>
  <c r="AB29" i="12"/>
  <c r="AB42" i="12" s="1"/>
  <c r="AB55" i="12" s="1"/>
  <c r="U29" i="12"/>
  <c r="T29" i="12"/>
  <c r="S29" i="12"/>
  <c r="K29" i="12"/>
  <c r="J29" i="12"/>
  <c r="J42" i="12" s="1"/>
  <c r="J55" i="12" s="1"/>
  <c r="D29" i="12"/>
  <c r="C29" i="12"/>
  <c r="C42" i="12" s="1"/>
  <c r="B29" i="12"/>
  <c r="A29" i="12"/>
  <c r="CF28" i="12"/>
  <c r="CF41" i="12" s="1"/>
  <c r="CE28" i="12"/>
  <c r="CE41" i="12" s="1"/>
  <c r="CD28" i="12"/>
  <c r="BZ28" i="12"/>
  <c r="BY28" i="12"/>
  <c r="BY41" i="12" s="1"/>
  <c r="BX28" i="12"/>
  <c r="BX41" i="12" s="1"/>
  <c r="BW28" i="12"/>
  <c r="BV28" i="12"/>
  <c r="BU28" i="12"/>
  <c r="BU41" i="12" s="1"/>
  <c r="BU54" i="12" s="1"/>
  <c r="BN28" i="12"/>
  <c r="BM28" i="12"/>
  <c r="BM41" i="12" s="1"/>
  <c r="BL28" i="12"/>
  <c r="BD28" i="12"/>
  <c r="BC28" i="12"/>
  <c r="AV28" i="12"/>
  <c r="AU28" i="12"/>
  <c r="AT28" i="12"/>
  <c r="AL28" i="12"/>
  <c r="AK28" i="12"/>
  <c r="AK41" i="12" s="1"/>
  <c r="AK54" i="12" s="1"/>
  <c r="AD28" i="12"/>
  <c r="AC28" i="12"/>
  <c r="AB28" i="12"/>
  <c r="U28" i="12"/>
  <c r="T28" i="12"/>
  <c r="T41" i="12" s="1"/>
  <c r="S28" i="12"/>
  <c r="M28" i="12"/>
  <c r="M41" i="12" s="1"/>
  <c r="K28" i="12"/>
  <c r="L28" i="12" s="1"/>
  <c r="J28" i="12"/>
  <c r="J41" i="12" s="1"/>
  <c r="J54" i="12" s="1"/>
  <c r="B28" i="12"/>
  <c r="A28" i="12"/>
  <c r="A41" i="12" s="1"/>
  <c r="A54" i="12" s="1"/>
  <c r="CE27" i="12"/>
  <c r="CF27" i="12" s="1"/>
  <c r="CD27" i="12"/>
  <c r="BW27" i="12"/>
  <c r="BV27" i="12"/>
  <c r="BU27" i="12"/>
  <c r="BP27" i="12"/>
  <c r="BP40" i="12" s="1"/>
  <c r="BO27" i="12"/>
  <c r="BO40" i="12" s="1"/>
  <c r="BM27" i="12"/>
  <c r="BN27" i="12" s="1"/>
  <c r="BL27" i="12"/>
  <c r="BL40" i="12" s="1"/>
  <c r="BE27" i="12"/>
  <c r="BE40" i="12" s="1"/>
  <c r="BD27" i="12"/>
  <c r="BD40" i="12" s="1"/>
  <c r="BC27" i="12"/>
  <c r="BC40" i="12" s="1"/>
  <c r="BC53" i="12" s="1"/>
  <c r="AX27" i="12"/>
  <c r="AX40" i="12" s="1"/>
  <c r="AW27" i="12"/>
  <c r="AW40" i="12" s="1"/>
  <c r="AV27" i="12"/>
  <c r="AU27" i="12"/>
  <c r="AT27" i="12"/>
  <c r="AP27" i="12"/>
  <c r="AN27" i="12"/>
  <c r="AO27" i="12" s="1"/>
  <c r="AO40" i="12" s="1"/>
  <c r="AM27" i="12"/>
  <c r="AM40" i="12" s="1"/>
  <c r="AL27" i="12"/>
  <c r="AK27" i="12"/>
  <c r="AK40" i="12" s="1"/>
  <c r="AK53" i="12" s="1"/>
  <c r="AC27" i="12"/>
  <c r="AC40" i="12" s="1"/>
  <c r="AB27" i="12"/>
  <c r="AB40" i="12" s="1"/>
  <c r="AB53" i="12" s="1"/>
  <c r="V27" i="12"/>
  <c r="T27" i="12"/>
  <c r="U27" i="12" s="1"/>
  <c r="U40" i="12" s="1"/>
  <c r="S27" i="12"/>
  <c r="L27" i="12"/>
  <c r="M27" i="12" s="1"/>
  <c r="K27" i="12"/>
  <c r="J27" i="12"/>
  <c r="C27" i="12"/>
  <c r="B27" i="12"/>
  <c r="B40" i="12" s="1"/>
  <c r="A27" i="12"/>
  <c r="A40" i="12" s="1"/>
  <c r="A53" i="12" s="1"/>
  <c r="CE26" i="12"/>
  <c r="CD26" i="12"/>
  <c r="CD39" i="12" s="1"/>
  <c r="CD52" i="12" s="1"/>
  <c r="CA26" i="12"/>
  <c r="BZ26" i="12"/>
  <c r="BZ39" i="12" s="1"/>
  <c r="BY26" i="12"/>
  <c r="BY39" i="12" s="1"/>
  <c r="BX26" i="12"/>
  <c r="BX39" i="12" s="1"/>
  <c r="BW26" i="12"/>
  <c r="BW39" i="12" s="1"/>
  <c r="BV26" i="12"/>
  <c r="BU26" i="12"/>
  <c r="BM26" i="12"/>
  <c r="BL26" i="12"/>
  <c r="BL39" i="12" s="1"/>
  <c r="BL52" i="12" s="1"/>
  <c r="BH26" i="12"/>
  <c r="BG26" i="12"/>
  <c r="BG39" i="12" s="1"/>
  <c r="BE26" i="12"/>
  <c r="BF26" i="12" s="1"/>
  <c r="BD26" i="12"/>
  <c r="BD39" i="12" s="1"/>
  <c r="BC26" i="12"/>
  <c r="AU26" i="12"/>
  <c r="AT26" i="12"/>
  <c r="AT39" i="12" s="1"/>
  <c r="AT52" i="12" s="1"/>
  <c r="AM26" i="12"/>
  <c r="AN26" i="12" s="1"/>
  <c r="AL26" i="12"/>
  <c r="AK26" i="12"/>
  <c r="AC26" i="12"/>
  <c r="AB26" i="12"/>
  <c r="AB39" i="12" s="1"/>
  <c r="AB52" i="12" s="1"/>
  <c r="T26" i="12"/>
  <c r="S26" i="12"/>
  <c r="S39" i="12" s="1"/>
  <c r="S52" i="12" s="1"/>
  <c r="N26" i="12"/>
  <c r="L26" i="12"/>
  <c r="M26" i="12" s="1"/>
  <c r="M39" i="12" s="1"/>
  <c r="K26" i="12"/>
  <c r="K39" i="12" s="1"/>
  <c r="J26" i="12"/>
  <c r="C26" i="12"/>
  <c r="C39" i="12" s="1"/>
  <c r="B26" i="12"/>
  <c r="A26" i="12"/>
  <c r="A39" i="12" s="1"/>
  <c r="A52" i="12" s="1"/>
  <c r="CE25" i="12"/>
  <c r="CE38" i="12" s="1"/>
  <c r="CE38" i="13" s="1"/>
  <c r="CD25" i="12"/>
  <c r="CD38" i="12" s="1"/>
  <c r="CD51" i="12" s="1"/>
  <c r="BV25" i="12"/>
  <c r="BV38" i="12" s="1"/>
  <c r="BU25" i="12"/>
  <c r="BU38" i="12" s="1"/>
  <c r="BU51" i="12" s="1"/>
  <c r="BN25" i="12"/>
  <c r="BO25" i="12" s="1"/>
  <c r="BP25" i="12" s="1"/>
  <c r="BM25" i="12"/>
  <c r="BM38" i="12" s="1"/>
  <c r="BL25" i="12"/>
  <c r="BD25" i="12"/>
  <c r="BC25" i="12"/>
  <c r="BC38" i="12" s="1"/>
  <c r="BC51" i="12" s="1"/>
  <c r="AV25" i="12"/>
  <c r="AU25" i="12"/>
  <c r="AU38" i="12" s="1"/>
  <c r="AT25" i="12"/>
  <c r="AT38" i="12" s="1"/>
  <c r="AT51" i="12" s="1"/>
  <c r="AO25" i="12"/>
  <c r="AO38" i="12" s="1"/>
  <c r="AN25" i="12"/>
  <c r="AN38" i="12" s="1"/>
  <c r="AM25" i="12"/>
  <c r="AL25" i="12"/>
  <c r="AK25" i="12"/>
  <c r="AC25" i="12"/>
  <c r="AB25" i="12"/>
  <c r="AB38" i="12" s="1"/>
  <c r="AB51" i="12" s="1"/>
  <c r="W25" i="12"/>
  <c r="W38" i="12" s="1"/>
  <c r="U25" i="12"/>
  <c r="V25" i="12" s="1"/>
  <c r="T25" i="12"/>
  <c r="T38" i="12" s="1"/>
  <c r="S25" i="12"/>
  <c r="N25" i="12"/>
  <c r="N38" i="12" s="1"/>
  <c r="M25" i="12"/>
  <c r="M38" i="12" s="1"/>
  <c r="L25" i="12"/>
  <c r="L38" i="12" s="1"/>
  <c r="K25" i="12"/>
  <c r="K38" i="12" s="1"/>
  <c r="J25" i="12"/>
  <c r="J38" i="12" s="1"/>
  <c r="J51" i="12" s="1"/>
  <c r="C25" i="12"/>
  <c r="D25" i="12" s="1"/>
  <c r="E25" i="12" s="1"/>
  <c r="E38" i="12" s="1"/>
  <c r="B25" i="12"/>
  <c r="A25" i="12"/>
  <c r="CE24" i="12"/>
  <c r="CD24" i="12"/>
  <c r="CD37" i="12" s="1"/>
  <c r="CD50" i="12" s="1"/>
  <c r="BX24" i="12"/>
  <c r="BV24" i="12"/>
  <c r="BW24" i="12" s="1"/>
  <c r="BW37" i="12" s="1"/>
  <c r="BU24" i="12"/>
  <c r="BM24" i="12"/>
  <c r="BM37" i="12" s="1"/>
  <c r="BL24" i="12"/>
  <c r="BE24" i="12"/>
  <c r="BD24" i="12"/>
  <c r="BC24" i="12"/>
  <c r="AU24" i="12"/>
  <c r="AU37" i="12" s="1"/>
  <c r="AU37" i="13" s="1"/>
  <c r="AT24" i="12"/>
  <c r="AT37" i="12" s="1"/>
  <c r="AT50" i="12" s="1"/>
  <c r="AL24" i="12"/>
  <c r="AK24" i="12"/>
  <c r="AK37" i="12" s="1"/>
  <c r="AK50" i="12" s="1"/>
  <c r="AD24" i="12"/>
  <c r="AC24" i="12"/>
  <c r="AC37" i="12" s="1"/>
  <c r="AB24" i="12"/>
  <c r="T24" i="12"/>
  <c r="T37" i="12" s="1"/>
  <c r="S24" i="12"/>
  <c r="S37" i="12" s="1"/>
  <c r="S50" i="12" s="1"/>
  <c r="M24" i="12"/>
  <c r="L24" i="12"/>
  <c r="L37" i="12" s="1"/>
  <c r="K24" i="12"/>
  <c r="K37" i="12" s="1"/>
  <c r="J24" i="12"/>
  <c r="J37" i="12" s="1"/>
  <c r="J50" i="12" s="1"/>
  <c r="D24" i="12"/>
  <c r="D37" i="12" s="1"/>
  <c r="C24" i="12"/>
  <c r="C37" i="12" s="1"/>
  <c r="B24" i="12"/>
  <c r="A24" i="12"/>
  <c r="CE23" i="12"/>
  <c r="CD23" i="12"/>
  <c r="CD36" i="12" s="1"/>
  <c r="CD49" i="12" s="1"/>
  <c r="BY23" i="12"/>
  <c r="BY36" i="12" s="1"/>
  <c r="BW23" i="12"/>
  <c r="BX23" i="12" s="1"/>
  <c r="BV23" i="12"/>
  <c r="BV36" i="12" s="1"/>
  <c r="BU23" i="12"/>
  <c r="BN23" i="12"/>
  <c r="BM23" i="12"/>
  <c r="BM36" i="12" s="1"/>
  <c r="BL23" i="12"/>
  <c r="BL36" i="12" s="1"/>
  <c r="BL49" i="12" s="1"/>
  <c r="BH23" i="12"/>
  <c r="BH36" i="12" s="1"/>
  <c r="BE23" i="12"/>
  <c r="BF23" i="12" s="1"/>
  <c r="BG23" i="12" s="1"/>
  <c r="BD23" i="12"/>
  <c r="BC23" i="12"/>
  <c r="BC36" i="12" s="1"/>
  <c r="BC49" i="12" s="1"/>
  <c r="AU23" i="12"/>
  <c r="AT23" i="12"/>
  <c r="AT36" i="12" s="1"/>
  <c r="AT49" i="12" s="1"/>
  <c r="AN23" i="12"/>
  <c r="AM23" i="12"/>
  <c r="AM36" i="12" s="1"/>
  <c r="AL23" i="12"/>
  <c r="AK23" i="12"/>
  <c r="AK36" i="12" s="1"/>
  <c r="AK49" i="12" s="1"/>
  <c r="AC23" i="12"/>
  <c r="AB23" i="12"/>
  <c r="V23" i="12"/>
  <c r="U23" i="12"/>
  <c r="U36" i="12" s="1"/>
  <c r="T23" i="12"/>
  <c r="S23" i="12"/>
  <c r="S36" i="12" s="1"/>
  <c r="S49" i="12" s="1"/>
  <c r="K23" i="12"/>
  <c r="K36" i="12" s="1"/>
  <c r="J23" i="12"/>
  <c r="J36" i="12" s="1"/>
  <c r="J49" i="12" s="1"/>
  <c r="E23" i="12"/>
  <c r="F23" i="12" s="1"/>
  <c r="F36" i="12" s="1"/>
  <c r="D23" i="12"/>
  <c r="D36" i="12" s="1"/>
  <c r="D49" i="12" s="1"/>
  <c r="C23" i="12"/>
  <c r="C36" i="12" s="1"/>
  <c r="B23" i="12"/>
  <c r="A23" i="12"/>
  <c r="A36" i="12" s="1"/>
  <c r="A49" i="12" s="1"/>
  <c r="CF22" i="12"/>
  <c r="CE22" i="12"/>
  <c r="CE35" i="12" s="1"/>
  <c r="CD22" i="12"/>
  <c r="BW22" i="12"/>
  <c r="BV22" i="12"/>
  <c r="BV35" i="12" s="1"/>
  <c r="BU22" i="12"/>
  <c r="BU35" i="12" s="1"/>
  <c r="BU48" i="12" s="1"/>
  <c r="BM22" i="12"/>
  <c r="BM35" i="12" s="1"/>
  <c r="BL22" i="12"/>
  <c r="BL35" i="12" s="1"/>
  <c r="BL48" i="12" s="1"/>
  <c r="BE22" i="12"/>
  <c r="BD22" i="12"/>
  <c r="BC22" i="12"/>
  <c r="AU22" i="12"/>
  <c r="AT22" i="12"/>
  <c r="AT35" i="12" s="1"/>
  <c r="AT48" i="12" s="1"/>
  <c r="AP22" i="12"/>
  <c r="AO22" i="12"/>
  <c r="AO35" i="12" s="1"/>
  <c r="AM22" i="12"/>
  <c r="AN22" i="12" s="1"/>
  <c r="AL22" i="12"/>
  <c r="AL35" i="12" s="1"/>
  <c r="AK22" i="12"/>
  <c r="AE22" i="12"/>
  <c r="AE35" i="12" s="1"/>
  <c r="AD22" i="12"/>
  <c r="AD35" i="12" s="1"/>
  <c r="AC22" i="12"/>
  <c r="AC35" i="12" s="1"/>
  <c r="AB22" i="12"/>
  <c r="AB35" i="12" s="1"/>
  <c r="AB48" i="12" s="1"/>
  <c r="X22" i="12"/>
  <c r="X35" i="12" s="1"/>
  <c r="U22" i="12"/>
  <c r="V22" i="12" s="1"/>
  <c r="W22" i="12" s="1"/>
  <c r="W35" i="12" s="1"/>
  <c r="T22" i="12"/>
  <c r="S22" i="12"/>
  <c r="S35" i="12" s="1"/>
  <c r="S48" i="12" s="1"/>
  <c r="K22" i="12"/>
  <c r="J22" i="12"/>
  <c r="J35" i="12" s="1"/>
  <c r="J48" i="12" s="1"/>
  <c r="C22" i="12"/>
  <c r="C35" i="12" s="1"/>
  <c r="B22" i="12"/>
  <c r="B35" i="12" s="1"/>
  <c r="A22" i="12"/>
  <c r="A35" i="12" s="1"/>
  <c r="A48" i="12" s="1"/>
  <c r="CF21" i="12"/>
  <c r="CF34" i="12" s="1"/>
  <c r="CE21" i="12"/>
  <c r="CE34" i="12" s="1"/>
  <c r="CD21" i="12"/>
  <c r="BY21" i="12"/>
  <c r="BZ21" i="12" s="1"/>
  <c r="CA21" i="12" s="1"/>
  <c r="BX21" i="12"/>
  <c r="BW21" i="12"/>
  <c r="BW34" i="12" s="1"/>
  <c r="BV21" i="12"/>
  <c r="BU21" i="12"/>
  <c r="BU34" i="12" s="1"/>
  <c r="BU47" i="12" s="1"/>
  <c r="BM21" i="12"/>
  <c r="BM34" i="12" s="1"/>
  <c r="BM34" i="13" s="1"/>
  <c r="BL21" i="12"/>
  <c r="BL34" i="12" s="1"/>
  <c r="BL47" i="12" s="1"/>
  <c r="BD21" i="12"/>
  <c r="BD34" i="12" s="1"/>
  <c r="BC21" i="12"/>
  <c r="BC34" i="12" s="1"/>
  <c r="BC47" i="12" s="1"/>
  <c r="AV21" i="12"/>
  <c r="AU21" i="12"/>
  <c r="AU34" i="12" s="1"/>
  <c r="AT21" i="12"/>
  <c r="AL21" i="12"/>
  <c r="AL34" i="12" s="1"/>
  <c r="AK21" i="12"/>
  <c r="AK34" i="12" s="1"/>
  <c r="AK47" i="12" s="1"/>
  <c r="AC21" i="12"/>
  <c r="AB21" i="12"/>
  <c r="AB34" i="12" s="1"/>
  <c r="AB47" i="12" s="1"/>
  <c r="U21" i="12"/>
  <c r="V21" i="12" s="1"/>
  <c r="V34" i="12" s="1"/>
  <c r="T21" i="12"/>
  <c r="S21" i="12"/>
  <c r="K21" i="12"/>
  <c r="L21" i="12" s="1"/>
  <c r="J21" i="12"/>
  <c r="J34" i="12" s="1"/>
  <c r="J47" i="12" s="1"/>
  <c r="F21" i="12"/>
  <c r="E21" i="12"/>
  <c r="E34" i="12" s="1"/>
  <c r="C21" i="12"/>
  <c r="D21" i="12" s="1"/>
  <c r="B21" i="12"/>
  <c r="B34" i="12" s="1"/>
  <c r="A21" i="12"/>
  <c r="B19" i="12"/>
  <c r="K19" i="12" s="1"/>
  <c r="T19" i="12" s="1"/>
  <c r="AC19" i="12" s="1"/>
  <c r="B18" i="12"/>
  <c r="K18" i="12" s="1"/>
  <c r="T18" i="12" s="1"/>
  <c r="AC18" i="12" s="1"/>
  <c r="AL18" i="12" s="1"/>
  <c r="AU18" i="12" s="1"/>
  <c r="BD18" i="12" s="1"/>
  <c r="B17" i="12"/>
  <c r="K17" i="12" s="1"/>
  <c r="K56" i="12" s="1"/>
  <c r="B16" i="12"/>
  <c r="K16" i="12" s="1"/>
  <c r="T16" i="12" s="1"/>
  <c r="AC16" i="12" s="1"/>
  <c r="AL16" i="12" s="1"/>
  <c r="AU16" i="12" s="1"/>
  <c r="BD16" i="12" s="1"/>
  <c r="BM16" i="12" s="1"/>
  <c r="BV16" i="12" s="1"/>
  <c r="CE16" i="12" s="1"/>
  <c r="B15" i="12"/>
  <c r="K15" i="12" s="1"/>
  <c r="T15" i="12" s="1"/>
  <c r="AC15" i="12" s="1"/>
  <c r="AL15" i="12" s="1"/>
  <c r="AU15" i="12" s="1"/>
  <c r="BD15" i="12" s="1"/>
  <c r="BM15" i="12" s="1"/>
  <c r="BV15" i="12" s="1"/>
  <c r="B14" i="12"/>
  <c r="K14" i="12" s="1"/>
  <c r="T14" i="12" s="1"/>
  <c r="AC14" i="12" s="1"/>
  <c r="B13" i="12"/>
  <c r="K13" i="12" s="1"/>
  <c r="T13" i="12" s="1"/>
  <c r="AC13" i="12" s="1"/>
  <c r="AL13" i="12" s="1"/>
  <c r="AU13" i="12" s="1"/>
  <c r="BD13" i="12" s="1"/>
  <c r="BM13" i="12" s="1"/>
  <c r="BV13" i="12" s="1"/>
  <c r="B12" i="12"/>
  <c r="K12" i="12" s="1"/>
  <c r="B11" i="12"/>
  <c r="K11" i="12" s="1"/>
  <c r="T11" i="12" s="1"/>
  <c r="AC11" i="12" s="1"/>
  <c r="AL11" i="12" s="1"/>
  <c r="AU11" i="12" s="1"/>
  <c r="B10" i="12"/>
  <c r="K10" i="12" s="1"/>
  <c r="K49" i="12" s="1"/>
  <c r="B9" i="12"/>
  <c r="B8" i="12"/>
  <c r="K8" i="12" s="1"/>
  <c r="T8" i="12" s="1"/>
  <c r="AC8" i="12" s="1"/>
  <c r="AE48" i="12" s="1"/>
  <c r="AK58" i="11"/>
  <c r="BL57" i="11"/>
  <c r="AK57" i="11"/>
  <c r="AB57" i="11"/>
  <c r="A56" i="11"/>
  <c r="BL54" i="11"/>
  <c r="AB53" i="11"/>
  <c r="AK52" i="11"/>
  <c r="AK51" i="11"/>
  <c r="BL50" i="11"/>
  <c r="A50" i="11"/>
  <c r="AB49" i="11"/>
  <c r="BL48" i="11"/>
  <c r="A48" i="11"/>
  <c r="CD47" i="11"/>
  <c r="J47" i="11"/>
  <c r="CD45" i="11"/>
  <c r="CD58" i="11" s="1"/>
  <c r="BV45" i="11"/>
  <c r="BD45" i="11"/>
  <c r="BC45" i="11"/>
  <c r="BC58" i="11" s="1"/>
  <c r="BV44" i="11"/>
  <c r="BM44" i="11"/>
  <c r="BL44" i="11"/>
  <c r="AT44" i="11"/>
  <c r="AT57" i="11" s="1"/>
  <c r="BL43" i="11"/>
  <c r="BL56" i="11" s="1"/>
  <c r="A43" i="11"/>
  <c r="BE42" i="11"/>
  <c r="BD42" i="11"/>
  <c r="AD42" i="11"/>
  <c r="AC42" i="11"/>
  <c r="BL41" i="11"/>
  <c r="BC41" i="11"/>
  <c r="BC54" i="11" s="1"/>
  <c r="AT41" i="11"/>
  <c r="AT54" i="11" s="1"/>
  <c r="CE40" i="11"/>
  <c r="BV40" i="11"/>
  <c r="BC40" i="11"/>
  <c r="BC53" i="11" s="1"/>
  <c r="AC40" i="11"/>
  <c r="AB40" i="11"/>
  <c r="CD39" i="11"/>
  <c r="CD52" i="11" s="1"/>
  <c r="AU39" i="11"/>
  <c r="J39" i="11"/>
  <c r="J52" i="11" s="1"/>
  <c r="CD38" i="11"/>
  <c r="CD51" i="11" s="1"/>
  <c r="BL38" i="11"/>
  <c r="BL51" i="11" s="1"/>
  <c r="AT38" i="11"/>
  <c r="AT51" i="11" s="1"/>
  <c r="AB38" i="11"/>
  <c r="AB51" i="11" s="1"/>
  <c r="L38" i="11"/>
  <c r="BU37" i="11"/>
  <c r="BU50" i="11" s="1"/>
  <c r="AT37" i="11"/>
  <c r="AT50" i="11" s="1"/>
  <c r="T37" i="11"/>
  <c r="S37" i="11"/>
  <c r="S50" i="11" s="1"/>
  <c r="D37" i="11"/>
  <c r="B37" i="11"/>
  <c r="AK36" i="11"/>
  <c r="AK49" i="11" s="1"/>
  <c r="BL35" i="11"/>
  <c r="AC35" i="11"/>
  <c r="J35" i="11"/>
  <c r="J48" i="11" s="1"/>
  <c r="B35" i="11"/>
  <c r="A35" i="11"/>
  <c r="BL34" i="11"/>
  <c r="BL47" i="11" s="1"/>
  <c r="BC34" i="11"/>
  <c r="BC47" i="11" s="1"/>
  <c r="AB34" i="11"/>
  <c r="AB47" i="11" s="1"/>
  <c r="CE32" i="11"/>
  <c r="CF32" i="11" s="1"/>
  <c r="CF45" i="11" s="1"/>
  <c r="CD32" i="11"/>
  <c r="BV32" i="11"/>
  <c r="BW32" i="11" s="1"/>
  <c r="BW45" i="11" s="1"/>
  <c r="BU32" i="11"/>
  <c r="BU45" i="11" s="1"/>
  <c r="BU58" i="11" s="1"/>
  <c r="BM32" i="11"/>
  <c r="BM45" i="11" s="1"/>
  <c r="BL32" i="11"/>
  <c r="BL45" i="11" s="1"/>
  <c r="BL58" i="11" s="1"/>
  <c r="BE32" i="11"/>
  <c r="BD32" i="11"/>
  <c r="BC32" i="11"/>
  <c r="AU32" i="11"/>
  <c r="AU45" i="11" s="1"/>
  <c r="AT32" i="11"/>
  <c r="AT45" i="11" s="1"/>
  <c r="AT58" i="11" s="1"/>
  <c r="AL32" i="11"/>
  <c r="AK32" i="11"/>
  <c r="AK45" i="11" s="1"/>
  <c r="AC32" i="11"/>
  <c r="AB32" i="11"/>
  <c r="AB45" i="11" s="1"/>
  <c r="AB58" i="11" s="1"/>
  <c r="T32" i="11"/>
  <c r="T45" i="11" s="1"/>
  <c r="S32" i="11"/>
  <c r="S45" i="11" s="1"/>
  <c r="S58" i="11" s="1"/>
  <c r="K32" i="11"/>
  <c r="K45" i="11" s="1"/>
  <c r="J32" i="11"/>
  <c r="J45" i="11" s="1"/>
  <c r="J58" i="11" s="1"/>
  <c r="B32" i="11"/>
  <c r="C32" i="11" s="1"/>
  <c r="A32" i="11"/>
  <c r="A45" i="11" s="1"/>
  <c r="A58" i="11" s="1"/>
  <c r="CE31" i="11"/>
  <c r="CE44" i="11" s="1"/>
  <c r="CD31" i="11"/>
  <c r="CD44" i="11" s="1"/>
  <c r="CD57" i="11" s="1"/>
  <c r="BW31" i="11"/>
  <c r="BW44" i="11" s="1"/>
  <c r="BV31" i="11"/>
  <c r="BU31" i="11"/>
  <c r="BU44" i="11" s="1"/>
  <c r="BU57" i="11" s="1"/>
  <c r="BM31" i="11"/>
  <c r="BN31" i="11" s="1"/>
  <c r="BL31" i="11"/>
  <c r="BD31" i="11"/>
  <c r="BE31" i="11" s="1"/>
  <c r="BE44" i="11" s="1"/>
  <c r="BC31" i="11"/>
  <c r="BC44" i="11" s="1"/>
  <c r="BC57" i="11" s="1"/>
  <c r="AU31" i="11"/>
  <c r="AV31" i="11" s="1"/>
  <c r="AV44" i="11" s="1"/>
  <c r="AT31" i="11"/>
  <c r="AM31" i="11"/>
  <c r="AM44" i="11" s="1"/>
  <c r="AL31" i="11"/>
  <c r="AL44" i="11" s="1"/>
  <c r="AK31" i="11"/>
  <c r="AK44" i="11" s="1"/>
  <c r="AC31" i="11"/>
  <c r="AC44" i="11" s="1"/>
  <c r="AB31" i="11"/>
  <c r="AB44" i="11" s="1"/>
  <c r="T31" i="11"/>
  <c r="T44" i="11" s="1"/>
  <c r="S31" i="11"/>
  <c r="S44" i="11" s="1"/>
  <c r="S57" i="11" s="1"/>
  <c r="K31" i="11"/>
  <c r="K44" i="11" s="1"/>
  <c r="J31" i="11"/>
  <c r="J44" i="11" s="1"/>
  <c r="J57" i="11" s="1"/>
  <c r="B31" i="11"/>
  <c r="A31" i="11"/>
  <c r="A44" i="11" s="1"/>
  <c r="A57" i="11" s="1"/>
  <c r="CE30" i="11"/>
  <c r="CD30" i="11"/>
  <c r="CD43" i="11" s="1"/>
  <c r="CD56" i="11" s="1"/>
  <c r="BV30" i="11"/>
  <c r="BV43" i="11" s="1"/>
  <c r="BU30" i="11"/>
  <c r="BU43" i="11" s="1"/>
  <c r="BU56" i="11" s="1"/>
  <c r="BM30" i="11"/>
  <c r="BM43" i="11" s="1"/>
  <c r="BL30" i="11"/>
  <c r="BD30" i="11"/>
  <c r="BE30" i="11" s="1"/>
  <c r="BC30" i="11"/>
  <c r="BC43" i="11" s="1"/>
  <c r="BC56" i="11" s="1"/>
  <c r="AV30" i="11"/>
  <c r="AU30" i="11"/>
  <c r="AU43" i="11" s="1"/>
  <c r="AT30" i="11"/>
  <c r="AT43" i="11" s="1"/>
  <c r="AT56" i="11" s="1"/>
  <c r="AL30" i="11"/>
  <c r="AM30" i="11" s="1"/>
  <c r="AM43" i="11" s="1"/>
  <c r="AK30" i="11"/>
  <c r="AK43" i="11" s="1"/>
  <c r="AK56" i="11" s="1"/>
  <c r="AC30" i="11"/>
  <c r="AC43" i="11" s="1"/>
  <c r="AB30" i="11"/>
  <c r="AB43" i="11" s="1"/>
  <c r="AB56" i="11" s="1"/>
  <c r="T30" i="11"/>
  <c r="U30" i="11" s="1"/>
  <c r="U43" i="11" s="1"/>
  <c r="S30" i="11"/>
  <c r="S43" i="11" s="1"/>
  <c r="S56" i="11" s="1"/>
  <c r="K30" i="11"/>
  <c r="K43" i="11" s="1"/>
  <c r="J30" i="11"/>
  <c r="J43" i="11" s="1"/>
  <c r="J56" i="11" s="1"/>
  <c r="C30" i="11"/>
  <c r="C43" i="11" s="1"/>
  <c r="B30" i="11"/>
  <c r="B43" i="11" s="1"/>
  <c r="A30" i="11"/>
  <c r="CE29" i="11"/>
  <c r="CE42" i="11" s="1"/>
  <c r="CD29" i="11"/>
  <c r="CD42" i="11" s="1"/>
  <c r="CD55" i="11" s="1"/>
  <c r="BW29" i="11"/>
  <c r="BV29" i="11"/>
  <c r="BV42" i="11" s="1"/>
  <c r="BU29" i="11"/>
  <c r="BU42" i="11" s="1"/>
  <c r="BU55" i="11" s="1"/>
  <c r="BM29" i="11"/>
  <c r="BM42" i="11" s="1"/>
  <c r="BL29" i="11"/>
  <c r="BL42" i="11" s="1"/>
  <c r="BL55" i="11" s="1"/>
  <c r="BD29" i="11"/>
  <c r="BE29" i="11" s="1"/>
  <c r="BF29" i="11" s="1"/>
  <c r="BG29" i="11" s="1"/>
  <c r="BH29" i="11" s="1"/>
  <c r="BH42" i="11" s="1"/>
  <c r="BC29" i="11"/>
  <c r="BC42" i="11" s="1"/>
  <c r="BC55" i="11" s="1"/>
  <c r="AU29" i="11"/>
  <c r="AT29" i="11"/>
  <c r="AT42" i="11" s="1"/>
  <c r="AT55" i="11" s="1"/>
  <c r="AL29" i="11"/>
  <c r="AM29" i="11" s="1"/>
  <c r="AK29" i="11"/>
  <c r="AK42" i="11" s="1"/>
  <c r="AK55" i="11" s="1"/>
  <c r="AD29" i="11"/>
  <c r="AE29" i="11" s="1"/>
  <c r="AF29" i="11" s="1"/>
  <c r="AF42" i="11" s="1"/>
  <c r="AC29" i="11"/>
  <c r="AB29" i="11"/>
  <c r="AB42" i="11" s="1"/>
  <c r="AB55" i="11" s="1"/>
  <c r="T29" i="11"/>
  <c r="T42" i="11" s="1"/>
  <c r="S29" i="11"/>
  <c r="S42" i="11" s="1"/>
  <c r="S55" i="11" s="1"/>
  <c r="K29" i="11"/>
  <c r="K42" i="11" s="1"/>
  <c r="J29" i="11"/>
  <c r="J42" i="11" s="1"/>
  <c r="J55" i="11" s="1"/>
  <c r="B29" i="11"/>
  <c r="B42" i="11" s="1"/>
  <c r="A29" i="11"/>
  <c r="A42" i="11" s="1"/>
  <c r="A55" i="11" s="1"/>
  <c r="CH28" i="11"/>
  <c r="CH41" i="11" s="1"/>
  <c r="CG28" i="11"/>
  <c r="CG41" i="11" s="1"/>
  <c r="CF28" i="11"/>
  <c r="CF41" i="11" s="1"/>
  <c r="CE28" i="11"/>
  <c r="CE41" i="11" s="1"/>
  <c r="CD28" i="11"/>
  <c r="CD41" i="11" s="1"/>
  <c r="CD54" i="11" s="1"/>
  <c r="BV28" i="11"/>
  <c r="BW28" i="11" s="1"/>
  <c r="BW41" i="11" s="1"/>
  <c r="BU28" i="11"/>
  <c r="BU41" i="11" s="1"/>
  <c r="BU54" i="11" s="1"/>
  <c r="BM28" i="11"/>
  <c r="BN28" i="11" s="1"/>
  <c r="BN41" i="11" s="1"/>
  <c r="BL28" i="11"/>
  <c r="BE28" i="11"/>
  <c r="BE41" i="11" s="1"/>
  <c r="BD28" i="11"/>
  <c r="BD41" i="11" s="1"/>
  <c r="BC28" i="11"/>
  <c r="AV28" i="11"/>
  <c r="AU28" i="11"/>
  <c r="AU41" i="11" s="1"/>
  <c r="AT28" i="11"/>
  <c r="AL28" i="11"/>
  <c r="AL41" i="11" s="1"/>
  <c r="AK28" i="11"/>
  <c r="AK41" i="11" s="1"/>
  <c r="AK54" i="11" s="1"/>
  <c r="AC28" i="11"/>
  <c r="AC41" i="11" s="1"/>
  <c r="AB28" i="11"/>
  <c r="AB41" i="11" s="1"/>
  <c r="AB54" i="11" s="1"/>
  <c r="T28" i="11"/>
  <c r="S28" i="11"/>
  <c r="S41" i="11" s="1"/>
  <c r="S54" i="11" s="1"/>
  <c r="K28" i="11"/>
  <c r="J28" i="11"/>
  <c r="J41" i="11" s="1"/>
  <c r="J54" i="11" s="1"/>
  <c r="C28" i="11"/>
  <c r="B28" i="11"/>
  <c r="B41" i="11" s="1"/>
  <c r="A28" i="11"/>
  <c r="A41" i="11" s="1"/>
  <c r="A54" i="11" s="1"/>
  <c r="CE27" i="11"/>
  <c r="CF27" i="11" s="1"/>
  <c r="CD27" i="11"/>
  <c r="CD40" i="11" s="1"/>
  <c r="CD53" i="11" s="1"/>
  <c r="BV27" i="11"/>
  <c r="BW27" i="11" s="1"/>
  <c r="BX27" i="11" s="1"/>
  <c r="BY27" i="11" s="1"/>
  <c r="BU27" i="11"/>
  <c r="BU40" i="11" s="1"/>
  <c r="BU53" i="11" s="1"/>
  <c r="BM27" i="11"/>
  <c r="BL27" i="11"/>
  <c r="BL40" i="11" s="1"/>
  <c r="BL53" i="11" s="1"/>
  <c r="BE27" i="11"/>
  <c r="BD27" i="11"/>
  <c r="BD40" i="11" s="1"/>
  <c r="BC27" i="11"/>
  <c r="AU27" i="11"/>
  <c r="AU40" i="11" s="1"/>
  <c r="AT27" i="11"/>
  <c r="AT40" i="11" s="1"/>
  <c r="AT53" i="11" s="1"/>
  <c r="AL27" i="11"/>
  <c r="AK27" i="11"/>
  <c r="AK40" i="11" s="1"/>
  <c r="AK53" i="11" s="1"/>
  <c r="AC27" i="11"/>
  <c r="AD27" i="11" s="1"/>
  <c r="AD40" i="11" s="1"/>
  <c r="AB27" i="11"/>
  <c r="T27" i="11"/>
  <c r="S27" i="11"/>
  <c r="S40" i="11" s="1"/>
  <c r="S53" i="11" s="1"/>
  <c r="L27" i="11"/>
  <c r="K27" i="11"/>
  <c r="K40" i="11" s="1"/>
  <c r="J27" i="11"/>
  <c r="J40" i="11" s="1"/>
  <c r="J53" i="11" s="1"/>
  <c r="B27" i="11"/>
  <c r="B40" i="11" s="1"/>
  <c r="A27" i="11"/>
  <c r="A40" i="11" s="1"/>
  <c r="A53" i="11" s="1"/>
  <c r="CE26" i="11"/>
  <c r="CD26" i="11"/>
  <c r="BV26" i="11"/>
  <c r="BU26" i="11"/>
  <c r="BU39" i="11" s="1"/>
  <c r="BU52" i="11" s="1"/>
  <c r="BM26" i="11"/>
  <c r="BL26" i="11"/>
  <c r="BL39" i="11" s="1"/>
  <c r="BL52" i="11" s="1"/>
  <c r="BD26" i="11"/>
  <c r="BC26" i="11"/>
  <c r="BC39" i="11" s="1"/>
  <c r="BC52" i="11" s="1"/>
  <c r="AV26" i="11"/>
  <c r="AW26" i="11" s="1"/>
  <c r="AU26" i="11"/>
  <c r="AT26" i="11"/>
  <c r="AT39" i="11" s="1"/>
  <c r="AT52" i="11" s="1"/>
  <c r="AL26" i="11"/>
  <c r="AM26" i="11" s="1"/>
  <c r="AK26" i="11"/>
  <c r="AK39" i="11" s="1"/>
  <c r="AC26" i="11"/>
  <c r="AC39" i="11" s="1"/>
  <c r="AB26" i="11"/>
  <c r="AB39" i="11" s="1"/>
  <c r="AB52" i="11" s="1"/>
  <c r="U26" i="11"/>
  <c r="V26" i="11" s="1"/>
  <c r="V39" i="11" s="1"/>
  <c r="T26" i="11"/>
  <c r="T39" i="11" s="1"/>
  <c r="S26" i="11"/>
  <c r="S39" i="11" s="1"/>
  <c r="S52" i="11" s="1"/>
  <c r="K26" i="11"/>
  <c r="K39" i="11" s="1"/>
  <c r="J26" i="11"/>
  <c r="B26" i="11"/>
  <c r="A26" i="11"/>
  <c r="A39" i="11" s="1"/>
  <c r="A52" i="11" s="1"/>
  <c r="CE25" i="11"/>
  <c r="CF25" i="11" s="1"/>
  <c r="CF38" i="11" s="1"/>
  <c r="CD25" i="11"/>
  <c r="BV25" i="11"/>
  <c r="BU25" i="11"/>
  <c r="BU38" i="11" s="1"/>
  <c r="BU51" i="11" s="1"/>
  <c r="BM25" i="11"/>
  <c r="BM38" i="11" s="1"/>
  <c r="BL25" i="11"/>
  <c r="BE25" i="11"/>
  <c r="BD25" i="11"/>
  <c r="BD38" i="11" s="1"/>
  <c r="BC25" i="11"/>
  <c r="BC38" i="11" s="1"/>
  <c r="BC51" i="11" s="1"/>
  <c r="AV25" i="11"/>
  <c r="AV38" i="11" s="1"/>
  <c r="AU25" i="11"/>
  <c r="AU38" i="11" s="1"/>
  <c r="AT25" i="11"/>
  <c r="AL25" i="11"/>
  <c r="AK25" i="11"/>
  <c r="AK38" i="11" s="1"/>
  <c r="AC25" i="11"/>
  <c r="AB25" i="11"/>
  <c r="T25" i="11"/>
  <c r="T38" i="11" s="1"/>
  <c r="S25" i="11"/>
  <c r="S38" i="11" s="1"/>
  <c r="S51" i="11" s="1"/>
  <c r="M25" i="11"/>
  <c r="N25" i="11" s="1"/>
  <c r="N38" i="11" s="1"/>
  <c r="L25" i="11"/>
  <c r="K25" i="11"/>
  <c r="K38" i="11" s="1"/>
  <c r="J25" i="11"/>
  <c r="J38" i="11" s="1"/>
  <c r="J51" i="11" s="1"/>
  <c r="B25" i="11"/>
  <c r="B38" i="11" s="1"/>
  <c r="A25" i="11"/>
  <c r="A38" i="11" s="1"/>
  <c r="A51" i="11" s="1"/>
  <c r="CF24" i="11"/>
  <c r="CE24" i="11"/>
  <c r="CE37" i="11" s="1"/>
  <c r="CD24" i="11"/>
  <c r="CD37" i="11" s="1"/>
  <c r="CD50" i="11" s="1"/>
  <c r="BW24" i="11"/>
  <c r="BV24" i="11"/>
  <c r="BV37" i="11" s="1"/>
  <c r="BU24" i="11"/>
  <c r="BM24" i="11"/>
  <c r="BM37" i="11" s="1"/>
  <c r="BL24" i="11"/>
  <c r="BL37" i="11" s="1"/>
  <c r="BD24" i="11"/>
  <c r="BE24" i="11" s="1"/>
  <c r="BE37" i="11" s="1"/>
  <c r="BC24" i="11"/>
  <c r="BC37" i="11" s="1"/>
  <c r="BC50" i="11" s="1"/>
  <c r="AU24" i="11"/>
  <c r="AV24" i="11" s="1"/>
  <c r="AV37" i="11" s="1"/>
  <c r="AT24" i="11"/>
  <c r="AL24" i="11"/>
  <c r="AL37" i="11" s="1"/>
  <c r="AK24" i="11"/>
  <c r="AK37" i="11" s="1"/>
  <c r="AK50" i="11" s="1"/>
  <c r="AD24" i="11"/>
  <c r="AC24" i="11"/>
  <c r="AC37" i="11" s="1"/>
  <c r="AB24" i="11"/>
  <c r="AB37" i="11" s="1"/>
  <c r="AB50" i="11" s="1"/>
  <c r="T24" i="11"/>
  <c r="U24" i="11" s="1"/>
  <c r="S24" i="11"/>
  <c r="K24" i="11"/>
  <c r="K37" i="11" s="1"/>
  <c r="J24" i="11"/>
  <c r="J37" i="11" s="1"/>
  <c r="J50" i="11" s="1"/>
  <c r="B24" i="11"/>
  <c r="C24" i="11" s="1"/>
  <c r="D24" i="11" s="1"/>
  <c r="E24" i="11" s="1"/>
  <c r="A24" i="11"/>
  <c r="A37" i="11" s="1"/>
  <c r="CE23" i="11"/>
  <c r="CD23" i="11"/>
  <c r="CD36" i="11" s="1"/>
  <c r="CD49" i="11" s="1"/>
  <c r="BV23" i="11"/>
  <c r="BU23" i="11"/>
  <c r="BU36" i="11" s="1"/>
  <c r="BU49" i="11" s="1"/>
  <c r="BM23" i="11"/>
  <c r="BM36" i="11" s="1"/>
  <c r="BL23" i="11"/>
  <c r="BL36" i="11" s="1"/>
  <c r="BL49" i="11" s="1"/>
  <c r="BD23" i="11"/>
  <c r="BE23" i="11" s="1"/>
  <c r="BF23" i="11" s="1"/>
  <c r="BF36" i="11" s="1"/>
  <c r="BC23" i="11"/>
  <c r="BC36" i="11" s="1"/>
  <c r="BC49" i="11" s="1"/>
  <c r="AV23" i="11"/>
  <c r="AU23" i="11"/>
  <c r="AU36" i="11" s="1"/>
  <c r="AT23" i="11"/>
  <c r="AT36" i="11" s="1"/>
  <c r="AT49" i="11" s="1"/>
  <c r="AL23" i="11"/>
  <c r="AK23" i="11"/>
  <c r="AC23" i="11"/>
  <c r="AC36" i="11" s="1"/>
  <c r="AB23" i="11"/>
  <c r="AB36" i="11" s="1"/>
  <c r="T23" i="11"/>
  <c r="S23" i="11"/>
  <c r="S36" i="11" s="1"/>
  <c r="S49" i="11" s="1"/>
  <c r="K23" i="11"/>
  <c r="J23" i="11"/>
  <c r="J36" i="11" s="1"/>
  <c r="J49" i="11" s="1"/>
  <c r="B23" i="11"/>
  <c r="A23" i="11"/>
  <c r="A36" i="11" s="1"/>
  <c r="A49" i="11" s="1"/>
  <c r="CE22" i="11"/>
  <c r="CE35" i="11" s="1"/>
  <c r="CD22" i="11"/>
  <c r="CD35" i="11" s="1"/>
  <c r="CD48" i="11" s="1"/>
  <c r="BV22" i="11"/>
  <c r="BU22" i="11"/>
  <c r="BU35" i="11" s="1"/>
  <c r="BU48" i="11" s="1"/>
  <c r="BM22" i="11"/>
  <c r="BM35" i="11" s="1"/>
  <c r="BL22" i="11"/>
  <c r="BD22" i="11"/>
  <c r="BC22" i="11"/>
  <c r="BC35" i="11" s="1"/>
  <c r="BC48" i="11" s="1"/>
  <c r="AU22" i="11"/>
  <c r="AT22" i="11"/>
  <c r="AT35" i="11" s="1"/>
  <c r="AT48" i="11" s="1"/>
  <c r="AL22" i="11"/>
  <c r="AM22" i="11" s="1"/>
  <c r="AK22" i="11"/>
  <c r="AK35" i="11" s="1"/>
  <c r="AK48" i="11" s="1"/>
  <c r="AC22" i="11"/>
  <c r="AD22" i="11" s="1"/>
  <c r="AE22" i="11" s="1"/>
  <c r="AB22" i="11"/>
  <c r="AB35" i="11" s="1"/>
  <c r="AB48" i="11" s="1"/>
  <c r="T22" i="11"/>
  <c r="U22" i="11" s="1"/>
  <c r="V22" i="11" s="1"/>
  <c r="S22" i="11"/>
  <c r="S35" i="11" s="1"/>
  <c r="S48" i="11" s="1"/>
  <c r="L22" i="11"/>
  <c r="M22" i="11" s="1"/>
  <c r="M35" i="11" s="1"/>
  <c r="K22" i="11"/>
  <c r="K35" i="11" s="1"/>
  <c r="J22" i="11"/>
  <c r="B22" i="11"/>
  <c r="C22" i="11" s="1"/>
  <c r="A22" i="11"/>
  <c r="CE21" i="11"/>
  <c r="CE34" i="11" s="1"/>
  <c r="CD21" i="11"/>
  <c r="CD34" i="11" s="1"/>
  <c r="BV21" i="11"/>
  <c r="BU21" i="11"/>
  <c r="BU34" i="11" s="1"/>
  <c r="BU47" i="11" s="1"/>
  <c r="BO21" i="11"/>
  <c r="BM21" i="11"/>
  <c r="BN21" i="11" s="1"/>
  <c r="BN34" i="11" s="1"/>
  <c r="BL21" i="11"/>
  <c r="BD21" i="11"/>
  <c r="BC21" i="11"/>
  <c r="AU21" i="11"/>
  <c r="AU34" i="11" s="1"/>
  <c r="AT21" i="11"/>
  <c r="AT34" i="11" s="1"/>
  <c r="AT47" i="11" s="1"/>
  <c r="AL21" i="11"/>
  <c r="AK21" i="11"/>
  <c r="AK34" i="11" s="1"/>
  <c r="AK47" i="11" s="1"/>
  <c r="AC21" i="11"/>
  <c r="AC34" i="11" s="1"/>
  <c r="AB21" i="11"/>
  <c r="T21" i="11"/>
  <c r="S21" i="11"/>
  <c r="S34" i="11" s="1"/>
  <c r="S47" i="11" s="1"/>
  <c r="K21" i="11"/>
  <c r="J21" i="11"/>
  <c r="J34" i="11" s="1"/>
  <c r="C21" i="11"/>
  <c r="C34" i="11" s="1"/>
  <c r="B21" i="11"/>
  <c r="B34" i="11" s="1"/>
  <c r="A21" i="11"/>
  <c r="A34" i="11" s="1"/>
  <c r="A47" i="11" s="1"/>
  <c r="B19" i="11"/>
  <c r="K19" i="11" s="1"/>
  <c r="B18" i="11"/>
  <c r="K18" i="11" s="1"/>
  <c r="T18" i="11" s="1"/>
  <c r="AC18" i="11" s="1"/>
  <c r="AL18" i="11" s="1"/>
  <c r="AU18" i="11" s="1"/>
  <c r="BD18" i="11" s="1"/>
  <c r="BM18" i="11" s="1"/>
  <c r="BV18" i="11" s="1"/>
  <c r="CE18" i="11" s="1"/>
  <c r="B17" i="11"/>
  <c r="K17" i="11" s="1"/>
  <c r="T17" i="11" s="1"/>
  <c r="AC17" i="11" s="1"/>
  <c r="B16" i="11"/>
  <c r="K16" i="11" s="1"/>
  <c r="T16" i="11" s="1"/>
  <c r="AC16" i="11" s="1"/>
  <c r="AL16" i="11" s="1"/>
  <c r="AU16" i="11" s="1"/>
  <c r="BD16" i="11" s="1"/>
  <c r="BM16" i="11" s="1"/>
  <c r="BV16" i="11" s="1"/>
  <c r="CE16" i="11" s="1"/>
  <c r="B15" i="11"/>
  <c r="K15" i="11" s="1"/>
  <c r="T15" i="11" s="1"/>
  <c r="AC15" i="11" s="1"/>
  <c r="AL15" i="11" s="1"/>
  <c r="AU15" i="11" s="1"/>
  <c r="B14" i="11"/>
  <c r="K14" i="11" s="1"/>
  <c r="T14" i="11" s="1"/>
  <c r="AC14" i="11" s="1"/>
  <c r="B13" i="11"/>
  <c r="K13" i="11" s="1"/>
  <c r="T13" i="11" s="1"/>
  <c r="AC13" i="11" s="1"/>
  <c r="AL13" i="11" s="1"/>
  <c r="AU13" i="11" s="1"/>
  <c r="B12" i="11"/>
  <c r="K12" i="11" s="1"/>
  <c r="B11" i="11"/>
  <c r="K11" i="11" s="1"/>
  <c r="T11" i="11" s="1"/>
  <c r="AC11" i="11" s="1"/>
  <c r="B10" i="11"/>
  <c r="K10" i="11" s="1"/>
  <c r="T10" i="11" s="1"/>
  <c r="AC10" i="11" s="1"/>
  <c r="AL10" i="11" s="1"/>
  <c r="AU10" i="11" s="1"/>
  <c r="BD10" i="11" s="1"/>
  <c r="BM10" i="11" s="1"/>
  <c r="BV10" i="11" s="1"/>
  <c r="CE10" i="11" s="1"/>
  <c r="B9" i="11"/>
  <c r="K9" i="11" s="1"/>
  <c r="T9" i="11" s="1"/>
  <c r="AC9" i="11" s="1"/>
  <c r="B8" i="11"/>
  <c r="AB58" i="10"/>
  <c r="CD57" i="10"/>
  <c r="S57" i="10"/>
  <c r="BL55" i="10"/>
  <c r="AT55" i="10"/>
  <c r="AK54" i="10"/>
  <c r="S54" i="10"/>
  <c r="AK53" i="10"/>
  <c r="BU52" i="10"/>
  <c r="AB51" i="10"/>
  <c r="S48" i="10"/>
  <c r="AT47" i="10"/>
  <c r="J47" i="10"/>
  <c r="BL45" i="10"/>
  <c r="BL58" i="10" s="1"/>
  <c r="BC45" i="10"/>
  <c r="BC58" i="10" s="1"/>
  <c r="AK45" i="10"/>
  <c r="AK58" i="10" s="1"/>
  <c r="AB45" i="10"/>
  <c r="BC44" i="10"/>
  <c r="BC57" i="10" s="1"/>
  <c r="AT44" i="10"/>
  <c r="AT57" i="10" s="1"/>
  <c r="AB44" i="10"/>
  <c r="AB57" i="10" s="1"/>
  <c r="BC43" i="10"/>
  <c r="BC56" i="10" s="1"/>
  <c r="AK43" i="10"/>
  <c r="AK56" i="10" s="1"/>
  <c r="S43" i="10"/>
  <c r="S56" i="10" s="1"/>
  <c r="CD42" i="10"/>
  <c r="CD55" i="10" s="1"/>
  <c r="AT42" i="10"/>
  <c r="AB42" i="10"/>
  <c r="AB55" i="10" s="1"/>
  <c r="BU41" i="10"/>
  <c r="BU54" i="10" s="1"/>
  <c r="AT41" i="10"/>
  <c r="AT54" i="10" s="1"/>
  <c r="AK41" i="10"/>
  <c r="BL40" i="10"/>
  <c r="BL53" i="10" s="1"/>
  <c r="AT40" i="10"/>
  <c r="AT53" i="10" s="1"/>
  <c r="AK40" i="10"/>
  <c r="AB40" i="10"/>
  <c r="AB53" i="10" s="1"/>
  <c r="BU39" i="10"/>
  <c r="BL39" i="10"/>
  <c r="BL52" i="10" s="1"/>
  <c r="AK39" i="10"/>
  <c r="AK52" i="10" s="1"/>
  <c r="A39" i="10"/>
  <c r="A52" i="10" s="1"/>
  <c r="BL38" i="10"/>
  <c r="BL51" i="10" s="1"/>
  <c r="AB38" i="10"/>
  <c r="BU37" i="10"/>
  <c r="BU50" i="10" s="1"/>
  <c r="BC37" i="10"/>
  <c r="BC50" i="10" s="1"/>
  <c r="CD36" i="10"/>
  <c r="CD49" i="10" s="1"/>
  <c r="BC36" i="10"/>
  <c r="BC49" i="10" s="1"/>
  <c r="AB36" i="10"/>
  <c r="AB49" i="10" s="1"/>
  <c r="S36" i="10"/>
  <c r="S49" i="10" s="1"/>
  <c r="CD35" i="10"/>
  <c r="CD48" i="10" s="1"/>
  <c r="AT35" i="10"/>
  <c r="AT48" i="10" s="1"/>
  <c r="S35" i="10"/>
  <c r="BU34" i="10"/>
  <c r="BU47" i="10" s="1"/>
  <c r="AT34" i="10"/>
  <c r="J34" i="10"/>
  <c r="CE32" i="10"/>
  <c r="CF32" i="10" s="1"/>
  <c r="CG32" i="10" s="1"/>
  <c r="CH32" i="10" s="1"/>
  <c r="CI32" i="10" s="1"/>
  <c r="CJ32" i="10" s="1"/>
  <c r="CK32" i="10" s="1"/>
  <c r="CL32" i="10" s="1"/>
  <c r="CD32" i="10"/>
  <c r="CD45" i="10" s="1"/>
  <c r="CD58" i="10" s="1"/>
  <c r="BV32" i="10"/>
  <c r="BW32" i="10" s="1"/>
  <c r="BX32" i="10" s="1"/>
  <c r="BY32" i="10" s="1"/>
  <c r="BZ32" i="10" s="1"/>
  <c r="CA32" i="10" s="1"/>
  <c r="CB32" i="10" s="1"/>
  <c r="CC32" i="10" s="1"/>
  <c r="BU32" i="10"/>
  <c r="BU45" i="10" s="1"/>
  <c r="BU58" i="10" s="1"/>
  <c r="BN32" i="10"/>
  <c r="BO32" i="10" s="1"/>
  <c r="BP32" i="10" s="1"/>
  <c r="BQ32" i="10" s="1"/>
  <c r="BR32" i="10" s="1"/>
  <c r="BS32" i="10" s="1"/>
  <c r="BT32" i="10" s="1"/>
  <c r="BM32" i="10"/>
  <c r="BL32" i="10"/>
  <c r="BF32" i="10"/>
  <c r="BG32" i="10" s="1"/>
  <c r="BH32" i="10" s="1"/>
  <c r="BI32" i="10" s="1"/>
  <c r="BJ32" i="10" s="1"/>
  <c r="BK32" i="10" s="1"/>
  <c r="BD32" i="10"/>
  <c r="BE32" i="10" s="1"/>
  <c r="BC32" i="10"/>
  <c r="AU32" i="10"/>
  <c r="AV32" i="10" s="1"/>
  <c r="AW32" i="10" s="1"/>
  <c r="AX32" i="10" s="1"/>
  <c r="AY32" i="10" s="1"/>
  <c r="AZ32" i="10" s="1"/>
  <c r="BA32" i="10" s="1"/>
  <c r="BB32" i="10" s="1"/>
  <c r="AT32" i="10"/>
  <c r="AT45" i="10" s="1"/>
  <c r="AT58" i="10" s="1"/>
  <c r="AL32" i="10"/>
  <c r="AM32" i="10" s="1"/>
  <c r="AN32" i="10" s="1"/>
  <c r="AO32" i="10" s="1"/>
  <c r="AP32" i="10" s="1"/>
  <c r="AQ32" i="10" s="1"/>
  <c r="AR32" i="10" s="1"/>
  <c r="AS32" i="10" s="1"/>
  <c r="AK32" i="10"/>
  <c r="AC32" i="10"/>
  <c r="AD32" i="10" s="1"/>
  <c r="AE32" i="10" s="1"/>
  <c r="AF32" i="10" s="1"/>
  <c r="AG32" i="10" s="1"/>
  <c r="AH32" i="10" s="1"/>
  <c r="AI32" i="10" s="1"/>
  <c r="AJ32" i="10" s="1"/>
  <c r="AB32" i="10"/>
  <c r="T32" i="10"/>
  <c r="U32" i="10" s="1"/>
  <c r="V32" i="10" s="1"/>
  <c r="W32" i="10" s="1"/>
  <c r="X32" i="10" s="1"/>
  <c r="Y32" i="10" s="1"/>
  <c r="Z32" i="10" s="1"/>
  <c r="AA32" i="10" s="1"/>
  <c r="S32" i="10"/>
  <c r="S45" i="10" s="1"/>
  <c r="S58" i="10" s="1"/>
  <c r="L32" i="10"/>
  <c r="M32" i="10" s="1"/>
  <c r="N32" i="10" s="1"/>
  <c r="O32" i="10" s="1"/>
  <c r="P32" i="10" s="1"/>
  <c r="Q32" i="10" s="1"/>
  <c r="R32" i="10" s="1"/>
  <c r="K32" i="10"/>
  <c r="J32" i="10"/>
  <c r="J45" i="10" s="1"/>
  <c r="J58" i="10" s="1"/>
  <c r="B32" i="10"/>
  <c r="C32" i="10" s="1"/>
  <c r="D32" i="10" s="1"/>
  <c r="E32" i="10" s="1"/>
  <c r="F32" i="10" s="1"/>
  <c r="G32" i="10" s="1"/>
  <c r="H32" i="10" s="1"/>
  <c r="I32" i="10" s="1"/>
  <c r="A32" i="10"/>
  <c r="A45" i="10" s="1"/>
  <c r="A58" i="10" s="1"/>
  <c r="CE31" i="10"/>
  <c r="CF31" i="10" s="1"/>
  <c r="CG31" i="10" s="1"/>
  <c r="CH31" i="10" s="1"/>
  <c r="CI31" i="10" s="1"/>
  <c r="CJ31" i="10" s="1"/>
  <c r="CK31" i="10" s="1"/>
  <c r="CL31" i="10" s="1"/>
  <c r="CD31" i="10"/>
  <c r="CD44" i="10" s="1"/>
  <c r="BV31" i="10"/>
  <c r="BW31" i="10" s="1"/>
  <c r="BX31" i="10" s="1"/>
  <c r="BY31" i="10" s="1"/>
  <c r="BZ31" i="10" s="1"/>
  <c r="CA31" i="10" s="1"/>
  <c r="CB31" i="10" s="1"/>
  <c r="CC31" i="10" s="1"/>
  <c r="BU31" i="10"/>
  <c r="BU44" i="10" s="1"/>
  <c r="BU57" i="10" s="1"/>
  <c r="BM31" i="10"/>
  <c r="BN31" i="10" s="1"/>
  <c r="BO31" i="10" s="1"/>
  <c r="BP31" i="10" s="1"/>
  <c r="BQ31" i="10" s="1"/>
  <c r="BR31" i="10" s="1"/>
  <c r="BS31" i="10" s="1"/>
  <c r="BT31" i="10" s="1"/>
  <c r="BL31" i="10"/>
  <c r="BL44" i="10" s="1"/>
  <c r="BL57" i="10" s="1"/>
  <c r="BD31" i="10"/>
  <c r="BE31" i="10" s="1"/>
  <c r="BF31" i="10" s="1"/>
  <c r="BG31" i="10" s="1"/>
  <c r="BH31" i="10" s="1"/>
  <c r="BI31" i="10" s="1"/>
  <c r="BJ31" i="10" s="1"/>
  <c r="BK31" i="10" s="1"/>
  <c r="BC31" i="10"/>
  <c r="AU31" i="10"/>
  <c r="AV31" i="10" s="1"/>
  <c r="AW31" i="10" s="1"/>
  <c r="AX31" i="10" s="1"/>
  <c r="AY31" i="10" s="1"/>
  <c r="AZ31" i="10" s="1"/>
  <c r="BA31" i="10" s="1"/>
  <c r="BB31" i="10" s="1"/>
  <c r="AT31" i="10"/>
  <c r="AL31" i="10"/>
  <c r="AM31" i="10" s="1"/>
  <c r="AN31" i="10" s="1"/>
  <c r="AO31" i="10" s="1"/>
  <c r="AP31" i="10" s="1"/>
  <c r="AQ31" i="10" s="1"/>
  <c r="AR31" i="10" s="1"/>
  <c r="AS31" i="10" s="1"/>
  <c r="AK31" i="10"/>
  <c r="AK44" i="10" s="1"/>
  <c r="AK57" i="10" s="1"/>
  <c r="AC31" i="10"/>
  <c r="AD31" i="10" s="1"/>
  <c r="AE31" i="10" s="1"/>
  <c r="AF31" i="10" s="1"/>
  <c r="AG31" i="10" s="1"/>
  <c r="AH31" i="10" s="1"/>
  <c r="AI31" i="10" s="1"/>
  <c r="AJ31" i="10" s="1"/>
  <c r="AB31" i="10"/>
  <c r="T31" i="10"/>
  <c r="U31" i="10" s="1"/>
  <c r="V31" i="10" s="1"/>
  <c r="W31" i="10" s="1"/>
  <c r="X31" i="10" s="1"/>
  <c r="Y31" i="10" s="1"/>
  <c r="Z31" i="10" s="1"/>
  <c r="AA31" i="10" s="1"/>
  <c r="S31" i="10"/>
  <c r="S44" i="10" s="1"/>
  <c r="K31" i="10"/>
  <c r="L31" i="10" s="1"/>
  <c r="M31" i="10" s="1"/>
  <c r="N31" i="10" s="1"/>
  <c r="O31" i="10" s="1"/>
  <c r="P31" i="10" s="1"/>
  <c r="Q31" i="10" s="1"/>
  <c r="R31" i="10" s="1"/>
  <c r="J31" i="10"/>
  <c r="J44" i="10" s="1"/>
  <c r="J57" i="10" s="1"/>
  <c r="H31" i="10"/>
  <c r="I31" i="10" s="1"/>
  <c r="B31" i="10"/>
  <c r="C31" i="10" s="1"/>
  <c r="D31" i="10" s="1"/>
  <c r="E31" i="10" s="1"/>
  <c r="F31" i="10" s="1"/>
  <c r="G31" i="10" s="1"/>
  <c r="A31" i="10"/>
  <c r="A44" i="10" s="1"/>
  <c r="A57" i="10" s="1"/>
  <c r="CE30" i="10"/>
  <c r="CF30" i="10" s="1"/>
  <c r="CG30" i="10" s="1"/>
  <c r="CH30" i="10" s="1"/>
  <c r="CI30" i="10" s="1"/>
  <c r="CJ30" i="10" s="1"/>
  <c r="CK30" i="10" s="1"/>
  <c r="CL30" i="10" s="1"/>
  <c r="CD30" i="10"/>
  <c r="CD43" i="10" s="1"/>
  <c r="CD56" i="10" s="1"/>
  <c r="BV30" i="10"/>
  <c r="BW30" i="10" s="1"/>
  <c r="BX30" i="10" s="1"/>
  <c r="BY30" i="10" s="1"/>
  <c r="BZ30" i="10" s="1"/>
  <c r="CA30" i="10" s="1"/>
  <c r="CB30" i="10" s="1"/>
  <c r="CC30" i="10" s="1"/>
  <c r="BU30" i="10"/>
  <c r="BU43" i="10" s="1"/>
  <c r="BU56" i="10" s="1"/>
  <c r="BN30" i="10"/>
  <c r="BO30" i="10" s="1"/>
  <c r="BP30" i="10" s="1"/>
  <c r="BQ30" i="10" s="1"/>
  <c r="BR30" i="10" s="1"/>
  <c r="BS30" i="10" s="1"/>
  <c r="BT30" i="10" s="1"/>
  <c r="BM30" i="10"/>
  <c r="BL30" i="10"/>
  <c r="BL43" i="10" s="1"/>
  <c r="BL56" i="10" s="1"/>
  <c r="BD30" i="10"/>
  <c r="BE30" i="10" s="1"/>
  <c r="BF30" i="10" s="1"/>
  <c r="BG30" i="10" s="1"/>
  <c r="BH30" i="10" s="1"/>
  <c r="BI30" i="10" s="1"/>
  <c r="BJ30" i="10" s="1"/>
  <c r="BK30" i="10" s="1"/>
  <c r="BC30" i="10"/>
  <c r="AU30" i="10"/>
  <c r="AV30" i="10" s="1"/>
  <c r="AW30" i="10" s="1"/>
  <c r="AX30" i="10" s="1"/>
  <c r="AY30" i="10" s="1"/>
  <c r="AZ30" i="10" s="1"/>
  <c r="BA30" i="10" s="1"/>
  <c r="BB30" i="10" s="1"/>
  <c r="AT30" i="10"/>
  <c r="AT43" i="10" s="1"/>
  <c r="AT56" i="10" s="1"/>
  <c r="AL30" i="10"/>
  <c r="AM30" i="10" s="1"/>
  <c r="AN30" i="10" s="1"/>
  <c r="AO30" i="10" s="1"/>
  <c r="AP30" i="10" s="1"/>
  <c r="AQ30" i="10" s="1"/>
  <c r="AR30" i="10" s="1"/>
  <c r="AS30" i="10" s="1"/>
  <c r="AK30" i="10"/>
  <c r="AC30" i="10"/>
  <c r="AD30" i="10" s="1"/>
  <c r="AE30" i="10" s="1"/>
  <c r="AF30" i="10" s="1"/>
  <c r="AG30" i="10" s="1"/>
  <c r="AH30" i="10" s="1"/>
  <c r="AI30" i="10" s="1"/>
  <c r="AJ30" i="10" s="1"/>
  <c r="AB30" i="10"/>
  <c r="AB43" i="10" s="1"/>
  <c r="AB56" i="10" s="1"/>
  <c r="T30" i="10"/>
  <c r="U30" i="10" s="1"/>
  <c r="V30" i="10" s="1"/>
  <c r="W30" i="10" s="1"/>
  <c r="X30" i="10" s="1"/>
  <c r="Y30" i="10" s="1"/>
  <c r="Z30" i="10" s="1"/>
  <c r="AA30" i="10" s="1"/>
  <c r="S30" i="10"/>
  <c r="K30" i="10"/>
  <c r="L30" i="10" s="1"/>
  <c r="M30" i="10" s="1"/>
  <c r="N30" i="10" s="1"/>
  <c r="O30" i="10" s="1"/>
  <c r="P30" i="10" s="1"/>
  <c r="Q30" i="10" s="1"/>
  <c r="R30" i="10" s="1"/>
  <c r="J30" i="10"/>
  <c r="J43" i="10" s="1"/>
  <c r="J56" i="10" s="1"/>
  <c r="C30" i="10"/>
  <c r="D30" i="10" s="1"/>
  <c r="E30" i="10" s="1"/>
  <c r="F30" i="10" s="1"/>
  <c r="G30" i="10" s="1"/>
  <c r="H30" i="10" s="1"/>
  <c r="I30" i="10" s="1"/>
  <c r="B30" i="10"/>
  <c r="A30" i="10"/>
  <c r="A43" i="10" s="1"/>
  <c r="A56" i="10" s="1"/>
  <c r="CE29" i="10"/>
  <c r="CF29" i="10" s="1"/>
  <c r="CG29" i="10" s="1"/>
  <c r="CH29" i="10" s="1"/>
  <c r="CI29" i="10" s="1"/>
  <c r="CJ29" i="10" s="1"/>
  <c r="CK29" i="10" s="1"/>
  <c r="CL29" i="10" s="1"/>
  <c r="CD29" i="10"/>
  <c r="BV29" i="10"/>
  <c r="BW29" i="10" s="1"/>
  <c r="BX29" i="10" s="1"/>
  <c r="BY29" i="10" s="1"/>
  <c r="BZ29" i="10" s="1"/>
  <c r="CA29" i="10" s="1"/>
  <c r="CB29" i="10" s="1"/>
  <c r="CC29" i="10" s="1"/>
  <c r="BU29" i="10"/>
  <c r="BU42" i="10" s="1"/>
  <c r="BU55" i="10" s="1"/>
  <c r="BM29" i="10"/>
  <c r="BN29" i="10" s="1"/>
  <c r="BO29" i="10" s="1"/>
  <c r="BP29" i="10" s="1"/>
  <c r="BQ29" i="10" s="1"/>
  <c r="BR29" i="10" s="1"/>
  <c r="BS29" i="10" s="1"/>
  <c r="BT29" i="10" s="1"/>
  <c r="BL29" i="10"/>
  <c r="BL42" i="10" s="1"/>
  <c r="BD29" i="10"/>
  <c r="BE29" i="10" s="1"/>
  <c r="BF29" i="10" s="1"/>
  <c r="BG29" i="10" s="1"/>
  <c r="BH29" i="10" s="1"/>
  <c r="BI29" i="10" s="1"/>
  <c r="BJ29" i="10" s="1"/>
  <c r="BK29" i="10" s="1"/>
  <c r="BC29" i="10"/>
  <c r="BC42" i="10" s="1"/>
  <c r="BC55" i="10" s="1"/>
  <c r="AU29" i="10"/>
  <c r="AV29" i="10" s="1"/>
  <c r="AW29" i="10" s="1"/>
  <c r="AX29" i="10" s="1"/>
  <c r="AY29" i="10" s="1"/>
  <c r="AZ29" i="10" s="1"/>
  <c r="BA29" i="10" s="1"/>
  <c r="BB29" i="10" s="1"/>
  <c r="AT29" i="10"/>
  <c r="AL29" i="10"/>
  <c r="AM29" i="10" s="1"/>
  <c r="AN29" i="10" s="1"/>
  <c r="AO29" i="10" s="1"/>
  <c r="AP29" i="10" s="1"/>
  <c r="AQ29" i="10" s="1"/>
  <c r="AR29" i="10" s="1"/>
  <c r="AS29" i="10" s="1"/>
  <c r="AK29" i="10"/>
  <c r="AK42" i="10" s="1"/>
  <c r="AK55" i="10" s="1"/>
  <c r="AC29" i="10"/>
  <c r="AD29" i="10" s="1"/>
  <c r="AE29" i="10" s="1"/>
  <c r="AF29" i="10" s="1"/>
  <c r="AG29" i="10" s="1"/>
  <c r="AH29" i="10" s="1"/>
  <c r="AI29" i="10" s="1"/>
  <c r="AJ29" i="10" s="1"/>
  <c r="AB29" i="10"/>
  <c r="T29" i="10"/>
  <c r="U29" i="10" s="1"/>
  <c r="V29" i="10" s="1"/>
  <c r="W29" i="10" s="1"/>
  <c r="X29" i="10" s="1"/>
  <c r="Y29" i="10" s="1"/>
  <c r="Z29" i="10" s="1"/>
  <c r="AA29" i="10" s="1"/>
  <c r="S29" i="10"/>
  <c r="S42" i="10" s="1"/>
  <c r="S55" i="10" s="1"/>
  <c r="K29" i="10"/>
  <c r="L29" i="10" s="1"/>
  <c r="M29" i="10" s="1"/>
  <c r="N29" i="10" s="1"/>
  <c r="O29" i="10" s="1"/>
  <c r="P29" i="10" s="1"/>
  <c r="Q29" i="10" s="1"/>
  <c r="R29" i="10" s="1"/>
  <c r="J29" i="10"/>
  <c r="J42" i="10" s="1"/>
  <c r="J55" i="10" s="1"/>
  <c r="F29" i="10"/>
  <c r="G29" i="10" s="1"/>
  <c r="H29" i="10" s="1"/>
  <c r="I29" i="10" s="1"/>
  <c r="B29" i="10"/>
  <c r="C29" i="10" s="1"/>
  <c r="D29" i="10" s="1"/>
  <c r="E29" i="10" s="1"/>
  <c r="A29" i="10"/>
  <c r="A42" i="10" s="1"/>
  <c r="A55" i="10" s="1"/>
  <c r="CE28" i="10"/>
  <c r="CF28" i="10" s="1"/>
  <c r="CG28" i="10" s="1"/>
  <c r="CH28" i="10" s="1"/>
  <c r="CI28" i="10" s="1"/>
  <c r="CJ28" i="10" s="1"/>
  <c r="CK28" i="10" s="1"/>
  <c r="CL28" i="10" s="1"/>
  <c r="CD28" i="10"/>
  <c r="CD41" i="10" s="1"/>
  <c r="CD54" i="10" s="1"/>
  <c r="BV28" i="10"/>
  <c r="BW28" i="10" s="1"/>
  <c r="BX28" i="10" s="1"/>
  <c r="BY28" i="10" s="1"/>
  <c r="BZ28" i="10" s="1"/>
  <c r="CA28" i="10" s="1"/>
  <c r="CB28" i="10" s="1"/>
  <c r="CC28" i="10" s="1"/>
  <c r="BU28" i="10"/>
  <c r="BM28" i="10"/>
  <c r="BN28" i="10" s="1"/>
  <c r="BO28" i="10" s="1"/>
  <c r="BP28" i="10" s="1"/>
  <c r="BQ28" i="10" s="1"/>
  <c r="BR28" i="10" s="1"/>
  <c r="BS28" i="10" s="1"/>
  <c r="BT28" i="10" s="1"/>
  <c r="BL28" i="10"/>
  <c r="BL41" i="10" s="1"/>
  <c r="BL54" i="10" s="1"/>
  <c r="BE28" i="10"/>
  <c r="BF28" i="10" s="1"/>
  <c r="BG28" i="10" s="1"/>
  <c r="BH28" i="10" s="1"/>
  <c r="BI28" i="10" s="1"/>
  <c r="BJ28" i="10" s="1"/>
  <c r="BK28" i="10" s="1"/>
  <c r="BD28" i="10"/>
  <c r="BC28" i="10"/>
  <c r="BC41" i="10" s="1"/>
  <c r="BC54" i="10" s="1"/>
  <c r="AU28" i="10"/>
  <c r="AV28" i="10" s="1"/>
  <c r="AW28" i="10" s="1"/>
  <c r="AX28" i="10" s="1"/>
  <c r="AY28" i="10" s="1"/>
  <c r="AZ28" i="10" s="1"/>
  <c r="BA28" i="10" s="1"/>
  <c r="BB28" i="10" s="1"/>
  <c r="AT28" i="10"/>
  <c r="AM28" i="10"/>
  <c r="AN28" i="10" s="1"/>
  <c r="AO28" i="10" s="1"/>
  <c r="AP28" i="10" s="1"/>
  <c r="AQ28" i="10" s="1"/>
  <c r="AR28" i="10" s="1"/>
  <c r="AS28" i="10" s="1"/>
  <c r="AL28" i="10"/>
  <c r="AK28" i="10"/>
  <c r="AC28" i="10"/>
  <c r="AD28" i="10" s="1"/>
  <c r="AE28" i="10" s="1"/>
  <c r="AF28" i="10" s="1"/>
  <c r="AG28" i="10" s="1"/>
  <c r="AH28" i="10" s="1"/>
  <c r="AI28" i="10" s="1"/>
  <c r="AJ28" i="10" s="1"/>
  <c r="AB28" i="10"/>
  <c r="AB41" i="10" s="1"/>
  <c r="AB54" i="10" s="1"/>
  <c r="Z28" i="10"/>
  <c r="AA28" i="10" s="1"/>
  <c r="T28" i="10"/>
  <c r="U28" i="10" s="1"/>
  <c r="V28" i="10" s="1"/>
  <c r="W28" i="10" s="1"/>
  <c r="X28" i="10" s="1"/>
  <c r="Y28" i="10" s="1"/>
  <c r="S28" i="10"/>
  <c r="S41" i="10" s="1"/>
  <c r="K28" i="10"/>
  <c r="L28" i="10" s="1"/>
  <c r="M28" i="10" s="1"/>
  <c r="N28" i="10" s="1"/>
  <c r="O28" i="10" s="1"/>
  <c r="P28" i="10" s="1"/>
  <c r="Q28" i="10" s="1"/>
  <c r="R28" i="10" s="1"/>
  <c r="J28" i="10"/>
  <c r="J41" i="10" s="1"/>
  <c r="J54" i="10" s="1"/>
  <c r="B28" i="10"/>
  <c r="C28" i="10" s="1"/>
  <c r="D28" i="10" s="1"/>
  <c r="E28" i="10" s="1"/>
  <c r="F28" i="10" s="1"/>
  <c r="G28" i="10" s="1"/>
  <c r="H28" i="10" s="1"/>
  <c r="I28" i="10" s="1"/>
  <c r="A28" i="10"/>
  <c r="A41" i="10" s="1"/>
  <c r="A54" i="10" s="1"/>
  <c r="CE27" i="10"/>
  <c r="CF27" i="10" s="1"/>
  <c r="CG27" i="10" s="1"/>
  <c r="CH27" i="10" s="1"/>
  <c r="CI27" i="10" s="1"/>
  <c r="CJ27" i="10" s="1"/>
  <c r="CK27" i="10" s="1"/>
  <c r="CL27" i="10" s="1"/>
  <c r="CD27" i="10"/>
  <c r="CD40" i="10" s="1"/>
  <c r="CD53" i="10" s="1"/>
  <c r="BV27" i="10"/>
  <c r="BW27" i="10" s="1"/>
  <c r="BX27" i="10" s="1"/>
  <c r="BY27" i="10" s="1"/>
  <c r="BZ27" i="10" s="1"/>
  <c r="CA27" i="10" s="1"/>
  <c r="CB27" i="10" s="1"/>
  <c r="CC27" i="10" s="1"/>
  <c r="BU27" i="10"/>
  <c r="BU40" i="10" s="1"/>
  <c r="BU53" i="10" s="1"/>
  <c r="BM27" i="10"/>
  <c r="BN27" i="10" s="1"/>
  <c r="BO27" i="10" s="1"/>
  <c r="BP27" i="10" s="1"/>
  <c r="BQ27" i="10" s="1"/>
  <c r="BR27" i="10" s="1"/>
  <c r="BS27" i="10" s="1"/>
  <c r="BT27" i="10" s="1"/>
  <c r="BL27" i="10"/>
  <c r="BD27" i="10"/>
  <c r="BE27" i="10" s="1"/>
  <c r="BF27" i="10" s="1"/>
  <c r="BG27" i="10" s="1"/>
  <c r="BH27" i="10" s="1"/>
  <c r="BI27" i="10" s="1"/>
  <c r="BJ27" i="10" s="1"/>
  <c r="BK27" i="10" s="1"/>
  <c r="BC27" i="10"/>
  <c r="BC40" i="10" s="1"/>
  <c r="BC53" i="10" s="1"/>
  <c r="AU27" i="10"/>
  <c r="AV27" i="10" s="1"/>
  <c r="AW27" i="10" s="1"/>
  <c r="AX27" i="10" s="1"/>
  <c r="AY27" i="10" s="1"/>
  <c r="AZ27" i="10" s="1"/>
  <c r="BA27" i="10" s="1"/>
  <c r="BB27" i="10" s="1"/>
  <c r="AT27" i="10"/>
  <c r="AM27" i="10"/>
  <c r="AN27" i="10" s="1"/>
  <c r="AO27" i="10" s="1"/>
  <c r="AP27" i="10" s="1"/>
  <c r="AQ27" i="10" s="1"/>
  <c r="AR27" i="10" s="1"/>
  <c r="AS27" i="10" s="1"/>
  <c r="AL27" i="10"/>
  <c r="AK27" i="10"/>
  <c r="AH27" i="10"/>
  <c r="AI27" i="10" s="1"/>
  <c r="AJ27" i="10" s="1"/>
  <c r="AC27" i="10"/>
  <c r="AD27" i="10" s="1"/>
  <c r="AE27" i="10" s="1"/>
  <c r="AF27" i="10" s="1"/>
  <c r="AG27" i="10" s="1"/>
  <c r="AB27" i="10"/>
  <c r="T27" i="10"/>
  <c r="U27" i="10" s="1"/>
  <c r="V27" i="10" s="1"/>
  <c r="W27" i="10" s="1"/>
  <c r="X27" i="10" s="1"/>
  <c r="Y27" i="10" s="1"/>
  <c r="Z27" i="10" s="1"/>
  <c r="AA27" i="10" s="1"/>
  <c r="S27" i="10"/>
  <c r="S40" i="10" s="1"/>
  <c r="S53" i="10" s="1"/>
  <c r="L27" i="10"/>
  <c r="M27" i="10" s="1"/>
  <c r="N27" i="10" s="1"/>
  <c r="O27" i="10" s="1"/>
  <c r="P27" i="10" s="1"/>
  <c r="Q27" i="10" s="1"/>
  <c r="R27" i="10" s="1"/>
  <c r="K27" i="10"/>
  <c r="J27" i="10"/>
  <c r="J40" i="10" s="1"/>
  <c r="J53" i="10" s="1"/>
  <c r="B27" i="10"/>
  <c r="C27" i="10" s="1"/>
  <c r="D27" i="10" s="1"/>
  <c r="E27" i="10" s="1"/>
  <c r="F27" i="10" s="1"/>
  <c r="G27" i="10" s="1"/>
  <c r="H27" i="10" s="1"/>
  <c r="I27" i="10" s="1"/>
  <c r="A27" i="10"/>
  <c r="A40" i="10" s="1"/>
  <c r="A53" i="10" s="1"/>
  <c r="CE26" i="10"/>
  <c r="CF26" i="10" s="1"/>
  <c r="CG26" i="10" s="1"/>
  <c r="CH26" i="10" s="1"/>
  <c r="CI26" i="10" s="1"/>
  <c r="CJ26" i="10" s="1"/>
  <c r="CK26" i="10" s="1"/>
  <c r="CL26" i="10" s="1"/>
  <c r="CD26" i="10"/>
  <c r="CD39" i="10" s="1"/>
  <c r="CD52" i="10" s="1"/>
  <c r="BV26" i="10"/>
  <c r="BW26" i="10" s="1"/>
  <c r="BX26" i="10" s="1"/>
  <c r="BY26" i="10" s="1"/>
  <c r="BZ26" i="10" s="1"/>
  <c r="CA26" i="10" s="1"/>
  <c r="CB26" i="10" s="1"/>
  <c r="CC26" i="10" s="1"/>
  <c r="BU26" i="10"/>
  <c r="BN26" i="10"/>
  <c r="BO26" i="10" s="1"/>
  <c r="BP26" i="10" s="1"/>
  <c r="BQ26" i="10" s="1"/>
  <c r="BR26" i="10" s="1"/>
  <c r="BS26" i="10" s="1"/>
  <c r="BT26" i="10" s="1"/>
  <c r="BM26" i="10"/>
  <c r="BL26" i="10"/>
  <c r="BD26" i="10"/>
  <c r="BE26" i="10" s="1"/>
  <c r="BF26" i="10" s="1"/>
  <c r="BG26" i="10" s="1"/>
  <c r="BH26" i="10" s="1"/>
  <c r="BI26" i="10" s="1"/>
  <c r="BJ26" i="10" s="1"/>
  <c r="BK26" i="10" s="1"/>
  <c r="BC26" i="10"/>
  <c r="BC39" i="10" s="1"/>
  <c r="BC52" i="10" s="1"/>
  <c r="AU26" i="10"/>
  <c r="AV26" i="10" s="1"/>
  <c r="AW26" i="10" s="1"/>
  <c r="AX26" i="10" s="1"/>
  <c r="AY26" i="10" s="1"/>
  <c r="AZ26" i="10" s="1"/>
  <c r="BA26" i="10" s="1"/>
  <c r="BB26" i="10" s="1"/>
  <c r="AT26" i="10"/>
  <c r="AT39" i="10" s="1"/>
  <c r="AT52" i="10" s="1"/>
  <c r="AL26" i="10"/>
  <c r="AM26" i="10" s="1"/>
  <c r="AN26" i="10" s="1"/>
  <c r="AO26" i="10" s="1"/>
  <c r="AP26" i="10" s="1"/>
  <c r="AQ26" i="10" s="1"/>
  <c r="AR26" i="10" s="1"/>
  <c r="AS26" i="10" s="1"/>
  <c r="AK26" i="10"/>
  <c r="AC26" i="10"/>
  <c r="AD26" i="10" s="1"/>
  <c r="AE26" i="10" s="1"/>
  <c r="AF26" i="10" s="1"/>
  <c r="AG26" i="10" s="1"/>
  <c r="AH26" i="10" s="1"/>
  <c r="AI26" i="10" s="1"/>
  <c r="AJ26" i="10" s="1"/>
  <c r="AB26" i="10"/>
  <c r="AB39" i="10" s="1"/>
  <c r="AB52" i="10" s="1"/>
  <c r="T26" i="10"/>
  <c r="U26" i="10" s="1"/>
  <c r="V26" i="10" s="1"/>
  <c r="W26" i="10" s="1"/>
  <c r="X26" i="10" s="1"/>
  <c r="Y26" i="10" s="1"/>
  <c r="Z26" i="10" s="1"/>
  <c r="AA26" i="10" s="1"/>
  <c r="S26" i="10"/>
  <c r="S39" i="10" s="1"/>
  <c r="S52" i="10" s="1"/>
  <c r="L26" i="10"/>
  <c r="M26" i="10" s="1"/>
  <c r="N26" i="10" s="1"/>
  <c r="O26" i="10" s="1"/>
  <c r="P26" i="10" s="1"/>
  <c r="Q26" i="10" s="1"/>
  <c r="R26" i="10" s="1"/>
  <c r="K26" i="10"/>
  <c r="J26" i="10"/>
  <c r="J39" i="10" s="1"/>
  <c r="J52" i="10" s="1"/>
  <c r="B26" i="10"/>
  <c r="C26" i="10" s="1"/>
  <c r="D26" i="10" s="1"/>
  <c r="E26" i="10" s="1"/>
  <c r="F26" i="10" s="1"/>
  <c r="G26" i="10" s="1"/>
  <c r="H26" i="10" s="1"/>
  <c r="I26" i="10" s="1"/>
  <c r="A26" i="10"/>
  <c r="CE25" i="10"/>
  <c r="CF25" i="10" s="1"/>
  <c r="CG25" i="10" s="1"/>
  <c r="CH25" i="10" s="1"/>
  <c r="CI25" i="10" s="1"/>
  <c r="CJ25" i="10" s="1"/>
  <c r="CK25" i="10" s="1"/>
  <c r="CL25" i="10" s="1"/>
  <c r="CD25" i="10"/>
  <c r="CD38" i="10" s="1"/>
  <c r="CD51" i="10" s="1"/>
  <c r="BV25" i="10"/>
  <c r="BW25" i="10" s="1"/>
  <c r="BX25" i="10" s="1"/>
  <c r="BY25" i="10" s="1"/>
  <c r="BZ25" i="10" s="1"/>
  <c r="CA25" i="10" s="1"/>
  <c r="CB25" i="10" s="1"/>
  <c r="CC25" i="10" s="1"/>
  <c r="BU25" i="10"/>
  <c r="BU38" i="10" s="1"/>
  <c r="BU51" i="10" s="1"/>
  <c r="BM25" i="10"/>
  <c r="BN25" i="10" s="1"/>
  <c r="BO25" i="10" s="1"/>
  <c r="BP25" i="10" s="1"/>
  <c r="BQ25" i="10" s="1"/>
  <c r="BR25" i="10" s="1"/>
  <c r="BS25" i="10" s="1"/>
  <c r="BT25" i="10" s="1"/>
  <c r="BL25" i="10"/>
  <c r="BD25" i="10"/>
  <c r="BE25" i="10" s="1"/>
  <c r="BF25" i="10" s="1"/>
  <c r="BG25" i="10" s="1"/>
  <c r="BH25" i="10" s="1"/>
  <c r="BI25" i="10" s="1"/>
  <c r="BJ25" i="10" s="1"/>
  <c r="BK25" i="10" s="1"/>
  <c r="BC25" i="10"/>
  <c r="BC38" i="10" s="1"/>
  <c r="BC51" i="10" s="1"/>
  <c r="AU25" i="10"/>
  <c r="AV25" i="10" s="1"/>
  <c r="AW25" i="10" s="1"/>
  <c r="AX25" i="10" s="1"/>
  <c r="AY25" i="10" s="1"/>
  <c r="AZ25" i="10" s="1"/>
  <c r="BA25" i="10" s="1"/>
  <c r="BB25" i="10" s="1"/>
  <c r="AT25" i="10"/>
  <c r="AT38" i="10" s="1"/>
  <c r="AT51" i="10" s="1"/>
  <c r="AL25" i="10"/>
  <c r="AM25" i="10" s="1"/>
  <c r="AN25" i="10" s="1"/>
  <c r="AO25" i="10" s="1"/>
  <c r="AP25" i="10" s="1"/>
  <c r="AQ25" i="10" s="1"/>
  <c r="AR25" i="10" s="1"/>
  <c r="AS25" i="10" s="1"/>
  <c r="AK25" i="10"/>
  <c r="AK38" i="10" s="1"/>
  <c r="AK51" i="10" s="1"/>
  <c r="AC25" i="10"/>
  <c r="AD25" i="10" s="1"/>
  <c r="AE25" i="10" s="1"/>
  <c r="AF25" i="10" s="1"/>
  <c r="AG25" i="10" s="1"/>
  <c r="AH25" i="10" s="1"/>
  <c r="AI25" i="10" s="1"/>
  <c r="AJ25" i="10" s="1"/>
  <c r="AB25" i="10"/>
  <c r="T25" i="10"/>
  <c r="U25" i="10" s="1"/>
  <c r="V25" i="10" s="1"/>
  <c r="W25" i="10" s="1"/>
  <c r="X25" i="10" s="1"/>
  <c r="Y25" i="10" s="1"/>
  <c r="Z25" i="10" s="1"/>
  <c r="AA25" i="10" s="1"/>
  <c r="S25" i="10"/>
  <c r="S38" i="10" s="1"/>
  <c r="S51" i="10" s="1"/>
  <c r="K25" i="10"/>
  <c r="L25" i="10" s="1"/>
  <c r="M25" i="10" s="1"/>
  <c r="N25" i="10" s="1"/>
  <c r="O25" i="10" s="1"/>
  <c r="P25" i="10" s="1"/>
  <c r="Q25" i="10" s="1"/>
  <c r="R25" i="10" s="1"/>
  <c r="J25" i="10"/>
  <c r="J38" i="10" s="1"/>
  <c r="J51" i="10" s="1"/>
  <c r="B25" i="10"/>
  <c r="C25" i="10" s="1"/>
  <c r="D25" i="10" s="1"/>
  <c r="E25" i="10" s="1"/>
  <c r="F25" i="10" s="1"/>
  <c r="G25" i="10" s="1"/>
  <c r="H25" i="10" s="1"/>
  <c r="I25" i="10" s="1"/>
  <c r="A25" i="10"/>
  <c r="A38" i="10" s="1"/>
  <c r="A51" i="10" s="1"/>
  <c r="CE24" i="10"/>
  <c r="CF24" i="10" s="1"/>
  <c r="CG24" i="10" s="1"/>
  <c r="CH24" i="10" s="1"/>
  <c r="CI24" i="10" s="1"/>
  <c r="CJ24" i="10" s="1"/>
  <c r="CK24" i="10" s="1"/>
  <c r="CL24" i="10" s="1"/>
  <c r="CD24" i="10"/>
  <c r="CD37" i="10" s="1"/>
  <c r="CD50" i="10" s="1"/>
  <c r="BV24" i="10"/>
  <c r="BW24" i="10" s="1"/>
  <c r="BX24" i="10" s="1"/>
  <c r="BY24" i="10" s="1"/>
  <c r="BZ24" i="10" s="1"/>
  <c r="CA24" i="10" s="1"/>
  <c r="CB24" i="10" s="1"/>
  <c r="CC24" i="10" s="1"/>
  <c r="BU24" i="10"/>
  <c r="BM24" i="10"/>
  <c r="BN24" i="10" s="1"/>
  <c r="BO24" i="10" s="1"/>
  <c r="BP24" i="10" s="1"/>
  <c r="BQ24" i="10" s="1"/>
  <c r="BR24" i="10" s="1"/>
  <c r="BS24" i="10" s="1"/>
  <c r="BT24" i="10" s="1"/>
  <c r="BL24" i="10"/>
  <c r="BL37" i="10" s="1"/>
  <c r="BL50" i="10" s="1"/>
  <c r="BD24" i="10"/>
  <c r="BE24" i="10" s="1"/>
  <c r="BF24" i="10" s="1"/>
  <c r="BG24" i="10" s="1"/>
  <c r="BH24" i="10" s="1"/>
  <c r="BI24" i="10" s="1"/>
  <c r="BJ24" i="10" s="1"/>
  <c r="BK24" i="10" s="1"/>
  <c r="BC24" i="10"/>
  <c r="AU24" i="10"/>
  <c r="AV24" i="10" s="1"/>
  <c r="AW24" i="10" s="1"/>
  <c r="AX24" i="10" s="1"/>
  <c r="AY24" i="10" s="1"/>
  <c r="AZ24" i="10" s="1"/>
  <c r="BA24" i="10" s="1"/>
  <c r="BB24" i="10" s="1"/>
  <c r="AT24" i="10"/>
  <c r="AT37" i="10" s="1"/>
  <c r="AT50" i="10" s="1"/>
  <c r="AL24" i="10"/>
  <c r="AM24" i="10" s="1"/>
  <c r="AN24" i="10" s="1"/>
  <c r="AO24" i="10" s="1"/>
  <c r="AP24" i="10" s="1"/>
  <c r="AQ24" i="10" s="1"/>
  <c r="AR24" i="10" s="1"/>
  <c r="AS24" i="10" s="1"/>
  <c r="AK24" i="10"/>
  <c r="AK37" i="10" s="1"/>
  <c r="AK50" i="10" s="1"/>
  <c r="AD24" i="10"/>
  <c r="AE24" i="10" s="1"/>
  <c r="AF24" i="10" s="1"/>
  <c r="AG24" i="10" s="1"/>
  <c r="AH24" i="10" s="1"/>
  <c r="AI24" i="10" s="1"/>
  <c r="AJ24" i="10" s="1"/>
  <c r="AC24" i="10"/>
  <c r="AB24" i="10"/>
  <c r="AB37" i="10" s="1"/>
  <c r="AB50" i="10" s="1"/>
  <c r="U24" i="10"/>
  <c r="V24" i="10" s="1"/>
  <c r="W24" i="10" s="1"/>
  <c r="X24" i="10" s="1"/>
  <c r="Y24" i="10" s="1"/>
  <c r="Z24" i="10" s="1"/>
  <c r="AA24" i="10" s="1"/>
  <c r="T24" i="10"/>
  <c r="S24" i="10"/>
  <c r="S37" i="10" s="1"/>
  <c r="S50" i="10" s="1"/>
  <c r="K24" i="10"/>
  <c r="L24" i="10" s="1"/>
  <c r="M24" i="10" s="1"/>
  <c r="N24" i="10" s="1"/>
  <c r="O24" i="10" s="1"/>
  <c r="P24" i="10" s="1"/>
  <c r="Q24" i="10" s="1"/>
  <c r="R24" i="10" s="1"/>
  <c r="J24" i="10"/>
  <c r="J37" i="10" s="1"/>
  <c r="J50" i="10" s="1"/>
  <c r="B24" i="10"/>
  <c r="C24" i="10" s="1"/>
  <c r="D24" i="10" s="1"/>
  <c r="E24" i="10" s="1"/>
  <c r="F24" i="10" s="1"/>
  <c r="G24" i="10" s="1"/>
  <c r="H24" i="10" s="1"/>
  <c r="I24" i="10" s="1"/>
  <c r="A24" i="10"/>
  <c r="A37" i="10" s="1"/>
  <c r="A50" i="10" s="1"/>
  <c r="CG23" i="10"/>
  <c r="CH23" i="10" s="1"/>
  <c r="CI23" i="10" s="1"/>
  <c r="CJ23" i="10" s="1"/>
  <c r="CK23" i="10" s="1"/>
  <c r="CL23" i="10" s="1"/>
  <c r="CF23" i="10"/>
  <c r="CE23" i="10"/>
  <c r="CD23" i="10"/>
  <c r="BV23" i="10"/>
  <c r="BW23" i="10" s="1"/>
  <c r="BX23" i="10" s="1"/>
  <c r="BY23" i="10" s="1"/>
  <c r="BZ23" i="10" s="1"/>
  <c r="CA23" i="10" s="1"/>
  <c r="CB23" i="10" s="1"/>
  <c r="CC23" i="10" s="1"/>
  <c r="BU23" i="10"/>
  <c r="BU36" i="10" s="1"/>
  <c r="BU49" i="10" s="1"/>
  <c r="BN23" i="10"/>
  <c r="BO23" i="10" s="1"/>
  <c r="BP23" i="10" s="1"/>
  <c r="BQ23" i="10" s="1"/>
  <c r="BR23" i="10" s="1"/>
  <c r="BS23" i="10" s="1"/>
  <c r="BT23" i="10" s="1"/>
  <c r="BM23" i="10"/>
  <c r="BL23" i="10"/>
  <c r="BL36" i="10" s="1"/>
  <c r="BL49" i="10" s="1"/>
  <c r="BD23" i="10"/>
  <c r="BE23" i="10" s="1"/>
  <c r="BF23" i="10" s="1"/>
  <c r="BG23" i="10" s="1"/>
  <c r="BH23" i="10" s="1"/>
  <c r="BI23" i="10" s="1"/>
  <c r="BJ23" i="10" s="1"/>
  <c r="BK23" i="10" s="1"/>
  <c r="BC23" i="10"/>
  <c r="AU23" i="10"/>
  <c r="AV23" i="10" s="1"/>
  <c r="AW23" i="10" s="1"/>
  <c r="AX23" i="10" s="1"/>
  <c r="AY23" i="10" s="1"/>
  <c r="AZ23" i="10" s="1"/>
  <c r="BA23" i="10" s="1"/>
  <c r="BB23" i="10" s="1"/>
  <c r="AT23" i="10"/>
  <c r="AT36" i="10" s="1"/>
  <c r="AT49" i="10" s="1"/>
  <c r="AL23" i="10"/>
  <c r="AM23" i="10" s="1"/>
  <c r="AN23" i="10" s="1"/>
  <c r="AO23" i="10" s="1"/>
  <c r="AP23" i="10" s="1"/>
  <c r="AQ23" i="10" s="1"/>
  <c r="AR23" i="10" s="1"/>
  <c r="AS23" i="10" s="1"/>
  <c r="AK23" i="10"/>
  <c r="AK36" i="10" s="1"/>
  <c r="AK49" i="10" s="1"/>
  <c r="AC23" i="10"/>
  <c r="AD23" i="10" s="1"/>
  <c r="AE23" i="10" s="1"/>
  <c r="AF23" i="10" s="1"/>
  <c r="AG23" i="10" s="1"/>
  <c r="AH23" i="10" s="1"/>
  <c r="AI23" i="10" s="1"/>
  <c r="AJ23" i="10" s="1"/>
  <c r="AB23" i="10"/>
  <c r="T23" i="10"/>
  <c r="U23" i="10" s="1"/>
  <c r="V23" i="10" s="1"/>
  <c r="W23" i="10" s="1"/>
  <c r="X23" i="10" s="1"/>
  <c r="Y23" i="10" s="1"/>
  <c r="Z23" i="10" s="1"/>
  <c r="AA23" i="10" s="1"/>
  <c r="S23" i="10"/>
  <c r="K23" i="10"/>
  <c r="L23" i="10" s="1"/>
  <c r="M23" i="10" s="1"/>
  <c r="N23" i="10" s="1"/>
  <c r="O23" i="10" s="1"/>
  <c r="P23" i="10" s="1"/>
  <c r="Q23" i="10" s="1"/>
  <c r="R23" i="10" s="1"/>
  <c r="J23" i="10"/>
  <c r="J36" i="10" s="1"/>
  <c r="J49" i="10" s="1"/>
  <c r="B23" i="10"/>
  <c r="C23" i="10" s="1"/>
  <c r="D23" i="10" s="1"/>
  <c r="E23" i="10" s="1"/>
  <c r="F23" i="10" s="1"/>
  <c r="G23" i="10" s="1"/>
  <c r="H23" i="10" s="1"/>
  <c r="I23" i="10" s="1"/>
  <c r="A23" i="10"/>
  <c r="A36" i="10" s="1"/>
  <c r="A49" i="10" s="1"/>
  <c r="CF22" i="10"/>
  <c r="CG22" i="10" s="1"/>
  <c r="CH22" i="10" s="1"/>
  <c r="CI22" i="10" s="1"/>
  <c r="CJ22" i="10" s="1"/>
  <c r="CK22" i="10" s="1"/>
  <c r="CL22" i="10" s="1"/>
  <c r="CE22" i="10"/>
  <c r="CD22" i="10"/>
  <c r="BW22" i="10"/>
  <c r="BX22" i="10" s="1"/>
  <c r="BY22" i="10" s="1"/>
  <c r="BZ22" i="10" s="1"/>
  <c r="CA22" i="10" s="1"/>
  <c r="CB22" i="10" s="1"/>
  <c r="CC22" i="10" s="1"/>
  <c r="BV22" i="10"/>
  <c r="BU22" i="10"/>
  <c r="BU35" i="10" s="1"/>
  <c r="BU48" i="10" s="1"/>
  <c r="BM22" i="10"/>
  <c r="BN22" i="10" s="1"/>
  <c r="BO22" i="10" s="1"/>
  <c r="BP22" i="10" s="1"/>
  <c r="BQ22" i="10" s="1"/>
  <c r="BR22" i="10" s="1"/>
  <c r="BS22" i="10" s="1"/>
  <c r="BT22" i="10" s="1"/>
  <c r="BL22" i="10"/>
  <c r="BL35" i="10" s="1"/>
  <c r="BL48" i="10" s="1"/>
  <c r="BD22" i="10"/>
  <c r="BE22" i="10" s="1"/>
  <c r="BF22" i="10" s="1"/>
  <c r="BG22" i="10" s="1"/>
  <c r="BH22" i="10" s="1"/>
  <c r="BI22" i="10" s="1"/>
  <c r="BJ22" i="10" s="1"/>
  <c r="BK22" i="10" s="1"/>
  <c r="BC22" i="10"/>
  <c r="BC35" i="10" s="1"/>
  <c r="BC48" i="10" s="1"/>
  <c r="AU22" i="10"/>
  <c r="AV22" i="10" s="1"/>
  <c r="AW22" i="10" s="1"/>
  <c r="AX22" i="10" s="1"/>
  <c r="AY22" i="10" s="1"/>
  <c r="AZ22" i="10" s="1"/>
  <c r="BA22" i="10" s="1"/>
  <c r="BB22" i="10" s="1"/>
  <c r="AT22" i="10"/>
  <c r="AL22" i="10"/>
  <c r="AM22" i="10" s="1"/>
  <c r="AN22" i="10" s="1"/>
  <c r="AO22" i="10" s="1"/>
  <c r="AP22" i="10" s="1"/>
  <c r="AQ22" i="10" s="1"/>
  <c r="AR22" i="10" s="1"/>
  <c r="AS22" i="10" s="1"/>
  <c r="AK22" i="10"/>
  <c r="AK35" i="10" s="1"/>
  <c r="AK48" i="10" s="1"/>
  <c r="AD22" i="10"/>
  <c r="AE22" i="10" s="1"/>
  <c r="AF22" i="10" s="1"/>
  <c r="AG22" i="10" s="1"/>
  <c r="AH22" i="10" s="1"/>
  <c r="AI22" i="10" s="1"/>
  <c r="AJ22" i="10" s="1"/>
  <c r="AC22" i="10"/>
  <c r="AB22" i="10"/>
  <c r="AB35" i="10" s="1"/>
  <c r="AB48" i="10" s="1"/>
  <c r="T22" i="10"/>
  <c r="U22" i="10" s="1"/>
  <c r="V22" i="10" s="1"/>
  <c r="W22" i="10" s="1"/>
  <c r="X22" i="10" s="1"/>
  <c r="Y22" i="10" s="1"/>
  <c r="Z22" i="10" s="1"/>
  <c r="AA22" i="10" s="1"/>
  <c r="S22" i="10"/>
  <c r="K22" i="10"/>
  <c r="L22" i="10" s="1"/>
  <c r="M22" i="10" s="1"/>
  <c r="N22" i="10" s="1"/>
  <c r="O22" i="10" s="1"/>
  <c r="P22" i="10" s="1"/>
  <c r="Q22" i="10" s="1"/>
  <c r="R22" i="10" s="1"/>
  <c r="J22" i="10"/>
  <c r="J35" i="10" s="1"/>
  <c r="J48" i="10" s="1"/>
  <c r="B22" i="10"/>
  <c r="C22" i="10" s="1"/>
  <c r="D22" i="10" s="1"/>
  <c r="E22" i="10" s="1"/>
  <c r="F22" i="10" s="1"/>
  <c r="G22" i="10" s="1"/>
  <c r="H22" i="10" s="1"/>
  <c r="I22" i="10" s="1"/>
  <c r="A22" i="10"/>
  <c r="A35" i="10" s="1"/>
  <c r="A48" i="10" s="1"/>
  <c r="CE21" i="10"/>
  <c r="CF21" i="10" s="1"/>
  <c r="CG21" i="10" s="1"/>
  <c r="CH21" i="10" s="1"/>
  <c r="CI21" i="10" s="1"/>
  <c r="CJ21" i="10" s="1"/>
  <c r="CK21" i="10" s="1"/>
  <c r="CL21" i="10" s="1"/>
  <c r="CD21" i="10"/>
  <c r="CD34" i="10" s="1"/>
  <c r="CD47" i="10" s="1"/>
  <c r="BV21" i="10"/>
  <c r="BW21" i="10" s="1"/>
  <c r="BX21" i="10" s="1"/>
  <c r="BY21" i="10" s="1"/>
  <c r="BZ21" i="10" s="1"/>
  <c r="CA21" i="10" s="1"/>
  <c r="CB21" i="10" s="1"/>
  <c r="CC21" i="10" s="1"/>
  <c r="BU21" i="10"/>
  <c r="BM21" i="10"/>
  <c r="BN21" i="10" s="1"/>
  <c r="BO21" i="10" s="1"/>
  <c r="BP21" i="10" s="1"/>
  <c r="BQ21" i="10" s="1"/>
  <c r="BR21" i="10" s="1"/>
  <c r="BS21" i="10" s="1"/>
  <c r="BT21" i="10" s="1"/>
  <c r="BL21" i="10"/>
  <c r="BL34" i="10" s="1"/>
  <c r="BL47" i="10" s="1"/>
  <c r="BD21" i="10"/>
  <c r="BE21" i="10" s="1"/>
  <c r="BF21" i="10" s="1"/>
  <c r="BG21" i="10" s="1"/>
  <c r="BH21" i="10" s="1"/>
  <c r="BI21" i="10" s="1"/>
  <c r="BJ21" i="10" s="1"/>
  <c r="BK21" i="10" s="1"/>
  <c r="BC21" i="10"/>
  <c r="BC34" i="10" s="1"/>
  <c r="BC47" i="10" s="1"/>
  <c r="AU21" i="10"/>
  <c r="AV21" i="10" s="1"/>
  <c r="AW21" i="10" s="1"/>
  <c r="AX21" i="10" s="1"/>
  <c r="AY21" i="10" s="1"/>
  <c r="AZ21" i="10" s="1"/>
  <c r="BA21" i="10" s="1"/>
  <c r="BB21" i="10" s="1"/>
  <c r="AT21" i="10"/>
  <c r="AL21" i="10"/>
  <c r="AM21" i="10" s="1"/>
  <c r="AN21" i="10" s="1"/>
  <c r="AO21" i="10" s="1"/>
  <c r="AP21" i="10" s="1"/>
  <c r="AQ21" i="10" s="1"/>
  <c r="AR21" i="10" s="1"/>
  <c r="AS21" i="10" s="1"/>
  <c r="AK21" i="10"/>
  <c r="AK34" i="10" s="1"/>
  <c r="AK47" i="10" s="1"/>
  <c r="AC21" i="10"/>
  <c r="AD21" i="10" s="1"/>
  <c r="AE21" i="10" s="1"/>
  <c r="AF21" i="10" s="1"/>
  <c r="AG21" i="10" s="1"/>
  <c r="AH21" i="10" s="1"/>
  <c r="AI21" i="10" s="1"/>
  <c r="AJ21" i="10" s="1"/>
  <c r="AB21" i="10"/>
  <c r="AB34" i="10" s="1"/>
  <c r="AB47" i="10" s="1"/>
  <c r="V21" i="10"/>
  <c r="W21" i="10" s="1"/>
  <c r="X21" i="10" s="1"/>
  <c r="Y21" i="10" s="1"/>
  <c r="Z21" i="10" s="1"/>
  <c r="AA21" i="10" s="1"/>
  <c r="T21" i="10"/>
  <c r="U21" i="10" s="1"/>
  <c r="S21" i="10"/>
  <c r="S34" i="10" s="1"/>
  <c r="S47" i="10" s="1"/>
  <c r="K21" i="10"/>
  <c r="L21" i="10" s="1"/>
  <c r="M21" i="10" s="1"/>
  <c r="N21" i="10" s="1"/>
  <c r="O21" i="10" s="1"/>
  <c r="P21" i="10" s="1"/>
  <c r="Q21" i="10" s="1"/>
  <c r="R21" i="10" s="1"/>
  <c r="J21" i="10"/>
  <c r="H21" i="10"/>
  <c r="I21" i="10" s="1"/>
  <c r="B21" i="10"/>
  <c r="C21" i="10" s="1"/>
  <c r="D21" i="10" s="1"/>
  <c r="E21" i="10" s="1"/>
  <c r="F21" i="10" s="1"/>
  <c r="G21" i="10" s="1"/>
  <c r="A21" i="10"/>
  <c r="A34" i="10" s="1"/>
  <c r="A47" i="10" s="1"/>
  <c r="B19" i="10"/>
  <c r="K19" i="10" s="1"/>
  <c r="T19" i="10" s="1"/>
  <c r="AC19" i="10" s="1"/>
  <c r="AL19" i="10" s="1"/>
  <c r="AU19" i="10" s="1"/>
  <c r="BD19" i="10" s="1"/>
  <c r="BM19" i="10" s="1"/>
  <c r="BV19" i="10" s="1"/>
  <c r="CE19" i="10" s="1"/>
  <c r="B18" i="10"/>
  <c r="K18" i="10" s="1"/>
  <c r="T18" i="10" s="1"/>
  <c r="AC18" i="10" s="1"/>
  <c r="AL18" i="10" s="1"/>
  <c r="AU18" i="10" s="1"/>
  <c r="BD18" i="10" s="1"/>
  <c r="BM18" i="10" s="1"/>
  <c r="BV18" i="10" s="1"/>
  <c r="CE18" i="10" s="1"/>
  <c r="CE57" i="10" s="1"/>
  <c r="B17" i="10"/>
  <c r="K17" i="10" s="1"/>
  <c r="T17" i="10" s="1"/>
  <c r="AC17" i="10" s="1"/>
  <c r="AL17" i="10" s="1"/>
  <c r="AU17" i="10" s="1"/>
  <c r="BD17" i="10" s="1"/>
  <c r="BM17" i="10" s="1"/>
  <c r="BV17" i="10" s="1"/>
  <c r="CE17" i="10" s="1"/>
  <c r="B16" i="10"/>
  <c r="K16" i="10" s="1"/>
  <c r="T16" i="10" s="1"/>
  <c r="AC16" i="10" s="1"/>
  <c r="AL16" i="10" s="1"/>
  <c r="AU16" i="10" s="1"/>
  <c r="BD16" i="10" s="1"/>
  <c r="BM16" i="10" s="1"/>
  <c r="BV16" i="10" s="1"/>
  <c r="CE16" i="10" s="1"/>
  <c r="B15" i="10"/>
  <c r="K15" i="10" s="1"/>
  <c r="T15" i="10" s="1"/>
  <c r="AC15" i="10" s="1"/>
  <c r="AL15" i="10" s="1"/>
  <c r="AU15" i="10" s="1"/>
  <c r="BD15" i="10" s="1"/>
  <c r="BM15" i="10" s="1"/>
  <c r="BV15" i="10" s="1"/>
  <c r="CE15" i="10" s="1"/>
  <c r="B14" i="10"/>
  <c r="K14" i="10" s="1"/>
  <c r="T14" i="10" s="1"/>
  <c r="AC14" i="10" s="1"/>
  <c r="AL14" i="10" s="1"/>
  <c r="AU14" i="10" s="1"/>
  <c r="BD14" i="10" s="1"/>
  <c r="BM14" i="10" s="1"/>
  <c r="BV14" i="10" s="1"/>
  <c r="CE14" i="10" s="1"/>
  <c r="B13" i="10"/>
  <c r="K13" i="10" s="1"/>
  <c r="T13" i="10" s="1"/>
  <c r="AC13" i="10" s="1"/>
  <c r="AL13" i="10" s="1"/>
  <c r="AU13" i="10" s="1"/>
  <c r="BD13" i="10" s="1"/>
  <c r="BM13" i="10" s="1"/>
  <c r="BV13" i="10" s="1"/>
  <c r="CE13" i="10" s="1"/>
  <c r="B12" i="10"/>
  <c r="K12" i="10" s="1"/>
  <c r="T12" i="10" s="1"/>
  <c r="AC12" i="10" s="1"/>
  <c r="AL12" i="10" s="1"/>
  <c r="AU12" i="10" s="1"/>
  <c r="BD12" i="10" s="1"/>
  <c r="BM12" i="10" s="1"/>
  <c r="BV12" i="10" s="1"/>
  <c r="CE12" i="10" s="1"/>
  <c r="B11" i="10"/>
  <c r="K11" i="10" s="1"/>
  <c r="T11" i="10" s="1"/>
  <c r="AC11" i="10" s="1"/>
  <c r="AL11" i="10" s="1"/>
  <c r="AU11" i="10" s="1"/>
  <c r="BD11" i="10" s="1"/>
  <c r="BM11" i="10" s="1"/>
  <c r="BV11" i="10" s="1"/>
  <c r="CE11" i="10" s="1"/>
  <c r="B10" i="10"/>
  <c r="K10" i="10" s="1"/>
  <c r="T10" i="10" s="1"/>
  <c r="AC10" i="10" s="1"/>
  <c r="AL10" i="10" s="1"/>
  <c r="AU10" i="10" s="1"/>
  <c r="BD10" i="10" s="1"/>
  <c r="BM10" i="10" s="1"/>
  <c r="BV10" i="10" s="1"/>
  <c r="CE10" i="10" s="1"/>
  <c r="B9" i="10"/>
  <c r="K9" i="10" s="1"/>
  <c r="T9" i="10" s="1"/>
  <c r="AC9" i="10" s="1"/>
  <c r="AL9" i="10" s="1"/>
  <c r="AU9" i="10" s="1"/>
  <c r="BD9" i="10" s="1"/>
  <c r="BM9" i="10" s="1"/>
  <c r="BV9" i="10" s="1"/>
  <c r="CE9" i="10" s="1"/>
  <c r="B8" i="10"/>
  <c r="K8" i="10" s="1"/>
  <c r="T8" i="10" s="1"/>
  <c r="BU58" i="9"/>
  <c r="AK58" i="9"/>
  <c r="A58" i="9"/>
  <c r="BL57" i="9"/>
  <c r="BC56" i="9"/>
  <c r="S55" i="9"/>
  <c r="J55" i="9"/>
  <c r="CD54" i="9"/>
  <c r="AT54" i="9"/>
  <c r="J54" i="9"/>
  <c r="CD53" i="9"/>
  <c r="BL53" i="9"/>
  <c r="AT53" i="9"/>
  <c r="BL52" i="9"/>
  <c r="AT52" i="9"/>
  <c r="AK52" i="9"/>
  <c r="J52" i="9"/>
  <c r="AB51" i="9"/>
  <c r="BL50" i="9"/>
  <c r="J50" i="9"/>
  <c r="AB49" i="9"/>
  <c r="CE45" i="9"/>
  <c r="BU45" i="9"/>
  <c r="AK45" i="9"/>
  <c r="BL44" i="9"/>
  <c r="BE44" i="9"/>
  <c r="AK44" i="9"/>
  <c r="AK57" i="9" s="1"/>
  <c r="A44" i="9"/>
  <c r="A57" i="9" s="1"/>
  <c r="BU43" i="9"/>
  <c r="BU56" i="9" s="1"/>
  <c r="BL43" i="9"/>
  <c r="BL56" i="9" s="1"/>
  <c r="AT43" i="9"/>
  <c r="AT56" i="9" s="1"/>
  <c r="AK43" i="9"/>
  <c r="AK56" i="9" s="1"/>
  <c r="AB43" i="9"/>
  <c r="AB56" i="9" s="1"/>
  <c r="B43" i="9"/>
  <c r="A43" i="9"/>
  <c r="A56" i="9" s="1"/>
  <c r="CE42" i="9"/>
  <c r="CE42" i="10" s="1"/>
  <c r="BU42" i="9"/>
  <c r="BU55" i="9" s="1"/>
  <c r="BC42" i="9"/>
  <c r="BC55" i="9" s="1"/>
  <c r="AL42" i="9"/>
  <c r="AK42" i="9"/>
  <c r="AK55" i="9" s="1"/>
  <c r="A42" i="9"/>
  <c r="A55" i="9" s="1"/>
  <c r="CE41" i="9"/>
  <c r="CD41" i="9"/>
  <c r="BW41" i="9"/>
  <c r="BV41" i="9"/>
  <c r="BC41" i="9"/>
  <c r="BC54" i="9" s="1"/>
  <c r="AU41" i="9"/>
  <c r="AU41" i="10" s="1"/>
  <c r="S41" i="9"/>
  <c r="S54" i="9" s="1"/>
  <c r="B41" i="9"/>
  <c r="A41" i="9"/>
  <c r="A54" i="9" s="1"/>
  <c r="CD40" i="9"/>
  <c r="BL40" i="9"/>
  <c r="BC40" i="9"/>
  <c r="BC53" i="9" s="1"/>
  <c r="AT40" i="9"/>
  <c r="AN40" i="9"/>
  <c r="AM40" i="9"/>
  <c r="AL40" i="9"/>
  <c r="AC40" i="9"/>
  <c r="T40" i="9"/>
  <c r="S40" i="9"/>
  <c r="S53" i="9" s="1"/>
  <c r="A40" i="9"/>
  <c r="A53" i="9" s="1"/>
  <c r="BU39" i="9"/>
  <c r="BU52" i="9" s="1"/>
  <c r="BC39" i="9"/>
  <c r="BC52" i="9" s="1"/>
  <c r="T39" i="9"/>
  <c r="S39" i="9"/>
  <c r="S52" i="9" s="1"/>
  <c r="K39" i="9"/>
  <c r="K39" i="10" s="1"/>
  <c r="J39" i="9"/>
  <c r="BU38" i="9"/>
  <c r="BU51" i="9" s="1"/>
  <c r="BM38" i="9"/>
  <c r="BM38" i="10" s="1"/>
  <c r="BC38" i="9"/>
  <c r="BC51" i="9" s="1"/>
  <c r="AK38" i="9"/>
  <c r="AK51" i="9" s="1"/>
  <c r="T38" i="9"/>
  <c r="B38" i="9"/>
  <c r="BV37" i="9"/>
  <c r="BN37" i="9"/>
  <c r="BM37" i="9"/>
  <c r="BM37" i="10" s="1"/>
  <c r="BL37" i="9"/>
  <c r="AK37" i="9"/>
  <c r="AK50" i="9" s="1"/>
  <c r="A37" i="9"/>
  <c r="A50" i="9" s="1"/>
  <c r="BU36" i="9"/>
  <c r="BU49" i="9" s="1"/>
  <c r="BD36" i="9"/>
  <c r="AK36" i="9"/>
  <c r="AK49" i="9" s="1"/>
  <c r="AB36" i="9"/>
  <c r="T36" i="9"/>
  <c r="A36" i="9"/>
  <c r="A49" i="9" s="1"/>
  <c r="BC35" i="9"/>
  <c r="BC48" i="9" s="1"/>
  <c r="CD34" i="9"/>
  <c r="CD47" i="9" s="1"/>
  <c r="BC34" i="9"/>
  <c r="BC47" i="9" s="1"/>
  <c r="AB34" i="9"/>
  <c r="AB47" i="9" s="1"/>
  <c r="S34" i="9"/>
  <c r="S47" i="9" s="1"/>
  <c r="A34" i="9"/>
  <c r="A47" i="9" s="1"/>
  <c r="CF32" i="9"/>
  <c r="CF45" i="9" s="1"/>
  <c r="CF45" i="10" s="1"/>
  <c r="CE32" i="9"/>
  <c r="CD32" i="9"/>
  <c r="CD45" i="9" s="1"/>
  <c r="CD58" i="9" s="1"/>
  <c r="BV32" i="9"/>
  <c r="BV45" i="9" s="1"/>
  <c r="BU32" i="9"/>
  <c r="BM32" i="9"/>
  <c r="BM45" i="9" s="1"/>
  <c r="BL32" i="9"/>
  <c r="BL45" i="9" s="1"/>
  <c r="BL58" i="9" s="1"/>
  <c r="BD32" i="9"/>
  <c r="BD45" i="9" s="1"/>
  <c r="BC32" i="9"/>
  <c r="BC45" i="9" s="1"/>
  <c r="BC58" i="9" s="1"/>
  <c r="AU32" i="9"/>
  <c r="AU45" i="9" s="1"/>
  <c r="AT32" i="9"/>
  <c r="AT45" i="9" s="1"/>
  <c r="AT58" i="9" s="1"/>
  <c r="AM32" i="9"/>
  <c r="AN32" i="9" s="1"/>
  <c r="AL32" i="9"/>
  <c r="AL45" i="9" s="1"/>
  <c r="AK32" i="9"/>
  <c r="AC32" i="9"/>
  <c r="AB32" i="9"/>
  <c r="AB45" i="9" s="1"/>
  <c r="AB58" i="9" s="1"/>
  <c r="T32" i="9"/>
  <c r="U32" i="9" s="1"/>
  <c r="S32" i="9"/>
  <c r="S45" i="9" s="1"/>
  <c r="S58" i="9" s="1"/>
  <c r="K32" i="9"/>
  <c r="K45" i="9" s="1"/>
  <c r="J32" i="9"/>
  <c r="J45" i="9" s="1"/>
  <c r="J58" i="9" s="1"/>
  <c r="B32" i="9"/>
  <c r="C32" i="9" s="1"/>
  <c r="D32" i="9" s="1"/>
  <c r="A32" i="9"/>
  <c r="A45" i="9" s="1"/>
  <c r="CF31" i="9"/>
  <c r="CE31" i="9"/>
  <c r="CE44" i="9" s="1"/>
  <c r="CE44" i="10" s="1"/>
  <c r="CD31" i="9"/>
  <c r="CD44" i="9" s="1"/>
  <c r="CD57" i="9" s="1"/>
  <c r="BV31" i="9"/>
  <c r="BV44" i="9" s="1"/>
  <c r="BU31" i="9"/>
  <c r="BU44" i="9" s="1"/>
  <c r="BU57" i="9" s="1"/>
  <c r="BN31" i="9"/>
  <c r="BN44" i="9" s="1"/>
  <c r="BM31" i="9"/>
  <c r="BM44" i="9" s="1"/>
  <c r="BL31" i="9"/>
  <c r="BD31" i="9"/>
  <c r="BE31" i="9" s="1"/>
  <c r="BF31" i="9" s="1"/>
  <c r="BF44" i="9" s="1"/>
  <c r="BC31" i="9"/>
  <c r="BC44" i="9" s="1"/>
  <c r="BC57" i="9" s="1"/>
  <c r="AU31" i="9"/>
  <c r="AU44" i="9" s="1"/>
  <c r="AT31" i="9"/>
  <c r="AT44" i="9" s="1"/>
  <c r="AT57" i="9" s="1"/>
  <c r="AL31" i="9"/>
  <c r="AK31" i="9"/>
  <c r="AC31" i="9"/>
  <c r="AB31" i="9"/>
  <c r="AB44" i="9" s="1"/>
  <c r="AB57" i="9" s="1"/>
  <c r="T31" i="9"/>
  <c r="T44" i="9" s="1"/>
  <c r="S31" i="9"/>
  <c r="S44" i="9" s="1"/>
  <c r="S57" i="9" s="1"/>
  <c r="K31" i="9"/>
  <c r="K44" i="9" s="1"/>
  <c r="J31" i="9"/>
  <c r="J44" i="9" s="1"/>
  <c r="J57" i="9" s="1"/>
  <c r="C31" i="9"/>
  <c r="C44" i="9" s="1"/>
  <c r="B31" i="9"/>
  <c r="B44" i="9" s="1"/>
  <c r="A31" i="9"/>
  <c r="CE30" i="9"/>
  <c r="CD30" i="9"/>
  <c r="CD43" i="9" s="1"/>
  <c r="CD56" i="9" s="1"/>
  <c r="BV30" i="9"/>
  <c r="BV43" i="9" s="1"/>
  <c r="BU30" i="9"/>
  <c r="BM30" i="9"/>
  <c r="BM43" i="9" s="1"/>
  <c r="BL30" i="9"/>
  <c r="BD30" i="9"/>
  <c r="BC30" i="9"/>
  <c r="BC43" i="9" s="1"/>
  <c r="AV30" i="9"/>
  <c r="AW30" i="9" s="1"/>
  <c r="AW43" i="9" s="1"/>
  <c r="AU30" i="9"/>
  <c r="AU43" i="9" s="1"/>
  <c r="AT30" i="9"/>
  <c r="AL30" i="9"/>
  <c r="AL43" i="9" s="1"/>
  <c r="AK30" i="9"/>
  <c r="AC30" i="9"/>
  <c r="AC43" i="9" s="1"/>
  <c r="AC43" i="10" s="1"/>
  <c r="AB30" i="9"/>
  <c r="T30" i="9"/>
  <c r="S30" i="9"/>
  <c r="S43" i="9" s="1"/>
  <c r="S56" i="9" s="1"/>
  <c r="K30" i="9"/>
  <c r="K43" i="9" s="1"/>
  <c r="J30" i="9"/>
  <c r="J43" i="9" s="1"/>
  <c r="J56" i="9" s="1"/>
  <c r="B30" i="9"/>
  <c r="C30" i="9" s="1"/>
  <c r="D30" i="9" s="1"/>
  <c r="A30" i="9"/>
  <c r="CF29" i="9"/>
  <c r="CE29" i="9"/>
  <c r="CD29" i="9"/>
  <c r="CD42" i="9" s="1"/>
  <c r="CD55" i="9" s="1"/>
  <c r="BV29" i="9"/>
  <c r="BV42" i="9" s="1"/>
  <c r="BU29" i="9"/>
  <c r="BM29" i="9"/>
  <c r="BM42" i="9" s="1"/>
  <c r="BL29" i="9"/>
  <c r="BL42" i="9" s="1"/>
  <c r="BL55" i="9" s="1"/>
  <c r="BD29" i="9"/>
  <c r="BE29" i="9" s="1"/>
  <c r="BF29" i="9" s="1"/>
  <c r="BC29" i="9"/>
  <c r="AU29" i="9"/>
  <c r="AT29" i="9"/>
  <c r="AT42" i="9" s="1"/>
  <c r="AT55" i="9" s="1"/>
  <c r="AL29" i="9"/>
  <c r="AM29" i="9" s="1"/>
  <c r="AK29" i="9"/>
  <c r="AC29" i="9"/>
  <c r="AC42" i="9" s="1"/>
  <c r="AB29" i="9"/>
  <c r="AB42" i="9" s="1"/>
  <c r="AB55" i="9" s="1"/>
  <c r="T29" i="9"/>
  <c r="U29" i="9" s="1"/>
  <c r="V29" i="9" s="1"/>
  <c r="S29" i="9"/>
  <c r="S42" i="9" s="1"/>
  <c r="K29" i="9"/>
  <c r="J29" i="9"/>
  <c r="J42" i="9" s="1"/>
  <c r="B29" i="9"/>
  <c r="B42" i="9" s="1"/>
  <c r="A29" i="9"/>
  <c r="CF28" i="9"/>
  <c r="CF41" i="9" s="1"/>
  <c r="CE28" i="9"/>
  <c r="CD28" i="9"/>
  <c r="BV28" i="9"/>
  <c r="BW28" i="9" s="1"/>
  <c r="BX28" i="9" s="1"/>
  <c r="BY28" i="9" s="1"/>
  <c r="BU28" i="9"/>
  <c r="BU41" i="9" s="1"/>
  <c r="BU54" i="9" s="1"/>
  <c r="BM28" i="9"/>
  <c r="BN28" i="9" s="1"/>
  <c r="BL28" i="9"/>
  <c r="BL41" i="9" s="1"/>
  <c r="BL54" i="9" s="1"/>
  <c r="BD28" i="9"/>
  <c r="BE28" i="9" s="1"/>
  <c r="BF28" i="9" s="1"/>
  <c r="BC28" i="9"/>
  <c r="AU28" i="9"/>
  <c r="AV28" i="9" s="1"/>
  <c r="AW28" i="9" s="1"/>
  <c r="AT28" i="9"/>
  <c r="AT41" i="9" s="1"/>
  <c r="AL28" i="9"/>
  <c r="AL41" i="9" s="1"/>
  <c r="AK28" i="9"/>
  <c r="AK41" i="9" s="1"/>
  <c r="AK54" i="9" s="1"/>
  <c r="AC28" i="9"/>
  <c r="AC41" i="9" s="1"/>
  <c r="AB28" i="9"/>
  <c r="AB41" i="9" s="1"/>
  <c r="AB54" i="9" s="1"/>
  <c r="U28" i="9"/>
  <c r="T28" i="9"/>
  <c r="T41" i="9" s="1"/>
  <c r="S28" i="9"/>
  <c r="K28" i="9"/>
  <c r="J28" i="9"/>
  <c r="J41" i="9" s="1"/>
  <c r="B28" i="9"/>
  <c r="C28" i="9" s="1"/>
  <c r="C41" i="9" s="1"/>
  <c r="A28" i="9"/>
  <c r="CE27" i="9"/>
  <c r="CE40" i="9" s="1"/>
  <c r="CD27" i="9"/>
  <c r="BX27" i="9"/>
  <c r="BV27" i="9"/>
  <c r="BW27" i="9" s="1"/>
  <c r="BW40" i="9" s="1"/>
  <c r="BU27" i="9"/>
  <c r="BU40" i="9" s="1"/>
  <c r="BU53" i="9" s="1"/>
  <c r="BM27" i="9"/>
  <c r="BM40" i="9" s="1"/>
  <c r="BL27" i="9"/>
  <c r="BD27" i="9"/>
  <c r="BC27" i="9"/>
  <c r="AU27" i="9"/>
  <c r="AU40" i="9" s="1"/>
  <c r="AU40" i="10" s="1"/>
  <c r="AT27" i="9"/>
  <c r="AL27" i="9"/>
  <c r="AM27" i="9" s="1"/>
  <c r="AN27" i="9" s="1"/>
  <c r="AO27" i="9" s="1"/>
  <c r="AO40" i="9" s="1"/>
  <c r="AK27" i="9"/>
  <c r="AK40" i="9" s="1"/>
  <c r="AK53" i="9" s="1"/>
  <c r="AD27" i="9"/>
  <c r="AD40" i="9" s="1"/>
  <c r="AC27" i="9"/>
  <c r="AB27" i="9"/>
  <c r="AB40" i="9" s="1"/>
  <c r="AB53" i="9" s="1"/>
  <c r="T27" i="9"/>
  <c r="U27" i="9" s="1"/>
  <c r="S27" i="9"/>
  <c r="L27" i="9"/>
  <c r="K27" i="9"/>
  <c r="K40" i="9" s="1"/>
  <c r="K40" i="10" s="1"/>
  <c r="J27" i="9"/>
  <c r="J40" i="9" s="1"/>
  <c r="J53" i="9" s="1"/>
  <c r="C27" i="9"/>
  <c r="B27" i="9"/>
  <c r="B40" i="9" s="1"/>
  <c r="B40" i="10" s="1"/>
  <c r="A27" i="9"/>
  <c r="CE26" i="9"/>
  <c r="CE39" i="9" s="1"/>
  <c r="CD26" i="9"/>
  <c r="CD39" i="9" s="1"/>
  <c r="CD52" i="9" s="1"/>
  <c r="BV26" i="9"/>
  <c r="BW26" i="9" s="1"/>
  <c r="BU26" i="9"/>
  <c r="BM26" i="9"/>
  <c r="BL26" i="9"/>
  <c r="BL39" i="9" s="1"/>
  <c r="BD26" i="9"/>
  <c r="BE26" i="9" s="1"/>
  <c r="BC26" i="9"/>
  <c r="AU26" i="9"/>
  <c r="AU39" i="9" s="1"/>
  <c r="AU39" i="10" s="1"/>
  <c r="AT26" i="9"/>
  <c r="AT39" i="9" s="1"/>
  <c r="AL26" i="9"/>
  <c r="AK26" i="9"/>
  <c r="AK39" i="9" s="1"/>
  <c r="AD26" i="9"/>
  <c r="AC26" i="9"/>
  <c r="AC39" i="9" s="1"/>
  <c r="AB26" i="9"/>
  <c r="AB39" i="9" s="1"/>
  <c r="AB52" i="9" s="1"/>
  <c r="T26" i="9"/>
  <c r="U26" i="9" s="1"/>
  <c r="V26" i="9" s="1"/>
  <c r="S26" i="9"/>
  <c r="K26" i="9"/>
  <c r="L26" i="9" s="1"/>
  <c r="J26" i="9"/>
  <c r="B26" i="9"/>
  <c r="A26" i="9"/>
  <c r="A39" i="9" s="1"/>
  <c r="A52" i="9" s="1"/>
  <c r="CE25" i="9"/>
  <c r="CF25" i="9" s="1"/>
  <c r="CD25" i="9"/>
  <c r="CD38" i="9" s="1"/>
  <c r="CD51" i="9" s="1"/>
  <c r="BV25" i="9"/>
  <c r="BW25" i="9" s="1"/>
  <c r="BX25" i="9" s="1"/>
  <c r="BY25" i="9" s="1"/>
  <c r="BU25" i="9"/>
  <c r="BM25" i="9"/>
  <c r="BN25" i="9" s="1"/>
  <c r="BO25" i="9" s="1"/>
  <c r="BL25" i="9"/>
  <c r="BL38" i="9" s="1"/>
  <c r="BL51" i="9" s="1"/>
  <c r="BD25" i="9"/>
  <c r="BD38" i="9" s="1"/>
  <c r="BC25" i="9"/>
  <c r="AU25" i="9"/>
  <c r="AT25" i="9"/>
  <c r="AT38" i="9" s="1"/>
  <c r="AT51" i="9" s="1"/>
  <c r="AL25" i="9"/>
  <c r="AL38" i="9" s="1"/>
  <c r="AK25" i="9"/>
  <c r="AC25" i="9"/>
  <c r="AB25" i="9"/>
  <c r="AB38" i="9" s="1"/>
  <c r="U25" i="9"/>
  <c r="U38" i="9" s="1"/>
  <c r="T25" i="9"/>
  <c r="S25" i="9"/>
  <c r="S38" i="9" s="1"/>
  <c r="S51" i="9" s="1"/>
  <c r="K25" i="9"/>
  <c r="L25" i="9" s="1"/>
  <c r="J25" i="9"/>
  <c r="J38" i="9" s="1"/>
  <c r="J51" i="9" s="1"/>
  <c r="B25" i="9"/>
  <c r="C25" i="9" s="1"/>
  <c r="D25" i="9" s="1"/>
  <c r="A25" i="9"/>
  <c r="A38" i="9" s="1"/>
  <c r="A51" i="9" s="1"/>
  <c r="CE24" i="9"/>
  <c r="CD24" i="9"/>
  <c r="CD37" i="9" s="1"/>
  <c r="CD50" i="9" s="1"/>
  <c r="BV24" i="9"/>
  <c r="BW24" i="9" s="1"/>
  <c r="BW37" i="9" s="1"/>
  <c r="BU24" i="9"/>
  <c r="BU37" i="9" s="1"/>
  <c r="BU50" i="9" s="1"/>
  <c r="BO24" i="9"/>
  <c r="BO37" i="9" s="1"/>
  <c r="BN24" i="9"/>
  <c r="BM24" i="9"/>
  <c r="BL24" i="9"/>
  <c r="BD24" i="9"/>
  <c r="BE24" i="9" s="1"/>
  <c r="BF24" i="9" s="1"/>
  <c r="BG24" i="9" s="1"/>
  <c r="BG37" i="9" s="1"/>
  <c r="BC24" i="9"/>
  <c r="BC37" i="9" s="1"/>
  <c r="BC50" i="9" s="1"/>
  <c r="AU24" i="9"/>
  <c r="AT24" i="9"/>
  <c r="AT37" i="9" s="1"/>
  <c r="AT50" i="9" s="1"/>
  <c r="AL24" i="9"/>
  <c r="AM24" i="9" s="1"/>
  <c r="AN24" i="9" s="1"/>
  <c r="AO24" i="9" s="1"/>
  <c r="AO37" i="9" s="1"/>
  <c r="AK24" i="9"/>
  <c r="AC24" i="9"/>
  <c r="AC37" i="9" s="1"/>
  <c r="AC37" i="10" s="1"/>
  <c r="AB24" i="9"/>
  <c r="AB37" i="9" s="1"/>
  <c r="AB50" i="9" s="1"/>
  <c r="T24" i="9"/>
  <c r="T37" i="9" s="1"/>
  <c r="S24" i="9"/>
  <c r="S37" i="9" s="1"/>
  <c r="S50" i="9" s="1"/>
  <c r="L24" i="9"/>
  <c r="L37" i="9" s="1"/>
  <c r="K24" i="9"/>
  <c r="K37" i="9" s="1"/>
  <c r="J24" i="9"/>
  <c r="J37" i="9" s="1"/>
  <c r="B24" i="9"/>
  <c r="B37" i="9" s="1"/>
  <c r="A24" i="9"/>
  <c r="CE23" i="9"/>
  <c r="CD23" i="9"/>
  <c r="CD36" i="9" s="1"/>
  <c r="CD49" i="9" s="1"/>
  <c r="BV23" i="9"/>
  <c r="BW23" i="9" s="1"/>
  <c r="BU23" i="9"/>
  <c r="BN23" i="9"/>
  <c r="BN36" i="9" s="1"/>
  <c r="BM23" i="9"/>
  <c r="BM36" i="9" s="1"/>
  <c r="BL23" i="9"/>
  <c r="BL36" i="9" s="1"/>
  <c r="BL49" i="9" s="1"/>
  <c r="BD23" i="9"/>
  <c r="BE23" i="9" s="1"/>
  <c r="BF23" i="9" s="1"/>
  <c r="BG23" i="9" s="1"/>
  <c r="BH23" i="9" s="1"/>
  <c r="BI23" i="9" s="1"/>
  <c r="BC23" i="9"/>
  <c r="BC36" i="9" s="1"/>
  <c r="BC49" i="9" s="1"/>
  <c r="AU23" i="9"/>
  <c r="AU36" i="9" s="1"/>
  <c r="AT23" i="9"/>
  <c r="AT36" i="9" s="1"/>
  <c r="AT49" i="9" s="1"/>
  <c r="AL23" i="9"/>
  <c r="AM23" i="9" s="1"/>
  <c r="AK23" i="9"/>
  <c r="AC23" i="9"/>
  <c r="AC36" i="9" s="1"/>
  <c r="AC36" i="10" s="1"/>
  <c r="AB23" i="9"/>
  <c r="T23" i="9"/>
  <c r="U23" i="9" s="1"/>
  <c r="V23" i="9" s="1"/>
  <c r="S23" i="9"/>
  <c r="S36" i="9" s="1"/>
  <c r="S49" i="9" s="1"/>
  <c r="K23" i="9"/>
  <c r="L23" i="9" s="1"/>
  <c r="J23" i="9"/>
  <c r="J36" i="9" s="1"/>
  <c r="J49" i="9" s="1"/>
  <c r="B23" i="9"/>
  <c r="A23" i="9"/>
  <c r="CE22" i="9"/>
  <c r="CD22" i="9"/>
  <c r="CD35" i="9" s="1"/>
  <c r="CD48" i="9" s="1"/>
  <c r="BV22" i="9"/>
  <c r="BV35" i="9" s="1"/>
  <c r="BU22" i="9"/>
  <c r="BU35" i="9" s="1"/>
  <c r="BU48" i="9" s="1"/>
  <c r="BN22" i="9"/>
  <c r="BO22" i="9" s="1"/>
  <c r="BM22" i="9"/>
  <c r="BM35" i="9" s="1"/>
  <c r="BL22" i="9"/>
  <c r="BL35" i="9" s="1"/>
  <c r="BL48" i="9" s="1"/>
  <c r="BD22" i="9"/>
  <c r="BD35" i="9" s="1"/>
  <c r="BC22" i="9"/>
  <c r="AU22" i="9"/>
  <c r="AT22" i="9"/>
  <c r="AT35" i="9" s="1"/>
  <c r="AT48" i="9" s="1"/>
  <c r="AM22" i="9"/>
  <c r="AM35" i="9" s="1"/>
  <c r="AL22" i="9"/>
  <c r="AL35" i="9" s="1"/>
  <c r="AK22" i="9"/>
  <c r="AK35" i="9" s="1"/>
  <c r="AK48" i="9" s="1"/>
  <c r="AC22" i="9"/>
  <c r="AD22" i="9" s="1"/>
  <c r="AB22" i="9"/>
  <c r="AB35" i="9" s="1"/>
  <c r="AB48" i="9" s="1"/>
  <c r="T22" i="9"/>
  <c r="S22" i="9"/>
  <c r="S35" i="9" s="1"/>
  <c r="S48" i="9" s="1"/>
  <c r="L22" i="9"/>
  <c r="M22" i="9" s="1"/>
  <c r="N22" i="9" s="1"/>
  <c r="K22" i="9"/>
  <c r="K35" i="9" s="1"/>
  <c r="K35" i="10" s="1"/>
  <c r="J22" i="9"/>
  <c r="J35" i="9" s="1"/>
  <c r="J48" i="9" s="1"/>
  <c r="C22" i="9"/>
  <c r="C35" i="9" s="1"/>
  <c r="B22" i="9"/>
  <c r="B35" i="9" s="1"/>
  <c r="A22" i="9"/>
  <c r="A35" i="9" s="1"/>
  <c r="A48" i="9" s="1"/>
  <c r="CE21" i="9"/>
  <c r="CF21" i="9" s="1"/>
  <c r="CG21" i="9" s="1"/>
  <c r="CH21" i="9" s="1"/>
  <c r="CD21" i="9"/>
  <c r="BV21" i="9"/>
  <c r="BW21" i="9" s="1"/>
  <c r="BW34" i="9" s="1"/>
  <c r="BU21" i="9"/>
  <c r="BU34" i="9" s="1"/>
  <c r="BU47" i="9" s="1"/>
  <c r="BM21" i="9"/>
  <c r="BM34" i="9" s="1"/>
  <c r="BL21" i="9"/>
  <c r="BL34" i="9" s="1"/>
  <c r="BL47" i="9" s="1"/>
  <c r="BD21" i="9"/>
  <c r="BD34" i="9" s="1"/>
  <c r="BC21" i="9"/>
  <c r="AV21" i="9"/>
  <c r="AU21" i="9"/>
  <c r="AU34" i="9" s="1"/>
  <c r="AU34" i="10" s="1"/>
  <c r="AT21" i="9"/>
  <c r="AT34" i="9" s="1"/>
  <c r="AT47" i="9" s="1"/>
  <c r="AL21" i="9"/>
  <c r="AL34" i="9" s="1"/>
  <c r="AK21" i="9"/>
  <c r="AK34" i="9" s="1"/>
  <c r="AK47" i="9" s="1"/>
  <c r="AC21" i="9"/>
  <c r="AC34" i="9" s="1"/>
  <c r="AB21" i="9"/>
  <c r="T21" i="9"/>
  <c r="T34" i="9" s="1"/>
  <c r="S21" i="9"/>
  <c r="K21" i="9"/>
  <c r="J21" i="9"/>
  <c r="J34" i="9" s="1"/>
  <c r="J47" i="9" s="1"/>
  <c r="B21" i="9"/>
  <c r="B34" i="9" s="1"/>
  <c r="A21" i="9"/>
  <c r="B19" i="9"/>
  <c r="K19" i="9" s="1"/>
  <c r="T19" i="9" s="1"/>
  <c r="AC19" i="9" s="1"/>
  <c r="AL19" i="9" s="1"/>
  <c r="AU19" i="9" s="1"/>
  <c r="BD19" i="9" s="1"/>
  <c r="BM19" i="9" s="1"/>
  <c r="BV19" i="9" s="1"/>
  <c r="CE19" i="9" s="1"/>
  <c r="B18" i="9"/>
  <c r="K18" i="9" s="1"/>
  <c r="T18" i="9" s="1"/>
  <c r="AC18" i="9" s="1"/>
  <c r="AL18" i="9" s="1"/>
  <c r="AU18" i="9" s="1"/>
  <c r="BD18" i="9" s="1"/>
  <c r="B17" i="9"/>
  <c r="K17" i="9" s="1"/>
  <c r="T17" i="9" s="1"/>
  <c r="AC17" i="9" s="1"/>
  <c r="B16" i="9"/>
  <c r="K16" i="9" s="1"/>
  <c r="T16" i="9" s="1"/>
  <c r="AC16" i="9" s="1"/>
  <c r="AL16" i="9" s="1"/>
  <c r="AU16" i="9" s="1"/>
  <c r="BD16" i="9" s="1"/>
  <c r="BM16" i="9" s="1"/>
  <c r="BV16" i="9" s="1"/>
  <c r="CE16" i="9" s="1"/>
  <c r="B15" i="9"/>
  <c r="K15" i="9" s="1"/>
  <c r="T15" i="9" s="1"/>
  <c r="AC15" i="9" s="1"/>
  <c r="AL15" i="9" s="1"/>
  <c r="AU15" i="9" s="1"/>
  <c r="BD15" i="9" s="1"/>
  <c r="BM15" i="9" s="1"/>
  <c r="BV15" i="9" s="1"/>
  <c r="CE15" i="9" s="1"/>
  <c r="B14" i="9"/>
  <c r="K14" i="9" s="1"/>
  <c r="B13" i="9"/>
  <c r="K13" i="9" s="1"/>
  <c r="T13" i="9" s="1"/>
  <c r="AC13" i="9" s="1"/>
  <c r="B12" i="9"/>
  <c r="K12" i="9" s="1"/>
  <c r="T12" i="9" s="1"/>
  <c r="AC12" i="9" s="1"/>
  <c r="AL12" i="9" s="1"/>
  <c r="AU12" i="9" s="1"/>
  <c r="BD12" i="9" s="1"/>
  <c r="BM12" i="9" s="1"/>
  <c r="BV12" i="9" s="1"/>
  <c r="CE12" i="9" s="1"/>
  <c r="B11" i="9"/>
  <c r="K11" i="9" s="1"/>
  <c r="T11" i="9" s="1"/>
  <c r="AC11" i="9" s="1"/>
  <c r="AL11" i="9" s="1"/>
  <c r="AU11" i="9" s="1"/>
  <c r="B10" i="9"/>
  <c r="K10" i="9" s="1"/>
  <c r="T10" i="9" s="1"/>
  <c r="AC10" i="9" s="1"/>
  <c r="B9" i="9"/>
  <c r="K9" i="9" s="1"/>
  <c r="B8" i="9"/>
  <c r="CD57" i="8"/>
  <c r="BL53" i="8"/>
  <c r="AT53" i="8"/>
  <c r="BU52" i="8"/>
  <c r="AK50" i="8"/>
  <c r="BL49" i="8"/>
  <c r="CD45" i="8"/>
  <c r="CD58" i="8" s="1"/>
  <c r="S45" i="8"/>
  <c r="S58" i="8" s="1"/>
  <c r="CD44" i="8"/>
  <c r="BV44" i="8"/>
  <c r="AB44" i="8"/>
  <c r="AB57" i="8" s="1"/>
  <c r="CD43" i="8"/>
  <c r="CD56" i="8" s="1"/>
  <c r="BU43" i="8"/>
  <c r="BU56" i="8" s="1"/>
  <c r="AT43" i="8"/>
  <c r="AT56" i="8" s="1"/>
  <c r="S43" i="8"/>
  <c r="S56" i="8" s="1"/>
  <c r="BC42" i="8"/>
  <c r="BC55" i="8" s="1"/>
  <c r="AK42" i="8"/>
  <c r="AK55" i="8" s="1"/>
  <c r="J42" i="8"/>
  <c r="J55" i="8" s="1"/>
  <c r="BL41" i="8"/>
  <c r="BL54" i="8" s="1"/>
  <c r="S41" i="8"/>
  <c r="S54" i="8" s="1"/>
  <c r="A41" i="8"/>
  <c r="A54" i="8" s="1"/>
  <c r="BL40" i="8"/>
  <c r="AB40" i="8"/>
  <c r="AB53" i="8" s="1"/>
  <c r="BU39" i="8"/>
  <c r="BC39" i="8"/>
  <c r="BC52" i="8" s="1"/>
  <c r="AK39" i="8"/>
  <c r="AK52" i="8" s="1"/>
  <c r="AB39" i="8"/>
  <c r="AB52" i="8" s="1"/>
  <c r="AK38" i="8"/>
  <c r="AK51" i="8" s="1"/>
  <c r="S38" i="8"/>
  <c r="S51" i="8" s="1"/>
  <c r="CD37" i="8"/>
  <c r="CD50" i="8" s="1"/>
  <c r="BU37" i="8"/>
  <c r="BU50" i="8" s="1"/>
  <c r="BC37" i="8"/>
  <c r="BC50" i="8" s="1"/>
  <c r="S37" i="8"/>
  <c r="S50" i="8" s="1"/>
  <c r="B37" i="8"/>
  <c r="A37" i="8"/>
  <c r="A50" i="8" s="1"/>
  <c r="BU36" i="8"/>
  <c r="BU49" i="8" s="1"/>
  <c r="BC36" i="8"/>
  <c r="BC49" i="8" s="1"/>
  <c r="AT36" i="8"/>
  <c r="AT49" i="8" s="1"/>
  <c r="S36" i="8"/>
  <c r="S49" i="8" s="1"/>
  <c r="BU35" i="8"/>
  <c r="BU48" i="8" s="1"/>
  <c r="BC35" i="8"/>
  <c r="BC48" i="8" s="1"/>
  <c r="AK35" i="8"/>
  <c r="AK48" i="8" s="1"/>
  <c r="S35" i="8"/>
  <c r="S48" i="8" s="1"/>
  <c r="J35" i="8"/>
  <c r="J48" i="8" s="1"/>
  <c r="A35" i="8"/>
  <c r="A48" i="8" s="1"/>
  <c r="BU34" i="8"/>
  <c r="BU47" i="8" s="1"/>
  <c r="AK34" i="8"/>
  <c r="AK47" i="8" s="1"/>
  <c r="S34" i="8"/>
  <c r="S47" i="8" s="1"/>
  <c r="A34" i="8"/>
  <c r="A47" i="8" s="1"/>
  <c r="CE32" i="8"/>
  <c r="CF32" i="8" s="1"/>
  <c r="CG32" i="8" s="1"/>
  <c r="CH32" i="8" s="1"/>
  <c r="CI32" i="8" s="1"/>
  <c r="CJ32" i="8" s="1"/>
  <c r="CK32" i="8" s="1"/>
  <c r="CL32" i="8" s="1"/>
  <c r="CD32" i="8"/>
  <c r="BW32" i="8"/>
  <c r="BX32" i="8" s="1"/>
  <c r="BY32" i="8" s="1"/>
  <c r="BZ32" i="8" s="1"/>
  <c r="CA32" i="8" s="1"/>
  <c r="CB32" i="8" s="1"/>
  <c r="CC32" i="8" s="1"/>
  <c r="BV32" i="8"/>
  <c r="BU32" i="8"/>
  <c r="BU45" i="8" s="1"/>
  <c r="BU58" i="8" s="1"/>
  <c r="BM32" i="8"/>
  <c r="BN32" i="8" s="1"/>
  <c r="BO32" i="8" s="1"/>
  <c r="BP32" i="8" s="1"/>
  <c r="BQ32" i="8" s="1"/>
  <c r="BR32" i="8" s="1"/>
  <c r="BS32" i="8" s="1"/>
  <c r="BT32" i="8" s="1"/>
  <c r="BL32" i="8"/>
  <c r="BL45" i="8" s="1"/>
  <c r="BL58" i="8" s="1"/>
  <c r="BD32" i="8"/>
  <c r="BE32" i="8" s="1"/>
  <c r="BF32" i="8" s="1"/>
  <c r="BG32" i="8" s="1"/>
  <c r="BH32" i="8" s="1"/>
  <c r="BI32" i="8" s="1"/>
  <c r="BJ32" i="8" s="1"/>
  <c r="BK32" i="8" s="1"/>
  <c r="BC32" i="8"/>
  <c r="BC45" i="8" s="1"/>
  <c r="BC58" i="8" s="1"/>
  <c r="AU32" i="8"/>
  <c r="AV32" i="8" s="1"/>
  <c r="AW32" i="8" s="1"/>
  <c r="AX32" i="8" s="1"/>
  <c r="AY32" i="8" s="1"/>
  <c r="AZ32" i="8" s="1"/>
  <c r="BA32" i="8" s="1"/>
  <c r="BB32" i="8" s="1"/>
  <c r="AT32" i="8"/>
  <c r="AT45" i="8" s="1"/>
  <c r="AT58" i="8" s="1"/>
  <c r="AM32" i="8"/>
  <c r="AN32" i="8" s="1"/>
  <c r="AO32" i="8" s="1"/>
  <c r="AP32" i="8" s="1"/>
  <c r="AQ32" i="8" s="1"/>
  <c r="AR32" i="8" s="1"/>
  <c r="AS32" i="8" s="1"/>
  <c r="AL32" i="8"/>
  <c r="AK32" i="8"/>
  <c r="AK45" i="8" s="1"/>
  <c r="AK58" i="8" s="1"/>
  <c r="AC32" i="8"/>
  <c r="AD32" i="8" s="1"/>
  <c r="AE32" i="8" s="1"/>
  <c r="AF32" i="8" s="1"/>
  <c r="AG32" i="8" s="1"/>
  <c r="AH32" i="8" s="1"/>
  <c r="AI32" i="8" s="1"/>
  <c r="AJ32" i="8" s="1"/>
  <c r="AB32" i="8"/>
  <c r="AB45" i="8" s="1"/>
  <c r="AB58" i="8" s="1"/>
  <c r="T32" i="8"/>
  <c r="U32" i="8" s="1"/>
  <c r="V32" i="8" s="1"/>
  <c r="W32" i="8" s="1"/>
  <c r="X32" i="8" s="1"/>
  <c r="Y32" i="8" s="1"/>
  <c r="Z32" i="8" s="1"/>
  <c r="AA32" i="8" s="1"/>
  <c r="S32" i="8"/>
  <c r="K32" i="8"/>
  <c r="L32" i="8" s="1"/>
  <c r="M32" i="8" s="1"/>
  <c r="N32" i="8" s="1"/>
  <c r="O32" i="8" s="1"/>
  <c r="P32" i="8" s="1"/>
  <c r="Q32" i="8" s="1"/>
  <c r="R32" i="8" s="1"/>
  <c r="J32" i="8"/>
  <c r="J45" i="8" s="1"/>
  <c r="J58" i="8" s="1"/>
  <c r="B32" i="8"/>
  <c r="C32" i="8" s="1"/>
  <c r="D32" i="8" s="1"/>
  <c r="E32" i="8" s="1"/>
  <c r="F32" i="8" s="1"/>
  <c r="G32" i="8" s="1"/>
  <c r="H32" i="8" s="1"/>
  <c r="I32" i="8" s="1"/>
  <c r="A32" i="8"/>
  <c r="A45" i="8" s="1"/>
  <c r="A58" i="8" s="1"/>
  <c r="CE31" i="8"/>
  <c r="CF31" i="8" s="1"/>
  <c r="CG31" i="8" s="1"/>
  <c r="CH31" i="8" s="1"/>
  <c r="CI31" i="8" s="1"/>
  <c r="CJ31" i="8" s="1"/>
  <c r="CK31" i="8" s="1"/>
  <c r="CL31" i="8" s="1"/>
  <c r="CD31" i="8"/>
  <c r="BV31" i="8"/>
  <c r="BW31" i="8" s="1"/>
  <c r="BX31" i="8" s="1"/>
  <c r="BY31" i="8" s="1"/>
  <c r="BZ31" i="8" s="1"/>
  <c r="CA31" i="8" s="1"/>
  <c r="CB31" i="8" s="1"/>
  <c r="CC31" i="8" s="1"/>
  <c r="BU31" i="8"/>
  <c r="BU44" i="8" s="1"/>
  <c r="BU57" i="8" s="1"/>
  <c r="BM31" i="8"/>
  <c r="BN31" i="8" s="1"/>
  <c r="BO31" i="8" s="1"/>
  <c r="BP31" i="8" s="1"/>
  <c r="BQ31" i="8" s="1"/>
  <c r="BR31" i="8" s="1"/>
  <c r="BS31" i="8" s="1"/>
  <c r="BT31" i="8" s="1"/>
  <c r="BL31" i="8"/>
  <c r="BL44" i="8" s="1"/>
  <c r="BL57" i="8" s="1"/>
  <c r="BD31" i="8"/>
  <c r="BE31" i="8" s="1"/>
  <c r="BF31" i="8" s="1"/>
  <c r="BG31" i="8" s="1"/>
  <c r="BH31" i="8" s="1"/>
  <c r="BI31" i="8" s="1"/>
  <c r="BJ31" i="8" s="1"/>
  <c r="BK31" i="8" s="1"/>
  <c r="BC31" i="8"/>
  <c r="BC44" i="8" s="1"/>
  <c r="BC57" i="8" s="1"/>
  <c r="AW31" i="8"/>
  <c r="AX31" i="8" s="1"/>
  <c r="AY31" i="8" s="1"/>
  <c r="AZ31" i="8" s="1"/>
  <c r="BA31" i="8" s="1"/>
  <c r="BB31" i="8" s="1"/>
  <c r="AV31" i="8"/>
  <c r="AU31" i="8"/>
  <c r="AT31" i="8"/>
  <c r="AT44" i="8" s="1"/>
  <c r="AT57" i="8" s="1"/>
  <c r="AM31" i="8"/>
  <c r="AN31" i="8" s="1"/>
  <c r="AO31" i="8" s="1"/>
  <c r="AP31" i="8" s="1"/>
  <c r="AQ31" i="8" s="1"/>
  <c r="AR31" i="8" s="1"/>
  <c r="AS31" i="8" s="1"/>
  <c r="AL31" i="8"/>
  <c r="AK31" i="8"/>
  <c r="AK44" i="8" s="1"/>
  <c r="AK57" i="8" s="1"/>
  <c r="AC31" i="8"/>
  <c r="AD31" i="8" s="1"/>
  <c r="AE31" i="8" s="1"/>
  <c r="AF31" i="8" s="1"/>
  <c r="AG31" i="8" s="1"/>
  <c r="AH31" i="8" s="1"/>
  <c r="AI31" i="8" s="1"/>
  <c r="AJ31" i="8" s="1"/>
  <c r="AB31" i="8"/>
  <c r="T31" i="8"/>
  <c r="U31" i="8" s="1"/>
  <c r="V31" i="8" s="1"/>
  <c r="W31" i="8" s="1"/>
  <c r="X31" i="8" s="1"/>
  <c r="Y31" i="8" s="1"/>
  <c r="Z31" i="8" s="1"/>
  <c r="AA31" i="8" s="1"/>
  <c r="S31" i="8"/>
  <c r="S44" i="8" s="1"/>
  <c r="S57" i="8" s="1"/>
  <c r="K31" i="8"/>
  <c r="L31" i="8" s="1"/>
  <c r="M31" i="8" s="1"/>
  <c r="N31" i="8" s="1"/>
  <c r="O31" i="8" s="1"/>
  <c r="P31" i="8" s="1"/>
  <c r="Q31" i="8" s="1"/>
  <c r="R31" i="8" s="1"/>
  <c r="J31" i="8"/>
  <c r="J44" i="8" s="1"/>
  <c r="J57" i="8" s="1"/>
  <c r="B31" i="8"/>
  <c r="C31" i="8" s="1"/>
  <c r="D31" i="8" s="1"/>
  <c r="E31" i="8" s="1"/>
  <c r="F31" i="8" s="1"/>
  <c r="G31" i="8" s="1"/>
  <c r="H31" i="8" s="1"/>
  <c r="I31" i="8" s="1"/>
  <c r="A31" i="8"/>
  <c r="A44" i="8" s="1"/>
  <c r="A57" i="8" s="1"/>
  <c r="CF30" i="8"/>
  <c r="CG30" i="8" s="1"/>
  <c r="CH30" i="8" s="1"/>
  <c r="CI30" i="8" s="1"/>
  <c r="CJ30" i="8" s="1"/>
  <c r="CK30" i="8" s="1"/>
  <c r="CL30" i="8" s="1"/>
  <c r="CE30" i="8"/>
  <c r="CD30" i="8"/>
  <c r="BW30" i="8"/>
  <c r="BX30" i="8" s="1"/>
  <c r="BY30" i="8" s="1"/>
  <c r="BZ30" i="8" s="1"/>
  <c r="CA30" i="8" s="1"/>
  <c r="CB30" i="8" s="1"/>
  <c r="CC30" i="8" s="1"/>
  <c r="BV30" i="8"/>
  <c r="BU30" i="8"/>
  <c r="BM30" i="8"/>
  <c r="BN30" i="8" s="1"/>
  <c r="BO30" i="8" s="1"/>
  <c r="BP30" i="8" s="1"/>
  <c r="BQ30" i="8" s="1"/>
  <c r="BR30" i="8" s="1"/>
  <c r="BS30" i="8" s="1"/>
  <c r="BT30" i="8" s="1"/>
  <c r="BL30" i="8"/>
  <c r="BL43" i="8" s="1"/>
  <c r="BL56" i="8" s="1"/>
  <c r="BD30" i="8"/>
  <c r="BE30" i="8" s="1"/>
  <c r="BF30" i="8" s="1"/>
  <c r="BG30" i="8" s="1"/>
  <c r="BH30" i="8" s="1"/>
  <c r="BI30" i="8" s="1"/>
  <c r="BJ30" i="8" s="1"/>
  <c r="BK30" i="8" s="1"/>
  <c r="BC30" i="8"/>
  <c r="BC43" i="8" s="1"/>
  <c r="BC56" i="8" s="1"/>
  <c r="AU30" i="8"/>
  <c r="AV30" i="8" s="1"/>
  <c r="AW30" i="8" s="1"/>
  <c r="AX30" i="8" s="1"/>
  <c r="AY30" i="8" s="1"/>
  <c r="AZ30" i="8" s="1"/>
  <c r="BA30" i="8" s="1"/>
  <c r="BB30" i="8" s="1"/>
  <c r="AT30" i="8"/>
  <c r="AM30" i="8"/>
  <c r="AN30" i="8" s="1"/>
  <c r="AO30" i="8" s="1"/>
  <c r="AP30" i="8" s="1"/>
  <c r="AQ30" i="8" s="1"/>
  <c r="AR30" i="8" s="1"/>
  <c r="AS30" i="8" s="1"/>
  <c r="AL30" i="8"/>
  <c r="AK30" i="8"/>
  <c r="AK43" i="8" s="1"/>
  <c r="AK56" i="8" s="1"/>
  <c r="AC30" i="8"/>
  <c r="AD30" i="8" s="1"/>
  <c r="AE30" i="8" s="1"/>
  <c r="AF30" i="8" s="1"/>
  <c r="AG30" i="8" s="1"/>
  <c r="AH30" i="8" s="1"/>
  <c r="AI30" i="8" s="1"/>
  <c r="AJ30" i="8" s="1"/>
  <c r="AB30" i="8"/>
  <c r="AB43" i="8" s="1"/>
  <c r="AB56" i="8" s="1"/>
  <c r="T30" i="8"/>
  <c r="U30" i="8" s="1"/>
  <c r="V30" i="8" s="1"/>
  <c r="W30" i="8" s="1"/>
  <c r="X30" i="8" s="1"/>
  <c r="Y30" i="8" s="1"/>
  <c r="Z30" i="8" s="1"/>
  <c r="AA30" i="8" s="1"/>
  <c r="S30" i="8"/>
  <c r="K30" i="8"/>
  <c r="L30" i="8" s="1"/>
  <c r="M30" i="8" s="1"/>
  <c r="N30" i="8" s="1"/>
  <c r="O30" i="8" s="1"/>
  <c r="P30" i="8" s="1"/>
  <c r="Q30" i="8" s="1"/>
  <c r="R30" i="8" s="1"/>
  <c r="J30" i="8"/>
  <c r="J43" i="8" s="1"/>
  <c r="J56" i="8" s="1"/>
  <c r="C30" i="8"/>
  <c r="D30" i="8" s="1"/>
  <c r="E30" i="8" s="1"/>
  <c r="F30" i="8" s="1"/>
  <c r="G30" i="8" s="1"/>
  <c r="H30" i="8" s="1"/>
  <c r="I30" i="8" s="1"/>
  <c r="B30" i="8"/>
  <c r="A30" i="8"/>
  <c r="A43" i="8" s="1"/>
  <c r="A56" i="8" s="1"/>
  <c r="CE29" i="8"/>
  <c r="CF29" i="8" s="1"/>
  <c r="CG29" i="8" s="1"/>
  <c r="CH29" i="8" s="1"/>
  <c r="CI29" i="8" s="1"/>
  <c r="CJ29" i="8" s="1"/>
  <c r="CK29" i="8" s="1"/>
  <c r="CL29" i="8" s="1"/>
  <c r="CD29" i="8"/>
  <c r="CD42" i="8" s="1"/>
  <c r="CD55" i="8" s="1"/>
  <c r="BV29" i="8"/>
  <c r="BW29" i="8" s="1"/>
  <c r="BX29" i="8" s="1"/>
  <c r="BY29" i="8" s="1"/>
  <c r="BZ29" i="8" s="1"/>
  <c r="CA29" i="8" s="1"/>
  <c r="CB29" i="8" s="1"/>
  <c r="CC29" i="8" s="1"/>
  <c r="BU29" i="8"/>
  <c r="BU42" i="8" s="1"/>
  <c r="BU55" i="8" s="1"/>
  <c r="BM29" i="8"/>
  <c r="BN29" i="8" s="1"/>
  <c r="BO29" i="8" s="1"/>
  <c r="BP29" i="8" s="1"/>
  <c r="BQ29" i="8" s="1"/>
  <c r="BR29" i="8" s="1"/>
  <c r="BS29" i="8" s="1"/>
  <c r="BT29" i="8" s="1"/>
  <c r="BL29" i="8"/>
  <c r="BL42" i="8" s="1"/>
  <c r="BL55" i="8" s="1"/>
  <c r="BD29" i="8"/>
  <c r="BE29" i="8" s="1"/>
  <c r="BF29" i="8" s="1"/>
  <c r="BG29" i="8" s="1"/>
  <c r="BH29" i="8" s="1"/>
  <c r="BI29" i="8" s="1"/>
  <c r="BJ29" i="8" s="1"/>
  <c r="BK29" i="8" s="1"/>
  <c r="BC29" i="8"/>
  <c r="AU29" i="8"/>
  <c r="AV29" i="8" s="1"/>
  <c r="AW29" i="8" s="1"/>
  <c r="AX29" i="8" s="1"/>
  <c r="AY29" i="8" s="1"/>
  <c r="AZ29" i="8" s="1"/>
  <c r="BA29" i="8" s="1"/>
  <c r="BB29" i="8" s="1"/>
  <c r="AT29" i="8"/>
  <c r="AT42" i="8" s="1"/>
  <c r="AT55" i="8" s="1"/>
  <c r="AM29" i="8"/>
  <c r="AN29" i="8" s="1"/>
  <c r="AO29" i="8" s="1"/>
  <c r="AP29" i="8" s="1"/>
  <c r="AQ29" i="8" s="1"/>
  <c r="AR29" i="8" s="1"/>
  <c r="AS29" i="8" s="1"/>
  <c r="AL29" i="8"/>
  <c r="AK29" i="8"/>
  <c r="AC29" i="8"/>
  <c r="AD29" i="8" s="1"/>
  <c r="AE29" i="8" s="1"/>
  <c r="AF29" i="8" s="1"/>
  <c r="AG29" i="8" s="1"/>
  <c r="AH29" i="8" s="1"/>
  <c r="AI29" i="8" s="1"/>
  <c r="AJ29" i="8" s="1"/>
  <c r="AB29" i="8"/>
  <c r="AB42" i="8" s="1"/>
  <c r="AB55" i="8" s="1"/>
  <c r="T29" i="8"/>
  <c r="U29" i="8" s="1"/>
  <c r="V29" i="8" s="1"/>
  <c r="W29" i="8" s="1"/>
  <c r="X29" i="8" s="1"/>
  <c r="Y29" i="8" s="1"/>
  <c r="Z29" i="8" s="1"/>
  <c r="AA29" i="8" s="1"/>
  <c r="S29" i="8"/>
  <c r="S42" i="8" s="1"/>
  <c r="S55" i="8" s="1"/>
  <c r="K29" i="8"/>
  <c r="L29" i="8" s="1"/>
  <c r="M29" i="8" s="1"/>
  <c r="N29" i="8" s="1"/>
  <c r="O29" i="8" s="1"/>
  <c r="P29" i="8" s="1"/>
  <c r="Q29" i="8" s="1"/>
  <c r="R29" i="8" s="1"/>
  <c r="J29" i="8"/>
  <c r="B29" i="8"/>
  <c r="C29" i="8" s="1"/>
  <c r="D29" i="8" s="1"/>
  <c r="E29" i="8" s="1"/>
  <c r="F29" i="8" s="1"/>
  <c r="G29" i="8" s="1"/>
  <c r="H29" i="8" s="1"/>
  <c r="I29" i="8" s="1"/>
  <c r="A29" i="8"/>
  <c r="A42" i="8" s="1"/>
  <c r="A55" i="8" s="1"/>
  <c r="CE28" i="8"/>
  <c r="CF28" i="8" s="1"/>
  <c r="CG28" i="8" s="1"/>
  <c r="CH28" i="8" s="1"/>
  <c r="CI28" i="8" s="1"/>
  <c r="CJ28" i="8" s="1"/>
  <c r="CK28" i="8" s="1"/>
  <c r="CL28" i="8" s="1"/>
  <c r="CD28" i="8"/>
  <c r="CD41" i="8" s="1"/>
  <c r="CD54" i="8" s="1"/>
  <c r="BV28" i="8"/>
  <c r="BW28" i="8" s="1"/>
  <c r="BX28" i="8" s="1"/>
  <c r="BY28" i="8" s="1"/>
  <c r="BZ28" i="8" s="1"/>
  <c r="CA28" i="8" s="1"/>
  <c r="CB28" i="8" s="1"/>
  <c r="CC28" i="8" s="1"/>
  <c r="BU28" i="8"/>
  <c r="BU41" i="8" s="1"/>
  <c r="BU54" i="8" s="1"/>
  <c r="BN28" i="8"/>
  <c r="BO28" i="8" s="1"/>
  <c r="BP28" i="8" s="1"/>
  <c r="BQ28" i="8" s="1"/>
  <c r="BR28" i="8" s="1"/>
  <c r="BS28" i="8" s="1"/>
  <c r="BT28" i="8" s="1"/>
  <c r="BM28" i="8"/>
  <c r="BL28" i="8"/>
  <c r="BD28" i="8"/>
  <c r="BE28" i="8" s="1"/>
  <c r="BF28" i="8" s="1"/>
  <c r="BG28" i="8" s="1"/>
  <c r="BH28" i="8" s="1"/>
  <c r="BI28" i="8" s="1"/>
  <c r="BJ28" i="8" s="1"/>
  <c r="BK28" i="8" s="1"/>
  <c r="BC28" i="8"/>
  <c r="BC41" i="8" s="1"/>
  <c r="BC54" i="8" s="1"/>
  <c r="BA28" i="8"/>
  <c r="BB28" i="8" s="1"/>
  <c r="AZ28" i="8"/>
  <c r="AU28" i="8"/>
  <c r="AV28" i="8" s="1"/>
  <c r="AW28" i="8" s="1"/>
  <c r="AX28" i="8" s="1"/>
  <c r="AY28" i="8" s="1"/>
  <c r="AT28" i="8"/>
  <c r="AT41" i="8" s="1"/>
  <c r="AT54" i="8" s="1"/>
  <c r="AL28" i="8"/>
  <c r="AM28" i="8" s="1"/>
  <c r="AN28" i="8" s="1"/>
  <c r="AO28" i="8" s="1"/>
  <c r="AP28" i="8" s="1"/>
  <c r="AQ28" i="8" s="1"/>
  <c r="AR28" i="8" s="1"/>
  <c r="AS28" i="8" s="1"/>
  <c r="AK28" i="8"/>
  <c r="AK41" i="8" s="1"/>
  <c r="AK54" i="8" s="1"/>
  <c r="AI28" i="8"/>
  <c r="AJ28" i="8" s="1"/>
  <c r="AC28" i="8"/>
  <c r="AD28" i="8" s="1"/>
  <c r="AE28" i="8" s="1"/>
  <c r="AF28" i="8" s="1"/>
  <c r="AG28" i="8" s="1"/>
  <c r="AH28" i="8" s="1"/>
  <c r="AB28" i="8"/>
  <c r="AB41" i="8" s="1"/>
  <c r="AB54" i="8" s="1"/>
  <c r="T28" i="8"/>
  <c r="U28" i="8" s="1"/>
  <c r="V28" i="8" s="1"/>
  <c r="W28" i="8" s="1"/>
  <c r="X28" i="8" s="1"/>
  <c r="Y28" i="8" s="1"/>
  <c r="Z28" i="8" s="1"/>
  <c r="AA28" i="8" s="1"/>
  <c r="S28" i="8"/>
  <c r="K28" i="8"/>
  <c r="L28" i="8" s="1"/>
  <c r="M28" i="8" s="1"/>
  <c r="N28" i="8" s="1"/>
  <c r="O28" i="8" s="1"/>
  <c r="P28" i="8" s="1"/>
  <c r="Q28" i="8" s="1"/>
  <c r="R28" i="8" s="1"/>
  <c r="J28" i="8"/>
  <c r="J41" i="8" s="1"/>
  <c r="J54" i="8" s="1"/>
  <c r="D28" i="8"/>
  <c r="E28" i="8" s="1"/>
  <c r="F28" i="8" s="1"/>
  <c r="G28" i="8" s="1"/>
  <c r="H28" i="8" s="1"/>
  <c r="I28" i="8" s="1"/>
  <c r="B28" i="8"/>
  <c r="C28" i="8" s="1"/>
  <c r="A28" i="8"/>
  <c r="CF27" i="8"/>
  <c r="CG27" i="8" s="1"/>
  <c r="CH27" i="8" s="1"/>
  <c r="CI27" i="8" s="1"/>
  <c r="CJ27" i="8" s="1"/>
  <c r="CK27" i="8" s="1"/>
  <c r="CL27" i="8" s="1"/>
  <c r="CE27" i="8"/>
  <c r="CD27" i="8"/>
  <c r="CD40" i="8" s="1"/>
  <c r="CD53" i="8" s="1"/>
  <c r="BV27" i="8"/>
  <c r="BW27" i="8" s="1"/>
  <c r="BX27" i="8" s="1"/>
  <c r="BY27" i="8" s="1"/>
  <c r="BZ27" i="8" s="1"/>
  <c r="CA27" i="8" s="1"/>
  <c r="CB27" i="8" s="1"/>
  <c r="CC27" i="8" s="1"/>
  <c r="BU27" i="8"/>
  <c r="BU40" i="8" s="1"/>
  <c r="BU53" i="8" s="1"/>
  <c r="BM27" i="8"/>
  <c r="BN27" i="8" s="1"/>
  <c r="BO27" i="8" s="1"/>
  <c r="BP27" i="8" s="1"/>
  <c r="BQ27" i="8" s="1"/>
  <c r="BR27" i="8" s="1"/>
  <c r="BS27" i="8" s="1"/>
  <c r="BT27" i="8" s="1"/>
  <c r="BL27" i="8"/>
  <c r="BD27" i="8"/>
  <c r="BE27" i="8" s="1"/>
  <c r="BF27" i="8" s="1"/>
  <c r="BG27" i="8" s="1"/>
  <c r="BH27" i="8" s="1"/>
  <c r="BI27" i="8" s="1"/>
  <c r="BJ27" i="8" s="1"/>
  <c r="BK27" i="8" s="1"/>
  <c r="BC27" i="8"/>
  <c r="BC40" i="8" s="1"/>
  <c r="BC53" i="8" s="1"/>
  <c r="AY27" i="8"/>
  <c r="AZ27" i="8" s="1"/>
  <c r="BA27" i="8" s="1"/>
  <c r="BB27" i="8" s="1"/>
  <c r="AU27" i="8"/>
  <c r="AV27" i="8" s="1"/>
  <c r="AW27" i="8" s="1"/>
  <c r="AX27" i="8" s="1"/>
  <c r="AT27" i="8"/>
  <c r="AT40" i="8" s="1"/>
  <c r="AM27" i="8"/>
  <c r="AN27" i="8" s="1"/>
  <c r="AO27" i="8" s="1"/>
  <c r="AP27" i="8" s="1"/>
  <c r="AQ27" i="8" s="1"/>
  <c r="AR27" i="8" s="1"/>
  <c r="AS27" i="8" s="1"/>
  <c r="AL27" i="8"/>
  <c r="AK27" i="8"/>
  <c r="AK40" i="8" s="1"/>
  <c r="AK53" i="8" s="1"/>
  <c r="AC27" i="8"/>
  <c r="AD27" i="8" s="1"/>
  <c r="AE27" i="8" s="1"/>
  <c r="AF27" i="8" s="1"/>
  <c r="AG27" i="8" s="1"/>
  <c r="AH27" i="8" s="1"/>
  <c r="AI27" i="8" s="1"/>
  <c r="AJ27" i="8" s="1"/>
  <c r="AB27" i="8"/>
  <c r="T27" i="8"/>
  <c r="U27" i="8" s="1"/>
  <c r="V27" i="8" s="1"/>
  <c r="W27" i="8" s="1"/>
  <c r="X27" i="8" s="1"/>
  <c r="Y27" i="8" s="1"/>
  <c r="Z27" i="8" s="1"/>
  <c r="AA27" i="8" s="1"/>
  <c r="S27" i="8"/>
  <c r="S40" i="8" s="1"/>
  <c r="S53" i="8" s="1"/>
  <c r="K27" i="8"/>
  <c r="L27" i="8" s="1"/>
  <c r="M27" i="8" s="1"/>
  <c r="N27" i="8" s="1"/>
  <c r="O27" i="8" s="1"/>
  <c r="P27" i="8" s="1"/>
  <c r="Q27" i="8" s="1"/>
  <c r="R27" i="8" s="1"/>
  <c r="J27" i="8"/>
  <c r="J40" i="8" s="1"/>
  <c r="J53" i="8" s="1"/>
  <c r="B27" i="8"/>
  <c r="C27" i="8" s="1"/>
  <c r="D27" i="8" s="1"/>
  <c r="E27" i="8" s="1"/>
  <c r="F27" i="8" s="1"/>
  <c r="G27" i="8" s="1"/>
  <c r="H27" i="8" s="1"/>
  <c r="I27" i="8" s="1"/>
  <c r="A27" i="8"/>
  <c r="A40" i="8" s="1"/>
  <c r="A53" i="8" s="1"/>
  <c r="CE26" i="8"/>
  <c r="CF26" i="8" s="1"/>
  <c r="CG26" i="8" s="1"/>
  <c r="CH26" i="8" s="1"/>
  <c r="CI26" i="8" s="1"/>
  <c r="CJ26" i="8" s="1"/>
  <c r="CK26" i="8" s="1"/>
  <c r="CL26" i="8" s="1"/>
  <c r="CD26" i="8"/>
  <c r="CD39" i="8" s="1"/>
  <c r="CD52" i="8" s="1"/>
  <c r="BV26" i="8"/>
  <c r="BW26" i="8" s="1"/>
  <c r="BX26" i="8" s="1"/>
  <c r="BY26" i="8" s="1"/>
  <c r="BZ26" i="8" s="1"/>
  <c r="CA26" i="8" s="1"/>
  <c r="CB26" i="8" s="1"/>
  <c r="CC26" i="8" s="1"/>
  <c r="BU26" i="8"/>
  <c r="BM26" i="8"/>
  <c r="BN26" i="8" s="1"/>
  <c r="BO26" i="8" s="1"/>
  <c r="BP26" i="8" s="1"/>
  <c r="BQ26" i="8" s="1"/>
  <c r="BR26" i="8" s="1"/>
  <c r="BS26" i="8" s="1"/>
  <c r="BT26" i="8" s="1"/>
  <c r="BL26" i="8"/>
  <c r="BL39" i="8" s="1"/>
  <c r="BL52" i="8" s="1"/>
  <c r="BD26" i="8"/>
  <c r="BE26" i="8" s="1"/>
  <c r="BF26" i="8" s="1"/>
  <c r="BG26" i="8" s="1"/>
  <c r="BH26" i="8" s="1"/>
  <c r="BI26" i="8" s="1"/>
  <c r="BJ26" i="8" s="1"/>
  <c r="BK26" i="8" s="1"/>
  <c r="BC26" i="8"/>
  <c r="AU26" i="8"/>
  <c r="AV26" i="8" s="1"/>
  <c r="AW26" i="8" s="1"/>
  <c r="AX26" i="8" s="1"/>
  <c r="AY26" i="8" s="1"/>
  <c r="AZ26" i="8" s="1"/>
  <c r="BA26" i="8" s="1"/>
  <c r="BB26" i="8" s="1"/>
  <c r="AT26" i="8"/>
  <c r="AT39" i="8" s="1"/>
  <c r="AT52" i="8" s="1"/>
  <c r="AL26" i="8"/>
  <c r="AM26" i="8" s="1"/>
  <c r="AN26" i="8" s="1"/>
  <c r="AO26" i="8" s="1"/>
  <c r="AP26" i="8" s="1"/>
  <c r="AQ26" i="8" s="1"/>
  <c r="AR26" i="8" s="1"/>
  <c r="AS26" i="8" s="1"/>
  <c r="AK26" i="8"/>
  <c r="AC26" i="8"/>
  <c r="AD26" i="8" s="1"/>
  <c r="AE26" i="8" s="1"/>
  <c r="AF26" i="8" s="1"/>
  <c r="AG26" i="8" s="1"/>
  <c r="AH26" i="8" s="1"/>
  <c r="AI26" i="8" s="1"/>
  <c r="AJ26" i="8" s="1"/>
  <c r="AB26" i="8"/>
  <c r="T26" i="8"/>
  <c r="U26" i="8" s="1"/>
  <c r="V26" i="8" s="1"/>
  <c r="W26" i="8" s="1"/>
  <c r="X26" i="8" s="1"/>
  <c r="Y26" i="8" s="1"/>
  <c r="Z26" i="8" s="1"/>
  <c r="AA26" i="8" s="1"/>
  <c r="S26" i="8"/>
  <c r="S39" i="8" s="1"/>
  <c r="S52" i="8" s="1"/>
  <c r="K26" i="8"/>
  <c r="L26" i="8" s="1"/>
  <c r="M26" i="8" s="1"/>
  <c r="N26" i="8" s="1"/>
  <c r="O26" i="8" s="1"/>
  <c r="P26" i="8" s="1"/>
  <c r="Q26" i="8" s="1"/>
  <c r="R26" i="8" s="1"/>
  <c r="J26" i="8"/>
  <c r="J39" i="8" s="1"/>
  <c r="J52" i="8" s="1"/>
  <c r="B26" i="8"/>
  <c r="C26" i="8" s="1"/>
  <c r="D26" i="8" s="1"/>
  <c r="E26" i="8" s="1"/>
  <c r="F26" i="8" s="1"/>
  <c r="G26" i="8" s="1"/>
  <c r="H26" i="8" s="1"/>
  <c r="I26" i="8" s="1"/>
  <c r="A26" i="8"/>
  <c r="A39" i="8" s="1"/>
  <c r="A52" i="8" s="1"/>
  <c r="CF25" i="8"/>
  <c r="CG25" i="8" s="1"/>
  <c r="CH25" i="8" s="1"/>
  <c r="CI25" i="8" s="1"/>
  <c r="CJ25" i="8" s="1"/>
  <c r="CK25" i="8" s="1"/>
  <c r="CL25" i="8" s="1"/>
  <c r="CE25" i="8"/>
  <c r="CD25" i="8"/>
  <c r="CD38" i="8" s="1"/>
  <c r="CD51" i="8" s="1"/>
  <c r="BV25" i="8"/>
  <c r="BW25" i="8" s="1"/>
  <c r="BX25" i="8" s="1"/>
  <c r="BY25" i="8" s="1"/>
  <c r="BZ25" i="8" s="1"/>
  <c r="CA25" i="8" s="1"/>
  <c r="CB25" i="8" s="1"/>
  <c r="CC25" i="8" s="1"/>
  <c r="BU25" i="8"/>
  <c r="BU38" i="8" s="1"/>
  <c r="BU51" i="8" s="1"/>
  <c r="BM25" i="8"/>
  <c r="BN25" i="8" s="1"/>
  <c r="BO25" i="8" s="1"/>
  <c r="BP25" i="8" s="1"/>
  <c r="BQ25" i="8" s="1"/>
  <c r="BR25" i="8" s="1"/>
  <c r="BS25" i="8" s="1"/>
  <c r="BT25" i="8" s="1"/>
  <c r="BL25" i="8"/>
  <c r="BL38" i="8" s="1"/>
  <c r="BL51" i="8" s="1"/>
  <c r="BD25" i="8"/>
  <c r="BE25" i="8" s="1"/>
  <c r="BF25" i="8" s="1"/>
  <c r="BG25" i="8" s="1"/>
  <c r="BH25" i="8" s="1"/>
  <c r="BI25" i="8" s="1"/>
  <c r="BJ25" i="8" s="1"/>
  <c r="BK25" i="8" s="1"/>
  <c r="BC25" i="8"/>
  <c r="BC38" i="8" s="1"/>
  <c r="BC51" i="8" s="1"/>
  <c r="AU25" i="8"/>
  <c r="AV25" i="8" s="1"/>
  <c r="AW25" i="8" s="1"/>
  <c r="AX25" i="8" s="1"/>
  <c r="AY25" i="8" s="1"/>
  <c r="AZ25" i="8" s="1"/>
  <c r="BA25" i="8" s="1"/>
  <c r="BB25" i="8" s="1"/>
  <c r="AT25" i="8"/>
  <c r="AT38" i="8" s="1"/>
  <c r="AT51" i="8" s="1"/>
  <c r="AL25" i="8"/>
  <c r="AM25" i="8" s="1"/>
  <c r="AN25" i="8" s="1"/>
  <c r="AO25" i="8" s="1"/>
  <c r="AP25" i="8" s="1"/>
  <c r="AQ25" i="8" s="1"/>
  <c r="AR25" i="8" s="1"/>
  <c r="AS25" i="8" s="1"/>
  <c r="AK25" i="8"/>
  <c r="AC25" i="8"/>
  <c r="AD25" i="8" s="1"/>
  <c r="AE25" i="8" s="1"/>
  <c r="AF25" i="8" s="1"/>
  <c r="AG25" i="8" s="1"/>
  <c r="AH25" i="8" s="1"/>
  <c r="AI25" i="8" s="1"/>
  <c r="AJ25" i="8" s="1"/>
  <c r="AB25" i="8"/>
  <c r="AB38" i="8" s="1"/>
  <c r="AB51" i="8" s="1"/>
  <c r="T25" i="8"/>
  <c r="U25" i="8" s="1"/>
  <c r="V25" i="8" s="1"/>
  <c r="W25" i="8" s="1"/>
  <c r="X25" i="8" s="1"/>
  <c r="Y25" i="8" s="1"/>
  <c r="Z25" i="8" s="1"/>
  <c r="AA25" i="8" s="1"/>
  <c r="S25" i="8"/>
  <c r="K25" i="8"/>
  <c r="L25" i="8" s="1"/>
  <c r="M25" i="8" s="1"/>
  <c r="N25" i="8" s="1"/>
  <c r="O25" i="8" s="1"/>
  <c r="P25" i="8" s="1"/>
  <c r="Q25" i="8" s="1"/>
  <c r="R25" i="8" s="1"/>
  <c r="J25" i="8"/>
  <c r="J38" i="8" s="1"/>
  <c r="J51" i="8" s="1"/>
  <c r="B25" i="8"/>
  <c r="C25" i="8" s="1"/>
  <c r="D25" i="8" s="1"/>
  <c r="E25" i="8" s="1"/>
  <c r="F25" i="8" s="1"/>
  <c r="G25" i="8" s="1"/>
  <c r="H25" i="8" s="1"/>
  <c r="I25" i="8" s="1"/>
  <c r="A25" i="8"/>
  <c r="A38" i="8" s="1"/>
  <c r="A51" i="8" s="1"/>
  <c r="CE24" i="8"/>
  <c r="CF24" i="8" s="1"/>
  <c r="CG24" i="8" s="1"/>
  <c r="CH24" i="8" s="1"/>
  <c r="CI24" i="8" s="1"/>
  <c r="CJ24" i="8" s="1"/>
  <c r="CK24" i="8" s="1"/>
  <c r="CL24" i="8" s="1"/>
  <c r="CD24" i="8"/>
  <c r="BV24" i="8"/>
  <c r="BW24" i="8" s="1"/>
  <c r="BX24" i="8" s="1"/>
  <c r="BY24" i="8" s="1"/>
  <c r="BZ24" i="8" s="1"/>
  <c r="CA24" i="8" s="1"/>
  <c r="CB24" i="8" s="1"/>
  <c r="CC24" i="8" s="1"/>
  <c r="BU24" i="8"/>
  <c r="BM24" i="8"/>
  <c r="BN24" i="8" s="1"/>
  <c r="BO24" i="8" s="1"/>
  <c r="BP24" i="8" s="1"/>
  <c r="BQ24" i="8" s="1"/>
  <c r="BR24" i="8" s="1"/>
  <c r="BS24" i="8" s="1"/>
  <c r="BT24" i="8" s="1"/>
  <c r="BL24" i="8"/>
  <c r="BL37" i="8" s="1"/>
  <c r="BL50" i="8" s="1"/>
  <c r="BE24" i="8"/>
  <c r="BF24" i="8" s="1"/>
  <c r="BG24" i="8" s="1"/>
  <c r="BH24" i="8" s="1"/>
  <c r="BI24" i="8" s="1"/>
  <c r="BJ24" i="8" s="1"/>
  <c r="BK24" i="8" s="1"/>
  <c r="BD24" i="8"/>
  <c r="BC24" i="8"/>
  <c r="AU24" i="8"/>
  <c r="AV24" i="8" s="1"/>
  <c r="AW24" i="8" s="1"/>
  <c r="AX24" i="8" s="1"/>
  <c r="AY24" i="8" s="1"/>
  <c r="AZ24" i="8" s="1"/>
  <c r="BA24" i="8" s="1"/>
  <c r="BB24" i="8" s="1"/>
  <c r="AT24" i="8"/>
  <c r="AT37" i="8" s="1"/>
  <c r="AT50" i="8" s="1"/>
  <c r="AL24" i="8"/>
  <c r="AM24" i="8" s="1"/>
  <c r="AN24" i="8" s="1"/>
  <c r="AO24" i="8" s="1"/>
  <c r="AP24" i="8" s="1"/>
  <c r="AQ24" i="8" s="1"/>
  <c r="AR24" i="8" s="1"/>
  <c r="AS24" i="8" s="1"/>
  <c r="AK24" i="8"/>
  <c r="AK37" i="8" s="1"/>
  <c r="AD24" i="8"/>
  <c r="AE24" i="8" s="1"/>
  <c r="AF24" i="8" s="1"/>
  <c r="AG24" i="8" s="1"/>
  <c r="AH24" i="8" s="1"/>
  <c r="AI24" i="8" s="1"/>
  <c r="AJ24" i="8" s="1"/>
  <c r="AC24" i="8"/>
  <c r="AB24" i="8"/>
  <c r="AB37" i="8" s="1"/>
  <c r="AB50" i="8" s="1"/>
  <c r="T24" i="8"/>
  <c r="U24" i="8" s="1"/>
  <c r="V24" i="8" s="1"/>
  <c r="W24" i="8" s="1"/>
  <c r="X24" i="8" s="1"/>
  <c r="Y24" i="8" s="1"/>
  <c r="Z24" i="8" s="1"/>
  <c r="AA24" i="8" s="1"/>
  <c r="S24" i="8"/>
  <c r="K24" i="8"/>
  <c r="L24" i="8" s="1"/>
  <c r="M24" i="8" s="1"/>
  <c r="N24" i="8" s="1"/>
  <c r="O24" i="8" s="1"/>
  <c r="P24" i="8" s="1"/>
  <c r="Q24" i="8" s="1"/>
  <c r="R24" i="8" s="1"/>
  <c r="J24" i="8"/>
  <c r="J37" i="8" s="1"/>
  <c r="J50" i="8" s="1"/>
  <c r="B24" i="8"/>
  <c r="C24" i="8" s="1"/>
  <c r="D24" i="8" s="1"/>
  <c r="E24" i="8" s="1"/>
  <c r="F24" i="8" s="1"/>
  <c r="G24" i="8" s="1"/>
  <c r="H24" i="8" s="1"/>
  <c r="I24" i="8" s="1"/>
  <c r="A24" i="8"/>
  <c r="CG23" i="8"/>
  <c r="CH23" i="8" s="1"/>
  <c r="CI23" i="8" s="1"/>
  <c r="CJ23" i="8" s="1"/>
  <c r="CK23" i="8" s="1"/>
  <c r="CL23" i="8" s="1"/>
  <c r="CF23" i="8"/>
  <c r="CE23" i="8"/>
  <c r="CD23" i="8"/>
  <c r="CD36" i="8" s="1"/>
  <c r="CD49" i="8" s="1"/>
  <c r="BV23" i="8"/>
  <c r="BW23" i="8" s="1"/>
  <c r="BX23" i="8" s="1"/>
  <c r="BY23" i="8" s="1"/>
  <c r="BZ23" i="8" s="1"/>
  <c r="CA23" i="8" s="1"/>
  <c r="CB23" i="8" s="1"/>
  <c r="CC23" i="8" s="1"/>
  <c r="BU23" i="8"/>
  <c r="BR23" i="8"/>
  <c r="BS23" i="8" s="1"/>
  <c r="BT23" i="8" s="1"/>
  <c r="BM23" i="8"/>
  <c r="BN23" i="8" s="1"/>
  <c r="BO23" i="8" s="1"/>
  <c r="BP23" i="8" s="1"/>
  <c r="BQ23" i="8" s="1"/>
  <c r="BL23" i="8"/>
  <c r="BL36" i="8" s="1"/>
  <c r="BD23" i="8"/>
  <c r="BE23" i="8" s="1"/>
  <c r="BF23" i="8" s="1"/>
  <c r="BG23" i="8" s="1"/>
  <c r="BH23" i="8" s="1"/>
  <c r="BI23" i="8" s="1"/>
  <c r="BJ23" i="8" s="1"/>
  <c r="BK23" i="8" s="1"/>
  <c r="BC23" i="8"/>
  <c r="AU23" i="8"/>
  <c r="AV23" i="8" s="1"/>
  <c r="AW23" i="8" s="1"/>
  <c r="AX23" i="8" s="1"/>
  <c r="AY23" i="8" s="1"/>
  <c r="AZ23" i="8" s="1"/>
  <c r="BA23" i="8" s="1"/>
  <c r="BB23" i="8" s="1"/>
  <c r="AT23" i="8"/>
  <c r="AL23" i="8"/>
  <c r="AM23" i="8" s="1"/>
  <c r="AN23" i="8" s="1"/>
  <c r="AO23" i="8" s="1"/>
  <c r="AP23" i="8" s="1"/>
  <c r="AQ23" i="8" s="1"/>
  <c r="AR23" i="8" s="1"/>
  <c r="AS23" i="8" s="1"/>
  <c r="AK23" i="8"/>
  <c r="AK36" i="8" s="1"/>
  <c r="AK49" i="8" s="1"/>
  <c r="AC23" i="8"/>
  <c r="AD23" i="8" s="1"/>
  <c r="AE23" i="8" s="1"/>
  <c r="AF23" i="8" s="1"/>
  <c r="AG23" i="8" s="1"/>
  <c r="AH23" i="8" s="1"/>
  <c r="AI23" i="8" s="1"/>
  <c r="AJ23" i="8" s="1"/>
  <c r="AB23" i="8"/>
  <c r="AB36" i="8" s="1"/>
  <c r="AB49" i="8" s="1"/>
  <c r="T23" i="8"/>
  <c r="U23" i="8" s="1"/>
  <c r="V23" i="8" s="1"/>
  <c r="W23" i="8" s="1"/>
  <c r="X23" i="8" s="1"/>
  <c r="Y23" i="8" s="1"/>
  <c r="Z23" i="8" s="1"/>
  <c r="AA23" i="8" s="1"/>
  <c r="S23" i="8"/>
  <c r="L23" i="8"/>
  <c r="M23" i="8" s="1"/>
  <c r="N23" i="8" s="1"/>
  <c r="O23" i="8" s="1"/>
  <c r="P23" i="8" s="1"/>
  <c r="Q23" i="8" s="1"/>
  <c r="R23" i="8" s="1"/>
  <c r="K23" i="8"/>
  <c r="J23" i="8"/>
  <c r="J36" i="8" s="1"/>
  <c r="J49" i="8" s="1"/>
  <c r="B23" i="8"/>
  <c r="C23" i="8" s="1"/>
  <c r="D23" i="8" s="1"/>
  <c r="E23" i="8" s="1"/>
  <c r="F23" i="8" s="1"/>
  <c r="G23" i="8" s="1"/>
  <c r="H23" i="8" s="1"/>
  <c r="I23" i="8" s="1"/>
  <c r="A23" i="8"/>
  <c r="A36" i="8" s="1"/>
  <c r="A49" i="8" s="1"/>
  <c r="CE22" i="8"/>
  <c r="CF22" i="8" s="1"/>
  <c r="CG22" i="8" s="1"/>
  <c r="CH22" i="8" s="1"/>
  <c r="CI22" i="8" s="1"/>
  <c r="CJ22" i="8" s="1"/>
  <c r="CK22" i="8" s="1"/>
  <c r="CL22" i="8" s="1"/>
  <c r="CD22" i="8"/>
  <c r="CD35" i="8" s="1"/>
  <c r="CD48" i="8" s="1"/>
  <c r="BV22" i="8"/>
  <c r="BW22" i="8" s="1"/>
  <c r="BX22" i="8" s="1"/>
  <c r="BY22" i="8" s="1"/>
  <c r="BZ22" i="8" s="1"/>
  <c r="CA22" i="8" s="1"/>
  <c r="CB22" i="8" s="1"/>
  <c r="CC22" i="8" s="1"/>
  <c r="BU22" i="8"/>
  <c r="BO22" i="8"/>
  <c r="BP22" i="8" s="1"/>
  <c r="BQ22" i="8" s="1"/>
  <c r="BR22" i="8" s="1"/>
  <c r="BS22" i="8" s="1"/>
  <c r="BT22" i="8" s="1"/>
  <c r="BM22" i="8"/>
  <c r="BN22" i="8" s="1"/>
  <c r="BL22" i="8"/>
  <c r="BL35" i="8" s="1"/>
  <c r="BL48" i="8" s="1"/>
  <c r="BE22" i="8"/>
  <c r="BF22" i="8" s="1"/>
  <c r="BG22" i="8" s="1"/>
  <c r="BH22" i="8" s="1"/>
  <c r="BI22" i="8" s="1"/>
  <c r="BJ22" i="8" s="1"/>
  <c r="BK22" i="8" s="1"/>
  <c r="BD22" i="8"/>
  <c r="BC22" i="8"/>
  <c r="AU22" i="8"/>
  <c r="AV22" i="8" s="1"/>
  <c r="AW22" i="8" s="1"/>
  <c r="AX22" i="8" s="1"/>
  <c r="AY22" i="8" s="1"/>
  <c r="AZ22" i="8" s="1"/>
  <c r="BA22" i="8" s="1"/>
  <c r="BB22" i="8" s="1"/>
  <c r="AT22" i="8"/>
  <c r="AT35" i="8" s="1"/>
  <c r="AT48" i="8" s="1"/>
  <c r="AM22" i="8"/>
  <c r="AN22" i="8" s="1"/>
  <c r="AO22" i="8" s="1"/>
  <c r="AP22" i="8" s="1"/>
  <c r="AQ22" i="8" s="1"/>
  <c r="AR22" i="8" s="1"/>
  <c r="AS22" i="8" s="1"/>
  <c r="AL22" i="8"/>
  <c r="AK22" i="8"/>
  <c r="AD22" i="8"/>
  <c r="AE22" i="8" s="1"/>
  <c r="AF22" i="8" s="1"/>
  <c r="AG22" i="8" s="1"/>
  <c r="AH22" i="8" s="1"/>
  <c r="AI22" i="8" s="1"/>
  <c r="AJ22" i="8" s="1"/>
  <c r="AC22" i="8"/>
  <c r="AB22" i="8"/>
  <c r="AB35" i="8" s="1"/>
  <c r="AB48" i="8" s="1"/>
  <c r="T22" i="8"/>
  <c r="U22" i="8" s="1"/>
  <c r="V22" i="8" s="1"/>
  <c r="W22" i="8" s="1"/>
  <c r="X22" i="8" s="1"/>
  <c r="Y22" i="8" s="1"/>
  <c r="Z22" i="8" s="1"/>
  <c r="AA22" i="8" s="1"/>
  <c r="S22" i="8"/>
  <c r="L22" i="8"/>
  <c r="M22" i="8" s="1"/>
  <c r="N22" i="8" s="1"/>
  <c r="O22" i="8" s="1"/>
  <c r="P22" i="8" s="1"/>
  <c r="Q22" i="8" s="1"/>
  <c r="R22" i="8" s="1"/>
  <c r="K22" i="8"/>
  <c r="J22" i="8"/>
  <c r="B22" i="8"/>
  <c r="C22" i="8" s="1"/>
  <c r="D22" i="8" s="1"/>
  <c r="E22" i="8" s="1"/>
  <c r="F22" i="8" s="1"/>
  <c r="G22" i="8" s="1"/>
  <c r="H22" i="8" s="1"/>
  <c r="I22" i="8" s="1"/>
  <c r="A22" i="8"/>
  <c r="CI21" i="8"/>
  <c r="CJ21" i="8" s="1"/>
  <c r="CK21" i="8" s="1"/>
  <c r="CL21" i="8" s="1"/>
  <c r="CE21" i="8"/>
  <c r="CF21" i="8" s="1"/>
  <c r="CG21" i="8" s="1"/>
  <c r="CH21" i="8" s="1"/>
  <c r="CD21" i="8"/>
  <c r="CD34" i="8" s="1"/>
  <c r="CD47" i="8" s="1"/>
  <c r="BV21" i="8"/>
  <c r="BW21" i="8" s="1"/>
  <c r="BX21" i="8" s="1"/>
  <c r="BY21" i="8" s="1"/>
  <c r="BZ21" i="8" s="1"/>
  <c r="CA21" i="8" s="1"/>
  <c r="CB21" i="8" s="1"/>
  <c r="CC21" i="8" s="1"/>
  <c r="BU21" i="8"/>
  <c r="BM21" i="8"/>
  <c r="BN21" i="8" s="1"/>
  <c r="BO21" i="8" s="1"/>
  <c r="BP21" i="8" s="1"/>
  <c r="BQ21" i="8" s="1"/>
  <c r="BR21" i="8" s="1"/>
  <c r="BS21" i="8" s="1"/>
  <c r="BT21" i="8" s="1"/>
  <c r="BL21" i="8"/>
  <c r="BL34" i="8" s="1"/>
  <c r="BL47" i="8" s="1"/>
  <c r="BD21" i="8"/>
  <c r="BE21" i="8" s="1"/>
  <c r="BF21" i="8" s="1"/>
  <c r="BG21" i="8" s="1"/>
  <c r="BH21" i="8" s="1"/>
  <c r="BI21" i="8" s="1"/>
  <c r="BJ21" i="8" s="1"/>
  <c r="BK21" i="8" s="1"/>
  <c r="BC21" i="8"/>
  <c r="BC34" i="8" s="1"/>
  <c r="BC47" i="8" s="1"/>
  <c r="AU21" i="8"/>
  <c r="AV21" i="8" s="1"/>
  <c r="AW21" i="8" s="1"/>
  <c r="AX21" i="8" s="1"/>
  <c r="AY21" i="8" s="1"/>
  <c r="AZ21" i="8" s="1"/>
  <c r="BA21" i="8" s="1"/>
  <c r="BB21" i="8" s="1"/>
  <c r="AT21" i="8"/>
  <c r="AT34" i="8" s="1"/>
  <c r="AT47" i="8" s="1"/>
  <c r="AL21" i="8"/>
  <c r="AM21" i="8" s="1"/>
  <c r="AN21" i="8" s="1"/>
  <c r="AO21" i="8" s="1"/>
  <c r="AP21" i="8" s="1"/>
  <c r="AQ21" i="8" s="1"/>
  <c r="AR21" i="8" s="1"/>
  <c r="AS21" i="8" s="1"/>
  <c r="AK21" i="8"/>
  <c r="AG21" i="8"/>
  <c r="AH21" i="8" s="1"/>
  <c r="AI21" i="8" s="1"/>
  <c r="AJ21" i="8" s="1"/>
  <c r="AC21" i="8"/>
  <c r="AD21" i="8" s="1"/>
  <c r="AE21" i="8" s="1"/>
  <c r="AF21" i="8" s="1"/>
  <c r="AB21" i="8"/>
  <c r="AB34" i="8" s="1"/>
  <c r="AB47" i="8" s="1"/>
  <c r="T21" i="8"/>
  <c r="U21" i="8" s="1"/>
  <c r="V21" i="8" s="1"/>
  <c r="W21" i="8" s="1"/>
  <c r="X21" i="8" s="1"/>
  <c r="Y21" i="8" s="1"/>
  <c r="Z21" i="8" s="1"/>
  <c r="AA21" i="8" s="1"/>
  <c r="S21" i="8"/>
  <c r="K21" i="8"/>
  <c r="L21" i="8" s="1"/>
  <c r="M21" i="8" s="1"/>
  <c r="N21" i="8" s="1"/>
  <c r="O21" i="8" s="1"/>
  <c r="P21" i="8" s="1"/>
  <c r="Q21" i="8" s="1"/>
  <c r="R21" i="8" s="1"/>
  <c r="J21" i="8"/>
  <c r="J34" i="8" s="1"/>
  <c r="J47" i="8" s="1"/>
  <c r="C21" i="8"/>
  <c r="D21" i="8" s="1"/>
  <c r="E21" i="8" s="1"/>
  <c r="F21" i="8" s="1"/>
  <c r="G21" i="8" s="1"/>
  <c r="H21" i="8" s="1"/>
  <c r="I21" i="8" s="1"/>
  <c r="B21" i="8"/>
  <c r="A21" i="8"/>
  <c r="B19" i="8"/>
  <c r="K19" i="8" s="1"/>
  <c r="T19" i="8" s="1"/>
  <c r="AC19" i="8" s="1"/>
  <c r="AL19" i="8" s="1"/>
  <c r="AU19" i="8" s="1"/>
  <c r="BD19" i="8" s="1"/>
  <c r="BM19" i="8" s="1"/>
  <c r="BV19" i="8" s="1"/>
  <c r="CE19" i="8" s="1"/>
  <c r="B18" i="8"/>
  <c r="K18" i="8" s="1"/>
  <c r="T18" i="8" s="1"/>
  <c r="AC18" i="8" s="1"/>
  <c r="AL18" i="8" s="1"/>
  <c r="AU18" i="8" s="1"/>
  <c r="BD18" i="8" s="1"/>
  <c r="BM18" i="8" s="1"/>
  <c r="BV18" i="8" s="1"/>
  <c r="CE18" i="8" s="1"/>
  <c r="B17" i="8"/>
  <c r="K17" i="8" s="1"/>
  <c r="T17" i="8" s="1"/>
  <c r="AC17" i="8" s="1"/>
  <c r="AL17" i="8" s="1"/>
  <c r="AU17" i="8" s="1"/>
  <c r="BD17" i="8" s="1"/>
  <c r="BM17" i="8" s="1"/>
  <c r="BV17" i="8" s="1"/>
  <c r="CE17" i="8" s="1"/>
  <c r="B16" i="8"/>
  <c r="K16" i="8" s="1"/>
  <c r="T16" i="8" s="1"/>
  <c r="AC16" i="8" s="1"/>
  <c r="AL16" i="8" s="1"/>
  <c r="AU16" i="8" s="1"/>
  <c r="BD16" i="8" s="1"/>
  <c r="BM16" i="8" s="1"/>
  <c r="BV16" i="8" s="1"/>
  <c r="CE16" i="8" s="1"/>
  <c r="B15" i="8"/>
  <c r="K15" i="8" s="1"/>
  <c r="T15" i="8" s="1"/>
  <c r="AC15" i="8" s="1"/>
  <c r="AL15" i="8" s="1"/>
  <c r="AU15" i="8" s="1"/>
  <c r="BD15" i="8" s="1"/>
  <c r="BM15" i="8" s="1"/>
  <c r="BV15" i="8" s="1"/>
  <c r="CE15" i="8" s="1"/>
  <c r="B14" i="8"/>
  <c r="K14" i="8" s="1"/>
  <c r="T14" i="8" s="1"/>
  <c r="AC14" i="8" s="1"/>
  <c r="AL14" i="8" s="1"/>
  <c r="AU14" i="8" s="1"/>
  <c r="BD14" i="8" s="1"/>
  <c r="BM14" i="8" s="1"/>
  <c r="BV14" i="8" s="1"/>
  <c r="CE14" i="8" s="1"/>
  <c r="B13" i="8"/>
  <c r="K13" i="8" s="1"/>
  <c r="T13" i="8" s="1"/>
  <c r="AC13" i="8" s="1"/>
  <c r="AL13" i="8" s="1"/>
  <c r="AU13" i="8" s="1"/>
  <c r="BD13" i="8" s="1"/>
  <c r="BM13" i="8" s="1"/>
  <c r="BV13" i="8" s="1"/>
  <c r="CE13" i="8" s="1"/>
  <c r="B12" i="8"/>
  <c r="K12" i="8" s="1"/>
  <c r="T12" i="8" s="1"/>
  <c r="AC12" i="8" s="1"/>
  <c r="AL12" i="8" s="1"/>
  <c r="AU12" i="8" s="1"/>
  <c r="BD12" i="8" s="1"/>
  <c r="BM12" i="8" s="1"/>
  <c r="BV12" i="8" s="1"/>
  <c r="CE12" i="8" s="1"/>
  <c r="B11" i="8"/>
  <c r="K11" i="8" s="1"/>
  <c r="T11" i="8" s="1"/>
  <c r="AC11" i="8" s="1"/>
  <c r="AL11" i="8" s="1"/>
  <c r="AU11" i="8" s="1"/>
  <c r="BD11" i="8" s="1"/>
  <c r="BM11" i="8" s="1"/>
  <c r="BV11" i="8" s="1"/>
  <c r="CE11" i="8" s="1"/>
  <c r="B10" i="8"/>
  <c r="K10" i="8" s="1"/>
  <c r="T10" i="8" s="1"/>
  <c r="AC10" i="8" s="1"/>
  <c r="AL10" i="8" s="1"/>
  <c r="AU10" i="8" s="1"/>
  <c r="BD10" i="8" s="1"/>
  <c r="BM10" i="8" s="1"/>
  <c r="BV10" i="8" s="1"/>
  <c r="CE10" i="8" s="1"/>
  <c r="B9" i="8"/>
  <c r="B8" i="8"/>
  <c r="K8" i="8" s="1"/>
  <c r="T8" i="8" s="1"/>
  <c r="CD58" i="7"/>
  <c r="S58" i="7"/>
  <c r="J55" i="7"/>
  <c r="CD54" i="7"/>
  <c r="AK54" i="7"/>
  <c r="A54" i="7"/>
  <c r="AB53" i="7"/>
  <c r="CD52" i="7"/>
  <c r="AT51" i="7"/>
  <c r="S51" i="7"/>
  <c r="CD50" i="7"/>
  <c r="BC50" i="7"/>
  <c r="BU49" i="7"/>
  <c r="S49" i="7"/>
  <c r="BL48" i="7"/>
  <c r="AK48" i="7"/>
  <c r="J48" i="7"/>
  <c r="A47" i="7"/>
  <c r="T45" i="7"/>
  <c r="S45" i="7"/>
  <c r="CD44" i="7"/>
  <c r="CD57" i="7" s="1"/>
  <c r="BC44" i="7"/>
  <c r="BC57" i="7" s="1"/>
  <c r="A44" i="7"/>
  <c r="A57" i="7" s="1"/>
  <c r="BW43" i="7"/>
  <c r="BV43" i="7"/>
  <c r="BU43" i="7"/>
  <c r="BU56" i="7" s="1"/>
  <c r="AT43" i="7"/>
  <c r="AT56" i="7" s="1"/>
  <c r="S43" i="7"/>
  <c r="S56" i="7" s="1"/>
  <c r="CE42" i="7"/>
  <c r="AL42" i="7"/>
  <c r="AK42" i="7"/>
  <c r="AK55" i="7" s="1"/>
  <c r="K42" i="7"/>
  <c r="J42" i="7"/>
  <c r="BU41" i="7"/>
  <c r="BU54" i="7" s="1"/>
  <c r="AT41" i="7"/>
  <c r="AT54" i="7" s="1"/>
  <c r="AC41" i="7"/>
  <c r="B41" i="7"/>
  <c r="A41" i="7"/>
  <c r="BL40" i="7"/>
  <c r="BL53" i="7" s="1"/>
  <c r="AK40" i="7"/>
  <c r="AK53" i="7" s="1"/>
  <c r="BC39" i="7"/>
  <c r="BC52" i="7" s="1"/>
  <c r="AB39" i="7"/>
  <c r="AB52" i="7" s="1"/>
  <c r="B39" i="7"/>
  <c r="A39" i="7"/>
  <c r="A52" i="7" s="1"/>
  <c r="S38" i="7"/>
  <c r="CD37" i="7"/>
  <c r="BC37" i="7"/>
  <c r="AM37" i="7"/>
  <c r="A37" i="7"/>
  <c r="A50" i="7" s="1"/>
  <c r="BX36" i="7"/>
  <c r="BW36" i="7"/>
  <c r="BV36" i="7"/>
  <c r="BU36" i="7"/>
  <c r="AT36" i="7"/>
  <c r="AT49" i="7" s="1"/>
  <c r="S36" i="7"/>
  <c r="CE35" i="7"/>
  <c r="AK35" i="7"/>
  <c r="J35" i="7"/>
  <c r="BU34" i="7"/>
  <c r="BU47" i="7" s="1"/>
  <c r="AT34" i="7"/>
  <c r="AT47" i="7" s="1"/>
  <c r="AC34" i="7"/>
  <c r="AC34" i="8" s="1"/>
  <c r="D34" i="7"/>
  <c r="C34" i="7"/>
  <c r="A34" i="7"/>
  <c r="CE32" i="7"/>
  <c r="CE45" i="7" s="1"/>
  <c r="CD32" i="7"/>
  <c r="CD45" i="7" s="1"/>
  <c r="BV32" i="7"/>
  <c r="BV45" i="7" s="1"/>
  <c r="BU32" i="7"/>
  <c r="BU45" i="7" s="1"/>
  <c r="BU58" i="7" s="1"/>
  <c r="BM32" i="7"/>
  <c r="BM45" i="7" s="1"/>
  <c r="BL32" i="7"/>
  <c r="BL45" i="7" s="1"/>
  <c r="BL58" i="7" s="1"/>
  <c r="BD32" i="7"/>
  <c r="BD45" i="7" s="1"/>
  <c r="BC32" i="7"/>
  <c r="BC45" i="7" s="1"/>
  <c r="BC58" i="7" s="1"/>
  <c r="AU32" i="7"/>
  <c r="AT32" i="7"/>
  <c r="AT45" i="7" s="1"/>
  <c r="AT58" i="7" s="1"/>
  <c r="AL32" i="7"/>
  <c r="AL45" i="7" s="1"/>
  <c r="AK32" i="7"/>
  <c r="AK45" i="7" s="1"/>
  <c r="AK58" i="7" s="1"/>
  <c r="AC32" i="7"/>
  <c r="AC45" i="7" s="1"/>
  <c r="AB32" i="7"/>
  <c r="AB45" i="7" s="1"/>
  <c r="AB58" i="7" s="1"/>
  <c r="T32" i="7"/>
  <c r="U32" i="7" s="1"/>
  <c r="V32" i="7" s="1"/>
  <c r="W32" i="7" s="1"/>
  <c r="S32" i="7"/>
  <c r="K32" i="7"/>
  <c r="J32" i="7"/>
  <c r="J45" i="7" s="1"/>
  <c r="J58" i="7" s="1"/>
  <c r="B32" i="7"/>
  <c r="B45" i="7" s="1"/>
  <c r="A32" i="7"/>
  <c r="A45" i="7" s="1"/>
  <c r="A58" i="7" s="1"/>
  <c r="CE31" i="7"/>
  <c r="CE44" i="7" s="1"/>
  <c r="CD31" i="7"/>
  <c r="BV31" i="7"/>
  <c r="BV44" i="7" s="1"/>
  <c r="BU31" i="7"/>
  <c r="BU44" i="7" s="1"/>
  <c r="BU57" i="7" s="1"/>
  <c r="BM31" i="7"/>
  <c r="BM44" i="7" s="1"/>
  <c r="BL31" i="7"/>
  <c r="BL44" i="7" s="1"/>
  <c r="BL57" i="7" s="1"/>
  <c r="BD31" i="7"/>
  <c r="BE31" i="7" s="1"/>
  <c r="BC31" i="7"/>
  <c r="AU31" i="7"/>
  <c r="AU44" i="7" s="1"/>
  <c r="AT31" i="7"/>
  <c r="AT44" i="7" s="1"/>
  <c r="AT57" i="7" s="1"/>
  <c r="AL31" i="7"/>
  <c r="AL44" i="7" s="1"/>
  <c r="AK31" i="7"/>
  <c r="AK44" i="7" s="1"/>
  <c r="AK57" i="7" s="1"/>
  <c r="AD31" i="7"/>
  <c r="AD44" i="7" s="1"/>
  <c r="AC31" i="7"/>
  <c r="AC44" i="7" s="1"/>
  <c r="AB31" i="7"/>
  <c r="AB44" i="7" s="1"/>
  <c r="AB57" i="7" s="1"/>
  <c r="T31" i="7"/>
  <c r="T44" i="7" s="1"/>
  <c r="S31" i="7"/>
  <c r="S44" i="7" s="1"/>
  <c r="S57" i="7" s="1"/>
  <c r="K31" i="7"/>
  <c r="L31" i="7" s="1"/>
  <c r="M31" i="7" s="1"/>
  <c r="M44" i="7" s="1"/>
  <c r="J31" i="7"/>
  <c r="J44" i="7" s="1"/>
  <c r="J57" i="7" s="1"/>
  <c r="B31" i="7"/>
  <c r="B44" i="7" s="1"/>
  <c r="A31" i="7"/>
  <c r="CE30" i="7"/>
  <c r="CE43" i="7" s="1"/>
  <c r="CD30" i="7"/>
  <c r="CD43" i="7" s="1"/>
  <c r="CD56" i="7" s="1"/>
  <c r="BV30" i="7"/>
  <c r="BW30" i="7" s="1"/>
  <c r="BX30" i="7" s="1"/>
  <c r="BU30" i="7"/>
  <c r="BM30" i="7"/>
  <c r="BL30" i="7"/>
  <c r="BL43" i="7" s="1"/>
  <c r="BL56" i="7" s="1"/>
  <c r="BE30" i="7"/>
  <c r="BE43" i="7" s="1"/>
  <c r="BD30" i="7"/>
  <c r="BD43" i="7" s="1"/>
  <c r="BC30" i="7"/>
  <c r="BC43" i="7" s="1"/>
  <c r="BC56" i="7" s="1"/>
  <c r="AU30" i="7"/>
  <c r="AU43" i="7" s="1"/>
  <c r="AT30" i="7"/>
  <c r="AL30" i="7"/>
  <c r="AL43" i="7" s="1"/>
  <c r="AK30" i="7"/>
  <c r="AK43" i="7" s="1"/>
  <c r="AK56" i="7" s="1"/>
  <c r="AC30" i="7"/>
  <c r="AC43" i="7" s="1"/>
  <c r="AB30" i="7"/>
  <c r="AB43" i="7" s="1"/>
  <c r="AB56" i="7" s="1"/>
  <c r="U30" i="7"/>
  <c r="V30" i="7" s="1"/>
  <c r="T30" i="7"/>
  <c r="T43" i="7" s="1"/>
  <c r="S30" i="7"/>
  <c r="K30" i="7"/>
  <c r="K43" i="7" s="1"/>
  <c r="J30" i="7"/>
  <c r="J43" i="7" s="1"/>
  <c r="J56" i="7" s="1"/>
  <c r="B30" i="7"/>
  <c r="A30" i="7"/>
  <c r="A43" i="7" s="1"/>
  <c r="A56" i="7" s="1"/>
  <c r="CE29" i="7"/>
  <c r="CF29" i="7" s="1"/>
  <c r="CF42" i="7" s="1"/>
  <c r="CD29" i="7"/>
  <c r="CD42" i="7" s="1"/>
  <c r="CD55" i="7" s="1"/>
  <c r="BW29" i="7"/>
  <c r="BW42" i="7" s="1"/>
  <c r="BV29" i="7"/>
  <c r="BV42" i="7" s="1"/>
  <c r="BV42" i="8" s="1"/>
  <c r="BU29" i="7"/>
  <c r="BU42" i="7" s="1"/>
  <c r="BU55" i="7" s="1"/>
  <c r="BM29" i="7"/>
  <c r="BN29" i="7" s="1"/>
  <c r="BO29" i="7" s="1"/>
  <c r="BP29" i="7" s="1"/>
  <c r="BL29" i="7"/>
  <c r="BL42" i="7" s="1"/>
  <c r="BL55" i="7" s="1"/>
  <c r="BD29" i="7"/>
  <c r="BD42" i="7" s="1"/>
  <c r="BC29" i="7"/>
  <c r="BC42" i="7" s="1"/>
  <c r="BC55" i="7" s="1"/>
  <c r="AU29" i="7"/>
  <c r="AU42" i="7" s="1"/>
  <c r="AT29" i="7"/>
  <c r="AT42" i="7" s="1"/>
  <c r="AT55" i="7" s="1"/>
  <c r="AM29" i="7"/>
  <c r="AM42" i="7" s="1"/>
  <c r="AL29" i="7"/>
  <c r="AK29" i="7"/>
  <c r="AC29" i="7"/>
  <c r="AB29" i="7"/>
  <c r="AB42" i="7" s="1"/>
  <c r="AB55" i="7" s="1"/>
  <c r="T29" i="7"/>
  <c r="T42" i="7" s="1"/>
  <c r="S29" i="7"/>
  <c r="S42" i="7" s="1"/>
  <c r="S55" i="7" s="1"/>
  <c r="K29" i="7"/>
  <c r="L29" i="7" s="1"/>
  <c r="M29" i="7" s="1"/>
  <c r="J29" i="7"/>
  <c r="B29" i="7"/>
  <c r="B42" i="7" s="1"/>
  <c r="A29" i="7"/>
  <c r="A42" i="7" s="1"/>
  <c r="A55" i="7" s="1"/>
  <c r="CE28" i="7"/>
  <c r="CE41" i="7" s="1"/>
  <c r="CE41" i="8" s="1"/>
  <c r="CD28" i="7"/>
  <c r="CD41" i="7" s="1"/>
  <c r="BV28" i="7"/>
  <c r="BV41" i="7" s="1"/>
  <c r="BU28" i="7"/>
  <c r="BM28" i="7"/>
  <c r="BM41" i="7" s="1"/>
  <c r="BL28" i="7"/>
  <c r="BL41" i="7" s="1"/>
  <c r="BL54" i="7" s="1"/>
  <c r="BD28" i="7"/>
  <c r="BD41" i="7" s="1"/>
  <c r="BC28" i="7"/>
  <c r="BC41" i="7" s="1"/>
  <c r="BC54" i="7" s="1"/>
  <c r="AU28" i="7"/>
  <c r="AU41" i="7" s="1"/>
  <c r="AT28" i="7"/>
  <c r="AL28" i="7"/>
  <c r="AL41" i="7" s="1"/>
  <c r="AK28" i="7"/>
  <c r="AK41" i="7" s="1"/>
  <c r="AF28" i="7"/>
  <c r="AF41" i="7" s="1"/>
  <c r="AC28" i="7"/>
  <c r="AD28" i="7" s="1"/>
  <c r="AE28" i="7" s="1"/>
  <c r="AE41" i="7" s="1"/>
  <c r="AB28" i="7"/>
  <c r="AB41" i="7" s="1"/>
  <c r="AB54" i="7" s="1"/>
  <c r="T28" i="7"/>
  <c r="T41" i="7" s="1"/>
  <c r="S28" i="7"/>
  <c r="S41" i="7" s="1"/>
  <c r="S54" i="7" s="1"/>
  <c r="K28" i="7"/>
  <c r="K41" i="7" s="1"/>
  <c r="J28" i="7"/>
  <c r="J41" i="7" s="1"/>
  <c r="J54" i="7" s="1"/>
  <c r="C28" i="7"/>
  <c r="C41" i="7" s="1"/>
  <c r="B28" i="7"/>
  <c r="A28" i="7"/>
  <c r="CE27" i="7"/>
  <c r="CD27" i="7"/>
  <c r="CD40" i="7" s="1"/>
  <c r="CD53" i="7" s="1"/>
  <c r="BV27" i="7"/>
  <c r="BU27" i="7"/>
  <c r="BU40" i="7" s="1"/>
  <c r="BU53" i="7" s="1"/>
  <c r="BM27" i="7"/>
  <c r="BM40" i="7" s="1"/>
  <c r="BL27" i="7"/>
  <c r="BD27" i="7"/>
  <c r="BD40" i="7" s="1"/>
  <c r="BC27" i="7"/>
  <c r="BC40" i="7" s="1"/>
  <c r="BC53" i="7" s="1"/>
  <c r="AU27" i="7"/>
  <c r="AU40" i="7" s="1"/>
  <c r="AT27" i="7"/>
  <c r="AT40" i="7" s="1"/>
  <c r="AT53" i="7" s="1"/>
  <c r="AL27" i="7"/>
  <c r="AL40" i="7" s="1"/>
  <c r="AK27" i="7"/>
  <c r="AC27" i="7"/>
  <c r="AB27" i="7"/>
  <c r="AB40" i="7" s="1"/>
  <c r="T27" i="7"/>
  <c r="T40" i="7" s="1"/>
  <c r="S27" i="7"/>
  <c r="S40" i="7" s="1"/>
  <c r="S53" i="7" s="1"/>
  <c r="K27" i="7"/>
  <c r="L27" i="7" s="1"/>
  <c r="J27" i="7"/>
  <c r="J40" i="7" s="1"/>
  <c r="J53" i="7" s="1"/>
  <c r="C27" i="7"/>
  <c r="C40" i="7" s="1"/>
  <c r="B27" i="7"/>
  <c r="B40" i="7" s="1"/>
  <c r="A27" i="7"/>
  <c r="A40" i="7" s="1"/>
  <c r="A53" i="7" s="1"/>
  <c r="CE26" i="7"/>
  <c r="CF26" i="7" s="1"/>
  <c r="CG26" i="7" s="1"/>
  <c r="CG39" i="7" s="1"/>
  <c r="CD26" i="7"/>
  <c r="CD39" i="7" s="1"/>
  <c r="BV26" i="7"/>
  <c r="BV39" i="7" s="1"/>
  <c r="BU26" i="7"/>
  <c r="BU39" i="7" s="1"/>
  <c r="BU52" i="7" s="1"/>
  <c r="BM26" i="7"/>
  <c r="BM39" i="7" s="1"/>
  <c r="BL26" i="7"/>
  <c r="BL39" i="7" s="1"/>
  <c r="BL52" i="7" s="1"/>
  <c r="BD26" i="7"/>
  <c r="BD39" i="7" s="1"/>
  <c r="BC26" i="7"/>
  <c r="AU26" i="7"/>
  <c r="AT26" i="7"/>
  <c r="AT39" i="7" s="1"/>
  <c r="AT52" i="7" s="1"/>
  <c r="AM26" i="7"/>
  <c r="AM39" i="7" s="1"/>
  <c r="AL26" i="7"/>
  <c r="AL39" i="7" s="1"/>
  <c r="AK26" i="7"/>
  <c r="AK39" i="7" s="1"/>
  <c r="AK52" i="7" s="1"/>
  <c r="AC26" i="7"/>
  <c r="AB26" i="7"/>
  <c r="T26" i="7"/>
  <c r="T39" i="7" s="1"/>
  <c r="T39" i="8" s="1"/>
  <c r="S26" i="7"/>
  <c r="S39" i="7" s="1"/>
  <c r="S52" i="7" s="1"/>
  <c r="K26" i="7"/>
  <c r="K39" i="7" s="1"/>
  <c r="J26" i="7"/>
  <c r="J39" i="7" s="1"/>
  <c r="J52" i="7" s="1"/>
  <c r="B26" i="7"/>
  <c r="C26" i="7" s="1"/>
  <c r="A26" i="7"/>
  <c r="CE25" i="7"/>
  <c r="CE38" i="7" s="1"/>
  <c r="CD25" i="7"/>
  <c r="CD38" i="7" s="1"/>
  <c r="CD51" i="7" s="1"/>
  <c r="BV25" i="7"/>
  <c r="BU25" i="7"/>
  <c r="BU38" i="7" s="1"/>
  <c r="BU51" i="7" s="1"/>
  <c r="BM25" i="7"/>
  <c r="BM38" i="7" s="1"/>
  <c r="BL25" i="7"/>
  <c r="BL38" i="7" s="1"/>
  <c r="BL51" i="7" s="1"/>
  <c r="BD25" i="7"/>
  <c r="BD38" i="7" s="1"/>
  <c r="BC25" i="7"/>
  <c r="BC38" i="7" s="1"/>
  <c r="BC51" i="7" s="1"/>
  <c r="AU25" i="7"/>
  <c r="AT25" i="7"/>
  <c r="AT38" i="7" s="1"/>
  <c r="AL25" i="7"/>
  <c r="AL38" i="7" s="1"/>
  <c r="AK25" i="7"/>
  <c r="AK38" i="7" s="1"/>
  <c r="AK51" i="7" s="1"/>
  <c r="AC25" i="7"/>
  <c r="AC38" i="7" s="1"/>
  <c r="AB25" i="7"/>
  <c r="AB38" i="7" s="1"/>
  <c r="AB51" i="7" s="1"/>
  <c r="T25" i="7"/>
  <c r="S25" i="7"/>
  <c r="K25" i="7"/>
  <c r="J25" i="7"/>
  <c r="J38" i="7" s="1"/>
  <c r="J51" i="7" s="1"/>
  <c r="B25" i="7"/>
  <c r="B38" i="7" s="1"/>
  <c r="A25" i="7"/>
  <c r="A38" i="7" s="1"/>
  <c r="A51" i="7" s="1"/>
  <c r="CE24" i="7"/>
  <c r="CF24" i="7" s="1"/>
  <c r="CG24" i="7" s="1"/>
  <c r="CD24" i="7"/>
  <c r="BV24" i="7"/>
  <c r="BV37" i="7" s="1"/>
  <c r="BU24" i="7"/>
  <c r="BU37" i="7" s="1"/>
  <c r="BU50" i="7" s="1"/>
  <c r="BM24" i="7"/>
  <c r="BM37" i="7" s="1"/>
  <c r="BL24" i="7"/>
  <c r="BL37" i="7" s="1"/>
  <c r="BL50" i="7" s="1"/>
  <c r="BD24" i="7"/>
  <c r="BE24" i="7" s="1"/>
  <c r="BC24" i="7"/>
  <c r="AU24" i="7"/>
  <c r="AU37" i="7" s="1"/>
  <c r="AT24" i="7"/>
  <c r="AT37" i="7" s="1"/>
  <c r="AT50" i="7" s="1"/>
  <c r="AM24" i="7"/>
  <c r="AN24" i="7" s="1"/>
  <c r="AO24" i="7" s="1"/>
  <c r="AL24" i="7"/>
  <c r="AL37" i="7" s="1"/>
  <c r="AK24" i="7"/>
  <c r="AK37" i="7" s="1"/>
  <c r="AK50" i="7" s="1"/>
  <c r="AC24" i="7"/>
  <c r="AC37" i="7" s="1"/>
  <c r="AB24" i="7"/>
  <c r="AB37" i="7" s="1"/>
  <c r="AB50" i="7" s="1"/>
  <c r="T24" i="7"/>
  <c r="S24" i="7"/>
  <c r="S37" i="7" s="1"/>
  <c r="S50" i="7" s="1"/>
  <c r="K24" i="7"/>
  <c r="J24" i="7"/>
  <c r="J37" i="7" s="1"/>
  <c r="J50" i="7" s="1"/>
  <c r="C24" i="7"/>
  <c r="B24" i="7"/>
  <c r="B37" i="7" s="1"/>
  <c r="A24" i="7"/>
  <c r="CE23" i="7"/>
  <c r="CE36" i="7" s="1"/>
  <c r="CD23" i="7"/>
  <c r="CD36" i="7" s="1"/>
  <c r="CD49" i="7" s="1"/>
  <c r="BW23" i="7"/>
  <c r="BX23" i="7" s="1"/>
  <c r="BY23" i="7" s="1"/>
  <c r="BV23" i="7"/>
  <c r="BU23" i="7"/>
  <c r="BM23" i="7"/>
  <c r="BL23" i="7"/>
  <c r="BL36" i="7" s="1"/>
  <c r="BL49" i="7" s="1"/>
  <c r="BD23" i="7"/>
  <c r="BC23" i="7"/>
  <c r="BC36" i="7" s="1"/>
  <c r="BC49" i="7" s="1"/>
  <c r="AU23" i="7"/>
  <c r="AU36" i="7" s="1"/>
  <c r="AU36" i="8" s="1"/>
  <c r="AT23" i="7"/>
  <c r="AL23" i="7"/>
  <c r="AL36" i="7" s="1"/>
  <c r="AK23" i="7"/>
  <c r="AK36" i="7" s="1"/>
  <c r="AK49" i="7" s="1"/>
  <c r="AC23" i="7"/>
  <c r="AC36" i="7" s="1"/>
  <c r="AB23" i="7"/>
  <c r="AB36" i="7" s="1"/>
  <c r="AB49" i="7" s="1"/>
  <c r="T23" i="7"/>
  <c r="S23" i="7"/>
  <c r="M23" i="7"/>
  <c r="M36" i="7" s="1"/>
  <c r="L23" i="7"/>
  <c r="L36" i="7" s="1"/>
  <c r="K23" i="7"/>
  <c r="K36" i="7" s="1"/>
  <c r="J23" i="7"/>
  <c r="J36" i="7" s="1"/>
  <c r="J49" i="7" s="1"/>
  <c r="B23" i="7"/>
  <c r="B36" i="7" s="1"/>
  <c r="A23" i="7"/>
  <c r="A36" i="7" s="1"/>
  <c r="A49" i="7" s="1"/>
  <c r="CE22" i="7"/>
  <c r="CF22" i="7" s="1"/>
  <c r="CD22" i="7"/>
  <c r="CD35" i="7" s="1"/>
  <c r="CD48" i="7" s="1"/>
  <c r="BV22" i="7"/>
  <c r="BV35" i="7" s="1"/>
  <c r="BU22" i="7"/>
  <c r="BU35" i="7" s="1"/>
  <c r="BU48" i="7" s="1"/>
  <c r="BM22" i="7"/>
  <c r="BN22" i="7" s="1"/>
  <c r="BO22" i="7" s="1"/>
  <c r="BL22" i="7"/>
  <c r="BL35" i="7" s="1"/>
  <c r="BE22" i="7"/>
  <c r="BD22" i="7"/>
  <c r="BD35" i="7" s="1"/>
  <c r="BC22" i="7"/>
  <c r="BC35" i="7" s="1"/>
  <c r="BC48" i="7" s="1"/>
  <c r="AU22" i="7"/>
  <c r="AU35" i="7" s="1"/>
  <c r="AT22" i="7"/>
  <c r="AT35" i="7" s="1"/>
  <c r="AT48" i="7" s="1"/>
  <c r="AL22" i="7"/>
  <c r="AL35" i="7" s="1"/>
  <c r="AL35" i="8" s="1"/>
  <c r="AK22" i="7"/>
  <c r="AC22" i="7"/>
  <c r="AB22" i="7"/>
  <c r="AB35" i="7" s="1"/>
  <c r="AB48" i="7" s="1"/>
  <c r="T22" i="7"/>
  <c r="T35" i="7" s="1"/>
  <c r="S22" i="7"/>
  <c r="S35" i="7" s="1"/>
  <c r="S48" i="7" s="1"/>
  <c r="L22" i="7"/>
  <c r="K22" i="7"/>
  <c r="K35" i="7" s="1"/>
  <c r="K35" i="8" s="1"/>
  <c r="J22" i="7"/>
  <c r="B22" i="7"/>
  <c r="B35" i="7" s="1"/>
  <c r="B35" i="8" s="1"/>
  <c r="A22" i="7"/>
  <c r="A35" i="7" s="1"/>
  <c r="A48" i="7" s="1"/>
  <c r="CE21" i="7"/>
  <c r="CE34" i="7" s="1"/>
  <c r="CD21" i="7"/>
  <c r="CD34" i="7" s="1"/>
  <c r="CD47" i="7" s="1"/>
  <c r="BV21" i="7"/>
  <c r="BU21" i="7"/>
  <c r="BM21" i="7"/>
  <c r="BM34" i="7" s="1"/>
  <c r="BL21" i="7"/>
  <c r="BL34" i="7" s="1"/>
  <c r="BL47" i="7" s="1"/>
  <c r="BE21" i="7"/>
  <c r="BD21" i="7"/>
  <c r="BD34" i="7" s="1"/>
  <c r="BC21" i="7"/>
  <c r="BC34" i="7" s="1"/>
  <c r="BC47" i="7" s="1"/>
  <c r="AU21" i="7"/>
  <c r="AV21" i="7" s="1"/>
  <c r="AT21" i="7"/>
  <c r="AL21" i="7"/>
  <c r="AK21" i="7"/>
  <c r="AK34" i="7" s="1"/>
  <c r="AK47" i="7" s="1"/>
  <c r="AC21" i="7"/>
  <c r="AD21" i="7" s="1"/>
  <c r="AE21" i="7" s="1"/>
  <c r="AE34" i="7" s="1"/>
  <c r="AB21" i="7"/>
  <c r="AB34" i="7" s="1"/>
  <c r="AB47" i="7" s="1"/>
  <c r="T21" i="7"/>
  <c r="T34" i="7" s="1"/>
  <c r="S21" i="7"/>
  <c r="S34" i="7" s="1"/>
  <c r="S47" i="7" s="1"/>
  <c r="K21" i="7"/>
  <c r="K34" i="7" s="1"/>
  <c r="J21" i="7"/>
  <c r="J34" i="7" s="1"/>
  <c r="J47" i="7" s="1"/>
  <c r="B21" i="7"/>
  <c r="C21" i="7" s="1"/>
  <c r="D21" i="7" s="1"/>
  <c r="E21" i="7" s="1"/>
  <c r="A21" i="7"/>
  <c r="B19" i="7"/>
  <c r="K19" i="7" s="1"/>
  <c r="T19" i="7" s="1"/>
  <c r="AC19" i="7" s="1"/>
  <c r="AL19" i="7" s="1"/>
  <c r="AU19" i="7" s="1"/>
  <c r="BD19" i="7" s="1"/>
  <c r="BM19" i="7" s="1"/>
  <c r="BV19" i="7" s="1"/>
  <c r="CE19" i="7" s="1"/>
  <c r="CE58" i="7" s="1"/>
  <c r="B18" i="7"/>
  <c r="K18" i="7" s="1"/>
  <c r="T18" i="7" s="1"/>
  <c r="AC18" i="7" s="1"/>
  <c r="AL18" i="7" s="1"/>
  <c r="AU18" i="7" s="1"/>
  <c r="BD18" i="7" s="1"/>
  <c r="BM18" i="7" s="1"/>
  <c r="BV18" i="7" s="1"/>
  <c r="B17" i="7"/>
  <c r="B16" i="7"/>
  <c r="K16" i="7" s="1"/>
  <c r="T16" i="7" s="1"/>
  <c r="AC16" i="7" s="1"/>
  <c r="AL16" i="7" s="1"/>
  <c r="AU16" i="7" s="1"/>
  <c r="BD16" i="7" s="1"/>
  <c r="BM16" i="7" s="1"/>
  <c r="BV16" i="7" s="1"/>
  <c r="CE16" i="7" s="1"/>
  <c r="B15" i="7"/>
  <c r="K15" i="7" s="1"/>
  <c r="T15" i="7" s="1"/>
  <c r="AC15" i="7" s="1"/>
  <c r="AL15" i="7" s="1"/>
  <c r="AU15" i="7" s="1"/>
  <c r="BD15" i="7" s="1"/>
  <c r="BM15" i="7" s="1"/>
  <c r="BV15" i="7" s="1"/>
  <c r="CE15" i="7" s="1"/>
  <c r="CE54" i="7" s="1"/>
  <c r="B14" i="7"/>
  <c r="K14" i="7" s="1"/>
  <c r="T14" i="7" s="1"/>
  <c r="AC14" i="7" s="1"/>
  <c r="B13" i="7"/>
  <c r="K13" i="7" s="1"/>
  <c r="T13" i="7" s="1"/>
  <c r="AC13" i="7" s="1"/>
  <c r="AL13" i="7" s="1"/>
  <c r="AU13" i="7" s="1"/>
  <c r="BD13" i="7" s="1"/>
  <c r="BM13" i="7" s="1"/>
  <c r="BV13" i="7" s="1"/>
  <c r="CE13" i="7" s="1"/>
  <c r="B12" i="7"/>
  <c r="K12" i="7" s="1"/>
  <c r="T12" i="7" s="1"/>
  <c r="B11" i="7"/>
  <c r="K11" i="7" s="1"/>
  <c r="T11" i="7" s="1"/>
  <c r="AC11" i="7" s="1"/>
  <c r="AL11" i="7" s="1"/>
  <c r="B10" i="7"/>
  <c r="B9" i="7"/>
  <c r="K9" i="7" s="1"/>
  <c r="T9" i="7" s="1"/>
  <c r="AC9" i="7" s="1"/>
  <c r="AL9" i="7" s="1"/>
  <c r="AU9" i="7" s="1"/>
  <c r="BD9" i="7" s="1"/>
  <c r="BM9" i="7" s="1"/>
  <c r="BV9" i="7" s="1"/>
  <c r="CE9" i="7" s="1"/>
  <c r="B8" i="7"/>
  <c r="K8" i="7" s="1"/>
  <c r="T8" i="7" s="1"/>
  <c r="AC8" i="7" s="1"/>
  <c r="A93" i="6"/>
  <c r="A92" i="6"/>
  <c r="A91" i="6"/>
  <c r="A90" i="6"/>
  <c r="S86" i="6"/>
  <c r="S85" i="6"/>
  <c r="S84" i="6"/>
  <c r="S83" i="6"/>
  <c r="S82" i="6"/>
  <c r="A81" i="6"/>
  <c r="S79" i="6"/>
  <c r="S78" i="6"/>
  <c r="S77" i="6"/>
  <c r="S76" i="6"/>
  <c r="S75" i="6"/>
  <c r="A74" i="6"/>
  <c r="S72" i="6"/>
  <c r="S71" i="6"/>
  <c r="S70" i="6"/>
  <c r="S69" i="6"/>
  <c r="S68" i="6"/>
  <c r="A67" i="6"/>
  <c r="S65" i="6"/>
  <c r="S64" i="6"/>
  <c r="S63" i="6"/>
  <c r="S62" i="6"/>
  <c r="S61" i="6"/>
  <c r="A60" i="6"/>
  <c r="S39" i="6"/>
  <c r="R39" i="6"/>
  <c r="Q39" i="6"/>
  <c r="P39" i="6"/>
  <c r="O39" i="6"/>
  <c r="N39" i="6"/>
  <c r="M39" i="6"/>
  <c r="L39" i="6"/>
  <c r="K39" i="6"/>
  <c r="J39" i="6"/>
  <c r="I39" i="6"/>
  <c r="H39" i="6"/>
  <c r="G39" i="6"/>
  <c r="F39" i="6"/>
  <c r="E39" i="6"/>
  <c r="D39" i="6"/>
  <c r="C39" i="6"/>
  <c r="B39" i="6"/>
  <c r="S38" i="6"/>
  <c r="R38" i="6"/>
  <c r="Q38" i="6"/>
  <c r="B34" i="6"/>
  <c r="A33" i="6"/>
  <c r="A32" i="6"/>
  <c r="A31" i="6"/>
  <c r="A30" i="6"/>
  <c r="A29" i="6"/>
  <c r="A28" i="6"/>
  <c r="A27" i="6"/>
  <c r="A26" i="6"/>
  <c r="S24" i="6"/>
  <c r="R24" i="6"/>
  <c r="Q24" i="6"/>
  <c r="P24" i="6"/>
  <c r="O24" i="6"/>
  <c r="N24" i="6"/>
  <c r="M24" i="6"/>
  <c r="L24" i="6"/>
  <c r="B23" i="6"/>
  <c r="C23" i="6" s="1"/>
  <c r="D23" i="6" s="1"/>
  <c r="E23" i="6" s="1"/>
  <c r="F23" i="6" s="1"/>
  <c r="A23" i="6"/>
  <c r="B22" i="6"/>
  <c r="C22" i="6" s="1"/>
  <c r="D22" i="6" s="1"/>
  <c r="A22" i="6"/>
  <c r="B21" i="6"/>
  <c r="A21" i="6"/>
  <c r="B20" i="6"/>
  <c r="C20" i="6" s="1"/>
  <c r="D20" i="6" s="1"/>
  <c r="E20" i="6" s="1"/>
  <c r="F20" i="6" s="1"/>
  <c r="G20" i="6" s="1"/>
  <c r="A20" i="6"/>
  <c r="B19" i="6"/>
  <c r="A19" i="6"/>
  <c r="B18" i="6"/>
  <c r="A18" i="6"/>
  <c r="B17" i="6"/>
  <c r="A17" i="6"/>
  <c r="B16" i="6"/>
  <c r="C16" i="6" s="1"/>
  <c r="D16" i="6" s="1"/>
  <c r="E16" i="6" s="1"/>
  <c r="F16" i="6" s="1"/>
  <c r="G16" i="6" s="1"/>
  <c r="A16" i="6"/>
  <c r="B15" i="6"/>
  <c r="C15" i="6" s="1"/>
  <c r="D15" i="6" s="1"/>
  <c r="A15" i="6"/>
  <c r="B14" i="6"/>
  <c r="C14" i="6" s="1"/>
  <c r="A14" i="6"/>
  <c r="B13" i="6"/>
  <c r="A13" i="6"/>
  <c r="B12" i="6"/>
  <c r="A12" i="6"/>
  <c r="B6" i="6"/>
  <c r="Q34" i="6" s="1"/>
  <c r="B5" i="6"/>
  <c r="C73" i="5"/>
  <c r="B73" i="5"/>
  <c r="C71" i="5"/>
  <c r="C70" i="5"/>
  <c r="C69" i="5"/>
  <c r="C68" i="5"/>
  <c r="C67" i="5"/>
  <c r="A67" i="5"/>
  <c r="A53" i="5"/>
  <c r="C49" i="5"/>
  <c r="B49" i="5"/>
  <c r="C48" i="5"/>
  <c r="B48" i="5"/>
  <c r="C47" i="5"/>
  <c r="B47" i="5"/>
  <c r="A47" i="5"/>
  <c r="C46" i="5"/>
  <c r="B46" i="5"/>
  <c r="A27" i="5"/>
  <c r="C24" i="5"/>
  <c r="C23" i="5"/>
  <c r="C22" i="5"/>
  <c r="A22" i="5"/>
  <c r="C21" i="5"/>
  <c r="C20" i="5"/>
  <c r="C19" i="5"/>
  <c r="C18" i="5"/>
  <c r="C17" i="5"/>
  <c r="C16" i="5"/>
  <c r="C15" i="5"/>
  <c r="C14" i="5"/>
  <c r="C13" i="5"/>
  <c r="A4" i="5"/>
  <c r="A3" i="5"/>
  <c r="A52" i="5" s="1"/>
  <c r="L70" i="4"/>
  <c r="L68" i="4"/>
  <c r="A67" i="4"/>
  <c r="A70" i="5" s="1"/>
  <c r="A66" i="4"/>
  <c r="A69" i="5" s="1"/>
  <c r="A65" i="4"/>
  <c r="A68" i="5" s="1"/>
  <c r="A64" i="4"/>
  <c r="L48" i="4"/>
  <c r="A48" i="4"/>
  <c r="A49" i="5" s="1"/>
  <c r="L47" i="4"/>
  <c r="A47" i="4"/>
  <c r="A48" i="5" s="1"/>
  <c r="L46" i="4"/>
  <c r="A46" i="4"/>
  <c r="L45" i="4"/>
  <c r="A45" i="4"/>
  <c r="A46" i="5" s="1"/>
  <c r="A33" i="4"/>
  <c r="A34" i="5" s="1"/>
  <c r="A32" i="4"/>
  <c r="A33" i="5" s="1"/>
  <c r="A31" i="4"/>
  <c r="A32" i="5" s="1"/>
  <c r="A30" i="4"/>
  <c r="A31" i="5" s="1"/>
  <c r="A29" i="4"/>
  <c r="A30" i="5" s="1"/>
  <c r="A28" i="4"/>
  <c r="A29" i="5" s="1"/>
  <c r="A27" i="4"/>
  <c r="A28" i="5" s="1"/>
  <c r="A26" i="4"/>
  <c r="L24" i="4"/>
  <c r="A23" i="4"/>
  <c r="A24" i="5" s="1"/>
  <c r="A22" i="4"/>
  <c r="A23" i="5" s="1"/>
  <c r="A21" i="4"/>
  <c r="A20" i="4"/>
  <c r="A21" i="5" s="1"/>
  <c r="A19" i="4"/>
  <c r="A20" i="5" s="1"/>
  <c r="A18" i="4"/>
  <c r="A19" i="5" s="1"/>
  <c r="A17" i="4"/>
  <c r="A18" i="5" s="1"/>
  <c r="A16" i="4"/>
  <c r="A17" i="5" s="1"/>
  <c r="A15" i="4"/>
  <c r="A16" i="5" s="1"/>
  <c r="A14" i="4"/>
  <c r="A15" i="5" s="1"/>
  <c r="A13" i="4"/>
  <c r="A14" i="5" s="1"/>
  <c r="A12" i="4"/>
  <c r="A13" i="5" s="1"/>
  <c r="A3" i="4"/>
  <c r="E24" i="3"/>
  <c r="D24" i="3"/>
  <c r="C24" i="3"/>
  <c r="B24" i="3"/>
  <c r="C52" i="17" l="1"/>
  <c r="BV52" i="20"/>
  <c r="E55" i="16"/>
  <c r="BM58" i="17"/>
  <c r="AL56" i="21"/>
  <c r="AM56" i="21"/>
  <c r="BD56" i="21"/>
  <c r="D15" i="4"/>
  <c r="D48" i="4" s="1"/>
  <c r="C51" i="17"/>
  <c r="B57" i="17"/>
  <c r="B70" i="4"/>
  <c r="I70" i="4"/>
  <c r="B13" i="4"/>
  <c r="B46" i="4" s="1"/>
  <c r="B23" i="4"/>
  <c r="J70" i="4"/>
  <c r="AU54" i="15"/>
  <c r="J39" i="4"/>
  <c r="B15" i="4"/>
  <c r="B48" i="4" s="1"/>
  <c r="B21" i="4"/>
  <c r="D22" i="4"/>
  <c r="B34" i="4"/>
  <c r="D47" i="12"/>
  <c r="C52" i="16"/>
  <c r="B20" i="4"/>
  <c r="F39" i="4"/>
  <c r="F23" i="4"/>
  <c r="B22" i="4"/>
  <c r="G39" i="4"/>
  <c r="B53" i="16"/>
  <c r="B56" i="16"/>
  <c r="H39" i="4"/>
  <c r="L52" i="15"/>
  <c r="D70" i="4"/>
  <c r="E70" i="4"/>
  <c r="G70" i="4"/>
  <c r="R40" i="6"/>
  <c r="R51" i="6" s="1"/>
  <c r="R52" i="6" s="1"/>
  <c r="R55" i="6" s="1"/>
  <c r="K70" i="4"/>
  <c r="I39" i="4"/>
  <c r="C70" i="4"/>
  <c r="B17" i="4"/>
  <c r="K39" i="4"/>
  <c r="F70" i="4"/>
  <c r="Q40" i="6"/>
  <c r="Q51" i="6" s="1"/>
  <c r="Q52" i="6" s="1"/>
  <c r="Q56" i="6" s="1"/>
  <c r="S40" i="6"/>
  <c r="S51" i="6" s="1"/>
  <c r="S52" i="6" s="1"/>
  <c r="S55" i="6" s="1"/>
  <c r="E51" i="26"/>
  <c r="B56" i="26"/>
  <c r="B49" i="26"/>
  <c r="M49" i="7"/>
  <c r="AE47" i="7"/>
  <c r="D47" i="7"/>
  <c r="N51" i="11"/>
  <c r="C56" i="11"/>
  <c r="X48" i="22"/>
  <c r="BV55" i="23"/>
  <c r="M54" i="12"/>
  <c r="BV50" i="16"/>
  <c r="BP50" i="16"/>
  <c r="BW50" i="16"/>
  <c r="W55" i="26"/>
  <c r="T48" i="26"/>
  <c r="BM52" i="23"/>
  <c r="CE52" i="23"/>
  <c r="BV49" i="18"/>
  <c r="B53" i="19"/>
  <c r="AL52" i="21"/>
  <c r="B56" i="21"/>
  <c r="C47" i="20"/>
  <c r="BE56" i="21"/>
  <c r="BV51" i="18"/>
  <c r="K51" i="18"/>
  <c r="C58" i="21"/>
  <c r="B55" i="19"/>
  <c r="AM56" i="20"/>
  <c r="B47" i="16"/>
  <c r="C49" i="12"/>
  <c r="B51" i="16"/>
  <c r="D56" i="16"/>
  <c r="C56" i="16"/>
  <c r="T10" i="12"/>
  <c r="AC10" i="12" s="1"/>
  <c r="AL10" i="12" s="1"/>
  <c r="AU10" i="12" s="1"/>
  <c r="BD10" i="12" s="1"/>
  <c r="BM10" i="12" s="1"/>
  <c r="BV10" i="12" s="1"/>
  <c r="CE10" i="12" s="1"/>
  <c r="W48" i="16"/>
  <c r="B50" i="16"/>
  <c r="B58" i="16"/>
  <c r="F49" i="12"/>
  <c r="K58" i="12"/>
  <c r="B49" i="15"/>
  <c r="B49" i="14"/>
  <c r="L53" i="12"/>
  <c r="K10" i="14"/>
  <c r="T10" i="14" s="1"/>
  <c r="AC10" i="14" s="1"/>
  <c r="AL10" i="14" s="1"/>
  <c r="AU10" i="14" s="1"/>
  <c r="BD10" i="14" s="1"/>
  <c r="BM10" i="14" s="1"/>
  <c r="BV10" i="14" s="1"/>
  <c r="CE10" i="14" s="1"/>
  <c r="CE49" i="14" s="1"/>
  <c r="L58" i="12"/>
  <c r="AC50" i="12"/>
  <c r="BV53" i="14"/>
  <c r="C49" i="15"/>
  <c r="U50" i="16"/>
  <c r="BD56" i="19"/>
  <c r="BM17" i="19"/>
  <c r="BV17" i="19" s="1"/>
  <c r="CE17" i="19" s="1"/>
  <c r="CE56" i="19" s="1"/>
  <c r="AC8" i="20"/>
  <c r="T20" i="20"/>
  <c r="C14" i="4"/>
  <c r="C47" i="4" s="1"/>
  <c r="D14" i="6"/>
  <c r="D14" i="4" s="1"/>
  <c r="D47" i="4" s="1"/>
  <c r="T11" i="19"/>
  <c r="AC11" i="19" s="1"/>
  <c r="AL11" i="19" s="1"/>
  <c r="AU11" i="19" s="1"/>
  <c r="BD11" i="19" s="1"/>
  <c r="BM11" i="19" s="1"/>
  <c r="BV11" i="19" s="1"/>
  <c r="CE11" i="19" s="1"/>
  <c r="L50" i="19"/>
  <c r="K51" i="17"/>
  <c r="T12" i="17"/>
  <c r="AC12" i="17" s="1"/>
  <c r="AL12" i="17" s="1"/>
  <c r="AU12" i="17" s="1"/>
  <c r="BD12" i="17" s="1"/>
  <c r="BM12" i="17" s="1"/>
  <c r="BV12" i="17" s="1"/>
  <c r="CE12" i="17" s="1"/>
  <c r="CE51" i="17" s="1"/>
  <c r="AU12" i="19"/>
  <c r="BD12" i="19" s="1"/>
  <c r="AO51" i="19"/>
  <c r="BW55" i="20"/>
  <c r="AD50" i="17"/>
  <c r="AC53" i="20"/>
  <c r="B14" i="4"/>
  <c r="B47" i="4" s="1"/>
  <c r="AF50" i="17"/>
  <c r="B55" i="20"/>
  <c r="B50" i="21"/>
  <c r="B52" i="17"/>
  <c r="AL48" i="20"/>
  <c r="AL49" i="21"/>
  <c r="T53" i="18"/>
  <c r="B47" i="20"/>
  <c r="B49" i="21"/>
  <c r="AD52" i="17"/>
  <c r="T47" i="20"/>
  <c r="K52" i="19"/>
  <c r="AU57" i="21"/>
  <c r="BV55" i="20"/>
  <c r="U48" i="17"/>
  <c r="B47" i="18"/>
  <c r="B53" i="20"/>
  <c r="BD55" i="20"/>
  <c r="U57" i="17"/>
  <c r="CE51" i="18"/>
  <c r="B20" i="21"/>
  <c r="L56" i="21"/>
  <c r="BD58" i="21"/>
  <c r="AD49" i="21"/>
  <c r="BD56" i="20"/>
  <c r="B49" i="17"/>
  <c r="AC49" i="21"/>
  <c r="T56" i="21"/>
  <c r="AC54" i="26"/>
  <c r="BM50" i="23"/>
  <c r="AU49" i="25"/>
  <c r="BW56" i="24"/>
  <c r="AM48" i="22"/>
  <c r="AC50" i="22"/>
  <c r="AU55" i="23"/>
  <c r="BM51" i="23"/>
  <c r="B55" i="25"/>
  <c r="AD58" i="22"/>
  <c r="BD48" i="25"/>
  <c r="T49" i="25"/>
  <c r="AQ52" i="24"/>
  <c r="AM52" i="26"/>
  <c r="B50" i="22"/>
  <c r="B20" i="23"/>
  <c r="C48" i="24"/>
  <c r="K56" i="25"/>
  <c r="AF51" i="26"/>
  <c r="T56" i="23"/>
  <c r="B55" i="23"/>
  <c r="BE50" i="22"/>
  <c r="AC55" i="22"/>
  <c r="AD49" i="26"/>
  <c r="C51" i="26"/>
  <c r="D52" i="22"/>
  <c r="B48" i="23"/>
  <c r="B58" i="22"/>
  <c r="N53" i="22"/>
  <c r="AV51" i="23"/>
  <c r="CE51" i="23"/>
  <c r="B20" i="24"/>
  <c r="D51" i="26"/>
  <c r="N51" i="12"/>
  <c r="T12" i="12"/>
  <c r="U51" i="12" s="1"/>
  <c r="AC14" i="15"/>
  <c r="AL14" i="15" s="1"/>
  <c r="AU14" i="15" s="1"/>
  <c r="BD14" i="15" s="1"/>
  <c r="BM14" i="15" s="1"/>
  <c r="T53" i="15"/>
  <c r="BM14" i="16"/>
  <c r="BV14" i="16" s="1"/>
  <c r="CE14" i="16" s="1"/>
  <c r="CE53" i="16" s="1"/>
  <c r="BG53" i="16"/>
  <c r="W49" i="16"/>
  <c r="D50" i="12"/>
  <c r="K51" i="12"/>
  <c r="T47" i="12"/>
  <c r="AM55" i="12"/>
  <c r="BE51" i="16"/>
  <c r="L51" i="12"/>
  <c r="C52" i="12"/>
  <c r="AU55" i="13"/>
  <c r="CE54" i="16"/>
  <c r="BN57" i="15"/>
  <c r="AU56" i="15"/>
  <c r="U49" i="16"/>
  <c r="AL52" i="16"/>
  <c r="T17" i="12"/>
  <c r="T56" i="12" s="1"/>
  <c r="V51" i="12"/>
  <c r="L52" i="16"/>
  <c r="BE51" i="15"/>
  <c r="C13" i="6"/>
  <c r="D13" i="6" s="1"/>
  <c r="E13" i="6" s="1"/>
  <c r="E13" i="4" s="1"/>
  <c r="E46" i="4" s="1"/>
  <c r="N52" i="16"/>
  <c r="V47" i="12"/>
  <c r="E51" i="12"/>
  <c r="B57" i="12"/>
  <c r="K56" i="13"/>
  <c r="K57" i="15"/>
  <c r="M51" i="12"/>
  <c r="B53" i="15"/>
  <c r="T53" i="16"/>
  <c r="C21" i="6"/>
  <c r="D21" i="6" s="1"/>
  <c r="D21" i="4" s="1"/>
  <c r="B47" i="12"/>
  <c r="M52" i="12"/>
  <c r="BG52" i="12"/>
  <c r="AU55" i="12"/>
  <c r="CE57" i="15"/>
  <c r="D48" i="16"/>
  <c r="U53" i="16"/>
  <c r="C58" i="16"/>
  <c r="C49" i="16"/>
  <c r="AC53" i="16"/>
  <c r="B55" i="16"/>
  <c r="L57" i="16"/>
  <c r="B48" i="12"/>
  <c r="E48" i="16"/>
  <c r="AF49" i="16"/>
  <c r="E52" i="16"/>
  <c r="AE57" i="12"/>
  <c r="AD56" i="13"/>
  <c r="K52" i="16"/>
  <c r="BN58" i="16"/>
  <c r="AO49" i="16"/>
  <c r="AM52" i="16"/>
  <c r="C56" i="12"/>
  <c r="K49" i="13"/>
  <c r="AV55" i="12"/>
  <c r="C47" i="13"/>
  <c r="B55" i="12"/>
  <c r="C53" i="16"/>
  <c r="CE51" i="13"/>
  <c r="AU50" i="13"/>
  <c r="BE57" i="13"/>
  <c r="BE49" i="16"/>
  <c r="B20" i="14"/>
  <c r="BW51" i="15"/>
  <c r="AD49" i="16"/>
  <c r="K53" i="16"/>
  <c r="E47" i="12"/>
  <c r="C48" i="12"/>
  <c r="C51" i="12"/>
  <c r="AC56" i="13"/>
  <c r="B49" i="16"/>
  <c r="K58" i="16"/>
  <c r="BP58" i="16"/>
  <c r="BX43" i="7"/>
  <c r="BY30" i="7"/>
  <c r="BN44" i="11"/>
  <c r="BO31" i="11"/>
  <c r="BE26" i="7"/>
  <c r="BE30" i="9"/>
  <c r="BD43" i="9"/>
  <c r="L32" i="11"/>
  <c r="AD35" i="11"/>
  <c r="AD48" i="11" s="1"/>
  <c r="BN21" i="9"/>
  <c r="BN34" i="9" s="1"/>
  <c r="BN34" i="10" s="1"/>
  <c r="C23" i="7"/>
  <c r="AD23" i="11"/>
  <c r="AD36" i="11" s="1"/>
  <c r="AD49" i="11" s="1"/>
  <c r="BN22" i="11"/>
  <c r="BN35" i="11" s="1"/>
  <c r="BN32" i="11"/>
  <c r="BV38" i="11"/>
  <c r="BW25" i="11"/>
  <c r="AL34" i="7"/>
  <c r="AM21" i="7"/>
  <c r="AM34" i="7" s="1"/>
  <c r="CG29" i="7"/>
  <c r="CG42" i="7" s="1"/>
  <c r="AV30" i="7"/>
  <c r="AN23" i="9"/>
  <c r="AN36" i="9" s="1"/>
  <c r="AM36" i="9"/>
  <c r="AF22" i="11"/>
  <c r="AE35" i="11"/>
  <c r="C26" i="9"/>
  <c r="B39" i="9"/>
  <c r="B39" i="8" s="1"/>
  <c r="B52" i="8" s="1"/>
  <c r="AX26" i="11"/>
  <c r="AW39" i="11"/>
  <c r="AV34" i="7"/>
  <c r="AW21" i="7"/>
  <c r="L35" i="7"/>
  <c r="M22" i="7"/>
  <c r="BV38" i="7"/>
  <c r="BW25" i="7"/>
  <c r="AN29" i="7"/>
  <c r="AO29" i="7" s="1"/>
  <c r="AP29" i="7" s="1"/>
  <c r="B43" i="7"/>
  <c r="B43" i="8" s="1"/>
  <c r="B56" i="8" s="1"/>
  <c r="C30" i="7"/>
  <c r="U22" i="9"/>
  <c r="U35" i="9" s="1"/>
  <c r="U35" i="8" s="1"/>
  <c r="T35" i="9"/>
  <c r="BX24" i="11"/>
  <c r="BX37" i="11" s="1"/>
  <c r="BW37" i="11"/>
  <c r="T40" i="11"/>
  <c r="U27" i="11"/>
  <c r="N34" i="6"/>
  <c r="G34" i="6"/>
  <c r="G34" i="4" s="1"/>
  <c r="F34" i="6"/>
  <c r="F34" i="4" s="1"/>
  <c r="C34" i="6"/>
  <c r="C34" i="4" s="1"/>
  <c r="CE35" i="9"/>
  <c r="CE35" i="10" s="1"/>
  <c r="CE48" i="10" s="1"/>
  <c r="CF22" i="9"/>
  <c r="CG22" i="9" s="1"/>
  <c r="CG35" i="9" s="1"/>
  <c r="BW32" i="9"/>
  <c r="BX32" i="9" s="1"/>
  <c r="BX45" i="9" s="1"/>
  <c r="AL36" i="9"/>
  <c r="AL36" i="8" s="1"/>
  <c r="AL49" i="8" s="1"/>
  <c r="BN27" i="7"/>
  <c r="BO27" i="7" s="1"/>
  <c r="BP27" i="7" s="1"/>
  <c r="U21" i="9"/>
  <c r="U34" i="9" s="1"/>
  <c r="L31" i="9"/>
  <c r="L44" i="9" s="1"/>
  <c r="BO31" i="9"/>
  <c r="BW23" i="11"/>
  <c r="BV36" i="11"/>
  <c r="AM24" i="11"/>
  <c r="BV40" i="7"/>
  <c r="BW27" i="7"/>
  <c r="BW40" i="7" s="1"/>
  <c r="BW40" i="8" s="1"/>
  <c r="BW53" i="8" s="1"/>
  <c r="AV32" i="7"/>
  <c r="AU45" i="7"/>
  <c r="AU58" i="7" s="1"/>
  <c r="AV23" i="7"/>
  <c r="L24" i="7"/>
  <c r="M24" i="7" s="1"/>
  <c r="N24" i="7" s="1"/>
  <c r="O24" i="7" s="1"/>
  <c r="K37" i="7"/>
  <c r="K37" i="8" s="1"/>
  <c r="K50" i="8" s="1"/>
  <c r="U27" i="7"/>
  <c r="AE31" i="7"/>
  <c r="CF31" i="7"/>
  <c r="CF44" i="7" s="1"/>
  <c r="BD36" i="7"/>
  <c r="BE23" i="7"/>
  <c r="BE36" i="7" s="1"/>
  <c r="T37" i="7"/>
  <c r="U24" i="7"/>
  <c r="U37" i="7" s="1"/>
  <c r="AV25" i="7"/>
  <c r="AU38" i="7"/>
  <c r="AU38" i="8" s="1"/>
  <c r="BD40" i="9"/>
  <c r="BD40" i="8" s="1"/>
  <c r="BD53" i="8" s="1"/>
  <c r="BE27" i="9"/>
  <c r="BE40" i="9" s="1"/>
  <c r="BE40" i="10" s="1"/>
  <c r="BE53" i="10" s="1"/>
  <c r="L30" i="9"/>
  <c r="L43" i="9" s="1"/>
  <c r="AD31" i="9"/>
  <c r="AD44" i="9" s="1"/>
  <c r="AD57" i="9" s="1"/>
  <c r="AC44" i="9"/>
  <c r="AC44" i="10" s="1"/>
  <c r="AC57" i="10" s="1"/>
  <c r="AL36" i="11"/>
  <c r="AL49" i="11" s="1"/>
  <c r="AM23" i="11"/>
  <c r="AN23" i="11" s="1"/>
  <c r="AN36" i="11" s="1"/>
  <c r="AM31" i="7"/>
  <c r="C32" i="7"/>
  <c r="C45" i="7" s="1"/>
  <c r="BE32" i="7"/>
  <c r="BE45" i="7" s="1"/>
  <c r="AM26" i="9"/>
  <c r="AL39" i="9"/>
  <c r="BV35" i="11"/>
  <c r="BV35" i="10" s="1"/>
  <c r="BV48" i="10" s="1"/>
  <c r="BW22" i="11"/>
  <c r="BW35" i="11" s="1"/>
  <c r="U31" i="11"/>
  <c r="U44" i="11" s="1"/>
  <c r="U57" i="11" s="1"/>
  <c r="P34" i="6"/>
  <c r="C41" i="8"/>
  <c r="C54" i="8" s="1"/>
  <c r="BF27" i="11"/>
  <c r="BG27" i="11" s="1"/>
  <c r="BE40" i="11"/>
  <c r="BV34" i="7"/>
  <c r="BW21" i="7"/>
  <c r="BW34" i="7" s="1"/>
  <c r="T38" i="7"/>
  <c r="T38" i="8" s="1"/>
  <c r="U25" i="7"/>
  <c r="BM44" i="10"/>
  <c r="BD42" i="9"/>
  <c r="K58" i="11"/>
  <c r="AL34" i="11"/>
  <c r="AL34" i="10" s="1"/>
  <c r="AM21" i="11"/>
  <c r="AN21" i="11" s="1"/>
  <c r="D28" i="11"/>
  <c r="E28" i="11" s="1"/>
  <c r="F28" i="11" s="1"/>
  <c r="C41" i="11"/>
  <c r="C41" i="10" s="1"/>
  <c r="C54" i="10" s="1"/>
  <c r="E34" i="7"/>
  <c r="E47" i="7" s="1"/>
  <c r="F21" i="7"/>
  <c r="F34" i="7" s="1"/>
  <c r="CE55" i="9"/>
  <c r="AD24" i="9"/>
  <c r="AU38" i="9"/>
  <c r="AV25" i="9"/>
  <c r="AW25" i="9" s="1"/>
  <c r="BX26" i="9"/>
  <c r="BW39" i="9"/>
  <c r="C29" i="9"/>
  <c r="D29" i="9" s="1"/>
  <c r="BN30" i="11"/>
  <c r="AC40" i="7"/>
  <c r="AC40" i="8" s="1"/>
  <c r="AC53" i="8" s="1"/>
  <c r="AD27" i="7"/>
  <c r="L30" i="7"/>
  <c r="BM35" i="7"/>
  <c r="BM35" i="8" s="1"/>
  <c r="U45" i="7"/>
  <c r="U58" i="7" s="1"/>
  <c r="W23" i="9"/>
  <c r="V36" i="9"/>
  <c r="CE37" i="9"/>
  <c r="CE37" i="10" s="1"/>
  <c r="CF24" i="9"/>
  <c r="CG24" i="9" s="1"/>
  <c r="CG37" i="9" s="1"/>
  <c r="AD21" i="11"/>
  <c r="BF42" i="11"/>
  <c r="T36" i="7"/>
  <c r="T36" i="8" s="1"/>
  <c r="T49" i="8" s="1"/>
  <c r="U23" i="7"/>
  <c r="CE45" i="8"/>
  <c r="K42" i="9"/>
  <c r="K42" i="10" s="1"/>
  <c r="L29" i="9"/>
  <c r="M29" i="9" s="1"/>
  <c r="BN24" i="11"/>
  <c r="CF40" i="11"/>
  <c r="CG27" i="11"/>
  <c r="CG40" i="11" s="1"/>
  <c r="AV24" i="7"/>
  <c r="CF21" i="11"/>
  <c r="W26" i="11"/>
  <c r="C29" i="11"/>
  <c r="C42" i="11" s="1"/>
  <c r="BM40" i="11"/>
  <c r="BM40" i="10" s="1"/>
  <c r="BM53" i="10" s="1"/>
  <c r="BN27" i="11"/>
  <c r="BO27" i="11" s="1"/>
  <c r="BF21" i="7"/>
  <c r="BG21" i="7" s="1"/>
  <c r="BG34" i="7" s="1"/>
  <c r="BE34" i="7"/>
  <c r="AD21" i="9"/>
  <c r="AD34" i="9" s="1"/>
  <c r="L39" i="9"/>
  <c r="L52" i="9" s="1"/>
  <c r="M26" i="9"/>
  <c r="M39" i="9" s="1"/>
  <c r="U30" i="9"/>
  <c r="V30" i="9" s="1"/>
  <c r="V43" i="9" s="1"/>
  <c r="T43" i="9"/>
  <c r="T43" i="8" s="1"/>
  <c r="T56" i="8" s="1"/>
  <c r="BO35" i="7"/>
  <c r="BP22" i="7"/>
  <c r="BQ22" i="7" s="1"/>
  <c r="AP24" i="7"/>
  <c r="AO37" i="7"/>
  <c r="AO37" i="8" s="1"/>
  <c r="C25" i="7"/>
  <c r="C38" i="7" s="1"/>
  <c r="BN21" i="7"/>
  <c r="BE25" i="7"/>
  <c r="BE38" i="7" s="1"/>
  <c r="U22" i="7"/>
  <c r="U35" i="7" s="1"/>
  <c r="U48" i="7" s="1"/>
  <c r="AC39" i="7"/>
  <c r="AC52" i="7" s="1"/>
  <c r="AD26" i="7"/>
  <c r="AD39" i="7" s="1"/>
  <c r="AD52" i="7" s="1"/>
  <c r="BM45" i="10"/>
  <c r="BM58" i="10" s="1"/>
  <c r="CE34" i="9"/>
  <c r="CE34" i="10" s="1"/>
  <c r="D28" i="7"/>
  <c r="BE28" i="7"/>
  <c r="B34" i="7"/>
  <c r="AD23" i="9"/>
  <c r="AU37" i="9"/>
  <c r="AV24" i="9"/>
  <c r="AV37" i="9" s="1"/>
  <c r="AV37" i="10" s="1"/>
  <c r="AV27" i="9"/>
  <c r="L32" i="9"/>
  <c r="L45" i="9" s="1"/>
  <c r="BN32" i="9"/>
  <c r="BN45" i="9" s="1"/>
  <c r="CF34" i="9"/>
  <c r="U39" i="9"/>
  <c r="U52" i="9" s="1"/>
  <c r="U25" i="11"/>
  <c r="BN25" i="11"/>
  <c r="BE44" i="10"/>
  <c r="CE38" i="11"/>
  <c r="CE45" i="11"/>
  <c r="AU34" i="7"/>
  <c r="BM42" i="7"/>
  <c r="AM21" i="9"/>
  <c r="C24" i="9"/>
  <c r="AD30" i="9"/>
  <c r="BW31" i="9"/>
  <c r="BX31" i="9" s="1"/>
  <c r="BD39" i="9"/>
  <c r="BD39" i="8" s="1"/>
  <c r="BD52" i="8" s="1"/>
  <c r="CF22" i="11"/>
  <c r="CF35" i="11" s="1"/>
  <c r="AE27" i="11"/>
  <c r="AD30" i="11"/>
  <c r="AD31" i="11"/>
  <c r="AE31" i="11" s="1"/>
  <c r="AL43" i="11"/>
  <c r="AU36" i="10"/>
  <c r="AC47" i="7"/>
  <c r="AG28" i="7"/>
  <c r="U29" i="7"/>
  <c r="U42" i="7" s="1"/>
  <c r="AD41" i="7"/>
  <c r="AV23" i="9"/>
  <c r="BH24" i="9"/>
  <c r="BN27" i="9"/>
  <c r="BO27" i="9" s="1"/>
  <c r="BO40" i="9" s="1"/>
  <c r="U36" i="9"/>
  <c r="U49" i="9" s="1"/>
  <c r="BV39" i="9"/>
  <c r="AV21" i="11"/>
  <c r="L24" i="11"/>
  <c r="L37" i="11" s="1"/>
  <c r="L37" i="10" s="1"/>
  <c r="L50" i="10" s="1"/>
  <c r="AD28" i="11"/>
  <c r="AD41" i="11" s="1"/>
  <c r="AD41" i="10" s="1"/>
  <c r="AD54" i="10" s="1"/>
  <c r="BX28" i="11"/>
  <c r="AV39" i="11"/>
  <c r="AM22" i="7"/>
  <c r="BW22" i="7"/>
  <c r="BW35" i="7" s="1"/>
  <c r="BN28" i="7"/>
  <c r="CE37" i="7"/>
  <c r="CE37" i="8" s="1"/>
  <c r="CE50" i="8" s="1"/>
  <c r="AD40" i="10"/>
  <c r="B45" i="9"/>
  <c r="B45" i="8" s="1"/>
  <c r="B58" i="8" s="1"/>
  <c r="C27" i="11"/>
  <c r="D27" i="11" s="1"/>
  <c r="K44" i="7"/>
  <c r="K57" i="7" s="1"/>
  <c r="CE41" i="10"/>
  <c r="CH26" i="7"/>
  <c r="CH39" i="7" s="1"/>
  <c r="U31" i="7"/>
  <c r="U44" i="7" s="1"/>
  <c r="BW32" i="7"/>
  <c r="D22" i="9"/>
  <c r="AD28" i="9"/>
  <c r="AD41" i="9" s="1"/>
  <c r="AM30" i="9"/>
  <c r="AM43" i="9" s="1"/>
  <c r="AV32" i="9"/>
  <c r="AV45" i="9" s="1"/>
  <c r="BE37" i="9"/>
  <c r="BE37" i="10" s="1"/>
  <c r="BE50" i="10" s="1"/>
  <c r="T42" i="9"/>
  <c r="T42" i="10" s="1"/>
  <c r="T55" i="10" s="1"/>
  <c r="CF29" i="11"/>
  <c r="BM41" i="11"/>
  <c r="AM50" i="7"/>
  <c r="CE39" i="7"/>
  <c r="CE39" i="8" s="1"/>
  <c r="CE52" i="8" s="1"/>
  <c r="T37" i="10"/>
  <c r="T50" i="10" s="1"/>
  <c r="BF37" i="9"/>
  <c r="BV40" i="9"/>
  <c r="U42" i="9"/>
  <c r="K51" i="11"/>
  <c r="BF24" i="11"/>
  <c r="BG24" i="11" s="1"/>
  <c r="BH24" i="11" s="1"/>
  <c r="AV27" i="11"/>
  <c r="AM28" i="11"/>
  <c r="AM41" i="11" s="1"/>
  <c r="AM54" i="11" s="1"/>
  <c r="BD36" i="11"/>
  <c r="BD36" i="10" s="1"/>
  <c r="BD49" i="10" s="1"/>
  <c r="AU44" i="11"/>
  <c r="AU44" i="10" s="1"/>
  <c r="AU57" i="10" s="1"/>
  <c r="CF25" i="7"/>
  <c r="AM27" i="7"/>
  <c r="AM28" i="7"/>
  <c r="AM41" i="7" s="1"/>
  <c r="AM54" i="7" s="1"/>
  <c r="BM36" i="10"/>
  <c r="BM49" i="10" s="1"/>
  <c r="AC39" i="10"/>
  <c r="AC52" i="10" s="1"/>
  <c r="AP27" i="9"/>
  <c r="AP40" i="9" s="1"/>
  <c r="CG28" i="9"/>
  <c r="N22" i="11"/>
  <c r="BN23" i="11"/>
  <c r="L26" i="11"/>
  <c r="CF58" i="10"/>
  <c r="B53" i="10"/>
  <c r="B54" i="11"/>
  <c r="AD53" i="10"/>
  <c r="C53" i="7"/>
  <c r="K55" i="11"/>
  <c r="C47" i="11"/>
  <c r="T12" i="11"/>
  <c r="AC12" i="11" s="1"/>
  <c r="AL12" i="11" s="1"/>
  <c r="AU12" i="11" s="1"/>
  <c r="BD12" i="11" s="1"/>
  <c r="BM12" i="11" s="1"/>
  <c r="BM51" i="11" s="1"/>
  <c r="B48" i="8"/>
  <c r="AF54" i="7"/>
  <c r="B16" i="4"/>
  <c r="C58" i="7"/>
  <c r="T54" i="7"/>
  <c r="B54" i="7"/>
  <c r="T52" i="8"/>
  <c r="B50" i="8"/>
  <c r="AC12" i="7"/>
  <c r="AL12" i="7" s="1"/>
  <c r="AU12" i="7" s="1"/>
  <c r="BD12" i="7" s="1"/>
  <c r="BM12" i="7" s="1"/>
  <c r="BV12" i="7" s="1"/>
  <c r="BV51" i="7" s="1"/>
  <c r="T51" i="7"/>
  <c r="AC48" i="11"/>
  <c r="AL9" i="11"/>
  <c r="AU9" i="11" s="1"/>
  <c r="BD9" i="11" s="1"/>
  <c r="BM9" i="11" s="1"/>
  <c r="BV9" i="11" s="1"/>
  <c r="CE9" i="11" s="1"/>
  <c r="CE48" i="11" s="1"/>
  <c r="T14" i="9"/>
  <c r="AC14" i="9" s="1"/>
  <c r="K53" i="9"/>
  <c r="AO50" i="8"/>
  <c r="CE55" i="10"/>
  <c r="T52" i="11"/>
  <c r="B50" i="11"/>
  <c r="BD55" i="11"/>
  <c r="B57" i="7"/>
  <c r="BE58" i="7"/>
  <c r="BV57" i="8"/>
  <c r="AO50" i="9"/>
  <c r="K57" i="11"/>
  <c r="M57" i="7"/>
  <c r="B20" i="8"/>
  <c r="C55" i="11"/>
  <c r="AU57" i="7"/>
  <c r="U50" i="7"/>
  <c r="K52" i="9"/>
  <c r="AC49" i="10"/>
  <c r="T55" i="11"/>
  <c r="BV58" i="7"/>
  <c r="U57" i="7"/>
  <c r="BH55" i="11"/>
  <c r="K10" i="7"/>
  <c r="T10" i="7" s="1"/>
  <c r="AC10" i="7" s="1"/>
  <c r="AL10" i="7" s="1"/>
  <c r="AU10" i="7" s="1"/>
  <c r="BD10" i="7" s="1"/>
  <c r="BM10" i="7" s="1"/>
  <c r="BV10" i="7" s="1"/>
  <c r="BV49" i="7" s="1"/>
  <c r="K17" i="7"/>
  <c r="T17" i="7" s="1"/>
  <c r="AC17" i="7" s="1"/>
  <c r="AL17" i="7" s="1"/>
  <c r="AU17" i="7" s="1"/>
  <c r="BD17" i="7" s="1"/>
  <c r="BM17" i="7" s="1"/>
  <c r="BV17" i="7" s="1"/>
  <c r="CE17" i="7" s="1"/>
  <c r="CE56" i="7" s="1"/>
  <c r="F47" i="7"/>
  <c r="AC58" i="7"/>
  <c r="AU49" i="8"/>
  <c r="T51" i="8"/>
  <c r="B47" i="11"/>
  <c r="AL50" i="7"/>
  <c r="K55" i="7"/>
  <c r="AC56" i="10"/>
  <c r="BW57" i="11"/>
  <c r="AU11" i="7"/>
  <c r="BD11" i="7" s="1"/>
  <c r="BM11" i="7" s="1"/>
  <c r="BV11" i="7" s="1"/>
  <c r="CE11" i="7" s="1"/>
  <c r="CE50" i="7" s="1"/>
  <c r="B49" i="7"/>
  <c r="AL58" i="7"/>
  <c r="AU51" i="8"/>
  <c r="AD57" i="7"/>
  <c r="T58" i="7"/>
  <c r="BW55" i="7"/>
  <c r="B51" i="11"/>
  <c r="B48" i="11"/>
  <c r="L48" i="7"/>
  <c r="BV55" i="7"/>
  <c r="B20" i="10"/>
  <c r="T47" i="7"/>
  <c r="C51" i="7"/>
  <c r="B56" i="7"/>
  <c r="B47" i="7"/>
  <c r="K53" i="10"/>
  <c r="K48" i="11"/>
  <c r="AF55" i="11"/>
  <c r="B50" i="7"/>
  <c r="AL57" i="7"/>
  <c r="C47" i="7"/>
  <c r="K48" i="10"/>
  <c r="BE37" i="7"/>
  <c r="BF24" i="7"/>
  <c r="M42" i="7"/>
  <c r="M55" i="7" s="1"/>
  <c r="N29" i="7"/>
  <c r="BR22" i="7"/>
  <c r="BQ35" i="7"/>
  <c r="BQ48" i="7" s="1"/>
  <c r="BE44" i="7"/>
  <c r="BF31" i="7"/>
  <c r="BW34" i="8"/>
  <c r="H20" i="6"/>
  <c r="G20" i="4"/>
  <c r="V43" i="7"/>
  <c r="V56" i="7" s="1"/>
  <c r="W30" i="7"/>
  <c r="X32" i="7"/>
  <c r="W45" i="7"/>
  <c r="W58" i="7" s="1"/>
  <c r="N37" i="7"/>
  <c r="N50" i="7" s="1"/>
  <c r="BM45" i="8"/>
  <c r="BM58" i="8" s="1"/>
  <c r="BM58" i="7"/>
  <c r="AC37" i="8"/>
  <c r="AC50" i="8" s="1"/>
  <c r="AC50" i="7"/>
  <c r="CH52" i="7"/>
  <c r="CF35" i="7"/>
  <c r="CF48" i="7" s="1"/>
  <c r="CG22" i="7"/>
  <c r="BY36" i="7"/>
  <c r="BZ23" i="7"/>
  <c r="CH24" i="7"/>
  <c r="CG37" i="7"/>
  <c r="BV41" i="8"/>
  <c r="BV54" i="8" s="1"/>
  <c r="BV54" i="7"/>
  <c r="AP37" i="7"/>
  <c r="AP50" i="7" s="1"/>
  <c r="AQ24" i="7"/>
  <c r="AL14" i="7"/>
  <c r="AU14" i="7" s="1"/>
  <c r="BD14" i="7" s="1"/>
  <c r="BM14" i="7" s="1"/>
  <c r="BV14" i="7" s="1"/>
  <c r="CE14" i="7" s="1"/>
  <c r="AC53" i="7"/>
  <c r="H16" i="6"/>
  <c r="G16" i="4"/>
  <c r="BP42" i="7"/>
  <c r="BP55" i="7" s="1"/>
  <c r="BQ29" i="7"/>
  <c r="BM38" i="8"/>
  <c r="BM51" i="8" s="1"/>
  <c r="AU54" i="7"/>
  <c r="AU41" i="8"/>
  <c r="AU54" i="8" s="1"/>
  <c r="CE18" i="7"/>
  <c r="CE57" i="7" s="1"/>
  <c r="BV57" i="7"/>
  <c r="C39" i="7"/>
  <c r="D26" i="7"/>
  <c r="L40" i="7"/>
  <c r="L53" i="7" s="1"/>
  <c r="M27" i="7"/>
  <c r="AV28" i="7"/>
  <c r="C37" i="7"/>
  <c r="C50" i="7" s="1"/>
  <c r="D24" i="7"/>
  <c r="BD38" i="8"/>
  <c r="BD51" i="8" s="1"/>
  <c r="K54" i="7"/>
  <c r="BD45" i="8"/>
  <c r="BD58" i="8" s="1"/>
  <c r="BD58" i="7"/>
  <c r="CE58" i="8"/>
  <c r="AN37" i="7"/>
  <c r="CF37" i="7"/>
  <c r="AN42" i="7"/>
  <c r="CE42" i="8"/>
  <c r="CE55" i="8" s="1"/>
  <c r="CE55" i="7"/>
  <c r="B34" i="8"/>
  <c r="B47" i="8" s="1"/>
  <c r="AE44" i="7"/>
  <c r="AE57" i="7" s="1"/>
  <c r="AF31" i="7"/>
  <c r="AC8" i="8"/>
  <c r="AC47" i="8" s="1"/>
  <c r="T39" i="6"/>
  <c r="B38" i="8"/>
  <c r="B51" i="8" s="1"/>
  <c r="B51" i="7"/>
  <c r="E15" i="6"/>
  <c r="T35" i="8"/>
  <c r="T48" i="7"/>
  <c r="BN25" i="7"/>
  <c r="U28" i="7"/>
  <c r="K43" i="8"/>
  <c r="K56" i="8" s="1"/>
  <c r="BD52" i="7"/>
  <c r="C16" i="4"/>
  <c r="L34" i="6"/>
  <c r="K34" i="6"/>
  <c r="K34" i="4" s="1"/>
  <c r="C59" i="5"/>
  <c r="C9" i="5"/>
  <c r="J34" i="6"/>
  <c r="J34" i="4" s="1"/>
  <c r="I34" i="6"/>
  <c r="I34" i="4" s="1"/>
  <c r="H34" i="6"/>
  <c r="H34" i="4" s="1"/>
  <c r="S34" i="6"/>
  <c r="E34" i="6"/>
  <c r="E34" i="4" s="1"/>
  <c r="L57" i="4"/>
  <c r="R34" i="6"/>
  <c r="D34" i="6"/>
  <c r="M34" i="6"/>
  <c r="AF21" i="7"/>
  <c r="CE40" i="7"/>
  <c r="CF27" i="7"/>
  <c r="BD54" i="7"/>
  <c r="N31" i="7"/>
  <c r="L42" i="7"/>
  <c r="L55" i="7" s="1"/>
  <c r="BD44" i="7"/>
  <c r="BD57" i="7" s="1"/>
  <c r="K9" i="8"/>
  <c r="T9" i="8" s="1"/>
  <c r="AC9" i="8" s="1"/>
  <c r="AL9" i="8" s="1"/>
  <c r="AU9" i="8" s="1"/>
  <c r="BD9" i="8" s="1"/>
  <c r="BM9" i="8" s="1"/>
  <c r="BV9" i="8" s="1"/>
  <c r="CE9" i="8" s="1"/>
  <c r="T34" i="8"/>
  <c r="T47" i="8" s="1"/>
  <c r="AL10" i="9"/>
  <c r="AU10" i="9" s="1"/>
  <c r="AC49" i="9"/>
  <c r="U41" i="9"/>
  <c r="V28" i="9"/>
  <c r="AU40" i="8"/>
  <c r="AU53" i="8" s="1"/>
  <c r="AU43" i="8"/>
  <c r="AU56" i="8" s="1"/>
  <c r="BV48" i="7"/>
  <c r="CI26" i="7"/>
  <c r="C31" i="7"/>
  <c r="K48" i="7"/>
  <c r="C17" i="6"/>
  <c r="AU48" i="7"/>
  <c r="BV55" i="8"/>
  <c r="E25" i="9"/>
  <c r="D38" i="9"/>
  <c r="V27" i="9"/>
  <c r="U40" i="9"/>
  <c r="G23" i="6"/>
  <c r="D16" i="4"/>
  <c r="C23" i="4"/>
  <c r="E39" i="4"/>
  <c r="F20" i="4"/>
  <c r="B18" i="4"/>
  <c r="E20" i="4"/>
  <c r="D39" i="4"/>
  <c r="B39" i="4"/>
  <c r="C20" i="4"/>
  <c r="B59" i="5"/>
  <c r="B9" i="5"/>
  <c r="C39" i="4"/>
  <c r="D20" i="4"/>
  <c r="B19" i="4"/>
  <c r="B12" i="4"/>
  <c r="H70" i="4"/>
  <c r="E23" i="4"/>
  <c r="C22" i="4"/>
  <c r="E16" i="4"/>
  <c r="C15" i="4"/>
  <c r="AM25" i="7"/>
  <c r="B53" i="7"/>
  <c r="B40" i="8"/>
  <c r="B53" i="8" s="1"/>
  <c r="T55" i="7"/>
  <c r="AU55" i="7"/>
  <c r="AM32" i="7"/>
  <c r="BF34" i="7"/>
  <c r="BD37" i="7"/>
  <c r="K40" i="7"/>
  <c r="BM55" i="7"/>
  <c r="X23" i="9"/>
  <c r="W36" i="9"/>
  <c r="B20" i="7"/>
  <c r="AW34" i="7"/>
  <c r="AX21" i="7"/>
  <c r="CE48" i="7"/>
  <c r="U21" i="7"/>
  <c r="BX21" i="7"/>
  <c r="BW48" i="7"/>
  <c r="BW28" i="7"/>
  <c r="BM44" i="8"/>
  <c r="BM57" i="8" s="1"/>
  <c r="BM57" i="7"/>
  <c r="BN32" i="7"/>
  <c r="AU34" i="8"/>
  <c r="L44" i="7"/>
  <c r="L57" i="7" s="1"/>
  <c r="B52" i="7"/>
  <c r="T41" i="8"/>
  <c r="T54" i="8" s="1"/>
  <c r="T54" i="9"/>
  <c r="F16" i="4"/>
  <c r="D23" i="4"/>
  <c r="BD48" i="7"/>
  <c r="K38" i="7"/>
  <c r="K51" i="7" s="1"/>
  <c r="L25" i="7"/>
  <c r="CE54" i="8"/>
  <c r="U55" i="7"/>
  <c r="K45" i="7"/>
  <c r="K58" i="7" s="1"/>
  <c r="L32" i="7"/>
  <c r="BN42" i="7"/>
  <c r="BN55" i="7" s="1"/>
  <c r="AO50" i="7"/>
  <c r="C54" i="7"/>
  <c r="BD35" i="8"/>
  <c r="BD11" i="9"/>
  <c r="BM11" i="9" s="1"/>
  <c r="AV50" i="9"/>
  <c r="B24" i="6"/>
  <c r="BE35" i="7"/>
  <c r="BE48" i="7" s="1"/>
  <c r="BF22" i="7"/>
  <c r="T50" i="7"/>
  <c r="T37" i="8"/>
  <c r="T50" i="8" s="1"/>
  <c r="AU37" i="8"/>
  <c r="AU50" i="8" s="1"/>
  <c r="BV37" i="8"/>
  <c r="BV50" i="8" s="1"/>
  <c r="AL52" i="7"/>
  <c r="BM52" i="7"/>
  <c r="CF55" i="7"/>
  <c r="BN35" i="7"/>
  <c r="BN48" i="7" s="1"/>
  <c r="BO42" i="7"/>
  <c r="V45" i="7"/>
  <c r="V58" i="7" s="1"/>
  <c r="T52" i="7"/>
  <c r="C12" i="6"/>
  <c r="AC35" i="7"/>
  <c r="AC48" i="7" s="1"/>
  <c r="AD22" i="7"/>
  <c r="K39" i="8"/>
  <c r="K52" i="8" s="1"/>
  <c r="K52" i="7"/>
  <c r="AM52" i="7"/>
  <c r="BD55" i="7"/>
  <c r="AC54" i="7"/>
  <c r="U43" i="7"/>
  <c r="AL17" i="9"/>
  <c r="AU17" i="9" s="1"/>
  <c r="BY27" i="9"/>
  <c r="BX40" i="9"/>
  <c r="BM43" i="7"/>
  <c r="BM43" i="8" s="1"/>
  <c r="BM56" i="8" s="1"/>
  <c r="BN30" i="7"/>
  <c r="G21" i="7"/>
  <c r="BM34" i="8"/>
  <c r="B48" i="7"/>
  <c r="BD36" i="8"/>
  <c r="BD49" i="8" s="1"/>
  <c r="BE29" i="7"/>
  <c r="T57" i="7"/>
  <c r="T44" i="8"/>
  <c r="T57" i="8" s="1"/>
  <c r="BP35" i="7"/>
  <c r="BP48" i="7" s="1"/>
  <c r="AD54" i="7"/>
  <c r="AL48" i="7"/>
  <c r="B58" i="7"/>
  <c r="AL34" i="8"/>
  <c r="AD37" i="9"/>
  <c r="AE24" i="9"/>
  <c r="AL8" i="7"/>
  <c r="AC36" i="8"/>
  <c r="AC49" i="8" s="1"/>
  <c r="BV52" i="7"/>
  <c r="AC42" i="7"/>
  <c r="AC55" i="7" s="1"/>
  <c r="AD29" i="7"/>
  <c r="AD34" i="7"/>
  <c r="AE54" i="7"/>
  <c r="AC57" i="7"/>
  <c r="BE57" i="9"/>
  <c r="BM18" i="9"/>
  <c r="BN57" i="9" s="1"/>
  <c r="K47" i="7"/>
  <c r="BW26" i="7"/>
  <c r="AL54" i="7"/>
  <c r="AL55" i="7"/>
  <c r="CE44" i="8"/>
  <c r="CE57" i="8" s="1"/>
  <c r="BV35" i="8"/>
  <c r="AL41" i="8"/>
  <c r="AL54" i="8" s="1"/>
  <c r="BM36" i="7"/>
  <c r="BN23" i="7"/>
  <c r="C19" i="6"/>
  <c r="BM37" i="8"/>
  <c r="BM50" i="8" s="1"/>
  <c r="E22" i="6"/>
  <c r="C25" i="5"/>
  <c r="AD24" i="7"/>
  <c r="BM54" i="7"/>
  <c r="B55" i="7"/>
  <c r="CG31" i="7"/>
  <c r="L8" i="4"/>
  <c r="O34" i="6"/>
  <c r="AU39" i="7"/>
  <c r="AU52" i="7" s="1"/>
  <c r="AV26" i="7"/>
  <c r="T53" i="7"/>
  <c r="AC43" i="8"/>
  <c r="AC56" i="8" s="1"/>
  <c r="CF39" i="7"/>
  <c r="CF52" i="7" s="1"/>
  <c r="AM55" i="7"/>
  <c r="BM40" i="8"/>
  <c r="BM53" i="8" s="1"/>
  <c r="AC52" i="9"/>
  <c r="AL13" i="9"/>
  <c r="AU13" i="9" s="1"/>
  <c r="BW37" i="10"/>
  <c r="BW50" i="10" s="1"/>
  <c r="AL51" i="9"/>
  <c r="AL38" i="8"/>
  <c r="AL51" i="8" s="1"/>
  <c r="BW36" i="9"/>
  <c r="BX23" i="9"/>
  <c r="AX28" i="9"/>
  <c r="AW41" i="9"/>
  <c r="B44" i="8"/>
  <c r="B57" i="8" s="1"/>
  <c r="E32" i="9"/>
  <c r="D45" i="9"/>
  <c r="AO32" i="9"/>
  <c r="AN45" i="9"/>
  <c r="L40" i="11"/>
  <c r="L53" i="11" s="1"/>
  <c r="M27" i="11"/>
  <c r="CE39" i="12"/>
  <c r="CF26" i="12"/>
  <c r="T41" i="13"/>
  <c r="T54" i="13" s="1"/>
  <c r="T54" i="12"/>
  <c r="T9" i="9"/>
  <c r="AC9" i="9" s="1"/>
  <c r="AL9" i="9" s="1"/>
  <c r="AU9" i="9" s="1"/>
  <c r="BD9" i="9" s="1"/>
  <c r="BM9" i="9" s="1"/>
  <c r="BV9" i="9" s="1"/>
  <c r="CE9" i="9" s="1"/>
  <c r="CE48" i="9" s="1"/>
  <c r="K48" i="9"/>
  <c r="L40" i="9"/>
  <c r="M27" i="9"/>
  <c r="CF41" i="10"/>
  <c r="CF54" i="10" s="1"/>
  <c r="CF54" i="9"/>
  <c r="D43" i="9"/>
  <c r="E30" i="9"/>
  <c r="C57" i="9"/>
  <c r="C38" i="9"/>
  <c r="BV39" i="8"/>
  <c r="BV52" i="8" s="1"/>
  <c r="B42" i="10"/>
  <c r="B55" i="10" s="1"/>
  <c r="B55" i="9"/>
  <c r="AU54" i="11"/>
  <c r="BD15" i="11"/>
  <c r="BM15" i="11" s="1"/>
  <c r="BV15" i="11" s="1"/>
  <c r="CE15" i="11" s="1"/>
  <c r="CH54" i="11" s="1"/>
  <c r="CE36" i="11"/>
  <c r="CE49" i="11" s="1"/>
  <c r="CF23" i="11"/>
  <c r="V28" i="12"/>
  <c r="U41" i="12"/>
  <c r="U54" i="12" s="1"/>
  <c r="B34" i="10"/>
  <c r="B47" i="10" s="1"/>
  <c r="B47" i="9"/>
  <c r="AN22" i="9"/>
  <c r="BW22" i="9"/>
  <c r="AW23" i="9"/>
  <c r="AV36" i="9"/>
  <c r="CE36" i="9"/>
  <c r="CF23" i="9"/>
  <c r="BP25" i="9"/>
  <c r="BO38" i="9"/>
  <c r="W29" i="9"/>
  <c r="V42" i="9"/>
  <c r="BG29" i="9"/>
  <c r="BF42" i="9"/>
  <c r="D31" i="9"/>
  <c r="AL44" i="9"/>
  <c r="AM31" i="9"/>
  <c r="K45" i="10"/>
  <c r="K58" i="10" s="1"/>
  <c r="K58" i="9"/>
  <c r="AU45" i="10"/>
  <c r="AU58" i="10" s="1"/>
  <c r="AU58" i="9"/>
  <c r="AO23" i="11"/>
  <c r="BD39" i="11"/>
  <c r="BE26" i="11"/>
  <c r="AM36" i="11"/>
  <c r="AM49" i="11" s="1"/>
  <c r="L58" i="9"/>
  <c r="AV58" i="9"/>
  <c r="T52" i="9"/>
  <c r="T39" i="10"/>
  <c r="T52" i="10" s="1"/>
  <c r="BE35" i="12"/>
  <c r="BF22" i="12"/>
  <c r="BH39" i="12"/>
  <c r="BH52" i="12" s="1"/>
  <c r="BI26" i="12"/>
  <c r="K34" i="9"/>
  <c r="L21" i="9"/>
  <c r="BG28" i="9"/>
  <c r="BF41" i="9"/>
  <c r="AC55" i="9"/>
  <c r="AC42" i="10"/>
  <c r="AC55" i="10" s="1"/>
  <c r="BM42" i="10"/>
  <c r="BM55" i="10" s="1"/>
  <c r="BM55" i="9"/>
  <c r="K44" i="10"/>
  <c r="K57" i="10" s="1"/>
  <c r="K57" i="9"/>
  <c r="K44" i="8"/>
  <c r="K57" i="8" s="1"/>
  <c r="AU57" i="9"/>
  <c r="BD41" i="9"/>
  <c r="T55" i="9"/>
  <c r="T42" i="8"/>
  <c r="T55" i="8" s="1"/>
  <c r="BD34" i="11"/>
  <c r="BE21" i="11"/>
  <c r="AC34" i="12"/>
  <c r="AC47" i="12" s="1"/>
  <c r="AD21" i="12"/>
  <c r="BD40" i="14"/>
  <c r="BE27" i="14"/>
  <c r="C54" i="14"/>
  <c r="O22" i="9"/>
  <c r="N35" i="9"/>
  <c r="AM25" i="9"/>
  <c r="AD29" i="9"/>
  <c r="BN29" i="9"/>
  <c r="AL43" i="10"/>
  <c r="AL56" i="10" s="1"/>
  <c r="BM43" i="10"/>
  <c r="BM56" i="10" s="1"/>
  <c r="L57" i="9"/>
  <c r="L44" i="8"/>
  <c r="L57" i="8" s="1"/>
  <c r="T49" i="9"/>
  <c r="T38" i="10"/>
  <c r="T51" i="10" s="1"/>
  <c r="T51" i="9"/>
  <c r="B41" i="10"/>
  <c r="B54" i="10" s="1"/>
  <c r="B54" i="9"/>
  <c r="B41" i="8"/>
  <c r="B54" i="8" s="1"/>
  <c r="BE41" i="9"/>
  <c r="U55" i="9"/>
  <c r="U42" i="8"/>
  <c r="U55" i="8" s="1"/>
  <c r="B36" i="11"/>
  <c r="B49" i="11" s="1"/>
  <c r="C23" i="11"/>
  <c r="BG40" i="11"/>
  <c r="BH27" i="11"/>
  <c r="CE13" i="12"/>
  <c r="BV52" i="12"/>
  <c r="AL19" i="12"/>
  <c r="AU19" i="12" s="1"/>
  <c r="BD19" i="12" s="1"/>
  <c r="BM19" i="12" s="1"/>
  <c r="BQ58" i="12" s="1"/>
  <c r="AC58" i="12"/>
  <c r="CA34" i="12"/>
  <c r="CB21" i="12"/>
  <c r="AD25" i="12"/>
  <c r="AC38" i="12"/>
  <c r="C18" i="6"/>
  <c r="C22" i="7"/>
  <c r="AM23" i="7"/>
  <c r="BW24" i="7"/>
  <c r="U26" i="7"/>
  <c r="BE27" i="7"/>
  <c r="C29" i="7"/>
  <c r="AM30" i="7"/>
  <c r="BW31" i="7"/>
  <c r="AV34" i="9"/>
  <c r="AW21" i="9"/>
  <c r="B37" i="10"/>
  <c r="B50" i="10" s="1"/>
  <c r="B50" i="9"/>
  <c r="AP24" i="9"/>
  <c r="BY38" i="9"/>
  <c r="BZ25" i="9"/>
  <c r="AU52" i="10"/>
  <c r="AC41" i="10"/>
  <c r="AC54" i="10" s="1"/>
  <c r="AC54" i="9"/>
  <c r="BN41" i="9"/>
  <c r="BO28" i="9"/>
  <c r="AM43" i="10"/>
  <c r="AM56" i="10" s="1"/>
  <c r="BX44" i="9"/>
  <c r="BY31" i="9"/>
  <c r="BF36" i="9"/>
  <c r="BV38" i="9"/>
  <c r="AL39" i="8"/>
  <c r="AL52" i="8" s="1"/>
  <c r="AL17" i="11"/>
  <c r="AU17" i="11" s="1"/>
  <c r="BD17" i="11" s="1"/>
  <c r="BM17" i="11" s="1"/>
  <c r="BV17" i="11" s="1"/>
  <c r="CE17" i="11" s="1"/>
  <c r="AC56" i="11"/>
  <c r="CI28" i="11"/>
  <c r="AL14" i="12"/>
  <c r="AL53" i="12" s="1"/>
  <c r="AC53" i="12"/>
  <c r="AL34" i="13"/>
  <c r="M45" i="12"/>
  <c r="M58" i="12" s="1"/>
  <c r="N32" i="12"/>
  <c r="AV31" i="7"/>
  <c r="CF32" i="7"/>
  <c r="BM42" i="8"/>
  <c r="BM55" i="8" s="1"/>
  <c r="BI36" i="9"/>
  <c r="BJ23" i="9"/>
  <c r="AV26" i="9"/>
  <c r="CF26" i="9"/>
  <c r="CE40" i="10"/>
  <c r="CE53" i="10" s="1"/>
  <c r="AD41" i="8"/>
  <c r="AD54" i="8" s="1"/>
  <c r="AD54" i="9"/>
  <c r="AN30" i="9"/>
  <c r="BV43" i="10"/>
  <c r="BV56" i="10" s="1"/>
  <c r="BV43" i="8"/>
  <c r="BV56" i="8" s="1"/>
  <c r="U45" i="9"/>
  <c r="V32" i="9"/>
  <c r="BG36" i="9"/>
  <c r="BW38" i="9"/>
  <c r="L50" i="9"/>
  <c r="B57" i="9"/>
  <c r="BW38" i="11"/>
  <c r="BX25" i="11"/>
  <c r="AM21" i="12"/>
  <c r="B42" i="8"/>
  <c r="B55" i="8" s="1"/>
  <c r="AU44" i="8"/>
  <c r="AU57" i="8" s="1"/>
  <c r="T34" i="10"/>
  <c r="T47" i="10" s="1"/>
  <c r="BD34" i="10"/>
  <c r="BD34" i="8"/>
  <c r="BE22" i="9"/>
  <c r="AU38" i="10"/>
  <c r="AU51" i="10" s="1"/>
  <c r="AU51" i="9"/>
  <c r="CF38" i="9"/>
  <c r="CG25" i="9"/>
  <c r="D42" i="9"/>
  <c r="E29" i="9"/>
  <c r="BW30" i="9"/>
  <c r="T44" i="10"/>
  <c r="T57" i="10" s="1"/>
  <c r="T57" i="9"/>
  <c r="BH36" i="9"/>
  <c r="BX38" i="9"/>
  <c r="BV54" i="9"/>
  <c r="B43" i="10"/>
  <c r="B56" i="10" s="1"/>
  <c r="B56" i="9"/>
  <c r="AU49" i="10"/>
  <c r="T45" i="12"/>
  <c r="T58" i="12" s="1"/>
  <c r="U32" i="12"/>
  <c r="L21" i="7"/>
  <c r="AN21" i="7"/>
  <c r="AV22" i="7"/>
  <c r="BX22" i="7"/>
  <c r="N23" i="7"/>
  <c r="CF23" i="7"/>
  <c r="V24" i="7"/>
  <c r="AD25" i="7"/>
  <c r="BN26" i="7"/>
  <c r="D27" i="7"/>
  <c r="L28" i="7"/>
  <c r="AV29" i="7"/>
  <c r="BX29" i="7"/>
  <c r="CF30" i="7"/>
  <c r="V31" i="7"/>
  <c r="AD32" i="7"/>
  <c r="BF32" i="7"/>
  <c r="AU39" i="8"/>
  <c r="AU52" i="8" s="1"/>
  <c r="AC41" i="8"/>
  <c r="AC54" i="8" s="1"/>
  <c r="B36" i="9"/>
  <c r="C23" i="9"/>
  <c r="K50" i="9"/>
  <c r="K37" i="10"/>
  <c r="K50" i="10" s="1"/>
  <c r="M25" i="9"/>
  <c r="L38" i="9"/>
  <c r="AW38" i="9"/>
  <c r="AX25" i="9"/>
  <c r="AM42" i="9"/>
  <c r="AN29" i="9"/>
  <c r="U31" i="9"/>
  <c r="CG31" i="9"/>
  <c r="CF44" i="9"/>
  <c r="AC45" i="9"/>
  <c r="AD32" i="9"/>
  <c r="BD40" i="10"/>
  <c r="BD53" i="10" s="1"/>
  <c r="BW41" i="10"/>
  <c r="BW54" i="10" s="1"/>
  <c r="BW54" i="9"/>
  <c r="AL55" i="9"/>
  <c r="AL42" i="8"/>
  <c r="AL55" i="8" s="1"/>
  <c r="BM51" i="10"/>
  <c r="AL57" i="11"/>
  <c r="BV54" i="12"/>
  <c r="CE15" i="12"/>
  <c r="CF54" i="12" s="1"/>
  <c r="CI21" i="9"/>
  <c r="CH34" i="9"/>
  <c r="V39" i="9"/>
  <c r="W26" i="9"/>
  <c r="C54" i="9"/>
  <c r="AL54" i="9"/>
  <c r="AL41" i="10"/>
  <c r="AL54" i="10" s="1"/>
  <c r="BV37" i="10"/>
  <c r="BV50" i="10" s="1"/>
  <c r="B52" i="9"/>
  <c r="T40" i="10"/>
  <c r="T53" i="10" s="1"/>
  <c r="T40" i="8"/>
  <c r="T53" i="8" s="1"/>
  <c r="CF21" i="7"/>
  <c r="AD23" i="7"/>
  <c r="BF23" i="7"/>
  <c r="BN24" i="7"/>
  <c r="L26" i="7"/>
  <c r="AN26" i="7"/>
  <c r="AV27" i="7"/>
  <c r="BX27" i="7"/>
  <c r="CF28" i="7"/>
  <c r="V29" i="7"/>
  <c r="AD30" i="7"/>
  <c r="BF30" i="7"/>
  <c r="BN31" i="7"/>
  <c r="D32" i="7"/>
  <c r="AL40" i="8"/>
  <c r="AL53" i="8" s="1"/>
  <c r="B20" i="9"/>
  <c r="K8" i="9"/>
  <c r="AC34" i="10"/>
  <c r="BM35" i="10"/>
  <c r="BM48" i="10" s="1"/>
  <c r="L36" i="9"/>
  <c r="M23" i="9"/>
  <c r="BO23" i="9"/>
  <c r="M24" i="9"/>
  <c r="BX24" i="9"/>
  <c r="BE39" i="9"/>
  <c r="BF26" i="9"/>
  <c r="D28" i="9"/>
  <c r="AM28" i="9"/>
  <c r="AU42" i="9"/>
  <c r="AV29" i="9"/>
  <c r="BD43" i="8"/>
  <c r="BD56" i="8" s="1"/>
  <c r="AC50" i="9"/>
  <c r="AM27" i="11"/>
  <c r="AL40" i="11"/>
  <c r="BZ27" i="11"/>
  <c r="BY40" i="11"/>
  <c r="D43" i="12"/>
  <c r="D56" i="12" s="1"/>
  <c r="E30" i="12"/>
  <c r="B35" i="10"/>
  <c r="B48" i="10" s="1"/>
  <c r="B48" i="9"/>
  <c r="AE22" i="9"/>
  <c r="AD35" i="9"/>
  <c r="BO35" i="9"/>
  <c r="BP22" i="9"/>
  <c r="U51" i="9"/>
  <c r="BD38" i="10"/>
  <c r="BD51" i="10" s="1"/>
  <c r="BD51" i="9"/>
  <c r="BZ28" i="9"/>
  <c r="BY41" i="9"/>
  <c r="CF42" i="9"/>
  <c r="CG29" i="9"/>
  <c r="BV45" i="10"/>
  <c r="BV58" i="10" s="1"/>
  <c r="BV58" i="9"/>
  <c r="BV45" i="8"/>
  <c r="BV58" i="8" s="1"/>
  <c r="AM37" i="9"/>
  <c r="BM51" i="9"/>
  <c r="AW30" i="11"/>
  <c r="AV43" i="11"/>
  <c r="CG37" i="8"/>
  <c r="AL43" i="8"/>
  <c r="AL56" i="8" s="1"/>
  <c r="C48" i="9"/>
  <c r="V25" i="9"/>
  <c r="BE25" i="9"/>
  <c r="AE26" i="9"/>
  <c r="AD39" i="9"/>
  <c r="BM39" i="9"/>
  <c r="BN26" i="9"/>
  <c r="AQ27" i="9"/>
  <c r="BN44" i="10"/>
  <c r="BN57" i="10" s="1"/>
  <c r="AL45" i="8"/>
  <c r="AL58" i="8" s="1"/>
  <c r="AL58" i="9"/>
  <c r="AN37" i="9"/>
  <c r="BV40" i="10"/>
  <c r="BV53" i="10" s="1"/>
  <c r="BV40" i="8"/>
  <c r="BV53" i="8" s="1"/>
  <c r="BD42" i="10"/>
  <c r="BD55" i="10" s="1"/>
  <c r="BD42" i="8"/>
  <c r="BD55" i="8" s="1"/>
  <c r="BD55" i="9"/>
  <c r="T56" i="9"/>
  <c r="AU53" i="10"/>
  <c r="AL14" i="11"/>
  <c r="AU14" i="11" s="1"/>
  <c r="AU53" i="11" s="1"/>
  <c r="AD53" i="11"/>
  <c r="BX23" i="11"/>
  <c r="BW36" i="11"/>
  <c r="BW49" i="11" s="1"/>
  <c r="K55" i="10"/>
  <c r="AL36" i="10"/>
  <c r="AL49" i="10" s="1"/>
  <c r="BE36" i="9"/>
  <c r="BV36" i="9"/>
  <c r="AL37" i="9"/>
  <c r="BD37" i="9"/>
  <c r="B38" i="10"/>
  <c r="B51" i="10" s="1"/>
  <c r="CE58" i="9"/>
  <c r="CE45" i="10"/>
  <c r="CE58" i="10" s="1"/>
  <c r="AC56" i="9"/>
  <c r="AU52" i="11"/>
  <c r="BD13" i="11"/>
  <c r="BM13" i="11" s="1"/>
  <c r="BV13" i="11" s="1"/>
  <c r="CE13" i="11" s="1"/>
  <c r="U37" i="11"/>
  <c r="U50" i="11" s="1"/>
  <c r="V24" i="11"/>
  <c r="D30" i="11"/>
  <c r="AD44" i="11"/>
  <c r="AD57" i="11" s="1"/>
  <c r="E24" i="12"/>
  <c r="BD38" i="12"/>
  <c r="BE25" i="12"/>
  <c r="AL52" i="12"/>
  <c r="AL39" i="13"/>
  <c r="AL52" i="13" s="1"/>
  <c r="BX41" i="9"/>
  <c r="C42" i="9"/>
  <c r="BE42" i="9"/>
  <c r="C43" i="9"/>
  <c r="BD44" i="9"/>
  <c r="AU54" i="9"/>
  <c r="CE54" i="9"/>
  <c r="K20" i="10"/>
  <c r="D22" i="11"/>
  <c r="C35" i="11"/>
  <c r="C48" i="11" s="1"/>
  <c r="BE55" i="11"/>
  <c r="AU50" i="12"/>
  <c r="BD11" i="12"/>
  <c r="BM11" i="12" s="1"/>
  <c r="BV11" i="12" s="1"/>
  <c r="CE11" i="12" s="1"/>
  <c r="AL49" i="12"/>
  <c r="BM39" i="14"/>
  <c r="BN26" i="14"/>
  <c r="AV50" i="10"/>
  <c r="L56" i="9"/>
  <c r="CF58" i="9"/>
  <c r="L35" i="9"/>
  <c r="AC35" i="9"/>
  <c r="BE57" i="10"/>
  <c r="BV44" i="10"/>
  <c r="BV57" i="10" s="1"/>
  <c r="C45" i="9"/>
  <c r="T45" i="9"/>
  <c r="T20" i="10"/>
  <c r="AC54" i="11"/>
  <c r="BV55" i="11"/>
  <c r="AV57" i="11"/>
  <c r="U56" i="11"/>
  <c r="AD26" i="12"/>
  <c r="AC39" i="12"/>
  <c r="AC52" i="12" s="1"/>
  <c r="BV40" i="13"/>
  <c r="BV53" i="13" s="1"/>
  <c r="BO22" i="14"/>
  <c r="BN35" i="14"/>
  <c r="AW24" i="9"/>
  <c r="CE50" i="10"/>
  <c r="AE27" i="9"/>
  <c r="M30" i="9"/>
  <c r="AU43" i="10"/>
  <c r="AU56" i="10" s="1"/>
  <c r="BG31" i="9"/>
  <c r="CG32" i="9"/>
  <c r="CG34" i="9"/>
  <c r="M35" i="9"/>
  <c r="BN35" i="9"/>
  <c r="K36" i="9"/>
  <c r="AC50" i="10"/>
  <c r="BM50" i="10"/>
  <c r="BW44" i="9"/>
  <c r="AM45" i="9"/>
  <c r="AC8" i="10"/>
  <c r="AW25" i="11"/>
  <c r="L31" i="11"/>
  <c r="BN24" i="12"/>
  <c r="AU50" i="9"/>
  <c r="CF37" i="9"/>
  <c r="K38" i="9"/>
  <c r="K52" i="10"/>
  <c r="T50" i="9"/>
  <c r="BM58" i="9"/>
  <c r="AL11" i="11"/>
  <c r="AC50" i="11"/>
  <c r="U23" i="11"/>
  <c r="T36" i="11"/>
  <c r="T49" i="11" s="1"/>
  <c r="AC52" i="11"/>
  <c r="BW26" i="11"/>
  <c r="BV39" i="11"/>
  <c r="AM42" i="11"/>
  <c r="AM55" i="11" s="1"/>
  <c r="AN29" i="11"/>
  <c r="BE57" i="11"/>
  <c r="AM32" i="11"/>
  <c r="AL45" i="11"/>
  <c r="K40" i="13"/>
  <c r="K53" i="13" s="1"/>
  <c r="K53" i="12"/>
  <c r="C21" i="9"/>
  <c r="AU35" i="9"/>
  <c r="AV22" i="9"/>
  <c r="BP24" i="9"/>
  <c r="CH24" i="9"/>
  <c r="AC38" i="9"/>
  <c r="AD25" i="9"/>
  <c r="CF27" i="9"/>
  <c r="K41" i="9"/>
  <c r="L28" i="9"/>
  <c r="AX30" i="9"/>
  <c r="BN30" i="9"/>
  <c r="CE43" i="9"/>
  <c r="CF30" i="9"/>
  <c r="AV38" i="9"/>
  <c r="BN38" i="9"/>
  <c r="CE38" i="9"/>
  <c r="B51" i="9"/>
  <c r="AM35" i="11"/>
  <c r="AN22" i="11"/>
  <c r="AD26" i="11"/>
  <c r="BO28" i="11"/>
  <c r="BF31" i="11"/>
  <c r="U53" i="12"/>
  <c r="U40" i="13"/>
  <c r="U53" i="13" s="1"/>
  <c r="AY27" i="12"/>
  <c r="U42" i="12"/>
  <c r="U55" i="12" s="1"/>
  <c r="V29" i="12"/>
  <c r="BV42" i="10"/>
  <c r="BV55" i="10" s="1"/>
  <c r="BV55" i="9"/>
  <c r="BD58" i="9"/>
  <c r="BD45" i="10"/>
  <c r="BD58" i="10" s="1"/>
  <c r="BN40" i="9"/>
  <c r="AU54" i="10"/>
  <c r="CE54" i="10"/>
  <c r="B53" i="9"/>
  <c r="AC40" i="10"/>
  <c r="AC53" i="10" s="1"/>
  <c r="BW21" i="11"/>
  <c r="BV34" i="11"/>
  <c r="AN28" i="11"/>
  <c r="BV49" i="11"/>
  <c r="BF40" i="11"/>
  <c r="V40" i="12"/>
  <c r="V53" i="12" s="1"/>
  <c r="W27" i="12"/>
  <c r="BZ41" i="12"/>
  <c r="BZ54" i="12" s="1"/>
  <c r="CA28" i="12"/>
  <c r="AE56" i="12"/>
  <c r="AE43" i="13"/>
  <c r="BV41" i="13"/>
  <c r="BV54" i="13" s="1"/>
  <c r="V21" i="9"/>
  <c r="AM34" i="9"/>
  <c r="AN21" i="9"/>
  <c r="U24" i="9"/>
  <c r="C40" i="9"/>
  <c r="D27" i="9"/>
  <c r="AE28" i="9"/>
  <c r="BW29" i="9"/>
  <c r="M31" i="9"/>
  <c r="BE32" i="9"/>
  <c r="AV41" i="9"/>
  <c r="BM41" i="9"/>
  <c r="CE39" i="11"/>
  <c r="CE39" i="10" s="1"/>
  <c r="CE52" i="10" s="1"/>
  <c r="CF26" i="11"/>
  <c r="AU42" i="11"/>
  <c r="AU55" i="11" s="1"/>
  <c r="AV29" i="11"/>
  <c r="CG32" i="11"/>
  <c r="AU57" i="11"/>
  <c r="D22" i="12"/>
  <c r="AV38" i="12"/>
  <c r="AW25" i="12"/>
  <c r="BE21" i="9"/>
  <c r="BV34" i="9"/>
  <c r="K43" i="10"/>
  <c r="K56" i="10" s="1"/>
  <c r="K56" i="9"/>
  <c r="AV43" i="9"/>
  <c r="BM57" i="10"/>
  <c r="AU35" i="11"/>
  <c r="AV22" i="11"/>
  <c r="BD44" i="11"/>
  <c r="BD57" i="11" s="1"/>
  <c r="CB26" i="12"/>
  <c r="CA39" i="12"/>
  <c r="CA52" i="12" s="1"/>
  <c r="AV41" i="12"/>
  <c r="AW28" i="12"/>
  <c r="AV45" i="12"/>
  <c r="AW32" i="12"/>
  <c r="BX21" i="9"/>
  <c r="AV31" i="9"/>
  <c r="T36" i="10"/>
  <c r="T49" i="10" s="1"/>
  <c r="K34" i="11"/>
  <c r="L21" i="11"/>
  <c r="V35" i="11"/>
  <c r="W22" i="11"/>
  <c r="BW30" i="11"/>
  <c r="V36" i="12"/>
  <c r="V49" i="12" s="1"/>
  <c r="W23" i="12"/>
  <c r="AF32" i="14"/>
  <c r="AE45" i="14"/>
  <c r="CF37" i="11"/>
  <c r="CG24" i="11"/>
  <c r="B39" i="11"/>
  <c r="B52" i="11" s="1"/>
  <c r="C26" i="11"/>
  <c r="W39" i="11"/>
  <c r="W52" i="11" s="1"/>
  <c r="X26" i="11"/>
  <c r="AE40" i="11"/>
  <c r="AF27" i="11"/>
  <c r="AL54" i="11"/>
  <c r="B56" i="11"/>
  <c r="AC57" i="11"/>
  <c r="L51" i="11"/>
  <c r="AN36" i="12"/>
  <c r="AO23" i="12"/>
  <c r="BN36" i="12"/>
  <c r="BN49" i="12" s="1"/>
  <c r="BO23" i="12"/>
  <c r="C50" i="12"/>
  <c r="BZ52" i="12"/>
  <c r="AL44" i="12"/>
  <c r="AM31" i="12"/>
  <c r="BM44" i="12"/>
  <c r="BN31" i="12"/>
  <c r="BV52" i="13"/>
  <c r="AC38" i="11"/>
  <c r="AD25" i="11"/>
  <c r="U28" i="11"/>
  <c r="T41" i="11"/>
  <c r="T54" i="11" s="1"/>
  <c r="BW42" i="11"/>
  <c r="BW55" i="11" s="1"/>
  <c r="BX29" i="11"/>
  <c r="BE43" i="11"/>
  <c r="BF30" i="11"/>
  <c r="AM57" i="11"/>
  <c r="CE57" i="11"/>
  <c r="BN45" i="11"/>
  <c r="BO32" i="11"/>
  <c r="BM34" i="11"/>
  <c r="BM34" i="10" s="1"/>
  <c r="AU49" i="11"/>
  <c r="BG42" i="11"/>
  <c r="BG55" i="11" s="1"/>
  <c r="T43" i="11"/>
  <c r="T56" i="11" s="1"/>
  <c r="K53" i="11"/>
  <c r="AM24" i="12"/>
  <c r="AL37" i="12"/>
  <c r="AV44" i="12"/>
  <c r="AV57" i="12" s="1"/>
  <c r="AW31" i="12"/>
  <c r="K34" i="12"/>
  <c r="K47" i="12" s="1"/>
  <c r="BZ34" i="12"/>
  <c r="BD35" i="13"/>
  <c r="BD48" i="13" s="1"/>
  <c r="AW24" i="11"/>
  <c r="T53" i="11"/>
  <c r="AN31" i="11"/>
  <c r="CF31" i="11"/>
  <c r="F34" i="12"/>
  <c r="F47" i="12" s="1"/>
  <c r="G21" i="12"/>
  <c r="BZ23" i="12"/>
  <c r="K50" i="12"/>
  <c r="D26" i="12"/>
  <c r="CF40" i="12"/>
  <c r="CG27" i="12"/>
  <c r="CG28" i="12"/>
  <c r="BV43" i="12"/>
  <c r="BW30" i="12"/>
  <c r="AD44" i="13"/>
  <c r="AD57" i="13" s="1"/>
  <c r="AD57" i="12"/>
  <c r="AD23" i="14"/>
  <c r="AC36" i="14"/>
  <c r="AL53" i="13"/>
  <c r="F24" i="11"/>
  <c r="E37" i="11"/>
  <c r="E50" i="11" s="1"/>
  <c r="BE38" i="11"/>
  <c r="BF25" i="11"/>
  <c r="AM39" i="11"/>
  <c r="AN26" i="11"/>
  <c r="AW28" i="11"/>
  <c r="AV41" i="11"/>
  <c r="AV54" i="11" s="1"/>
  <c r="CE43" i="11"/>
  <c r="CF30" i="11"/>
  <c r="BN57" i="11"/>
  <c r="U32" i="11"/>
  <c r="AV32" i="11"/>
  <c r="C37" i="11"/>
  <c r="C50" i="11" s="1"/>
  <c r="BM57" i="11"/>
  <c r="L50" i="12"/>
  <c r="BX37" i="12"/>
  <c r="BY24" i="12"/>
  <c r="AO26" i="12"/>
  <c r="AN39" i="12"/>
  <c r="D27" i="12"/>
  <c r="C40" i="12"/>
  <c r="C53" i="12" s="1"/>
  <c r="BM54" i="12"/>
  <c r="BM55" i="12"/>
  <c r="BM42" i="13"/>
  <c r="BM55" i="13" s="1"/>
  <c r="CF31" i="12"/>
  <c r="CE44" i="12"/>
  <c r="BG49" i="12"/>
  <c r="AD35" i="14"/>
  <c r="AE22" i="14"/>
  <c r="BE43" i="14"/>
  <c r="BF30" i="14"/>
  <c r="AC49" i="11"/>
  <c r="AV36" i="11"/>
  <c r="AV49" i="11" s="1"/>
  <c r="AW23" i="11"/>
  <c r="T57" i="11"/>
  <c r="D50" i="11"/>
  <c r="AC53" i="11"/>
  <c r="BW40" i="11"/>
  <c r="AC55" i="11"/>
  <c r="BD57" i="12"/>
  <c r="BM18" i="12"/>
  <c r="BV18" i="12" s="1"/>
  <c r="CE18" i="12" s="1"/>
  <c r="L34" i="12"/>
  <c r="L47" i="12" s="1"/>
  <c r="M21" i="12"/>
  <c r="AP35" i="12"/>
  <c r="AQ22" i="12"/>
  <c r="AD41" i="12"/>
  <c r="AD54" i="12" s="1"/>
  <c r="AE28" i="12"/>
  <c r="BN41" i="12"/>
  <c r="BO28" i="12"/>
  <c r="BN42" i="12"/>
  <c r="BN55" i="12" s="1"/>
  <c r="BO29" i="12"/>
  <c r="BM41" i="13"/>
  <c r="BM54" i="13" s="1"/>
  <c r="T34" i="11"/>
  <c r="U21" i="11"/>
  <c r="N35" i="11"/>
  <c r="N48" i="11" s="1"/>
  <c r="O22" i="11"/>
  <c r="AD37" i="11"/>
  <c r="AD50" i="11" s="1"/>
  <c r="AE24" i="11"/>
  <c r="BM39" i="11"/>
  <c r="BN26" i="11"/>
  <c r="BX41" i="11"/>
  <c r="BY28" i="11"/>
  <c r="C45" i="11"/>
  <c r="C58" i="11" s="1"/>
  <c r="D32" i="11"/>
  <c r="AL35" i="11"/>
  <c r="BE36" i="11"/>
  <c r="BE49" i="11" s="1"/>
  <c r="BD37" i="11"/>
  <c r="BX40" i="11"/>
  <c r="BV41" i="11"/>
  <c r="AD55" i="11"/>
  <c r="BV57" i="11"/>
  <c r="B20" i="12"/>
  <c r="AV34" i="12"/>
  <c r="AW21" i="12"/>
  <c r="AC36" i="12"/>
  <c r="AD23" i="12"/>
  <c r="AF39" i="14"/>
  <c r="AG26" i="14"/>
  <c r="BD35" i="11"/>
  <c r="BE22" i="11"/>
  <c r="AE23" i="11"/>
  <c r="K50" i="11"/>
  <c r="BY24" i="11"/>
  <c r="CG25" i="11"/>
  <c r="AG29" i="11"/>
  <c r="BI29" i="11"/>
  <c r="BX32" i="11"/>
  <c r="L35" i="11"/>
  <c r="L48" i="11" s="1"/>
  <c r="BF37" i="11"/>
  <c r="K9" i="12"/>
  <c r="BX22" i="12"/>
  <c r="BW35" i="12"/>
  <c r="G23" i="12"/>
  <c r="BI23" i="12"/>
  <c r="O25" i="12"/>
  <c r="B41" i="12"/>
  <c r="B54" i="12" s="1"/>
  <c r="C28" i="12"/>
  <c r="U34" i="12"/>
  <c r="U47" i="12" s="1"/>
  <c r="V35" i="12"/>
  <c r="V48" i="12" s="1"/>
  <c r="AV40" i="13"/>
  <c r="AV53" i="13" s="1"/>
  <c r="AU34" i="15"/>
  <c r="AU34" i="13"/>
  <c r="AQ55" i="14"/>
  <c r="BW42" i="14"/>
  <c r="BX29" i="14"/>
  <c r="BO34" i="11"/>
  <c r="BP21" i="11"/>
  <c r="L23" i="11"/>
  <c r="K36" i="11"/>
  <c r="K49" i="11" s="1"/>
  <c r="BH37" i="11"/>
  <c r="BI24" i="11"/>
  <c r="AL38" i="11"/>
  <c r="AM25" i="11"/>
  <c r="CF42" i="11"/>
  <c r="CF55" i="11" s="1"/>
  <c r="CG29" i="11"/>
  <c r="AC45" i="11"/>
  <c r="AD32" i="11"/>
  <c r="BM49" i="11"/>
  <c r="BG37" i="11"/>
  <c r="AV52" i="11"/>
  <c r="BD34" i="13"/>
  <c r="BV38" i="13"/>
  <c r="BV51" i="13" s="1"/>
  <c r="N39" i="12"/>
  <c r="N52" i="12" s="1"/>
  <c r="O26" i="12"/>
  <c r="AP40" i="12"/>
  <c r="AQ27" i="12"/>
  <c r="BH57" i="12"/>
  <c r="B49" i="12"/>
  <c r="B36" i="13"/>
  <c r="B49" i="13" s="1"/>
  <c r="B39" i="13"/>
  <c r="B52" i="13" s="1"/>
  <c r="B52" i="12"/>
  <c r="AC54" i="12"/>
  <c r="AC41" i="13"/>
  <c r="AC54" i="13" s="1"/>
  <c r="AV34" i="15"/>
  <c r="AV34" i="13"/>
  <c r="CF21" i="14"/>
  <c r="CE34" i="14"/>
  <c r="AR42" i="14"/>
  <c r="AS29" i="14"/>
  <c r="AS42" i="14" s="1"/>
  <c r="BN43" i="14"/>
  <c r="BO30" i="14"/>
  <c r="K8" i="11"/>
  <c r="B20" i="11"/>
  <c r="D21" i="11"/>
  <c r="M24" i="11"/>
  <c r="O25" i="11"/>
  <c r="BF28" i="11"/>
  <c r="L29" i="11"/>
  <c r="BM55" i="11"/>
  <c r="AW31" i="11"/>
  <c r="U35" i="11"/>
  <c r="T50" i="11"/>
  <c r="AL42" i="11"/>
  <c r="AL55" i="11" s="1"/>
  <c r="BE21" i="12"/>
  <c r="Y22" i="12"/>
  <c r="BW25" i="12"/>
  <c r="AU39" i="12"/>
  <c r="AU52" i="12" s="1"/>
  <c r="AV26" i="12"/>
  <c r="AG44" i="12"/>
  <c r="AG57" i="12" s="1"/>
  <c r="AH31" i="12"/>
  <c r="BI31" i="12"/>
  <c r="E36" i="12"/>
  <c r="E49" i="12" s="1"/>
  <c r="BW36" i="13"/>
  <c r="BW49" i="13" s="1"/>
  <c r="AW21" i="14"/>
  <c r="V41" i="14"/>
  <c r="W28" i="14"/>
  <c r="T19" i="11"/>
  <c r="AC19" i="11" s="1"/>
  <c r="AL19" i="11" s="1"/>
  <c r="AU19" i="11" s="1"/>
  <c r="BD19" i="11" s="1"/>
  <c r="BM19" i="11" s="1"/>
  <c r="BV19" i="11" s="1"/>
  <c r="CE19" i="11" s="1"/>
  <c r="CF58" i="11" s="1"/>
  <c r="AV34" i="11"/>
  <c r="AW21" i="11"/>
  <c r="BG23" i="11"/>
  <c r="K41" i="11"/>
  <c r="K54" i="11" s="1"/>
  <c r="L28" i="11"/>
  <c r="BN29" i="11"/>
  <c r="V30" i="11"/>
  <c r="B44" i="11"/>
  <c r="B57" i="11" s="1"/>
  <c r="C31" i="11"/>
  <c r="BE45" i="11"/>
  <c r="BF32" i="11"/>
  <c r="W21" i="12"/>
  <c r="AM49" i="12"/>
  <c r="BF24" i="12"/>
  <c r="BE37" i="12"/>
  <c r="U26" i="12"/>
  <c r="T39" i="12"/>
  <c r="T52" i="12" s="1"/>
  <c r="BY52" i="12"/>
  <c r="BQ27" i="12"/>
  <c r="AY30" i="12"/>
  <c r="BM58" i="13"/>
  <c r="T15" i="14"/>
  <c r="AC15" i="14" s="1"/>
  <c r="AL15" i="14" s="1"/>
  <c r="AU15" i="14" s="1"/>
  <c r="AU54" i="14" s="1"/>
  <c r="K38" i="14"/>
  <c r="L25" i="14"/>
  <c r="T35" i="11"/>
  <c r="AE42" i="11"/>
  <c r="BV35" i="13"/>
  <c r="BV48" i="13" s="1"/>
  <c r="CF24" i="12"/>
  <c r="CE37" i="12"/>
  <c r="AO29" i="12"/>
  <c r="AN42" i="12"/>
  <c r="BG57" i="12"/>
  <c r="BV45" i="13"/>
  <c r="BV58" i="13" s="1"/>
  <c r="BF36" i="12"/>
  <c r="B44" i="13"/>
  <c r="B57" i="13" s="1"/>
  <c r="AC35" i="15"/>
  <c r="AC48" i="15" s="1"/>
  <c r="AC48" i="14"/>
  <c r="AC35" i="13"/>
  <c r="AC48" i="13" s="1"/>
  <c r="BN36" i="14"/>
  <c r="BO23" i="14"/>
  <c r="AP55" i="14"/>
  <c r="AD58" i="14"/>
  <c r="T47" i="14"/>
  <c r="T34" i="13"/>
  <c r="T47" i="13" s="1"/>
  <c r="BM35" i="14"/>
  <c r="CE55" i="11"/>
  <c r="AV23" i="12"/>
  <c r="AU36" i="12"/>
  <c r="AU49" i="12" s="1"/>
  <c r="M40" i="12"/>
  <c r="M53" i="12" s="1"/>
  <c r="N27" i="12"/>
  <c r="CG30" i="12"/>
  <c r="CF43" i="12"/>
  <c r="T44" i="12"/>
  <c r="U31" i="12"/>
  <c r="AM52" i="12"/>
  <c r="BN45" i="12"/>
  <c r="AU56" i="13"/>
  <c r="K34" i="13"/>
  <c r="K47" i="13" s="1"/>
  <c r="CE48" i="15"/>
  <c r="BO37" i="14"/>
  <c r="BP24" i="14"/>
  <c r="AU37" i="11"/>
  <c r="M38" i="11"/>
  <c r="AL39" i="11"/>
  <c r="BD43" i="11"/>
  <c r="B45" i="11"/>
  <c r="L22" i="12"/>
  <c r="K35" i="12"/>
  <c r="CF23" i="12"/>
  <c r="CE36" i="12"/>
  <c r="AD37" i="12"/>
  <c r="AD50" i="12" s="1"/>
  <c r="AE24" i="12"/>
  <c r="BN26" i="12"/>
  <c r="BM39" i="12"/>
  <c r="BM52" i="12" s="1"/>
  <c r="C55" i="12"/>
  <c r="AX29" i="12"/>
  <c r="AW42" i="12"/>
  <c r="C58" i="12"/>
  <c r="BD37" i="13"/>
  <c r="BD50" i="13" s="1"/>
  <c r="BO38" i="12"/>
  <c r="L39" i="12"/>
  <c r="T40" i="12"/>
  <c r="AI43" i="12"/>
  <c r="AD58" i="12"/>
  <c r="BP45" i="12"/>
  <c r="V29" i="14"/>
  <c r="U42" i="14"/>
  <c r="C43" i="15"/>
  <c r="C56" i="15" s="1"/>
  <c r="C43" i="13"/>
  <c r="C56" i="13" s="1"/>
  <c r="C56" i="14"/>
  <c r="AX44" i="15"/>
  <c r="AX57" i="15" s="1"/>
  <c r="AX57" i="14"/>
  <c r="C45" i="14"/>
  <c r="D32" i="14"/>
  <c r="B55" i="11"/>
  <c r="K39" i="13"/>
  <c r="K52" i="13" s="1"/>
  <c r="K52" i="12"/>
  <c r="BW40" i="12"/>
  <c r="BX27" i="12"/>
  <c r="D42" i="12"/>
  <c r="D55" i="12" s="1"/>
  <c r="E29" i="12"/>
  <c r="BE43" i="12"/>
  <c r="BF30" i="12"/>
  <c r="AC44" i="13"/>
  <c r="AC57" i="13" s="1"/>
  <c r="AC57" i="12"/>
  <c r="E32" i="12"/>
  <c r="D45" i="12"/>
  <c r="D58" i="12" s="1"/>
  <c r="AH45" i="12"/>
  <c r="AH58" i="12" s="1"/>
  <c r="AI32" i="12"/>
  <c r="B51" i="12"/>
  <c r="B56" i="12"/>
  <c r="AF44" i="12"/>
  <c r="AF57" i="12" s="1"/>
  <c r="AE45" i="12"/>
  <c r="AE58" i="12" s="1"/>
  <c r="AM41" i="15"/>
  <c r="AM54" i="15" s="1"/>
  <c r="D30" i="14"/>
  <c r="AY44" i="14"/>
  <c r="AZ31" i="14"/>
  <c r="CE39" i="15"/>
  <c r="CE52" i="15" s="1"/>
  <c r="CE52" i="14"/>
  <c r="CE39" i="13"/>
  <c r="CE52" i="13" s="1"/>
  <c r="K56" i="11"/>
  <c r="U39" i="11"/>
  <c r="AV22" i="12"/>
  <c r="AU35" i="12"/>
  <c r="CF35" i="12"/>
  <c r="CG22" i="12"/>
  <c r="N24" i="12"/>
  <c r="M37" i="12"/>
  <c r="M50" i="12" s="1"/>
  <c r="BE55" i="12"/>
  <c r="AL38" i="13"/>
  <c r="AL51" i="13" s="1"/>
  <c r="BD42" i="12"/>
  <c r="AF58" i="12"/>
  <c r="CE12" i="14"/>
  <c r="CE51" i="14" s="1"/>
  <c r="BW51" i="14"/>
  <c r="U34" i="14"/>
  <c r="V21" i="14"/>
  <c r="L37" i="14"/>
  <c r="M24" i="14"/>
  <c r="AO41" i="14"/>
  <c r="AP28" i="14"/>
  <c r="BW41" i="14"/>
  <c r="BX28" i="14"/>
  <c r="CH58" i="14"/>
  <c r="BM44" i="15"/>
  <c r="BM57" i="15" s="1"/>
  <c r="BM57" i="14"/>
  <c r="BV51" i="14"/>
  <c r="B53" i="11"/>
  <c r="CH27" i="11"/>
  <c r="D29" i="11"/>
  <c r="L30" i="11"/>
  <c r="AN30" i="11"/>
  <c r="BX31" i="11"/>
  <c r="AL8" i="12"/>
  <c r="AN51" i="12" s="1"/>
  <c r="CG21" i="12"/>
  <c r="AF22" i="12"/>
  <c r="BN22" i="12"/>
  <c r="F25" i="12"/>
  <c r="X25" i="12"/>
  <c r="AP25" i="12"/>
  <c r="B40" i="13"/>
  <c r="B53" i="13" s="1"/>
  <c r="B53" i="12"/>
  <c r="BF27" i="12"/>
  <c r="N28" i="12"/>
  <c r="BE28" i="12"/>
  <c r="BD41" i="12"/>
  <c r="BY54" i="12"/>
  <c r="AC42" i="12"/>
  <c r="AC55" i="12" s="1"/>
  <c r="AD29" i="12"/>
  <c r="BF29" i="12"/>
  <c r="AM32" i="12"/>
  <c r="AL45" i="12"/>
  <c r="D38" i="12"/>
  <c r="D51" i="12" s="1"/>
  <c r="BM53" i="13"/>
  <c r="K54" i="12"/>
  <c r="BW54" i="12"/>
  <c r="AG58" i="12"/>
  <c r="T20" i="13"/>
  <c r="AC8" i="13"/>
  <c r="D40" i="15"/>
  <c r="D53" i="15" s="1"/>
  <c r="D53" i="14"/>
  <c r="CI32" i="14"/>
  <c r="AV55" i="14"/>
  <c r="BY51" i="14"/>
  <c r="CE42" i="12"/>
  <c r="CF29" i="12"/>
  <c r="C44" i="12"/>
  <c r="C57" i="12" s="1"/>
  <c r="D31" i="12"/>
  <c r="T36" i="13"/>
  <c r="T49" i="13" s="1"/>
  <c r="L54" i="12"/>
  <c r="AU54" i="12"/>
  <c r="AU41" i="13"/>
  <c r="AU54" i="13" s="1"/>
  <c r="B38" i="13"/>
  <c r="B51" i="13" s="1"/>
  <c r="AC8" i="14"/>
  <c r="AC34" i="14"/>
  <c r="AD21" i="14"/>
  <c r="BZ51" i="14"/>
  <c r="E27" i="14"/>
  <c r="T50" i="12"/>
  <c r="T37" i="13"/>
  <c r="T50" i="13" s="1"/>
  <c r="L29" i="12"/>
  <c r="K42" i="12"/>
  <c r="K55" i="12" s="1"/>
  <c r="AN30" i="12"/>
  <c r="BN30" i="12"/>
  <c r="BE57" i="12"/>
  <c r="BX44" i="12"/>
  <c r="BY31" i="12"/>
  <c r="BR32" i="12"/>
  <c r="BD36" i="13"/>
  <c r="BD49" i="13" s="1"/>
  <c r="BE52" i="12"/>
  <c r="AU45" i="13"/>
  <c r="AU58" i="13" s="1"/>
  <c r="AU51" i="14"/>
  <c r="AU38" i="13"/>
  <c r="AU51" i="13" s="1"/>
  <c r="CA38" i="14"/>
  <c r="CB25" i="14"/>
  <c r="M39" i="13"/>
  <c r="M52" i="13" s="1"/>
  <c r="AM40" i="14"/>
  <c r="AN27" i="14"/>
  <c r="BV39" i="16"/>
  <c r="BV52" i="16" s="1"/>
  <c r="BW26" i="16"/>
  <c r="C25" i="11"/>
  <c r="K52" i="11"/>
  <c r="U29" i="11"/>
  <c r="U24" i="12"/>
  <c r="BP38" i="12"/>
  <c r="BQ25" i="12"/>
  <c r="BD52" i="12"/>
  <c r="BW52" i="12"/>
  <c r="AL41" i="12"/>
  <c r="AM28" i="12"/>
  <c r="AL55" i="12"/>
  <c r="V30" i="12"/>
  <c r="L31" i="12"/>
  <c r="K44" i="12"/>
  <c r="B37" i="13"/>
  <c r="B50" i="13" s="1"/>
  <c r="B50" i="12"/>
  <c r="AD45" i="13"/>
  <c r="AD58" i="13" s="1"/>
  <c r="BM36" i="15"/>
  <c r="BM49" i="15" s="1"/>
  <c r="BM36" i="13"/>
  <c r="BM49" i="13" s="1"/>
  <c r="AV25" i="14"/>
  <c r="AO55" i="14"/>
  <c r="AE44" i="14"/>
  <c r="AF31" i="14"/>
  <c r="AC58" i="14"/>
  <c r="AC45" i="15"/>
  <c r="AC58" i="15" s="1"/>
  <c r="AC45" i="13"/>
  <c r="AC58" i="13" s="1"/>
  <c r="BN45" i="14"/>
  <c r="BO32" i="14"/>
  <c r="AU57" i="13"/>
  <c r="BW32" i="12"/>
  <c r="U35" i="14"/>
  <c r="V22" i="14"/>
  <c r="K50" i="14"/>
  <c r="K37" i="13"/>
  <c r="K50" i="13" s="1"/>
  <c r="D26" i="14"/>
  <c r="AN42" i="13"/>
  <c r="AU36" i="15"/>
  <c r="AU49" i="15" s="1"/>
  <c r="AU49" i="14"/>
  <c r="AU36" i="13"/>
  <c r="AU49" i="13" s="1"/>
  <c r="AX50" i="14"/>
  <c r="T55" i="12"/>
  <c r="T35" i="13"/>
  <c r="T48" i="13" s="1"/>
  <c r="AG40" i="14"/>
  <c r="AH27" i="14"/>
  <c r="T42" i="15"/>
  <c r="T55" i="15" s="1"/>
  <c r="T55" i="14"/>
  <c r="T42" i="13"/>
  <c r="T55" i="13" s="1"/>
  <c r="BM56" i="14"/>
  <c r="BM43" i="13"/>
  <c r="BM56" i="13" s="1"/>
  <c r="BM43" i="15"/>
  <c r="BM56" i="15" s="1"/>
  <c r="B56" i="14"/>
  <c r="B43" i="13"/>
  <c r="B56" i="13" s="1"/>
  <c r="E36" i="16"/>
  <c r="E49" i="16" s="1"/>
  <c r="F23" i="16"/>
  <c r="B45" i="13"/>
  <c r="B58" i="13" s="1"/>
  <c r="B58" i="12"/>
  <c r="K20" i="13"/>
  <c r="BG21" i="14"/>
  <c r="BF34" i="14"/>
  <c r="K36" i="15"/>
  <c r="K49" i="15" s="1"/>
  <c r="CE36" i="15"/>
  <c r="CE49" i="15" s="1"/>
  <c r="AY37" i="14"/>
  <c r="AZ24" i="14"/>
  <c r="BE41" i="15"/>
  <c r="BE54" i="15" s="1"/>
  <c r="AW42" i="14"/>
  <c r="AX29" i="14"/>
  <c r="BN21" i="12"/>
  <c r="L23" i="12"/>
  <c r="AV24" i="12"/>
  <c r="CF25" i="12"/>
  <c r="AD27" i="12"/>
  <c r="L30" i="12"/>
  <c r="CF32" i="12"/>
  <c r="AU57" i="12"/>
  <c r="CF23" i="14"/>
  <c r="BH25" i="14"/>
  <c r="BG38" i="14"/>
  <c r="BO40" i="14"/>
  <c r="BP27" i="14"/>
  <c r="E54" i="14"/>
  <c r="BF28" i="14"/>
  <c r="AU58" i="14"/>
  <c r="AC40" i="15"/>
  <c r="AC53" i="14"/>
  <c r="AC40" i="13"/>
  <c r="AC53" i="13" s="1"/>
  <c r="AN39" i="16"/>
  <c r="AO26" i="16"/>
  <c r="C47" i="12"/>
  <c r="AU35" i="15"/>
  <c r="AU48" i="15" s="1"/>
  <c r="AU48" i="14"/>
  <c r="BX35" i="14"/>
  <c r="BY22" i="14"/>
  <c r="AV36" i="14"/>
  <c r="AW23" i="14"/>
  <c r="AC37" i="15"/>
  <c r="AC50" i="15" s="1"/>
  <c r="AC50" i="14"/>
  <c r="AC37" i="13"/>
  <c r="AC50" i="13" s="1"/>
  <c r="CE37" i="15"/>
  <c r="CE50" i="15" s="1"/>
  <c r="CE37" i="13"/>
  <c r="CE50" i="13" s="1"/>
  <c r="AC51" i="14"/>
  <c r="AC38" i="15"/>
  <c r="AC51" i="15" s="1"/>
  <c r="U40" i="15"/>
  <c r="U53" i="15" s="1"/>
  <c r="U53" i="14"/>
  <c r="F54" i="14"/>
  <c r="AV45" i="14"/>
  <c r="AW32" i="14"/>
  <c r="AC39" i="15"/>
  <c r="AC52" i="15" s="1"/>
  <c r="AC52" i="14"/>
  <c r="AC39" i="13"/>
  <c r="AC52" i="13" s="1"/>
  <c r="AD53" i="14"/>
  <c r="AL42" i="15"/>
  <c r="AL55" i="15" s="1"/>
  <c r="AL42" i="13"/>
  <c r="AL55" i="13" s="1"/>
  <c r="AL55" i="14"/>
  <c r="B20" i="13"/>
  <c r="K35" i="15"/>
  <c r="K48" i="15" s="1"/>
  <c r="K48" i="14"/>
  <c r="AV35" i="15"/>
  <c r="AV48" i="15" s="1"/>
  <c r="AV48" i="14"/>
  <c r="AD37" i="14"/>
  <c r="AE24" i="14"/>
  <c r="BE37" i="15"/>
  <c r="BE50" i="15" s="1"/>
  <c r="BE50" i="14"/>
  <c r="AD38" i="14"/>
  <c r="AE25" i="14"/>
  <c r="CH38" i="14"/>
  <c r="CI25" i="14"/>
  <c r="W27" i="14"/>
  <c r="V40" i="14"/>
  <c r="G54" i="14"/>
  <c r="B42" i="14"/>
  <c r="C29" i="14"/>
  <c r="BE55" i="14"/>
  <c r="BE42" i="13"/>
  <c r="BE55" i="13" s="1"/>
  <c r="CA32" i="14"/>
  <c r="BZ45" i="14"/>
  <c r="T48" i="14"/>
  <c r="T35" i="15"/>
  <c r="T48" i="15" s="1"/>
  <c r="AF53" i="14"/>
  <c r="AL44" i="15"/>
  <c r="AL57" i="15" s="1"/>
  <c r="BN34" i="15"/>
  <c r="L48" i="14"/>
  <c r="AX22" i="14"/>
  <c r="AW35" i="14"/>
  <c r="BF37" i="15"/>
  <c r="CG26" i="14"/>
  <c r="CF39" i="14"/>
  <c r="H41" i="14"/>
  <c r="I28" i="14"/>
  <c r="I41" i="14" s="1"/>
  <c r="BF42" i="14"/>
  <c r="BG29" i="14"/>
  <c r="AN41" i="14"/>
  <c r="B43" i="15"/>
  <c r="B56" i="15" s="1"/>
  <c r="K47" i="14"/>
  <c r="K34" i="15"/>
  <c r="BO34" i="14"/>
  <c r="BP21" i="14"/>
  <c r="M22" i="14"/>
  <c r="CE48" i="14"/>
  <c r="CE35" i="13"/>
  <c r="CE48" i="13" s="1"/>
  <c r="BG24" i="14"/>
  <c r="BM38" i="14"/>
  <c r="BN25" i="14"/>
  <c r="BY53" i="14"/>
  <c r="CF56" i="14"/>
  <c r="BV44" i="14"/>
  <c r="BW31" i="14"/>
  <c r="AL40" i="15"/>
  <c r="AL53" i="14"/>
  <c r="AV42" i="15"/>
  <c r="AV55" i="15" s="1"/>
  <c r="AV42" i="13"/>
  <c r="AV55" i="13" s="1"/>
  <c r="BY58" i="14"/>
  <c r="BV42" i="12"/>
  <c r="BW29" i="12"/>
  <c r="BD45" i="12"/>
  <c r="BE32" i="12"/>
  <c r="CE56" i="13"/>
  <c r="L21" i="14"/>
  <c r="AM34" i="15"/>
  <c r="CF22" i="14"/>
  <c r="AO24" i="14"/>
  <c r="AN37" i="14"/>
  <c r="C52" i="14"/>
  <c r="C39" i="15"/>
  <c r="C52" i="15" s="1"/>
  <c r="C39" i="13"/>
  <c r="C52" i="13" s="1"/>
  <c r="BZ27" i="14"/>
  <c r="K54" i="14"/>
  <c r="K41" i="15"/>
  <c r="K54" i="15" s="1"/>
  <c r="K41" i="13"/>
  <c r="K54" i="13" s="1"/>
  <c r="T43" i="14"/>
  <c r="U30" i="14"/>
  <c r="CG30" i="14"/>
  <c r="BW40" i="14"/>
  <c r="BD57" i="14"/>
  <c r="BD44" i="15"/>
  <c r="BD57" i="15" s="1"/>
  <c r="BD44" i="13"/>
  <c r="BD57" i="13" s="1"/>
  <c r="BF38" i="15"/>
  <c r="B52" i="14"/>
  <c r="T39" i="14"/>
  <c r="U26" i="14"/>
  <c r="AM39" i="14"/>
  <c r="AN26" i="14"/>
  <c r="C53" i="14"/>
  <c r="C40" i="15"/>
  <c r="C53" i="15" s="1"/>
  <c r="D54" i="14"/>
  <c r="U41" i="13"/>
  <c r="U54" i="13" s="1"/>
  <c r="AM42" i="13"/>
  <c r="AM55" i="13" s="1"/>
  <c r="BD55" i="14"/>
  <c r="L44" i="14"/>
  <c r="M31" i="14"/>
  <c r="AD44" i="15"/>
  <c r="AD57" i="15" s="1"/>
  <c r="AD57" i="14"/>
  <c r="B45" i="15"/>
  <c r="B58" i="15" s="1"/>
  <c r="B58" i="14"/>
  <c r="AM37" i="14"/>
  <c r="BX38" i="14"/>
  <c r="BN40" i="14"/>
  <c r="CE56" i="14"/>
  <c r="BW49" i="14"/>
  <c r="AM55" i="14"/>
  <c r="BN57" i="14"/>
  <c r="M49" i="14"/>
  <c r="CF50" i="14"/>
  <c r="AU52" i="14"/>
  <c r="AU39" i="15"/>
  <c r="AU52" i="15" s="1"/>
  <c r="K53" i="14"/>
  <c r="K40" i="15"/>
  <c r="K53" i="15" s="1"/>
  <c r="AC41" i="15"/>
  <c r="AC54" i="15" s="1"/>
  <c r="AW30" i="14"/>
  <c r="AV43" i="14"/>
  <c r="AM57" i="14"/>
  <c r="BE44" i="15"/>
  <c r="BE57" i="15" s="1"/>
  <c r="BE57" i="14"/>
  <c r="K58" i="14"/>
  <c r="K45" i="15"/>
  <c r="K58" i="15" s="1"/>
  <c r="K45" i="13"/>
  <c r="K58" i="13" s="1"/>
  <c r="BE34" i="14"/>
  <c r="B41" i="15"/>
  <c r="B54" i="15" s="1"/>
  <c r="B41" i="13"/>
  <c r="B54" i="13" s="1"/>
  <c r="BD43" i="14"/>
  <c r="CG43" i="16"/>
  <c r="CH30" i="16"/>
  <c r="C36" i="13"/>
  <c r="C49" i="13" s="1"/>
  <c r="N23" i="14"/>
  <c r="CG24" i="14"/>
  <c r="AD52" i="14"/>
  <c r="AV26" i="14"/>
  <c r="L27" i="14"/>
  <c r="BM53" i="14"/>
  <c r="CE53" i="14"/>
  <c r="CE40" i="15"/>
  <c r="CE40" i="13"/>
  <c r="CE53" i="13" s="1"/>
  <c r="L28" i="14"/>
  <c r="AD28" i="14"/>
  <c r="AU55" i="14"/>
  <c r="AU42" i="15"/>
  <c r="AU55" i="15" s="1"/>
  <c r="CE42" i="15"/>
  <c r="CE55" i="15" s="1"/>
  <c r="CE55" i="14"/>
  <c r="K43" i="15"/>
  <c r="K56" i="15" s="1"/>
  <c r="K56" i="14"/>
  <c r="AD43" i="15"/>
  <c r="AD56" i="15" s="1"/>
  <c r="AD56" i="14"/>
  <c r="B57" i="14"/>
  <c r="U57" i="14"/>
  <c r="U44" i="15"/>
  <c r="U57" i="15" s="1"/>
  <c r="AN31" i="14"/>
  <c r="BF31" i="14"/>
  <c r="L32" i="14"/>
  <c r="B34" i="14"/>
  <c r="L56" i="14"/>
  <c r="L43" i="15"/>
  <c r="L56" i="15" s="1"/>
  <c r="T57" i="14"/>
  <c r="T44" i="15"/>
  <c r="T57" i="15" s="1"/>
  <c r="K57" i="14"/>
  <c r="AO37" i="16"/>
  <c r="AO50" i="16" s="1"/>
  <c r="AP24" i="16"/>
  <c r="C34" i="15"/>
  <c r="C47" i="15" s="1"/>
  <c r="C47" i="14"/>
  <c r="M39" i="15"/>
  <c r="AV40" i="15"/>
  <c r="AV53" i="14"/>
  <c r="CF40" i="14"/>
  <c r="CG27" i="14"/>
  <c r="AV41" i="15"/>
  <c r="AV54" i="15" s="1"/>
  <c r="AC42" i="15"/>
  <c r="AC55" i="15" s="1"/>
  <c r="AC55" i="14"/>
  <c r="AC42" i="13"/>
  <c r="AC55" i="13" s="1"/>
  <c r="BO29" i="14"/>
  <c r="BN42" i="14"/>
  <c r="CF55" i="14"/>
  <c r="AE43" i="15"/>
  <c r="BV43" i="14"/>
  <c r="BW30" i="14"/>
  <c r="C57" i="14"/>
  <c r="C44" i="13"/>
  <c r="C57" i="13" s="1"/>
  <c r="V57" i="14"/>
  <c r="BV58" i="14"/>
  <c r="AU40" i="14"/>
  <c r="L52" i="14"/>
  <c r="BV45" i="15"/>
  <c r="BV58" i="15" s="1"/>
  <c r="BD16" i="16"/>
  <c r="BM16" i="16" s="1"/>
  <c r="BV16" i="16" s="1"/>
  <c r="CE16" i="16" s="1"/>
  <c r="CE55" i="16" s="1"/>
  <c r="AU55" i="16"/>
  <c r="C37" i="16"/>
  <c r="C50" i="16" s="1"/>
  <c r="D24" i="16"/>
  <c r="BX40" i="16"/>
  <c r="BY27" i="16"/>
  <c r="D21" i="14"/>
  <c r="BD34" i="15"/>
  <c r="AM22" i="14"/>
  <c r="AL35" i="14"/>
  <c r="BD48" i="14"/>
  <c r="N26" i="14"/>
  <c r="AW27" i="14"/>
  <c r="AW28" i="14"/>
  <c r="CE41" i="14"/>
  <c r="CF28" i="14"/>
  <c r="L55" i="14"/>
  <c r="AD29" i="14"/>
  <c r="CG29" i="14"/>
  <c r="M56" i="14"/>
  <c r="AF30" i="14"/>
  <c r="D31" i="14"/>
  <c r="W31" i="14"/>
  <c r="CG31" i="14"/>
  <c r="CF44" i="14"/>
  <c r="BD58" i="14"/>
  <c r="BD45" i="15"/>
  <c r="BD58" i="15" s="1"/>
  <c r="BD45" i="13"/>
  <c r="BD58" i="13" s="1"/>
  <c r="BW35" i="14"/>
  <c r="BM37" i="14"/>
  <c r="K39" i="15"/>
  <c r="K52" i="15" s="1"/>
  <c r="K52" i="14"/>
  <c r="BD41" i="15"/>
  <c r="BD54" i="15" s="1"/>
  <c r="K42" i="15"/>
  <c r="K55" i="15" s="1"/>
  <c r="K42" i="13"/>
  <c r="K55" i="13" s="1"/>
  <c r="K55" i="14"/>
  <c r="M52" i="14"/>
  <c r="B54" i="14"/>
  <c r="BE48" i="14"/>
  <c r="BV48" i="15"/>
  <c r="BW49" i="15"/>
  <c r="B50" i="14"/>
  <c r="B37" i="15"/>
  <c r="B50" i="15" s="1"/>
  <c r="M55" i="14"/>
  <c r="M42" i="15"/>
  <c r="N56" i="14"/>
  <c r="AL58" i="14"/>
  <c r="AL45" i="15"/>
  <c r="AL58" i="15" s="1"/>
  <c r="BM34" i="15"/>
  <c r="BV36" i="14"/>
  <c r="BN50" i="14"/>
  <c r="BN37" i="15"/>
  <c r="BN50" i="15" s="1"/>
  <c r="BM42" i="15"/>
  <c r="BM55" i="15" s="1"/>
  <c r="BM55" i="14"/>
  <c r="CE44" i="13"/>
  <c r="CE57" i="13" s="1"/>
  <c r="U42" i="16"/>
  <c r="U55" i="16" s="1"/>
  <c r="V29" i="16"/>
  <c r="BE38" i="18"/>
  <c r="BE51" i="18" s="1"/>
  <c r="AN21" i="14"/>
  <c r="B35" i="14"/>
  <c r="C22" i="14"/>
  <c r="BF22" i="14"/>
  <c r="BD36" i="15"/>
  <c r="BD49" i="15" s="1"/>
  <c r="BX23" i="14"/>
  <c r="C24" i="14"/>
  <c r="T50" i="14"/>
  <c r="T37" i="15"/>
  <c r="T50" i="15" s="1"/>
  <c r="T38" i="14"/>
  <c r="U25" i="14"/>
  <c r="AL51" i="14"/>
  <c r="BP28" i="14"/>
  <c r="N29" i="14"/>
  <c r="O30" i="14"/>
  <c r="T45" i="14"/>
  <c r="U32" i="14"/>
  <c r="AM32" i="14"/>
  <c r="BV48" i="14"/>
  <c r="BG34" i="16"/>
  <c r="BH21" i="16"/>
  <c r="AV38" i="16"/>
  <c r="AV51" i="16" s="1"/>
  <c r="AW25" i="16"/>
  <c r="BW21" i="14"/>
  <c r="D23" i="14"/>
  <c r="T36" i="15"/>
  <c r="T49" i="15" s="1"/>
  <c r="AL36" i="14"/>
  <c r="AM23" i="14"/>
  <c r="BE23" i="14"/>
  <c r="U50" i="14"/>
  <c r="U37" i="15"/>
  <c r="U50" i="15" s="1"/>
  <c r="B38" i="15"/>
  <c r="B51" i="15" s="1"/>
  <c r="B51" i="14"/>
  <c r="AM25" i="14"/>
  <c r="BD39" i="14"/>
  <c r="BE26" i="14"/>
  <c r="BV39" i="15"/>
  <c r="BV52" i="15" s="1"/>
  <c r="BV52" i="14"/>
  <c r="BO31" i="14"/>
  <c r="BG32" i="14"/>
  <c r="BM41" i="15"/>
  <c r="BM54" i="15" s="1"/>
  <c r="BV55" i="14"/>
  <c r="BV42" i="15"/>
  <c r="BV55" i="15" s="1"/>
  <c r="AC43" i="15"/>
  <c r="AC56" i="15" s="1"/>
  <c r="AC56" i="14"/>
  <c r="AL57" i="14"/>
  <c r="BW58" i="14"/>
  <c r="AU39" i="13"/>
  <c r="AU52" i="13" s="1"/>
  <c r="C40" i="13"/>
  <c r="C53" i="13" s="1"/>
  <c r="U23" i="14"/>
  <c r="V24" i="14"/>
  <c r="BD37" i="15"/>
  <c r="BD50" i="15" s="1"/>
  <c r="BD50" i="14"/>
  <c r="BV37" i="14"/>
  <c r="BW24" i="14"/>
  <c r="C25" i="14"/>
  <c r="BE51" i="14"/>
  <c r="AL39" i="15"/>
  <c r="AL52" i="15" s="1"/>
  <c r="AL52" i="14"/>
  <c r="BW26" i="14"/>
  <c r="AL43" i="14"/>
  <c r="AM30" i="14"/>
  <c r="AC44" i="15"/>
  <c r="AC57" i="15" s="1"/>
  <c r="AC57" i="14"/>
  <c r="AV57" i="14"/>
  <c r="AV44" i="15"/>
  <c r="AV57" i="15" s="1"/>
  <c r="AV44" i="13"/>
  <c r="AV57" i="13" s="1"/>
  <c r="AL37" i="15"/>
  <c r="AL50" i="15" s="1"/>
  <c r="AL50" i="14"/>
  <c r="BV51" i="15"/>
  <c r="BM45" i="15"/>
  <c r="BM58" i="15" s="1"/>
  <c r="BM58" i="14"/>
  <c r="C38" i="16"/>
  <c r="C51" i="16" s="1"/>
  <c r="D25" i="16"/>
  <c r="BE58" i="14"/>
  <c r="CE38" i="15"/>
  <c r="CE51" i="15" s="1"/>
  <c r="T55" i="16"/>
  <c r="AE44" i="16"/>
  <c r="AF31" i="16"/>
  <c r="AV41" i="16"/>
  <c r="AV54" i="16" s="1"/>
  <c r="AW28" i="16"/>
  <c r="CF54" i="16"/>
  <c r="B44" i="16"/>
  <c r="B57" i="16" s="1"/>
  <c r="C31" i="16"/>
  <c r="O43" i="17"/>
  <c r="O56" i="17" s="1"/>
  <c r="P30" i="17"/>
  <c r="CF58" i="14"/>
  <c r="CF45" i="15"/>
  <c r="CF58" i="15" s="1"/>
  <c r="BD51" i="14"/>
  <c r="AY30" i="16"/>
  <c r="AX43" i="16"/>
  <c r="AX56" i="16" s="1"/>
  <c r="AU37" i="18"/>
  <c r="AU50" i="18" s="1"/>
  <c r="BG23" i="16"/>
  <c r="BF36" i="16"/>
  <c r="L37" i="16"/>
  <c r="L50" i="16" s="1"/>
  <c r="M24" i="16"/>
  <c r="BV51" i="16"/>
  <c r="AV45" i="18"/>
  <c r="AV58" i="18" s="1"/>
  <c r="AV58" i="17"/>
  <c r="BD51" i="15"/>
  <c r="T53" i="14"/>
  <c r="AU56" i="14"/>
  <c r="B20" i="15"/>
  <c r="K8" i="15"/>
  <c r="BQ42" i="17"/>
  <c r="BQ55" i="17" s="1"/>
  <c r="BR29" i="17"/>
  <c r="AU37" i="15"/>
  <c r="AU50" i="15" s="1"/>
  <c r="AU50" i="14"/>
  <c r="B20" i="16"/>
  <c r="K8" i="16"/>
  <c r="M52" i="16" s="1"/>
  <c r="C47" i="16"/>
  <c r="AM25" i="16"/>
  <c r="AL38" i="16"/>
  <c r="U28" i="16"/>
  <c r="T41" i="16"/>
  <c r="T54" i="16" s="1"/>
  <c r="CF42" i="16"/>
  <c r="CG29" i="16"/>
  <c r="AW23" i="17"/>
  <c r="AV36" i="17"/>
  <c r="AV49" i="17" s="1"/>
  <c r="AV37" i="15"/>
  <c r="AV50" i="15" s="1"/>
  <c r="AL41" i="15"/>
  <c r="AL54" i="15" s="1"/>
  <c r="BE45" i="15"/>
  <c r="BE58" i="15" s="1"/>
  <c r="E21" i="16"/>
  <c r="D34" i="16"/>
  <c r="D47" i="16" s="1"/>
  <c r="BO21" i="17"/>
  <c r="BN34" i="17"/>
  <c r="AG41" i="17"/>
  <c r="AG54" i="17" s="1"/>
  <c r="AH28" i="17"/>
  <c r="BN35" i="16"/>
  <c r="BN48" i="16" s="1"/>
  <c r="BO22" i="16"/>
  <c r="L40" i="16"/>
  <c r="L53" i="16" s="1"/>
  <c r="M27" i="16"/>
  <c r="AU44" i="15"/>
  <c r="AU57" i="15" s="1"/>
  <c r="AU57" i="14"/>
  <c r="CE45" i="15"/>
  <c r="CE58" i="15" s="1"/>
  <c r="CE58" i="14"/>
  <c r="AV50" i="14"/>
  <c r="B53" i="14"/>
  <c r="BN50" i="16"/>
  <c r="Y22" i="16"/>
  <c r="X35" i="16"/>
  <c r="X48" i="16" s="1"/>
  <c r="BG57" i="16"/>
  <c r="AE21" i="16"/>
  <c r="AD34" i="16"/>
  <c r="BE22" i="16"/>
  <c r="BD35" i="16"/>
  <c r="BD48" i="16" s="1"/>
  <c r="BM50" i="16"/>
  <c r="BN38" i="16"/>
  <c r="BN51" i="16" s="1"/>
  <c r="BO25" i="16"/>
  <c r="BQ40" i="16"/>
  <c r="BR27" i="16"/>
  <c r="BY42" i="16"/>
  <c r="BZ29" i="16"/>
  <c r="V43" i="16"/>
  <c r="W30" i="16"/>
  <c r="CG31" i="16"/>
  <c r="CF44" i="16"/>
  <c r="CF57" i="16" s="1"/>
  <c r="BE50" i="16"/>
  <c r="Y52" i="16"/>
  <c r="BM58" i="16"/>
  <c r="AU49" i="16"/>
  <c r="BW54" i="17"/>
  <c r="CE15" i="17"/>
  <c r="CF54" i="17" s="1"/>
  <c r="AM26" i="17"/>
  <c r="AL39" i="17"/>
  <c r="AL52" i="17" s="1"/>
  <c r="K43" i="18"/>
  <c r="K56" i="18" s="1"/>
  <c r="K56" i="17"/>
  <c r="AM22" i="16"/>
  <c r="AL35" i="16"/>
  <c r="AL48" i="16" s="1"/>
  <c r="BY38" i="16"/>
  <c r="BY51" i="16" s="1"/>
  <c r="BZ25" i="16"/>
  <c r="CF39" i="16"/>
  <c r="CF52" i="16" s="1"/>
  <c r="CG26" i="16"/>
  <c r="AY40" i="16"/>
  <c r="AY53" i="16" s="1"/>
  <c r="AZ27" i="16"/>
  <c r="BD54" i="16"/>
  <c r="BD42" i="16"/>
  <c r="BE29" i="16"/>
  <c r="AD56" i="16"/>
  <c r="BE56" i="16"/>
  <c r="AM44" i="16"/>
  <c r="AM57" i="16" s="1"/>
  <c r="AN31" i="16"/>
  <c r="BN57" i="16"/>
  <c r="AM49" i="16"/>
  <c r="AL35" i="18"/>
  <c r="AL48" i="18" s="1"/>
  <c r="AL48" i="17"/>
  <c r="BN34" i="16"/>
  <c r="BO21" i="16"/>
  <c r="F22" i="16"/>
  <c r="BW49" i="16"/>
  <c r="W40" i="16"/>
  <c r="W53" i="16" s="1"/>
  <c r="X27" i="16"/>
  <c r="AC54" i="16"/>
  <c r="CI41" i="16"/>
  <c r="CI54" i="16" s="1"/>
  <c r="CJ28" i="16"/>
  <c r="BF30" i="16"/>
  <c r="BW51" i="16"/>
  <c r="AU53" i="16"/>
  <c r="AL17" i="17"/>
  <c r="AU17" i="17" s="1"/>
  <c r="BD17" i="17" s="1"/>
  <c r="BM17" i="17" s="1"/>
  <c r="BV17" i="17" s="1"/>
  <c r="CE17" i="17" s="1"/>
  <c r="CF56" i="17" s="1"/>
  <c r="B40" i="17"/>
  <c r="C27" i="17"/>
  <c r="AM41" i="17"/>
  <c r="AN28" i="17"/>
  <c r="AR21" i="16"/>
  <c r="AQ34" i="16"/>
  <c r="BV48" i="16"/>
  <c r="L36" i="16"/>
  <c r="M23" i="16"/>
  <c r="AP36" i="16"/>
  <c r="AP49" i="16" s="1"/>
  <c r="AQ23" i="16"/>
  <c r="BZ23" i="16"/>
  <c r="BY36" i="16"/>
  <c r="BY49" i="16" s="1"/>
  <c r="BY50" i="16"/>
  <c r="U51" i="16"/>
  <c r="BG41" i="16"/>
  <c r="BG54" i="16" s="1"/>
  <c r="BH28" i="16"/>
  <c r="AG43" i="16"/>
  <c r="AG56" i="16" s="1"/>
  <c r="AH30" i="16"/>
  <c r="BP44" i="16"/>
  <c r="BP57" i="16" s="1"/>
  <c r="BQ31" i="16"/>
  <c r="AU45" i="16"/>
  <c r="AU58" i="16" s="1"/>
  <c r="AV32" i="16"/>
  <c r="BW45" i="16"/>
  <c r="BX32" i="16"/>
  <c r="BM52" i="16"/>
  <c r="AV53" i="16"/>
  <c r="AV55" i="16"/>
  <c r="AF56" i="16"/>
  <c r="T58" i="16"/>
  <c r="W25" i="17"/>
  <c r="V38" i="17"/>
  <c r="AU48" i="16"/>
  <c r="BW48" i="16"/>
  <c r="AV37" i="16"/>
  <c r="AV50" i="16" s="1"/>
  <c r="AW24" i="16"/>
  <c r="BZ24" i="16"/>
  <c r="V25" i="16"/>
  <c r="W52" i="16"/>
  <c r="BD39" i="16"/>
  <c r="BD52" i="16" s="1"/>
  <c r="BE26" i="16"/>
  <c r="E43" i="16"/>
  <c r="E56" i="16" s="1"/>
  <c r="F30" i="16"/>
  <c r="L32" i="16"/>
  <c r="AP34" i="16"/>
  <c r="BY35" i="16"/>
  <c r="BY48" i="16" s="1"/>
  <c r="AL56" i="16"/>
  <c r="BN43" i="17"/>
  <c r="BO30" i="17"/>
  <c r="BO32" i="17"/>
  <c r="BN45" i="17"/>
  <c r="BN58" i="17" s="1"/>
  <c r="N21" i="16"/>
  <c r="M34" i="16"/>
  <c r="K48" i="16"/>
  <c r="AV48" i="16"/>
  <c r="CA22" i="16"/>
  <c r="BZ35" i="16"/>
  <c r="BZ48" i="16" s="1"/>
  <c r="CE49" i="16"/>
  <c r="CF38" i="16"/>
  <c r="CF51" i="16" s="1"/>
  <c r="CG25" i="16"/>
  <c r="B41" i="16"/>
  <c r="B54" i="16" s="1"/>
  <c r="C28" i="16"/>
  <c r="AX57" i="16"/>
  <c r="AL50" i="16"/>
  <c r="AL44" i="16"/>
  <c r="AL57" i="16" s="1"/>
  <c r="AL58" i="16"/>
  <c r="K57" i="16"/>
  <c r="M22" i="17"/>
  <c r="L35" i="17"/>
  <c r="L48" i="17" s="1"/>
  <c r="CB34" i="16"/>
  <c r="CC21" i="16"/>
  <c r="CC34" i="16" s="1"/>
  <c r="O22" i="16"/>
  <c r="N35" i="16"/>
  <c r="N48" i="16" s="1"/>
  <c r="AY22" i="16"/>
  <c r="AX35" i="16"/>
  <c r="AX48" i="16" s="1"/>
  <c r="Y23" i="16"/>
  <c r="X36" i="16"/>
  <c r="X49" i="16" s="1"/>
  <c r="CF49" i="16"/>
  <c r="X24" i="16"/>
  <c r="W37" i="16"/>
  <c r="W50" i="16" s="1"/>
  <c r="BF37" i="16"/>
  <c r="BG24" i="16"/>
  <c r="AC51" i="16"/>
  <c r="AA26" i="16"/>
  <c r="AA39" i="16" s="1"/>
  <c r="AA52" i="16" s="1"/>
  <c r="Z39" i="16"/>
  <c r="Z52" i="16" s="1"/>
  <c r="AD40" i="16"/>
  <c r="AE27" i="16"/>
  <c r="BH40" i="16"/>
  <c r="BH53" i="16" s="1"/>
  <c r="BI27" i="16"/>
  <c r="AL42" i="16"/>
  <c r="AL55" i="16" s="1"/>
  <c r="AM29" i="16"/>
  <c r="AY57" i="16"/>
  <c r="BW57" i="16"/>
  <c r="V35" i="16"/>
  <c r="AM50" i="16"/>
  <c r="T38" i="16"/>
  <c r="T51" i="16" s="1"/>
  <c r="AD38" i="17"/>
  <c r="AE25" i="17"/>
  <c r="T34" i="16"/>
  <c r="U21" i="16"/>
  <c r="AW21" i="16"/>
  <c r="CI23" i="16"/>
  <c r="CH36" i="16"/>
  <c r="CH49" i="16" s="1"/>
  <c r="AD51" i="16"/>
  <c r="BH25" i="16"/>
  <c r="BG38" i="16"/>
  <c r="BG51" i="16" s="1"/>
  <c r="BN41" i="16"/>
  <c r="BN54" i="16" s="1"/>
  <c r="BO28" i="16"/>
  <c r="F29" i="16"/>
  <c r="AO56" i="16"/>
  <c r="BV56" i="16"/>
  <c r="AZ31" i="16"/>
  <c r="U45" i="16"/>
  <c r="U58" i="16" s="1"/>
  <c r="V32" i="16"/>
  <c r="BV36" i="16"/>
  <c r="BV49" i="16" s="1"/>
  <c r="D39" i="16"/>
  <c r="D52" i="16" s="1"/>
  <c r="CE52" i="16"/>
  <c r="BD56" i="16"/>
  <c r="BD57" i="16"/>
  <c r="B42" i="17"/>
  <c r="C29" i="17"/>
  <c r="AL40" i="18"/>
  <c r="AL53" i="18" s="1"/>
  <c r="T48" i="16"/>
  <c r="CF35" i="16"/>
  <c r="CF48" i="16" s="1"/>
  <c r="CG22" i="16"/>
  <c r="AG25" i="16"/>
  <c r="AF38" i="16"/>
  <c r="AF51" i="16" s="1"/>
  <c r="G26" i="16"/>
  <c r="F39" i="16"/>
  <c r="F52" i="16" s="1"/>
  <c r="BN52" i="16"/>
  <c r="D53" i="16"/>
  <c r="AN40" i="16"/>
  <c r="AO27" i="16"/>
  <c r="K54" i="16"/>
  <c r="AM54" i="16"/>
  <c r="L43" i="16"/>
  <c r="L56" i="16" s="1"/>
  <c r="M30" i="16"/>
  <c r="AP43" i="16"/>
  <c r="AP56" i="16" s="1"/>
  <c r="AQ30" i="16"/>
  <c r="BW43" i="16"/>
  <c r="BW56" i="16" s="1"/>
  <c r="BX30" i="16"/>
  <c r="V31" i="16"/>
  <c r="U44" i="16"/>
  <c r="U57" i="16" s="1"/>
  <c r="D49" i="16"/>
  <c r="BX36" i="16"/>
  <c r="BP40" i="16"/>
  <c r="BM54" i="16"/>
  <c r="BE57" i="16"/>
  <c r="K51" i="16"/>
  <c r="U48" i="16"/>
  <c r="AC49" i="16"/>
  <c r="BD49" i="16"/>
  <c r="AD37" i="16"/>
  <c r="AD50" i="16" s="1"/>
  <c r="AE24" i="16"/>
  <c r="AG26" i="16"/>
  <c r="AF39" i="16"/>
  <c r="AF52" i="16" s="1"/>
  <c r="BQ26" i="16"/>
  <c r="BP39" i="16"/>
  <c r="BP52" i="16" s="1"/>
  <c r="L54" i="16"/>
  <c r="AO41" i="16"/>
  <c r="AO54" i="16" s="1"/>
  <c r="AP28" i="16"/>
  <c r="BX41" i="16"/>
  <c r="BY28" i="16"/>
  <c r="AD32" i="16"/>
  <c r="AC45" i="16"/>
  <c r="AC58" i="16" s="1"/>
  <c r="BD50" i="16"/>
  <c r="X39" i="16"/>
  <c r="X52" i="16" s="1"/>
  <c r="BW35" i="17"/>
  <c r="BW48" i="17" s="1"/>
  <c r="BX22" i="17"/>
  <c r="BW36" i="17"/>
  <c r="BW49" i="17" s="1"/>
  <c r="BX23" i="17"/>
  <c r="D55" i="16"/>
  <c r="CE57" i="16"/>
  <c r="BW34" i="16"/>
  <c r="C48" i="16"/>
  <c r="T36" i="16"/>
  <c r="T49" i="16" s="1"/>
  <c r="AL49" i="16"/>
  <c r="B39" i="16"/>
  <c r="BN40" i="16"/>
  <c r="BN53" i="16" s="1"/>
  <c r="CH41" i="16"/>
  <c r="CH54" i="16" s="1"/>
  <c r="AW43" i="16"/>
  <c r="AD44" i="16"/>
  <c r="AD57" i="16" s="1"/>
  <c r="BM55" i="17"/>
  <c r="BV16" i="17"/>
  <c r="T38" i="18"/>
  <c r="T51" i="18" s="1"/>
  <c r="BD39" i="17"/>
  <c r="BE26" i="17"/>
  <c r="BD40" i="18"/>
  <c r="BD53" i="18" s="1"/>
  <c r="BP55" i="17"/>
  <c r="T34" i="18"/>
  <c r="AC54" i="17"/>
  <c r="AU58" i="17"/>
  <c r="T57" i="16"/>
  <c r="AN37" i="16"/>
  <c r="AX40" i="16"/>
  <c r="AX53" i="16" s="1"/>
  <c r="BM40" i="17"/>
  <c r="BN27" i="17"/>
  <c r="AM29" i="17"/>
  <c r="AL42" i="17"/>
  <c r="AE31" i="17"/>
  <c r="AD44" i="17"/>
  <c r="AD57" i="17" s="1"/>
  <c r="AC52" i="17"/>
  <c r="AC56" i="16"/>
  <c r="AU54" i="16"/>
  <c r="BX42" i="16"/>
  <c r="CE43" i="16"/>
  <c r="CE56" i="16" s="1"/>
  <c r="K34" i="17"/>
  <c r="L21" i="17"/>
  <c r="BW21" i="17"/>
  <c r="BV34" i="17"/>
  <c r="AV22" i="17"/>
  <c r="AU35" i="17"/>
  <c r="U23" i="17"/>
  <c r="T36" i="17"/>
  <c r="CE36" i="17"/>
  <c r="CF23" i="17"/>
  <c r="BE37" i="17"/>
  <c r="BF24" i="17"/>
  <c r="L28" i="17"/>
  <c r="K41" i="17"/>
  <c r="K54" i="17" s="1"/>
  <c r="BV42" i="18"/>
  <c r="BV55" i="18" s="1"/>
  <c r="H31" i="17"/>
  <c r="G44" i="17"/>
  <c r="G57" i="17" s="1"/>
  <c r="AN38" i="18"/>
  <c r="E29" i="19"/>
  <c r="D42" i="19"/>
  <c r="L43" i="20"/>
  <c r="L56" i="20" s="1"/>
  <c r="L56" i="19"/>
  <c r="L43" i="18"/>
  <c r="L56" i="18" s="1"/>
  <c r="T50" i="16"/>
  <c r="BD51" i="16"/>
  <c r="AL54" i="16"/>
  <c r="CF58" i="16"/>
  <c r="L34" i="16"/>
  <c r="AC34" i="16"/>
  <c r="AD39" i="16"/>
  <c r="AD52" i="16" s="1"/>
  <c r="K56" i="16"/>
  <c r="CF43" i="16"/>
  <c r="BV45" i="16"/>
  <c r="BV58" i="16" s="1"/>
  <c r="AC14" i="17"/>
  <c r="AL14" i="17" s="1"/>
  <c r="T53" i="17"/>
  <c r="BO25" i="17"/>
  <c r="BN38" i="17"/>
  <c r="BV41" i="18"/>
  <c r="BV54" i="18" s="1"/>
  <c r="BV54" i="17"/>
  <c r="BM57" i="17"/>
  <c r="O32" i="17"/>
  <c r="N45" i="17"/>
  <c r="N58" i="17" s="1"/>
  <c r="BW58" i="17"/>
  <c r="AU49" i="17"/>
  <c r="BD37" i="17"/>
  <c r="AO38" i="17"/>
  <c r="CE50" i="16"/>
  <c r="AC52" i="16"/>
  <c r="BM53" i="16"/>
  <c r="K55" i="16"/>
  <c r="AU56" i="16"/>
  <c r="BQ58" i="16"/>
  <c r="CG45" i="16"/>
  <c r="CH32" i="16"/>
  <c r="L35" i="16"/>
  <c r="L48" i="16" s="1"/>
  <c r="BM35" i="16"/>
  <c r="BM48" i="16" s="1"/>
  <c r="CE48" i="16"/>
  <c r="K49" i="16"/>
  <c r="CE51" i="16"/>
  <c r="AE39" i="16"/>
  <c r="BD53" i="16"/>
  <c r="BV41" i="16"/>
  <c r="BV54" i="16" s="1"/>
  <c r="AL11" i="17"/>
  <c r="AU11" i="17" s="1"/>
  <c r="BD11" i="17" s="1"/>
  <c r="BM11" i="17" s="1"/>
  <c r="BV11" i="17" s="1"/>
  <c r="CE11" i="17" s="1"/>
  <c r="CE50" i="17" s="1"/>
  <c r="AC50" i="17"/>
  <c r="L39" i="17"/>
  <c r="M26" i="17"/>
  <c r="AP40" i="17"/>
  <c r="AQ27" i="17"/>
  <c r="U29" i="17"/>
  <c r="T42" i="17"/>
  <c r="T55" i="17" s="1"/>
  <c r="BN44" i="17"/>
  <c r="BN57" i="17" s="1"/>
  <c r="BO31" i="17"/>
  <c r="AX45" i="17"/>
  <c r="AX58" i="17" s="1"/>
  <c r="AY32" i="17"/>
  <c r="BY58" i="17"/>
  <c r="AU38" i="18"/>
  <c r="AU51" i="18" s="1"/>
  <c r="BE36" i="19"/>
  <c r="BF23" i="19"/>
  <c r="AC48" i="16"/>
  <c r="BM49" i="16"/>
  <c r="AU52" i="16"/>
  <c r="AC55" i="16"/>
  <c r="BM56" i="16"/>
  <c r="BR58" i="16"/>
  <c r="M35" i="16"/>
  <c r="AW35" i="16"/>
  <c r="AV36" i="16"/>
  <c r="AV49" i="16" s="1"/>
  <c r="K37" i="16"/>
  <c r="K50" i="16" s="1"/>
  <c r="AC50" i="16"/>
  <c r="AU50" i="16"/>
  <c r="AU38" i="16"/>
  <c r="BM51" i="16"/>
  <c r="AL40" i="16"/>
  <c r="AL53" i="16" s="1"/>
  <c r="BW41" i="16"/>
  <c r="BW54" i="16" s="1"/>
  <c r="W21" i="17"/>
  <c r="V34" i="17"/>
  <c r="BF22" i="17"/>
  <c r="BE35" i="17"/>
  <c r="BE48" i="17" s="1"/>
  <c r="AD36" i="17"/>
  <c r="AD49" i="17" s="1"/>
  <c r="AE23" i="17"/>
  <c r="BE49" i="17"/>
  <c r="BN37" i="17"/>
  <c r="BO24" i="17"/>
  <c r="AP38" i="17"/>
  <c r="AQ25" i="17"/>
  <c r="BY54" i="17"/>
  <c r="AW30" i="17"/>
  <c r="AV43" i="17"/>
  <c r="AO31" i="17"/>
  <c r="AN44" i="17"/>
  <c r="BM34" i="18"/>
  <c r="BZ41" i="17"/>
  <c r="BZ54" i="17" s="1"/>
  <c r="CI21" i="16"/>
  <c r="AD22" i="16"/>
  <c r="AG23" i="16"/>
  <c r="AX23" i="16"/>
  <c r="BN23" i="16"/>
  <c r="BQ24" i="16"/>
  <c r="CH24" i="16"/>
  <c r="L25" i="16"/>
  <c r="O26" i="16"/>
  <c r="AV26" i="16"/>
  <c r="E27" i="16"/>
  <c r="CF27" i="16"/>
  <c r="N29" i="16"/>
  <c r="AD29" i="16"/>
  <c r="BN30" i="16"/>
  <c r="BH31" i="16"/>
  <c r="BY31" i="16"/>
  <c r="D32" i="16"/>
  <c r="BS32" i="16"/>
  <c r="CG36" i="16"/>
  <c r="CF37" i="16"/>
  <c r="CF50" i="16" s="1"/>
  <c r="AM40" i="16"/>
  <c r="AM53" i="16" s="1"/>
  <c r="L42" i="16"/>
  <c r="AY21" i="17"/>
  <c r="AX34" i="17"/>
  <c r="AH24" i="17"/>
  <c r="AG37" i="17"/>
  <c r="AG50" i="17" s="1"/>
  <c r="L38" i="18"/>
  <c r="L51" i="18" s="1"/>
  <c r="L51" i="17"/>
  <c r="CB28" i="17"/>
  <c r="CA41" i="17"/>
  <c r="CA54" i="17" s="1"/>
  <c r="BM48" i="17"/>
  <c r="L56" i="17"/>
  <c r="BE40" i="19"/>
  <c r="BF27" i="19"/>
  <c r="BE54" i="16"/>
  <c r="AM58" i="16"/>
  <c r="BD58" i="16"/>
  <c r="AE38" i="16"/>
  <c r="V40" i="16"/>
  <c r="AU57" i="16"/>
  <c r="M25" i="17"/>
  <c r="U39" i="18"/>
  <c r="U52" i="18" s="1"/>
  <c r="U52" i="17"/>
  <c r="AV52" i="17"/>
  <c r="AV27" i="17"/>
  <c r="AX41" i="17"/>
  <c r="AX54" i="17" s="1"/>
  <c r="AY28" i="17"/>
  <c r="BE29" i="17"/>
  <c r="BD42" i="17"/>
  <c r="N31" i="17"/>
  <c r="L58" i="17"/>
  <c r="AO58" i="16"/>
  <c r="BE45" i="16"/>
  <c r="BE58" i="16" s="1"/>
  <c r="BF32" i="16"/>
  <c r="BF41" i="16"/>
  <c r="T43" i="16"/>
  <c r="T56" i="16" s="1"/>
  <c r="AW44" i="16"/>
  <c r="AW44" i="15" s="1"/>
  <c r="AC48" i="17"/>
  <c r="BM49" i="17"/>
  <c r="AL37" i="18"/>
  <c r="AL50" i="18" s="1"/>
  <c r="AL50" i="17"/>
  <c r="AV38" i="17"/>
  <c r="AW25" i="17"/>
  <c r="V39" i="18"/>
  <c r="CE52" i="18"/>
  <c r="CF40" i="17"/>
  <c r="CG27" i="17"/>
  <c r="AC45" i="18"/>
  <c r="AC58" i="18" s="1"/>
  <c r="AC58" i="17"/>
  <c r="BM52" i="17"/>
  <c r="N56" i="17"/>
  <c r="BX35" i="19"/>
  <c r="BY22" i="19"/>
  <c r="N28" i="16"/>
  <c r="AX29" i="16"/>
  <c r="N31" i="16"/>
  <c r="AP32" i="16"/>
  <c r="U43" i="16"/>
  <c r="U56" i="16" s="1"/>
  <c r="BV44" i="16"/>
  <c r="BV57" i="16" s="1"/>
  <c r="BE21" i="17"/>
  <c r="AD22" i="17"/>
  <c r="C23" i="17"/>
  <c r="BN23" i="17"/>
  <c r="AM24" i="17"/>
  <c r="W26" i="17"/>
  <c r="BD41" i="18"/>
  <c r="BD54" i="18" s="1"/>
  <c r="BD54" i="17"/>
  <c r="CE44" i="17"/>
  <c r="CE57" i="17" s="1"/>
  <c r="CF31" i="17"/>
  <c r="AD58" i="17"/>
  <c r="BV49" i="17"/>
  <c r="T56" i="17"/>
  <c r="U52" i="16"/>
  <c r="BE53" i="16"/>
  <c r="AD28" i="16"/>
  <c r="C55" i="16"/>
  <c r="BN29" i="16"/>
  <c r="AM56" i="16"/>
  <c r="AV57" i="16"/>
  <c r="BM57" i="16"/>
  <c r="BV34" i="16"/>
  <c r="BV34" i="15" s="1"/>
  <c r="B35" i="16"/>
  <c r="B48" i="16" s="1"/>
  <c r="T39" i="16"/>
  <c r="T52" i="16" s="1"/>
  <c r="AV43" i="16"/>
  <c r="AV56" i="16" s="1"/>
  <c r="AC57" i="16"/>
  <c r="AC34" i="17"/>
  <c r="AD21" i="17"/>
  <c r="B35" i="17"/>
  <c r="C22" i="17"/>
  <c r="BO22" i="17"/>
  <c r="BN35" i="17"/>
  <c r="AL36" i="17"/>
  <c r="AM23" i="17"/>
  <c r="L24" i="17"/>
  <c r="K37" i="17"/>
  <c r="K50" i="17" s="1"/>
  <c r="BV37" i="17"/>
  <c r="BW24" i="17"/>
  <c r="CG25" i="17"/>
  <c r="CF38" i="17"/>
  <c r="AD40" i="17"/>
  <c r="AE27" i="17"/>
  <c r="AD41" i="18"/>
  <c r="AD54" i="18" s="1"/>
  <c r="AD54" i="17"/>
  <c r="BE28" i="17"/>
  <c r="BN55" i="17"/>
  <c r="B43" i="17"/>
  <c r="C30" i="17"/>
  <c r="AF30" i="17"/>
  <c r="CG43" i="17"/>
  <c r="CH30" i="17"/>
  <c r="T57" i="17"/>
  <c r="AE32" i="17"/>
  <c r="BH45" i="17"/>
  <c r="BH58" i="17" s="1"/>
  <c r="BI32" i="17"/>
  <c r="AC57" i="17"/>
  <c r="AW31" i="17"/>
  <c r="AV44" i="17"/>
  <c r="AV57" i="17" s="1"/>
  <c r="CF45" i="17"/>
  <c r="CF58" i="17" s="1"/>
  <c r="CG32" i="17"/>
  <c r="AF54" i="17"/>
  <c r="BM41" i="18"/>
  <c r="BM54" i="18" s="1"/>
  <c r="BM54" i="17"/>
  <c r="K58" i="18"/>
  <c r="AX37" i="19"/>
  <c r="AY24" i="19"/>
  <c r="C42" i="20"/>
  <c r="C55" i="20" s="1"/>
  <c r="BW26" i="17"/>
  <c r="BV39" i="17"/>
  <c r="AN40" i="17"/>
  <c r="C44" i="17"/>
  <c r="C57" i="17" s="1"/>
  <c r="B47" i="17"/>
  <c r="BW48" i="19"/>
  <c r="BW35" i="18"/>
  <c r="BW48" i="18" s="1"/>
  <c r="BW42" i="18"/>
  <c r="BW55" i="18" s="1"/>
  <c r="U56" i="17"/>
  <c r="AW34" i="17"/>
  <c r="K39" i="17"/>
  <c r="BG45" i="17"/>
  <c r="BG58" i="17" s="1"/>
  <c r="T42" i="20"/>
  <c r="T55" i="20" s="1"/>
  <c r="T55" i="19"/>
  <c r="C55" i="19"/>
  <c r="CE48" i="17"/>
  <c r="D25" i="17"/>
  <c r="U27" i="17"/>
  <c r="BX29" i="17"/>
  <c r="V30" i="17"/>
  <c r="AL43" i="18"/>
  <c r="AL56" i="18" s="1"/>
  <c r="BD43" i="17"/>
  <c r="BE30" i="17"/>
  <c r="BV56" i="18"/>
  <c r="BV58" i="17"/>
  <c r="AC36" i="17"/>
  <c r="B38" i="17"/>
  <c r="AV41" i="17"/>
  <c r="AV54" i="17" s="1"/>
  <c r="F44" i="17"/>
  <c r="F57" i="17" s="1"/>
  <c r="AM44" i="17"/>
  <c r="AM57" i="17" s="1"/>
  <c r="B20" i="17"/>
  <c r="K8" i="17"/>
  <c r="CF48" i="17"/>
  <c r="AU54" i="17"/>
  <c r="AM43" i="18"/>
  <c r="AM56" i="18" s="1"/>
  <c r="AL57" i="17"/>
  <c r="C32" i="17"/>
  <c r="B45" i="17"/>
  <c r="B58" i="17" s="1"/>
  <c r="BD58" i="17"/>
  <c r="BV35" i="17"/>
  <c r="BM37" i="17"/>
  <c r="AW41" i="17"/>
  <c r="BM39" i="19"/>
  <c r="BN26" i="19"/>
  <c r="K36" i="18"/>
  <c r="K49" i="18" s="1"/>
  <c r="K49" i="17"/>
  <c r="BO28" i="17"/>
  <c r="BN41" i="17"/>
  <c r="AN43" i="18"/>
  <c r="BV57" i="17"/>
  <c r="AM32" i="17"/>
  <c r="AL45" i="17"/>
  <c r="AL58" i="17" s="1"/>
  <c r="BE45" i="18"/>
  <c r="BE58" i="18" s="1"/>
  <c r="BE58" i="17"/>
  <c r="BD49" i="17"/>
  <c r="K57" i="17"/>
  <c r="C21" i="17"/>
  <c r="W22" i="17"/>
  <c r="AM22" i="17"/>
  <c r="CH22" i="17"/>
  <c r="L23" i="17"/>
  <c r="BG23" i="17"/>
  <c r="AV24" i="17"/>
  <c r="AF26" i="17"/>
  <c r="BE27" i="17"/>
  <c r="BV40" i="17"/>
  <c r="BW27" i="17"/>
  <c r="AO30" i="17"/>
  <c r="BY30" i="17"/>
  <c r="V31" i="17"/>
  <c r="BG31" i="17"/>
  <c r="BF44" i="17"/>
  <c r="BW31" i="17"/>
  <c r="T45" i="18"/>
  <c r="T58" i="18" s="1"/>
  <c r="T58" i="17"/>
  <c r="BZ32" i="17"/>
  <c r="K35" i="17"/>
  <c r="K48" i="17" s="1"/>
  <c r="BD35" i="17"/>
  <c r="BD48" i="17" s="1"/>
  <c r="AU52" i="17"/>
  <c r="BM56" i="17"/>
  <c r="L57" i="17"/>
  <c r="B50" i="17"/>
  <c r="B37" i="18"/>
  <c r="B50" i="18" s="1"/>
  <c r="BN52" i="17"/>
  <c r="CE52" i="17"/>
  <c r="K55" i="17"/>
  <c r="AU55" i="17"/>
  <c r="U58" i="17"/>
  <c r="AC55" i="17"/>
  <c r="BM45" i="19"/>
  <c r="BN32" i="19"/>
  <c r="CF21" i="17"/>
  <c r="C24" i="17"/>
  <c r="BF25" i="17"/>
  <c r="BW25" i="17"/>
  <c r="AX26" i="17"/>
  <c r="BO26" i="17"/>
  <c r="CF52" i="17"/>
  <c r="B41" i="18"/>
  <c r="B54" i="18" s="1"/>
  <c r="B54" i="17"/>
  <c r="CG28" i="17"/>
  <c r="L29" i="17"/>
  <c r="AD55" i="17"/>
  <c r="AV29" i="17"/>
  <c r="V32" i="17"/>
  <c r="BX45" i="17"/>
  <c r="K58" i="17"/>
  <c r="BM16" i="19"/>
  <c r="BV16" i="19" s="1"/>
  <c r="BW55" i="19" s="1"/>
  <c r="BD55" i="19"/>
  <c r="CG43" i="18"/>
  <c r="BD38" i="20"/>
  <c r="BD51" i="20" s="1"/>
  <c r="BD38" i="18"/>
  <c r="BD51" i="18" s="1"/>
  <c r="T50" i="17"/>
  <c r="K53" i="17"/>
  <c r="C54" i="17"/>
  <c r="U28" i="17"/>
  <c r="T41" i="17"/>
  <c r="AC40" i="17"/>
  <c r="BO42" i="17"/>
  <c r="AO43" i="19"/>
  <c r="AP30" i="19"/>
  <c r="CH30" i="19"/>
  <c r="AM21" i="17"/>
  <c r="U24" i="17"/>
  <c r="CF24" i="17"/>
  <c r="D26" i="17"/>
  <c r="T39" i="18"/>
  <c r="T52" i="18" s="1"/>
  <c r="T52" i="17"/>
  <c r="CH26" i="17"/>
  <c r="L27" i="17"/>
  <c r="D28" i="17"/>
  <c r="AL41" i="18"/>
  <c r="AL54" i="18" s="1"/>
  <c r="AL54" i="17"/>
  <c r="AF29" i="17"/>
  <c r="CF29" i="17"/>
  <c r="AD56" i="17"/>
  <c r="CE43" i="18"/>
  <c r="CE56" i="18" s="1"/>
  <c r="AU44" i="18"/>
  <c r="AU57" i="18" s="1"/>
  <c r="AU57" i="17"/>
  <c r="CE45" i="18"/>
  <c r="CE58" i="18" s="1"/>
  <c r="CE58" i="17"/>
  <c r="AL38" i="17"/>
  <c r="BD44" i="18"/>
  <c r="BD57" i="18" s="1"/>
  <c r="BD57" i="17"/>
  <c r="AW37" i="20"/>
  <c r="F21" i="19"/>
  <c r="E34" i="19"/>
  <c r="AC38" i="19"/>
  <c r="AD25" i="19"/>
  <c r="CF43" i="20"/>
  <c r="CF56" i="20" s="1"/>
  <c r="CF43" i="18"/>
  <c r="CF56" i="18" s="1"/>
  <c r="L36" i="20"/>
  <c r="L49" i="20" s="1"/>
  <c r="L49" i="19"/>
  <c r="B20" i="19"/>
  <c r="B47" i="19"/>
  <c r="K8" i="19"/>
  <c r="L47" i="19" s="1"/>
  <c r="N24" i="19"/>
  <c r="M37" i="19"/>
  <c r="M43" i="19"/>
  <c r="N30" i="19"/>
  <c r="AC13" i="19"/>
  <c r="T52" i="19"/>
  <c r="BD37" i="20"/>
  <c r="BD50" i="20" s="1"/>
  <c r="BD37" i="18"/>
  <c r="BD50" i="18" s="1"/>
  <c r="BE43" i="19"/>
  <c r="BF30" i="19"/>
  <c r="C37" i="20"/>
  <c r="C50" i="20" s="1"/>
  <c r="C50" i="19"/>
  <c r="AC43" i="20"/>
  <c r="AC56" i="20" s="1"/>
  <c r="AC56" i="19"/>
  <c r="AC43" i="18"/>
  <c r="AC56" i="18" s="1"/>
  <c r="U52" i="19"/>
  <c r="BE57" i="18"/>
  <c r="BE57" i="17"/>
  <c r="BD57" i="19"/>
  <c r="BM18" i="19"/>
  <c r="BV18" i="19" s="1"/>
  <c r="CE18" i="19" s="1"/>
  <c r="C23" i="19"/>
  <c r="B36" i="19"/>
  <c r="T37" i="20"/>
  <c r="T50" i="20" s="1"/>
  <c r="CJ25" i="19"/>
  <c r="CI38" i="19"/>
  <c r="AL39" i="20"/>
  <c r="AL52" i="20" s="1"/>
  <c r="AL39" i="18"/>
  <c r="AL52" i="18" s="1"/>
  <c r="BP28" i="19"/>
  <c r="BM42" i="18"/>
  <c r="BM55" i="18" s="1"/>
  <c r="T43" i="20"/>
  <c r="T56" i="20" s="1"/>
  <c r="T56" i="19"/>
  <c r="T43" i="18"/>
  <c r="T56" i="18" s="1"/>
  <c r="AD58" i="19"/>
  <c r="AD45" i="18"/>
  <c r="AD58" i="18" s="1"/>
  <c r="K37" i="18"/>
  <c r="K50" i="18" s="1"/>
  <c r="K50" i="19"/>
  <c r="T48" i="17"/>
  <c r="B20" i="18"/>
  <c r="BD35" i="20"/>
  <c r="BD48" i="20" s="1"/>
  <c r="BD48" i="19"/>
  <c r="BD35" i="18"/>
  <c r="BD48" i="18" s="1"/>
  <c r="AM39" i="19"/>
  <c r="AN26" i="19"/>
  <c r="AE32" i="19"/>
  <c r="K20" i="18"/>
  <c r="T8" i="18"/>
  <c r="BE58" i="19"/>
  <c r="BM19" i="19"/>
  <c r="BV19" i="19" s="1"/>
  <c r="CE19" i="19" s="1"/>
  <c r="CE58" i="19" s="1"/>
  <c r="B39" i="20"/>
  <c r="B52" i="20" s="1"/>
  <c r="B52" i="19"/>
  <c r="B39" i="18"/>
  <c r="B52" i="18" s="1"/>
  <c r="BV44" i="19"/>
  <c r="BW31" i="19"/>
  <c r="BM14" i="19"/>
  <c r="BV14" i="19" s="1"/>
  <c r="CE14" i="19" s="1"/>
  <c r="BD53" i="19"/>
  <c r="AP49" i="19"/>
  <c r="AD24" i="19"/>
  <c r="AC37" i="19"/>
  <c r="U35" i="19"/>
  <c r="V22" i="19"/>
  <c r="AQ23" i="19"/>
  <c r="BM38" i="19"/>
  <c r="BN25" i="19"/>
  <c r="K38" i="20"/>
  <c r="K51" i="20" s="1"/>
  <c r="K51" i="19"/>
  <c r="T35" i="18"/>
  <c r="T48" i="18" s="1"/>
  <c r="AC15" i="19"/>
  <c r="AL15" i="19" s="1"/>
  <c r="T54" i="19"/>
  <c r="CF36" i="19"/>
  <c r="CG23" i="19"/>
  <c r="T37" i="18"/>
  <c r="T50" i="18" s="1"/>
  <c r="D47" i="19"/>
  <c r="AL34" i="19"/>
  <c r="AM21" i="19"/>
  <c r="V23" i="19"/>
  <c r="U36" i="19"/>
  <c r="F28" i="19"/>
  <c r="E41" i="19"/>
  <c r="CF29" i="19"/>
  <c r="CE42" i="19"/>
  <c r="C32" i="19"/>
  <c r="B45" i="19"/>
  <c r="BV35" i="20"/>
  <c r="BV48" i="20" s="1"/>
  <c r="BV48" i="19"/>
  <c r="AO49" i="19"/>
  <c r="L27" i="19"/>
  <c r="K40" i="19"/>
  <c r="AN43" i="20"/>
  <c r="AV35" i="20"/>
  <c r="AV48" i="20" s="1"/>
  <c r="AV48" i="19"/>
  <c r="BD36" i="20"/>
  <c r="BD49" i="20" s="1"/>
  <c r="BD49" i="19"/>
  <c r="AW35" i="19"/>
  <c r="AX22" i="19"/>
  <c r="B51" i="19"/>
  <c r="BD34" i="20"/>
  <c r="K55" i="19"/>
  <c r="K42" i="18"/>
  <c r="K55" i="18" s="1"/>
  <c r="M34" i="19"/>
  <c r="N21" i="19"/>
  <c r="BV34" i="20"/>
  <c r="T48" i="19"/>
  <c r="CE49" i="19"/>
  <c r="D25" i="19"/>
  <c r="C38" i="19"/>
  <c r="AF28" i="19"/>
  <c r="AE41" i="19"/>
  <c r="E31" i="19"/>
  <c r="D44" i="19"/>
  <c r="BD53" i="20"/>
  <c r="BF36" i="21"/>
  <c r="BG23" i="21"/>
  <c r="AD48" i="19"/>
  <c r="BF22" i="19"/>
  <c r="BE35" i="19"/>
  <c r="CE39" i="20"/>
  <c r="CE52" i="20" s="1"/>
  <c r="AU42" i="19"/>
  <c r="AV29" i="19"/>
  <c r="AV37" i="20"/>
  <c r="AV50" i="20" s="1"/>
  <c r="V21" i="19"/>
  <c r="U34" i="19"/>
  <c r="C52" i="19"/>
  <c r="C39" i="18"/>
  <c r="C52" i="18" s="1"/>
  <c r="U53" i="19"/>
  <c r="C47" i="19"/>
  <c r="AV28" i="19"/>
  <c r="AU41" i="19"/>
  <c r="BV41" i="20"/>
  <c r="BV54" i="20" s="1"/>
  <c r="V29" i="19"/>
  <c r="U42" i="19"/>
  <c r="BN30" i="19"/>
  <c r="BM43" i="19"/>
  <c r="U31" i="19"/>
  <c r="T44" i="19"/>
  <c r="M32" i="19"/>
  <c r="L45" i="19"/>
  <c r="BE34" i="19"/>
  <c r="BF21" i="19"/>
  <c r="BN23" i="19"/>
  <c r="BM36" i="19"/>
  <c r="BV37" i="20"/>
  <c r="BV50" i="20" s="1"/>
  <c r="W26" i="19"/>
  <c r="AF27" i="19"/>
  <c r="K41" i="19"/>
  <c r="L28" i="19"/>
  <c r="L52" i="19"/>
  <c r="B35" i="20"/>
  <c r="B48" i="20" s="1"/>
  <c r="B48" i="19"/>
  <c r="V38" i="20"/>
  <c r="V51" i="20" s="1"/>
  <c r="E27" i="19"/>
  <c r="D40" i="19"/>
  <c r="BV40" i="20"/>
  <c r="BV53" i="20" s="1"/>
  <c r="BM44" i="19"/>
  <c r="BN31" i="19"/>
  <c r="BD34" i="18"/>
  <c r="BD36" i="18"/>
  <c r="BD49" i="18" s="1"/>
  <c r="BV40" i="18"/>
  <c r="BV53" i="18" s="1"/>
  <c r="C35" i="19"/>
  <c r="D22" i="19"/>
  <c r="M36" i="19"/>
  <c r="N23" i="19"/>
  <c r="BX24" i="19"/>
  <c r="X25" i="19"/>
  <c r="W38" i="19"/>
  <c r="AD39" i="18"/>
  <c r="AD52" i="18" s="1"/>
  <c r="BW27" i="19"/>
  <c r="AU35" i="20"/>
  <c r="AU48" i="20" s="1"/>
  <c r="AU48" i="19"/>
  <c r="BE39" i="19"/>
  <c r="BF26" i="19"/>
  <c r="AD53" i="19"/>
  <c r="BN41" i="20"/>
  <c r="BN54" i="20" s="1"/>
  <c r="AN29" i="19"/>
  <c r="AM42" i="19"/>
  <c r="BE58" i="20"/>
  <c r="T53" i="19"/>
  <c r="BX21" i="19"/>
  <c r="BW34" i="19"/>
  <c r="AM35" i="19"/>
  <c r="AN22" i="19"/>
  <c r="AU36" i="19"/>
  <c r="AV23" i="19"/>
  <c r="BE37" i="19"/>
  <c r="BF24" i="19"/>
  <c r="L51" i="19"/>
  <c r="AV26" i="19"/>
  <c r="AU39" i="19"/>
  <c r="AN27" i="19"/>
  <c r="AM40" i="19"/>
  <c r="CF27" i="19"/>
  <c r="CE40" i="19"/>
  <c r="BX28" i="19"/>
  <c r="BW41" i="19"/>
  <c r="AD29" i="19"/>
  <c r="AC42" i="19"/>
  <c r="V30" i="19"/>
  <c r="U43" i="19"/>
  <c r="U38" i="19"/>
  <c r="AL40" i="20"/>
  <c r="AL53" i="20" s="1"/>
  <c r="C41" i="19"/>
  <c r="B44" i="19"/>
  <c r="K36" i="20"/>
  <c r="K49" i="20" s="1"/>
  <c r="K49" i="19"/>
  <c r="AC36" i="20"/>
  <c r="AC49" i="20" s="1"/>
  <c r="AC49" i="19"/>
  <c r="M25" i="19"/>
  <c r="E26" i="19"/>
  <c r="AL45" i="19"/>
  <c r="AM32" i="19"/>
  <c r="C44" i="19"/>
  <c r="AD36" i="19"/>
  <c r="AE23" i="19"/>
  <c r="AL37" i="20"/>
  <c r="AL50" i="20" s="1"/>
  <c r="BV38" i="20"/>
  <c r="BV51" i="20" s="1"/>
  <c r="BD41" i="20"/>
  <c r="BD54" i="20" s="1"/>
  <c r="C43" i="19"/>
  <c r="D30" i="19"/>
  <c r="AC44" i="19"/>
  <c r="AD31" i="19"/>
  <c r="AC39" i="19"/>
  <c r="K58" i="19"/>
  <c r="AL9" i="21"/>
  <c r="AU9" i="21" s="1"/>
  <c r="BD9" i="21" s="1"/>
  <c r="BM9" i="21" s="1"/>
  <c r="BV9" i="21" s="1"/>
  <c r="CE9" i="21" s="1"/>
  <c r="CF48" i="21" s="1"/>
  <c r="AC48" i="21"/>
  <c r="BD55" i="21"/>
  <c r="BM16" i="21"/>
  <c r="BV16" i="21" s="1"/>
  <c r="CE16" i="21" s="1"/>
  <c r="CF55" i="21" s="1"/>
  <c r="BE55" i="21"/>
  <c r="K34" i="20"/>
  <c r="K47" i="20" s="1"/>
  <c r="CF22" i="19"/>
  <c r="CE35" i="19"/>
  <c r="CF24" i="19"/>
  <c r="CE37" i="19"/>
  <c r="W27" i="19"/>
  <c r="BM40" i="19"/>
  <c r="BN27" i="19"/>
  <c r="AL54" i="20"/>
  <c r="L55" i="19"/>
  <c r="AV30" i="19"/>
  <c r="AU43" i="19"/>
  <c r="AU58" i="19"/>
  <c r="AU45" i="18"/>
  <c r="AU58" i="18" s="1"/>
  <c r="CA32" i="19"/>
  <c r="C40" i="19"/>
  <c r="B43" i="20"/>
  <c r="B56" i="20" s="1"/>
  <c r="B56" i="19"/>
  <c r="B37" i="20"/>
  <c r="B50" i="20" s="1"/>
  <c r="B50" i="19"/>
  <c r="AF26" i="19"/>
  <c r="AE39" i="19"/>
  <c r="T54" i="20"/>
  <c r="N29" i="19"/>
  <c r="M42" i="19"/>
  <c r="BE44" i="20"/>
  <c r="BE57" i="20" s="1"/>
  <c r="BE57" i="19"/>
  <c r="CF31" i="19"/>
  <c r="CE44" i="19"/>
  <c r="AV58" i="19"/>
  <c r="AC35" i="19"/>
  <c r="T49" i="19"/>
  <c r="AC34" i="20"/>
  <c r="BM34" i="20"/>
  <c r="BN48" i="19"/>
  <c r="D50" i="19"/>
  <c r="V24" i="19"/>
  <c r="BF25" i="19"/>
  <c r="BX26" i="19"/>
  <c r="BW39" i="19"/>
  <c r="V28" i="19"/>
  <c r="U41" i="19"/>
  <c r="AN28" i="19"/>
  <c r="BF29" i="19"/>
  <c r="BE42" i="19"/>
  <c r="BX29" i="19"/>
  <c r="BF31" i="19"/>
  <c r="AW32" i="19"/>
  <c r="BW45" i="18"/>
  <c r="BW58" i="18" s="1"/>
  <c r="AC53" i="19"/>
  <c r="AV21" i="19"/>
  <c r="AU34" i="19"/>
  <c r="BN34" i="20"/>
  <c r="L22" i="19"/>
  <c r="K35" i="19"/>
  <c r="BP22" i="19"/>
  <c r="BO35" i="19"/>
  <c r="E50" i="19"/>
  <c r="BM37" i="19"/>
  <c r="BN24" i="19"/>
  <c r="N52" i="19"/>
  <c r="AU40" i="19"/>
  <c r="AV27" i="19"/>
  <c r="CE41" i="19"/>
  <c r="CF28" i="19"/>
  <c r="AE30" i="19"/>
  <c r="AD43" i="19"/>
  <c r="K57" i="19"/>
  <c r="K44" i="18"/>
  <c r="K57" i="18" s="1"/>
  <c r="K44" i="20"/>
  <c r="K57" i="20" s="1"/>
  <c r="AM31" i="19"/>
  <c r="AL44" i="19"/>
  <c r="AL38" i="20"/>
  <c r="AL51" i="20" s="1"/>
  <c r="AL51" i="19"/>
  <c r="BY45" i="19"/>
  <c r="AL53" i="19"/>
  <c r="D54" i="19"/>
  <c r="AE21" i="19"/>
  <c r="BO21" i="19"/>
  <c r="CF21" i="19"/>
  <c r="AF22" i="19"/>
  <c r="AM49" i="19"/>
  <c r="BX23" i="19"/>
  <c r="BW36" i="19"/>
  <c r="F24" i="19"/>
  <c r="AU37" i="20"/>
  <c r="AU50" i="20" s="1"/>
  <c r="AP25" i="19"/>
  <c r="O26" i="19"/>
  <c r="BM41" i="20"/>
  <c r="BM54" i="20" s="1"/>
  <c r="K43" i="20"/>
  <c r="K56" i="20" s="1"/>
  <c r="K56" i="19"/>
  <c r="L31" i="19"/>
  <c r="AL36" i="20"/>
  <c r="AL49" i="20" s="1"/>
  <c r="AL49" i="19"/>
  <c r="AM38" i="19"/>
  <c r="AC41" i="18"/>
  <c r="AC54" i="18" s="1"/>
  <c r="AC58" i="20"/>
  <c r="D52" i="19"/>
  <c r="AC58" i="19"/>
  <c r="U37" i="20"/>
  <c r="U50" i="20" s="1"/>
  <c r="BV40" i="21"/>
  <c r="BV53" i="21" s="1"/>
  <c r="BW27" i="21"/>
  <c r="BV45" i="19"/>
  <c r="BV49" i="21"/>
  <c r="CE10" i="21"/>
  <c r="L36" i="21"/>
  <c r="L49" i="21" s="1"/>
  <c r="M23" i="21"/>
  <c r="BM35" i="19"/>
  <c r="BD57" i="20"/>
  <c r="AL56" i="19"/>
  <c r="K20" i="20"/>
  <c r="AM24" i="19"/>
  <c r="BW25" i="19"/>
  <c r="BE28" i="19"/>
  <c r="BV43" i="20"/>
  <c r="BV56" i="20" s="1"/>
  <c r="AU57" i="20"/>
  <c r="T45" i="20"/>
  <c r="T58" i="20" s="1"/>
  <c r="T58" i="19"/>
  <c r="CE58" i="20"/>
  <c r="AM56" i="19"/>
  <c r="BV49" i="20"/>
  <c r="T38" i="20"/>
  <c r="T51" i="20" s="1"/>
  <c r="T51" i="19"/>
  <c r="AV25" i="19"/>
  <c r="BD39" i="20"/>
  <c r="BD52" i="20" s="1"/>
  <c r="CF26" i="19"/>
  <c r="B41" i="20"/>
  <c r="B54" i="20" s="1"/>
  <c r="B54" i="19"/>
  <c r="AL42" i="20"/>
  <c r="AL55" i="20" s="1"/>
  <c r="AL55" i="19"/>
  <c r="BN29" i="19"/>
  <c r="BW30" i="19"/>
  <c r="AV31" i="19"/>
  <c r="U32" i="19"/>
  <c r="CF32" i="19"/>
  <c r="CE56" i="20"/>
  <c r="BV49" i="19"/>
  <c r="T52" i="20"/>
  <c r="BF32" i="19"/>
  <c r="AL56" i="20"/>
  <c r="AL48" i="19"/>
  <c r="B20" i="20"/>
  <c r="CF37" i="21"/>
  <c r="CF50" i="21" s="1"/>
  <c r="CG24" i="21"/>
  <c r="BF30" i="21"/>
  <c r="BD45" i="19"/>
  <c r="AU57" i="19"/>
  <c r="AC42" i="21"/>
  <c r="AC55" i="21" s="1"/>
  <c r="AD29" i="21"/>
  <c r="BV35" i="21"/>
  <c r="BW22" i="21"/>
  <c r="BY42" i="21"/>
  <c r="BZ29" i="21"/>
  <c r="C41" i="22"/>
  <c r="D28" i="22"/>
  <c r="X42" i="26"/>
  <c r="X55" i="26" s="1"/>
  <c r="Y29" i="26"/>
  <c r="CF34" i="21"/>
  <c r="CG21" i="21"/>
  <c r="AN40" i="21"/>
  <c r="AO27" i="21"/>
  <c r="CE41" i="21"/>
  <c r="CE54" i="21" s="1"/>
  <c r="CF28" i="21"/>
  <c r="U57" i="21"/>
  <c r="BM10" i="22"/>
  <c r="BV10" i="22" s="1"/>
  <c r="CE10" i="22" s="1"/>
  <c r="CF49" i="22" s="1"/>
  <c r="BD49" i="22"/>
  <c r="V37" i="21"/>
  <c r="W24" i="21"/>
  <c r="BD50" i="21"/>
  <c r="V44" i="21"/>
  <c r="W31" i="21"/>
  <c r="T52" i="21"/>
  <c r="E40" i="21"/>
  <c r="E53" i="21" s="1"/>
  <c r="F27" i="21"/>
  <c r="BN39" i="22"/>
  <c r="BN52" i="22" s="1"/>
  <c r="BO26" i="22"/>
  <c r="BE21" i="21"/>
  <c r="AE23" i="21"/>
  <c r="AV41" i="21"/>
  <c r="AV54" i="21" s="1"/>
  <c r="AW28" i="21"/>
  <c r="AL38" i="23"/>
  <c r="AL51" i="23" s="1"/>
  <c r="AL51" i="22"/>
  <c r="AW22" i="21"/>
  <c r="AV35" i="21"/>
  <c r="BM58" i="21"/>
  <c r="AM50" i="21"/>
  <c r="AM25" i="22"/>
  <c r="AC39" i="22"/>
  <c r="AD26" i="22"/>
  <c r="K48" i="21"/>
  <c r="CF23" i="21"/>
  <c r="CE36" i="21"/>
  <c r="BO38" i="21"/>
  <c r="BP25" i="21"/>
  <c r="AC51" i="21"/>
  <c r="BM52" i="21"/>
  <c r="N41" i="21"/>
  <c r="N54" i="21" s="1"/>
  <c r="O28" i="21"/>
  <c r="BG29" i="21"/>
  <c r="BF42" i="21"/>
  <c r="K20" i="21"/>
  <c r="T8" i="21"/>
  <c r="T47" i="21" s="1"/>
  <c r="AD25" i="21"/>
  <c r="BV51" i="21"/>
  <c r="BN39" i="21"/>
  <c r="BN52" i="21" s="1"/>
  <c r="BO26" i="21"/>
  <c r="BP40" i="21"/>
  <c r="BP53" i="21" s="1"/>
  <c r="BQ27" i="21"/>
  <c r="U42" i="21"/>
  <c r="U55" i="21" s="1"/>
  <c r="V29" i="21"/>
  <c r="AC58" i="21"/>
  <c r="AL34" i="21"/>
  <c r="AM21" i="21"/>
  <c r="U22" i="21"/>
  <c r="T35" i="21"/>
  <c r="T48" i="21" s="1"/>
  <c r="C23" i="21"/>
  <c r="AD32" i="21"/>
  <c r="BM35" i="21"/>
  <c r="BN22" i="21"/>
  <c r="AC34" i="21"/>
  <c r="AD21" i="21"/>
  <c r="B38" i="21"/>
  <c r="C25" i="21"/>
  <c r="D53" i="21"/>
  <c r="M54" i="21"/>
  <c r="AU54" i="21"/>
  <c r="CF56" i="21"/>
  <c r="CF31" i="21"/>
  <c r="CE44" i="21"/>
  <c r="CE57" i="21" s="1"/>
  <c r="BN45" i="21"/>
  <c r="BN58" i="21" s="1"/>
  <c r="BO32" i="21"/>
  <c r="AL57" i="21"/>
  <c r="K47" i="21"/>
  <c r="K37" i="21"/>
  <c r="K50" i="21" s="1"/>
  <c r="L24" i="21"/>
  <c r="AL50" i="21"/>
  <c r="BN50" i="21"/>
  <c r="AM38" i="21"/>
  <c r="AM51" i="21" s="1"/>
  <c r="AN25" i="21"/>
  <c r="AL58" i="21"/>
  <c r="M21" i="21"/>
  <c r="L34" i="21"/>
  <c r="AN37" i="21"/>
  <c r="AO24" i="21"/>
  <c r="BO37" i="21"/>
  <c r="BP24" i="21"/>
  <c r="K51" i="21"/>
  <c r="T54" i="21"/>
  <c r="D44" i="21"/>
  <c r="D57" i="21" s="1"/>
  <c r="E31" i="21"/>
  <c r="BG44" i="21"/>
  <c r="BG57" i="21" s="1"/>
  <c r="BH31" i="21"/>
  <c r="BD36" i="21"/>
  <c r="BD49" i="21" s="1"/>
  <c r="BM41" i="21"/>
  <c r="BM54" i="21" s="1"/>
  <c r="T37" i="22"/>
  <c r="U24" i="22"/>
  <c r="BW25" i="21"/>
  <c r="AV52" i="21"/>
  <c r="BV52" i="21"/>
  <c r="U54" i="21"/>
  <c r="K45" i="21"/>
  <c r="K58" i="21" s="1"/>
  <c r="L32" i="21"/>
  <c r="AU45" i="21"/>
  <c r="AU58" i="21" s="1"/>
  <c r="AV32" i="21"/>
  <c r="BE36" i="21"/>
  <c r="BE49" i="21" s="1"/>
  <c r="U51" i="21"/>
  <c r="BO21" i="21"/>
  <c r="U50" i="21"/>
  <c r="AW26" i="21"/>
  <c r="C43" i="21"/>
  <c r="C56" i="21" s="1"/>
  <c r="D30" i="21"/>
  <c r="BD43" i="22"/>
  <c r="BE30" i="22"/>
  <c r="AU38" i="21"/>
  <c r="AV25" i="21"/>
  <c r="V26" i="21"/>
  <c r="U39" i="21"/>
  <c r="U52" i="21" s="1"/>
  <c r="AC41" i="21"/>
  <c r="AC54" i="21" s="1"/>
  <c r="AD28" i="21"/>
  <c r="BM57" i="21"/>
  <c r="AC45" i="23"/>
  <c r="AC58" i="23" s="1"/>
  <c r="AC58" i="22"/>
  <c r="U36" i="21"/>
  <c r="U49" i="21" s="1"/>
  <c r="V23" i="21"/>
  <c r="T40" i="21"/>
  <c r="U27" i="21"/>
  <c r="BD53" i="21"/>
  <c r="BN54" i="21"/>
  <c r="AO30" i="21"/>
  <c r="AN31" i="21"/>
  <c r="AM44" i="21"/>
  <c r="AM57" i="21" s="1"/>
  <c r="BN57" i="21"/>
  <c r="BV56" i="21"/>
  <c r="CE36" i="23"/>
  <c r="CE49" i="23" s="1"/>
  <c r="BP41" i="22"/>
  <c r="BQ28" i="22"/>
  <c r="V30" i="22"/>
  <c r="U43" i="22"/>
  <c r="AE45" i="22"/>
  <c r="AF32" i="22"/>
  <c r="AX24" i="21"/>
  <c r="CF38" i="21"/>
  <c r="CG25" i="21"/>
  <c r="BE53" i="21"/>
  <c r="BO28" i="21"/>
  <c r="BW43" i="21"/>
  <c r="BW56" i="21" s="1"/>
  <c r="BX30" i="21"/>
  <c r="CG45" i="21"/>
  <c r="CH32" i="21"/>
  <c r="BM51" i="21"/>
  <c r="AM53" i="21"/>
  <c r="AH28" i="22"/>
  <c r="AG41" i="22"/>
  <c r="AG54" i="22" s="1"/>
  <c r="BV41" i="23"/>
  <c r="BV54" i="23" s="1"/>
  <c r="V38" i="21"/>
  <c r="W25" i="21"/>
  <c r="BD51" i="21"/>
  <c r="BD52" i="21"/>
  <c r="BF27" i="21"/>
  <c r="K42" i="21"/>
  <c r="L29" i="21"/>
  <c r="K56" i="21"/>
  <c r="BN51" i="21"/>
  <c r="CE56" i="21"/>
  <c r="T50" i="21"/>
  <c r="AV50" i="21"/>
  <c r="AD39" i="21"/>
  <c r="AD52" i="21" s="1"/>
  <c r="AE26" i="21"/>
  <c r="AU52" i="21"/>
  <c r="C53" i="21"/>
  <c r="L54" i="21"/>
  <c r="AN29" i="21"/>
  <c r="AM42" i="21"/>
  <c r="AM55" i="21" s="1"/>
  <c r="BW55" i="21"/>
  <c r="C57" i="21"/>
  <c r="BE57" i="21"/>
  <c r="T51" i="21"/>
  <c r="AC57" i="21"/>
  <c r="BE31" i="22"/>
  <c r="BD44" i="22"/>
  <c r="BM50" i="21"/>
  <c r="B39" i="21"/>
  <c r="B52" i="21" s="1"/>
  <c r="C26" i="21"/>
  <c r="T36" i="21"/>
  <c r="T42" i="21"/>
  <c r="T55" i="21" s="1"/>
  <c r="AL15" i="22"/>
  <c r="AU15" i="22" s="1"/>
  <c r="BD15" i="22" s="1"/>
  <c r="BM15" i="22" s="1"/>
  <c r="BV15" i="22" s="1"/>
  <c r="CE15" i="22" s="1"/>
  <c r="CE54" i="22" s="1"/>
  <c r="AC54" i="22"/>
  <c r="C36" i="22"/>
  <c r="C49" i="22" s="1"/>
  <c r="D23" i="22"/>
  <c r="B47" i="21"/>
  <c r="CE39" i="21"/>
  <c r="CE52" i="21" s="1"/>
  <c r="CF26" i="21"/>
  <c r="B54" i="21"/>
  <c r="AU55" i="21"/>
  <c r="BM56" i="21"/>
  <c r="CE37" i="21"/>
  <c r="CE50" i="21" s="1"/>
  <c r="BV45" i="23"/>
  <c r="BV58" i="23" s="1"/>
  <c r="BV58" i="22"/>
  <c r="B36" i="22"/>
  <c r="B49" i="22" s="1"/>
  <c r="BD39" i="23"/>
  <c r="BD52" i="23" s="1"/>
  <c r="BD52" i="22"/>
  <c r="C47" i="21"/>
  <c r="AU49" i="21"/>
  <c r="BW49" i="21"/>
  <c r="K53" i="21"/>
  <c r="C41" i="21"/>
  <c r="C54" i="21" s="1"/>
  <c r="D28" i="21"/>
  <c r="AL54" i="21"/>
  <c r="AV55" i="21"/>
  <c r="BM42" i="21"/>
  <c r="BN29" i="21"/>
  <c r="L57" i="21"/>
  <c r="AV57" i="21"/>
  <c r="AL38" i="21"/>
  <c r="AL51" i="21" s="1"/>
  <c r="BD12" i="22"/>
  <c r="BM12" i="22" s="1"/>
  <c r="BV12" i="22" s="1"/>
  <c r="CE12" i="22" s="1"/>
  <c r="CE51" i="22" s="1"/>
  <c r="AX51" i="22"/>
  <c r="AU51" i="22"/>
  <c r="CE16" i="22"/>
  <c r="BV55" i="22"/>
  <c r="CI23" i="22"/>
  <c r="CH36" i="22"/>
  <c r="D21" i="21"/>
  <c r="L22" i="21"/>
  <c r="AN22" i="21"/>
  <c r="AV23" i="21"/>
  <c r="BX23" i="21"/>
  <c r="AM26" i="21"/>
  <c r="L53" i="21"/>
  <c r="V28" i="21"/>
  <c r="AM28" i="21"/>
  <c r="AW29" i="21"/>
  <c r="AC56" i="21"/>
  <c r="AU43" i="21"/>
  <c r="AU56" i="21" s="1"/>
  <c r="AV30" i="21"/>
  <c r="BP30" i="21"/>
  <c r="CG30" i="21"/>
  <c r="M31" i="21"/>
  <c r="AD57" i="21"/>
  <c r="BO31" i="21"/>
  <c r="BE58" i="21"/>
  <c r="BV58" i="21"/>
  <c r="CE38" i="21"/>
  <c r="CE51" i="21" s="1"/>
  <c r="BD57" i="21"/>
  <c r="M34" i="22"/>
  <c r="M47" i="22" s="1"/>
  <c r="N21" i="22"/>
  <c r="BE40" i="23"/>
  <c r="BE53" i="23" s="1"/>
  <c r="BE53" i="22"/>
  <c r="AV42" i="22"/>
  <c r="AV55" i="22" s="1"/>
  <c r="AW29" i="22"/>
  <c r="BY44" i="22"/>
  <c r="BY57" i="22" s="1"/>
  <c r="BZ31" i="22"/>
  <c r="BW21" i="21"/>
  <c r="AC50" i="21"/>
  <c r="BE24" i="21"/>
  <c r="M27" i="21"/>
  <c r="AC53" i="21"/>
  <c r="CG29" i="21"/>
  <c r="M30" i="21"/>
  <c r="AD30" i="21"/>
  <c r="AE31" i="21"/>
  <c r="AX31" i="21"/>
  <c r="T58" i="21"/>
  <c r="AM32" i="21"/>
  <c r="BF32" i="21"/>
  <c r="BW45" i="21"/>
  <c r="BX32" i="21"/>
  <c r="BM40" i="21"/>
  <c r="BM53" i="21" s="1"/>
  <c r="AL55" i="21"/>
  <c r="K44" i="21"/>
  <c r="K57" i="21" s="1"/>
  <c r="BF27" i="22"/>
  <c r="AD50" i="21"/>
  <c r="BE52" i="21"/>
  <c r="AD27" i="21"/>
  <c r="BD54" i="21"/>
  <c r="BV54" i="21"/>
  <c r="B55" i="21"/>
  <c r="B58" i="21"/>
  <c r="U45" i="21"/>
  <c r="U58" i="21" s="1"/>
  <c r="V32" i="21"/>
  <c r="BN40" i="21"/>
  <c r="BN53" i="21" s="1"/>
  <c r="CE58" i="21"/>
  <c r="AN22" i="22"/>
  <c r="BE49" i="22"/>
  <c r="BM49" i="21"/>
  <c r="C50" i="21"/>
  <c r="K52" i="21"/>
  <c r="BF39" i="21"/>
  <c r="BG26" i="21"/>
  <c r="AU53" i="21"/>
  <c r="CE53" i="21"/>
  <c r="BE41" i="21"/>
  <c r="BE54" i="21" s="1"/>
  <c r="BF28" i="21"/>
  <c r="C55" i="21"/>
  <c r="BO40" i="21"/>
  <c r="BN43" i="21"/>
  <c r="BN56" i="21" s="1"/>
  <c r="CF58" i="21"/>
  <c r="K20" i="22"/>
  <c r="T8" i="22"/>
  <c r="T47" i="22" s="1"/>
  <c r="V21" i="22"/>
  <c r="U34" i="22"/>
  <c r="AC36" i="23"/>
  <c r="AC49" i="23" s="1"/>
  <c r="AC49" i="22"/>
  <c r="V21" i="21"/>
  <c r="AX21" i="21"/>
  <c r="B48" i="21"/>
  <c r="AD22" i="21"/>
  <c r="BF22" i="21"/>
  <c r="CH22" i="21"/>
  <c r="BN23" i="21"/>
  <c r="D24" i="21"/>
  <c r="AF24" i="21"/>
  <c r="BV50" i="21"/>
  <c r="L25" i="21"/>
  <c r="L26" i="21"/>
  <c r="BW26" i="21"/>
  <c r="AV27" i="21"/>
  <c r="CF27" i="21"/>
  <c r="D29" i="21"/>
  <c r="BW31" i="21"/>
  <c r="BV44" i="21"/>
  <c r="BV57" i="21" s="1"/>
  <c r="D32" i="21"/>
  <c r="BV9" i="22"/>
  <c r="CE9" i="22" s="1"/>
  <c r="CF48" i="22" s="1"/>
  <c r="BM48" i="22"/>
  <c r="AD23" i="22"/>
  <c r="BG25" i="22"/>
  <c r="BF38" i="22"/>
  <c r="K42" i="22"/>
  <c r="L29" i="22"/>
  <c r="AU57" i="22"/>
  <c r="C22" i="21"/>
  <c r="K49" i="21"/>
  <c r="AM23" i="21"/>
  <c r="AU50" i="21"/>
  <c r="BW24" i="21"/>
  <c r="BE25" i="21"/>
  <c r="AC52" i="21"/>
  <c r="B53" i="21"/>
  <c r="K54" i="21"/>
  <c r="B57" i="21"/>
  <c r="T57" i="21"/>
  <c r="CH39" i="23"/>
  <c r="CH52" i="23" s="1"/>
  <c r="CH52" i="22"/>
  <c r="D31" i="22"/>
  <c r="C44" i="22"/>
  <c r="C57" i="22" s="1"/>
  <c r="AL40" i="21"/>
  <c r="AL53" i="21" s="1"/>
  <c r="B20" i="22"/>
  <c r="T34" i="23"/>
  <c r="K35" i="22"/>
  <c r="K48" i="22" s="1"/>
  <c r="L22" i="22"/>
  <c r="L25" i="22"/>
  <c r="K38" i="22"/>
  <c r="K51" i="22" s="1"/>
  <c r="K41" i="23"/>
  <c r="K54" i="23" s="1"/>
  <c r="K54" i="22"/>
  <c r="K40" i="23"/>
  <c r="K53" i="23" s="1"/>
  <c r="K53" i="22"/>
  <c r="AD50" i="22"/>
  <c r="N44" i="22"/>
  <c r="N57" i="22" s="1"/>
  <c r="O31" i="22"/>
  <c r="BW28" i="21"/>
  <c r="U30" i="21"/>
  <c r="BZ21" i="22"/>
  <c r="BY34" i="22"/>
  <c r="BV35" i="22"/>
  <c r="BW22" i="22"/>
  <c r="K57" i="22"/>
  <c r="K44" i="23"/>
  <c r="K57" i="23" s="1"/>
  <c r="BM50" i="22"/>
  <c r="C34" i="23"/>
  <c r="C47" i="23" s="1"/>
  <c r="C47" i="22"/>
  <c r="AU35" i="23"/>
  <c r="AU48" i="23" s="1"/>
  <c r="AU48" i="22"/>
  <c r="D24" i="22"/>
  <c r="C37" i="22"/>
  <c r="C50" i="22" s="1"/>
  <c r="CE37" i="22"/>
  <c r="CE50" i="22" s="1"/>
  <c r="CF24" i="22"/>
  <c r="K39" i="23"/>
  <c r="K52" i="23" s="1"/>
  <c r="K52" i="22"/>
  <c r="AN27" i="22"/>
  <c r="AM40" i="22"/>
  <c r="AM53" i="22" s="1"/>
  <c r="BV53" i="22"/>
  <c r="T41" i="23"/>
  <c r="T54" i="23" s="1"/>
  <c r="T54" i="22"/>
  <c r="BD38" i="22"/>
  <c r="M44" i="22"/>
  <c r="M57" i="22" s="1"/>
  <c r="D21" i="22"/>
  <c r="AV48" i="22"/>
  <c r="BN23" i="22"/>
  <c r="BM36" i="22"/>
  <c r="L26" i="22"/>
  <c r="AV26" i="22"/>
  <c r="AU39" i="22"/>
  <c r="AU52" i="22" s="1"/>
  <c r="BW27" i="22"/>
  <c r="AD42" i="22"/>
  <c r="AD55" i="22" s="1"/>
  <c r="AE29" i="22"/>
  <c r="BE21" i="22"/>
  <c r="BD34" i="22"/>
  <c r="CG21" i="22"/>
  <c r="CF34" i="22"/>
  <c r="Y48" i="22"/>
  <c r="CE35" i="23"/>
  <c r="CE48" i="23" s="1"/>
  <c r="AQ49" i="22"/>
  <c r="BW25" i="22"/>
  <c r="BV38" i="22"/>
  <c r="CF41" i="22"/>
  <c r="CG28" i="22"/>
  <c r="U44" i="22"/>
  <c r="V31" i="22"/>
  <c r="AV45" i="22"/>
  <c r="AV58" i="22" s="1"/>
  <c r="AW32" i="22"/>
  <c r="Z22" i="22"/>
  <c r="AR23" i="22"/>
  <c r="BN24" i="22"/>
  <c r="AM56" i="22"/>
  <c r="BW43" i="22"/>
  <c r="BX30" i="22"/>
  <c r="BD35" i="23"/>
  <c r="BD48" i="23" s="1"/>
  <c r="BD48" i="22"/>
  <c r="AM24" i="22"/>
  <c r="AL37" i="22"/>
  <c r="AC51" i="22"/>
  <c r="AN43" i="22"/>
  <c r="AO30" i="22"/>
  <c r="AF31" i="22"/>
  <c r="AE44" i="22"/>
  <c r="AL34" i="22"/>
  <c r="AM21" i="22"/>
  <c r="BE22" i="22"/>
  <c r="AU36" i="22"/>
  <c r="AV23" i="22"/>
  <c r="L37" i="23"/>
  <c r="L50" i="23" s="1"/>
  <c r="L50" i="22"/>
  <c r="AD51" i="22"/>
  <c r="CF52" i="22"/>
  <c r="L56" i="22"/>
  <c r="K34" i="23"/>
  <c r="K47" i="23" s="1"/>
  <c r="K47" i="22"/>
  <c r="AD22" i="22"/>
  <c r="AC35" i="22"/>
  <c r="AC48" i="22" s="1"/>
  <c r="AF38" i="22"/>
  <c r="AF51" i="22" s="1"/>
  <c r="AG25" i="22"/>
  <c r="BH26" i="22"/>
  <c r="BG39" i="22"/>
  <c r="CG39" i="23"/>
  <c r="AF54" i="22"/>
  <c r="N43" i="22"/>
  <c r="N56" i="22" s="1"/>
  <c r="O30" i="22"/>
  <c r="AL44" i="22"/>
  <c r="AM31" i="22"/>
  <c r="AD53" i="22"/>
  <c r="AL40" i="23"/>
  <c r="AL53" i="23" s="1"/>
  <c r="AL53" i="22"/>
  <c r="CE41" i="23"/>
  <c r="CE54" i="23" s="1"/>
  <c r="AU45" i="23"/>
  <c r="AU58" i="23" s="1"/>
  <c r="AU58" i="22"/>
  <c r="BD40" i="23"/>
  <c r="BD53" i="23" s="1"/>
  <c r="BD53" i="22"/>
  <c r="B41" i="23"/>
  <c r="B54" i="23" s="1"/>
  <c r="B54" i="22"/>
  <c r="BV43" i="23"/>
  <c r="BV56" i="23" s="1"/>
  <c r="BV56" i="22"/>
  <c r="B44" i="23"/>
  <c r="B57" i="23" s="1"/>
  <c r="B57" i="22"/>
  <c r="T44" i="23"/>
  <c r="T57" i="23" s="1"/>
  <c r="T57" i="22"/>
  <c r="L32" i="22"/>
  <c r="K45" i="22"/>
  <c r="K58" i="22" s="1"/>
  <c r="W35" i="22"/>
  <c r="W48" i="22" s="1"/>
  <c r="M40" i="22"/>
  <c r="M53" i="22" s="1"/>
  <c r="L44" i="22"/>
  <c r="L57" i="22" s="1"/>
  <c r="AV51" i="22"/>
  <c r="V28" i="22"/>
  <c r="U41" i="22"/>
  <c r="U54" i="22" s="1"/>
  <c r="AL41" i="23"/>
  <c r="AL54" i="23" s="1"/>
  <c r="CE57" i="22"/>
  <c r="BD45" i="23"/>
  <c r="BD58" i="23" s="1"/>
  <c r="BD58" i="22"/>
  <c r="AL49" i="23"/>
  <c r="BF39" i="22"/>
  <c r="T56" i="22"/>
  <c r="T49" i="23"/>
  <c r="BD50" i="22"/>
  <c r="B39" i="23"/>
  <c r="B52" i="23" s="1"/>
  <c r="B52" i="22"/>
  <c r="L53" i="22"/>
  <c r="AC53" i="22"/>
  <c r="AM28" i="22"/>
  <c r="BN55" i="22"/>
  <c r="CE42" i="22"/>
  <c r="CF29" i="22"/>
  <c r="K43" i="23"/>
  <c r="K56" i="23" s="1"/>
  <c r="K56" i="22"/>
  <c r="CF44" i="22"/>
  <c r="CG31" i="22"/>
  <c r="BE32" i="22"/>
  <c r="AH21" i="24"/>
  <c r="AG34" i="24"/>
  <c r="CE34" i="23"/>
  <c r="L47" i="22"/>
  <c r="U49" i="23"/>
  <c r="C39" i="23"/>
  <c r="C52" i="23" s="1"/>
  <c r="C52" i="22"/>
  <c r="T39" i="23"/>
  <c r="T52" i="23" s="1"/>
  <c r="T52" i="22"/>
  <c r="AU40" i="23"/>
  <c r="AU53" i="23" s="1"/>
  <c r="AU53" i="22"/>
  <c r="BO42" i="23"/>
  <c r="AC43" i="23"/>
  <c r="AC56" i="23" s="1"/>
  <c r="AC56" i="22"/>
  <c r="BM57" i="22"/>
  <c r="AL45" i="23"/>
  <c r="AL58" i="23" s="1"/>
  <c r="AL58" i="22"/>
  <c r="CE58" i="22"/>
  <c r="AP36" i="22"/>
  <c r="AP49" i="22" s="1"/>
  <c r="CG36" i="22"/>
  <c r="BD55" i="22"/>
  <c r="M43" i="22"/>
  <c r="M56" i="22" s="1"/>
  <c r="BM52" i="22"/>
  <c r="K50" i="22"/>
  <c r="BV37" i="23"/>
  <c r="BV50" i="23" s="1"/>
  <c r="BV50" i="22"/>
  <c r="U39" i="23"/>
  <c r="U52" i="23" s="1"/>
  <c r="U52" i="22"/>
  <c r="AL39" i="23"/>
  <c r="AL52" i="23" s="1"/>
  <c r="AL52" i="22"/>
  <c r="O53" i="22"/>
  <c r="AV40" i="22"/>
  <c r="AV53" i="22" s="1"/>
  <c r="AW27" i="22"/>
  <c r="BM40" i="23"/>
  <c r="BM53" i="23" s="1"/>
  <c r="BM53" i="22"/>
  <c r="BX28" i="22"/>
  <c r="BW41" i="22"/>
  <c r="BW54" i="22" s="1"/>
  <c r="C55" i="22"/>
  <c r="T55" i="22"/>
  <c r="BP42" i="23"/>
  <c r="BP55" i="23" s="1"/>
  <c r="BP55" i="22"/>
  <c r="AU56" i="22"/>
  <c r="AU43" i="23"/>
  <c r="AU56" i="23" s="1"/>
  <c r="BN44" i="22"/>
  <c r="BO31" i="22"/>
  <c r="AN32" i="22"/>
  <c r="AM45" i="22"/>
  <c r="AM58" i="22" s="1"/>
  <c r="CF58" i="22"/>
  <c r="AE38" i="22"/>
  <c r="BE42" i="22"/>
  <c r="BE55" i="22" s="1"/>
  <c r="T49" i="22"/>
  <c r="AD34" i="23"/>
  <c r="C35" i="23"/>
  <c r="C48" i="23" s="1"/>
  <c r="C48" i="22"/>
  <c r="AX22" i="22"/>
  <c r="BN35" i="23"/>
  <c r="BN48" i="23" s="1"/>
  <c r="BN48" i="22"/>
  <c r="W23" i="22"/>
  <c r="AM36" i="23"/>
  <c r="AM49" i="23" s="1"/>
  <c r="AM49" i="22"/>
  <c r="BG24" i="22"/>
  <c r="BW37" i="23"/>
  <c r="BW50" i="23" s="1"/>
  <c r="BW50" i="22"/>
  <c r="E26" i="22"/>
  <c r="V26" i="22"/>
  <c r="AM26" i="22"/>
  <c r="CI26" i="22"/>
  <c r="P27" i="22"/>
  <c r="AF27" i="22"/>
  <c r="BN27" i="22"/>
  <c r="CE40" i="22"/>
  <c r="CE53" i="22" s="1"/>
  <c r="CF27" i="22"/>
  <c r="BH28" i="22"/>
  <c r="D29" i="22"/>
  <c r="U29" i="22"/>
  <c r="BQ29" i="22"/>
  <c r="AF30" i="22"/>
  <c r="AV30" i="22"/>
  <c r="BN30" i="22"/>
  <c r="BM43" i="22"/>
  <c r="BM56" i="22" s="1"/>
  <c r="AV31" i="22"/>
  <c r="CG32" i="22"/>
  <c r="AL35" i="22"/>
  <c r="BD41" i="22"/>
  <c r="AD44" i="22"/>
  <c r="AD57" i="22" s="1"/>
  <c r="BM58" i="22"/>
  <c r="BM45" i="23"/>
  <c r="BM58" i="23" s="1"/>
  <c r="U49" i="22"/>
  <c r="AE21" i="22"/>
  <c r="D22" i="22"/>
  <c r="T48" i="22"/>
  <c r="BO22" i="22"/>
  <c r="M24" i="22"/>
  <c r="B38" i="23"/>
  <c r="B51" i="23" s="1"/>
  <c r="B51" i="22"/>
  <c r="AL42" i="23"/>
  <c r="AL55" i="23" s="1"/>
  <c r="AL55" i="22"/>
  <c r="CE43" i="22"/>
  <c r="CF30" i="22"/>
  <c r="T45" i="22"/>
  <c r="U32" i="22"/>
  <c r="BN58" i="22"/>
  <c r="CE52" i="22"/>
  <c r="U48" i="22"/>
  <c r="AO49" i="22"/>
  <c r="BY50" i="22"/>
  <c r="C51" i="22"/>
  <c r="BN38" i="23"/>
  <c r="BN51" i="23" s="1"/>
  <c r="BE39" i="23"/>
  <c r="BE52" i="23" s="1"/>
  <c r="BE52" i="22"/>
  <c r="BV39" i="23"/>
  <c r="BV52" i="23" s="1"/>
  <c r="BV52" i="22"/>
  <c r="L28" i="22"/>
  <c r="AM29" i="22"/>
  <c r="BO32" i="22"/>
  <c r="AX21" i="22"/>
  <c r="AW34" i="22"/>
  <c r="BM34" i="23"/>
  <c r="CH22" i="22"/>
  <c r="CG35" i="22"/>
  <c r="K49" i="22"/>
  <c r="BG23" i="22"/>
  <c r="BF36" i="22"/>
  <c r="BV36" i="23"/>
  <c r="BV49" i="23" s="1"/>
  <c r="AF24" i="22"/>
  <c r="AE37" i="22"/>
  <c r="AU50" i="22"/>
  <c r="BZ50" i="22"/>
  <c r="D38" i="22"/>
  <c r="D51" i="22" s="1"/>
  <c r="E25" i="22"/>
  <c r="T38" i="23"/>
  <c r="T51" i="23" s="1"/>
  <c r="T51" i="22"/>
  <c r="AY51" i="22"/>
  <c r="BO38" i="22"/>
  <c r="BP25" i="22"/>
  <c r="BX26" i="22"/>
  <c r="BW39" i="22"/>
  <c r="BW52" i="22" s="1"/>
  <c r="B40" i="23"/>
  <c r="B53" i="23" s="1"/>
  <c r="B53" i="22"/>
  <c r="C58" i="22"/>
  <c r="B34" i="22"/>
  <c r="AD43" i="22"/>
  <c r="AD56" i="22" s="1"/>
  <c r="AL49" i="22"/>
  <c r="AU55" i="22"/>
  <c r="BN21" i="22"/>
  <c r="L23" i="22"/>
  <c r="BW23" i="22"/>
  <c r="AV24" i="22"/>
  <c r="CA24" i="22"/>
  <c r="U25" i="22"/>
  <c r="AZ25" i="22"/>
  <c r="CF25" i="22"/>
  <c r="C27" i="22"/>
  <c r="T40" i="22"/>
  <c r="U27" i="22"/>
  <c r="AD54" i="22"/>
  <c r="AV28" i="22"/>
  <c r="AU41" i="22"/>
  <c r="BM41" i="23"/>
  <c r="BM54" i="23" s="1"/>
  <c r="BG29" i="22"/>
  <c r="BW29" i="22"/>
  <c r="B43" i="22"/>
  <c r="B56" i="22" s="1"/>
  <c r="C30" i="22"/>
  <c r="BW57" i="22"/>
  <c r="D32" i="22"/>
  <c r="T8" i="23"/>
  <c r="K20" i="23"/>
  <c r="BQ50" i="24"/>
  <c r="AC44" i="22"/>
  <c r="BV57" i="23"/>
  <c r="CE37" i="25"/>
  <c r="CE50" i="25" s="1"/>
  <c r="CE50" i="24"/>
  <c r="CE37" i="23"/>
  <c r="CE50" i="23" s="1"/>
  <c r="AW29" i="24"/>
  <c r="AV42" i="24"/>
  <c r="BW32" i="22"/>
  <c r="B48" i="22"/>
  <c r="B55" i="22"/>
  <c r="BM42" i="23"/>
  <c r="BM55" i="23" s="1"/>
  <c r="BM55" i="22"/>
  <c r="L25" i="24"/>
  <c r="K38" i="24"/>
  <c r="BD37" i="24"/>
  <c r="BE24" i="24"/>
  <c r="AL56" i="22"/>
  <c r="BV57" i="22"/>
  <c r="AL56" i="23"/>
  <c r="BD10" i="24"/>
  <c r="BM10" i="24" s="1"/>
  <c r="BV10" i="24" s="1"/>
  <c r="CE10" i="24" s="1"/>
  <c r="CE49" i="24" s="1"/>
  <c r="AU49" i="24"/>
  <c r="BV34" i="25"/>
  <c r="BV34" i="23"/>
  <c r="BX34" i="24"/>
  <c r="BY21" i="24"/>
  <c r="AU37" i="25"/>
  <c r="AU50" i="25" s="1"/>
  <c r="AU50" i="24"/>
  <c r="AU37" i="23"/>
  <c r="AU50" i="23" s="1"/>
  <c r="E39" i="24"/>
  <c r="F26" i="24"/>
  <c r="CH29" i="24"/>
  <c r="CG42" i="24"/>
  <c r="AO48" i="24"/>
  <c r="B37" i="24"/>
  <c r="C24" i="24"/>
  <c r="BG27" i="24"/>
  <c r="BF40" i="24"/>
  <c r="BO32" i="24"/>
  <c r="BN45" i="24"/>
  <c r="U41" i="24"/>
  <c r="V28" i="24"/>
  <c r="W58" i="24"/>
  <c r="BP35" i="24"/>
  <c r="BQ22" i="24"/>
  <c r="X32" i="24"/>
  <c r="BM9" i="24"/>
  <c r="BV9" i="24" s="1"/>
  <c r="CE9" i="24" s="1"/>
  <c r="CE48" i="24" s="1"/>
  <c r="BD48" i="24"/>
  <c r="W31" i="24"/>
  <c r="V44" i="24"/>
  <c r="AE43" i="23"/>
  <c r="CE44" i="25"/>
  <c r="CE57" i="25" s="1"/>
  <c r="CE57" i="24"/>
  <c r="CE44" i="23"/>
  <c r="CE57" i="23" s="1"/>
  <c r="T35" i="25"/>
  <c r="T48" i="25" s="1"/>
  <c r="T48" i="24"/>
  <c r="T35" i="23"/>
  <c r="T48" i="23" s="1"/>
  <c r="AJ56" i="24"/>
  <c r="AF56" i="24"/>
  <c r="D52" i="24"/>
  <c r="D39" i="23"/>
  <c r="D52" i="23" s="1"/>
  <c r="AW38" i="24"/>
  <c r="AX25" i="24"/>
  <c r="BF28" i="24"/>
  <c r="BE41" i="24"/>
  <c r="CF55" i="24"/>
  <c r="BM44" i="25"/>
  <c r="BM57" i="25" s="1"/>
  <c r="BM57" i="24"/>
  <c r="BM44" i="23"/>
  <c r="BM57" i="23" s="1"/>
  <c r="C47" i="24"/>
  <c r="BV35" i="25"/>
  <c r="BV48" i="25" s="1"/>
  <c r="T38" i="25"/>
  <c r="T51" i="25" s="1"/>
  <c r="T51" i="24"/>
  <c r="AE27" i="24"/>
  <c r="AD40" i="24"/>
  <c r="BD42" i="24"/>
  <c r="BE29" i="24"/>
  <c r="BZ56" i="24"/>
  <c r="CF44" i="25"/>
  <c r="CF57" i="25" s="1"/>
  <c r="CF57" i="24"/>
  <c r="AL38" i="25"/>
  <c r="AL51" i="25" s="1"/>
  <c r="AL51" i="24"/>
  <c r="D21" i="24"/>
  <c r="U38" i="24"/>
  <c r="V25" i="24"/>
  <c r="BN38" i="25"/>
  <c r="BN51" i="25" s="1"/>
  <c r="BN51" i="24"/>
  <c r="CI52" i="24"/>
  <c r="AD41" i="24"/>
  <c r="AE28" i="24"/>
  <c r="V29" i="24"/>
  <c r="U42" i="24"/>
  <c r="CA30" i="24"/>
  <c r="CG31" i="24"/>
  <c r="AN35" i="24"/>
  <c r="AM38" i="24"/>
  <c r="AU42" i="25"/>
  <c r="AU55" i="25" s="1"/>
  <c r="AU55" i="24"/>
  <c r="B57" i="24"/>
  <c r="AV34" i="24"/>
  <c r="AW21" i="24"/>
  <c r="AP22" i="24"/>
  <c r="BP50" i="24"/>
  <c r="BO25" i="24"/>
  <c r="CJ26" i="24"/>
  <c r="AN38" i="24"/>
  <c r="C57" i="24"/>
  <c r="C44" i="23"/>
  <c r="C57" i="23" s="1"/>
  <c r="CE35" i="25"/>
  <c r="CE48" i="25" s="1"/>
  <c r="Z50" i="24"/>
  <c r="BR37" i="24"/>
  <c r="BS24" i="24"/>
  <c r="AO27" i="24"/>
  <c r="AN40" i="24"/>
  <c r="CF27" i="24"/>
  <c r="CE40" i="24"/>
  <c r="CE41" i="25"/>
  <c r="CE54" i="25" s="1"/>
  <c r="CE54" i="24"/>
  <c r="U56" i="24"/>
  <c r="AX56" i="24"/>
  <c r="CE43" i="25"/>
  <c r="CE56" i="25" s="1"/>
  <c r="CE56" i="24"/>
  <c r="AW31" i="24"/>
  <c r="AV44" i="24"/>
  <c r="CE45" i="25"/>
  <c r="CE58" i="25" s="1"/>
  <c r="CE58" i="24"/>
  <c r="CE45" i="23"/>
  <c r="CE58" i="23" s="1"/>
  <c r="AO38" i="24"/>
  <c r="BM45" i="25"/>
  <c r="BM58" i="25" s="1"/>
  <c r="BM58" i="24"/>
  <c r="AA24" i="24"/>
  <c r="AA37" i="24" s="1"/>
  <c r="BX25" i="24"/>
  <c r="BW38" i="24"/>
  <c r="CF54" i="24"/>
  <c r="V30" i="24"/>
  <c r="AY30" i="24"/>
  <c r="V37" i="24"/>
  <c r="BD52" i="24"/>
  <c r="AU35" i="25"/>
  <c r="AU48" i="25" s="1"/>
  <c r="AU48" i="24"/>
  <c r="BV37" i="25"/>
  <c r="BV50" i="25" s="1"/>
  <c r="BV50" i="24"/>
  <c r="BG52" i="24"/>
  <c r="B54" i="24"/>
  <c r="BD44" i="25"/>
  <c r="BD57" i="25" s="1"/>
  <c r="BD57" i="24"/>
  <c r="W37" i="24"/>
  <c r="L35" i="24"/>
  <c r="M22" i="24"/>
  <c r="AC37" i="24"/>
  <c r="AD24" i="24"/>
  <c r="BW50" i="24"/>
  <c r="AQ25" i="24"/>
  <c r="AP38" i="24"/>
  <c r="AD52" i="24"/>
  <c r="BH26" i="24"/>
  <c r="BE44" i="24"/>
  <c r="BF31" i="24"/>
  <c r="X37" i="24"/>
  <c r="K40" i="25"/>
  <c r="K53" i="25" s="1"/>
  <c r="K53" i="24"/>
  <c r="AE26" i="24"/>
  <c r="Y37" i="24"/>
  <c r="L40" i="24"/>
  <c r="AM54" i="24"/>
  <c r="AO37" i="24"/>
  <c r="AP24" i="24"/>
  <c r="CF37" i="24"/>
  <c r="CG24" i="24"/>
  <c r="AV51" i="24"/>
  <c r="M40" i="24"/>
  <c r="N27" i="24"/>
  <c r="CE42" i="25"/>
  <c r="CE55" i="25" s="1"/>
  <c r="CE55" i="24"/>
  <c r="AG56" i="24"/>
  <c r="CH51" i="24"/>
  <c r="BF23" i="24"/>
  <c r="BE36" i="24"/>
  <c r="CI23" i="24"/>
  <c r="CH36" i="24"/>
  <c r="T37" i="25"/>
  <c r="T50" i="25" s="1"/>
  <c r="T50" i="24"/>
  <c r="C52" i="24"/>
  <c r="AC39" i="25"/>
  <c r="AC52" i="25" s="1"/>
  <c r="AC52" i="24"/>
  <c r="BE52" i="24"/>
  <c r="CH52" i="24"/>
  <c r="T41" i="25"/>
  <c r="T54" i="25" s="1"/>
  <c r="T54" i="24"/>
  <c r="BW55" i="24"/>
  <c r="T43" i="25"/>
  <c r="T56" i="25" s="1"/>
  <c r="T56" i="24"/>
  <c r="AV43" i="25"/>
  <c r="AV56" i="25" s="1"/>
  <c r="AV56" i="24"/>
  <c r="BY56" i="24"/>
  <c r="BW34" i="24"/>
  <c r="AM35" i="24"/>
  <c r="CF38" i="24"/>
  <c r="AO52" i="24"/>
  <c r="BE53" i="24"/>
  <c r="BV56" i="24"/>
  <c r="AU45" i="25"/>
  <c r="AU58" i="25" s="1"/>
  <c r="AU58" i="24"/>
  <c r="M23" i="24"/>
  <c r="L36" i="24"/>
  <c r="BM36" i="24"/>
  <c r="BN23" i="24"/>
  <c r="N26" i="24"/>
  <c r="M39" i="24"/>
  <c r="B40" i="25"/>
  <c r="B53" i="25" s="1"/>
  <c r="B53" i="24"/>
  <c r="C54" i="24"/>
  <c r="AC43" i="25"/>
  <c r="AC56" i="25" s="1"/>
  <c r="AC56" i="24"/>
  <c r="AC44" i="25"/>
  <c r="AC57" i="25" s="1"/>
  <c r="AC57" i="24"/>
  <c r="B34" i="25"/>
  <c r="B47" i="25" s="1"/>
  <c r="B47" i="24"/>
  <c r="AN41" i="24"/>
  <c r="AP23" i="24"/>
  <c r="AO36" i="24"/>
  <c r="AP52" i="24"/>
  <c r="BM39" i="25"/>
  <c r="BM52" i="25" s="1"/>
  <c r="BM52" i="24"/>
  <c r="C53" i="24"/>
  <c r="AL40" i="25"/>
  <c r="AL53" i="25" s="1"/>
  <c r="AL53" i="24"/>
  <c r="BM40" i="25"/>
  <c r="BM53" i="25" s="1"/>
  <c r="BM53" i="24"/>
  <c r="D54" i="24"/>
  <c r="AD29" i="24"/>
  <c r="AC42" i="24"/>
  <c r="D30" i="24"/>
  <c r="C43" i="24"/>
  <c r="AD31" i="24"/>
  <c r="AU34" i="24"/>
  <c r="K35" i="24"/>
  <c r="AL37" i="25"/>
  <c r="AL50" i="25" s="1"/>
  <c r="AL50" i="24"/>
  <c r="K39" i="25"/>
  <c r="K52" i="25" s="1"/>
  <c r="K52" i="24"/>
  <c r="AO41" i="24"/>
  <c r="BM42" i="25"/>
  <c r="BM55" i="25" s="1"/>
  <c r="BM55" i="24"/>
  <c r="AI43" i="24"/>
  <c r="L37" i="25"/>
  <c r="L50" i="25" s="1"/>
  <c r="L50" i="24"/>
  <c r="BN53" i="24"/>
  <c r="E54" i="24"/>
  <c r="AH56" i="24"/>
  <c r="AM37" i="24"/>
  <c r="AM40" i="24"/>
  <c r="AP41" i="24"/>
  <c r="BN42" i="24"/>
  <c r="T57" i="24"/>
  <c r="K34" i="25"/>
  <c r="K47" i="25" s="1"/>
  <c r="AL34" i="25"/>
  <c r="U49" i="24"/>
  <c r="M24" i="24"/>
  <c r="BM50" i="24"/>
  <c r="BM37" i="25"/>
  <c r="BM50" i="25" s="1"/>
  <c r="AR26" i="24"/>
  <c r="BO27" i="24"/>
  <c r="F28" i="24"/>
  <c r="BM41" i="25"/>
  <c r="BM54" i="25" s="1"/>
  <c r="BM54" i="24"/>
  <c r="E29" i="24"/>
  <c r="D42" i="24"/>
  <c r="AL55" i="24"/>
  <c r="BP55" i="24"/>
  <c r="E31" i="24"/>
  <c r="D44" i="24"/>
  <c r="D32" i="24"/>
  <c r="C45" i="24"/>
  <c r="BO35" i="24"/>
  <c r="CE36" i="25"/>
  <c r="CE49" i="25" s="1"/>
  <c r="AN37" i="24"/>
  <c r="BD38" i="25"/>
  <c r="BD51" i="25" s="1"/>
  <c r="BD51" i="24"/>
  <c r="U57" i="24"/>
  <c r="BM34" i="25"/>
  <c r="B35" i="25"/>
  <c r="B48" i="25" s="1"/>
  <c r="B48" i="24"/>
  <c r="AC35" i="24"/>
  <c r="AD22" i="24"/>
  <c r="BE22" i="24"/>
  <c r="CF22" i="24"/>
  <c r="V23" i="24"/>
  <c r="AV23" i="24"/>
  <c r="BX23" i="24"/>
  <c r="AM55" i="24"/>
  <c r="BQ29" i="24"/>
  <c r="BM43" i="24"/>
  <c r="BN30" i="24"/>
  <c r="AN44" i="24"/>
  <c r="AO31" i="24"/>
  <c r="CF36" i="24"/>
  <c r="CE39" i="25"/>
  <c r="CE52" i="25" s="1"/>
  <c r="CE52" i="24"/>
  <c r="BD41" i="25"/>
  <c r="BD54" i="25" s="1"/>
  <c r="BD54" i="24"/>
  <c r="T58" i="24"/>
  <c r="B38" i="25"/>
  <c r="B51" i="25" s="1"/>
  <c r="B51" i="24"/>
  <c r="AE25" i="24"/>
  <c r="AD38" i="24"/>
  <c r="BV39" i="25"/>
  <c r="BV52" i="25" s="1"/>
  <c r="BV52" i="24"/>
  <c r="AR28" i="24"/>
  <c r="AQ41" i="24"/>
  <c r="BV41" i="25"/>
  <c r="BV54" i="25" s="1"/>
  <c r="BV54" i="24"/>
  <c r="K42" i="25"/>
  <c r="K55" i="25" s="1"/>
  <c r="K55" i="24"/>
  <c r="AL45" i="25"/>
  <c r="AL58" i="25" s="1"/>
  <c r="AL58" i="24"/>
  <c r="AL36" i="25"/>
  <c r="AL49" i="25" s="1"/>
  <c r="AL49" i="24"/>
  <c r="CG36" i="24"/>
  <c r="CF39" i="24"/>
  <c r="AL57" i="24"/>
  <c r="K8" i="24"/>
  <c r="K47" i="24" s="1"/>
  <c r="BG25" i="24"/>
  <c r="BF38" i="24"/>
  <c r="CJ25" i="24"/>
  <c r="CI38" i="24"/>
  <c r="T39" i="25"/>
  <c r="T52" i="25" s="1"/>
  <c r="T52" i="24"/>
  <c r="AU39" i="24"/>
  <c r="AV26" i="24"/>
  <c r="BW26" i="24"/>
  <c r="AU40" i="25"/>
  <c r="AU53" i="25" s="1"/>
  <c r="AU53" i="24"/>
  <c r="N28" i="24"/>
  <c r="M41" i="24"/>
  <c r="BW28" i="24"/>
  <c r="L55" i="24"/>
  <c r="AO29" i="24"/>
  <c r="AL43" i="25"/>
  <c r="AL56" i="25" s="1"/>
  <c r="AL56" i="24"/>
  <c r="AM32" i="24"/>
  <c r="AM49" i="24"/>
  <c r="AL39" i="25"/>
  <c r="AL52" i="25" s="1"/>
  <c r="AL52" i="24"/>
  <c r="K41" i="25"/>
  <c r="K54" i="25" s="1"/>
  <c r="K54" i="24"/>
  <c r="AM44" i="24"/>
  <c r="B55" i="24"/>
  <c r="T34" i="25"/>
  <c r="D23" i="24"/>
  <c r="C36" i="24"/>
  <c r="AC36" i="25"/>
  <c r="AC49" i="25" s="1"/>
  <c r="AC49" i="24"/>
  <c r="U52" i="24"/>
  <c r="T40" i="25"/>
  <c r="T53" i="25" s="1"/>
  <c r="T53" i="24"/>
  <c r="AX27" i="24"/>
  <c r="AW40" i="24"/>
  <c r="BX27" i="24"/>
  <c r="BW40" i="24"/>
  <c r="AU41" i="25"/>
  <c r="AU54" i="25" s="1"/>
  <c r="AU54" i="24"/>
  <c r="K45" i="24"/>
  <c r="L32" i="24"/>
  <c r="AN36" i="24"/>
  <c r="AM39" i="24"/>
  <c r="L41" i="24"/>
  <c r="T49" i="24"/>
  <c r="BM51" i="24"/>
  <c r="U21" i="24"/>
  <c r="AF23" i="24"/>
  <c r="AE36" i="24"/>
  <c r="B39" i="25"/>
  <c r="B52" i="25" s="1"/>
  <c r="B52" i="24"/>
  <c r="AV28" i="24"/>
  <c r="N29" i="24"/>
  <c r="BV42" i="25"/>
  <c r="BV55" i="25" s="1"/>
  <c r="BV55" i="24"/>
  <c r="AU43" i="25"/>
  <c r="AU56" i="25" s="1"/>
  <c r="AU56" i="24"/>
  <c r="AV45" i="24"/>
  <c r="AW32" i="24"/>
  <c r="AL35" i="25"/>
  <c r="AL48" i="25" s="1"/>
  <c r="AL48" i="24"/>
  <c r="BO37" i="24"/>
  <c r="CE38" i="25"/>
  <c r="CE51" i="25" s="1"/>
  <c r="CE51" i="24"/>
  <c r="AN39" i="24"/>
  <c r="BD40" i="25"/>
  <c r="BD53" i="25" s="1"/>
  <c r="BD53" i="24"/>
  <c r="U58" i="24"/>
  <c r="AC34" i="24"/>
  <c r="BM35" i="24"/>
  <c r="U37" i="24"/>
  <c r="BN37" i="24"/>
  <c r="AL41" i="25"/>
  <c r="AL54" i="25" s="1"/>
  <c r="AL54" i="24"/>
  <c r="AD43" i="24"/>
  <c r="BV44" i="25"/>
  <c r="BV57" i="25" s="1"/>
  <c r="BV57" i="24"/>
  <c r="K36" i="24"/>
  <c r="BD36" i="24"/>
  <c r="K37" i="24"/>
  <c r="BE38" i="24"/>
  <c r="L39" i="24"/>
  <c r="B45" i="24"/>
  <c r="AM30" i="24"/>
  <c r="BW31" i="24"/>
  <c r="AC40" i="24"/>
  <c r="BV40" i="24"/>
  <c r="AC41" i="24"/>
  <c r="C42" i="24"/>
  <c r="AU44" i="24"/>
  <c r="BN21" i="24"/>
  <c r="D22" i="24"/>
  <c r="AV24" i="24"/>
  <c r="BX24" i="24"/>
  <c r="V26" i="24"/>
  <c r="BN28" i="24"/>
  <c r="L30" i="24"/>
  <c r="BD58" i="24"/>
  <c r="CF32" i="24"/>
  <c r="AC38" i="24"/>
  <c r="BV38" i="24"/>
  <c r="T42" i="24"/>
  <c r="AC45" i="25"/>
  <c r="AC58" i="25" s="1"/>
  <c r="AC58" i="24"/>
  <c r="BE58" i="24"/>
  <c r="B43" i="24"/>
  <c r="L21" i="24"/>
  <c r="AN21" i="24"/>
  <c r="AV22" i="24"/>
  <c r="BX22" i="24"/>
  <c r="BN26" i="24"/>
  <c r="D27" i="24"/>
  <c r="BX29" i="24"/>
  <c r="BD43" i="25"/>
  <c r="BD56" i="25" s="1"/>
  <c r="BD56" i="24"/>
  <c r="CF30" i="24"/>
  <c r="AD32" i="24"/>
  <c r="BF32" i="24"/>
  <c r="AD36" i="24"/>
  <c r="U22" i="24"/>
  <c r="C25" i="24"/>
  <c r="BE30" i="24"/>
  <c r="AU38" i="24"/>
  <c r="AV40" i="24"/>
  <c r="BN57" i="24"/>
  <c r="BV45" i="25"/>
  <c r="BV58" i="25" s="1"/>
  <c r="BV58" i="24"/>
  <c r="B36" i="24"/>
  <c r="BE21" i="24"/>
  <c r="CG21" i="24"/>
  <c r="U27" i="24"/>
  <c r="CG28" i="24"/>
  <c r="K44" i="25"/>
  <c r="K57" i="25" s="1"/>
  <c r="K57" i="24"/>
  <c r="BO31" i="24"/>
  <c r="BW32" i="24"/>
  <c r="L31" i="24"/>
  <c r="K56" i="24"/>
  <c r="K20" i="25"/>
  <c r="T8" i="25"/>
  <c r="B20" i="25"/>
  <c r="AD41" i="26"/>
  <c r="AD54" i="26" s="1"/>
  <c r="AE28" i="26"/>
  <c r="BO39" i="26"/>
  <c r="BP26" i="26"/>
  <c r="AL20" i="26"/>
  <c r="AU8" i="26"/>
  <c r="BD34" i="26"/>
  <c r="BD34" i="25" s="1"/>
  <c r="BE21" i="26"/>
  <c r="U22" i="26"/>
  <c r="AC20" i="26"/>
  <c r="K39" i="26"/>
  <c r="K52" i="26" s="1"/>
  <c r="L26" i="26"/>
  <c r="BN35" i="26"/>
  <c r="BN48" i="26" s="1"/>
  <c r="BO22" i="26"/>
  <c r="AL50" i="26"/>
  <c r="AM24" i="26"/>
  <c r="T20" i="26"/>
  <c r="K20" i="26"/>
  <c r="AC56" i="26"/>
  <c r="BG30" i="26"/>
  <c r="BF43" i="26"/>
  <c r="AG25" i="26"/>
  <c r="B41" i="26"/>
  <c r="B54" i="26" s="1"/>
  <c r="C28" i="26"/>
  <c r="AD30" i="26"/>
  <c r="AC34" i="26"/>
  <c r="AC47" i="26" s="1"/>
  <c r="AD21" i="26"/>
  <c r="AL35" i="26"/>
  <c r="AL48" i="26" s="1"/>
  <c r="AM22" i="26"/>
  <c r="K50" i="26"/>
  <c r="L37" i="26"/>
  <c r="L50" i="26" s="1"/>
  <c r="M24" i="26"/>
  <c r="CE34" i="26"/>
  <c r="CF21" i="26"/>
  <c r="F25" i="26"/>
  <c r="AN39" i="26"/>
  <c r="AN52" i="26" s="1"/>
  <c r="AO26" i="26"/>
  <c r="BF41" i="26"/>
  <c r="BG28" i="26"/>
  <c r="AV48" i="26"/>
  <c r="BM50" i="26"/>
  <c r="BN24" i="26"/>
  <c r="C30" i="26"/>
  <c r="AC57" i="26"/>
  <c r="AD31" i="26"/>
  <c r="B20" i="26"/>
  <c r="BM48" i="26"/>
  <c r="AE51" i="26"/>
  <c r="BD39" i="26"/>
  <c r="BD52" i="26" s="1"/>
  <c r="BE26" i="26"/>
  <c r="BE54" i="26"/>
  <c r="V55" i="26"/>
  <c r="B34" i="26"/>
  <c r="B47" i="26" s="1"/>
  <c r="C21" i="26"/>
  <c r="BV36" i="26"/>
  <c r="BV49" i="26" s="1"/>
  <c r="BW23" i="26"/>
  <c r="BV51" i="26"/>
  <c r="BM55" i="26"/>
  <c r="BD45" i="26"/>
  <c r="BD58" i="26" s="1"/>
  <c r="BE32" i="26"/>
  <c r="AX48" i="26"/>
  <c r="BW51" i="26"/>
  <c r="BN42" i="26"/>
  <c r="BN55" i="26" s="1"/>
  <c r="BO29" i="26"/>
  <c r="AY48" i="26"/>
  <c r="AU51" i="26"/>
  <c r="BX38" i="26"/>
  <c r="BY25" i="26"/>
  <c r="BW53" i="26"/>
  <c r="M54" i="26"/>
  <c r="AL42" i="26"/>
  <c r="AL55" i="26" s="1"/>
  <c r="AM29" i="26"/>
  <c r="AU57" i="26"/>
  <c r="L47" i="26"/>
  <c r="AZ22" i="26"/>
  <c r="AV25" i="26"/>
  <c r="AU53" i="26"/>
  <c r="BX27" i="26"/>
  <c r="N28" i="26"/>
  <c r="AV31" i="26"/>
  <c r="M21" i="26"/>
  <c r="BE49" i="26"/>
  <c r="T38" i="26"/>
  <c r="T51" i="26" s="1"/>
  <c r="U25" i="26"/>
  <c r="T53" i="26"/>
  <c r="AV27" i="26"/>
  <c r="AC49" i="26"/>
  <c r="BF23" i="26"/>
  <c r="CH23" i="26"/>
  <c r="U27" i="26"/>
  <c r="CE52" i="26"/>
  <c r="CE54" i="26"/>
  <c r="C23" i="26"/>
  <c r="AE23" i="26"/>
  <c r="CF26" i="26"/>
  <c r="BD54" i="26"/>
  <c r="CF28" i="26"/>
  <c r="U55" i="26"/>
  <c r="AX29" i="26"/>
  <c r="AU56" i="26"/>
  <c r="BD49" i="26"/>
  <c r="CF49" i="26"/>
  <c r="B51" i="26"/>
  <c r="AD51" i="26"/>
  <c r="AL52" i="26"/>
  <c r="BN52" i="26"/>
  <c r="BV53" i="26"/>
  <c r="L54" i="26"/>
  <c r="T55" i="26"/>
  <c r="AV55" i="26"/>
  <c r="BE56" i="26"/>
  <c r="BV43" i="26"/>
  <c r="BV56" i="26" s="1"/>
  <c r="BW30" i="26"/>
  <c r="U32" i="26"/>
  <c r="T45" i="26"/>
  <c r="T58" i="26" s="1"/>
  <c r="K48" i="26"/>
  <c r="AU49" i="26"/>
  <c r="CE50" i="26"/>
  <c r="AC52" i="26"/>
  <c r="BM53" i="26"/>
  <c r="K55" i="26"/>
  <c r="AV56" i="26"/>
  <c r="K57" i="26"/>
  <c r="BV57" i="26"/>
  <c r="C58" i="26"/>
  <c r="BM58" i="26"/>
  <c r="L22" i="26"/>
  <c r="T49" i="26"/>
  <c r="AV23" i="26"/>
  <c r="BD50" i="26"/>
  <c r="CF24" i="26"/>
  <c r="B52" i="26"/>
  <c r="AD26" i="26"/>
  <c r="AL53" i="26"/>
  <c r="BN27" i="26"/>
  <c r="BV54" i="26"/>
  <c r="L29" i="26"/>
  <c r="T56" i="26"/>
  <c r="AW30" i="26"/>
  <c r="BM56" i="26"/>
  <c r="M31" i="26"/>
  <c r="L44" i="26"/>
  <c r="L57" i="26" s="1"/>
  <c r="BD57" i="26"/>
  <c r="BW31" i="26"/>
  <c r="BN32" i="26"/>
  <c r="BW21" i="26"/>
  <c r="CE48" i="26"/>
  <c r="U23" i="26"/>
  <c r="AC50" i="26"/>
  <c r="BE24" i="26"/>
  <c r="BM51" i="26"/>
  <c r="C26" i="26"/>
  <c r="K53" i="26"/>
  <c r="AM27" i="26"/>
  <c r="AU54" i="26"/>
  <c r="BW28" i="26"/>
  <c r="CE55" i="26"/>
  <c r="U30" i="26"/>
  <c r="BN56" i="26"/>
  <c r="CE56" i="26"/>
  <c r="BE31" i="26"/>
  <c r="T47" i="26"/>
  <c r="BD48" i="26"/>
  <c r="CF48" i="26"/>
  <c r="B50" i="26"/>
  <c r="AD50" i="26"/>
  <c r="AL51" i="26"/>
  <c r="BN51" i="26"/>
  <c r="BV52" i="26"/>
  <c r="L53" i="26"/>
  <c r="T54" i="26"/>
  <c r="AV28" i="26"/>
  <c r="BD55" i="26"/>
  <c r="CF29" i="26"/>
  <c r="BO30" i="26"/>
  <c r="AL45" i="26"/>
  <c r="AL58" i="26" s="1"/>
  <c r="AM32" i="26"/>
  <c r="U21" i="26"/>
  <c r="AW21" i="26"/>
  <c r="AC48" i="26"/>
  <c r="BE22" i="26"/>
  <c r="CG22" i="26"/>
  <c r="BM49" i="26"/>
  <c r="C24" i="26"/>
  <c r="AE24" i="26"/>
  <c r="K51" i="26"/>
  <c r="AM25" i="26"/>
  <c r="BO25" i="26"/>
  <c r="AU52" i="26"/>
  <c r="BW26" i="26"/>
  <c r="M27" i="26"/>
  <c r="CE53" i="26"/>
  <c r="U28" i="26"/>
  <c r="AC55" i="26"/>
  <c r="BE29" i="26"/>
  <c r="AM57" i="26"/>
  <c r="K58" i="26"/>
  <c r="B48" i="26"/>
  <c r="AD48" i="26"/>
  <c r="AL49" i="26"/>
  <c r="BN49" i="26"/>
  <c r="BV50" i="26"/>
  <c r="L51" i="26"/>
  <c r="T52" i="26"/>
  <c r="AV52" i="26"/>
  <c r="BD53" i="26"/>
  <c r="CF53" i="26"/>
  <c r="B55" i="26"/>
  <c r="AD29" i="26"/>
  <c r="AL56" i="26"/>
  <c r="AN31" i="26"/>
  <c r="CE57" i="26"/>
  <c r="L58" i="26"/>
  <c r="C22" i="26"/>
  <c r="AE22" i="26"/>
  <c r="K49" i="26"/>
  <c r="AM23" i="26"/>
  <c r="BO23" i="26"/>
  <c r="AU50" i="26"/>
  <c r="BW24" i="26"/>
  <c r="M25" i="26"/>
  <c r="CE51" i="26"/>
  <c r="U26" i="26"/>
  <c r="AW26" i="26"/>
  <c r="AC53" i="26"/>
  <c r="BE27" i="26"/>
  <c r="CG27" i="26"/>
  <c r="BM54" i="26"/>
  <c r="C55" i="26"/>
  <c r="K56" i="26"/>
  <c r="AM56" i="26"/>
  <c r="CF57" i="26"/>
  <c r="M58" i="26"/>
  <c r="AL47" i="26"/>
  <c r="BV48" i="26"/>
  <c r="L49" i="26"/>
  <c r="T50" i="26"/>
  <c r="AV50" i="26"/>
  <c r="BD51" i="26"/>
  <c r="CF51" i="26"/>
  <c r="B53" i="26"/>
  <c r="AD53" i="26"/>
  <c r="AL54" i="26"/>
  <c r="BN54" i="26"/>
  <c r="D55" i="26"/>
  <c r="BV55" i="26"/>
  <c r="L56" i="26"/>
  <c r="AN56" i="26"/>
  <c r="T44" i="26"/>
  <c r="T57" i="26" s="1"/>
  <c r="U31" i="26"/>
  <c r="N32" i="26"/>
  <c r="AU58" i="26"/>
  <c r="CE58" i="26"/>
  <c r="K47" i="26"/>
  <c r="AM21" i="26"/>
  <c r="BO21" i="26"/>
  <c r="AU48" i="26"/>
  <c r="BW22" i="26"/>
  <c r="M23" i="26"/>
  <c r="CE49" i="26"/>
  <c r="U24" i="26"/>
  <c r="AW24" i="26"/>
  <c r="AC51" i="26"/>
  <c r="BE25" i="26"/>
  <c r="CG25" i="26"/>
  <c r="BM52" i="26"/>
  <c r="C27" i="26"/>
  <c r="AE27" i="26"/>
  <c r="K54" i="26"/>
  <c r="AM28" i="26"/>
  <c r="BO28" i="26"/>
  <c r="E29" i="26"/>
  <c r="AU55" i="26"/>
  <c r="BW29" i="26"/>
  <c r="M30" i="26"/>
  <c r="AO30" i="26"/>
  <c r="BD56" i="26"/>
  <c r="B44" i="26"/>
  <c r="B57" i="26" s="1"/>
  <c r="C31" i="26"/>
  <c r="BM44" i="26"/>
  <c r="BM57" i="26" s="1"/>
  <c r="BN31" i="26"/>
  <c r="CH31" i="26"/>
  <c r="AX32" i="26"/>
  <c r="AW45" i="26"/>
  <c r="CF58" i="26"/>
  <c r="CF30" i="26"/>
  <c r="B58" i="26"/>
  <c r="AD32" i="26"/>
  <c r="AL44" i="26"/>
  <c r="AL57" i="26" s="1"/>
  <c r="AV45" i="26"/>
  <c r="AV58" i="26" s="1"/>
  <c r="D32" i="26"/>
  <c r="BV58" i="26"/>
  <c r="BW32" i="26"/>
  <c r="AC58" i="26"/>
  <c r="CG32" i="26"/>
  <c r="AL56" i="17" l="1"/>
  <c r="BY49" i="12"/>
  <c r="BW49" i="12"/>
  <c r="T49" i="12"/>
  <c r="BM49" i="12"/>
  <c r="E14" i="6"/>
  <c r="E14" i="4" s="1"/>
  <c r="M57" i="16"/>
  <c r="BD58" i="12"/>
  <c r="AC54" i="14"/>
  <c r="AL54" i="14"/>
  <c r="T54" i="14"/>
  <c r="AV53" i="15"/>
  <c r="AL53" i="15"/>
  <c r="AC53" i="15"/>
  <c r="T51" i="12"/>
  <c r="BD56" i="7"/>
  <c r="BN54" i="11"/>
  <c r="AM47" i="7"/>
  <c r="BW49" i="7"/>
  <c r="BD48" i="11"/>
  <c r="T48" i="9"/>
  <c r="AL54" i="22"/>
  <c r="BM54" i="22"/>
  <c r="BG54" i="22"/>
  <c r="CE49" i="22"/>
  <c r="BE54" i="22"/>
  <c r="BN54" i="22"/>
  <c r="CE55" i="21"/>
  <c r="S56" i="6"/>
  <c r="R57" i="6"/>
  <c r="S57" i="6"/>
  <c r="R56" i="6"/>
  <c r="S54" i="6"/>
  <c r="R54" i="6"/>
  <c r="Q55" i="6"/>
  <c r="BV55" i="21"/>
  <c r="AC47" i="20"/>
  <c r="M55" i="16"/>
  <c r="CF51" i="14"/>
  <c r="U49" i="12"/>
  <c r="K47" i="16"/>
  <c r="K59" i="16" s="1"/>
  <c r="M47" i="16"/>
  <c r="Q57" i="6"/>
  <c r="Q54" i="6"/>
  <c r="BN48" i="11"/>
  <c r="BW49" i="24"/>
  <c r="BV49" i="24"/>
  <c r="BY49" i="7"/>
  <c r="AL52" i="9"/>
  <c r="CE48" i="22"/>
  <c r="V48" i="22"/>
  <c r="CE54" i="17"/>
  <c r="AV56" i="17"/>
  <c r="BN56" i="17"/>
  <c r="AM56" i="17"/>
  <c r="BV53" i="19"/>
  <c r="BZ58" i="19"/>
  <c r="BW58" i="19"/>
  <c r="BV56" i="19"/>
  <c r="CE56" i="17"/>
  <c r="BV56" i="17"/>
  <c r="BM50" i="17"/>
  <c r="BW56" i="17"/>
  <c r="BE50" i="17"/>
  <c r="AC12" i="12"/>
  <c r="AL12" i="12" s="1"/>
  <c r="AU12" i="12" s="1"/>
  <c r="AV51" i="12" s="1"/>
  <c r="K49" i="14"/>
  <c r="K20" i="14"/>
  <c r="BD49" i="14"/>
  <c r="BM49" i="14"/>
  <c r="L49" i="14"/>
  <c r="BV57" i="12"/>
  <c r="W51" i="12"/>
  <c r="BD49" i="12"/>
  <c r="BH49" i="12"/>
  <c r="BV53" i="16"/>
  <c r="BE49" i="12"/>
  <c r="BV49" i="12"/>
  <c r="AC49" i="12"/>
  <c r="BW53" i="16"/>
  <c r="T49" i="14"/>
  <c r="BV49" i="22"/>
  <c r="BM51" i="22"/>
  <c r="BW48" i="24"/>
  <c r="BV54" i="22"/>
  <c r="BN51" i="22"/>
  <c r="CH49" i="22"/>
  <c r="BN48" i="24"/>
  <c r="BV51" i="22"/>
  <c r="BP54" i="22"/>
  <c r="BW50" i="19"/>
  <c r="BN50" i="17"/>
  <c r="BD50" i="17"/>
  <c r="AC51" i="17"/>
  <c r="CE48" i="21"/>
  <c r="AL50" i="19"/>
  <c r="AV50" i="19"/>
  <c r="T50" i="19"/>
  <c r="T47" i="18"/>
  <c r="AV51" i="17"/>
  <c r="BM55" i="19"/>
  <c r="U47" i="21"/>
  <c r="BD51" i="17"/>
  <c r="V52" i="18"/>
  <c r="BE48" i="21"/>
  <c r="T51" i="17"/>
  <c r="BV55" i="16"/>
  <c r="BY55" i="16"/>
  <c r="BM55" i="16"/>
  <c r="CE54" i="12"/>
  <c r="BW55" i="16"/>
  <c r="T20" i="14"/>
  <c r="BD48" i="21"/>
  <c r="BV51" i="17"/>
  <c r="AU51" i="17"/>
  <c r="BM12" i="19"/>
  <c r="BV12" i="19" s="1"/>
  <c r="BE51" i="19"/>
  <c r="AV48" i="21"/>
  <c r="V57" i="21"/>
  <c r="BM51" i="17"/>
  <c r="BE51" i="17"/>
  <c r="V51" i="21"/>
  <c r="AU48" i="21"/>
  <c r="V50" i="21"/>
  <c r="M52" i="19"/>
  <c r="BY55" i="21"/>
  <c r="CE49" i="21"/>
  <c r="U50" i="19"/>
  <c r="AD51" i="17"/>
  <c r="AU50" i="19"/>
  <c r="AU51" i="19"/>
  <c r="CF56" i="19"/>
  <c r="BN51" i="17"/>
  <c r="AU56" i="17"/>
  <c r="AL8" i="20"/>
  <c r="AN56" i="20" s="1"/>
  <c r="AC20" i="20"/>
  <c r="BV50" i="19"/>
  <c r="BD50" i="19"/>
  <c r="BD51" i="19"/>
  <c r="BM48" i="21"/>
  <c r="AC54" i="19"/>
  <c r="AM51" i="17"/>
  <c r="AP51" i="17"/>
  <c r="U51" i="17"/>
  <c r="U47" i="22"/>
  <c r="BE51" i="22"/>
  <c r="V49" i="22"/>
  <c r="BV48" i="24"/>
  <c r="C13" i="4"/>
  <c r="C46" i="4" s="1"/>
  <c r="BP53" i="16"/>
  <c r="BQ53" i="16"/>
  <c r="AP53" i="12"/>
  <c r="AV58" i="12"/>
  <c r="AM54" i="14"/>
  <c r="D13" i="4"/>
  <c r="D46" i="4" s="1"/>
  <c r="BD50" i="12"/>
  <c r="BW50" i="12"/>
  <c r="AO53" i="12"/>
  <c r="L47" i="16"/>
  <c r="BP58" i="12"/>
  <c r="U54" i="14"/>
  <c r="AU58" i="12"/>
  <c r="BM50" i="12"/>
  <c r="C21" i="4"/>
  <c r="BV14" i="15"/>
  <c r="BM53" i="15"/>
  <c r="E21" i="6"/>
  <c r="E21" i="4" s="1"/>
  <c r="CE50" i="12"/>
  <c r="U56" i="12"/>
  <c r="AC17" i="12"/>
  <c r="BW57" i="12"/>
  <c r="CE57" i="12"/>
  <c r="BN58" i="12"/>
  <c r="D30" i="7"/>
  <c r="C43" i="7"/>
  <c r="C56" i="7" s="1"/>
  <c r="U43" i="9"/>
  <c r="U43" i="8" s="1"/>
  <c r="U56" i="8" s="1"/>
  <c r="AF35" i="11"/>
  <c r="AF48" i="11" s="1"/>
  <c r="AG22" i="11"/>
  <c r="BW45" i="9"/>
  <c r="BW45" i="10" s="1"/>
  <c r="BW58" i="10" s="1"/>
  <c r="AN28" i="7"/>
  <c r="AO28" i="7" s="1"/>
  <c r="AO23" i="9"/>
  <c r="AO36" i="9" s="1"/>
  <c r="M35" i="7"/>
  <c r="M48" i="7" s="1"/>
  <c r="N22" i="7"/>
  <c r="V31" i="11"/>
  <c r="BD39" i="10"/>
  <c r="BD52" i="10" s="1"/>
  <c r="BH21" i="7"/>
  <c r="BN40" i="11"/>
  <c r="V22" i="7"/>
  <c r="V22" i="9"/>
  <c r="L37" i="7"/>
  <c r="L50" i="7" s="1"/>
  <c r="V27" i="7"/>
  <c r="U40" i="7"/>
  <c r="U53" i="7" s="1"/>
  <c r="BP27" i="9"/>
  <c r="C40" i="11"/>
  <c r="C53" i="11" s="1"/>
  <c r="BY32" i="9"/>
  <c r="BZ32" i="9" s="1"/>
  <c r="W30" i="9"/>
  <c r="W43" i="9" s="1"/>
  <c r="CH22" i="9"/>
  <c r="AM34" i="11"/>
  <c r="CG22" i="11"/>
  <c r="E41" i="11"/>
  <c r="E54" i="11" s="1"/>
  <c r="AE21" i="9"/>
  <c r="BO32" i="9"/>
  <c r="CH29" i="7"/>
  <c r="AW27" i="11"/>
  <c r="AV40" i="11"/>
  <c r="AV53" i="11" s="1"/>
  <c r="BN41" i="7"/>
  <c r="BN54" i="7" s="1"/>
  <c r="BO28" i="7"/>
  <c r="AD34" i="11"/>
  <c r="AD34" i="10" s="1"/>
  <c r="AD47" i="10" s="1"/>
  <c r="AE21" i="11"/>
  <c r="BY26" i="9"/>
  <c r="BX39" i="9"/>
  <c r="U38" i="7"/>
  <c r="V25" i="7"/>
  <c r="AN26" i="9"/>
  <c r="AM39" i="9"/>
  <c r="AM39" i="8" s="1"/>
  <c r="AM52" i="8" s="1"/>
  <c r="AM37" i="11"/>
  <c r="AM50" i="11" s="1"/>
  <c r="AN24" i="11"/>
  <c r="BE39" i="7"/>
  <c r="BE52" i="7" s="1"/>
  <c r="BF26" i="7"/>
  <c r="AW23" i="7"/>
  <c r="AV36" i="7"/>
  <c r="AV49" i="7" s="1"/>
  <c r="AV43" i="7"/>
  <c r="AV56" i="7" s="1"/>
  <c r="AW30" i="7"/>
  <c r="AD44" i="8"/>
  <c r="AD57" i="8" s="1"/>
  <c r="BX22" i="11"/>
  <c r="CF35" i="9"/>
  <c r="D25" i="7"/>
  <c r="BF25" i="7"/>
  <c r="AC39" i="8"/>
  <c r="AC52" i="8" s="1"/>
  <c r="CE35" i="8"/>
  <c r="L39" i="11"/>
  <c r="L52" i="11" s="1"/>
  <c r="M26" i="11"/>
  <c r="AD36" i="9"/>
  <c r="AE23" i="9"/>
  <c r="K42" i="8"/>
  <c r="K55" i="8" s="1"/>
  <c r="U40" i="11"/>
  <c r="U53" i="11" s="1"/>
  <c r="V27" i="11"/>
  <c r="BO44" i="11"/>
  <c r="BP31" i="11"/>
  <c r="C39" i="9"/>
  <c r="C52" i="9" s="1"/>
  <c r="D26" i="9"/>
  <c r="N26" i="9"/>
  <c r="BX25" i="7"/>
  <c r="BW38" i="7"/>
  <c r="AW32" i="7"/>
  <c r="AV45" i="7"/>
  <c r="BO21" i="9"/>
  <c r="BP21" i="9" s="1"/>
  <c r="AW25" i="7"/>
  <c r="AV38" i="7"/>
  <c r="AV51" i="7" s="1"/>
  <c r="M52" i="9"/>
  <c r="AU45" i="8"/>
  <c r="AU58" i="8" s="1"/>
  <c r="AO42" i="7"/>
  <c r="AO55" i="7" s="1"/>
  <c r="BO40" i="7"/>
  <c r="BN36" i="11"/>
  <c r="BO23" i="11"/>
  <c r="D35" i="9"/>
  <c r="D48" i="9" s="1"/>
  <c r="E22" i="9"/>
  <c r="AN22" i="7"/>
  <c r="AM35" i="7"/>
  <c r="AG41" i="7"/>
  <c r="AG54" i="7" s="1"/>
  <c r="AH28" i="7"/>
  <c r="AE28" i="11"/>
  <c r="AE41" i="11" s="1"/>
  <c r="AD54" i="11"/>
  <c r="AE31" i="9"/>
  <c r="AF31" i="9" s="1"/>
  <c r="L50" i="11"/>
  <c r="BD49" i="11"/>
  <c r="B58" i="9"/>
  <c r="L42" i="9"/>
  <c r="AL42" i="10"/>
  <c r="AL55" i="10" s="1"/>
  <c r="BF27" i="9"/>
  <c r="AW32" i="9"/>
  <c r="AX32" i="9" s="1"/>
  <c r="BM48" i="7"/>
  <c r="K50" i="7"/>
  <c r="C54" i="11"/>
  <c r="BX32" i="7"/>
  <c r="BW45" i="7"/>
  <c r="BW58" i="7" s="1"/>
  <c r="BF28" i="7"/>
  <c r="BE41" i="7"/>
  <c r="BE54" i="7" s="1"/>
  <c r="CF34" i="11"/>
  <c r="CF34" i="10" s="1"/>
  <c r="CG21" i="11"/>
  <c r="BO44" i="9"/>
  <c r="BP31" i="9"/>
  <c r="BY43" i="7"/>
  <c r="BZ30" i="7"/>
  <c r="BO25" i="11"/>
  <c r="BN38" i="11"/>
  <c r="BO22" i="11"/>
  <c r="BO35" i="11" s="1"/>
  <c r="AE30" i="11"/>
  <c r="AD43" i="11"/>
  <c r="AD56" i="11" s="1"/>
  <c r="U38" i="11"/>
  <c r="U38" i="10" s="1"/>
  <c r="U51" i="10" s="1"/>
  <c r="V25" i="11"/>
  <c r="BN37" i="11"/>
  <c r="BN37" i="10" s="1"/>
  <c r="BN50" i="10" s="1"/>
  <c r="BO24" i="11"/>
  <c r="CE52" i="7"/>
  <c r="L43" i="7"/>
  <c r="L43" i="8" s="1"/>
  <c r="L56" i="8" s="1"/>
  <c r="M30" i="7"/>
  <c r="D23" i="7"/>
  <c r="C36" i="7"/>
  <c r="C49" i="7" s="1"/>
  <c r="AN27" i="7"/>
  <c r="AM40" i="7"/>
  <c r="AM40" i="8" s="1"/>
  <c r="AM53" i="8" s="1"/>
  <c r="AD40" i="7"/>
  <c r="AE27" i="7"/>
  <c r="AC44" i="8"/>
  <c r="AC57" i="8" s="1"/>
  <c r="M37" i="7"/>
  <c r="M50" i="7" s="1"/>
  <c r="CF38" i="7"/>
  <c r="CG25" i="7"/>
  <c r="AD44" i="10"/>
  <c r="AD57" i="10" s="1"/>
  <c r="AC57" i="9"/>
  <c r="U36" i="7"/>
  <c r="V23" i="7"/>
  <c r="BN43" i="11"/>
  <c r="BO30" i="11"/>
  <c r="L45" i="11"/>
  <c r="M32" i="11"/>
  <c r="CE34" i="8"/>
  <c r="BH37" i="9"/>
  <c r="BH37" i="10" s="1"/>
  <c r="BH50" i="10" s="1"/>
  <c r="BI24" i="9"/>
  <c r="AE30" i="9"/>
  <c r="AD43" i="9"/>
  <c r="AV40" i="9"/>
  <c r="AW27" i="9"/>
  <c r="BN34" i="7"/>
  <c r="BO21" i="7"/>
  <c r="BO40" i="11"/>
  <c r="BO40" i="10" s="1"/>
  <c r="BP27" i="11"/>
  <c r="D24" i="9"/>
  <c r="C37" i="9"/>
  <c r="BE43" i="9"/>
  <c r="BF30" i="9"/>
  <c r="K55" i="9"/>
  <c r="D41" i="11"/>
  <c r="D54" i="11" s="1"/>
  <c r="M32" i="9"/>
  <c r="M45" i="9" s="1"/>
  <c r="BN34" i="8"/>
  <c r="BN40" i="7"/>
  <c r="AE26" i="7"/>
  <c r="CG41" i="9"/>
  <c r="CG41" i="10" s="1"/>
  <c r="CH28" i="9"/>
  <c r="E28" i="7"/>
  <c r="D41" i="7"/>
  <c r="D54" i="7" s="1"/>
  <c r="AV37" i="7"/>
  <c r="AV37" i="8" s="1"/>
  <c r="AV50" i="8" s="1"/>
  <c r="AW24" i="7"/>
  <c r="AN31" i="7"/>
  <c r="AM44" i="7"/>
  <c r="AM57" i="7" s="1"/>
  <c r="AX39" i="11"/>
  <c r="AX52" i="11" s="1"/>
  <c r="AY26" i="11"/>
  <c r="BV48" i="11"/>
  <c r="AU48" i="11"/>
  <c r="BW48" i="11"/>
  <c r="CF48" i="11"/>
  <c r="AC56" i="7"/>
  <c r="BV48" i="9"/>
  <c r="BE51" i="11"/>
  <c r="BN51" i="11"/>
  <c r="AL58" i="11"/>
  <c r="AV51" i="11"/>
  <c r="AL56" i="9"/>
  <c r="BE50" i="9"/>
  <c r="T51" i="11"/>
  <c r="BM58" i="11"/>
  <c r="AL51" i="11"/>
  <c r="AC51" i="11"/>
  <c r="BE49" i="7"/>
  <c r="CE10" i="7"/>
  <c r="CE49" i="7" s="1"/>
  <c r="AL49" i="7"/>
  <c r="AC49" i="7"/>
  <c r="BD49" i="7"/>
  <c r="T49" i="7"/>
  <c r="T20" i="7"/>
  <c r="BM48" i="11"/>
  <c r="AV56" i="11"/>
  <c r="AM52" i="9"/>
  <c r="AU49" i="7"/>
  <c r="U51" i="11"/>
  <c r="AL56" i="7"/>
  <c r="AL51" i="7"/>
  <c r="AC51" i="7"/>
  <c r="AU51" i="7"/>
  <c r="BM51" i="7"/>
  <c r="CE56" i="11"/>
  <c r="BD51" i="7"/>
  <c r="BE51" i="7"/>
  <c r="BV12" i="11"/>
  <c r="CE12" i="11" s="1"/>
  <c r="CE51" i="11" s="1"/>
  <c r="AU51" i="11"/>
  <c r="L49" i="7"/>
  <c r="BE58" i="11"/>
  <c r="U56" i="7"/>
  <c r="CE58" i="11"/>
  <c r="BE54" i="11"/>
  <c r="AL48" i="11"/>
  <c r="BD51" i="11"/>
  <c r="BE56" i="11"/>
  <c r="BG50" i="9"/>
  <c r="AL48" i="8"/>
  <c r="L56" i="7"/>
  <c r="CE52" i="11"/>
  <c r="BM48" i="9"/>
  <c r="BM56" i="7"/>
  <c r="BM48" i="8"/>
  <c r="K48" i="8"/>
  <c r="K20" i="8"/>
  <c r="K56" i="7"/>
  <c r="M48" i="11"/>
  <c r="BW56" i="7"/>
  <c r="AV50" i="7"/>
  <c r="BY56" i="7"/>
  <c r="BE56" i="7"/>
  <c r="BV56" i="7"/>
  <c r="T48" i="8"/>
  <c r="CF50" i="7"/>
  <c r="AM48" i="9"/>
  <c r="K20" i="7"/>
  <c r="AU56" i="7"/>
  <c r="K49" i="7"/>
  <c r="CF54" i="11"/>
  <c r="BD48" i="8"/>
  <c r="T56" i="7"/>
  <c r="BE50" i="7"/>
  <c r="AL14" i="9"/>
  <c r="AD53" i="9"/>
  <c r="T53" i="9"/>
  <c r="AM49" i="9"/>
  <c r="AC20" i="7"/>
  <c r="M51" i="11"/>
  <c r="BV50" i="7"/>
  <c r="BV54" i="11"/>
  <c r="AC53" i="9"/>
  <c r="AL49" i="9"/>
  <c r="U48" i="8"/>
  <c r="AU50" i="7"/>
  <c r="BD50" i="7"/>
  <c r="BH50" i="9"/>
  <c r="AC58" i="11"/>
  <c r="BM52" i="11"/>
  <c r="U48" i="9"/>
  <c r="BM50" i="7"/>
  <c r="BV48" i="8"/>
  <c r="BW51" i="7"/>
  <c r="CE12" i="7"/>
  <c r="BW38" i="25"/>
  <c r="BW51" i="25" s="1"/>
  <c r="BW51" i="24"/>
  <c r="AV40" i="21"/>
  <c r="AV53" i="21" s="1"/>
  <c r="AW27" i="21"/>
  <c r="BF34" i="15"/>
  <c r="K37" i="25"/>
  <c r="K50" i="25" s="1"/>
  <c r="K50" i="24"/>
  <c r="K37" i="23"/>
  <c r="K50" i="23" s="1"/>
  <c r="BX38" i="24"/>
  <c r="BY25" i="24"/>
  <c r="AW31" i="19"/>
  <c r="AV44" i="19"/>
  <c r="BE45" i="26"/>
  <c r="BF32" i="26"/>
  <c r="AM37" i="22"/>
  <c r="AM50" i="22" s="1"/>
  <c r="AN24" i="22"/>
  <c r="BM35" i="20"/>
  <c r="BM48" i="20" s="1"/>
  <c r="BM48" i="19"/>
  <c r="BM35" i="18"/>
  <c r="BM48" i="18" s="1"/>
  <c r="AV36" i="22"/>
  <c r="AV49" i="22" s="1"/>
  <c r="AW23" i="22"/>
  <c r="K59" i="26"/>
  <c r="C35" i="26"/>
  <c r="D22" i="26"/>
  <c r="AD39" i="26"/>
  <c r="AE26" i="26"/>
  <c r="AV44" i="26"/>
  <c r="AV57" i="26" s="1"/>
  <c r="AW31" i="26"/>
  <c r="BG41" i="26"/>
  <c r="BG54" i="26" s="1"/>
  <c r="BH28" i="26"/>
  <c r="BW44" i="24"/>
  <c r="BX31" i="24"/>
  <c r="O28" i="24"/>
  <c r="N41" i="24"/>
  <c r="AR41" i="24"/>
  <c r="AS28" i="24"/>
  <c r="AS41" i="24" s="1"/>
  <c r="AC35" i="25"/>
  <c r="AC48" i="25" s="1"/>
  <c r="AC48" i="24"/>
  <c r="AC35" i="23"/>
  <c r="AC48" i="23" s="1"/>
  <c r="BO40" i="24"/>
  <c r="BP27" i="24"/>
  <c r="D43" i="24"/>
  <c r="E30" i="24"/>
  <c r="M52" i="24"/>
  <c r="AO50" i="24"/>
  <c r="CH42" i="24"/>
  <c r="CI29" i="24"/>
  <c r="BW38" i="21"/>
  <c r="BW51" i="21" s="1"/>
  <c r="BX25" i="21"/>
  <c r="BE41" i="19"/>
  <c r="BF28" i="19"/>
  <c r="AE36" i="19"/>
  <c r="AF23" i="19"/>
  <c r="BE40" i="26"/>
  <c r="BF27" i="26"/>
  <c r="AE37" i="26"/>
  <c r="AE50" i="26" s="1"/>
  <c r="AF24" i="26"/>
  <c r="BN45" i="26"/>
  <c r="BN58" i="26" s="1"/>
  <c r="BO32" i="26"/>
  <c r="CF37" i="26"/>
  <c r="CF50" i="26" s="1"/>
  <c r="CG24" i="26"/>
  <c r="BO42" i="26"/>
  <c r="BP29" i="26"/>
  <c r="AV35" i="24"/>
  <c r="AW22" i="24"/>
  <c r="BW45" i="26"/>
  <c r="BW58" i="26" s="1"/>
  <c r="BX32" i="26"/>
  <c r="C44" i="26"/>
  <c r="D31" i="26"/>
  <c r="CG38" i="26"/>
  <c r="CH25" i="26"/>
  <c r="N45" i="26"/>
  <c r="N58" i="26" s="1"/>
  <c r="O32" i="26"/>
  <c r="C37" i="26"/>
  <c r="C50" i="26" s="1"/>
  <c r="D24" i="26"/>
  <c r="BW44" i="26"/>
  <c r="BW57" i="26" s="1"/>
  <c r="BX31" i="26"/>
  <c r="U40" i="26"/>
  <c r="U53" i="26" s="1"/>
  <c r="V27" i="26"/>
  <c r="BE39" i="26"/>
  <c r="BF26" i="26"/>
  <c r="AG38" i="26"/>
  <c r="AG51" i="26" s="1"/>
  <c r="AH25" i="26"/>
  <c r="BE34" i="26"/>
  <c r="BF21" i="26"/>
  <c r="BP31" i="24"/>
  <c r="BO44" i="24"/>
  <c r="BE43" i="24"/>
  <c r="BF30" i="24"/>
  <c r="AN34" i="24"/>
  <c r="AO21" i="24"/>
  <c r="BN41" i="24"/>
  <c r="BO28" i="24"/>
  <c r="L52" i="24"/>
  <c r="AM39" i="25"/>
  <c r="AM52" i="25" s="1"/>
  <c r="AM52" i="24"/>
  <c r="BW39" i="24"/>
  <c r="BX26" i="24"/>
  <c r="AD38" i="25"/>
  <c r="AD51" i="25" s="1"/>
  <c r="AD51" i="24"/>
  <c r="AD38" i="23"/>
  <c r="AD51" i="23" s="1"/>
  <c r="BN43" i="24"/>
  <c r="BO30" i="24"/>
  <c r="D57" i="24"/>
  <c r="AM53" i="24"/>
  <c r="AM40" i="23"/>
  <c r="AM53" i="23" s="1"/>
  <c r="BM36" i="25"/>
  <c r="BM49" i="25" s="1"/>
  <c r="BM49" i="24"/>
  <c r="BM36" i="23"/>
  <c r="BM49" i="23" s="1"/>
  <c r="AM48" i="24"/>
  <c r="AM35" i="23"/>
  <c r="AM48" i="23" s="1"/>
  <c r="AW34" i="24"/>
  <c r="AX21" i="24"/>
  <c r="BD42" i="25"/>
  <c r="BD55" i="25" s="1"/>
  <c r="BD55" i="24"/>
  <c r="BD42" i="23"/>
  <c r="BD55" i="23" s="1"/>
  <c r="X31" i="24"/>
  <c r="W44" i="24"/>
  <c r="BO45" i="24"/>
  <c r="BP32" i="24"/>
  <c r="BD37" i="25"/>
  <c r="BD50" i="25" s="1"/>
  <c r="BD50" i="24"/>
  <c r="BD37" i="23"/>
  <c r="BD50" i="23" s="1"/>
  <c r="AC57" i="22"/>
  <c r="AC44" i="23"/>
  <c r="AC57" i="23" s="1"/>
  <c r="AV41" i="22"/>
  <c r="AV54" i="22" s="1"/>
  <c r="AW28" i="22"/>
  <c r="E38" i="22"/>
  <c r="E51" i="22" s="1"/>
  <c r="F25" i="22"/>
  <c r="V44" i="22"/>
  <c r="V57" i="22" s="1"/>
  <c r="W31" i="22"/>
  <c r="BE34" i="22"/>
  <c r="BF21" i="22"/>
  <c r="D44" i="22"/>
  <c r="D57" i="22" s="1"/>
  <c r="E31" i="22"/>
  <c r="C35" i="21"/>
  <c r="C48" i="21" s="1"/>
  <c r="D22" i="21"/>
  <c r="CG27" i="21"/>
  <c r="CF40" i="21"/>
  <c r="CF53" i="21" s="1"/>
  <c r="V34" i="21"/>
  <c r="V47" i="21" s="1"/>
  <c r="W21" i="21"/>
  <c r="W32" i="21"/>
  <c r="V45" i="21"/>
  <c r="V58" i="21" s="1"/>
  <c r="BW58" i="21"/>
  <c r="BW45" i="20"/>
  <c r="BW58" i="20" s="1"/>
  <c r="BW34" i="21"/>
  <c r="BW34" i="20" s="1"/>
  <c r="BX21" i="21"/>
  <c r="AW23" i="21"/>
  <c r="AV36" i="21"/>
  <c r="AV49" i="21" s="1"/>
  <c r="BO41" i="21"/>
  <c r="BP28" i="21"/>
  <c r="T37" i="23"/>
  <c r="T50" i="23" s="1"/>
  <c r="T50" i="22"/>
  <c r="N21" i="21"/>
  <c r="M34" i="21"/>
  <c r="M47" i="21" s="1"/>
  <c r="AP38" i="19"/>
  <c r="AQ25" i="19"/>
  <c r="BY58" i="19"/>
  <c r="BY45" i="18"/>
  <c r="BY58" i="18" s="1"/>
  <c r="AU34" i="20"/>
  <c r="AU34" i="18"/>
  <c r="AD44" i="19"/>
  <c r="AE31" i="19"/>
  <c r="C44" i="20"/>
  <c r="C57" i="20" s="1"/>
  <c r="C57" i="19"/>
  <c r="C44" i="18"/>
  <c r="C57" i="18" s="1"/>
  <c r="U56" i="19"/>
  <c r="U43" i="18"/>
  <c r="U56" i="18" s="1"/>
  <c r="BF37" i="19"/>
  <c r="BG24" i="19"/>
  <c r="W51" i="19"/>
  <c r="W38" i="18"/>
  <c r="W51" i="18" s="1"/>
  <c r="BN44" i="19"/>
  <c r="BO31" i="19"/>
  <c r="V31" i="19"/>
  <c r="U44" i="19"/>
  <c r="M34" i="20"/>
  <c r="M47" i="20" s="1"/>
  <c r="M47" i="19"/>
  <c r="L40" i="19"/>
  <c r="M27" i="19"/>
  <c r="V36" i="19"/>
  <c r="W23" i="19"/>
  <c r="AQ36" i="19"/>
  <c r="AR23" i="19"/>
  <c r="K37" i="20"/>
  <c r="K50" i="20" s="1"/>
  <c r="AM45" i="17"/>
  <c r="AM58" i="17" s="1"/>
  <c r="AN32" i="17"/>
  <c r="C36" i="17"/>
  <c r="C49" i="17" s="1"/>
  <c r="D23" i="17"/>
  <c r="E32" i="16"/>
  <c r="D45" i="16"/>
  <c r="D58" i="16" s="1"/>
  <c r="AX36" i="16"/>
  <c r="AX49" i="16" s="1"/>
  <c r="AY23" i="16"/>
  <c r="BO37" i="17"/>
  <c r="BP24" i="17"/>
  <c r="CF36" i="17"/>
  <c r="CF49" i="17" s="1"/>
  <c r="CG23" i="17"/>
  <c r="BX35" i="17"/>
  <c r="BY22" i="17"/>
  <c r="V44" i="16"/>
  <c r="W31" i="16"/>
  <c r="G39" i="16"/>
  <c r="G52" i="16" s="1"/>
  <c r="H26" i="16"/>
  <c r="CA23" i="16"/>
  <c r="BZ36" i="16"/>
  <c r="BZ49" i="16" s="1"/>
  <c r="CA25" i="16"/>
  <c r="BZ38" i="16"/>
  <c r="BV50" i="14"/>
  <c r="BV37" i="15"/>
  <c r="BV50" i="15" s="1"/>
  <c r="BV37" i="13"/>
  <c r="BV50" i="13" s="1"/>
  <c r="D34" i="14"/>
  <c r="E21" i="14"/>
  <c r="L41" i="14"/>
  <c r="M28" i="14"/>
  <c r="AD38" i="15"/>
  <c r="AD51" i="15" s="1"/>
  <c r="AD51" i="14"/>
  <c r="K37" i="15"/>
  <c r="K50" i="15" s="1"/>
  <c r="CF38" i="15"/>
  <c r="CF51" i="15" s="1"/>
  <c r="CG29" i="12"/>
  <c r="CF42" i="12"/>
  <c r="V34" i="14"/>
  <c r="W21" i="14"/>
  <c r="F29" i="12"/>
  <c r="E42" i="12"/>
  <c r="E55" i="12" s="1"/>
  <c r="BX45" i="11"/>
  <c r="BX45" i="10" s="1"/>
  <c r="BY32" i="11"/>
  <c r="BM57" i="12"/>
  <c r="BM44" i="13"/>
  <c r="BM57" i="13" s="1"/>
  <c r="AG32" i="14"/>
  <c r="AF45" i="14"/>
  <c r="AN32" i="11"/>
  <c r="AM45" i="11"/>
  <c r="AM58" i="11" s="1"/>
  <c r="BQ22" i="9"/>
  <c r="BP35" i="9"/>
  <c r="G34" i="7"/>
  <c r="G47" i="7" s="1"/>
  <c r="H21" i="7"/>
  <c r="AW39" i="26"/>
  <c r="AW52" i="26" s="1"/>
  <c r="AX26" i="26"/>
  <c r="CH36" i="26"/>
  <c r="CH49" i="26" s="1"/>
  <c r="CI23" i="26"/>
  <c r="L34" i="24"/>
  <c r="M21" i="24"/>
  <c r="BM43" i="25"/>
  <c r="BM56" i="25" s="1"/>
  <c r="BM56" i="24"/>
  <c r="BM43" i="23"/>
  <c r="BM56" i="23" s="1"/>
  <c r="AM50" i="24"/>
  <c r="AM37" i="23"/>
  <c r="AM50" i="23" s="1"/>
  <c r="AO22" i="21"/>
  <c r="AN35" i="21"/>
  <c r="BO29" i="21"/>
  <c r="BN42" i="21"/>
  <c r="BN55" i="21" s="1"/>
  <c r="AV34" i="19"/>
  <c r="AW21" i="19"/>
  <c r="CF37" i="19"/>
  <c r="CG24" i="19"/>
  <c r="K41" i="20"/>
  <c r="K54" i="20" s="1"/>
  <c r="K54" i="19"/>
  <c r="K41" i="18"/>
  <c r="K54" i="18" s="1"/>
  <c r="AM34" i="19"/>
  <c r="AN21" i="19"/>
  <c r="CC28" i="17"/>
  <c r="CC41" i="17" s="1"/>
  <c r="CC54" i="17" s="1"/>
  <c r="CB41" i="17"/>
  <c r="CB54" i="17" s="1"/>
  <c r="CE36" i="18"/>
  <c r="CE49" i="18" s="1"/>
  <c r="CE49" i="17"/>
  <c r="CG42" i="14"/>
  <c r="CH29" i="14"/>
  <c r="BP40" i="9"/>
  <c r="BQ27" i="9"/>
  <c r="U44" i="26"/>
  <c r="V31" i="26"/>
  <c r="BF36" i="26"/>
  <c r="BG23" i="26"/>
  <c r="AU20" i="26"/>
  <c r="BD8" i="26"/>
  <c r="BD47" i="26" s="1"/>
  <c r="BD59" i="26" s="1"/>
  <c r="L40" i="25"/>
  <c r="L53" i="25" s="1"/>
  <c r="L53" i="24"/>
  <c r="L40" i="23"/>
  <c r="L53" i="23" s="1"/>
  <c r="M22" i="21"/>
  <c r="L35" i="21"/>
  <c r="L48" i="21" s="1"/>
  <c r="C39" i="21"/>
  <c r="D26" i="21"/>
  <c r="AN44" i="21"/>
  <c r="AO31" i="21"/>
  <c r="AO40" i="21"/>
  <c r="AO53" i="21" s="1"/>
  <c r="AP27" i="21"/>
  <c r="AL45" i="20"/>
  <c r="AL58" i="20" s="1"/>
  <c r="AL58" i="19"/>
  <c r="AL45" i="18"/>
  <c r="AL58" i="18" s="1"/>
  <c r="BX37" i="19"/>
  <c r="BY24" i="19"/>
  <c r="V34" i="19"/>
  <c r="W21" i="19"/>
  <c r="AY43" i="16"/>
  <c r="AY56" i="16" s="1"/>
  <c r="AZ30" i="16"/>
  <c r="U38" i="14"/>
  <c r="V25" i="14"/>
  <c r="AD42" i="14"/>
  <c r="AE29" i="14"/>
  <c r="CB32" i="14"/>
  <c r="CA45" i="14"/>
  <c r="AL54" i="12"/>
  <c r="AL41" i="13"/>
  <c r="AL54" i="13" s="1"/>
  <c r="K38" i="10"/>
  <c r="K51" i="10" s="1"/>
  <c r="K38" i="8"/>
  <c r="K51" i="8" s="1"/>
  <c r="K51" i="9"/>
  <c r="CE34" i="25"/>
  <c r="BD36" i="25"/>
  <c r="BD49" i="25" s="1"/>
  <c r="BD49" i="24"/>
  <c r="BD36" i="23"/>
  <c r="BD49" i="23" s="1"/>
  <c r="D35" i="22"/>
  <c r="D48" i="22" s="1"/>
  <c r="E22" i="22"/>
  <c r="BW40" i="22"/>
  <c r="BW53" i="22" s="1"/>
  <c r="BX27" i="22"/>
  <c r="M26" i="21"/>
  <c r="L39" i="21"/>
  <c r="AW42" i="22"/>
  <c r="AX29" i="22"/>
  <c r="AM34" i="21"/>
  <c r="AN21" i="21"/>
  <c r="BD45" i="20"/>
  <c r="BD58" i="20" s="1"/>
  <c r="BD58" i="19"/>
  <c r="BD45" i="18"/>
  <c r="BD58" i="18" s="1"/>
  <c r="BN37" i="19"/>
  <c r="BO24" i="19"/>
  <c r="F26" i="19"/>
  <c r="E39" i="19"/>
  <c r="D42" i="20"/>
  <c r="D55" i="20" s="1"/>
  <c r="D55" i="19"/>
  <c r="M36" i="16"/>
  <c r="N23" i="16"/>
  <c r="AL45" i="13"/>
  <c r="AL58" i="13" s="1"/>
  <c r="AL58" i="12"/>
  <c r="BG37" i="10"/>
  <c r="BG50" i="10" s="1"/>
  <c r="BN38" i="7"/>
  <c r="BN51" i="7" s="1"/>
  <c r="BO25" i="7"/>
  <c r="AV40" i="26"/>
  <c r="AV53" i="26" s="1"/>
  <c r="AW27" i="26"/>
  <c r="BP39" i="26"/>
  <c r="BP52" i="26" s="1"/>
  <c r="BQ26" i="26"/>
  <c r="BX41" i="22"/>
  <c r="BY28" i="22"/>
  <c r="CG44" i="22"/>
  <c r="CH31" i="22"/>
  <c r="BW35" i="22"/>
  <c r="BX22" i="22"/>
  <c r="V34" i="22"/>
  <c r="V47" i="22" s="1"/>
  <c r="W21" i="22"/>
  <c r="AX44" i="21"/>
  <c r="AX57" i="21" s="1"/>
  <c r="AY31" i="21"/>
  <c r="BP43" i="21"/>
  <c r="BP56" i="21" s="1"/>
  <c r="BQ30" i="21"/>
  <c r="C38" i="21"/>
  <c r="C51" i="21" s="1"/>
  <c r="D25" i="21"/>
  <c r="M36" i="21"/>
  <c r="M49" i="21" s="1"/>
  <c r="N23" i="21"/>
  <c r="AD37" i="19"/>
  <c r="AE24" i="19"/>
  <c r="BJ32" i="17"/>
  <c r="BI45" i="17"/>
  <c r="BI58" i="17" s="1"/>
  <c r="AC34" i="18"/>
  <c r="AE39" i="15"/>
  <c r="BW45" i="12"/>
  <c r="BX32" i="12"/>
  <c r="W34" i="12"/>
  <c r="W47" i="12" s="1"/>
  <c r="X21" i="12"/>
  <c r="L36" i="11"/>
  <c r="L49" i="11" s="1"/>
  <c r="M23" i="11"/>
  <c r="BV52" i="11"/>
  <c r="BV39" i="10"/>
  <c r="BV52" i="10" s="1"/>
  <c r="AD45" i="26"/>
  <c r="AD58" i="26" s="1"/>
  <c r="AE32" i="26"/>
  <c r="BW42" i="26"/>
  <c r="BX29" i="26"/>
  <c r="AL59" i="26"/>
  <c r="BW37" i="26"/>
  <c r="BX24" i="26"/>
  <c r="U41" i="26"/>
  <c r="U54" i="26" s="1"/>
  <c r="V28" i="26"/>
  <c r="AW34" i="26"/>
  <c r="AW47" i="26" s="1"/>
  <c r="AX21" i="26"/>
  <c r="C39" i="26"/>
  <c r="D26" i="26"/>
  <c r="AW43" i="26"/>
  <c r="AX30" i="26"/>
  <c r="AM42" i="26"/>
  <c r="AN29" i="26"/>
  <c r="AD44" i="26"/>
  <c r="AD57" i="26" s="1"/>
  <c r="AE31" i="26"/>
  <c r="CH21" i="24"/>
  <c r="CG34" i="24"/>
  <c r="AE32" i="24"/>
  <c r="AD45" i="24"/>
  <c r="BN34" i="24"/>
  <c r="BO21" i="24"/>
  <c r="AV41" i="24"/>
  <c r="AW28" i="24"/>
  <c r="M55" i="24"/>
  <c r="C49" i="24"/>
  <c r="C36" i="23"/>
  <c r="C49" i="23" s="1"/>
  <c r="CI51" i="24"/>
  <c r="BX36" i="24"/>
  <c r="BY23" i="24"/>
  <c r="AL42" i="25"/>
  <c r="AL55" i="25" s="1"/>
  <c r="M53" i="24"/>
  <c r="M40" i="23"/>
  <c r="M53" i="23" s="1"/>
  <c r="Y50" i="24"/>
  <c r="AD37" i="24"/>
  <c r="AE24" i="24"/>
  <c r="U51" i="24"/>
  <c r="D45" i="22"/>
  <c r="D58" i="22" s="1"/>
  <c r="E32" i="22"/>
  <c r="CF38" i="22"/>
  <c r="CF51" i="22" s="1"/>
  <c r="CG25" i="22"/>
  <c r="AF37" i="22"/>
  <c r="AF50" i="22" s="1"/>
  <c r="AG24" i="22"/>
  <c r="L41" i="22"/>
  <c r="L54" i="22" s="1"/>
  <c r="M28" i="22"/>
  <c r="U45" i="22"/>
  <c r="V32" i="22"/>
  <c r="AE34" i="22"/>
  <c r="AF21" i="22"/>
  <c r="U42" i="22"/>
  <c r="U55" i="22" s="1"/>
  <c r="V29" i="22"/>
  <c r="BH24" i="22"/>
  <c r="BG37" i="22"/>
  <c r="BG50" i="22" s="1"/>
  <c r="CF44" i="23"/>
  <c r="CF57" i="23" s="1"/>
  <c r="CF57" i="22"/>
  <c r="BF39" i="23"/>
  <c r="L45" i="22"/>
  <c r="L58" i="22" s="1"/>
  <c r="M32" i="22"/>
  <c r="BH39" i="22"/>
  <c r="BH52" i="22" s="1"/>
  <c r="BI26" i="22"/>
  <c r="AU36" i="23"/>
  <c r="AU49" i="23" s="1"/>
  <c r="AU49" i="22"/>
  <c r="AV39" i="22"/>
  <c r="AV52" i="22" s="1"/>
  <c r="AW26" i="22"/>
  <c r="BV35" i="23"/>
  <c r="BV48" i="23" s="1"/>
  <c r="BV48" i="22"/>
  <c r="AC8" i="22"/>
  <c r="AE58" i="22" s="1"/>
  <c r="T20" i="22"/>
  <c r="BD57" i="22"/>
  <c r="BD44" i="23"/>
  <c r="BD57" i="23" s="1"/>
  <c r="E44" i="21"/>
  <c r="E57" i="21" s="1"/>
  <c r="F31" i="21"/>
  <c r="B51" i="21"/>
  <c r="B59" i="21" s="1"/>
  <c r="B61" i="21" s="1"/>
  <c r="B79" i="6" s="1"/>
  <c r="B38" i="20"/>
  <c r="B51" i="20" s="1"/>
  <c r="O41" i="21"/>
  <c r="O54" i="21" s="1"/>
  <c r="P28" i="21"/>
  <c r="CG37" i="21"/>
  <c r="CH24" i="21"/>
  <c r="BX36" i="19"/>
  <c r="BY23" i="19"/>
  <c r="BX41" i="19"/>
  <c r="BY28" i="19"/>
  <c r="BE39" i="20"/>
  <c r="BE52" i="20" s="1"/>
  <c r="M49" i="19"/>
  <c r="M36" i="20"/>
  <c r="M49" i="20" s="1"/>
  <c r="BE43" i="17"/>
  <c r="BE56" i="17" s="1"/>
  <c r="BF30" i="17"/>
  <c r="AV35" i="17"/>
  <c r="AW22" i="17"/>
  <c r="M43" i="16"/>
  <c r="N30" i="16"/>
  <c r="AI28" i="17"/>
  <c r="AH41" i="17"/>
  <c r="AH54" i="17" s="1"/>
  <c r="AN30" i="14"/>
  <c r="AM43" i="14"/>
  <c r="CE41" i="15"/>
  <c r="CE54" i="15" s="1"/>
  <c r="CE41" i="13"/>
  <c r="CE54" i="13" s="1"/>
  <c r="AQ24" i="16"/>
  <c r="AP37" i="16"/>
  <c r="AP50" i="16" s="1"/>
  <c r="AN37" i="15"/>
  <c r="D29" i="14"/>
  <c r="C42" i="14"/>
  <c r="U52" i="11"/>
  <c r="U39" i="10"/>
  <c r="U52" i="10" s="1"/>
  <c r="T48" i="11"/>
  <c r="T35" i="10"/>
  <c r="T48" i="10" s="1"/>
  <c r="AE32" i="11"/>
  <c r="AD45" i="11"/>
  <c r="AD58" i="11" s="1"/>
  <c r="BW40" i="10"/>
  <c r="BW53" i="10" s="1"/>
  <c r="BO36" i="12"/>
  <c r="BP23" i="12"/>
  <c r="K49" i="9"/>
  <c r="K36" i="10"/>
  <c r="K49" i="10" s="1"/>
  <c r="K36" i="8"/>
  <c r="K49" i="8" s="1"/>
  <c r="BO35" i="14"/>
  <c r="BP22" i="14"/>
  <c r="CF41" i="7"/>
  <c r="CG28" i="7"/>
  <c r="AM45" i="7"/>
  <c r="AM58" i="7" s="1"/>
  <c r="AN32" i="7"/>
  <c r="AO31" i="26"/>
  <c r="AN44" i="26"/>
  <c r="AN57" i="26" s="1"/>
  <c r="BW41" i="26"/>
  <c r="BW54" i="26" s="1"/>
  <c r="BX28" i="26"/>
  <c r="AV38" i="26"/>
  <c r="AW25" i="26"/>
  <c r="AE42" i="22"/>
  <c r="AF29" i="22"/>
  <c r="BZ44" i="22"/>
  <c r="BZ57" i="22" s="1"/>
  <c r="CA31" i="22"/>
  <c r="X25" i="21"/>
  <c r="W38" i="21"/>
  <c r="W51" i="21" s="1"/>
  <c r="V43" i="19"/>
  <c r="W30" i="19"/>
  <c r="AG26" i="17"/>
  <c r="AF39" i="17"/>
  <c r="AF52" i="17" s="1"/>
  <c r="C35" i="17"/>
  <c r="C48" i="17" s="1"/>
  <c r="D22" i="17"/>
  <c r="BP31" i="14"/>
  <c r="BO44" i="14"/>
  <c r="BV55" i="12"/>
  <c r="BV42" i="13"/>
  <c r="BV55" i="13" s="1"/>
  <c r="BE50" i="12"/>
  <c r="BE37" i="13"/>
  <c r="BE50" i="13" s="1"/>
  <c r="BF41" i="11"/>
  <c r="BG28" i="11"/>
  <c r="B43" i="25"/>
  <c r="B56" i="25" s="1"/>
  <c r="B56" i="24"/>
  <c r="B43" i="23"/>
  <c r="B56" i="23" s="1"/>
  <c r="L45" i="24"/>
  <c r="M32" i="24"/>
  <c r="BQ42" i="24"/>
  <c r="BR29" i="24"/>
  <c r="N23" i="24"/>
  <c r="M36" i="24"/>
  <c r="C40" i="20"/>
  <c r="C53" i="20" s="1"/>
  <c r="C53" i="19"/>
  <c r="AC55" i="19"/>
  <c r="AC42" i="20"/>
  <c r="AC55" i="20" s="1"/>
  <c r="AC42" i="18"/>
  <c r="AC55" i="18" s="1"/>
  <c r="AF40" i="19"/>
  <c r="AG27" i="19"/>
  <c r="BI31" i="16"/>
  <c r="BH44" i="16"/>
  <c r="BH57" i="16" s="1"/>
  <c r="AU14" i="17"/>
  <c r="AM53" i="17"/>
  <c r="AO53" i="17"/>
  <c r="K20" i="15"/>
  <c r="T8" i="15"/>
  <c r="AW34" i="11"/>
  <c r="AX21" i="11"/>
  <c r="BF43" i="14"/>
  <c r="BG30" i="14"/>
  <c r="BX30" i="12"/>
  <c r="BW43" i="12"/>
  <c r="BN39" i="14"/>
  <c r="BO26" i="14"/>
  <c r="AV39" i="9"/>
  <c r="AW26" i="9"/>
  <c r="AF43" i="22"/>
  <c r="AG30" i="22"/>
  <c r="BE45" i="22"/>
  <c r="BF32" i="22"/>
  <c r="L42" i="22"/>
  <c r="M29" i="22"/>
  <c r="AO43" i="21"/>
  <c r="AO56" i="21" s="1"/>
  <c r="AP30" i="21"/>
  <c r="BX30" i="19"/>
  <c r="BW43" i="19"/>
  <c r="F37" i="19"/>
  <c r="G24" i="19"/>
  <c r="BF38" i="19"/>
  <c r="BG25" i="19"/>
  <c r="AD42" i="19"/>
  <c r="AE29" i="19"/>
  <c r="BG36" i="17"/>
  <c r="BG49" i="17" s="1"/>
  <c r="BH23" i="17"/>
  <c r="M38" i="17"/>
  <c r="M51" i="17" s="1"/>
  <c r="N25" i="17"/>
  <c r="BO30" i="16"/>
  <c r="BN43" i="16"/>
  <c r="BN56" i="16" s="1"/>
  <c r="AV45" i="16"/>
  <c r="AV58" i="16" s="1"/>
  <c r="AW32" i="16"/>
  <c r="BM37" i="15"/>
  <c r="BM50" i="15" s="1"/>
  <c r="BM50" i="14"/>
  <c r="BM37" i="13"/>
  <c r="BM50" i="13" s="1"/>
  <c r="L44" i="15"/>
  <c r="L57" i="15" s="1"/>
  <c r="L57" i="14"/>
  <c r="M35" i="14"/>
  <c r="N22" i="14"/>
  <c r="BF43" i="11"/>
  <c r="BG30" i="11"/>
  <c r="U37" i="26"/>
  <c r="U50" i="26" s="1"/>
  <c r="V24" i="26"/>
  <c r="AX42" i="26"/>
  <c r="AX55" i="26" s="1"/>
  <c r="AY29" i="26"/>
  <c r="M37" i="26"/>
  <c r="M50" i="26" s="1"/>
  <c r="N24" i="26"/>
  <c r="BF45" i="24"/>
  <c r="BG32" i="24"/>
  <c r="K36" i="25"/>
  <c r="K49" i="25" s="1"/>
  <c r="K49" i="24"/>
  <c r="K36" i="23"/>
  <c r="K49" i="23" s="1"/>
  <c r="N42" i="24"/>
  <c r="O29" i="24"/>
  <c r="T20" i="23"/>
  <c r="AC8" i="23"/>
  <c r="AD47" i="23" s="1"/>
  <c r="AM42" i="22"/>
  <c r="AN29" i="22"/>
  <c r="M25" i="22"/>
  <c r="L38" i="22"/>
  <c r="L51" i="22" s="1"/>
  <c r="L38" i="21"/>
  <c r="M25" i="21"/>
  <c r="AX37" i="21"/>
  <c r="AX50" i="21" s="1"/>
  <c r="AY24" i="21"/>
  <c r="BG42" i="21"/>
  <c r="BG55" i="21" s="1"/>
  <c r="BH29" i="21"/>
  <c r="BF43" i="21"/>
  <c r="BG30" i="21"/>
  <c r="BN42" i="19"/>
  <c r="BO29" i="19"/>
  <c r="AM38" i="20"/>
  <c r="AM51" i="20" s="1"/>
  <c r="AM51" i="19"/>
  <c r="AM38" i="18"/>
  <c r="AM51" i="18" s="1"/>
  <c r="M38" i="19"/>
  <c r="N25" i="19"/>
  <c r="L36" i="17"/>
  <c r="M23" i="17"/>
  <c r="C45" i="17"/>
  <c r="C58" i="17" s="1"/>
  <c r="D32" i="17"/>
  <c r="CF56" i="16"/>
  <c r="CF43" i="15"/>
  <c r="CF56" i="15" s="1"/>
  <c r="AN24" i="12"/>
  <c r="AM37" i="12"/>
  <c r="AM50" i="12" s="1"/>
  <c r="W35" i="11"/>
  <c r="W48" i="11" s="1"/>
  <c r="X22" i="11"/>
  <c r="AZ27" i="12"/>
  <c r="AY40" i="12"/>
  <c r="C45" i="10"/>
  <c r="C58" i="10" s="1"/>
  <c r="C58" i="9"/>
  <c r="C45" i="8"/>
  <c r="C58" i="8" s="1"/>
  <c r="M36" i="26"/>
  <c r="M49" i="26" s="1"/>
  <c r="N23" i="26"/>
  <c r="U34" i="26"/>
  <c r="U47" i="26" s="1"/>
  <c r="V21" i="26"/>
  <c r="CF41" i="26"/>
  <c r="CG28" i="26"/>
  <c r="U38" i="26"/>
  <c r="U51" i="26" s="1"/>
  <c r="V25" i="26"/>
  <c r="AM37" i="26"/>
  <c r="AM50" i="26" s="1"/>
  <c r="AN24" i="26"/>
  <c r="AE41" i="26"/>
  <c r="AE54" i="26" s="1"/>
  <c r="AF28" i="26"/>
  <c r="BF21" i="24"/>
  <c r="BE34" i="24"/>
  <c r="CF43" i="24"/>
  <c r="CG30" i="24"/>
  <c r="AU44" i="25"/>
  <c r="AU57" i="25" s="1"/>
  <c r="AU57" i="24"/>
  <c r="AU44" i="23"/>
  <c r="AU57" i="23" s="1"/>
  <c r="D36" i="24"/>
  <c r="E23" i="24"/>
  <c r="AO42" i="24"/>
  <c r="AP29" i="24"/>
  <c r="CK25" i="24"/>
  <c r="CJ38" i="24"/>
  <c r="T45" i="25"/>
  <c r="T58" i="25" s="1"/>
  <c r="AV36" i="24"/>
  <c r="AW23" i="24"/>
  <c r="D42" i="25"/>
  <c r="D55" i="25" s="1"/>
  <c r="D55" i="24"/>
  <c r="D42" i="23"/>
  <c r="D55" i="23" s="1"/>
  <c r="AE39" i="24"/>
  <c r="AF26" i="24"/>
  <c r="AC37" i="25"/>
  <c r="AC50" i="25" s="1"/>
  <c r="AC50" i="24"/>
  <c r="AC37" i="23"/>
  <c r="AC50" i="23" s="1"/>
  <c r="BQ35" i="24"/>
  <c r="BR22" i="24"/>
  <c r="AZ38" i="22"/>
  <c r="AZ51" i="22" s="1"/>
  <c r="BA25" i="22"/>
  <c r="T45" i="23"/>
  <c r="T58" i="23" s="1"/>
  <c r="T58" i="22"/>
  <c r="D42" i="22"/>
  <c r="D55" i="22" s="1"/>
  <c r="E29" i="22"/>
  <c r="BX43" i="22"/>
  <c r="BY30" i="22"/>
  <c r="BW38" i="22"/>
  <c r="BW51" i="22" s="1"/>
  <c r="BX25" i="22"/>
  <c r="M26" i="22"/>
  <c r="L39" i="22"/>
  <c r="L52" i="22" s="1"/>
  <c r="CF37" i="22"/>
  <c r="CF50" i="22" s="1"/>
  <c r="CG24" i="22"/>
  <c r="AD43" i="21"/>
  <c r="AD56" i="21" s="1"/>
  <c r="AE30" i="21"/>
  <c r="AU51" i="21"/>
  <c r="AU38" i="20"/>
  <c r="AU51" i="20" s="1"/>
  <c r="M32" i="21"/>
  <c r="L45" i="21"/>
  <c r="L58" i="21" s="1"/>
  <c r="L37" i="21"/>
  <c r="M24" i="21"/>
  <c r="BO35" i="18"/>
  <c r="AU45" i="20"/>
  <c r="AU58" i="20" s="1"/>
  <c r="E22" i="19"/>
  <c r="D35" i="19"/>
  <c r="AU42" i="20"/>
  <c r="AU55" i="20" s="1"/>
  <c r="AU55" i="19"/>
  <c r="AU42" i="18"/>
  <c r="AU55" i="18" s="1"/>
  <c r="C51" i="19"/>
  <c r="C38" i="18"/>
  <c r="C51" i="18" s="1"/>
  <c r="CF49" i="19"/>
  <c r="CF36" i="18"/>
  <c r="CF49" i="18" s="1"/>
  <c r="AN21" i="17"/>
  <c r="AM34" i="17"/>
  <c r="BD43" i="18"/>
  <c r="BD56" i="18" s="1"/>
  <c r="BD56" i="17"/>
  <c r="BP31" i="17"/>
  <c r="BO44" i="17"/>
  <c r="AE44" i="17"/>
  <c r="AF31" i="17"/>
  <c r="Y27" i="16"/>
  <c r="X40" i="16"/>
  <c r="X53" i="16" s="1"/>
  <c r="U41" i="16"/>
  <c r="V28" i="16"/>
  <c r="P43" i="17"/>
  <c r="P56" i="17" s="1"/>
  <c r="Q30" i="17"/>
  <c r="BN42" i="13"/>
  <c r="BN55" i="13" s="1"/>
  <c r="BN55" i="14"/>
  <c r="BP40" i="14"/>
  <c r="BQ27" i="14"/>
  <c r="AX42" i="14"/>
  <c r="AY29" i="14"/>
  <c r="L42" i="12"/>
  <c r="M29" i="12"/>
  <c r="V54" i="14"/>
  <c r="BP29" i="12"/>
  <c r="BO42" i="12"/>
  <c r="AV38" i="10"/>
  <c r="AV51" i="10" s="1"/>
  <c r="AV38" i="8"/>
  <c r="AV51" i="8" s="1"/>
  <c r="AV51" i="9"/>
  <c r="BP37" i="9"/>
  <c r="BQ24" i="9"/>
  <c r="AQ40" i="9"/>
  <c r="AR27" i="9"/>
  <c r="M36" i="9"/>
  <c r="N23" i="9"/>
  <c r="AV35" i="7"/>
  <c r="AV48" i="7" s="1"/>
  <c r="AW22" i="7"/>
  <c r="BW39" i="7"/>
  <c r="BX26" i="7"/>
  <c r="C38" i="24"/>
  <c r="D25" i="24"/>
  <c r="AN36" i="23"/>
  <c r="AF25" i="24"/>
  <c r="AE38" i="24"/>
  <c r="F31" i="24"/>
  <c r="E44" i="24"/>
  <c r="AH34" i="24"/>
  <c r="AI21" i="24"/>
  <c r="U44" i="23"/>
  <c r="U57" i="23" s="1"/>
  <c r="U57" i="22"/>
  <c r="BF45" i="21"/>
  <c r="BG32" i="21"/>
  <c r="BO34" i="21"/>
  <c r="BP21" i="21"/>
  <c r="AC57" i="19"/>
  <c r="AC44" i="20"/>
  <c r="AC57" i="20" s="1"/>
  <c r="AC44" i="18"/>
  <c r="AC57" i="18" s="1"/>
  <c r="U34" i="20"/>
  <c r="U47" i="20" s="1"/>
  <c r="U34" i="18"/>
  <c r="U47" i="18" s="1"/>
  <c r="AN44" i="14"/>
  <c r="AO31" i="14"/>
  <c r="V26" i="14"/>
  <c r="U39" i="14"/>
  <c r="BZ58" i="14"/>
  <c r="AW25" i="14"/>
  <c r="AV38" i="14"/>
  <c r="BG36" i="11"/>
  <c r="BG49" i="11" s="1"/>
  <c r="BH23" i="11"/>
  <c r="AM48" i="11"/>
  <c r="AM35" i="10"/>
  <c r="AM48" i="10" s="1"/>
  <c r="D45" i="26"/>
  <c r="D58" i="26" s="1"/>
  <c r="E32" i="26"/>
  <c r="U39" i="26"/>
  <c r="V26" i="26"/>
  <c r="CF34" i="26"/>
  <c r="CG21" i="26"/>
  <c r="U35" i="24"/>
  <c r="V22" i="24"/>
  <c r="AU39" i="25"/>
  <c r="AU52" i="25" s="1"/>
  <c r="AU52" i="24"/>
  <c r="AU39" i="23"/>
  <c r="AU52" i="23" s="1"/>
  <c r="AF27" i="24"/>
  <c r="AE40" i="24"/>
  <c r="AN25" i="22"/>
  <c r="AM38" i="22"/>
  <c r="AM51" i="22" s="1"/>
  <c r="CE35" i="18"/>
  <c r="CE48" i="18" s="1"/>
  <c r="CE35" i="20"/>
  <c r="CE48" i="20" s="1"/>
  <c r="CE48" i="19"/>
  <c r="AV36" i="19"/>
  <c r="AW23" i="19"/>
  <c r="D44" i="20"/>
  <c r="D57" i="20" s="1"/>
  <c r="D57" i="19"/>
  <c r="D44" i="18"/>
  <c r="D57" i="18" s="1"/>
  <c r="CG41" i="17"/>
  <c r="CH28" i="17"/>
  <c r="CG40" i="17"/>
  <c r="CH27" i="17"/>
  <c r="AE22" i="16"/>
  <c r="AD35" i="16"/>
  <c r="AD48" i="16" s="1"/>
  <c r="BW58" i="16"/>
  <c r="BW45" i="15"/>
  <c r="BW58" i="15" s="1"/>
  <c r="BF43" i="16"/>
  <c r="BG30" i="16"/>
  <c r="H54" i="14"/>
  <c r="AM40" i="15"/>
  <c r="AM53" i="15" s="1"/>
  <c r="AM53" i="14"/>
  <c r="AM40" i="13"/>
  <c r="AM53" i="13" s="1"/>
  <c r="AM52" i="11"/>
  <c r="AM39" i="10"/>
  <c r="AM52" i="10" s="1"/>
  <c r="W29" i="12"/>
  <c r="V42" i="12"/>
  <c r="V55" i="12" s="1"/>
  <c r="AW37" i="26"/>
  <c r="AW50" i="26" s="1"/>
  <c r="AX24" i="26"/>
  <c r="BE42" i="26"/>
  <c r="BE55" i="26" s="1"/>
  <c r="BF29" i="26"/>
  <c r="L35" i="26"/>
  <c r="L48" i="26" s="1"/>
  <c r="M22" i="26"/>
  <c r="AD36" i="25"/>
  <c r="AD49" i="25" s="1"/>
  <c r="AD49" i="24"/>
  <c r="K45" i="25"/>
  <c r="K58" i="25" s="1"/>
  <c r="K58" i="24"/>
  <c r="K45" i="23"/>
  <c r="K58" i="23" s="1"/>
  <c r="AA50" i="24"/>
  <c r="CF41" i="23"/>
  <c r="CF54" i="23" s="1"/>
  <c r="CF54" i="22"/>
  <c r="CF51" i="21"/>
  <c r="CF38" i="20"/>
  <c r="CF51" i="20" s="1"/>
  <c r="AL44" i="20"/>
  <c r="AL57" i="20" s="1"/>
  <c r="AL57" i="19"/>
  <c r="AL44" i="18"/>
  <c r="AL57" i="18" s="1"/>
  <c r="AE40" i="17"/>
  <c r="AF27" i="17"/>
  <c r="CI34" i="16"/>
  <c r="CJ21" i="16"/>
  <c r="BX21" i="14"/>
  <c r="BW34" i="14"/>
  <c r="AE37" i="14"/>
  <c r="AF24" i="14"/>
  <c r="L36" i="12"/>
  <c r="M23" i="12"/>
  <c r="AG53" i="14"/>
  <c r="AP38" i="12"/>
  <c r="AQ25" i="12"/>
  <c r="CB39" i="12"/>
  <c r="CB52" i="12" s="1"/>
  <c r="CC26" i="12"/>
  <c r="CC39" i="12" s="1"/>
  <c r="CC52" i="12" s="1"/>
  <c r="AD43" i="7"/>
  <c r="AE30" i="7"/>
  <c r="M38" i="26"/>
  <c r="M51" i="26" s="1"/>
  <c r="N25" i="26"/>
  <c r="BW43" i="26"/>
  <c r="BX30" i="26"/>
  <c r="AN39" i="25"/>
  <c r="N40" i="24"/>
  <c r="O27" i="24"/>
  <c r="V38" i="24"/>
  <c r="W25" i="24"/>
  <c r="C40" i="22"/>
  <c r="D27" i="22"/>
  <c r="K42" i="23"/>
  <c r="K55" i="23" s="1"/>
  <c r="K55" i="22"/>
  <c r="K59" i="22" s="1"/>
  <c r="CH21" i="21"/>
  <c r="CG34" i="21"/>
  <c r="AN35" i="19"/>
  <c r="AO22" i="19"/>
  <c r="AE41" i="18"/>
  <c r="AE45" i="19"/>
  <c r="AF32" i="19"/>
  <c r="K39" i="18"/>
  <c r="K52" i="18" s="1"/>
  <c r="K52" i="17"/>
  <c r="AD40" i="18"/>
  <c r="AD53" i="18" s="1"/>
  <c r="AD53" i="17"/>
  <c r="AY45" i="17"/>
  <c r="AY58" i="17" s="1"/>
  <c r="AZ32" i="17"/>
  <c r="B52" i="16"/>
  <c r="B59" i="16" s="1"/>
  <c r="B61" i="16" s="1"/>
  <c r="B72" i="6" s="1"/>
  <c r="B39" i="15"/>
  <c r="B52" i="15" s="1"/>
  <c r="T34" i="15"/>
  <c r="O35" i="16"/>
  <c r="O48" i="16" s="1"/>
  <c r="P22" i="16"/>
  <c r="CF55" i="16"/>
  <c r="CF42" i="15"/>
  <c r="CF55" i="15" s="1"/>
  <c r="U36" i="14"/>
  <c r="V23" i="14"/>
  <c r="BW38" i="12"/>
  <c r="BX25" i="12"/>
  <c r="BW34" i="11"/>
  <c r="BX21" i="11"/>
  <c r="M37" i="9"/>
  <c r="N24" i="9"/>
  <c r="AD42" i="7"/>
  <c r="AD55" i="7" s="1"/>
  <c r="AE29" i="7"/>
  <c r="CF43" i="26"/>
  <c r="CF56" i="26" s="1"/>
  <c r="CG30" i="26"/>
  <c r="AM45" i="26"/>
  <c r="AM58" i="26" s="1"/>
  <c r="AN32" i="26"/>
  <c r="BE37" i="26"/>
  <c r="BE50" i="26" s="1"/>
  <c r="BF24" i="26"/>
  <c r="L42" i="26"/>
  <c r="M29" i="26"/>
  <c r="BW36" i="26"/>
  <c r="BX23" i="26"/>
  <c r="C43" i="26"/>
  <c r="C56" i="26" s="1"/>
  <c r="D30" i="26"/>
  <c r="AM35" i="26"/>
  <c r="AM48" i="26" s="1"/>
  <c r="AN22" i="26"/>
  <c r="B36" i="25"/>
  <c r="B49" i="25" s="1"/>
  <c r="B49" i="24"/>
  <c r="B36" i="23"/>
  <c r="B49" i="23" s="1"/>
  <c r="T42" i="25"/>
  <c r="T55" i="25" s="1"/>
  <c r="T55" i="24"/>
  <c r="T42" i="23"/>
  <c r="T55" i="23" s="1"/>
  <c r="C42" i="25"/>
  <c r="C55" i="25" s="1"/>
  <c r="C55" i="24"/>
  <c r="C42" i="23"/>
  <c r="C55" i="23" s="1"/>
  <c r="AD56" i="24"/>
  <c r="AD43" i="23"/>
  <c r="AD56" i="23" s="1"/>
  <c r="BF38" i="23"/>
  <c r="W23" i="24"/>
  <c r="V36" i="24"/>
  <c r="F29" i="24"/>
  <c r="E42" i="24"/>
  <c r="K35" i="25"/>
  <c r="K48" i="25" s="1"/>
  <c r="K48" i="24"/>
  <c r="K35" i="23"/>
  <c r="K48" i="23" s="1"/>
  <c r="M35" i="24"/>
  <c r="N22" i="24"/>
  <c r="BD39" i="25"/>
  <c r="BD52" i="25" s="1"/>
  <c r="BN35" i="25"/>
  <c r="BN48" i="25" s="1"/>
  <c r="BP48" i="24"/>
  <c r="BW45" i="22"/>
  <c r="BW58" i="22" s="1"/>
  <c r="BX32" i="22"/>
  <c r="C43" i="22"/>
  <c r="C56" i="22" s="1"/>
  <c r="D30" i="22"/>
  <c r="U38" i="22"/>
  <c r="U51" i="22" s="1"/>
  <c r="V25" i="22"/>
  <c r="CF43" i="22"/>
  <c r="CF56" i="22" s="1"/>
  <c r="CG30" i="22"/>
  <c r="BH41" i="22"/>
  <c r="BH54" i="22" s="1"/>
  <c r="BI28" i="22"/>
  <c r="AN45" i="22"/>
  <c r="AO32" i="22"/>
  <c r="AW40" i="22"/>
  <c r="AX27" i="22"/>
  <c r="BZ34" i="22"/>
  <c r="CA21" i="22"/>
  <c r="AE23" i="22"/>
  <c r="AD36" i="22"/>
  <c r="AD49" i="22" s="1"/>
  <c r="D37" i="21"/>
  <c r="E24" i="21"/>
  <c r="M43" i="21"/>
  <c r="M56" i="21" s="1"/>
  <c r="N30" i="21"/>
  <c r="O21" i="22"/>
  <c r="N34" i="22"/>
  <c r="N47" i="22" s="1"/>
  <c r="U43" i="23"/>
  <c r="U56" i="23" s="1"/>
  <c r="U56" i="22"/>
  <c r="T53" i="21"/>
  <c r="T40" i="20"/>
  <c r="T53" i="20" s="1"/>
  <c r="BE43" i="22"/>
  <c r="BE56" i="22" s="1"/>
  <c r="BF30" i="22"/>
  <c r="AD34" i="21"/>
  <c r="AE21" i="21"/>
  <c r="V42" i="21"/>
  <c r="V55" i="21" s="1"/>
  <c r="W29" i="21"/>
  <c r="AW35" i="21"/>
  <c r="AX22" i="21"/>
  <c r="AU43" i="20"/>
  <c r="AU56" i="20" s="1"/>
  <c r="AU56" i="19"/>
  <c r="AU43" i="18"/>
  <c r="AU56" i="18" s="1"/>
  <c r="CG27" i="19"/>
  <c r="CF40" i="19"/>
  <c r="BM36" i="20"/>
  <c r="BM49" i="20" s="1"/>
  <c r="BM49" i="19"/>
  <c r="BM36" i="18"/>
  <c r="BM49" i="18" s="1"/>
  <c r="AU41" i="20"/>
  <c r="AU54" i="20" s="1"/>
  <c r="AU41" i="18"/>
  <c r="AU54" i="18" s="1"/>
  <c r="B45" i="20"/>
  <c r="B58" i="20" s="1"/>
  <c r="B58" i="19"/>
  <c r="B45" i="18"/>
  <c r="B58" i="18" s="1"/>
  <c r="AL13" i="19"/>
  <c r="AD52" i="19"/>
  <c r="AC51" i="19"/>
  <c r="AC38" i="20"/>
  <c r="AC51" i="20" s="1"/>
  <c r="AC38" i="18"/>
  <c r="AC51" i="18" s="1"/>
  <c r="AW38" i="17"/>
  <c r="AX25" i="17"/>
  <c r="AY34" i="17"/>
  <c r="AZ21" i="17"/>
  <c r="E40" i="16"/>
  <c r="E53" i="16" s="1"/>
  <c r="F27" i="16"/>
  <c r="BW34" i="17"/>
  <c r="BX21" i="17"/>
  <c r="BY41" i="16"/>
  <c r="BY54" i="16" s="1"/>
  <c r="BZ28" i="16"/>
  <c r="AL53" i="17"/>
  <c r="CB22" i="16"/>
  <c r="CA35" i="16"/>
  <c r="CA48" i="16" s="1"/>
  <c r="AI30" i="16"/>
  <c r="AH43" i="16"/>
  <c r="AH56" i="16" s="1"/>
  <c r="AS21" i="16"/>
  <c r="AS34" i="16" s="1"/>
  <c r="AR34" i="16"/>
  <c r="BE42" i="16"/>
  <c r="BF29" i="16"/>
  <c r="BN34" i="18"/>
  <c r="AL51" i="16"/>
  <c r="AL38" i="15"/>
  <c r="AL51" i="15" s="1"/>
  <c r="D38" i="16"/>
  <c r="D51" i="16" s="1"/>
  <c r="E25" i="16"/>
  <c r="BX36" i="14"/>
  <c r="BY23" i="14"/>
  <c r="BO42" i="14"/>
  <c r="BP29" i="14"/>
  <c r="AX35" i="14"/>
  <c r="AY22" i="14"/>
  <c r="V24" i="12"/>
  <c r="U37" i="12"/>
  <c r="C44" i="11"/>
  <c r="D31" i="11"/>
  <c r="B59" i="12"/>
  <c r="B61" i="12" s="1"/>
  <c r="B68" i="6" s="1"/>
  <c r="CG45" i="11"/>
  <c r="CH32" i="11"/>
  <c r="AE41" i="9"/>
  <c r="AF28" i="9"/>
  <c r="BN35" i="10"/>
  <c r="BN48" i="10" s="1"/>
  <c r="BN35" i="8"/>
  <c r="BN48" i="8" s="1"/>
  <c r="BN48" i="9"/>
  <c r="BI39" i="12"/>
  <c r="BI52" i="12" s="1"/>
  <c r="BJ26" i="12"/>
  <c r="CE36" i="8"/>
  <c r="CE49" i="8" s="1"/>
  <c r="CE36" i="10"/>
  <c r="CE49" i="10" s="1"/>
  <c r="F38" i="26"/>
  <c r="F51" i="26" s="1"/>
  <c r="G25" i="26"/>
  <c r="BE38" i="25"/>
  <c r="BE51" i="25" s="1"/>
  <c r="BE51" i="24"/>
  <c r="BE38" i="23"/>
  <c r="BE51" i="23" s="1"/>
  <c r="BW34" i="23"/>
  <c r="AV34" i="25"/>
  <c r="AV34" i="23"/>
  <c r="AD40" i="25"/>
  <c r="AD53" i="25" s="1"/>
  <c r="AD53" i="24"/>
  <c r="AD40" i="23"/>
  <c r="AD53" i="23" s="1"/>
  <c r="K38" i="25"/>
  <c r="K51" i="25" s="1"/>
  <c r="K51" i="24"/>
  <c r="K38" i="23"/>
  <c r="K51" i="23" s="1"/>
  <c r="AD41" i="21"/>
  <c r="AE28" i="21"/>
  <c r="BE50" i="19"/>
  <c r="BE37" i="18"/>
  <c r="BE50" i="18" s="1"/>
  <c r="BM43" i="20"/>
  <c r="BM56" i="20" s="1"/>
  <c r="BM56" i="19"/>
  <c r="BM43" i="18"/>
  <c r="BM56" i="18" s="1"/>
  <c r="B36" i="20"/>
  <c r="B49" i="20" s="1"/>
  <c r="B49" i="19"/>
  <c r="B36" i="18"/>
  <c r="B49" i="18" s="1"/>
  <c r="AW44" i="17"/>
  <c r="AX31" i="17"/>
  <c r="AD41" i="16"/>
  <c r="AD54" i="16" s="1"/>
  <c r="AE28" i="16"/>
  <c r="V35" i="14"/>
  <c r="W22" i="14"/>
  <c r="CH40" i="11"/>
  <c r="CI27" i="11"/>
  <c r="BP37" i="14"/>
  <c r="BQ24" i="14"/>
  <c r="AP26" i="12"/>
  <c r="AO39" i="12"/>
  <c r="AO52" i="12" s="1"/>
  <c r="BE34" i="9"/>
  <c r="BF21" i="9"/>
  <c r="AZ35" i="26"/>
  <c r="AZ48" i="26" s="1"/>
  <c r="BA22" i="26"/>
  <c r="AO54" i="24"/>
  <c r="AR25" i="24"/>
  <c r="AQ38" i="24"/>
  <c r="BH27" i="24"/>
  <c r="BG40" i="24"/>
  <c r="AL37" i="23"/>
  <c r="AL50" i="23" s="1"/>
  <c r="AL50" i="22"/>
  <c r="M44" i="21"/>
  <c r="M57" i="21" s="1"/>
  <c r="N31" i="21"/>
  <c r="AN38" i="21"/>
  <c r="AO25" i="21"/>
  <c r="CG31" i="19"/>
  <c r="CF44" i="19"/>
  <c r="BE35" i="26"/>
  <c r="BE48" i="26" s="1"/>
  <c r="BF22" i="26"/>
  <c r="M44" i="26"/>
  <c r="M57" i="26" s="1"/>
  <c r="N31" i="26"/>
  <c r="V32" i="26"/>
  <c r="U45" i="26"/>
  <c r="AV37" i="24"/>
  <c r="AW24" i="24"/>
  <c r="BG28" i="24"/>
  <c r="BF41" i="24"/>
  <c r="E42" i="26"/>
  <c r="E55" i="26" s="1"/>
  <c r="F29" i="26"/>
  <c r="BW35" i="26"/>
  <c r="BX22" i="26"/>
  <c r="BO36" i="26"/>
  <c r="BP23" i="26"/>
  <c r="M40" i="26"/>
  <c r="M53" i="26" s="1"/>
  <c r="N27" i="26"/>
  <c r="BO41" i="26"/>
  <c r="BP28" i="26"/>
  <c r="AM36" i="26"/>
  <c r="AN23" i="26"/>
  <c r="BW39" i="26"/>
  <c r="BW52" i="26" s="1"/>
  <c r="BX26" i="26"/>
  <c r="AV47" i="26"/>
  <c r="CF39" i="26"/>
  <c r="CF52" i="26" s="1"/>
  <c r="CG26" i="26"/>
  <c r="BN37" i="26"/>
  <c r="BN50" i="26" s="1"/>
  <c r="BO24" i="26"/>
  <c r="BO35" i="26"/>
  <c r="BP22" i="26"/>
  <c r="BV38" i="25"/>
  <c r="BV51" i="25" s="1"/>
  <c r="BV51" i="24"/>
  <c r="BV38" i="23"/>
  <c r="BV51" i="23" s="1"/>
  <c r="AC41" i="25"/>
  <c r="AC54" i="25" s="1"/>
  <c r="AC54" i="24"/>
  <c r="AC41" i="23"/>
  <c r="AC54" i="23" s="1"/>
  <c r="AE36" i="25"/>
  <c r="T47" i="25"/>
  <c r="BH25" i="24"/>
  <c r="BG38" i="24"/>
  <c r="CF35" i="24"/>
  <c r="CG22" i="24"/>
  <c r="AU34" i="25"/>
  <c r="AU34" i="23"/>
  <c r="BV43" i="25"/>
  <c r="BV56" i="25" s="1"/>
  <c r="CH36" i="25"/>
  <c r="CH49" i="25" s="1"/>
  <c r="CH49" i="24"/>
  <c r="CH36" i="23"/>
  <c r="CH49" i="23" s="1"/>
  <c r="CH24" i="24"/>
  <c r="CG37" i="24"/>
  <c r="L35" i="25"/>
  <c r="L48" i="25" s="1"/>
  <c r="L48" i="24"/>
  <c r="AO51" i="24"/>
  <c r="CE40" i="25"/>
  <c r="CE53" i="25" s="1"/>
  <c r="CE53" i="24"/>
  <c r="CE40" i="23"/>
  <c r="CE53" i="23" s="1"/>
  <c r="AV42" i="25"/>
  <c r="AV55" i="25" s="1"/>
  <c r="AV55" i="24"/>
  <c r="AV42" i="23"/>
  <c r="AV55" i="23" s="1"/>
  <c r="CA37" i="22"/>
  <c r="CA50" i="22" s="1"/>
  <c r="CB24" i="22"/>
  <c r="BX39" i="22"/>
  <c r="BY26" i="22"/>
  <c r="CE43" i="23"/>
  <c r="CE56" i="23" s="1"/>
  <c r="CE56" i="22"/>
  <c r="CG27" i="22"/>
  <c r="CF40" i="22"/>
  <c r="CF53" i="22" s="1"/>
  <c r="X23" i="22"/>
  <c r="W36" i="22"/>
  <c r="W49" i="22" s="1"/>
  <c r="BO44" i="22"/>
  <c r="BP31" i="22"/>
  <c r="CF42" i="22"/>
  <c r="CG29" i="22"/>
  <c r="AM34" i="22"/>
  <c r="AN21" i="22"/>
  <c r="BN36" i="22"/>
  <c r="BN49" i="22" s="1"/>
  <c r="BO23" i="22"/>
  <c r="U43" i="21"/>
  <c r="U56" i="21" s="1"/>
  <c r="V30" i="21"/>
  <c r="BN36" i="21"/>
  <c r="BN49" i="21" s="1"/>
  <c r="BO23" i="21"/>
  <c r="V43" i="22"/>
  <c r="V56" i="22" s="1"/>
  <c r="W30" i="22"/>
  <c r="BD43" i="23"/>
  <c r="BD56" i="23" s="1"/>
  <c r="BD56" i="22"/>
  <c r="BV45" i="20"/>
  <c r="BV58" i="20" s="1"/>
  <c r="BV58" i="19"/>
  <c r="BV45" i="18"/>
  <c r="BV58" i="18" s="1"/>
  <c r="AV43" i="19"/>
  <c r="AW30" i="19"/>
  <c r="BN36" i="19"/>
  <c r="BO23" i="19"/>
  <c r="AV41" i="19"/>
  <c r="AW28" i="19"/>
  <c r="C45" i="19"/>
  <c r="D32" i="19"/>
  <c r="CG29" i="17"/>
  <c r="CF42" i="17"/>
  <c r="AP43" i="19"/>
  <c r="AQ30" i="19"/>
  <c r="W31" i="17"/>
  <c r="V44" i="17"/>
  <c r="D21" i="17"/>
  <c r="C34" i="17"/>
  <c r="CH43" i="17"/>
  <c r="CH56" i="17" s="1"/>
  <c r="CI30" i="17"/>
  <c r="BV37" i="18"/>
  <c r="BV50" i="18" s="1"/>
  <c r="BV50" i="17"/>
  <c r="X21" i="17"/>
  <c r="W34" i="17"/>
  <c r="H44" i="17"/>
  <c r="H57" i="17" s="1"/>
  <c r="I31" i="17"/>
  <c r="I44" i="17" s="1"/>
  <c r="I57" i="17" s="1"/>
  <c r="BO34" i="17"/>
  <c r="BP21" i="17"/>
  <c r="C44" i="16"/>
  <c r="D31" i="16"/>
  <c r="CF57" i="14"/>
  <c r="CF44" i="15"/>
  <c r="CF57" i="15" s="1"/>
  <c r="CF44" i="13"/>
  <c r="CF57" i="13" s="1"/>
  <c r="CG37" i="14"/>
  <c r="CH24" i="14"/>
  <c r="AD42" i="12"/>
  <c r="AD55" i="12" s="1"/>
  <c r="AE29" i="12"/>
  <c r="AF35" i="12"/>
  <c r="AG22" i="12"/>
  <c r="K48" i="12"/>
  <c r="K35" i="13"/>
  <c r="K48" i="13" s="1"/>
  <c r="BD15" i="14"/>
  <c r="AV54" i="14"/>
  <c r="BP30" i="14"/>
  <c r="BO43" i="14"/>
  <c r="BW55" i="14"/>
  <c r="BW42" i="15"/>
  <c r="BW55" i="15" s="1"/>
  <c r="BN39" i="11"/>
  <c r="BN52" i="11" s="1"/>
  <c r="BO26" i="11"/>
  <c r="V28" i="11"/>
  <c r="U41" i="11"/>
  <c r="U54" i="11" s="1"/>
  <c r="CG44" i="9"/>
  <c r="CH31" i="9"/>
  <c r="D23" i="9"/>
  <c r="C36" i="9"/>
  <c r="L41" i="7"/>
  <c r="L54" i="7" s="1"/>
  <c r="M28" i="7"/>
  <c r="AN34" i="7"/>
  <c r="AN47" i="7" s="1"/>
  <c r="AO21" i="7"/>
  <c r="BE38" i="26"/>
  <c r="BE51" i="26" s="1"/>
  <c r="BF25" i="26"/>
  <c r="BE34" i="17"/>
  <c r="BF21" i="17"/>
  <c r="AM40" i="26"/>
  <c r="AM53" i="26" s="1"/>
  <c r="AN27" i="26"/>
  <c r="AN32" i="24"/>
  <c r="AM45" i="24"/>
  <c r="E21" i="21"/>
  <c r="D34" i="21"/>
  <c r="U40" i="24"/>
  <c r="V27" i="24"/>
  <c r="AD53" i="16"/>
  <c r="AD40" i="15"/>
  <c r="AD53" i="15" s="1"/>
  <c r="AW58" i="26"/>
  <c r="AM41" i="26"/>
  <c r="AN28" i="26"/>
  <c r="BO34" i="26"/>
  <c r="BP21" i="26"/>
  <c r="BO43" i="26"/>
  <c r="BP30" i="26"/>
  <c r="T59" i="26"/>
  <c r="U36" i="26"/>
  <c r="V23" i="26"/>
  <c r="BN40" i="26"/>
  <c r="BO27" i="26"/>
  <c r="AE36" i="26"/>
  <c r="AE49" i="26" s="1"/>
  <c r="AF23" i="26"/>
  <c r="BY38" i="26"/>
  <c r="BY51" i="26" s="1"/>
  <c r="BZ25" i="26"/>
  <c r="AW48" i="26"/>
  <c r="AD34" i="26"/>
  <c r="AE21" i="26"/>
  <c r="T20" i="25"/>
  <c r="AC8" i="25"/>
  <c r="BX42" i="24"/>
  <c r="BY29" i="24"/>
  <c r="AC38" i="25"/>
  <c r="AC51" i="25" s="1"/>
  <c r="AC51" i="24"/>
  <c r="AC38" i="23"/>
  <c r="AC51" i="23" s="1"/>
  <c r="BV40" i="25"/>
  <c r="BV53" i="25" s="1"/>
  <c r="BV53" i="24"/>
  <c r="BV40" i="23"/>
  <c r="BV53" i="23" s="1"/>
  <c r="AF36" i="24"/>
  <c r="AG23" i="24"/>
  <c r="BW40" i="25"/>
  <c r="BW53" i="25" s="1"/>
  <c r="BW40" i="23"/>
  <c r="BW53" i="23" s="1"/>
  <c r="BW53" i="24"/>
  <c r="BX28" i="24"/>
  <c r="BW41" i="24"/>
  <c r="K20" i="24"/>
  <c r="T8" i="24"/>
  <c r="V57" i="24" s="1"/>
  <c r="BE35" i="24"/>
  <c r="BF22" i="24"/>
  <c r="AD44" i="24"/>
  <c r="AE31" i="24"/>
  <c r="CJ23" i="24"/>
  <c r="CI36" i="24"/>
  <c r="CF37" i="25"/>
  <c r="CF50" i="25" s="1"/>
  <c r="CF50" i="24"/>
  <c r="CF37" i="23"/>
  <c r="CF50" i="23" s="1"/>
  <c r="X50" i="24"/>
  <c r="W50" i="24"/>
  <c r="CJ39" i="24"/>
  <c r="CK26" i="24"/>
  <c r="CA43" i="24"/>
  <c r="CB30" i="24"/>
  <c r="AX29" i="24"/>
  <c r="AW42" i="24"/>
  <c r="BW42" i="22"/>
  <c r="BX29" i="22"/>
  <c r="AV37" i="22"/>
  <c r="AV50" i="22" s="1"/>
  <c r="AW24" i="22"/>
  <c r="BQ25" i="22"/>
  <c r="BP38" i="22"/>
  <c r="BP51" i="22" s="1"/>
  <c r="BG36" i="22"/>
  <c r="BG49" i="22" s="1"/>
  <c r="BH23" i="22"/>
  <c r="BN44" i="23"/>
  <c r="BN57" i="23" s="1"/>
  <c r="BN57" i="22"/>
  <c r="CE55" i="22"/>
  <c r="CE42" i="23"/>
  <c r="CE55" i="23" s="1"/>
  <c r="AL34" i="23"/>
  <c r="BN37" i="22"/>
  <c r="BN50" i="22" s="1"/>
  <c r="BO24" i="22"/>
  <c r="D37" i="22"/>
  <c r="D50" i="22" s="1"/>
  <c r="E24" i="22"/>
  <c r="BQ41" i="22"/>
  <c r="BQ54" i="22" s="1"/>
  <c r="BR28" i="22"/>
  <c r="W23" i="21"/>
  <c r="V36" i="21"/>
  <c r="V49" i="21" s="1"/>
  <c r="BQ24" i="21"/>
  <c r="BP37" i="21"/>
  <c r="BP50" i="21" s="1"/>
  <c r="BQ40" i="21"/>
  <c r="BQ53" i="21" s="1"/>
  <c r="BR27" i="21"/>
  <c r="BQ25" i="21"/>
  <c r="BP38" i="21"/>
  <c r="BP51" i="21" s="1"/>
  <c r="W37" i="21"/>
  <c r="W50" i="21" s="1"/>
  <c r="X24" i="21"/>
  <c r="C41" i="23"/>
  <c r="C54" i="23" s="1"/>
  <c r="C54" i="22"/>
  <c r="CF39" i="19"/>
  <c r="CG26" i="19"/>
  <c r="CG21" i="19"/>
  <c r="CF34" i="19"/>
  <c r="AF30" i="19"/>
  <c r="AE43" i="19"/>
  <c r="AE39" i="18"/>
  <c r="AN40" i="19"/>
  <c r="AO27" i="19"/>
  <c r="BF35" i="19"/>
  <c r="BG22" i="19"/>
  <c r="CE36" i="20"/>
  <c r="CE49" i="20" s="1"/>
  <c r="M43" i="20"/>
  <c r="M56" i="20" s="1"/>
  <c r="M56" i="19"/>
  <c r="M43" i="18"/>
  <c r="M56" i="18" s="1"/>
  <c r="G21" i="19"/>
  <c r="F34" i="19"/>
  <c r="AF42" i="17"/>
  <c r="AF55" i="17" s="1"/>
  <c r="AG29" i="17"/>
  <c r="AO43" i="20"/>
  <c r="AO56" i="20" s="1"/>
  <c r="AO43" i="18"/>
  <c r="AO56" i="18" s="1"/>
  <c r="AO56" i="19"/>
  <c r="CE16" i="19"/>
  <c r="CE55" i="19" s="1"/>
  <c r="BV55" i="19"/>
  <c r="BF38" i="17"/>
  <c r="BG25" i="17"/>
  <c r="O28" i="16"/>
  <c r="N41" i="16"/>
  <c r="N54" i="16" s="1"/>
  <c r="L55" i="16"/>
  <c r="L42" i="15"/>
  <c r="L55" i="15" s="1"/>
  <c r="O39" i="16"/>
  <c r="O52" i="16" s="1"/>
  <c r="P26" i="16"/>
  <c r="P32" i="17"/>
  <c r="O45" i="17"/>
  <c r="O58" i="17" s="1"/>
  <c r="BE39" i="16"/>
  <c r="BE52" i="16" s="1"/>
  <c r="BF26" i="16"/>
  <c r="BI28" i="16"/>
  <c r="BH41" i="16"/>
  <c r="BH54" i="16" s="1"/>
  <c r="AM41" i="18"/>
  <c r="AM54" i="18" s="1"/>
  <c r="AM54" i="17"/>
  <c r="O26" i="14"/>
  <c r="N39" i="14"/>
  <c r="CG43" i="14"/>
  <c r="CH30" i="14"/>
  <c r="BV44" i="15"/>
  <c r="BV57" i="15" s="1"/>
  <c r="BV57" i="14"/>
  <c r="BV44" i="13"/>
  <c r="BV57" i="13" s="1"/>
  <c r="BW41" i="15"/>
  <c r="BW54" i="15" s="1"/>
  <c r="BW41" i="13"/>
  <c r="BW54" i="13" s="1"/>
  <c r="V31" i="12"/>
  <c r="U44" i="12"/>
  <c r="BE35" i="11"/>
  <c r="BE48" i="11" s="1"/>
  <c r="BF22" i="11"/>
  <c r="BZ36" i="12"/>
  <c r="BZ49" i="12" s="1"/>
  <c r="CA23" i="12"/>
  <c r="C53" i="9"/>
  <c r="C40" i="8"/>
  <c r="C53" i="8" s="1"/>
  <c r="L44" i="11"/>
  <c r="M31" i="11"/>
  <c r="AL44" i="10"/>
  <c r="AL57" i="10" s="1"/>
  <c r="AL57" i="9"/>
  <c r="AL44" i="8"/>
  <c r="AL57" i="8" s="1"/>
  <c r="AX34" i="7"/>
  <c r="AY21" i="7"/>
  <c r="I16" i="6"/>
  <c r="H16" i="4"/>
  <c r="W26" i="24"/>
  <c r="V39" i="24"/>
  <c r="M37" i="24"/>
  <c r="N24" i="24"/>
  <c r="T49" i="21"/>
  <c r="T36" i="20"/>
  <c r="T49" i="20" s="1"/>
  <c r="BX37" i="24"/>
  <c r="BY24" i="24"/>
  <c r="U35" i="21"/>
  <c r="U48" i="21" s="1"/>
  <c r="V22" i="21"/>
  <c r="AC41" i="20"/>
  <c r="AC54" i="20" s="1"/>
  <c r="AO43" i="26"/>
  <c r="AO56" i="26" s="1"/>
  <c r="AP30" i="26"/>
  <c r="CG41" i="24"/>
  <c r="CH28" i="24"/>
  <c r="B44" i="25"/>
  <c r="B57" i="25" s="1"/>
  <c r="AE39" i="21"/>
  <c r="AF26" i="21"/>
  <c r="AX45" i="26"/>
  <c r="AX58" i="26" s="1"/>
  <c r="AY32" i="26"/>
  <c r="AM34" i="26"/>
  <c r="AN21" i="26"/>
  <c r="AE35" i="26"/>
  <c r="AE48" i="26" s="1"/>
  <c r="AF22" i="26"/>
  <c r="BO38" i="26"/>
  <c r="BP25" i="26"/>
  <c r="CF42" i="26"/>
  <c r="CG29" i="26"/>
  <c r="BE44" i="26"/>
  <c r="BE57" i="26" s="1"/>
  <c r="BF31" i="26"/>
  <c r="C36" i="26"/>
  <c r="C49" i="26" s="1"/>
  <c r="D23" i="26"/>
  <c r="M34" i="26"/>
  <c r="M47" i="26" s="1"/>
  <c r="N21" i="26"/>
  <c r="C34" i="26"/>
  <c r="D21" i="26"/>
  <c r="AC59" i="26"/>
  <c r="L39" i="26"/>
  <c r="L52" i="26" s="1"/>
  <c r="M26" i="26"/>
  <c r="D40" i="24"/>
  <c r="E27" i="24"/>
  <c r="CF45" i="24"/>
  <c r="CG32" i="24"/>
  <c r="AC40" i="25"/>
  <c r="AC53" i="25" s="1"/>
  <c r="AC53" i="24"/>
  <c r="AC40" i="23"/>
  <c r="AC53" i="23" s="1"/>
  <c r="BN37" i="25"/>
  <c r="BN50" i="25" s="1"/>
  <c r="BN50" i="24"/>
  <c r="AW45" i="24"/>
  <c r="AX32" i="24"/>
  <c r="U34" i="24"/>
  <c r="V21" i="24"/>
  <c r="BY27" i="24"/>
  <c r="BX40" i="24"/>
  <c r="AM44" i="25"/>
  <c r="AM57" i="25" s="1"/>
  <c r="AM57" i="24"/>
  <c r="M41" i="25"/>
  <c r="M54" i="25" s="1"/>
  <c r="M54" i="24"/>
  <c r="AQ54" i="24"/>
  <c r="AD35" i="24"/>
  <c r="AE22" i="24"/>
  <c r="F41" i="24"/>
  <c r="G28" i="24"/>
  <c r="C56" i="24"/>
  <c r="BE36" i="25"/>
  <c r="BE49" i="25" s="1"/>
  <c r="BE49" i="24"/>
  <c r="BE36" i="23"/>
  <c r="BE49" i="23" s="1"/>
  <c r="AP37" i="24"/>
  <c r="AQ24" i="24"/>
  <c r="BP25" i="24"/>
  <c r="BO38" i="24"/>
  <c r="U42" i="25"/>
  <c r="U55" i="25" s="1"/>
  <c r="U55" i="24"/>
  <c r="U42" i="23"/>
  <c r="U55" i="23" s="1"/>
  <c r="BG42" i="22"/>
  <c r="BG55" i="22" s="1"/>
  <c r="BH29" i="22"/>
  <c r="BX23" i="22"/>
  <c r="BW36" i="22"/>
  <c r="BD41" i="23"/>
  <c r="BD54" i="23" s="1"/>
  <c r="BD54" i="22"/>
  <c r="BN40" i="22"/>
  <c r="BO27" i="22"/>
  <c r="D36" i="22"/>
  <c r="D49" i="22" s="1"/>
  <c r="E23" i="22"/>
  <c r="L42" i="21"/>
  <c r="M29" i="21"/>
  <c r="CH45" i="21"/>
  <c r="CH58" i="21" s="1"/>
  <c r="CI32" i="21"/>
  <c r="D43" i="21"/>
  <c r="D56" i="21" s="1"/>
  <c r="E30" i="21"/>
  <c r="BO34" i="19"/>
  <c r="BP21" i="19"/>
  <c r="CG28" i="19"/>
  <c r="CF41" i="19"/>
  <c r="BE55" i="19"/>
  <c r="BE42" i="20"/>
  <c r="BE55" i="20" s="1"/>
  <c r="AF39" i="19"/>
  <c r="AG26" i="19"/>
  <c r="AU39" i="20"/>
  <c r="AU52" i="20" s="1"/>
  <c r="AU39" i="18"/>
  <c r="AU52" i="18" s="1"/>
  <c r="M50" i="19"/>
  <c r="AO43" i="17"/>
  <c r="AO56" i="17" s="1"/>
  <c r="AP30" i="17"/>
  <c r="K20" i="17"/>
  <c r="T8" i="17"/>
  <c r="V51" i="17" s="1"/>
  <c r="M58" i="17"/>
  <c r="M56" i="17"/>
  <c r="M57" i="17"/>
  <c r="BX42" i="17"/>
  <c r="BY29" i="17"/>
  <c r="AF43" i="17"/>
  <c r="AF56" i="17" s="1"/>
  <c r="AG30" i="17"/>
  <c r="M24" i="17"/>
  <c r="L37" i="17"/>
  <c r="BY35" i="19"/>
  <c r="BZ22" i="19"/>
  <c r="BF29" i="17"/>
  <c r="BE42" i="17"/>
  <c r="BE55" i="17" s="1"/>
  <c r="BF40" i="19"/>
  <c r="BG27" i="19"/>
  <c r="M25" i="16"/>
  <c r="L38" i="16"/>
  <c r="L51" i="16" s="1"/>
  <c r="U45" i="14"/>
  <c r="V32" i="14"/>
  <c r="BF35" i="14"/>
  <c r="BG22" i="14"/>
  <c r="AU40" i="15"/>
  <c r="AU53" i="15" s="1"/>
  <c r="AU40" i="13"/>
  <c r="AU53" i="13" s="1"/>
  <c r="AU53" i="14"/>
  <c r="BX38" i="15"/>
  <c r="CF36" i="14"/>
  <c r="CG23" i="14"/>
  <c r="AY50" i="14"/>
  <c r="C38" i="11"/>
  <c r="C51" i="11" s="1"/>
  <c r="D25" i="11"/>
  <c r="BX40" i="15"/>
  <c r="AU8" i="12"/>
  <c r="AV47" i="12" s="1"/>
  <c r="AL47" i="12"/>
  <c r="AN48" i="12"/>
  <c r="AN53" i="12"/>
  <c r="AP41" i="14"/>
  <c r="AQ28" i="14"/>
  <c r="AZ44" i="14"/>
  <c r="BA31" i="14"/>
  <c r="B58" i="11"/>
  <c r="B59" i="11" s="1"/>
  <c r="B61" i="11" s="1"/>
  <c r="B65" i="6" s="1"/>
  <c r="B45" i="10"/>
  <c r="B58" i="10" s="1"/>
  <c r="T57" i="12"/>
  <c r="T44" i="13"/>
  <c r="T57" i="13" s="1"/>
  <c r="AO42" i="12"/>
  <c r="AP29" i="12"/>
  <c r="AS55" i="14"/>
  <c r="H21" i="12"/>
  <c r="G34" i="12"/>
  <c r="G47" i="12" s="1"/>
  <c r="AV44" i="9"/>
  <c r="AW31" i="9"/>
  <c r="AV43" i="10"/>
  <c r="AV56" i="10" s="1"/>
  <c r="AV56" i="9"/>
  <c r="CG35" i="26"/>
  <c r="CH22" i="26"/>
  <c r="BX45" i="18"/>
  <c r="CF34" i="17"/>
  <c r="CG21" i="17"/>
  <c r="BM39" i="20"/>
  <c r="BM52" i="20" s="1"/>
  <c r="BM39" i="18"/>
  <c r="BM52" i="18" s="1"/>
  <c r="AM36" i="17"/>
  <c r="AN23" i="17"/>
  <c r="AP53" i="17"/>
  <c r="CG45" i="15"/>
  <c r="Y24" i="16"/>
  <c r="X37" i="16"/>
  <c r="X50" i="16" s="1"/>
  <c r="BF23" i="14"/>
  <c r="BE36" i="14"/>
  <c r="T45" i="15"/>
  <c r="T58" i="15" s="1"/>
  <c r="T45" i="13"/>
  <c r="T58" i="13" s="1"/>
  <c r="T58" i="14"/>
  <c r="AL35" i="15"/>
  <c r="AL48" i="15" s="1"/>
  <c r="AL48" i="14"/>
  <c r="AL35" i="13"/>
  <c r="AL48" i="13" s="1"/>
  <c r="AM37" i="15"/>
  <c r="AM50" i="15" s="1"/>
  <c r="AM50" i="14"/>
  <c r="AM37" i="13"/>
  <c r="AM50" i="13" s="1"/>
  <c r="T43" i="15"/>
  <c r="T56" i="15" s="1"/>
  <c r="T56" i="14"/>
  <c r="T43" i="13"/>
  <c r="T56" i="13" s="1"/>
  <c r="CJ25" i="14"/>
  <c r="CI38" i="14"/>
  <c r="BD54" i="12"/>
  <c r="BD41" i="13"/>
  <c r="BD54" i="13" s="1"/>
  <c r="BX44" i="11"/>
  <c r="BY31" i="11"/>
  <c r="O24" i="12"/>
  <c r="N37" i="12"/>
  <c r="N50" i="12" s="1"/>
  <c r="BD56" i="11"/>
  <c r="BD43" i="10"/>
  <c r="BD56" i="10" s="1"/>
  <c r="BP23" i="14"/>
  <c r="BO36" i="14"/>
  <c r="U48" i="11"/>
  <c r="U35" i="10"/>
  <c r="U48" i="10" s="1"/>
  <c r="AF44" i="7"/>
  <c r="AF57" i="7" s="1"/>
  <c r="AG31" i="7"/>
  <c r="AV36" i="26"/>
  <c r="AV49" i="26" s="1"/>
  <c r="AW23" i="26"/>
  <c r="AV39" i="24"/>
  <c r="AW26" i="24"/>
  <c r="AP51" i="24"/>
  <c r="BW39" i="21"/>
  <c r="BW52" i="21" s="1"/>
  <c r="BX26" i="21"/>
  <c r="BM55" i="21"/>
  <c r="BM42" i="20"/>
  <c r="BM55" i="20" s="1"/>
  <c r="F40" i="21"/>
  <c r="F53" i="21" s="1"/>
  <c r="G27" i="21"/>
  <c r="AD42" i="26"/>
  <c r="AD55" i="26" s="1"/>
  <c r="AE29" i="26"/>
  <c r="AN40" i="22"/>
  <c r="AO27" i="22"/>
  <c r="CG43" i="21"/>
  <c r="CH30" i="21"/>
  <c r="AD34" i="17"/>
  <c r="AE21" i="17"/>
  <c r="D35" i="24"/>
  <c r="E22" i="24"/>
  <c r="BG39" i="23"/>
  <c r="BG52" i="23" s="1"/>
  <c r="BG52" i="22"/>
  <c r="AE40" i="26"/>
  <c r="AE53" i="26" s="1"/>
  <c r="AF27" i="26"/>
  <c r="AM38" i="26"/>
  <c r="AM51" i="26" s="1"/>
  <c r="AN25" i="26"/>
  <c r="BW34" i="26"/>
  <c r="BW34" i="25" s="1"/>
  <c r="BX21" i="26"/>
  <c r="AW55" i="26"/>
  <c r="BN39" i="24"/>
  <c r="BO26" i="24"/>
  <c r="AV45" i="25"/>
  <c r="AV58" i="25" s="1"/>
  <c r="AV58" i="24"/>
  <c r="AV45" i="23"/>
  <c r="AV58" i="23" s="1"/>
  <c r="CF36" i="25"/>
  <c r="CF49" i="25" s="1"/>
  <c r="CF49" i="24"/>
  <c r="CF36" i="23"/>
  <c r="CF49" i="23" s="1"/>
  <c r="T44" i="25"/>
  <c r="T57" i="25" s="1"/>
  <c r="BE44" i="25"/>
  <c r="BE57" i="25" s="1"/>
  <c r="BE57" i="24"/>
  <c r="W29" i="24"/>
  <c r="V42" i="24"/>
  <c r="V41" i="24"/>
  <c r="W28" i="24"/>
  <c r="L36" i="22"/>
  <c r="L49" i="22" s="1"/>
  <c r="M23" i="22"/>
  <c r="AL48" i="22"/>
  <c r="AL35" i="23"/>
  <c r="AL48" i="23" s="1"/>
  <c r="BE37" i="21"/>
  <c r="BE50" i="21" s="1"/>
  <c r="BF24" i="21"/>
  <c r="K55" i="21"/>
  <c r="K59" i="21" s="1"/>
  <c r="K42" i="20"/>
  <c r="K55" i="20" s="1"/>
  <c r="BO39" i="21"/>
  <c r="BP26" i="21"/>
  <c r="BF42" i="19"/>
  <c r="BG29" i="19"/>
  <c r="BN40" i="19"/>
  <c r="BO27" i="19"/>
  <c r="C41" i="20"/>
  <c r="C54" i="20" s="1"/>
  <c r="C54" i="19"/>
  <c r="C41" i="18"/>
  <c r="C54" i="18" s="1"/>
  <c r="AD39" i="20"/>
  <c r="AD52" i="20" s="1"/>
  <c r="C43" i="17"/>
  <c r="C56" i="17" s="1"/>
  <c r="D30" i="17"/>
  <c r="CG45" i="26"/>
  <c r="CH32" i="26"/>
  <c r="BO31" i="26"/>
  <c r="BN44" i="26"/>
  <c r="C40" i="26"/>
  <c r="D27" i="26"/>
  <c r="CG40" i="26"/>
  <c r="CH27" i="26"/>
  <c r="AV41" i="26"/>
  <c r="AV54" i="26" s="1"/>
  <c r="AW28" i="26"/>
  <c r="AU47" i="26"/>
  <c r="AU59" i="26" s="1"/>
  <c r="N41" i="26"/>
  <c r="N54" i="26" s="1"/>
  <c r="O28" i="26"/>
  <c r="C41" i="26"/>
  <c r="D28" i="26"/>
  <c r="L44" i="24"/>
  <c r="M31" i="24"/>
  <c r="AV40" i="25"/>
  <c r="AV53" i="25" s="1"/>
  <c r="AV53" i="24"/>
  <c r="AV40" i="23"/>
  <c r="AV53" i="23" s="1"/>
  <c r="BX35" i="24"/>
  <c r="BY22" i="24"/>
  <c r="BD45" i="25"/>
  <c r="BD58" i="25" s="1"/>
  <c r="AM43" i="24"/>
  <c r="AN30" i="24"/>
  <c r="BM35" i="25"/>
  <c r="BM48" i="25" s="1"/>
  <c r="BM48" i="24"/>
  <c r="BM35" i="23"/>
  <c r="BM48" i="23" s="1"/>
  <c r="AX40" i="24"/>
  <c r="AY27" i="24"/>
  <c r="CF52" i="24"/>
  <c r="CF39" i="23"/>
  <c r="CF52" i="23" s="1"/>
  <c r="AO44" i="24"/>
  <c r="AP31" i="24"/>
  <c r="C45" i="25"/>
  <c r="C58" i="25" s="1"/>
  <c r="C58" i="24"/>
  <c r="C45" i="23"/>
  <c r="C58" i="23" s="1"/>
  <c r="AR39" i="24"/>
  <c r="AS26" i="24"/>
  <c r="AS39" i="24" s="1"/>
  <c r="BN42" i="25"/>
  <c r="BN55" i="25" s="1"/>
  <c r="BN55" i="24"/>
  <c r="BN42" i="23"/>
  <c r="BN55" i="23" s="1"/>
  <c r="BV36" i="25"/>
  <c r="BV49" i="25" s="1"/>
  <c r="AC42" i="25"/>
  <c r="AC55" i="25" s="1"/>
  <c r="AC55" i="24"/>
  <c r="AC42" i="23"/>
  <c r="AC55" i="23" s="1"/>
  <c r="AO49" i="24"/>
  <c r="AO36" i="23"/>
  <c r="AO49" i="23" s="1"/>
  <c r="N39" i="24"/>
  <c r="O26" i="24"/>
  <c r="BH39" i="24"/>
  <c r="BI26" i="24"/>
  <c r="AV57" i="24"/>
  <c r="AV44" i="25"/>
  <c r="AV57" i="25" s="1"/>
  <c r="BT24" i="24"/>
  <c r="BT37" i="24" s="1"/>
  <c r="BS37" i="24"/>
  <c r="AE41" i="24"/>
  <c r="AF28" i="24"/>
  <c r="U41" i="25"/>
  <c r="U54" i="25" s="1"/>
  <c r="U54" i="24"/>
  <c r="U41" i="23"/>
  <c r="U54" i="23" s="1"/>
  <c r="F39" i="24"/>
  <c r="G26" i="24"/>
  <c r="BN34" i="22"/>
  <c r="BO21" i="22"/>
  <c r="CI22" i="22"/>
  <c r="CH35" i="22"/>
  <c r="CH48" i="22" s="1"/>
  <c r="CG45" i="22"/>
  <c r="CH32" i="22"/>
  <c r="P40" i="22"/>
  <c r="P53" i="22" s="1"/>
  <c r="Q27" i="22"/>
  <c r="AM36" i="21"/>
  <c r="AN23" i="21"/>
  <c r="BX31" i="21"/>
  <c r="BW44" i="21"/>
  <c r="BW57" i="21" s="1"/>
  <c r="AM39" i="21"/>
  <c r="AM52" i="21" s="1"/>
  <c r="AN26" i="21"/>
  <c r="BF40" i="21"/>
  <c r="BG27" i="21"/>
  <c r="BX43" i="21"/>
  <c r="BY30" i="21"/>
  <c r="AW39" i="21"/>
  <c r="AX26" i="21"/>
  <c r="CG23" i="21"/>
  <c r="CF36" i="21"/>
  <c r="CF49" i="21" s="1"/>
  <c r="AE36" i="21"/>
  <c r="AF23" i="21"/>
  <c r="BW35" i="21"/>
  <c r="BX22" i="21"/>
  <c r="AN41" i="19"/>
  <c r="AO28" i="19"/>
  <c r="AC35" i="20"/>
  <c r="AC48" i="20" s="1"/>
  <c r="AC48" i="19"/>
  <c r="AC35" i="18"/>
  <c r="AC48" i="18" s="1"/>
  <c r="K45" i="20"/>
  <c r="K58" i="20" s="1"/>
  <c r="AN42" i="19"/>
  <c r="AO29" i="19"/>
  <c r="M45" i="19"/>
  <c r="N32" i="19"/>
  <c r="F41" i="19"/>
  <c r="G28" i="19"/>
  <c r="T41" i="18"/>
  <c r="T54" i="18" s="1"/>
  <c r="T54" i="17"/>
  <c r="V45" i="17"/>
  <c r="W32" i="17"/>
  <c r="BN45" i="19"/>
  <c r="BO32" i="19"/>
  <c r="D38" i="17"/>
  <c r="D51" i="17" s="1"/>
  <c r="E25" i="17"/>
  <c r="AQ38" i="17"/>
  <c r="AQ51" i="17" s="1"/>
  <c r="AR25" i="17"/>
  <c r="AU51" i="16"/>
  <c r="AU38" i="15"/>
  <c r="AU51" i="15" s="1"/>
  <c r="BF37" i="17"/>
  <c r="BG24" i="17"/>
  <c r="CE16" i="17"/>
  <c r="CE55" i="17" s="1"/>
  <c r="BV55" i="17"/>
  <c r="BW55" i="17"/>
  <c r="BY23" i="17"/>
  <c r="BX36" i="17"/>
  <c r="CH27" i="14"/>
  <c r="CG40" i="14"/>
  <c r="BN38" i="14"/>
  <c r="BO25" i="14"/>
  <c r="CF45" i="12"/>
  <c r="CG32" i="12"/>
  <c r="AF44" i="14"/>
  <c r="AG31" i="14"/>
  <c r="BF37" i="10"/>
  <c r="AX32" i="12"/>
  <c r="AW45" i="12"/>
  <c r="AU11" i="11"/>
  <c r="AU50" i="11" s="1"/>
  <c r="AL50" i="11"/>
  <c r="AC20" i="10"/>
  <c r="AL8" i="10"/>
  <c r="BD38" i="13"/>
  <c r="BD51" i="13" s="1"/>
  <c r="B59" i="7"/>
  <c r="B61" i="7" s="1"/>
  <c r="B61" i="6" s="1"/>
  <c r="L36" i="25"/>
  <c r="L49" i="25" s="1"/>
  <c r="L49" i="24"/>
  <c r="BG39" i="21"/>
  <c r="BG52" i="21" s="1"/>
  <c r="BH26" i="21"/>
  <c r="BW39" i="17"/>
  <c r="BW52" i="17" s="1"/>
  <c r="BX26" i="17"/>
  <c r="BG43" i="26"/>
  <c r="BG56" i="26" s="1"/>
  <c r="BH30" i="26"/>
  <c r="BE41" i="25"/>
  <c r="BE54" i="25" s="1"/>
  <c r="BE54" i="24"/>
  <c r="BE41" i="23"/>
  <c r="BE54" i="23" s="1"/>
  <c r="CG41" i="22"/>
  <c r="CH28" i="22"/>
  <c r="AM45" i="21"/>
  <c r="AM58" i="21" s="1"/>
  <c r="AN32" i="21"/>
  <c r="BY27" i="12"/>
  <c r="BX40" i="12"/>
  <c r="M43" i="26"/>
  <c r="M56" i="26" s="1"/>
  <c r="N30" i="26"/>
  <c r="BQ42" i="22"/>
  <c r="BQ55" i="22" s="1"/>
  <c r="BR29" i="22"/>
  <c r="V37" i="19"/>
  <c r="W24" i="19"/>
  <c r="CI31" i="26"/>
  <c r="CH44" i="26"/>
  <c r="CH57" i="26" s="1"/>
  <c r="B59" i="26"/>
  <c r="B61" i="26" s="1"/>
  <c r="B86" i="6" s="1"/>
  <c r="AD43" i="26"/>
  <c r="AD56" i="26" s="1"/>
  <c r="AE30" i="26"/>
  <c r="U50" i="24"/>
  <c r="U37" i="23"/>
  <c r="U50" i="23" s="1"/>
  <c r="AL44" i="25"/>
  <c r="AL57" i="25" s="1"/>
  <c r="BO35" i="25"/>
  <c r="BG23" i="24"/>
  <c r="BF36" i="24"/>
  <c r="AF40" i="22"/>
  <c r="AF53" i="22" s="1"/>
  <c r="AG27" i="22"/>
  <c r="AX35" i="22"/>
  <c r="AX48" i="22" s="1"/>
  <c r="AY22" i="22"/>
  <c r="AO37" i="21"/>
  <c r="AO50" i="21" s="1"/>
  <c r="AP24" i="21"/>
  <c r="AV38" i="19"/>
  <c r="AW25" i="19"/>
  <c r="U43" i="26"/>
  <c r="V30" i="26"/>
  <c r="BX40" i="26"/>
  <c r="BY27" i="26"/>
  <c r="AO39" i="26"/>
  <c r="AP26" i="26"/>
  <c r="U35" i="26"/>
  <c r="U48" i="26" s="1"/>
  <c r="V22" i="26"/>
  <c r="BX32" i="24"/>
  <c r="BW45" i="24"/>
  <c r="AU38" i="25"/>
  <c r="AU51" i="25" s="1"/>
  <c r="AU51" i="24"/>
  <c r="AU38" i="23"/>
  <c r="AU51" i="23" s="1"/>
  <c r="L43" i="24"/>
  <c r="M30" i="24"/>
  <c r="B45" i="25"/>
  <c r="B58" i="25" s="1"/>
  <c r="B58" i="24"/>
  <c r="B45" i="23"/>
  <c r="B58" i="23" s="1"/>
  <c r="AC34" i="25"/>
  <c r="AC47" i="25" s="1"/>
  <c r="AC34" i="23"/>
  <c r="L41" i="25"/>
  <c r="L54" i="25" s="1"/>
  <c r="L54" i="24"/>
  <c r="CG36" i="25"/>
  <c r="CG36" i="23"/>
  <c r="AN44" i="25"/>
  <c r="E32" i="24"/>
  <c r="D45" i="24"/>
  <c r="AP54" i="24"/>
  <c r="AI56" i="24"/>
  <c r="AE29" i="24"/>
  <c r="AD42" i="24"/>
  <c r="AQ23" i="24"/>
  <c r="AP36" i="24"/>
  <c r="BO23" i="24"/>
  <c r="BN36" i="24"/>
  <c r="CF38" i="25"/>
  <c r="CF51" i="25" s="1"/>
  <c r="CF51" i="24"/>
  <c r="CF38" i="23"/>
  <c r="CF51" i="23" s="1"/>
  <c r="B41" i="25"/>
  <c r="B54" i="25" s="1"/>
  <c r="AX31" i="24"/>
  <c r="AW44" i="24"/>
  <c r="BR50" i="24"/>
  <c r="AP35" i="24"/>
  <c r="AQ22" i="24"/>
  <c r="AD41" i="25"/>
  <c r="AD54" i="25" s="1"/>
  <c r="AD54" i="24"/>
  <c r="AD41" i="23"/>
  <c r="AD54" i="23" s="1"/>
  <c r="BE42" i="24"/>
  <c r="BF29" i="24"/>
  <c r="V44" i="23"/>
  <c r="V57" i="23" s="1"/>
  <c r="BN45" i="25"/>
  <c r="BN58" i="25" s="1"/>
  <c r="BN58" i="24"/>
  <c r="BN45" i="23"/>
  <c r="BN58" i="23" s="1"/>
  <c r="E52" i="24"/>
  <c r="BE37" i="24"/>
  <c r="BF24" i="24"/>
  <c r="AU41" i="23"/>
  <c r="AU54" i="23" s="1"/>
  <c r="AU54" i="22"/>
  <c r="AV44" i="22"/>
  <c r="AV57" i="22" s="1"/>
  <c r="AW31" i="22"/>
  <c r="CJ26" i="22"/>
  <c r="CI39" i="22"/>
  <c r="P30" i="22"/>
  <c r="O43" i="22"/>
  <c r="O56" i="22" s="1"/>
  <c r="BD34" i="23"/>
  <c r="D42" i="21"/>
  <c r="D55" i="21" s="1"/>
  <c r="E29" i="21"/>
  <c r="AX34" i="21"/>
  <c r="AY21" i="21"/>
  <c r="BX45" i="21"/>
  <c r="BY32" i="21"/>
  <c r="BP31" i="21"/>
  <c r="BO44" i="21"/>
  <c r="BX36" i="21"/>
  <c r="BY23" i="21"/>
  <c r="AO29" i="21"/>
  <c r="AN42" i="21"/>
  <c r="U37" i="22"/>
  <c r="U50" i="22" s="1"/>
  <c r="V24" i="22"/>
  <c r="L47" i="21"/>
  <c r="L34" i="20"/>
  <c r="L47" i="20" s="1"/>
  <c r="U41" i="20"/>
  <c r="U54" i="20" s="1"/>
  <c r="U54" i="19"/>
  <c r="U41" i="18"/>
  <c r="U54" i="18" s="1"/>
  <c r="X27" i="19"/>
  <c r="W40" i="19"/>
  <c r="N34" i="19"/>
  <c r="O21" i="19"/>
  <c r="BM38" i="20"/>
  <c r="BM51" i="20" s="1"/>
  <c r="BM38" i="18"/>
  <c r="BM51" i="18" s="1"/>
  <c r="M27" i="17"/>
  <c r="L40" i="17"/>
  <c r="L53" i="17" s="1"/>
  <c r="AV40" i="17"/>
  <c r="AW27" i="17"/>
  <c r="BE36" i="20"/>
  <c r="BE49" i="20" s="1"/>
  <c r="BE49" i="19"/>
  <c r="BE36" i="18"/>
  <c r="BE49" i="18" s="1"/>
  <c r="L39" i="18"/>
  <c r="L52" i="18" s="1"/>
  <c r="L52" i="17"/>
  <c r="AM42" i="16"/>
  <c r="AN29" i="16"/>
  <c r="BE35" i="16"/>
  <c r="BF22" i="16"/>
  <c r="AG31" i="16"/>
  <c r="AF44" i="16"/>
  <c r="AF57" i="16" s="1"/>
  <c r="BX24" i="14"/>
  <c r="BW37" i="14"/>
  <c r="AN39" i="14"/>
  <c r="AO26" i="14"/>
  <c r="BM38" i="15"/>
  <c r="BM51" i="15" s="1"/>
  <c r="BM51" i="14"/>
  <c r="BM38" i="13"/>
  <c r="BM51" i="13" s="1"/>
  <c r="AF25" i="14"/>
  <c r="AE38" i="14"/>
  <c r="AE44" i="15"/>
  <c r="AE57" i="14"/>
  <c r="AE44" i="13"/>
  <c r="AE57" i="13" s="1"/>
  <c r="BR45" i="12"/>
  <c r="BR58" i="12" s="1"/>
  <c r="BS32" i="12"/>
  <c r="AH44" i="12"/>
  <c r="AH57" i="12" s="1"/>
  <c r="AI31" i="12"/>
  <c r="D45" i="11"/>
  <c r="D58" i="11" s="1"/>
  <c r="E32" i="11"/>
  <c r="D40" i="12"/>
  <c r="E27" i="12"/>
  <c r="K41" i="10"/>
  <c r="K54" i="10" s="1"/>
  <c r="K41" i="8"/>
  <c r="K54" i="8" s="1"/>
  <c r="K54" i="9"/>
  <c r="I20" i="6"/>
  <c r="H20" i="4"/>
  <c r="CG36" i="19"/>
  <c r="CH23" i="19"/>
  <c r="AN39" i="19"/>
  <c r="AO26" i="19"/>
  <c r="D23" i="19"/>
  <c r="C36" i="19"/>
  <c r="AL38" i="18"/>
  <c r="AL51" i="18" s="1"/>
  <c r="AL51" i="17"/>
  <c r="CH39" i="17"/>
  <c r="CH52" i="17" s="1"/>
  <c r="CI26" i="17"/>
  <c r="V28" i="17"/>
  <c r="U41" i="17"/>
  <c r="U54" i="17" s="1"/>
  <c r="C37" i="17"/>
  <c r="D24" i="17"/>
  <c r="BY43" i="17"/>
  <c r="BY56" i="17" s="1"/>
  <c r="BZ30" i="17"/>
  <c r="B48" i="17"/>
  <c r="B35" i="18"/>
  <c r="B48" i="18" s="1"/>
  <c r="AD35" i="17"/>
  <c r="AE22" i="17"/>
  <c r="AZ28" i="17"/>
  <c r="AY41" i="17"/>
  <c r="AY54" i="17" s="1"/>
  <c r="BE40" i="20"/>
  <c r="BE53" i="20" s="1"/>
  <c r="BE53" i="19"/>
  <c r="AW26" i="16"/>
  <c r="AV39" i="16"/>
  <c r="AV52" i="16" s="1"/>
  <c r="AP31" i="17"/>
  <c r="AO44" i="17"/>
  <c r="AO57" i="17" s="1"/>
  <c r="BG22" i="17"/>
  <c r="BF35" i="17"/>
  <c r="AO38" i="18"/>
  <c r="AO51" i="18" s="1"/>
  <c r="AO51" i="17"/>
  <c r="AD45" i="16"/>
  <c r="AE32" i="16"/>
  <c r="AZ44" i="16"/>
  <c r="AZ57" i="16" s="1"/>
  <c r="BA31" i="16"/>
  <c r="AF25" i="17"/>
  <c r="AE38" i="17"/>
  <c r="BX45" i="16"/>
  <c r="BY32" i="16"/>
  <c r="AR23" i="16"/>
  <c r="AQ36" i="16"/>
  <c r="AQ49" i="16" s="1"/>
  <c r="CG39" i="16"/>
  <c r="CH26" i="16"/>
  <c r="C38" i="14"/>
  <c r="D25" i="14"/>
  <c r="AM45" i="14"/>
  <c r="AN32" i="14"/>
  <c r="BD35" i="15"/>
  <c r="BD48" i="15" s="1"/>
  <c r="BD43" i="15"/>
  <c r="BD56" i="15" s="1"/>
  <c r="BD56" i="14"/>
  <c r="BD43" i="13"/>
  <c r="BD56" i="13" s="1"/>
  <c r="BN53" i="14"/>
  <c r="BN40" i="15"/>
  <c r="BN53" i="15" s="1"/>
  <c r="BN40" i="13"/>
  <c r="BN53" i="13" s="1"/>
  <c r="AW35" i="15"/>
  <c r="CH51" i="14"/>
  <c r="BN34" i="12"/>
  <c r="BO21" i="12"/>
  <c r="BG34" i="14"/>
  <c r="BH21" i="14"/>
  <c r="AH40" i="14"/>
  <c r="AI27" i="14"/>
  <c r="U42" i="11"/>
  <c r="V29" i="11"/>
  <c r="AL8" i="14"/>
  <c r="AN54" i="14" s="1"/>
  <c r="AC20" i="14"/>
  <c r="CE55" i="12"/>
  <c r="CE42" i="13"/>
  <c r="CE55" i="13" s="1"/>
  <c r="CG34" i="12"/>
  <c r="CH21" i="12"/>
  <c r="BX41" i="14"/>
  <c r="BY28" i="14"/>
  <c r="L35" i="12"/>
  <c r="M22" i="12"/>
  <c r="BG24" i="12"/>
  <c r="BF37" i="12"/>
  <c r="BN56" i="14"/>
  <c r="BN43" i="15"/>
  <c r="BN56" i="15" s="1"/>
  <c r="AN52" i="12"/>
  <c r="CG30" i="11"/>
  <c r="CF43" i="11"/>
  <c r="CF56" i="11" s="1"/>
  <c r="BN44" i="12"/>
  <c r="BO31" i="12"/>
  <c r="AE58" i="14"/>
  <c r="AE45" i="13"/>
  <c r="AE58" i="13" s="1"/>
  <c r="BX34" i="9"/>
  <c r="BY21" i="9"/>
  <c r="AW29" i="11"/>
  <c r="AV42" i="11"/>
  <c r="AV55" i="11" s="1"/>
  <c r="E27" i="9"/>
  <c r="D40" i="9"/>
  <c r="X27" i="12"/>
  <c r="W40" i="12"/>
  <c r="W53" i="12" s="1"/>
  <c r="AO22" i="11"/>
  <c r="AN35" i="11"/>
  <c r="CF40" i="9"/>
  <c r="CG27" i="9"/>
  <c r="CF35" i="10"/>
  <c r="CF48" i="10" s="1"/>
  <c r="CF35" i="8"/>
  <c r="CF48" i="8" s="1"/>
  <c r="CF48" i="9"/>
  <c r="T45" i="10"/>
  <c r="T58" i="10" s="1"/>
  <c r="T45" i="8"/>
  <c r="T58" i="8" s="1"/>
  <c r="T58" i="9"/>
  <c r="E37" i="12"/>
  <c r="E50" i="12" s="1"/>
  <c r="F24" i="12"/>
  <c r="AU56" i="11"/>
  <c r="BO36" i="9"/>
  <c r="BP23" i="9"/>
  <c r="V42" i="7"/>
  <c r="V55" i="7" s="1"/>
  <c r="W29" i="7"/>
  <c r="U44" i="9"/>
  <c r="V31" i="9"/>
  <c r="B36" i="10"/>
  <c r="B49" i="10" s="1"/>
  <c r="B49" i="9"/>
  <c r="B59" i="9" s="1"/>
  <c r="B61" i="9" s="1"/>
  <c r="B63" i="6" s="1"/>
  <c r="B36" i="8"/>
  <c r="B49" i="8" s="1"/>
  <c r="B59" i="8" s="1"/>
  <c r="B61" i="8" s="1"/>
  <c r="B62" i="6" s="1"/>
  <c r="BW38" i="10"/>
  <c r="BW51" i="10" s="1"/>
  <c r="BW51" i="9"/>
  <c r="BW38" i="8"/>
  <c r="BW51" i="8" s="1"/>
  <c r="CF39" i="9"/>
  <c r="CG26" i="9"/>
  <c r="AC38" i="13"/>
  <c r="AC51" i="13" s="1"/>
  <c r="CH35" i="9"/>
  <c r="CI22" i="9"/>
  <c r="AD34" i="12"/>
  <c r="AD47" i="12" s="1"/>
  <c r="AE21" i="12"/>
  <c r="BF41" i="10"/>
  <c r="D44" i="9"/>
  <c r="E31" i="9"/>
  <c r="AV36" i="10"/>
  <c r="AV49" i="10" s="1"/>
  <c r="AV36" i="8"/>
  <c r="AV49" i="8" s="1"/>
  <c r="AV49" i="9"/>
  <c r="BN36" i="7"/>
  <c r="BO23" i="7"/>
  <c r="CH42" i="7"/>
  <c r="CH55" i="7" s="1"/>
  <c r="CI29" i="7"/>
  <c r="AE39" i="7"/>
  <c r="AE52" i="7" s="1"/>
  <c r="AF26" i="7"/>
  <c r="B40" i="5"/>
  <c r="D17" i="6"/>
  <c r="C17" i="4"/>
  <c r="BF37" i="7"/>
  <c r="BG24" i="7"/>
  <c r="BW44" i="7"/>
  <c r="BW57" i="7" s="1"/>
  <c r="BX31" i="7"/>
  <c r="AD38" i="12"/>
  <c r="AE25" i="12"/>
  <c r="N35" i="10"/>
  <c r="N48" i="10" s="1"/>
  <c r="N48" i="9"/>
  <c r="BG41" i="9"/>
  <c r="BH28" i="9"/>
  <c r="BF35" i="12"/>
  <c r="BG22" i="12"/>
  <c r="AW36" i="9"/>
  <c r="AX23" i="9"/>
  <c r="AX41" i="9"/>
  <c r="AY28" i="9"/>
  <c r="AL38" i="10"/>
  <c r="AL51" i="10" s="1"/>
  <c r="AD37" i="7"/>
  <c r="AD50" i="7" s="1"/>
  <c r="AE24" i="7"/>
  <c r="BM36" i="8"/>
  <c r="BM49" i="8" s="1"/>
  <c r="BM49" i="7"/>
  <c r="BE42" i="7"/>
  <c r="BE55" i="7" s="1"/>
  <c r="BF29" i="7"/>
  <c r="D12" i="6"/>
  <c r="C24" i="6"/>
  <c r="L45" i="7"/>
  <c r="M32" i="7"/>
  <c r="C48" i="4"/>
  <c r="AL53" i="7"/>
  <c r="AR55" i="14"/>
  <c r="AQ40" i="12"/>
  <c r="AQ53" i="12" s="1"/>
  <c r="AR27" i="12"/>
  <c r="BQ21" i="11"/>
  <c r="BP34" i="11"/>
  <c r="AG39" i="14"/>
  <c r="AH26" i="14"/>
  <c r="BE43" i="15"/>
  <c r="BE56" i="15" s="1"/>
  <c r="BE56" i="14"/>
  <c r="BE43" i="13"/>
  <c r="BE56" i="13" s="1"/>
  <c r="BZ24" i="12"/>
  <c r="BY37" i="12"/>
  <c r="BY50" i="12" s="1"/>
  <c r="AC36" i="15"/>
  <c r="AC49" i="15" s="1"/>
  <c r="AC49" i="14"/>
  <c r="AC36" i="13"/>
  <c r="AC49" i="13" s="1"/>
  <c r="AO21" i="11"/>
  <c r="AN34" i="11"/>
  <c r="AM44" i="12"/>
  <c r="AN31" i="12"/>
  <c r="W36" i="12"/>
  <c r="W49" i="12" s="1"/>
  <c r="X23" i="12"/>
  <c r="G28" i="11"/>
  <c r="F41" i="11"/>
  <c r="F54" i="11" s="1"/>
  <c r="U37" i="9"/>
  <c r="V24" i="9"/>
  <c r="AW38" i="11"/>
  <c r="AX25" i="11"/>
  <c r="M35" i="10"/>
  <c r="M48" i="10" s="1"/>
  <c r="M48" i="9"/>
  <c r="BM52" i="14"/>
  <c r="BM39" i="15"/>
  <c r="BM52" i="15" s="1"/>
  <c r="BM39" i="13"/>
  <c r="BM52" i="13" s="1"/>
  <c r="BD50" i="9"/>
  <c r="BD37" i="10"/>
  <c r="BD50" i="10" s="1"/>
  <c r="BD37" i="8"/>
  <c r="BD50" i="8" s="1"/>
  <c r="BX36" i="11"/>
  <c r="BY23" i="11"/>
  <c r="BO26" i="9"/>
  <c r="BN39" i="9"/>
  <c r="BO35" i="8"/>
  <c r="AW29" i="9"/>
  <c r="AV42" i="9"/>
  <c r="L36" i="10"/>
  <c r="L49" i="10" s="1"/>
  <c r="L49" i="9"/>
  <c r="L36" i="8"/>
  <c r="L49" i="8" s="1"/>
  <c r="BX40" i="7"/>
  <c r="BY27" i="7"/>
  <c r="V43" i="8"/>
  <c r="V56" i="8" s="1"/>
  <c r="L34" i="7"/>
  <c r="L47" i="7" s="1"/>
  <c r="M21" i="7"/>
  <c r="AM43" i="7"/>
  <c r="AN30" i="7"/>
  <c r="CB34" i="12"/>
  <c r="CC21" i="12"/>
  <c r="CC34" i="12" s="1"/>
  <c r="P22" i="9"/>
  <c r="O35" i="9"/>
  <c r="BF42" i="10"/>
  <c r="BW35" i="9"/>
  <c r="BX22" i="9"/>
  <c r="BN43" i="7"/>
  <c r="BN56" i="7" s="1"/>
  <c r="BO30" i="7"/>
  <c r="T41" i="10"/>
  <c r="T54" i="10" s="1"/>
  <c r="C12" i="4"/>
  <c r="BH34" i="7"/>
  <c r="BI21" i="7"/>
  <c r="AQ37" i="7"/>
  <c r="AQ50" i="7" s="1"/>
  <c r="AR24" i="7"/>
  <c r="CG35" i="7"/>
  <c r="CH22" i="7"/>
  <c r="BW53" i="7"/>
  <c r="BF44" i="7"/>
  <c r="BG31" i="7"/>
  <c r="W44" i="21"/>
  <c r="W57" i="21" s="1"/>
  <c r="X31" i="21"/>
  <c r="Y42" i="26"/>
  <c r="Y55" i="26" s="1"/>
  <c r="Z29" i="26"/>
  <c r="BW36" i="20"/>
  <c r="BW49" i="20" s="1"/>
  <c r="BW49" i="19"/>
  <c r="BW36" i="18"/>
  <c r="BW49" i="18" s="1"/>
  <c r="AM44" i="19"/>
  <c r="AN31" i="19"/>
  <c r="BM37" i="20"/>
  <c r="BM50" i="20" s="1"/>
  <c r="BM50" i="19"/>
  <c r="BM37" i="18"/>
  <c r="BM50" i="18" s="1"/>
  <c r="V41" i="19"/>
  <c r="W28" i="19"/>
  <c r="BW41" i="18"/>
  <c r="BW54" i="18" s="1"/>
  <c r="AU49" i="19"/>
  <c r="AU36" i="20"/>
  <c r="AU49" i="20" s="1"/>
  <c r="AU36" i="18"/>
  <c r="AU49" i="18" s="1"/>
  <c r="X38" i="19"/>
  <c r="Y25" i="19"/>
  <c r="BF34" i="19"/>
  <c r="BG21" i="19"/>
  <c r="AV42" i="19"/>
  <c r="AW29" i="19"/>
  <c r="E44" i="19"/>
  <c r="F31" i="19"/>
  <c r="CE42" i="20"/>
  <c r="CE55" i="20" s="1"/>
  <c r="CE42" i="18"/>
  <c r="CE55" i="18" s="1"/>
  <c r="AU15" i="19"/>
  <c r="BD15" i="19" s="1"/>
  <c r="AL54" i="19"/>
  <c r="E26" i="17"/>
  <c r="D39" i="17"/>
  <c r="AV42" i="17"/>
  <c r="AV55" i="17" s="1"/>
  <c r="AW29" i="17"/>
  <c r="BM45" i="20"/>
  <c r="BM58" i="20" s="1"/>
  <c r="BM58" i="19"/>
  <c r="BM45" i="18"/>
  <c r="BM58" i="18" s="1"/>
  <c r="BW40" i="17"/>
  <c r="BX27" i="17"/>
  <c r="AY37" i="19"/>
  <c r="AZ24" i="19"/>
  <c r="CF38" i="18"/>
  <c r="CF51" i="18" s="1"/>
  <c r="CF51" i="17"/>
  <c r="CH37" i="16"/>
  <c r="CH50" i="16" s="1"/>
  <c r="CI24" i="16"/>
  <c r="AW43" i="17"/>
  <c r="AX30" i="17"/>
  <c r="F29" i="19"/>
  <c r="E42" i="19"/>
  <c r="T36" i="18"/>
  <c r="T49" i="18" s="1"/>
  <c r="T49" i="17"/>
  <c r="AQ28" i="16"/>
  <c r="AP41" i="16"/>
  <c r="AP54" i="16" s="1"/>
  <c r="AO40" i="16"/>
  <c r="AO53" i="16" s="1"/>
  <c r="AP27" i="16"/>
  <c r="F42" i="16"/>
  <c r="F55" i="16" s="1"/>
  <c r="G29" i="16"/>
  <c r="BG37" i="16"/>
  <c r="BG50" i="16" s="1"/>
  <c r="BH24" i="16"/>
  <c r="M32" i="16"/>
  <c r="L45" i="16"/>
  <c r="L58" i="16" s="1"/>
  <c r="L49" i="16"/>
  <c r="L36" i="15"/>
  <c r="L49" i="15" s="1"/>
  <c r="CK28" i="16"/>
  <c r="CJ41" i="16"/>
  <c r="CJ54" i="16" s="1"/>
  <c r="AM38" i="16"/>
  <c r="AM51" i="16" s="1"/>
  <c r="AN25" i="16"/>
  <c r="AN23" i="14"/>
  <c r="AM36" i="14"/>
  <c r="O43" i="14"/>
  <c r="P30" i="14"/>
  <c r="D22" i="14"/>
  <c r="C35" i="14"/>
  <c r="BW48" i="14"/>
  <c r="BW35" i="15"/>
  <c r="BW48" i="15" s="1"/>
  <c r="BW35" i="13"/>
  <c r="BW48" i="13" s="1"/>
  <c r="AN22" i="14"/>
  <c r="AM35" i="14"/>
  <c r="B44" i="15"/>
  <c r="B57" i="15" s="1"/>
  <c r="BE34" i="15"/>
  <c r="BW40" i="15"/>
  <c r="BW53" i="14"/>
  <c r="BW40" i="13"/>
  <c r="BW53" i="13" s="1"/>
  <c r="AP24" i="14"/>
  <c r="AO37" i="14"/>
  <c r="BG37" i="14"/>
  <c r="BH24" i="14"/>
  <c r="BO40" i="15"/>
  <c r="BO40" i="13"/>
  <c r="AW42" i="15"/>
  <c r="AW42" i="13"/>
  <c r="U35" i="15"/>
  <c r="U48" i="15" s="1"/>
  <c r="U48" i="14"/>
  <c r="U35" i="13"/>
  <c r="U48" i="13" s="1"/>
  <c r="K44" i="13"/>
  <c r="K57" i="13" s="1"/>
  <c r="K57" i="12"/>
  <c r="BW39" i="16"/>
  <c r="BW52" i="16" s="1"/>
  <c r="BX26" i="16"/>
  <c r="BF28" i="12"/>
  <c r="BE41" i="12"/>
  <c r="AN43" i="11"/>
  <c r="AO30" i="11"/>
  <c r="AO41" i="15"/>
  <c r="AO54" i="15" s="1"/>
  <c r="AO54" i="14"/>
  <c r="AL52" i="11"/>
  <c r="AL39" i="10"/>
  <c r="AL52" i="10" s="1"/>
  <c r="AW44" i="11"/>
  <c r="AX31" i="11"/>
  <c r="CE34" i="15"/>
  <c r="CE34" i="13"/>
  <c r="AM56" i="11"/>
  <c r="BI42" i="11"/>
  <c r="BI55" i="11" s="1"/>
  <c r="BJ29" i="11"/>
  <c r="AF52" i="14"/>
  <c r="AF39" i="15"/>
  <c r="AF52" i="15" s="1"/>
  <c r="BP28" i="12"/>
  <c r="BO41" i="12"/>
  <c r="AF22" i="14"/>
  <c r="AE35" i="14"/>
  <c r="AX28" i="11"/>
  <c r="AW41" i="11"/>
  <c r="AW41" i="10" s="1"/>
  <c r="AD36" i="14"/>
  <c r="AE23" i="14"/>
  <c r="BN56" i="11"/>
  <c r="BY29" i="11"/>
  <c r="BX42" i="11"/>
  <c r="AL57" i="12"/>
  <c r="AL44" i="13"/>
  <c r="AL57" i="13" s="1"/>
  <c r="AF40" i="11"/>
  <c r="AF53" i="11" s="1"/>
  <c r="AG27" i="11"/>
  <c r="AW41" i="12"/>
  <c r="AX28" i="12"/>
  <c r="AO21" i="9"/>
  <c r="AN34" i="9"/>
  <c r="AE25" i="9"/>
  <c r="AD38" i="9"/>
  <c r="AN42" i="11"/>
  <c r="AO29" i="11"/>
  <c r="AE26" i="12"/>
  <c r="AD39" i="12"/>
  <c r="AE44" i="11"/>
  <c r="AF31" i="11"/>
  <c r="AL37" i="10"/>
  <c r="AL50" i="10" s="1"/>
  <c r="AL50" i="9"/>
  <c r="AL37" i="8"/>
  <c r="AL50" i="8" s="1"/>
  <c r="BM39" i="10"/>
  <c r="BM52" i="10" s="1"/>
  <c r="BM39" i="8"/>
  <c r="BM52" i="8" s="1"/>
  <c r="AW43" i="11"/>
  <c r="AX30" i="11"/>
  <c r="AD35" i="10"/>
  <c r="AD48" i="10" s="1"/>
  <c r="AD48" i="9"/>
  <c r="BZ40" i="11"/>
  <c r="CA27" i="11"/>
  <c r="AU42" i="10"/>
  <c r="AU55" i="10" s="1"/>
  <c r="AU42" i="8"/>
  <c r="AU55" i="8" s="1"/>
  <c r="AU55" i="9"/>
  <c r="AV40" i="7"/>
  <c r="AW27" i="7"/>
  <c r="W39" i="9"/>
  <c r="X26" i="9"/>
  <c r="AO29" i="9"/>
  <c r="AN42" i="9"/>
  <c r="D40" i="7"/>
  <c r="D53" i="7" s="1"/>
  <c r="E27" i="7"/>
  <c r="V32" i="12"/>
  <c r="U45" i="12"/>
  <c r="U58" i="12" s="1"/>
  <c r="BW43" i="9"/>
  <c r="BX30" i="9"/>
  <c r="C42" i="7"/>
  <c r="C55" i="7" s="1"/>
  <c r="D29" i="7"/>
  <c r="BE41" i="10"/>
  <c r="BE54" i="10" s="1"/>
  <c r="BE54" i="9"/>
  <c r="BE41" i="8"/>
  <c r="BE54" i="8" s="1"/>
  <c r="BH29" i="9"/>
  <c r="BG42" i="9"/>
  <c r="AO22" i="9"/>
  <c r="AN35" i="9"/>
  <c r="AP32" i="9"/>
  <c r="AO45" i="9"/>
  <c r="C44" i="7"/>
  <c r="D31" i="7"/>
  <c r="AF34" i="7"/>
  <c r="AF47" i="7" s="1"/>
  <c r="AG21" i="7"/>
  <c r="D37" i="7"/>
  <c r="E24" i="7"/>
  <c r="BQ42" i="7"/>
  <c r="BQ55" i="7" s="1"/>
  <c r="BR29" i="7"/>
  <c r="BE44" i="8"/>
  <c r="BE57" i="8" s="1"/>
  <c r="BE57" i="7"/>
  <c r="CF42" i="19"/>
  <c r="CG29" i="19"/>
  <c r="BW44" i="19"/>
  <c r="BX31" i="19"/>
  <c r="CG24" i="17"/>
  <c r="CF37" i="17"/>
  <c r="CF50" i="17" s="1"/>
  <c r="AX37" i="20"/>
  <c r="AX50" i="20" s="1"/>
  <c r="AX50" i="19"/>
  <c r="AF32" i="17"/>
  <c r="AE45" i="17"/>
  <c r="CG38" i="17"/>
  <c r="CH25" i="17"/>
  <c r="AP45" i="16"/>
  <c r="AP58" i="16" s="1"/>
  <c r="AQ32" i="16"/>
  <c r="BF45" i="16"/>
  <c r="BG32" i="16"/>
  <c r="BQ37" i="16"/>
  <c r="BQ50" i="16" s="1"/>
  <c r="BR24" i="16"/>
  <c r="U42" i="17"/>
  <c r="U55" i="17" s="1"/>
  <c r="V29" i="17"/>
  <c r="U36" i="17"/>
  <c r="U49" i="17" s="1"/>
  <c r="V23" i="17"/>
  <c r="C42" i="17"/>
  <c r="D29" i="17"/>
  <c r="BP28" i="16"/>
  <c r="BO41" i="16"/>
  <c r="M35" i="17"/>
  <c r="M48" i="17" s="1"/>
  <c r="N22" i="17"/>
  <c r="G30" i="16"/>
  <c r="F43" i="16"/>
  <c r="F56" i="16" s="1"/>
  <c r="W38" i="17"/>
  <c r="W51" i="17" s="1"/>
  <c r="X25" i="17"/>
  <c r="BQ44" i="16"/>
  <c r="BQ57" i="16" s="1"/>
  <c r="BR31" i="16"/>
  <c r="AO31" i="16"/>
  <c r="AN44" i="16"/>
  <c r="CH31" i="16"/>
  <c r="CG44" i="16"/>
  <c r="AE34" i="16"/>
  <c r="AF21" i="16"/>
  <c r="AL36" i="15"/>
  <c r="AL49" i="15" s="1"/>
  <c r="AL49" i="14"/>
  <c r="AL36" i="13"/>
  <c r="AL49" i="13" s="1"/>
  <c r="N42" i="14"/>
  <c r="O29" i="14"/>
  <c r="B35" i="15"/>
  <c r="B48" i="15" s="1"/>
  <c r="B48" i="14"/>
  <c r="B35" i="13"/>
  <c r="B48" i="13" s="1"/>
  <c r="BV36" i="15"/>
  <c r="BV49" i="15" s="1"/>
  <c r="BV49" i="14"/>
  <c r="BV36" i="13"/>
  <c r="BV49" i="13" s="1"/>
  <c r="L40" i="14"/>
  <c r="M27" i="14"/>
  <c r="CF35" i="14"/>
  <c r="CG22" i="14"/>
  <c r="AN41" i="15"/>
  <c r="L35" i="15"/>
  <c r="L48" i="15" s="1"/>
  <c r="AO39" i="16"/>
  <c r="AO52" i="16" s="1"/>
  <c r="AP26" i="16"/>
  <c r="BG38" i="15"/>
  <c r="BG51" i="15" s="1"/>
  <c r="BG51" i="14"/>
  <c r="G23" i="16"/>
  <c r="F36" i="16"/>
  <c r="F49" i="16" s="1"/>
  <c r="L44" i="12"/>
  <c r="L57" i="12" s="1"/>
  <c r="M31" i="12"/>
  <c r="BY38" i="15"/>
  <c r="BY51" i="15" s="1"/>
  <c r="N41" i="12"/>
  <c r="N54" i="12" s="1"/>
  <c r="O28" i="12"/>
  <c r="L43" i="11"/>
  <c r="M30" i="11"/>
  <c r="M37" i="14"/>
  <c r="N24" i="14"/>
  <c r="AJ32" i="12"/>
  <c r="AJ45" i="12" s="1"/>
  <c r="AJ58" i="12" s="1"/>
  <c r="AI45" i="12"/>
  <c r="AI58" i="12" s="1"/>
  <c r="U42" i="15"/>
  <c r="U55" i="15" s="1"/>
  <c r="U55" i="14"/>
  <c r="U42" i="13"/>
  <c r="U55" i="13" s="1"/>
  <c r="AY29" i="12"/>
  <c r="AX42" i="12"/>
  <c r="AX55" i="12" s="1"/>
  <c r="CH30" i="12"/>
  <c r="CG43" i="12"/>
  <c r="L38" i="14"/>
  <c r="M25" i="14"/>
  <c r="BG32" i="11"/>
  <c r="BF45" i="11"/>
  <c r="AV39" i="12"/>
  <c r="AV52" i="12" s="1"/>
  <c r="AW26" i="12"/>
  <c r="CF34" i="14"/>
  <c r="CG21" i="14"/>
  <c r="P26" i="12"/>
  <c r="O39" i="12"/>
  <c r="O52" i="12" s="1"/>
  <c r="CG42" i="11"/>
  <c r="CH29" i="11"/>
  <c r="D28" i="12"/>
  <c r="C41" i="12"/>
  <c r="AG42" i="11"/>
  <c r="AG55" i="11" s="1"/>
  <c r="AH29" i="11"/>
  <c r="BN54" i="12"/>
  <c r="BN41" i="13"/>
  <c r="BN54" i="13" s="1"/>
  <c r="AD35" i="15"/>
  <c r="AD48" i="15" s="1"/>
  <c r="AD48" i="14"/>
  <c r="AD35" i="13"/>
  <c r="AD48" i="13" s="1"/>
  <c r="BM54" i="11"/>
  <c r="BM56" i="11"/>
  <c r="BW43" i="11"/>
  <c r="BW56" i="11" s="1"/>
  <c r="BX30" i="11"/>
  <c r="AV41" i="13"/>
  <c r="AV54" i="13" s="1"/>
  <c r="AV54" i="12"/>
  <c r="BV34" i="10"/>
  <c r="BV34" i="8"/>
  <c r="CF39" i="11"/>
  <c r="CF52" i="11" s="1"/>
  <c r="CG26" i="11"/>
  <c r="AM34" i="10"/>
  <c r="AM34" i="8"/>
  <c r="BD58" i="11"/>
  <c r="CE51" i="9"/>
  <c r="CE38" i="10"/>
  <c r="CE51" i="10" s="1"/>
  <c r="CE38" i="8"/>
  <c r="CE51" i="8" s="1"/>
  <c r="AC38" i="10"/>
  <c r="AC51" i="10" s="1"/>
  <c r="AC38" i="8"/>
  <c r="AC51" i="8" s="1"/>
  <c r="AC51" i="9"/>
  <c r="CG45" i="9"/>
  <c r="CH32" i="9"/>
  <c r="BD44" i="10"/>
  <c r="BD57" i="10" s="1"/>
  <c r="BD44" i="8"/>
  <c r="BD57" i="8" s="1"/>
  <c r="BD57" i="9"/>
  <c r="BV36" i="10"/>
  <c r="BV49" i="10" s="1"/>
  <c r="BV36" i="8"/>
  <c r="BV49" i="8" s="1"/>
  <c r="AD52" i="9"/>
  <c r="AD39" i="8"/>
  <c r="AD52" i="8" s="1"/>
  <c r="AF22" i="9"/>
  <c r="AE35" i="9"/>
  <c r="AL53" i="11"/>
  <c r="L55" i="9"/>
  <c r="L42" i="8"/>
  <c r="L55" i="8" s="1"/>
  <c r="AN39" i="7"/>
  <c r="AN52" i="7" s="1"/>
  <c r="AO26" i="7"/>
  <c r="V39" i="10"/>
  <c r="V52" i="10" s="1"/>
  <c r="AM42" i="10"/>
  <c r="AM55" i="10" s="1"/>
  <c r="AM55" i="9"/>
  <c r="AM42" i="8"/>
  <c r="AM55" i="8" s="1"/>
  <c r="BN39" i="7"/>
  <c r="BN52" i="7" s="1"/>
  <c r="BO26" i="7"/>
  <c r="E42" i="9"/>
  <c r="F29" i="9"/>
  <c r="W32" i="9"/>
  <c r="V45" i="9"/>
  <c r="CF45" i="7"/>
  <c r="CG32" i="7"/>
  <c r="CA25" i="9"/>
  <c r="BZ38" i="9"/>
  <c r="BE40" i="7"/>
  <c r="BF27" i="7"/>
  <c r="BE37" i="8"/>
  <c r="BE50" i="8" s="1"/>
  <c r="BF21" i="11"/>
  <c r="BE34" i="11"/>
  <c r="C37" i="10"/>
  <c r="C50" i="10" s="1"/>
  <c r="V42" i="8"/>
  <c r="V55" i="8" s="1"/>
  <c r="E43" i="9"/>
  <c r="F30" i="9"/>
  <c r="D58" i="9"/>
  <c r="AV39" i="7"/>
  <c r="AV52" i="7" s="1"/>
  <c r="AW26" i="7"/>
  <c r="BV18" i="9"/>
  <c r="BM57" i="9"/>
  <c r="BX40" i="10"/>
  <c r="BX40" i="8"/>
  <c r="BW41" i="7"/>
  <c r="BX28" i="7"/>
  <c r="BD53" i="7"/>
  <c r="G23" i="4"/>
  <c r="H23" i="6"/>
  <c r="CI39" i="7"/>
  <c r="CI52" i="7" s="1"/>
  <c r="CJ26" i="7"/>
  <c r="BV53" i="7"/>
  <c r="D41" i="22"/>
  <c r="E28" i="22"/>
  <c r="L44" i="19"/>
  <c r="M31" i="19"/>
  <c r="BY26" i="19"/>
  <c r="BX39" i="19"/>
  <c r="BM40" i="20"/>
  <c r="BM53" i="20" s="1"/>
  <c r="BM40" i="18"/>
  <c r="BM53" i="18" s="1"/>
  <c r="BM53" i="19"/>
  <c r="CE40" i="20"/>
  <c r="CE53" i="20" s="1"/>
  <c r="CE53" i="19"/>
  <c r="CE40" i="18"/>
  <c r="CE53" i="18" s="1"/>
  <c r="AM35" i="20"/>
  <c r="AM48" i="20" s="1"/>
  <c r="AM48" i="19"/>
  <c r="BF39" i="19"/>
  <c r="BG26" i="19"/>
  <c r="L45" i="20"/>
  <c r="L58" i="20" s="1"/>
  <c r="L58" i="19"/>
  <c r="L45" i="18"/>
  <c r="L58" i="18" s="1"/>
  <c r="AM54" i="19"/>
  <c r="AF41" i="19"/>
  <c r="AG28" i="19"/>
  <c r="K40" i="20"/>
  <c r="K53" i="20" s="1"/>
  <c r="K53" i="19"/>
  <c r="K40" i="18"/>
  <c r="K53" i="18" s="1"/>
  <c r="E54" i="19"/>
  <c r="BV44" i="20"/>
  <c r="BV57" i="20" s="1"/>
  <c r="BV57" i="19"/>
  <c r="BV44" i="18"/>
  <c r="BV57" i="18" s="1"/>
  <c r="BP41" i="19"/>
  <c r="BQ28" i="19"/>
  <c r="AD38" i="19"/>
  <c r="AE25" i="19"/>
  <c r="V24" i="17"/>
  <c r="U37" i="17"/>
  <c r="M29" i="17"/>
  <c r="L42" i="17"/>
  <c r="BE40" i="17"/>
  <c r="BE40" i="18" s="1"/>
  <c r="BE53" i="18" s="1"/>
  <c r="BF27" i="17"/>
  <c r="BN39" i="19"/>
  <c r="BO26" i="19"/>
  <c r="W30" i="17"/>
  <c r="V43" i="17"/>
  <c r="BW37" i="17"/>
  <c r="BX24" i="17"/>
  <c r="CG31" i="17"/>
  <c r="CF44" i="17"/>
  <c r="CF57" i="17" s="1"/>
  <c r="O31" i="16"/>
  <c r="N44" i="16"/>
  <c r="N57" i="16" s="1"/>
  <c r="BS45" i="16"/>
  <c r="BS58" i="16" s="1"/>
  <c r="BT32" i="16"/>
  <c r="BT45" i="16" s="1"/>
  <c r="BT58" i="16" s="1"/>
  <c r="BO23" i="16"/>
  <c r="BN36" i="16"/>
  <c r="BN49" i="16" s="1"/>
  <c r="AQ40" i="17"/>
  <c r="AQ53" i="17" s="1"/>
  <c r="AR27" i="17"/>
  <c r="CH45" i="16"/>
  <c r="CI32" i="16"/>
  <c r="AU35" i="18"/>
  <c r="AU48" i="18" s="1"/>
  <c r="AU48" i="17"/>
  <c r="B42" i="18"/>
  <c r="B55" i="18" s="1"/>
  <c r="B55" i="17"/>
  <c r="AM35" i="16"/>
  <c r="AM48" i="16" s="1"/>
  <c r="AN22" i="16"/>
  <c r="W43" i="16"/>
  <c r="W56" i="16" s="1"/>
  <c r="X30" i="16"/>
  <c r="F21" i="16"/>
  <c r="E34" i="16"/>
  <c r="E47" i="16" s="1"/>
  <c r="K20" i="16"/>
  <c r="M54" i="16"/>
  <c r="T8" i="16"/>
  <c r="V56" i="16" s="1"/>
  <c r="V37" i="14"/>
  <c r="W24" i="14"/>
  <c r="BG45" i="14"/>
  <c r="BH32" i="14"/>
  <c r="BP41" i="14"/>
  <c r="BQ28" i="14"/>
  <c r="CG28" i="14"/>
  <c r="CF41" i="14"/>
  <c r="AV39" i="14"/>
  <c r="AW26" i="14"/>
  <c r="CF37" i="15"/>
  <c r="CF50" i="15" s="1"/>
  <c r="BH29" i="14"/>
  <c r="BG42" i="14"/>
  <c r="BH38" i="14"/>
  <c r="BI25" i="14"/>
  <c r="V43" i="12"/>
  <c r="V56" i="12" s="1"/>
  <c r="W30" i="12"/>
  <c r="CI45" i="14"/>
  <c r="CJ32" i="14"/>
  <c r="BF40" i="12"/>
  <c r="BG27" i="12"/>
  <c r="D42" i="11"/>
  <c r="D55" i="11" s="1"/>
  <c r="E29" i="11"/>
  <c r="L37" i="15"/>
  <c r="L50" i="15" s="1"/>
  <c r="L37" i="13"/>
  <c r="L50" i="13" s="1"/>
  <c r="L50" i="14"/>
  <c r="V42" i="14"/>
  <c r="W29" i="14"/>
  <c r="O27" i="12"/>
  <c r="N40" i="12"/>
  <c r="N53" i="12" s="1"/>
  <c r="AN55" i="12"/>
  <c r="K51" i="14"/>
  <c r="K59" i="14" s="1"/>
  <c r="K38" i="15"/>
  <c r="K51" i="15" s="1"/>
  <c r="K38" i="13"/>
  <c r="K51" i="13" s="1"/>
  <c r="X28" i="14"/>
  <c r="W41" i="14"/>
  <c r="M29" i="11"/>
  <c r="L42" i="11"/>
  <c r="L55" i="11" s="1"/>
  <c r="BX42" i="14"/>
  <c r="BY29" i="14"/>
  <c r="BD54" i="11"/>
  <c r="BW58" i="11"/>
  <c r="AE37" i="11"/>
  <c r="AF24" i="11"/>
  <c r="AF28" i="12"/>
  <c r="AE41" i="12"/>
  <c r="AE54" i="12" s="1"/>
  <c r="AN39" i="11"/>
  <c r="AO26" i="11"/>
  <c r="Y26" i="11"/>
  <c r="X39" i="11"/>
  <c r="X52" i="11" s="1"/>
  <c r="W21" i="9"/>
  <c r="V34" i="9"/>
  <c r="BN40" i="10"/>
  <c r="BN53" i="10" s="1"/>
  <c r="BN40" i="8"/>
  <c r="BN53" i="8" s="1"/>
  <c r="CE54" i="11"/>
  <c r="BN38" i="10"/>
  <c r="BN51" i="10" s="1"/>
  <c r="BN51" i="9"/>
  <c r="BN38" i="8"/>
  <c r="BN51" i="8" s="1"/>
  <c r="CH37" i="9"/>
  <c r="CI24" i="9"/>
  <c r="BG44" i="9"/>
  <c r="BH31" i="9"/>
  <c r="D43" i="11"/>
  <c r="D56" i="11" s="1"/>
  <c r="E30" i="11"/>
  <c r="BE36" i="10"/>
  <c r="BE49" i="10" s="1"/>
  <c r="BE36" i="8"/>
  <c r="BE49" i="8" s="1"/>
  <c r="AE39" i="9"/>
  <c r="AF26" i="9"/>
  <c r="CG42" i="9"/>
  <c r="CH29" i="9"/>
  <c r="AM40" i="11"/>
  <c r="AN27" i="11"/>
  <c r="M42" i="9"/>
  <c r="N29" i="9"/>
  <c r="AC47" i="10"/>
  <c r="L39" i="7"/>
  <c r="M26" i="7"/>
  <c r="B39" i="10"/>
  <c r="B52" i="10" s="1"/>
  <c r="BF40" i="9"/>
  <c r="BG27" i="9"/>
  <c r="D42" i="10"/>
  <c r="D55" i="10" s="1"/>
  <c r="D55" i="9"/>
  <c r="U45" i="8"/>
  <c r="U58" i="8" s="1"/>
  <c r="U58" i="9"/>
  <c r="AV44" i="7"/>
  <c r="AV57" i="7" s="1"/>
  <c r="AW31" i="7"/>
  <c r="BV38" i="10"/>
  <c r="BV51" i="10" s="1"/>
  <c r="BV51" i="9"/>
  <c r="BV38" i="8"/>
  <c r="BV51" i="8" s="1"/>
  <c r="BY51" i="9"/>
  <c r="U39" i="7"/>
  <c r="V26" i="7"/>
  <c r="BV19" i="12"/>
  <c r="BM58" i="12"/>
  <c r="X29" i="9"/>
  <c r="W42" i="9"/>
  <c r="AL40" i="10"/>
  <c r="AL53" i="10" s="1"/>
  <c r="D56" i="9"/>
  <c r="F32" i="9"/>
  <c r="E45" i="9"/>
  <c r="BD13" i="9"/>
  <c r="BE52" i="9" s="1"/>
  <c r="AU52" i="9"/>
  <c r="BY40" i="9"/>
  <c r="BZ27" i="9"/>
  <c r="V41" i="9"/>
  <c r="W28" i="9"/>
  <c r="T34" i="6"/>
  <c r="O37" i="7"/>
  <c r="O50" i="7" s="1"/>
  <c r="P24" i="7"/>
  <c r="AC35" i="10"/>
  <c r="AC48" i="10" s="1"/>
  <c r="AC48" i="9"/>
  <c r="AC35" i="8"/>
  <c r="AC48" i="8" s="1"/>
  <c r="C43" i="10"/>
  <c r="C56" i="10" s="1"/>
  <c r="C56" i="9"/>
  <c r="C43" i="8"/>
  <c r="C56" i="8" s="1"/>
  <c r="W24" i="11"/>
  <c r="V37" i="11"/>
  <c r="BD14" i="11"/>
  <c r="BG53" i="11" s="1"/>
  <c r="BE38" i="9"/>
  <c r="BF25" i="9"/>
  <c r="CF42" i="10"/>
  <c r="CF55" i="10" s="1"/>
  <c r="CF42" i="8"/>
  <c r="CF55" i="8" s="1"/>
  <c r="CF55" i="9"/>
  <c r="AM41" i="9"/>
  <c r="AN28" i="9"/>
  <c r="D38" i="7"/>
  <c r="D51" i="7" s="1"/>
  <c r="E25" i="7"/>
  <c r="AY25" i="9"/>
  <c r="AX38" i="9"/>
  <c r="BF45" i="7"/>
  <c r="BG32" i="7"/>
  <c r="BF38" i="7"/>
  <c r="BG25" i="7"/>
  <c r="CG38" i="9"/>
  <c r="CH25" i="9"/>
  <c r="AN21" i="12"/>
  <c r="AM34" i="12"/>
  <c r="BK23" i="9"/>
  <c r="BK36" i="9" s="1"/>
  <c r="BJ36" i="9"/>
  <c r="N45" i="12"/>
  <c r="N58" i="12" s="1"/>
  <c r="O32" i="12"/>
  <c r="BF36" i="10"/>
  <c r="AQ24" i="9"/>
  <c r="AP37" i="9"/>
  <c r="BW37" i="7"/>
  <c r="BX24" i="7"/>
  <c r="BY23" i="9"/>
  <c r="BX36" i="9"/>
  <c r="F22" i="6"/>
  <c r="E22" i="4"/>
  <c r="D19" i="6"/>
  <c r="W49" i="9"/>
  <c r="C19" i="4"/>
  <c r="U53" i="9"/>
  <c r="U54" i="9"/>
  <c r="U41" i="8"/>
  <c r="U54" i="8" s="1"/>
  <c r="E15" i="4"/>
  <c r="F15" i="6"/>
  <c r="CF57" i="7"/>
  <c r="BR35" i="7"/>
  <c r="BR48" i="7" s="1"/>
  <c r="BS22" i="7"/>
  <c r="AG38" i="22"/>
  <c r="AG51" i="22" s="1"/>
  <c r="AH25" i="22"/>
  <c r="BF22" i="22"/>
  <c r="BE35" i="22"/>
  <c r="BE48" i="22" s="1"/>
  <c r="BW43" i="23"/>
  <c r="BW56" i="23" s="1"/>
  <c r="BW56" i="22"/>
  <c r="BM49" i="22"/>
  <c r="L35" i="22"/>
  <c r="L48" i="22" s="1"/>
  <c r="M22" i="22"/>
  <c r="BG38" i="22"/>
  <c r="BG51" i="22" s="1"/>
  <c r="BH25" i="22"/>
  <c r="AF37" i="21"/>
  <c r="AF50" i="21" s="1"/>
  <c r="AG24" i="21"/>
  <c r="AD40" i="21"/>
  <c r="AE27" i="21"/>
  <c r="AE44" i="21"/>
  <c r="AF31" i="21"/>
  <c r="AV43" i="21"/>
  <c r="AV56" i="21" s="1"/>
  <c r="AW30" i="21"/>
  <c r="CJ23" i="22"/>
  <c r="CI36" i="22"/>
  <c r="CI49" i="22" s="1"/>
  <c r="D41" i="21"/>
  <c r="E28" i="21"/>
  <c r="CG38" i="21"/>
  <c r="CH25" i="21"/>
  <c r="BP32" i="21"/>
  <c r="BO45" i="21"/>
  <c r="BN35" i="21"/>
  <c r="BO22" i="21"/>
  <c r="AW41" i="21"/>
  <c r="AX28" i="21"/>
  <c r="BZ42" i="21"/>
  <c r="BZ55" i="21" s="1"/>
  <c r="CA29" i="21"/>
  <c r="BG32" i="19"/>
  <c r="BF45" i="19"/>
  <c r="BW40" i="21"/>
  <c r="BW53" i="21" s="1"/>
  <c r="BX27" i="21"/>
  <c r="AF35" i="19"/>
  <c r="AG22" i="19"/>
  <c r="AD56" i="19"/>
  <c r="AD43" i="20"/>
  <c r="AD56" i="20" s="1"/>
  <c r="AD43" i="18"/>
  <c r="AD56" i="18" s="1"/>
  <c r="BP35" i="19"/>
  <c r="BQ22" i="19"/>
  <c r="CE44" i="20"/>
  <c r="CE57" i="20" s="1"/>
  <c r="CE57" i="19"/>
  <c r="CE44" i="18"/>
  <c r="CE57" i="18" s="1"/>
  <c r="CE37" i="20"/>
  <c r="CE50" i="20" s="1"/>
  <c r="CE50" i="19"/>
  <c r="CE37" i="18"/>
  <c r="CE50" i="18" s="1"/>
  <c r="AC39" i="20"/>
  <c r="AC52" i="20" s="1"/>
  <c r="AC52" i="19"/>
  <c r="AC39" i="18"/>
  <c r="AC52" i="18" s="1"/>
  <c r="AD36" i="20"/>
  <c r="AD49" i="20" s="1"/>
  <c r="AD49" i="19"/>
  <c r="AD36" i="18"/>
  <c r="AD49" i="18" s="1"/>
  <c r="B44" i="20"/>
  <c r="B57" i="20" s="1"/>
  <c r="B57" i="19"/>
  <c r="B44" i="18"/>
  <c r="B57" i="18" s="1"/>
  <c r="AM40" i="20"/>
  <c r="AM53" i="20" s="1"/>
  <c r="AM53" i="19"/>
  <c r="AM40" i="18"/>
  <c r="AM53" i="18" s="1"/>
  <c r="BX34" i="19"/>
  <c r="BY21" i="19"/>
  <c r="N36" i="19"/>
  <c r="O23" i="19"/>
  <c r="BM44" i="20"/>
  <c r="BM57" i="20" s="1"/>
  <c r="BM57" i="19"/>
  <c r="BM44" i="18"/>
  <c r="BM57" i="18" s="1"/>
  <c r="L41" i="19"/>
  <c r="M28" i="19"/>
  <c r="T44" i="20"/>
  <c r="T57" i="20" s="1"/>
  <c r="T57" i="19"/>
  <c r="T44" i="18"/>
  <c r="T57" i="18" s="1"/>
  <c r="BE35" i="20"/>
  <c r="BE48" i="20" s="1"/>
  <c r="BE48" i="19"/>
  <c r="BE35" i="18"/>
  <c r="BE48" i="18" s="1"/>
  <c r="E25" i="19"/>
  <c r="D38" i="19"/>
  <c r="AD54" i="19"/>
  <c r="U36" i="20"/>
  <c r="U49" i="20" s="1"/>
  <c r="U49" i="19"/>
  <c r="BN38" i="19"/>
  <c r="BO25" i="19"/>
  <c r="N43" i="19"/>
  <c r="O30" i="19"/>
  <c r="E47" i="19"/>
  <c r="CH43" i="19"/>
  <c r="CI30" i="19"/>
  <c r="BZ45" i="17"/>
  <c r="CA32" i="17"/>
  <c r="AV37" i="17"/>
  <c r="AW24" i="17"/>
  <c r="U40" i="17"/>
  <c r="V27" i="17"/>
  <c r="AY29" i="16"/>
  <c r="AX42" i="16"/>
  <c r="AX55" i="16" s="1"/>
  <c r="BZ31" i="16"/>
  <c r="BY44" i="16"/>
  <c r="BY57" i="16" s="1"/>
  <c r="AG36" i="16"/>
  <c r="AG49" i="16" s="1"/>
  <c r="AH23" i="16"/>
  <c r="BF36" i="19"/>
  <c r="BG23" i="19"/>
  <c r="N26" i="17"/>
  <c r="M39" i="17"/>
  <c r="BQ39" i="16"/>
  <c r="BQ52" i="16" s="1"/>
  <c r="BR26" i="16"/>
  <c r="BI25" i="16"/>
  <c r="BH38" i="16"/>
  <c r="BH51" i="16" s="1"/>
  <c r="O21" i="16"/>
  <c r="N34" i="16"/>
  <c r="N47" i="16" s="1"/>
  <c r="AN41" i="17"/>
  <c r="AO28" i="17"/>
  <c r="CA29" i="16"/>
  <c r="BZ42" i="16"/>
  <c r="BZ55" i="16" s="1"/>
  <c r="M37" i="16"/>
  <c r="M50" i="16" s="1"/>
  <c r="N24" i="16"/>
  <c r="AL43" i="15"/>
  <c r="AL56" i="15" s="1"/>
  <c r="AL56" i="14"/>
  <c r="AL43" i="13"/>
  <c r="AL56" i="13" s="1"/>
  <c r="D36" i="14"/>
  <c r="E23" i="14"/>
  <c r="AN34" i="14"/>
  <c r="AO21" i="14"/>
  <c r="BN41" i="15"/>
  <c r="BN54" i="15" s="1"/>
  <c r="BY40" i="16"/>
  <c r="BZ27" i="16"/>
  <c r="AD39" i="15"/>
  <c r="AD52" i="15" s="1"/>
  <c r="M44" i="14"/>
  <c r="N31" i="14"/>
  <c r="AM39" i="15"/>
  <c r="AM52" i="15" s="1"/>
  <c r="AM52" i="14"/>
  <c r="AM39" i="13"/>
  <c r="AM52" i="13" s="1"/>
  <c r="U43" i="14"/>
  <c r="V30" i="14"/>
  <c r="L34" i="14"/>
  <c r="M21" i="14"/>
  <c r="BW44" i="14"/>
  <c r="BX31" i="14"/>
  <c r="BP34" i="14"/>
  <c r="BQ21" i="14"/>
  <c r="I54" i="14"/>
  <c r="B55" i="14"/>
  <c r="B42" i="15"/>
  <c r="B55" i="15" s="1"/>
  <c r="B42" i="13"/>
  <c r="B55" i="13" s="1"/>
  <c r="AD37" i="15"/>
  <c r="AD50" i="15" s="1"/>
  <c r="AD50" i="14"/>
  <c r="AD37" i="13"/>
  <c r="AD50" i="13" s="1"/>
  <c r="AZ37" i="14"/>
  <c r="BA24" i="14"/>
  <c r="AN28" i="12"/>
  <c r="AM41" i="12"/>
  <c r="AN40" i="14"/>
  <c r="AO27" i="14"/>
  <c r="BZ31" i="12"/>
  <c r="BY44" i="12"/>
  <c r="BY57" i="12" s="1"/>
  <c r="F27" i="14"/>
  <c r="E40" i="14"/>
  <c r="U34" i="15"/>
  <c r="U47" i="14"/>
  <c r="U34" i="13"/>
  <c r="U47" i="13" s="1"/>
  <c r="CG35" i="12"/>
  <c r="CH22" i="12"/>
  <c r="E45" i="12"/>
  <c r="E58" i="12" s="1"/>
  <c r="F32" i="12"/>
  <c r="BO26" i="12"/>
  <c r="BN39" i="12"/>
  <c r="BN52" i="12" s="1"/>
  <c r="BO37" i="15"/>
  <c r="BN49" i="14"/>
  <c r="BN36" i="13"/>
  <c r="BN49" i="13" s="1"/>
  <c r="AW34" i="14"/>
  <c r="AX21" i="14"/>
  <c r="Z22" i="12"/>
  <c r="Y35" i="12"/>
  <c r="P25" i="12"/>
  <c r="O38" i="12"/>
  <c r="O51" i="12" s="1"/>
  <c r="AD36" i="12"/>
  <c r="AD49" i="12" s="1"/>
  <c r="AE23" i="12"/>
  <c r="AQ35" i="12"/>
  <c r="AR22" i="12"/>
  <c r="BW54" i="11"/>
  <c r="AU58" i="11"/>
  <c r="C39" i="11"/>
  <c r="D26" i="11"/>
  <c r="BF44" i="11"/>
  <c r="BG31" i="11"/>
  <c r="CG30" i="9"/>
  <c r="CF43" i="9"/>
  <c r="AW22" i="9"/>
  <c r="AV35" i="9"/>
  <c r="BX26" i="11"/>
  <c r="BW39" i="11"/>
  <c r="CF37" i="10"/>
  <c r="CF50" i="10" s="1"/>
  <c r="CF37" i="8"/>
  <c r="CF50" i="8" s="1"/>
  <c r="M43" i="9"/>
  <c r="N30" i="9"/>
  <c r="L35" i="10"/>
  <c r="L48" i="10" s="1"/>
  <c r="L35" i="8"/>
  <c r="L48" i="8" s="1"/>
  <c r="L48" i="9"/>
  <c r="BE42" i="10"/>
  <c r="BE55" i="10" s="1"/>
  <c r="BE55" i="9"/>
  <c r="AL45" i="10"/>
  <c r="AL58" i="10" s="1"/>
  <c r="AN37" i="8"/>
  <c r="W25" i="9"/>
  <c r="V38" i="9"/>
  <c r="BY54" i="9"/>
  <c r="E28" i="9"/>
  <c r="D41" i="9"/>
  <c r="T8" i="9"/>
  <c r="V55" i="9" s="1"/>
  <c r="K20" i="9"/>
  <c r="BN37" i="7"/>
  <c r="BO24" i="7"/>
  <c r="AW38" i="10"/>
  <c r="AD45" i="7"/>
  <c r="AD58" i="7" s="1"/>
  <c r="AE32" i="7"/>
  <c r="AD38" i="7"/>
  <c r="AD51" i="7" s="1"/>
  <c r="AE25" i="7"/>
  <c r="CF38" i="10"/>
  <c r="CF51" i="10" s="1"/>
  <c r="CF51" i="9"/>
  <c r="CF38" i="8"/>
  <c r="CF51" i="8" s="1"/>
  <c r="BX38" i="11"/>
  <c r="BY25" i="11"/>
  <c r="BY44" i="9"/>
  <c r="BZ31" i="9"/>
  <c r="AM36" i="7"/>
  <c r="AN23" i="7"/>
  <c r="BN42" i="9"/>
  <c r="BO29" i="9"/>
  <c r="BW36" i="10"/>
  <c r="BW49" i="10" s="1"/>
  <c r="BW36" i="8"/>
  <c r="BW49" i="8" s="1"/>
  <c r="AU56" i="9"/>
  <c r="BD17" i="9"/>
  <c r="BV11" i="9"/>
  <c r="BN50" i="9"/>
  <c r="BM50" i="9"/>
  <c r="L38" i="7"/>
  <c r="L51" i="7" s="1"/>
  <c r="M25" i="7"/>
  <c r="BX34" i="7"/>
  <c r="BY21" i="7"/>
  <c r="Y23" i="9"/>
  <c r="X36" i="9"/>
  <c r="W27" i="9"/>
  <c r="V40" i="9"/>
  <c r="N44" i="7"/>
  <c r="N57" i="7" s="1"/>
  <c r="O31" i="7"/>
  <c r="AN55" i="7"/>
  <c r="AF24" i="12"/>
  <c r="AE37" i="12"/>
  <c r="AE50" i="12" s="1"/>
  <c r="AZ30" i="12"/>
  <c r="AY43" i="12"/>
  <c r="V43" i="11"/>
  <c r="V43" i="10" s="1"/>
  <c r="V56" i="10" s="1"/>
  <c r="W30" i="11"/>
  <c r="O38" i="11"/>
  <c r="O51" i="11" s="1"/>
  <c r="P25" i="11"/>
  <c r="D40" i="11"/>
  <c r="D53" i="11" s="1"/>
  <c r="E27" i="11"/>
  <c r="BJ23" i="12"/>
  <c r="BI36" i="12"/>
  <c r="BI49" i="12" s="1"/>
  <c r="CG38" i="11"/>
  <c r="CH25" i="11"/>
  <c r="W31" i="11"/>
  <c r="V44" i="11"/>
  <c r="O35" i="11"/>
  <c r="O48" i="11" s="1"/>
  <c r="P22" i="11"/>
  <c r="CF44" i="12"/>
  <c r="CF57" i="12" s="1"/>
  <c r="CG31" i="12"/>
  <c r="BV58" i="11"/>
  <c r="BG25" i="11"/>
  <c r="BF38" i="11"/>
  <c r="CG41" i="12"/>
  <c r="CH28" i="12"/>
  <c r="CF44" i="11"/>
  <c r="CF57" i="11" s="1"/>
  <c r="CG31" i="11"/>
  <c r="AE25" i="11"/>
  <c r="AD38" i="11"/>
  <c r="AD51" i="11" s="1"/>
  <c r="AP23" i="12"/>
  <c r="AO36" i="12"/>
  <c r="AO49" i="12" s="1"/>
  <c r="M21" i="11"/>
  <c r="L34" i="11"/>
  <c r="L47" i="11" s="1"/>
  <c r="AX25" i="12"/>
  <c r="AW38" i="12"/>
  <c r="BM41" i="10"/>
  <c r="BM54" i="10" s="1"/>
  <c r="BM54" i="9"/>
  <c r="BM41" i="8"/>
  <c r="BM54" i="8" s="1"/>
  <c r="BV41" i="15"/>
  <c r="BV54" i="15" s="1"/>
  <c r="AO28" i="11"/>
  <c r="AN41" i="11"/>
  <c r="CE43" i="10"/>
  <c r="CE56" i="10" s="1"/>
  <c r="CE43" i="8"/>
  <c r="CE56" i="8" s="1"/>
  <c r="AU35" i="10"/>
  <c r="AU48" i="10" s="1"/>
  <c r="AU48" i="9"/>
  <c r="AU35" i="8"/>
  <c r="AU48" i="8" s="1"/>
  <c r="AE40" i="9"/>
  <c r="AF27" i="9"/>
  <c r="C42" i="10"/>
  <c r="C55" i="10" s="1"/>
  <c r="C55" i="9"/>
  <c r="CA28" i="9"/>
  <c r="BZ41" i="9"/>
  <c r="BF36" i="7"/>
  <c r="BF36" i="8" s="1"/>
  <c r="BG23" i="7"/>
  <c r="BN45" i="10"/>
  <c r="BN58" i="10" s="1"/>
  <c r="BN58" i="9"/>
  <c r="L51" i="9"/>
  <c r="L38" i="10"/>
  <c r="L51" i="10" s="1"/>
  <c r="V44" i="7"/>
  <c r="V57" i="7" s="1"/>
  <c r="W31" i="7"/>
  <c r="AN43" i="9"/>
  <c r="AO30" i="9"/>
  <c r="BX44" i="10"/>
  <c r="C35" i="7"/>
  <c r="D22" i="7"/>
  <c r="T58" i="11"/>
  <c r="AD42" i="9"/>
  <c r="AE29" i="9"/>
  <c r="M21" i="9"/>
  <c r="L34" i="9"/>
  <c r="K45" i="8"/>
  <c r="K58" i="8" s="1"/>
  <c r="AL48" i="9"/>
  <c r="U34" i="7"/>
  <c r="V21" i="7"/>
  <c r="AM38" i="7"/>
  <c r="AM51" i="7" s="1"/>
  <c r="AN25" i="7"/>
  <c r="D51" i="9"/>
  <c r="BD10" i="9"/>
  <c r="BI49" i="9" s="1"/>
  <c r="AU49" i="9"/>
  <c r="M40" i="7"/>
  <c r="M53" i="7" s="1"/>
  <c r="N27" i="7"/>
  <c r="X45" i="7"/>
  <c r="X58" i="7" s="1"/>
  <c r="Y32" i="7"/>
  <c r="L34" i="17"/>
  <c r="M21" i="17"/>
  <c r="AL42" i="18"/>
  <c r="AL55" i="18" s="1"/>
  <c r="AL55" i="17"/>
  <c r="AG39" i="16"/>
  <c r="AG52" i="16" s="1"/>
  <c r="AH26" i="16"/>
  <c r="BY30" i="16"/>
  <c r="BX43" i="16"/>
  <c r="Z23" i="16"/>
  <c r="Y36" i="16"/>
  <c r="Y49" i="16" s="1"/>
  <c r="BO45" i="17"/>
  <c r="BP32" i="17"/>
  <c r="W25" i="16"/>
  <c r="V38" i="16"/>
  <c r="D27" i="17"/>
  <c r="C40" i="17"/>
  <c r="C53" i="17" s="1"/>
  <c r="G22" i="16"/>
  <c r="F35" i="16"/>
  <c r="F48" i="16" s="1"/>
  <c r="BD55" i="16"/>
  <c r="BD42" i="15"/>
  <c r="BD55" i="15" s="1"/>
  <c r="BS27" i="16"/>
  <c r="BR40" i="16"/>
  <c r="BR53" i="16" s="1"/>
  <c r="Y35" i="16"/>
  <c r="Y48" i="16" s="1"/>
  <c r="Z22" i="16"/>
  <c r="M40" i="16"/>
  <c r="M53" i="16" s="1"/>
  <c r="N27" i="16"/>
  <c r="BS29" i="17"/>
  <c r="BR42" i="17"/>
  <c r="BR55" i="17" s="1"/>
  <c r="T41" i="15"/>
  <c r="T54" i="15" s="1"/>
  <c r="BE35" i="13"/>
  <c r="BE48" i="13" s="1"/>
  <c r="BF26" i="14"/>
  <c r="BE39" i="14"/>
  <c r="AW38" i="16"/>
  <c r="AX25" i="16"/>
  <c r="T38" i="15"/>
  <c r="T51" i="15" s="1"/>
  <c r="T51" i="14"/>
  <c r="T38" i="13"/>
  <c r="T51" i="13" s="1"/>
  <c r="CG44" i="14"/>
  <c r="CH31" i="14"/>
  <c r="AW41" i="14"/>
  <c r="AX28" i="14"/>
  <c r="E24" i="16"/>
  <c r="D37" i="16"/>
  <c r="D50" i="16" s="1"/>
  <c r="BW43" i="14"/>
  <c r="BX30" i="14"/>
  <c r="CF53" i="14"/>
  <c r="CF40" i="13"/>
  <c r="CF53" i="13" s="1"/>
  <c r="O23" i="14"/>
  <c r="N36" i="14"/>
  <c r="T52" i="14"/>
  <c r="T39" i="15"/>
  <c r="T52" i="15" s="1"/>
  <c r="T39" i="13"/>
  <c r="T52" i="13" s="1"/>
  <c r="CF43" i="13"/>
  <c r="CF56" i="13" s="1"/>
  <c r="K47" i="15"/>
  <c r="CF39" i="15"/>
  <c r="CF52" i="15" s="1"/>
  <c r="CF39" i="13"/>
  <c r="CF52" i="13" s="1"/>
  <c r="CF52" i="14"/>
  <c r="AW45" i="14"/>
  <c r="AX32" i="14"/>
  <c r="AX23" i="14"/>
  <c r="AW36" i="14"/>
  <c r="L43" i="12"/>
  <c r="M30" i="12"/>
  <c r="AM45" i="12"/>
  <c r="AM58" i="12" s="1"/>
  <c r="AN32" i="12"/>
  <c r="X38" i="12"/>
  <c r="X51" i="12" s="1"/>
  <c r="Y25" i="12"/>
  <c r="AU35" i="13"/>
  <c r="AU48" i="13" s="1"/>
  <c r="AY44" i="15"/>
  <c r="AY57" i="15" s="1"/>
  <c r="AY57" i="14"/>
  <c r="T53" i="12"/>
  <c r="T40" i="13"/>
  <c r="T53" i="13" s="1"/>
  <c r="AV36" i="12"/>
  <c r="AV49" i="12" s="1"/>
  <c r="AW23" i="12"/>
  <c r="CF37" i="12"/>
  <c r="CG24" i="12"/>
  <c r="BQ40" i="12"/>
  <c r="BR27" i="12"/>
  <c r="BN42" i="11"/>
  <c r="BN55" i="11" s="1"/>
  <c r="BO29" i="11"/>
  <c r="BF21" i="12"/>
  <c r="BE34" i="12"/>
  <c r="M37" i="11"/>
  <c r="M50" i="11" s="1"/>
  <c r="N24" i="11"/>
  <c r="G36" i="12"/>
  <c r="G49" i="12" s="1"/>
  <c r="H23" i="12"/>
  <c r="BY37" i="11"/>
  <c r="BZ24" i="11"/>
  <c r="AW34" i="12"/>
  <c r="AX21" i="12"/>
  <c r="AW36" i="11"/>
  <c r="AX23" i="11"/>
  <c r="CG40" i="12"/>
  <c r="CH27" i="12"/>
  <c r="AN44" i="11"/>
  <c r="AO31" i="11"/>
  <c r="AX31" i="12"/>
  <c r="AW44" i="12"/>
  <c r="AN49" i="12"/>
  <c r="K47" i="11"/>
  <c r="K59" i="11" s="1"/>
  <c r="BV56" i="11"/>
  <c r="AV41" i="10"/>
  <c r="AV54" i="10" s="1"/>
  <c r="AV54" i="9"/>
  <c r="AE56" i="13"/>
  <c r="BO41" i="11"/>
  <c r="BP28" i="11"/>
  <c r="BN43" i="9"/>
  <c r="BO30" i="9"/>
  <c r="C34" i="9"/>
  <c r="D21" i="9"/>
  <c r="AM58" i="9"/>
  <c r="AM45" i="10"/>
  <c r="AM58" i="10" s="1"/>
  <c r="BX41" i="10"/>
  <c r="AN36" i="10"/>
  <c r="AC42" i="8"/>
  <c r="AC55" i="8" s="1"/>
  <c r="AD36" i="7"/>
  <c r="AE23" i="7"/>
  <c r="BP32" i="9"/>
  <c r="BO45" i="9"/>
  <c r="CI34" i="9"/>
  <c r="CJ21" i="9"/>
  <c r="N25" i="9"/>
  <c r="M38" i="9"/>
  <c r="CF43" i="7"/>
  <c r="CF56" i="7" s="1"/>
  <c r="CG30" i="7"/>
  <c r="V37" i="7"/>
  <c r="V50" i="7" s="1"/>
  <c r="W24" i="7"/>
  <c r="K47" i="9"/>
  <c r="K34" i="10"/>
  <c r="K47" i="10" s="1"/>
  <c r="K34" i="8"/>
  <c r="K47" i="8" s="1"/>
  <c r="BP38" i="9"/>
  <c r="BQ25" i="9"/>
  <c r="W28" i="12"/>
  <c r="V41" i="12"/>
  <c r="V54" i="12" s="1"/>
  <c r="C51" i="9"/>
  <c r="C38" i="8"/>
  <c r="C51" i="8" s="1"/>
  <c r="M40" i="9"/>
  <c r="N27" i="9"/>
  <c r="AL35" i="10"/>
  <c r="AL48" i="10" s="1"/>
  <c r="AU8" i="7"/>
  <c r="AL20" i="7"/>
  <c r="F13" i="6"/>
  <c r="K53" i="7"/>
  <c r="K40" i="8"/>
  <c r="K53" i="8" s="1"/>
  <c r="F25" i="9"/>
  <c r="E38" i="9"/>
  <c r="AN50" i="7"/>
  <c r="AP42" i="7"/>
  <c r="AP55" i="7" s="1"/>
  <c r="AQ29" i="7"/>
  <c r="W43" i="7"/>
  <c r="W56" i="7" s="1"/>
  <c r="X30" i="7"/>
  <c r="AZ30" i="24"/>
  <c r="AY43" i="24"/>
  <c r="CG27" i="24"/>
  <c r="CF40" i="24"/>
  <c r="AM38" i="25"/>
  <c r="AM51" i="25" s="1"/>
  <c r="AM51" i="24"/>
  <c r="AM38" i="23"/>
  <c r="AM51" i="23" s="1"/>
  <c r="D34" i="24"/>
  <c r="E21" i="24"/>
  <c r="AX38" i="24"/>
  <c r="AY25" i="24"/>
  <c r="C37" i="24"/>
  <c r="D24" i="24"/>
  <c r="M25" i="24"/>
  <c r="L38" i="24"/>
  <c r="M37" i="22"/>
  <c r="M50" i="22" s="1"/>
  <c r="N24" i="22"/>
  <c r="AM39" i="22"/>
  <c r="AM52" i="22" s="1"/>
  <c r="AN26" i="22"/>
  <c r="AM41" i="22"/>
  <c r="AN28" i="22"/>
  <c r="AD35" i="22"/>
  <c r="AD48" i="22" s="1"/>
  <c r="AE22" i="22"/>
  <c r="AR36" i="22"/>
  <c r="AR49" i="22" s="1"/>
  <c r="AS23" i="22"/>
  <c r="AS36" i="22" s="1"/>
  <c r="AS49" i="22" s="1"/>
  <c r="D34" i="22"/>
  <c r="D47" i="22" s="1"/>
  <c r="E21" i="22"/>
  <c r="BW41" i="21"/>
  <c r="BW54" i="21" s="1"/>
  <c r="BX28" i="21"/>
  <c r="T47" i="23"/>
  <c r="BE38" i="21"/>
  <c r="BF25" i="21"/>
  <c r="CH35" i="21"/>
  <c r="CH48" i="21" s="1"/>
  <c r="CI22" i="21"/>
  <c r="BF40" i="22"/>
  <c r="BF40" i="23" s="1"/>
  <c r="BG27" i="22"/>
  <c r="CH29" i="21"/>
  <c r="CG42" i="21"/>
  <c r="AW42" i="21"/>
  <c r="AX29" i="21"/>
  <c r="CG26" i="21"/>
  <c r="CF39" i="21"/>
  <c r="CF52" i="21" s="1"/>
  <c r="BF31" i="22"/>
  <c r="BE44" i="22"/>
  <c r="BE57" i="22" s="1"/>
  <c r="CG31" i="21"/>
  <c r="CF44" i="21"/>
  <c r="CF57" i="21" s="1"/>
  <c r="AD45" i="21"/>
  <c r="AE32" i="21"/>
  <c r="BF21" i="21"/>
  <c r="BE34" i="21"/>
  <c r="BE34" i="20" s="1"/>
  <c r="BV48" i="21"/>
  <c r="BW38" i="19"/>
  <c r="BX25" i="19"/>
  <c r="P26" i="19"/>
  <c r="O39" i="19"/>
  <c r="AE34" i="19"/>
  <c r="AF21" i="19"/>
  <c r="CE41" i="20"/>
  <c r="CE54" i="20" s="1"/>
  <c r="CE41" i="18"/>
  <c r="CE54" i="18" s="1"/>
  <c r="K35" i="20"/>
  <c r="K48" i="20" s="1"/>
  <c r="K48" i="19"/>
  <c r="K35" i="18"/>
  <c r="K48" i="18" s="1"/>
  <c r="AX32" i="19"/>
  <c r="AW45" i="19"/>
  <c r="CA45" i="19"/>
  <c r="CB32" i="19"/>
  <c r="CF35" i="19"/>
  <c r="CG22" i="19"/>
  <c r="D43" i="19"/>
  <c r="E30" i="19"/>
  <c r="U38" i="20"/>
  <c r="U51" i="20" s="1"/>
  <c r="U51" i="19"/>
  <c r="U38" i="18"/>
  <c r="U51" i="18" s="1"/>
  <c r="AV39" i="19"/>
  <c r="AW26" i="19"/>
  <c r="C35" i="20"/>
  <c r="C48" i="20" s="1"/>
  <c r="C48" i="19"/>
  <c r="C35" i="18"/>
  <c r="C48" i="18" s="1"/>
  <c r="D40" i="20"/>
  <c r="D53" i="20" s="1"/>
  <c r="D53" i="19"/>
  <c r="W39" i="19"/>
  <c r="X26" i="19"/>
  <c r="BN43" i="19"/>
  <c r="BO30" i="19"/>
  <c r="AL34" i="20"/>
  <c r="AL34" i="18"/>
  <c r="V35" i="19"/>
  <c r="W22" i="19"/>
  <c r="CK25" i="19"/>
  <c r="CJ38" i="19"/>
  <c r="O24" i="19"/>
  <c r="N37" i="19"/>
  <c r="BP26" i="17"/>
  <c r="BO39" i="17"/>
  <c r="BW44" i="17"/>
  <c r="BW57" i="17" s="1"/>
  <c r="BX31" i="17"/>
  <c r="CH35" i="17"/>
  <c r="CH48" i="17" s="1"/>
  <c r="CI22" i="17"/>
  <c r="BN41" i="18"/>
  <c r="BN54" i="18" s="1"/>
  <c r="BN54" i="17"/>
  <c r="BV35" i="18"/>
  <c r="BV48" i="18" s="1"/>
  <c r="BV48" i="17"/>
  <c r="CG45" i="17"/>
  <c r="CH32" i="17"/>
  <c r="B43" i="18"/>
  <c r="B56" i="18" s="1"/>
  <c r="B56" i="17"/>
  <c r="AL36" i="18"/>
  <c r="AL49" i="18" s="1"/>
  <c r="AL49" i="17"/>
  <c r="X26" i="17"/>
  <c r="W39" i="17"/>
  <c r="W52" i="17" s="1"/>
  <c r="BX35" i="18"/>
  <c r="AE29" i="16"/>
  <c r="AD42" i="16"/>
  <c r="AD55" i="16" s="1"/>
  <c r="K34" i="18"/>
  <c r="K47" i="18" s="1"/>
  <c r="K47" i="17"/>
  <c r="AN29" i="17"/>
  <c r="AM42" i="17"/>
  <c r="AM55" i="17" s="1"/>
  <c r="AE37" i="16"/>
  <c r="AF24" i="16"/>
  <c r="AG38" i="16"/>
  <c r="AG51" i="16" s="1"/>
  <c r="AH25" i="16"/>
  <c r="CI36" i="16"/>
  <c r="CI49" i="16" s="1"/>
  <c r="CJ23" i="16"/>
  <c r="BI40" i="16"/>
  <c r="BI53" i="16" s="1"/>
  <c r="BJ27" i="16"/>
  <c r="C41" i="16"/>
  <c r="D28" i="16"/>
  <c r="BO43" i="17"/>
  <c r="BP30" i="17"/>
  <c r="CA24" i="16"/>
  <c r="BZ37" i="16"/>
  <c r="BZ50" i="16" s="1"/>
  <c r="B40" i="18"/>
  <c r="B53" i="18" s="1"/>
  <c r="B53" i="17"/>
  <c r="BO34" i="16"/>
  <c r="BO34" i="15" s="1"/>
  <c r="BP21" i="16"/>
  <c r="AM39" i="17"/>
  <c r="AM52" i="17" s="1"/>
  <c r="AN26" i="17"/>
  <c r="BG36" i="16"/>
  <c r="BG49" i="16" s="1"/>
  <c r="BH23" i="16"/>
  <c r="BW39" i="14"/>
  <c r="BX26" i="14"/>
  <c r="BD39" i="15"/>
  <c r="BD52" i="15" s="1"/>
  <c r="BD39" i="13"/>
  <c r="BD52" i="13" s="1"/>
  <c r="BD52" i="14"/>
  <c r="W29" i="16"/>
  <c r="V42" i="16"/>
  <c r="X31" i="14"/>
  <c r="W44" i="14"/>
  <c r="AX27" i="14"/>
  <c r="AW40" i="14"/>
  <c r="BV43" i="15"/>
  <c r="BV56" i="15" s="1"/>
  <c r="BV43" i="13"/>
  <c r="BV56" i="13" s="1"/>
  <c r="BV56" i="14"/>
  <c r="B34" i="15"/>
  <c r="B47" i="15" s="1"/>
  <c r="B34" i="13"/>
  <c r="B47" i="13" s="1"/>
  <c r="B47" i="14"/>
  <c r="AM44" i="15"/>
  <c r="AM57" i="15" s="1"/>
  <c r="BF32" i="12"/>
  <c r="BE45" i="12"/>
  <c r="CH26" i="14"/>
  <c r="CG39" i="14"/>
  <c r="AV45" i="15"/>
  <c r="AV58" i="15" s="1"/>
  <c r="AV45" i="13"/>
  <c r="AV58" i="13" s="1"/>
  <c r="AV58" i="14"/>
  <c r="AV36" i="15"/>
  <c r="AV49" i="15" s="1"/>
  <c r="AV49" i="14"/>
  <c r="AD40" i="12"/>
  <c r="AE27" i="12"/>
  <c r="BO45" i="14"/>
  <c r="BP32" i="14"/>
  <c r="CB38" i="14"/>
  <c r="CC25" i="14"/>
  <c r="CC38" i="14" s="1"/>
  <c r="BO30" i="12"/>
  <c r="BN43" i="12"/>
  <c r="BN43" i="13" s="1"/>
  <c r="BN56" i="13" s="1"/>
  <c r="D44" i="12"/>
  <c r="D57" i="12" s="1"/>
  <c r="E31" i="12"/>
  <c r="F38" i="12"/>
  <c r="F51" i="12" s="1"/>
  <c r="G25" i="12"/>
  <c r="AV35" i="12"/>
  <c r="AW22" i="12"/>
  <c r="D43" i="14"/>
  <c r="E30" i="14"/>
  <c r="BF43" i="12"/>
  <c r="BG30" i="12"/>
  <c r="D45" i="14"/>
  <c r="E32" i="14"/>
  <c r="L52" i="12"/>
  <c r="L39" i="13"/>
  <c r="L52" i="13" s="1"/>
  <c r="CE36" i="13"/>
  <c r="CE49" i="13" s="1"/>
  <c r="CE49" i="12"/>
  <c r="L41" i="11"/>
  <c r="L54" i="11" s="1"/>
  <c r="M28" i="11"/>
  <c r="E21" i="11"/>
  <c r="D34" i="11"/>
  <c r="D47" i="11" s="1"/>
  <c r="AN25" i="11"/>
  <c r="AM38" i="11"/>
  <c r="AM51" i="11" s="1"/>
  <c r="BY41" i="11"/>
  <c r="BY54" i="11" s="1"/>
  <c r="BZ28" i="11"/>
  <c r="U34" i="11"/>
  <c r="V21" i="11"/>
  <c r="M34" i="12"/>
  <c r="M47" i="12" s="1"/>
  <c r="N21" i="12"/>
  <c r="CG37" i="11"/>
  <c r="CH24" i="11"/>
  <c r="D35" i="12"/>
  <c r="D48" i="12" s="1"/>
  <c r="E22" i="12"/>
  <c r="BE45" i="9"/>
  <c r="BF32" i="9"/>
  <c r="AY30" i="9"/>
  <c r="AX43" i="9"/>
  <c r="AU37" i="10"/>
  <c r="AU50" i="10" s="1"/>
  <c r="BW44" i="10"/>
  <c r="BW57" i="10" s="1"/>
  <c r="BW44" i="8"/>
  <c r="BW57" i="8" s="1"/>
  <c r="AW37" i="9"/>
  <c r="AX24" i="9"/>
  <c r="C35" i="10"/>
  <c r="C48" i="10" s="1"/>
  <c r="AM37" i="10"/>
  <c r="AM50" i="10" s="1"/>
  <c r="AM50" i="9"/>
  <c r="AM37" i="8"/>
  <c r="AM50" i="8" s="1"/>
  <c r="BG26" i="9"/>
  <c r="BF39" i="9"/>
  <c r="D45" i="7"/>
  <c r="D58" i="7" s="1"/>
  <c r="E32" i="7"/>
  <c r="V35" i="7"/>
  <c r="V48" i="7" s="1"/>
  <c r="W22" i="7"/>
  <c r="AE32" i="9"/>
  <c r="AD45" i="9"/>
  <c r="CF36" i="7"/>
  <c r="CG23" i="7"/>
  <c r="BD48" i="9"/>
  <c r="AM56" i="9"/>
  <c r="D18" i="6"/>
  <c r="C18" i="4"/>
  <c r="BI27" i="11"/>
  <c r="BH40" i="11"/>
  <c r="BD41" i="10"/>
  <c r="BD54" i="10" s="1"/>
  <c r="BD54" i="9"/>
  <c r="BD41" i="8"/>
  <c r="BD54" i="8" s="1"/>
  <c r="BE39" i="11"/>
  <c r="BE52" i="11" s="1"/>
  <c r="BF26" i="11"/>
  <c r="AM36" i="10"/>
  <c r="AM49" i="10" s="1"/>
  <c r="L40" i="8"/>
  <c r="L53" i="8" s="1"/>
  <c r="L40" i="10"/>
  <c r="L53" i="10" s="1"/>
  <c r="L53" i="9"/>
  <c r="CF39" i="12"/>
  <c r="CF52" i="12" s="1"/>
  <c r="CG26" i="12"/>
  <c r="B44" i="10"/>
  <c r="B57" i="10" s="1"/>
  <c r="AE37" i="9"/>
  <c r="AF24" i="9"/>
  <c r="B24" i="4"/>
  <c r="B45" i="4"/>
  <c r="CF40" i="7"/>
  <c r="CF53" i="7" s="1"/>
  <c r="CG27" i="7"/>
  <c r="L39" i="4"/>
  <c r="C40" i="5" s="1"/>
  <c r="D39" i="7"/>
  <c r="E26" i="7"/>
  <c r="CH37" i="7"/>
  <c r="CH50" i="7" s="1"/>
  <c r="CI24" i="7"/>
  <c r="BF44" i="24"/>
  <c r="BG31" i="24"/>
  <c r="V43" i="24"/>
  <c r="W30" i="24"/>
  <c r="AN40" i="23"/>
  <c r="AW38" i="23"/>
  <c r="B37" i="25"/>
  <c r="B50" i="25" s="1"/>
  <c r="B50" i="24"/>
  <c r="B37" i="23"/>
  <c r="B50" i="23" s="1"/>
  <c r="BY34" i="24"/>
  <c r="BZ21" i="24"/>
  <c r="U40" i="22"/>
  <c r="U53" i="22" s="1"/>
  <c r="V27" i="22"/>
  <c r="B34" i="23"/>
  <c r="B47" i="23" s="1"/>
  <c r="B47" i="22"/>
  <c r="B59" i="22" s="1"/>
  <c r="B61" i="22" s="1"/>
  <c r="B82" i="6" s="1"/>
  <c r="AX34" i="22"/>
  <c r="AY21" i="22"/>
  <c r="BP22" i="22"/>
  <c r="BO35" i="22"/>
  <c r="BO35" i="23" s="1"/>
  <c r="BN43" i="22"/>
  <c r="BN56" i="22" s="1"/>
  <c r="BO30" i="22"/>
  <c r="V39" i="22"/>
  <c r="V52" i="22" s="1"/>
  <c r="W26" i="22"/>
  <c r="AM44" i="22"/>
  <c r="AM57" i="22" s="1"/>
  <c r="AN31" i="22"/>
  <c r="AF44" i="22"/>
  <c r="AF57" i="22" s="1"/>
  <c r="AG31" i="22"/>
  <c r="Z35" i="22"/>
  <c r="Z48" i="22" s="1"/>
  <c r="AA22" i="22"/>
  <c r="AA35" i="22" s="1"/>
  <c r="AA48" i="22" s="1"/>
  <c r="CF34" i="23"/>
  <c r="P31" i="22"/>
  <c r="O44" i="22"/>
  <c r="O57" i="22" s="1"/>
  <c r="BW37" i="21"/>
  <c r="BX24" i="21"/>
  <c r="D45" i="21"/>
  <c r="D58" i="21" s="1"/>
  <c r="E32" i="21"/>
  <c r="BF35" i="21"/>
  <c r="BG22" i="21"/>
  <c r="AN28" i="21"/>
  <c r="AM41" i="21"/>
  <c r="AH41" i="22"/>
  <c r="AH54" i="22" s="1"/>
  <c r="AI28" i="22"/>
  <c r="AG32" i="22"/>
  <c r="AF45" i="22"/>
  <c r="AF58" i="22" s="1"/>
  <c r="V39" i="21"/>
  <c r="W26" i="21"/>
  <c r="C36" i="21"/>
  <c r="C49" i="21" s="1"/>
  <c r="D23" i="21"/>
  <c r="AD38" i="21"/>
  <c r="AD51" i="21" s="1"/>
  <c r="AE25" i="21"/>
  <c r="AD39" i="22"/>
  <c r="AE26" i="22"/>
  <c r="BO39" i="22"/>
  <c r="BP26" i="22"/>
  <c r="CF41" i="21"/>
  <c r="CF54" i="21" s="1"/>
  <c r="CG28" i="21"/>
  <c r="AD42" i="21"/>
  <c r="AD55" i="21" s="1"/>
  <c r="AE29" i="21"/>
  <c r="CG32" i="19"/>
  <c r="CF45" i="19"/>
  <c r="AM37" i="19"/>
  <c r="AN24" i="19"/>
  <c r="AV40" i="19"/>
  <c r="AW27" i="19"/>
  <c r="M22" i="19"/>
  <c r="L35" i="19"/>
  <c r="BF44" i="19"/>
  <c r="BG31" i="19"/>
  <c r="M55" i="19"/>
  <c r="C43" i="20"/>
  <c r="C56" i="20" s="1"/>
  <c r="C43" i="18"/>
  <c r="C56" i="18" s="1"/>
  <c r="C56" i="19"/>
  <c r="BW40" i="19"/>
  <c r="BX27" i="19"/>
  <c r="F27" i="19"/>
  <c r="E40" i="19"/>
  <c r="U42" i="20"/>
  <c r="U55" i="20" s="1"/>
  <c r="U55" i="19"/>
  <c r="U42" i="18"/>
  <c r="U55" i="18" s="1"/>
  <c r="BG36" i="21"/>
  <c r="BG49" i="21" s="1"/>
  <c r="BH23" i="21"/>
  <c r="T35" i="20"/>
  <c r="T48" i="20" s="1"/>
  <c r="AX35" i="19"/>
  <c r="AY22" i="19"/>
  <c r="U35" i="20"/>
  <c r="U48" i="20" s="1"/>
  <c r="U48" i="19"/>
  <c r="U35" i="18"/>
  <c r="U48" i="18" s="1"/>
  <c r="T20" i="18"/>
  <c r="AC8" i="18"/>
  <c r="BG30" i="19"/>
  <c r="BF43" i="19"/>
  <c r="K20" i="19"/>
  <c r="T8" i="19"/>
  <c r="AC40" i="18"/>
  <c r="AC53" i="18" s="1"/>
  <c r="AC53" i="17"/>
  <c r="AX39" i="17"/>
  <c r="AX52" i="17" s="1"/>
  <c r="AY26" i="17"/>
  <c r="AM35" i="17"/>
  <c r="AM48" i="17" s="1"/>
  <c r="AN22" i="17"/>
  <c r="BO41" i="17"/>
  <c r="BP28" i="17"/>
  <c r="B38" i="18"/>
  <c r="B51" i="18" s="1"/>
  <c r="B51" i="17"/>
  <c r="T42" i="18"/>
  <c r="T55" i="18" s="1"/>
  <c r="BN35" i="18"/>
  <c r="BN48" i="18" s="1"/>
  <c r="BN48" i="17"/>
  <c r="BN42" i="16"/>
  <c r="BN55" i="16" s="1"/>
  <c r="BO29" i="16"/>
  <c r="AM37" i="17"/>
  <c r="AM50" i="17" s="1"/>
  <c r="AN24" i="17"/>
  <c r="N44" i="17"/>
  <c r="N57" i="17" s="1"/>
  <c r="O31" i="17"/>
  <c r="AH37" i="17"/>
  <c r="AH50" i="17" s="1"/>
  <c r="AI24" i="17"/>
  <c r="N42" i="16"/>
  <c r="N55" i="16" s="1"/>
  <c r="O29" i="16"/>
  <c r="AF23" i="17"/>
  <c r="AE36" i="17"/>
  <c r="BO38" i="17"/>
  <c r="BP25" i="17"/>
  <c r="BN40" i="17"/>
  <c r="BO27" i="17"/>
  <c r="BE39" i="17"/>
  <c r="BE52" i="17" s="1"/>
  <c r="BF26" i="17"/>
  <c r="AQ43" i="16"/>
  <c r="AQ56" i="16" s="1"/>
  <c r="AR30" i="16"/>
  <c r="AW34" i="16"/>
  <c r="AX21" i="16"/>
  <c r="AY35" i="16"/>
  <c r="AY48" i="16" s="1"/>
  <c r="AZ22" i="16"/>
  <c r="AW37" i="16"/>
  <c r="AX24" i="16"/>
  <c r="BO38" i="16"/>
  <c r="BP25" i="16"/>
  <c r="BO35" i="16"/>
  <c r="BP22" i="16"/>
  <c r="AW36" i="17"/>
  <c r="AX23" i="17"/>
  <c r="AW41" i="16"/>
  <c r="AX28" i="16"/>
  <c r="AM38" i="14"/>
  <c r="AN25" i="14"/>
  <c r="BI21" i="16"/>
  <c r="BH34" i="16"/>
  <c r="D44" i="14"/>
  <c r="E31" i="14"/>
  <c r="AE56" i="14"/>
  <c r="L45" i="14"/>
  <c r="M32" i="14"/>
  <c r="AV56" i="14"/>
  <c r="AV43" i="15"/>
  <c r="AV56" i="15" s="1"/>
  <c r="AV43" i="13"/>
  <c r="AV56" i="13" s="1"/>
  <c r="V40" i="15"/>
  <c r="V40" i="13"/>
  <c r="V53" i="13" s="1"/>
  <c r="V53" i="14"/>
  <c r="BY35" i="14"/>
  <c r="BZ22" i="14"/>
  <c r="AU45" i="15"/>
  <c r="AU58" i="15" s="1"/>
  <c r="CF38" i="12"/>
  <c r="CG25" i="12"/>
  <c r="BN45" i="15"/>
  <c r="BN58" i="15" s="1"/>
  <c r="BN58" i="14"/>
  <c r="BN45" i="13"/>
  <c r="BN58" i="13" s="1"/>
  <c r="BQ38" i="12"/>
  <c r="BR25" i="12"/>
  <c r="CA51" i="14"/>
  <c r="AN43" i="12"/>
  <c r="AN56" i="12" s="1"/>
  <c r="AO30" i="12"/>
  <c r="AE21" i="14"/>
  <c r="AD34" i="14"/>
  <c r="BD42" i="13"/>
  <c r="BD55" i="13" s="1"/>
  <c r="BD55" i="12"/>
  <c r="C45" i="15"/>
  <c r="C58" i="15" s="1"/>
  <c r="C45" i="13"/>
  <c r="C58" i="13" s="1"/>
  <c r="C58" i="14"/>
  <c r="CF36" i="12"/>
  <c r="CF49" i="12" s="1"/>
  <c r="CG23" i="12"/>
  <c r="BM35" i="15"/>
  <c r="BM48" i="15" s="1"/>
  <c r="BM48" i="14"/>
  <c r="BM35" i="13"/>
  <c r="BM48" i="13" s="1"/>
  <c r="AL56" i="11"/>
  <c r="BX35" i="12"/>
  <c r="BY22" i="12"/>
  <c r="AV45" i="11"/>
  <c r="AW32" i="11"/>
  <c r="F37" i="11"/>
  <c r="F50" i="11" s="1"/>
  <c r="G24" i="11"/>
  <c r="D39" i="12"/>
  <c r="D52" i="12" s="1"/>
  <c r="E26" i="12"/>
  <c r="BO45" i="11"/>
  <c r="BP32" i="11"/>
  <c r="M44" i="9"/>
  <c r="N31" i="9"/>
  <c r="U36" i="11"/>
  <c r="V23" i="11"/>
  <c r="D35" i="11"/>
  <c r="E22" i="11"/>
  <c r="BN44" i="7"/>
  <c r="BO31" i="7"/>
  <c r="CF34" i="7"/>
  <c r="CG21" i="7"/>
  <c r="AC45" i="10"/>
  <c r="AC58" i="10" s="1"/>
  <c r="AC58" i="9"/>
  <c r="AC45" i="8"/>
  <c r="AC58" i="8" s="1"/>
  <c r="BX42" i="7"/>
  <c r="BY29" i="7"/>
  <c r="N36" i="7"/>
  <c r="N49" i="7" s="1"/>
  <c r="O23" i="7"/>
  <c r="BV41" i="10"/>
  <c r="BV54" i="10" s="1"/>
  <c r="BE35" i="9"/>
  <c r="BF22" i="9"/>
  <c r="BD35" i="10"/>
  <c r="BD48" i="10" s="1"/>
  <c r="AU14" i="12"/>
  <c r="AM53" i="12"/>
  <c r="BO41" i="9"/>
  <c r="BP28" i="9"/>
  <c r="AW34" i="9"/>
  <c r="AX21" i="9"/>
  <c r="N39" i="9"/>
  <c r="O26" i="9"/>
  <c r="BF27" i="14"/>
  <c r="BE40" i="14"/>
  <c r="BD52" i="11"/>
  <c r="CG23" i="11"/>
  <c r="CF36" i="11"/>
  <c r="CF49" i="11" s="1"/>
  <c r="CE52" i="12"/>
  <c r="CH31" i="7"/>
  <c r="CG44" i="7"/>
  <c r="AD37" i="10"/>
  <c r="AD50" i="10" s="1"/>
  <c r="AD50" i="9"/>
  <c r="AD37" i="8"/>
  <c r="AD50" i="8" s="1"/>
  <c r="AD35" i="7"/>
  <c r="AD48" i="7" s="1"/>
  <c r="AE22" i="7"/>
  <c r="BN53" i="7"/>
  <c r="CE53" i="7"/>
  <c r="CE40" i="8"/>
  <c r="CE53" i="8" s="1"/>
  <c r="U41" i="7"/>
  <c r="U54" i="7" s="1"/>
  <c r="V28" i="7"/>
  <c r="T20" i="8"/>
  <c r="AV41" i="7"/>
  <c r="AV54" i="7" s="1"/>
  <c r="AW28" i="7"/>
  <c r="C52" i="7"/>
  <c r="C39" i="8"/>
  <c r="C52" i="8" s="1"/>
  <c r="BZ36" i="7"/>
  <c r="BZ49" i="7" s="1"/>
  <c r="CA23" i="7"/>
  <c r="BO40" i="8"/>
  <c r="AP27" i="24"/>
  <c r="AO40" i="24"/>
  <c r="CH31" i="24"/>
  <c r="CG44" i="24"/>
  <c r="X45" i="24"/>
  <c r="Y32" i="24"/>
  <c r="BX34" i="23"/>
  <c r="T40" i="23"/>
  <c r="T53" i="23" s="1"/>
  <c r="T53" i="22"/>
  <c r="BP32" i="22"/>
  <c r="BO45" i="22"/>
  <c r="AV43" i="22"/>
  <c r="AW30" i="22"/>
  <c r="F26" i="22"/>
  <c r="E39" i="22"/>
  <c r="E52" i="22" s="1"/>
  <c r="V41" i="22"/>
  <c r="V54" i="22" s="1"/>
  <c r="W28" i="22"/>
  <c r="AL44" i="23"/>
  <c r="AL57" i="23" s="1"/>
  <c r="AL57" i="22"/>
  <c r="AO43" i="22"/>
  <c r="AO56" i="22" s="1"/>
  <c r="AP30" i="22"/>
  <c r="AW45" i="22"/>
  <c r="AX32" i="22"/>
  <c r="CG34" i="22"/>
  <c r="CH21" i="22"/>
  <c r="BD38" i="23"/>
  <c r="BD51" i="23" s="1"/>
  <c r="BD51" i="22"/>
  <c r="AD35" i="21"/>
  <c r="AE22" i="21"/>
  <c r="BF41" i="21"/>
  <c r="BG28" i="21"/>
  <c r="AN35" i="22"/>
  <c r="AN35" i="23" s="1"/>
  <c r="AO22" i="22"/>
  <c r="M40" i="21"/>
  <c r="M53" i="21" s="1"/>
  <c r="N27" i="21"/>
  <c r="V41" i="21"/>
  <c r="V54" i="21" s="1"/>
  <c r="W28" i="21"/>
  <c r="AM48" i="21"/>
  <c r="AL48" i="21"/>
  <c r="V27" i="21"/>
  <c r="U40" i="21"/>
  <c r="AV38" i="21"/>
  <c r="AV51" i="21" s="1"/>
  <c r="AW25" i="21"/>
  <c r="AV45" i="21"/>
  <c r="AW32" i="21"/>
  <c r="BI31" i="21"/>
  <c r="BH44" i="21"/>
  <c r="BH57" i="21" s="1"/>
  <c r="T20" i="21"/>
  <c r="AC8" i="21"/>
  <c r="AC39" i="23"/>
  <c r="AC52" i="23" s="1"/>
  <c r="AC52" i="22"/>
  <c r="V32" i="19"/>
  <c r="U45" i="19"/>
  <c r="CE38" i="20"/>
  <c r="CE51" i="20" s="1"/>
  <c r="AU53" i="19"/>
  <c r="AU40" i="20"/>
  <c r="AU53" i="20" s="1"/>
  <c r="AU40" i="18"/>
  <c r="AU53" i="18" s="1"/>
  <c r="BY29" i="19"/>
  <c r="BX42" i="19"/>
  <c r="N42" i="19"/>
  <c r="O29" i="19"/>
  <c r="K47" i="19"/>
  <c r="AM45" i="19"/>
  <c r="AN32" i="19"/>
  <c r="AM42" i="20"/>
  <c r="AM55" i="20" s="1"/>
  <c r="AM55" i="19"/>
  <c r="AM42" i="18"/>
  <c r="AM55" i="18" s="1"/>
  <c r="V38" i="18"/>
  <c r="V51" i="18" s="1"/>
  <c r="W29" i="19"/>
  <c r="V42" i="19"/>
  <c r="U39" i="20"/>
  <c r="U52" i="20" s="1"/>
  <c r="BV34" i="18"/>
  <c r="AW35" i="20"/>
  <c r="AC37" i="20"/>
  <c r="AC50" i="20" s="1"/>
  <c r="AC50" i="19"/>
  <c r="AC37" i="18"/>
  <c r="AC50" i="18" s="1"/>
  <c r="BE43" i="20"/>
  <c r="BE56" i="20" s="1"/>
  <c r="BE56" i="19"/>
  <c r="BE43" i="18"/>
  <c r="BE56" i="18" s="1"/>
  <c r="D41" i="17"/>
  <c r="E28" i="17"/>
  <c r="BW38" i="17"/>
  <c r="BW51" i="17" s="1"/>
  <c r="BX25" i="17"/>
  <c r="BG44" i="17"/>
  <c r="BG57" i="17" s="1"/>
  <c r="BH31" i="17"/>
  <c r="X22" i="17"/>
  <c r="W35" i="17"/>
  <c r="W48" i="17" s="1"/>
  <c r="AC36" i="18"/>
  <c r="AC49" i="18" s="1"/>
  <c r="AC49" i="17"/>
  <c r="BV52" i="17"/>
  <c r="BV39" i="18"/>
  <c r="BV52" i="18" s="1"/>
  <c r="BE41" i="17"/>
  <c r="BE54" i="17" s="1"/>
  <c r="BF28" i="17"/>
  <c r="BO35" i="17"/>
  <c r="BP22" i="17"/>
  <c r="BN36" i="17"/>
  <c r="BN49" i="17" s="1"/>
  <c r="BO23" i="17"/>
  <c r="BD42" i="18"/>
  <c r="BD55" i="18" s="1"/>
  <c r="BD55" i="17"/>
  <c r="CG27" i="16"/>
  <c r="CF40" i="16"/>
  <c r="CF53" i="16" s="1"/>
  <c r="M48" i="16"/>
  <c r="M28" i="17"/>
  <c r="L41" i="17"/>
  <c r="L54" i="17" s="1"/>
  <c r="BD52" i="17"/>
  <c r="BD39" i="18"/>
  <c r="BD52" i="18" s="1"/>
  <c r="CG35" i="16"/>
  <c r="CH22" i="16"/>
  <c r="W32" i="16"/>
  <c r="V45" i="16"/>
  <c r="U34" i="16"/>
  <c r="V21" i="16"/>
  <c r="AF27" i="16"/>
  <c r="AE40" i="16"/>
  <c r="CG38" i="16"/>
  <c r="CH25" i="16"/>
  <c r="BA27" i="16"/>
  <c r="AZ40" i="16"/>
  <c r="AZ53" i="16" s="1"/>
  <c r="CG42" i="16"/>
  <c r="CH29" i="16"/>
  <c r="AU50" i="17"/>
  <c r="C37" i="14"/>
  <c r="D24" i="14"/>
  <c r="M55" i="15"/>
  <c r="AF43" i="14"/>
  <c r="AG30" i="14"/>
  <c r="AE53" i="14"/>
  <c r="M52" i="15"/>
  <c r="BF44" i="14"/>
  <c r="BG31" i="14"/>
  <c r="AE28" i="14"/>
  <c r="AD41" i="14"/>
  <c r="CI30" i="16"/>
  <c r="CH43" i="16"/>
  <c r="CH56" i="16" s="1"/>
  <c r="AW43" i="14"/>
  <c r="AX30" i="14"/>
  <c r="CE43" i="15"/>
  <c r="CE56" i="15" s="1"/>
  <c r="BZ40" i="14"/>
  <c r="CA27" i="14"/>
  <c r="BX29" i="12"/>
  <c r="BW42" i="12"/>
  <c r="BW55" i="12" s="1"/>
  <c r="AE52" i="14"/>
  <c r="W40" i="14"/>
  <c r="X27" i="14"/>
  <c r="BX35" i="15"/>
  <c r="BX35" i="13"/>
  <c r="BF41" i="14"/>
  <c r="BG28" i="14"/>
  <c r="AV37" i="12"/>
  <c r="AW24" i="12"/>
  <c r="D39" i="14"/>
  <c r="E26" i="14"/>
  <c r="AC47" i="14"/>
  <c r="AC34" i="15"/>
  <c r="AC34" i="13"/>
  <c r="AC47" i="13" s="1"/>
  <c r="AC20" i="13"/>
  <c r="AL8" i="13"/>
  <c r="AN55" i="13" s="1"/>
  <c r="BF42" i="12"/>
  <c r="BG29" i="12"/>
  <c r="BN35" i="12"/>
  <c r="BO22" i="12"/>
  <c r="U39" i="12"/>
  <c r="U52" i="12" s="1"/>
  <c r="V26" i="12"/>
  <c r="BI44" i="12"/>
  <c r="BI57" i="12" s="1"/>
  <c r="BJ31" i="12"/>
  <c r="T8" i="11"/>
  <c r="K20" i="11"/>
  <c r="BI37" i="11"/>
  <c r="BJ24" i="11"/>
  <c r="K20" i="12"/>
  <c r="T9" i="12"/>
  <c r="AE36" i="11"/>
  <c r="AF23" i="11"/>
  <c r="U45" i="11"/>
  <c r="U58" i="11" s="1"/>
  <c r="V32" i="11"/>
  <c r="BX35" i="11"/>
  <c r="BY22" i="11"/>
  <c r="AW37" i="11"/>
  <c r="AX24" i="11"/>
  <c r="AL50" i="12"/>
  <c r="AL37" i="13"/>
  <c r="AL50" i="13" s="1"/>
  <c r="BN58" i="11"/>
  <c r="CG35" i="11"/>
  <c r="CG35" i="10" s="1"/>
  <c r="CH22" i="11"/>
  <c r="AW22" i="11"/>
  <c r="AV35" i="11"/>
  <c r="AV48" i="11" s="1"/>
  <c r="BW42" i="9"/>
  <c r="BX29" i="9"/>
  <c r="CA41" i="12"/>
  <c r="CA54" i="12" s="1"/>
  <c r="CB28" i="12"/>
  <c r="AE26" i="11"/>
  <c r="AD39" i="11"/>
  <c r="AD52" i="11" s="1"/>
  <c r="M28" i="9"/>
  <c r="L41" i="9"/>
  <c r="BV50" i="12"/>
  <c r="BN37" i="12"/>
  <c r="BO24" i="12"/>
  <c r="BN35" i="15"/>
  <c r="BN48" i="15" s="1"/>
  <c r="BN48" i="14"/>
  <c r="BF25" i="12"/>
  <c r="BE38" i="12"/>
  <c r="T43" i="10"/>
  <c r="T56" i="10" s="1"/>
  <c r="AE34" i="9"/>
  <c r="AF21" i="9"/>
  <c r="F30" i="12"/>
  <c r="E43" i="12"/>
  <c r="E56" i="12" s="1"/>
  <c r="BX37" i="9"/>
  <c r="BY24" i="9"/>
  <c r="BF43" i="7"/>
  <c r="BG30" i="7"/>
  <c r="CF44" i="8"/>
  <c r="CF57" i="8" s="1"/>
  <c r="AV42" i="7"/>
  <c r="AV55" i="7" s="1"/>
  <c r="AW29" i="7"/>
  <c r="BX35" i="7"/>
  <c r="BY22" i="7"/>
  <c r="V35" i="9"/>
  <c r="W22" i="9"/>
  <c r="CI41" i="11"/>
  <c r="CI54" i="11" s="1"/>
  <c r="CJ28" i="11"/>
  <c r="BN41" i="10"/>
  <c r="BN54" i="10" s="1"/>
  <c r="BN54" i="9"/>
  <c r="BN41" i="8"/>
  <c r="BN54" i="8" s="1"/>
  <c r="AV34" i="10"/>
  <c r="AV34" i="8"/>
  <c r="D23" i="11"/>
  <c r="C36" i="11"/>
  <c r="C49" i="11" s="1"/>
  <c r="AM38" i="9"/>
  <c r="AN25" i="9"/>
  <c r="BD40" i="15"/>
  <c r="BD53" i="15" s="1"/>
  <c r="BD53" i="14"/>
  <c r="BD40" i="13"/>
  <c r="BD53" i="13" s="1"/>
  <c r="AO36" i="11"/>
  <c r="AO49" i="11" s="1"/>
  <c r="AP23" i="11"/>
  <c r="AM44" i="9"/>
  <c r="AN31" i="9"/>
  <c r="CG23" i="9"/>
  <c r="CF36" i="9"/>
  <c r="M40" i="11"/>
  <c r="M53" i="11" s="1"/>
  <c r="N27" i="11"/>
  <c r="AD34" i="8"/>
  <c r="AD47" i="8" s="1"/>
  <c r="AD47" i="7"/>
  <c r="AL47" i="7"/>
  <c r="BF35" i="7"/>
  <c r="BG22" i="7"/>
  <c r="BM53" i="7"/>
  <c r="BN45" i="7"/>
  <c r="BN58" i="7" s="1"/>
  <c r="BO32" i="7"/>
  <c r="CE48" i="8"/>
  <c r="D34" i="4"/>
  <c r="AU53" i="7"/>
  <c r="AL8" i="8"/>
  <c r="AC20" i="8"/>
  <c r="BP40" i="7"/>
  <c r="BP53" i="7" s="1"/>
  <c r="BQ27" i="7"/>
  <c r="N42" i="7"/>
  <c r="N55" i="7" s="1"/>
  <c r="O29" i="7"/>
  <c r="AE55" i="22" l="1"/>
  <c r="F14" i="6"/>
  <c r="AU51" i="12"/>
  <c r="BD12" i="12"/>
  <c r="BM12" i="12" s="1"/>
  <c r="BP51" i="12" s="1"/>
  <c r="R58" i="6"/>
  <c r="R42" i="6" s="1"/>
  <c r="Q58" i="6"/>
  <c r="Q42" i="6" s="1"/>
  <c r="S58" i="6"/>
  <c r="S42" i="6" s="1"/>
  <c r="AC47" i="23"/>
  <c r="AC59" i="23" s="1"/>
  <c r="BF54" i="26"/>
  <c r="T59" i="21"/>
  <c r="AL51" i="12"/>
  <c r="AM51" i="12"/>
  <c r="AO51" i="12"/>
  <c r="AC51" i="12"/>
  <c r="AD51" i="12"/>
  <c r="AP51" i="12"/>
  <c r="CF49" i="7"/>
  <c r="T59" i="22"/>
  <c r="T59" i="7"/>
  <c r="AE49" i="25"/>
  <c r="K59" i="23"/>
  <c r="K59" i="24"/>
  <c r="AL47" i="20"/>
  <c r="AL59" i="20" s="1"/>
  <c r="K59" i="15"/>
  <c r="U47" i="15"/>
  <c r="V50" i="24"/>
  <c r="BM51" i="19"/>
  <c r="K59" i="17"/>
  <c r="BQ51" i="12"/>
  <c r="T59" i="13"/>
  <c r="AW51" i="12"/>
  <c r="K59" i="12"/>
  <c r="K59" i="13"/>
  <c r="AC59" i="14"/>
  <c r="F21" i="6"/>
  <c r="F21" i="4" s="1"/>
  <c r="K59" i="19"/>
  <c r="AE57" i="21"/>
  <c r="AE52" i="18"/>
  <c r="AU54" i="19"/>
  <c r="AU8" i="20"/>
  <c r="AW48" i="20" s="1"/>
  <c r="AL20" i="20"/>
  <c r="AC59" i="20"/>
  <c r="AV53" i="17"/>
  <c r="T59" i="18"/>
  <c r="CE12" i="19"/>
  <c r="CJ51" i="19" s="1"/>
  <c r="BV51" i="19"/>
  <c r="AE54" i="18"/>
  <c r="B59" i="17"/>
  <c r="B61" i="17" s="1"/>
  <c r="B75" i="6" s="1"/>
  <c r="K59" i="20"/>
  <c r="B59" i="19"/>
  <c r="B61" i="19" s="1"/>
  <c r="B77" i="6" s="1"/>
  <c r="B32" i="6" s="1"/>
  <c r="B59" i="20"/>
  <c r="B61" i="20" s="1"/>
  <c r="B78" i="6" s="1"/>
  <c r="K59" i="18"/>
  <c r="AE49" i="21"/>
  <c r="AE52" i="21"/>
  <c r="AE57" i="22"/>
  <c r="B59" i="25"/>
  <c r="B61" i="25" s="1"/>
  <c r="B85" i="6" s="1"/>
  <c r="AE50" i="22"/>
  <c r="AE51" i="22"/>
  <c r="K59" i="25"/>
  <c r="B59" i="24"/>
  <c r="B61" i="24" s="1"/>
  <c r="B84" i="6" s="1"/>
  <c r="B33" i="6" s="1"/>
  <c r="V53" i="15"/>
  <c r="AL17" i="12"/>
  <c r="AD56" i="12"/>
  <c r="AH56" i="12"/>
  <c r="AG56" i="12"/>
  <c r="AC56" i="12"/>
  <c r="AF56" i="12"/>
  <c r="AJ56" i="12"/>
  <c r="V58" i="16"/>
  <c r="AW47" i="12"/>
  <c r="BW53" i="15"/>
  <c r="BD51" i="12"/>
  <c r="AI56" i="12"/>
  <c r="L59" i="16"/>
  <c r="AW55" i="12"/>
  <c r="B59" i="14"/>
  <c r="B61" i="14" s="1"/>
  <c r="B70" i="6" s="1"/>
  <c r="B31" i="6" s="1"/>
  <c r="AW54" i="12"/>
  <c r="T59" i="14"/>
  <c r="T47" i="15"/>
  <c r="CE14" i="15"/>
  <c r="CE53" i="15" s="1"/>
  <c r="BV53" i="15"/>
  <c r="AW58" i="12"/>
  <c r="V40" i="11"/>
  <c r="W27" i="11"/>
  <c r="AX25" i="7"/>
  <c r="AW38" i="7"/>
  <c r="AW38" i="8" s="1"/>
  <c r="AV58" i="7"/>
  <c r="AV45" i="8"/>
  <c r="AV58" i="8" s="1"/>
  <c r="AW40" i="11"/>
  <c r="AX27" i="11"/>
  <c r="BO34" i="9"/>
  <c r="BO34" i="10" s="1"/>
  <c r="BY45" i="9"/>
  <c r="AN39" i="10"/>
  <c r="AN52" i="10" s="1"/>
  <c r="AW45" i="9"/>
  <c r="AW45" i="8" s="1"/>
  <c r="AD43" i="10"/>
  <c r="AD56" i="10" s="1"/>
  <c r="AD56" i="9"/>
  <c r="BO37" i="11"/>
  <c r="BO37" i="10" s="1"/>
  <c r="BP24" i="11"/>
  <c r="CH21" i="11"/>
  <c r="CG34" i="11"/>
  <c r="CG34" i="10" s="1"/>
  <c r="L39" i="10"/>
  <c r="L52" i="10" s="1"/>
  <c r="N35" i="7"/>
  <c r="O22" i="7"/>
  <c r="BO41" i="7"/>
  <c r="BO41" i="8" s="1"/>
  <c r="BP28" i="7"/>
  <c r="U43" i="10"/>
  <c r="U56" i="10" s="1"/>
  <c r="BQ27" i="11"/>
  <c r="BP40" i="11"/>
  <c r="BP40" i="10" s="1"/>
  <c r="BP53" i="10" s="1"/>
  <c r="BO38" i="11"/>
  <c r="BO38" i="10" s="1"/>
  <c r="BP25" i="11"/>
  <c r="AO22" i="7"/>
  <c r="AN35" i="7"/>
  <c r="AN48" i="7" s="1"/>
  <c r="AN37" i="11"/>
  <c r="AN37" i="10" s="1"/>
  <c r="AO24" i="11"/>
  <c r="AE43" i="9"/>
  <c r="AF30" i="9"/>
  <c r="AY39" i="11"/>
  <c r="AY52" i="11" s="1"/>
  <c r="AZ26" i="11"/>
  <c r="W25" i="11"/>
  <c r="V38" i="11"/>
  <c r="V38" i="10" s="1"/>
  <c r="V51" i="10" s="1"/>
  <c r="BW45" i="8"/>
  <c r="BW58" i="8" s="1"/>
  <c r="AO31" i="7"/>
  <c r="AN44" i="7"/>
  <c r="AN57" i="7" s="1"/>
  <c r="AD40" i="8"/>
  <c r="AD53" i="8" s="1"/>
  <c r="AD53" i="7"/>
  <c r="BW58" i="9"/>
  <c r="C37" i="8"/>
  <c r="C50" i="8" s="1"/>
  <c r="C50" i="9"/>
  <c r="L45" i="10"/>
  <c r="L58" i="10" s="1"/>
  <c r="L58" i="11"/>
  <c r="U41" i="10"/>
  <c r="U54" i="10" s="1"/>
  <c r="C40" i="10"/>
  <c r="C53" i="10" s="1"/>
  <c r="AM48" i="7"/>
  <c r="AM35" i="8"/>
  <c r="AM48" i="8" s="1"/>
  <c r="U56" i="9"/>
  <c r="AF28" i="11"/>
  <c r="AF41" i="11" s="1"/>
  <c r="AF54" i="11" s="1"/>
  <c r="E41" i="7"/>
  <c r="E54" i="7" s="1"/>
  <c r="F28" i="7"/>
  <c r="V36" i="7"/>
  <c r="W23" i="7"/>
  <c r="E23" i="7"/>
  <c r="D36" i="7"/>
  <c r="D49" i="7" s="1"/>
  <c r="F22" i="9"/>
  <c r="E35" i="9"/>
  <c r="E48" i="9" s="1"/>
  <c r="BY25" i="7"/>
  <c r="BX38" i="7"/>
  <c r="BX38" i="8" s="1"/>
  <c r="E30" i="7"/>
  <c r="D43" i="7"/>
  <c r="AD36" i="10"/>
  <c r="AD49" i="10" s="1"/>
  <c r="AD49" i="9"/>
  <c r="BF39" i="7"/>
  <c r="BF39" i="8" s="1"/>
  <c r="BG26" i="7"/>
  <c r="AM45" i="8"/>
  <c r="AM58" i="8" s="1"/>
  <c r="AE44" i="9"/>
  <c r="AM53" i="7"/>
  <c r="BE39" i="8"/>
  <c r="BE52" i="8" s="1"/>
  <c r="L34" i="4"/>
  <c r="C35" i="5" s="1"/>
  <c r="L37" i="8"/>
  <c r="L50" i="8" s="1"/>
  <c r="AN41" i="7"/>
  <c r="AN54" i="7" s="1"/>
  <c r="BP22" i="11"/>
  <c r="BP35" i="11" s="1"/>
  <c r="CH41" i="9"/>
  <c r="CI28" i="9"/>
  <c r="BO34" i="7"/>
  <c r="BP21" i="7"/>
  <c r="U36" i="8"/>
  <c r="U49" i="8" s="1"/>
  <c r="U49" i="7"/>
  <c r="M43" i="7"/>
  <c r="M56" i="7" s="1"/>
  <c r="N30" i="7"/>
  <c r="BZ43" i="7"/>
  <c r="BZ56" i="7" s="1"/>
  <c r="CA30" i="7"/>
  <c r="X30" i="9"/>
  <c r="AE34" i="11"/>
  <c r="AF21" i="11"/>
  <c r="AX23" i="7"/>
  <c r="AW36" i="7"/>
  <c r="AW49" i="7" s="1"/>
  <c r="AW45" i="7"/>
  <c r="AW58" i="7" s="1"/>
  <c r="AX32" i="7"/>
  <c r="C38" i="10"/>
  <c r="C51" i="10" s="1"/>
  <c r="AP23" i="9"/>
  <c r="U40" i="10"/>
  <c r="U53" i="10" s="1"/>
  <c r="BO36" i="11"/>
  <c r="BP23" i="11"/>
  <c r="E26" i="9"/>
  <c r="D39" i="9"/>
  <c r="D52" i="9" s="1"/>
  <c r="AO26" i="9"/>
  <c r="AN39" i="9"/>
  <c r="AN39" i="8" s="1"/>
  <c r="AN52" i="8" s="1"/>
  <c r="BI37" i="9"/>
  <c r="BI50" i="9" s="1"/>
  <c r="BJ24" i="9"/>
  <c r="BG28" i="7"/>
  <c r="BF41" i="7"/>
  <c r="BF41" i="8" s="1"/>
  <c r="BF43" i="9"/>
  <c r="BF43" i="10" s="1"/>
  <c r="BG30" i="9"/>
  <c r="AE40" i="7"/>
  <c r="AE53" i="7" s="1"/>
  <c r="AF27" i="7"/>
  <c r="AV41" i="8"/>
  <c r="AV54" i="8" s="1"/>
  <c r="BE43" i="10"/>
  <c r="BE56" i="10" s="1"/>
  <c r="BE43" i="8"/>
  <c r="BE56" i="8" s="1"/>
  <c r="N32" i="11"/>
  <c r="M45" i="11"/>
  <c r="M58" i="11" s="1"/>
  <c r="AE43" i="11"/>
  <c r="AE43" i="10" s="1"/>
  <c r="AE56" i="10" s="1"/>
  <c r="AF30" i="11"/>
  <c r="BY32" i="7"/>
  <c r="BX45" i="7"/>
  <c r="BX45" i="8" s="1"/>
  <c r="AG35" i="11"/>
  <c r="AG48" i="11" s="1"/>
  <c r="AH22" i="11"/>
  <c r="N32" i="9"/>
  <c r="AV43" i="8"/>
  <c r="AV56" i="8" s="1"/>
  <c r="AW37" i="7"/>
  <c r="AX24" i="7"/>
  <c r="W27" i="7"/>
  <c r="V40" i="7"/>
  <c r="V53" i="7" s="1"/>
  <c r="E24" i="9"/>
  <c r="D37" i="9"/>
  <c r="BP30" i="11"/>
  <c r="BO43" i="11"/>
  <c r="AN40" i="7"/>
  <c r="AO27" i="7"/>
  <c r="U40" i="8"/>
  <c r="U53" i="8" s="1"/>
  <c r="AW40" i="9"/>
  <c r="AW40" i="10" s="1"/>
  <c r="AX27" i="9"/>
  <c r="BP44" i="9"/>
  <c r="BQ31" i="9"/>
  <c r="BN36" i="10"/>
  <c r="BN49" i="10" s="1"/>
  <c r="BN49" i="11"/>
  <c r="W25" i="7"/>
  <c r="V38" i="7"/>
  <c r="V51" i="7" s="1"/>
  <c r="BZ26" i="9"/>
  <c r="BY39" i="9"/>
  <c r="AX30" i="7"/>
  <c r="AW43" i="7"/>
  <c r="AW43" i="8" s="1"/>
  <c r="M35" i="8"/>
  <c r="M48" i="8" s="1"/>
  <c r="AE36" i="9"/>
  <c r="AE36" i="10" s="1"/>
  <c r="AE49" i="10" s="1"/>
  <c r="AF23" i="9"/>
  <c r="AH41" i="7"/>
  <c r="AH54" i="7" s="1"/>
  <c r="AI28" i="7"/>
  <c r="M39" i="11"/>
  <c r="N26" i="11"/>
  <c r="AV40" i="10"/>
  <c r="AV53" i="10" s="1"/>
  <c r="CG38" i="7"/>
  <c r="CH25" i="7"/>
  <c r="BO44" i="10"/>
  <c r="BP44" i="11"/>
  <c r="BP57" i="11" s="1"/>
  <c r="BQ31" i="11"/>
  <c r="U38" i="8"/>
  <c r="U51" i="8" s="1"/>
  <c r="U51" i="7"/>
  <c r="BV51" i="11"/>
  <c r="CF51" i="11"/>
  <c r="T59" i="10"/>
  <c r="BW51" i="11"/>
  <c r="AC59" i="7"/>
  <c r="K59" i="7"/>
  <c r="V52" i="9"/>
  <c r="B59" i="10"/>
  <c r="B61" i="10" s="1"/>
  <c r="B64" i="6" s="1"/>
  <c r="AM47" i="10"/>
  <c r="K59" i="9"/>
  <c r="AN49" i="10"/>
  <c r="T59" i="8"/>
  <c r="AN50" i="10"/>
  <c r="CE51" i="7"/>
  <c r="CF51" i="7"/>
  <c r="BH49" i="9"/>
  <c r="AU14" i="9"/>
  <c r="AM53" i="9"/>
  <c r="AP53" i="9"/>
  <c r="AL53" i="9"/>
  <c r="AO53" i="9"/>
  <c r="V50" i="11"/>
  <c r="AL59" i="7"/>
  <c r="AN50" i="8"/>
  <c r="AC59" i="8"/>
  <c r="T47" i="11"/>
  <c r="T59" i="11" s="1"/>
  <c r="AX47" i="7"/>
  <c r="Y22" i="17"/>
  <c r="X35" i="17"/>
  <c r="X48" i="17" s="1"/>
  <c r="BO41" i="10"/>
  <c r="AV58" i="11"/>
  <c r="AV45" i="10"/>
  <c r="AV58" i="10" s="1"/>
  <c r="BQ22" i="16"/>
  <c r="BP35" i="16"/>
  <c r="BP48" i="16" s="1"/>
  <c r="BW40" i="20"/>
  <c r="BW53" i="20" s="1"/>
  <c r="BW53" i="19"/>
  <c r="BW40" i="18"/>
  <c r="BW53" i="18" s="1"/>
  <c r="AO28" i="22"/>
  <c r="AN41" i="22"/>
  <c r="AE38" i="19"/>
  <c r="AF25" i="19"/>
  <c r="BP41" i="12"/>
  <c r="BP54" i="12" s="1"/>
  <c r="BQ28" i="12"/>
  <c r="AU8" i="8"/>
  <c r="AV47" i="8" s="1"/>
  <c r="AL20" i="8"/>
  <c r="BH44" i="17"/>
  <c r="BH57" i="17" s="1"/>
  <c r="BI31" i="17"/>
  <c r="CF34" i="8"/>
  <c r="BO40" i="17"/>
  <c r="BP27" i="17"/>
  <c r="D47" i="24"/>
  <c r="D34" i="23"/>
  <c r="D47" i="23" s="1"/>
  <c r="CH40" i="12"/>
  <c r="CI27" i="12"/>
  <c r="AE42" i="9"/>
  <c r="AF29" i="9"/>
  <c r="CH41" i="12"/>
  <c r="CH54" i="12" s="1"/>
  <c r="CI28" i="12"/>
  <c r="E42" i="11"/>
  <c r="E55" i="11" s="1"/>
  <c r="F29" i="11"/>
  <c r="H23" i="4"/>
  <c r="I23" i="6"/>
  <c r="AY30" i="17"/>
  <c r="AX43" i="17"/>
  <c r="AX56" i="17" s="1"/>
  <c r="AN44" i="12"/>
  <c r="AN57" i="12" s="1"/>
  <c r="AO31" i="12"/>
  <c r="V35" i="10"/>
  <c r="V48" i="10" s="1"/>
  <c r="V48" i="9"/>
  <c r="V35" i="8"/>
  <c r="V48" i="8" s="1"/>
  <c r="BQ40" i="7"/>
  <c r="BQ53" i="7" s="1"/>
  <c r="BR27" i="7"/>
  <c r="AQ23" i="11"/>
  <c r="AP36" i="11"/>
  <c r="AP49" i="11" s="1"/>
  <c r="CF44" i="10"/>
  <c r="CF57" i="10" s="1"/>
  <c r="BN35" i="13"/>
  <c r="BN48" i="13" s="1"/>
  <c r="BY29" i="9"/>
  <c r="BX42" i="9"/>
  <c r="D52" i="14"/>
  <c r="D39" i="15"/>
  <c r="D52" i="15" s="1"/>
  <c r="D39" i="13"/>
  <c r="D52" i="13" s="1"/>
  <c r="BZ53" i="14"/>
  <c r="AF43" i="15"/>
  <c r="AF56" i="15" s="1"/>
  <c r="AF43" i="13"/>
  <c r="AF56" i="13" s="1"/>
  <c r="AF56" i="14"/>
  <c r="W21" i="16"/>
  <c r="V34" i="16"/>
  <c r="V47" i="16" s="1"/>
  <c r="AN45" i="19"/>
  <c r="AO32" i="19"/>
  <c r="W41" i="21"/>
  <c r="W54" i="21" s="1"/>
  <c r="X28" i="21"/>
  <c r="AY32" i="22"/>
  <c r="AX45" i="22"/>
  <c r="AX58" i="22" s="1"/>
  <c r="BP45" i="22"/>
  <c r="BP58" i="22" s="1"/>
  <c r="BQ32" i="22"/>
  <c r="CA36" i="7"/>
  <c r="CA49" i="7" s="1"/>
  <c r="CB23" i="7"/>
  <c r="AW34" i="10"/>
  <c r="AW34" i="8"/>
  <c r="U49" i="11"/>
  <c r="U36" i="10"/>
  <c r="U49" i="10" s="1"/>
  <c r="AX36" i="17"/>
  <c r="AX49" i="17" s="1"/>
  <c r="AY23" i="17"/>
  <c r="BO41" i="18"/>
  <c r="G27" i="19"/>
  <c r="F40" i="19"/>
  <c r="AW40" i="19"/>
  <c r="AX27" i="19"/>
  <c r="AE38" i="21"/>
  <c r="AE51" i="21" s="1"/>
  <c r="AF25" i="21"/>
  <c r="E45" i="21"/>
  <c r="E58" i="21" s="1"/>
  <c r="F32" i="21"/>
  <c r="BZ34" i="24"/>
  <c r="CA21" i="24"/>
  <c r="W43" i="24"/>
  <c r="X30" i="24"/>
  <c r="E47" i="4"/>
  <c r="F32" i="7"/>
  <c r="E45" i="7"/>
  <c r="E58" i="7" s="1"/>
  <c r="AX56" i="9"/>
  <c r="E34" i="11"/>
  <c r="E47" i="11" s="1"/>
  <c r="F21" i="11"/>
  <c r="AV35" i="13"/>
  <c r="AV48" i="13" s="1"/>
  <c r="BI23" i="16"/>
  <c r="BH36" i="16"/>
  <c r="BH49" i="16" s="1"/>
  <c r="BJ40" i="16"/>
  <c r="BJ53" i="16" s="1"/>
  <c r="BK27" i="16"/>
  <c r="BK40" i="16" s="1"/>
  <c r="BK53" i="16" s="1"/>
  <c r="AV39" i="20"/>
  <c r="AV52" i="20" s="1"/>
  <c r="AV39" i="18"/>
  <c r="AV52" i="18" s="1"/>
  <c r="AD58" i="21"/>
  <c r="AD45" i="20"/>
  <c r="AD58" i="20" s="1"/>
  <c r="AE35" i="22"/>
  <c r="AE48" i="22" s="1"/>
  <c r="AF22" i="22"/>
  <c r="AY38" i="24"/>
  <c r="AZ25" i="24"/>
  <c r="C34" i="10"/>
  <c r="C47" i="10" s="1"/>
  <c r="C47" i="9"/>
  <c r="C34" i="8"/>
  <c r="C47" i="8" s="1"/>
  <c r="AX44" i="12"/>
  <c r="AY31" i="12"/>
  <c r="O24" i="11"/>
  <c r="N37" i="11"/>
  <c r="N50" i="11" s="1"/>
  <c r="AX36" i="14"/>
  <c r="AY23" i="14"/>
  <c r="CF40" i="15"/>
  <c r="AI26" i="16"/>
  <c r="AH39" i="16"/>
  <c r="AH52" i="16" s="1"/>
  <c r="BM10" i="9"/>
  <c r="BD49" i="9"/>
  <c r="X31" i="11"/>
  <c r="W44" i="11"/>
  <c r="W57" i="11" s="1"/>
  <c r="AG24" i="12"/>
  <c r="AF37" i="12"/>
  <c r="AF50" i="12" s="1"/>
  <c r="AN36" i="7"/>
  <c r="AO23" i="7"/>
  <c r="AE45" i="7"/>
  <c r="AE58" i="7" s="1"/>
  <c r="AF32" i="7"/>
  <c r="V51" i="9"/>
  <c r="V38" i="8"/>
  <c r="V51" i="8" s="1"/>
  <c r="C52" i="11"/>
  <c r="C39" i="10"/>
  <c r="C52" i="10" s="1"/>
  <c r="BA37" i="14"/>
  <c r="BB24" i="14"/>
  <c r="BB37" i="14" s="1"/>
  <c r="BW44" i="15"/>
  <c r="BW57" i="15" s="1"/>
  <c r="BW57" i="14"/>
  <c r="BW44" i="13"/>
  <c r="BW57" i="13" s="1"/>
  <c r="AO34" i="14"/>
  <c r="AP21" i="14"/>
  <c r="P21" i="16"/>
  <c r="O34" i="16"/>
  <c r="O47" i="16" s="1"/>
  <c r="CA31" i="16"/>
  <c r="BZ44" i="16"/>
  <c r="BZ57" i="16" s="1"/>
  <c r="CA42" i="21"/>
  <c r="CA55" i="21" s="1"/>
  <c r="CB29" i="21"/>
  <c r="AR24" i="9"/>
  <c r="AQ37" i="9"/>
  <c r="BG45" i="7"/>
  <c r="BG58" i="7" s="1"/>
  <c r="BH32" i="7"/>
  <c r="P37" i="7"/>
  <c r="P50" i="7" s="1"/>
  <c r="Q24" i="7"/>
  <c r="G32" i="9"/>
  <c r="F45" i="9"/>
  <c r="U52" i="7"/>
  <c r="U39" i="8"/>
  <c r="U52" i="8" s="1"/>
  <c r="U45" i="10"/>
  <c r="U58" i="10" s="1"/>
  <c r="AO27" i="11"/>
  <c r="AN40" i="11"/>
  <c r="BH44" i="9"/>
  <c r="BI31" i="9"/>
  <c r="AG31" i="9"/>
  <c r="AF44" i="9"/>
  <c r="X24" i="14"/>
  <c r="W37" i="14"/>
  <c r="U37" i="18"/>
  <c r="U50" i="18" s="1"/>
  <c r="U50" i="17"/>
  <c r="CE18" i="9"/>
  <c r="BV57" i="9"/>
  <c r="E56" i="9"/>
  <c r="BE53" i="7"/>
  <c r="BE40" i="8"/>
  <c r="BE53" i="8" s="1"/>
  <c r="D41" i="12"/>
  <c r="E28" i="12"/>
  <c r="CH43" i="12"/>
  <c r="CI30" i="12"/>
  <c r="CG35" i="14"/>
  <c r="CH22" i="14"/>
  <c r="G43" i="16"/>
  <c r="G56" i="16" s="1"/>
  <c r="H30" i="16"/>
  <c r="AO58" i="9"/>
  <c r="AN42" i="10"/>
  <c r="AN55" i="10" s="1"/>
  <c r="AN42" i="8"/>
  <c r="AN55" i="8" s="1"/>
  <c r="AG40" i="11"/>
  <c r="AG53" i="11" s="1"/>
  <c r="AH27" i="11"/>
  <c r="AF35" i="14"/>
  <c r="AG22" i="14"/>
  <c r="AY31" i="11"/>
  <c r="AX44" i="11"/>
  <c r="AX57" i="11" s="1"/>
  <c r="BF41" i="12"/>
  <c r="BG28" i="12"/>
  <c r="E44" i="20"/>
  <c r="E57" i="20" s="1"/>
  <c r="E57" i="19"/>
  <c r="E44" i="18"/>
  <c r="E57" i="18" s="1"/>
  <c r="V41" i="20"/>
  <c r="V54" i="20" s="1"/>
  <c r="V54" i="19"/>
  <c r="BF44" i="8"/>
  <c r="H28" i="11"/>
  <c r="G41" i="11"/>
  <c r="G54" i="11" s="1"/>
  <c r="BG37" i="7"/>
  <c r="BH24" i="7"/>
  <c r="E44" i="9"/>
  <c r="F31" i="9"/>
  <c r="X29" i="7"/>
  <c r="W42" i="7"/>
  <c r="W55" i="7" s="1"/>
  <c r="CG40" i="9"/>
  <c r="CH27" i="9"/>
  <c r="BF37" i="13"/>
  <c r="AD35" i="18"/>
  <c r="AD48" i="18" s="1"/>
  <c r="AD48" i="17"/>
  <c r="D36" i="19"/>
  <c r="E23" i="19"/>
  <c r="F27" i="12"/>
  <c r="E40" i="12"/>
  <c r="E53" i="12" s="1"/>
  <c r="AF38" i="14"/>
  <c r="AG25" i="14"/>
  <c r="AN55" i="21"/>
  <c r="AF29" i="24"/>
  <c r="AE42" i="24"/>
  <c r="AE43" i="26"/>
  <c r="AF30" i="26"/>
  <c r="AO32" i="21"/>
  <c r="AN45" i="21"/>
  <c r="BY22" i="21"/>
  <c r="BX35" i="21"/>
  <c r="H26" i="24"/>
  <c r="G39" i="24"/>
  <c r="O39" i="24"/>
  <c r="P26" i="24"/>
  <c r="AM43" i="25"/>
  <c r="AM56" i="25" s="1"/>
  <c r="AM56" i="24"/>
  <c r="AM43" i="23"/>
  <c r="AM56" i="23" s="1"/>
  <c r="CJ38" i="14"/>
  <c r="CK25" i="14"/>
  <c r="BE36" i="15"/>
  <c r="BE49" i="15" s="1"/>
  <c r="BE49" i="14"/>
  <c r="BE36" i="13"/>
  <c r="BE49" i="13" s="1"/>
  <c r="U45" i="15"/>
  <c r="U58" i="15" s="1"/>
  <c r="U45" i="13"/>
  <c r="U58" i="13" s="1"/>
  <c r="U58" i="14"/>
  <c r="BZ29" i="17"/>
  <c r="BY42" i="17"/>
  <c r="BY55" i="17" s="1"/>
  <c r="BO34" i="20"/>
  <c r="BO34" i="18"/>
  <c r="BQ25" i="24"/>
  <c r="BP38" i="24"/>
  <c r="BN37" i="23"/>
  <c r="BN50" i="23" s="1"/>
  <c r="C47" i="26"/>
  <c r="C34" i="25"/>
  <c r="C47" i="25" s="1"/>
  <c r="AN34" i="26"/>
  <c r="AN47" i="26" s="1"/>
  <c r="AO21" i="26"/>
  <c r="U57" i="12"/>
  <c r="U44" i="13"/>
  <c r="U57" i="13" s="1"/>
  <c r="BG35" i="7"/>
  <c r="BG48" i="7" s="1"/>
  <c r="BH22" i="7"/>
  <c r="CK28" i="11"/>
  <c r="CJ41" i="11"/>
  <c r="CJ54" i="11" s="1"/>
  <c r="BH30" i="7"/>
  <c r="BG43" i="7"/>
  <c r="BG56" i="7" s="1"/>
  <c r="BW42" i="10"/>
  <c r="BW55" i="10" s="1"/>
  <c r="BW55" i="9"/>
  <c r="BW42" i="8"/>
  <c r="BW55" i="8" s="1"/>
  <c r="AX24" i="12"/>
  <c r="AW37" i="12"/>
  <c r="U47" i="16"/>
  <c r="CG40" i="16"/>
  <c r="CH27" i="16"/>
  <c r="AM45" i="20"/>
  <c r="AM58" i="20" s="1"/>
  <c r="AM58" i="19"/>
  <c r="AM45" i="18"/>
  <c r="AM58" i="18" s="1"/>
  <c r="AC20" i="21"/>
  <c r="AL8" i="21"/>
  <c r="AN48" i="21" s="1"/>
  <c r="AE50" i="21"/>
  <c r="BQ28" i="9"/>
  <c r="BP41" i="9"/>
  <c r="AX32" i="11"/>
  <c r="AW45" i="11"/>
  <c r="BR38" i="12"/>
  <c r="BR51" i="12" s="1"/>
  <c r="BS25" i="12"/>
  <c r="BF39" i="17"/>
  <c r="BG26" i="17"/>
  <c r="O44" i="17"/>
  <c r="O57" i="17" s="1"/>
  <c r="P31" i="17"/>
  <c r="AO22" i="17"/>
  <c r="AN35" i="17"/>
  <c r="BY27" i="19"/>
  <c r="BX40" i="19"/>
  <c r="AV40" i="20"/>
  <c r="AV53" i="20" s="1"/>
  <c r="AV53" i="19"/>
  <c r="AV40" i="18"/>
  <c r="AV53" i="18" s="1"/>
  <c r="BY34" i="23"/>
  <c r="V56" i="24"/>
  <c r="V43" i="23"/>
  <c r="V56" i="23" s="1"/>
  <c r="E18" i="6"/>
  <c r="D18" i="4"/>
  <c r="AZ30" i="9"/>
  <c r="AY43" i="9"/>
  <c r="M41" i="11"/>
  <c r="M54" i="11" s="1"/>
  <c r="N28" i="11"/>
  <c r="H25" i="12"/>
  <c r="G38" i="12"/>
  <c r="G51" i="12" s="1"/>
  <c r="CJ22" i="17"/>
  <c r="CI35" i="17"/>
  <c r="CI48" i="17" s="1"/>
  <c r="AX51" i="24"/>
  <c r="AX38" i="23"/>
  <c r="AX51" i="23" s="1"/>
  <c r="AU20" i="7"/>
  <c r="BD8" i="7"/>
  <c r="BF56" i="7" s="1"/>
  <c r="AU47" i="7"/>
  <c r="AU59" i="7" s="1"/>
  <c r="AW51" i="7"/>
  <c r="AV47" i="7"/>
  <c r="AW50" i="7"/>
  <c r="AW56" i="7"/>
  <c r="W37" i="7"/>
  <c r="W50" i="7" s="1"/>
  <c r="X24" i="7"/>
  <c r="BP30" i="9"/>
  <c r="BO43" i="9"/>
  <c r="AO44" i="11"/>
  <c r="AO57" i="11" s="1"/>
  <c r="AP31" i="11"/>
  <c r="AY32" i="14"/>
  <c r="AX45" i="14"/>
  <c r="BE39" i="15"/>
  <c r="BE52" i="15" s="1"/>
  <c r="BE39" i="13"/>
  <c r="BE52" i="13" s="1"/>
  <c r="BE52" i="14"/>
  <c r="D38" i="8"/>
  <c r="D51" i="8" s="1"/>
  <c r="L34" i="10"/>
  <c r="L47" i="10" s="1"/>
  <c r="L34" i="8"/>
  <c r="L47" i="8" s="1"/>
  <c r="L47" i="9"/>
  <c r="BN45" i="8"/>
  <c r="BN58" i="8" s="1"/>
  <c r="AP28" i="11"/>
  <c r="AO41" i="11"/>
  <c r="AO54" i="11" s="1"/>
  <c r="CG44" i="11"/>
  <c r="CH31" i="11"/>
  <c r="CH38" i="11"/>
  <c r="CH51" i="11" s="1"/>
  <c r="CI25" i="11"/>
  <c r="AM49" i="7"/>
  <c r="AM36" i="8"/>
  <c r="AM49" i="8" s="1"/>
  <c r="W38" i="9"/>
  <c r="X25" i="9"/>
  <c r="Y48" i="12"/>
  <c r="CI22" i="12"/>
  <c r="CH35" i="12"/>
  <c r="AZ50" i="14"/>
  <c r="N21" i="14"/>
  <c r="M34" i="14"/>
  <c r="AN34" i="15"/>
  <c r="AN47" i="14"/>
  <c r="CJ36" i="22"/>
  <c r="CJ49" i="22" s="1"/>
  <c r="CK23" i="22"/>
  <c r="BF58" i="7"/>
  <c r="D43" i="10"/>
  <c r="D56" i="10" s="1"/>
  <c r="AM53" i="11"/>
  <c r="AM40" i="10"/>
  <c r="AM53" i="10" s="1"/>
  <c r="BG57" i="9"/>
  <c r="V37" i="15"/>
  <c r="V50" i="15" s="1"/>
  <c r="V50" i="14"/>
  <c r="P31" i="16"/>
  <c r="O44" i="16"/>
  <c r="O57" i="16" s="1"/>
  <c r="V37" i="17"/>
  <c r="V50" i="17" s="1"/>
  <c r="W24" i="17"/>
  <c r="AH28" i="19"/>
  <c r="AG41" i="19"/>
  <c r="CJ39" i="7"/>
  <c r="CJ52" i="7" s="1"/>
  <c r="CK26" i="7"/>
  <c r="BZ51" i="9"/>
  <c r="AD39" i="10"/>
  <c r="AD52" i="10" s="1"/>
  <c r="BX43" i="11"/>
  <c r="BY30" i="11"/>
  <c r="CH42" i="11"/>
  <c r="CH55" i="11" s="1"/>
  <c r="CI29" i="11"/>
  <c r="N31" i="12"/>
  <c r="M44" i="12"/>
  <c r="M57" i="12" s="1"/>
  <c r="CF48" i="14"/>
  <c r="CF35" i="15"/>
  <c r="CF48" i="15" s="1"/>
  <c r="CF35" i="13"/>
  <c r="CF48" i="13" s="1"/>
  <c r="N35" i="17"/>
  <c r="N48" i="17" s="1"/>
  <c r="O22" i="17"/>
  <c r="CG37" i="17"/>
  <c r="CH24" i="17"/>
  <c r="D44" i="7"/>
  <c r="D57" i="7" s="1"/>
  <c r="E31" i="7"/>
  <c r="AP45" i="9"/>
  <c r="AQ32" i="9"/>
  <c r="AP29" i="9"/>
  <c r="AO42" i="9"/>
  <c r="AY30" i="11"/>
  <c r="AX43" i="11"/>
  <c r="AX56" i="11" s="1"/>
  <c r="BO41" i="13"/>
  <c r="BY26" i="16"/>
  <c r="BX39" i="16"/>
  <c r="BH37" i="14"/>
  <c r="BI24" i="14"/>
  <c r="E55" i="19"/>
  <c r="AW42" i="19"/>
  <c r="AX29" i="19"/>
  <c r="X36" i="12"/>
  <c r="X49" i="12" s="1"/>
  <c r="Y23" i="12"/>
  <c r="BF37" i="8"/>
  <c r="D57" i="9"/>
  <c r="CF40" i="10"/>
  <c r="CF53" i="10" s="1"/>
  <c r="CF40" i="8"/>
  <c r="CF53" i="8" s="1"/>
  <c r="BG37" i="12"/>
  <c r="BG50" i="12" s="1"/>
  <c r="BH24" i="12"/>
  <c r="AL20" i="14"/>
  <c r="AL47" i="14"/>
  <c r="AL59" i="14" s="1"/>
  <c r="AU8" i="14"/>
  <c r="AW47" i="14" s="1"/>
  <c r="AN55" i="14"/>
  <c r="AM47" i="14"/>
  <c r="CI26" i="16"/>
  <c r="CH39" i="16"/>
  <c r="CH52" i="16" s="1"/>
  <c r="B59" i="18"/>
  <c r="B61" i="18" s="1"/>
  <c r="B76" i="6" s="1"/>
  <c r="AO39" i="19"/>
  <c r="AP26" i="19"/>
  <c r="D53" i="12"/>
  <c r="D40" i="13"/>
  <c r="D53" i="13" s="1"/>
  <c r="O34" i="19"/>
  <c r="P21" i="19"/>
  <c r="AO42" i="21"/>
  <c r="AO55" i="21" s="1"/>
  <c r="AP29" i="21"/>
  <c r="L41" i="23"/>
  <c r="L54" i="23" s="1"/>
  <c r="BW45" i="25"/>
  <c r="BW58" i="25" s="1"/>
  <c r="BW58" i="24"/>
  <c r="BW45" i="23"/>
  <c r="BW58" i="23" s="1"/>
  <c r="AY35" i="22"/>
  <c r="AY48" i="22" s="1"/>
  <c r="AZ22" i="22"/>
  <c r="BW48" i="21"/>
  <c r="BW35" i="20"/>
  <c r="BW48" i="20" s="1"/>
  <c r="BX44" i="21"/>
  <c r="BY31" i="21"/>
  <c r="F52" i="24"/>
  <c r="N52" i="24"/>
  <c r="AW41" i="26"/>
  <c r="AW54" i="26" s="1"/>
  <c r="AX28" i="26"/>
  <c r="E35" i="24"/>
  <c r="F22" i="24"/>
  <c r="BX39" i="21"/>
  <c r="BY26" i="21"/>
  <c r="BG23" i="14"/>
  <c r="BF36" i="14"/>
  <c r="AQ37" i="24"/>
  <c r="AR24" i="24"/>
  <c r="AM47" i="26"/>
  <c r="AM34" i="25"/>
  <c r="BY37" i="24"/>
  <c r="BZ24" i="24"/>
  <c r="V44" i="12"/>
  <c r="W31" i="12"/>
  <c r="BI41" i="16"/>
  <c r="BI54" i="16" s="1"/>
  <c r="BJ28" i="16"/>
  <c r="BF35" i="20"/>
  <c r="BF35" i="18"/>
  <c r="X37" i="21"/>
  <c r="X50" i="21" s="1"/>
  <c r="Y24" i="21"/>
  <c r="BX41" i="24"/>
  <c r="BY28" i="24"/>
  <c r="AL8" i="25"/>
  <c r="AN52" i="25" s="1"/>
  <c r="AC20" i="25"/>
  <c r="BP43" i="26"/>
  <c r="BP56" i="26" s="1"/>
  <c r="BQ30" i="26"/>
  <c r="F21" i="21"/>
  <c r="E34" i="21"/>
  <c r="CG37" i="15"/>
  <c r="AV41" i="20"/>
  <c r="AV54" i="20" s="1"/>
  <c r="AV54" i="19"/>
  <c r="AV41" i="18"/>
  <c r="AV54" i="18" s="1"/>
  <c r="BO36" i="21"/>
  <c r="BP23" i="21"/>
  <c r="T59" i="25"/>
  <c r="CG39" i="26"/>
  <c r="CH26" i="26"/>
  <c r="BW48" i="26"/>
  <c r="BW35" i="25"/>
  <c r="BW48" i="25" s="1"/>
  <c r="CF44" i="20"/>
  <c r="CF57" i="20" s="1"/>
  <c r="CF57" i="19"/>
  <c r="CF44" i="18"/>
  <c r="CF57" i="18" s="1"/>
  <c r="BW39" i="20"/>
  <c r="BW52" i="20" s="1"/>
  <c r="AY35" i="14"/>
  <c r="AZ22" i="14"/>
  <c r="X29" i="21"/>
  <c r="W42" i="21"/>
  <c r="W55" i="21" s="1"/>
  <c r="E37" i="21"/>
  <c r="F24" i="21"/>
  <c r="V38" i="22"/>
  <c r="V51" i="22" s="1"/>
  <c r="W25" i="22"/>
  <c r="CG43" i="26"/>
  <c r="CH30" i="26"/>
  <c r="AF45" i="19"/>
  <c r="AG32" i="19"/>
  <c r="W38" i="24"/>
  <c r="X25" i="24"/>
  <c r="AX37" i="26"/>
  <c r="AX50" i="26" s="1"/>
  <c r="AY24" i="26"/>
  <c r="U35" i="25"/>
  <c r="U48" i="25" s="1"/>
  <c r="U48" i="24"/>
  <c r="U35" i="23"/>
  <c r="U48" i="23" s="1"/>
  <c r="AR40" i="9"/>
  <c r="AS27" i="9"/>
  <c r="AS40" i="9" s="1"/>
  <c r="M42" i="12"/>
  <c r="N29" i="12"/>
  <c r="Y40" i="16"/>
  <c r="Y53" i="16" s="1"/>
  <c r="Z27" i="16"/>
  <c r="AM39" i="20"/>
  <c r="AM52" i="20" s="1"/>
  <c r="BQ48" i="24"/>
  <c r="AP42" i="24"/>
  <c r="AQ29" i="24"/>
  <c r="Y22" i="11"/>
  <c r="X35" i="11"/>
  <c r="X48" i="11" s="1"/>
  <c r="AO29" i="22"/>
  <c r="AN42" i="22"/>
  <c r="AW45" i="16"/>
  <c r="AX32" i="16"/>
  <c r="F50" i="19"/>
  <c r="BN52" i="14"/>
  <c r="BN39" i="15"/>
  <c r="BN52" i="15" s="1"/>
  <c r="BN39" i="13"/>
  <c r="BN52" i="13" s="1"/>
  <c r="AG40" i="19"/>
  <c r="AH27" i="19"/>
  <c r="D42" i="14"/>
  <c r="E29" i="14"/>
  <c r="AN43" i="14"/>
  <c r="AO30" i="14"/>
  <c r="AE34" i="23"/>
  <c r="AE47" i="23" s="1"/>
  <c r="AE47" i="22"/>
  <c r="U38" i="25"/>
  <c r="U51" i="25" s="1"/>
  <c r="AE44" i="26"/>
  <c r="AE57" i="26" s="1"/>
  <c r="AF31" i="26"/>
  <c r="X34" i="12"/>
  <c r="X47" i="12" s="1"/>
  <c r="Y21" i="12"/>
  <c r="N36" i="16"/>
  <c r="N49" i="16" s="1"/>
  <c r="O23" i="16"/>
  <c r="AX42" i="22"/>
  <c r="AX55" i="22" s="1"/>
  <c r="AY29" i="22"/>
  <c r="W34" i="19"/>
  <c r="X21" i="19"/>
  <c r="N22" i="21"/>
  <c r="M35" i="21"/>
  <c r="M48" i="21" s="1"/>
  <c r="CH42" i="14"/>
  <c r="CI29" i="14"/>
  <c r="AV34" i="20"/>
  <c r="AV34" i="18"/>
  <c r="W44" i="16"/>
  <c r="W57" i="16" s="1"/>
  <c r="X31" i="16"/>
  <c r="AN45" i="17"/>
  <c r="AO32" i="17"/>
  <c r="BP31" i="19"/>
  <c r="BO44" i="19"/>
  <c r="AD44" i="20"/>
  <c r="AD57" i="20" s="1"/>
  <c r="AD57" i="19"/>
  <c r="AD44" i="18"/>
  <c r="AD57" i="18" s="1"/>
  <c r="BO41" i="20"/>
  <c r="AW34" i="25"/>
  <c r="AW34" i="23"/>
  <c r="L39" i="25"/>
  <c r="L52" i="25" s="1"/>
  <c r="BE52" i="26"/>
  <c r="BE39" i="25"/>
  <c r="BE52" i="25" s="1"/>
  <c r="AE36" i="20"/>
  <c r="AE49" i="20" s="1"/>
  <c r="AE36" i="18"/>
  <c r="AE49" i="18" s="1"/>
  <c r="AX51" i="9"/>
  <c r="Y39" i="11"/>
  <c r="Y52" i="11" s="1"/>
  <c r="Z26" i="11"/>
  <c r="AW39" i="7"/>
  <c r="AW52" i="7" s="1"/>
  <c r="AX26" i="7"/>
  <c r="M40" i="14"/>
  <c r="N27" i="14"/>
  <c r="BP36" i="9"/>
  <c r="BQ23" i="9"/>
  <c r="N47" i="19"/>
  <c r="CI28" i="22"/>
  <c r="CH41" i="22"/>
  <c r="CH54" i="22" s="1"/>
  <c r="AG44" i="14"/>
  <c r="AH31" i="14"/>
  <c r="BG37" i="17"/>
  <c r="BG50" i="17" s="1"/>
  <c r="BH24" i="17"/>
  <c r="H28" i="19"/>
  <c r="G41" i="19"/>
  <c r="AF36" i="21"/>
  <c r="AF49" i="21" s="1"/>
  <c r="AG23" i="21"/>
  <c r="AN36" i="21"/>
  <c r="AO23" i="21"/>
  <c r="BY35" i="24"/>
  <c r="BZ22" i="24"/>
  <c r="M36" i="22"/>
  <c r="M49" i="22" s="1"/>
  <c r="N23" i="22"/>
  <c r="D48" i="24"/>
  <c r="D35" i="23"/>
  <c r="D48" i="23" s="1"/>
  <c r="E43" i="21"/>
  <c r="E56" i="21" s="1"/>
  <c r="F30" i="21"/>
  <c r="BW36" i="23"/>
  <c r="BW49" i="23" s="1"/>
  <c r="BW49" i="22"/>
  <c r="AP50" i="24"/>
  <c r="N34" i="26"/>
  <c r="N47" i="26" s="1"/>
  <c r="O21" i="26"/>
  <c r="AY45" i="26"/>
  <c r="AY58" i="26" s="1"/>
  <c r="AZ32" i="26"/>
  <c r="BX37" i="23"/>
  <c r="BG26" i="16"/>
  <c r="BF39" i="16"/>
  <c r="AP27" i="19"/>
  <c r="AO40" i="19"/>
  <c r="BO37" i="22"/>
  <c r="BP24" i="22"/>
  <c r="BX42" i="22"/>
  <c r="BY29" i="22"/>
  <c r="AM45" i="25"/>
  <c r="AM58" i="25" s="1"/>
  <c r="AM45" i="23"/>
  <c r="AM58" i="23" s="1"/>
  <c r="AM58" i="24"/>
  <c r="AO34" i="7"/>
  <c r="AO47" i="7" s="1"/>
  <c r="AP21" i="7"/>
  <c r="CI43" i="17"/>
  <c r="CI56" i="17" s="1"/>
  <c r="CJ30" i="17"/>
  <c r="BO36" i="19"/>
  <c r="BP23" i="19"/>
  <c r="Y23" i="22"/>
  <c r="X36" i="22"/>
  <c r="X49" i="22" s="1"/>
  <c r="F42" i="26"/>
  <c r="F55" i="26" s="1"/>
  <c r="G29" i="26"/>
  <c r="CH31" i="19"/>
  <c r="CG44" i="19"/>
  <c r="BA35" i="26"/>
  <c r="BA48" i="26" s="1"/>
  <c r="BB22" i="26"/>
  <c r="BB35" i="26" s="1"/>
  <c r="BB48" i="26" s="1"/>
  <c r="AX44" i="17"/>
  <c r="AX57" i="17" s="1"/>
  <c r="AY31" i="17"/>
  <c r="AE41" i="21"/>
  <c r="AF28" i="21"/>
  <c r="AX35" i="15"/>
  <c r="AX48" i="15" s="1"/>
  <c r="AX48" i="14"/>
  <c r="BA21" i="17"/>
  <c r="AZ34" i="17"/>
  <c r="D50" i="21"/>
  <c r="D37" i="20"/>
  <c r="D50" i="20" s="1"/>
  <c r="AE45" i="18"/>
  <c r="AE58" i="18" s="1"/>
  <c r="V38" i="25"/>
  <c r="V51" i="25" s="1"/>
  <c r="V51" i="24"/>
  <c r="CK21" i="16"/>
  <c r="CJ34" i="16"/>
  <c r="AW36" i="19"/>
  <c r="AX23" i="19"/>
  <c r="CG34" i="26"/>
  <c r="CH21" i="26"/>
  <c r="BP34" i="21"/>
  <c r="BQ21" i="21"/>
  <c r="AQ53" i="9"/>
  <c r="L42" i="13"/>
  <c r="L55" i="13" s="1"/>
  <c r="L55" i="12"/>
  <c r="AO55" i="24"/>
  <c r="V38" i="26"/>
  <c r="V51" i="26" s="1"/>
  <c r="W25" i="26"/>
  <c r="BP29" i="19"/>
  <c r="BO42" i="19"/>
  <c r="AM42" i="23"/>
  <c r="AM55" i="23" s="1"/>
  <c r="AM55" i="22"/>
  <c r="V37" i="26"/>
  <c r="W24" i="26"/>
  <c r="BW56" i="19"/>
  <c r="BW43" i="20"/>
  <c r="BW56" i="20" s="1"/>
  <c r="BW43" i="18"/>
  <c r="BW56" i="18" s="1"/>
  <c r="AF53" i="19"/>
  <c r="AH26" i="17"/>
  <c r="AG39" i="17"/>
  <c r="AG52" i="17" s="1"/>
  <c r="AO44" i="26"/>
  <c r="AO57" i="26" s="1"/>
  <c r="AP31" i="26"/>
  <c r="BP36" i="12"/>
  <c r="BP49" i="12" s="1"/>
  <c r="BQ23" i="12"/>
  <c r="BJ26" i="22"/>
  <c r="BI39" i="22"/>
  <c r="BI52" i="22" s="1"/>
  <c r="W32" i="22"/>
  <c r="V45" i="22"/>
  <c r="AE37" i="24"/>
  <c r="AF24" i="24"/>
  <c r="BX42" i="26"/>
  <c r="BY29" i="26"/>
  <c r="D38" i="21"/>
  <c r="D51" i="21" s="1"/>
  <c r="E25" i="21"/>
  <c r="M49" i="16"/>
  <c r="M36" i="15"/>
  <c r="M49" i="15" s="1"/>
  <c r="V34" i="20"/>
  <c r="V47" i="20" s="1"/>
  <c r="V47" i="19"/>
  <c r="V34" i="18"/>
  <c r="V47" i="18" s="1"/>
  <c r="CG42" i="15"/>
  <c r="AX39" i="26"/>
  <c r="AX52" i="26" s="1"/>
  <c r="AY26" i="26"/>
  <c r="N28" i="14"/>
  <c r="M41" i="14"/>
  <c r="V57" i="16"/>
  <c r="V44" i="15"/>
  <c r="V57" i="15" s="1"/>
  <c r="BN44" i="20"/>
  <c r="BN57" i="20" s="1"/>
  <c r="BN57" i="19"/>
  <c r="BN44" i="18"/>
  <c r="BN57" i="18" s="1"/>
  <c r="E44" i="22"/>
  <c r="E57" i="22" s="1"/>
  <c r="F31" i="22"/>
  <c r="BO41" i="24"/>
  <c r="BP28" i="24"/>
  <c r="V40" i="26"/>
  <c r="V53" i="26" s="1"/>
  <c r="W27" i="26"/>
  <c r="AW35" i="24"/>
  <c r="AX22" i="24"/>
  <c r="BF41" i="19"/>
  <c r="BG28" i="19"/>
  <c r="E43" i="24"/>
  <c r="F30" i="24"/>
  <c r="BX44" i="24"/>
  <c r="BY31" i="24"/>
  <c r="CA30" i="17"/>
  <c r="BZ43" i="17"/>
  <c r="BZ56" i="17" s="1"/>
  <c r="CI23" i="19"/>
  <c r="CH36" i="19"/>
  <c r="Q30" i="22"/>
  <c r="P43" i="22"/>
  <c r="P56" i="22" s="1"/>
  <c r="V35" i="26"/>
  <c r="V48" i="26" s="1"/>
  <c r="W22" i="26"/>
  <c r="AG40" i="22"/>
  <c r="AG53" i="22" s="1"/>
  <c r="AH27" i="22"/>
  <c r="AF57" i="14"/>
  <c r="AF44" i="15"/>
  <c r="AF57" i="15" s="1"/>
  <c r="AF44" i="13"/>
  <c r="AF57" i="13" s="1"/>
  <c r="F54" i="19"/>
  <c r="AM49" i="21"/>
  <c r="AM36" i="20"/>
  <c r="AM49" i="20" s="1"/>
  <c r="AP44" i="24"/>
  <c r="AQ31" i="24"/>
  <c r="BX35" i="23"/>
  <c r="CH40" i="26"/>
  <c r="CH53" i="26" s="1"/>
  <c r="CI27" i="26"/>
  <c r="AE34" i="17"/>
  <c r="AF21" i="17"/>
  <c r="BO36" i="13"/>
  <c r="Z24" i="16"/>
  <c r="Y37" i="16"/>
  <c r="Y50" i="16" s="1"/>
  <c r="AW44" i="9"/>
  <c r="AX31" i="9"/>
  <c r="AZ44" i="15"/>
  <c r="AZ57" i="15" s="1"/>
  <c r="AZ57" i="14"/>
  <c r="CG36" i="14"/>
  <c r="CH23" i="14"/>
  <c r="M38" i="16"/>
  <c r="M51" i="16" s="1"/>
  <c r="N25" i="16"/>
  <c r="BX36" i="22"/>
  <c r="BY23" i="22"/>
  <c r="AN40" i="20"/>
  <c r="AN53" i="20" s="1"/>
  <c r="AN40" i="18"/>
  <c r="BW42" i="23"/>
  <c r="BW55" i="23" s="1"/>
  <c r="BW55" i="22"/>
  <c r="AE34" i="26"/>
  <c r="AF21" i="26"/>
  <c r="BP34" i="26"/>
  <c r="BQ21" i="26"/>
  <c r="AO32" i="24"/>
  <c r="AN45" i="24"/>
  <c r="BN36" i="20"/>
  <c r="BN49" i="20" s="1"/>
  <c r="BN49" i="19"/>
  <c r="BN36" i="18"/>
  <c r="BN49" i="18" s="1"/>
  <c r="AP25" i="21"/>
  <c r="AO38" i="21"/>
  <c r="AD54" i="21"/>
  <c r="AD41" i="20"/>
  <c r="AD54" i="20" s="1"/>
  <c r="BQ29" i="14"/>
  <c r="BP42" i="14"/>
  <c r="AE34" i="21"/>
  <c r="AE47" i="21" s="1"/>
  <c r="AF21" i="21"/>
  <c r="D43" i="22"/>
  <c r="D56" i="22" s="1"/>
  <c r="E30" i="22"/>
  <c r="N35" i="24"/>
  <c r="O22" i="24"/>
  <c r="AN35" i="26"/>
  <c r="AO22" i="26"/>
  <c r="Q22" i="16"/>
  <c r="P35" i="16"/>
  <c r="P48" i="16" s="1"/>
  <c r="O40" i="24"/>
  <c r="P27" i="24"/>
  <c r="AR25" i="12"/>
  <c r="AQ38" i="12"/>
  <c r="AQ51" i="12" s="1"/>
  <c r="BQ22" i="11"/>
  <c r="BG43" i="16"/>
  <c r="BG56" i="16" s="1"/>
  <c r="BH30" i="16"/>
  <c r="AV36" i="20"/>
  <c r="AV49" i="20" s="1"/>
  <c r="AV49" i="19"/>
  <c r="AV36" i="18"/>
  <c r="AV49" i="18" s="1"/>
  <c r="CF34" i="25"/>
  <c r="BQ37" i="9"/>
  <c r="BR24" i="9"/>
  <c r="AY42" i="14"/>
  <c r="AZ29" i="14"/>
  <c r="AF44" i="17"/>
  <c r="AF57" i="17" s="1"/>
  <c r="AG31" i="17"/>
  <c r="M39" i="22"/>
  <c r="N26" i="22"/>
  <c r="E36" i="24"/>
  <c r="F23" i="24"/>
  <c r="BN42" i="20"/>
  <c r="BN55" i="20" s="1"/>
  <c r="BN55" i="19"/>
  <c r="BN42" i="18"/>
  <c r="BN55" i="18" s="1"/>
  <c r="AC20" i="23"/>
  <c r="AL8" i="23"/>
  <c r="AL47" i="23" s="1"/>
  <c r="AL59" i="23" s="1"/>
  <c r="BX43" i="19"/>
  <c r="BY30" i="19"/>
  <c r="BX43" i="12"/>
  <c r="BY30" i="12"/>
  <c r="X30" i="19"/>
  <c r="W43" i="19"/>
  <c r="AN45" i="7"/>
  <c r="AO32" i="7"/>
  <c r="AI41" i="17"/>
  <c r="AI54" i="17" s="1"/>
  <c r="AJ28" i="17"/>
  <c r="AJ41" i="17" s="1"/>
  <c r="AJ54" i="17" s="1"/>
  <c r="BE39" i="18"/>
  <c r="BE52" i="18" s="1"/>
  <c r="F44" i="21"/>
  <c r="F57" i="21" s="1"/>
  <c r="G31" i="21"/>
  <c r="U45" i="23"/>
  <c r="U58" i="23" s="1"/>
  <c r="U58" i="22"/>
  <c r="U59" i="22" s="1"/>
  <c r="AD37" i="25"/>
  <c r="AD50" i="25" s="1"/>
  <c r="AD50" i="24"/>
  <c r="AD37" i="23"/>
  <c r="AD50" i="23" s="1"/>
  <c r="AN42" i="26"/>
  <c r="AO29" i="26"/>
  <c r="BW55" i="26"/>
  <c r="BW42" i="25"/>
  <c r="BW55" i="25" s="1"/>
  <c r="BX45" i="12"/>
  <c r="BY32" i="12"/>
  <c r="BQ39" i="26"/>
  <c r="BQ52" i="26" s="1"/>
  <c r="BR26" i="26"/>
  <c r="L52" i="21"/>
  <c r="L39" i="20"/>
  <c r="L52" i="20" s="1"/>
  <c r="BY37" i="19"/>
  <c r="BZ24" i="19"/>
  <c r="BP29" i="21"/>
  <c r="BO42" i="21"/>
  <c r="F42" i="12"/>
  <c r="F55" i="12" s="1"/>
  <c r="G29" i="12"/>
  <c r="L41" i="15"/>
  <c r="L54" i="15" s="1"/>
  <c r="L54" i="14"/>
  <c r="L41" i="13"/>
  <c r="L54" i="13" s="1"/>
  <c r="BY35" i="17"/>
  <c r="BY48" i="17" s="1"/>
  <c r="BZ22" i="17"/>
  <c r="AW36" i="21"/>
  <c r="AX23" i="21"/>
  <c r="BP30" i="24"/>
  <c r="BO43" i="24"/>
  <c r="BN54" i="24"/>
  <c r="BN41" i="25"/>
  <c r="BN54" i="25" s="1"/>
  <c r="BN41" i="23"/>
  <c r="BN54" i="23" s="1"/>
  <c r="AV35" i="25"/>
  <c r="AV48" i="25" s="1"/>
  <c r="AV48" i="24"/>
  <c r="AV35" i="23"/>
  <c r="AV48" i="23" s="1"/>
  <c r="BE41" i="20"/>
  <c r="BE54" i="20" s="1"/>
  <c r="BE41" i="18"/>
  <c r="BE54" i="18" s="1"/>
  <c r="BE54" i="19"/>
  <c r="D56" i="24"/>
  <c r="BW44" i="25"/>
  <c r="BW57" i="25" s="1"/>
  <c r="BW57" i="24"/>
  <c r="BW44" i="23"/>
  <c r="BW57" i="23" s="1"/>
  <c r="BF39" i="14"/>
  <c r="BG26" i="14"/>
  <c r="M34" i="9"/>
  <c r="N21" i="9"/>
  <c r="Z35" i="12"/>
  <c r="Z48" i="12" s="1"/>
  <c r="AA22" i="12"/>
  <c r="AA35" i="12" s="1"/>
  <c r="AA48" i="12" s="1"/>
  <c r="L34" i="15"/>
  <c r="L47" i="15" s="1"/>
  <c r="L47" i="14"/>
  <c r="L34" i="13"/>
  <c r="L47" i="13" s="1"/>
  <c r="BW50" i="21"/>
  <c r="BW37" i="20"/>
  <c r="BW50" i="20" s="1"/>
  <c r="BX44" i="17"/>
  <c r="BY31" i="17"/>
  <c r="N40" i="9"/>
  <c r="O27" i="9"/>
  <c r="BR39" i="16"/>
  <c r="BR52" i="16" s="1"/>
  <c r="BS26" i="16"/>
  <c r="L53" i="14"/>
  <c r="L40" i="15"/>
  <c r="L53" i="15" s="1"/>
  <c r="L40" i="13"/>
  <c r="L53" i="13" s="1"/>
  <c r="BG35" i="17"/>
  <c r="BG48" i="17" s="1"/>
  <c r="BH22" i="17"/>
  <c r="BX37" i="10"/>
  <c r="CH35" i="11"/>
  <c r="CH48" i="11" s="1"/>
  <c r="CI22" i="11"/>
  <c r="BF41" i="15"/>
  <c r="BF41" i="13"/>
  <c r="CI22" i="16"/>
  <c r="CH35" i="16"/>
  <c r="CH48" i="16" s="1"/>
  <c r="N55" i="19"/>
  <c r="BD14" i="12"/>
  <c r="AU53" i="12"/>
  <c r="AX53" i="12"/>
  <c r="AV53" i="12"/>
  <c r="O31" i="9"/>
  <c r="N44" i="9"/>
  <c r="X39" i="17"/>
  <c r="X52" i="17" s="1"/>
  <c r="Y26" i="17"/>
  <c r="M34" i="17"/>
  <c r="N21" i="17"/>
  <c r="AN38" i="7"/>
  <c r="AN51" i="7" s="1"/>
  <c r="AO25" i="7"/>
  <c r="AD55" i="9"/>
  <c r="AD42" i="10"/>
  <c r="AD55" i="10" s="1"/>
  <c r="AD42" i="8"/>
  <c r="AD55" i="8" s="1"/>
  <c r="BM17" i="9"/>
  <c r="BN56" i="9" s="1"/>
  <c r="BE56" i="9"/>
  <c r="BD56" i="9"/>
  <c r="BX39" i="11"/>
  <c r="BY26" i="11"/>
  <c r="AW34" i="15"/>
  <c r="AW34" i="13"/>
  <c r="U56" i="14"/>
  <c r="U43" i="15"/>
  <c r="U56" i="15" s="1"/>
  <c r="U43" i="13"/>
  <c r="U56" i="13" s="1"/>
  <c r="BP25" i="19"/>
  <c r="BO38" i="19"/>
  <c r="N28" i="19"/>
  <c r="M41" i="19"/>
  <c r="BP48" i="19"/>
  <c r="BP35" i="18"/>
  <c r="BP48" i="18" s="1"/>
  <c r="AF44" i="21"/>
  <c r="AF57" i="21" s="1"/>
  <c r="AG31" i="21"/>
  <c r="E19" i="6"/>
  <c r="D19" i="4"/>
  <c r="P32" i="12"/>
  <c r="O45" i="12"/>
  <c r="O58" i="12" s="1"/>
  <c r="F25" i="7"/>
  <c r="E38" i="7"/>
  <c r="E51" i="7" s="1"/>
  <c r="V54" i="9"/>
  <c r="V41" i="10"/>
  <c r="V54" i="10" s="1"/>
  <c r="V41" i="8"/>
  <c r="V54" i="8" s="1"/>
  <c r="AF39" i="9"/>
  <c r="AG26" i="9"/>
  <c r="AO39" i="11"/>
  <c r="AP26" i="11"/>
  <c r="X41" i="14"/>
  <c r="Y28" i="14"/>
  <c r="BX37" i="17"/>
  <c r="BY24" i="17"/>
  <c r="BQ41" i="19"/>
  <c r="BR28" i="19"/>
  <c r="BX39" i="18"/>
  <c r="CF45" i="8"/>
  <c r="CF58" i="8" s="1"/>
  <c r="CF58" i="7"/>
  <c r="P39" i="12"/>
  <c r="P52" i="12" s="1"/>
  <c r="Q26" i="12"/>
  <c r="H23" i="16"/>
  <c r="G36" i="16"/>
  <c r="G49" i="16" s="1"/>
  <c r="BO41" i="15"/>
  <c r="AR32" i="16"/>
  <c r="AQ45" i="16"/>
  <c r="AQ58" i="16" s="1"/>
  <c r="CH29" i="19"/>
  <c r="CG42" i="19"/>
  <c r="AN35" i="10"/>
  <c r="AN48" i="10" s="1"/>
  <c r="AN35" i="8"/>
  <c r="AN48" i="8" s="1"/>
  <c r="D42" i="7"/>
  <c r="E29" i="7"/>
  <c r="AX27" i="7"/>
  <c r="AW40" i="7"/>
  <c r="AP37" i="14"/>
  <c r="AQ24" i="14"/>
  <c r="E22" i="14"/>
  <c r="D35" i="14"/>
  <c r="M45" i="16"/>
  <c r="M58" i="16" s="1"/>
  <c r="N32" i="16"/>
  <c r="AW42" i="17"/>
  <c r="AX29" i="17"/>
  <c r="AN44" i="19"/>
  <c r="AO31" i="19"/>
  <c r="AR37" i="7"/>
  <c r="AR50" i="7" s="1"/>
  <c r="AS24" i="7"/>
  <c r="AS37" i="7" s="1"/>
  <c r="AS50" i="7" s="1"/>
  <c r="BW48" i="9"/>
  <c r="BW35" i="10"/>
  <c r="BW48" i="10" s="1"/>
  <c r="BW35" i="8"/>
  <c r="BW48" i="8" s="1"/>
  <c r="M34" i="7"/>
  <c r="M47" i="7" s="1"/>
  <c r="N21" i="7"/>
  <c r="AM57" i="12"/>
  <c r="AM44" i="13"/>
  <c r="AM57" i="13" s="1"/>
  <c r="AG52" i="14"/>
  <c r="AG39" i="15"/>
  <c r="AG52" i="15" s="1"/>
  <c r="BI28" i="9"/>
  <c r="BH41" i="9"/>
  <c r="BO36" i="7"/>
  <c r="BP23" i="7"/>
  <c r="M35" i="12"/>
  <c r="M48" i="12" s="1"/>
  <c r="N22" i="12"/>
  <c r="AI40" i="14"/>
  <c r="AJ27" i="14"/>
  <c r="AJ40" i="14" s="1"/>
  <c r="AR36" i="16"/>
  <c r="AR49" i="16" s="1"/>
  <c r="AS23" i="16"/>
  <c r="AS36" i="16" s="1"/>
  <c r="AS49" i="16" s="1"/>
  <c r="AJ31" i="12"/>
  <c r="AJ44" i="12" s="1"/>
  <c r="AJ57" i="12" s="1"/>
  <c r="AI44" i="12"/>
  <c r="AI57" i="12" s="1"/>
  <c r="AO39" i="14"/>
  <c r="AP26" i="14"/>
  <c r="W53" i="19"/>
  <c r="CI39" i="23"/>
  <c r="CI52" i="23" s="1"/>
  <c r="CI52" i="22"/>
  <c r="AY31" i="24"/>
  <c r="AX44" i="24"/>
  <c r="CI44" i="26"/>
  <c r="CI57" i="26" s="1"/>
  <c r="CJ31" i="26"/>
  <c r="CH32" i="12"/>
  <c r="CG45" i="12"/>
  <c r="O32" i="19"/>
  <c r="N45" i="19"/>
  <c r="AO44" i="25"/>
  <c r="AO57" i="25" s="1"/>
  <c r="AO57" i="24"/>
  <c r="BP27" i="19"/>
  <c r="BO40" i="19"/>
  <c r="X28" i="24"/>
  <c r="W41" i="24"/>
  <c r="BP26" i="24"/>
  <c r="BO39" i="24"/>
  <c r="AD34" i="18"/>
  <c r="AD47" i="18" s="1"/>
  <c r="BP36" i="14"/>
  <c r="BQ23" i="14"/>
  <c r="AV57" i="9"/>
  <c r="AV44" i="10"/>
  <c r="AV57" i="10" s="1"/>
  <c r="AV44" i="8"/>
  <c r="AV57" i="8" s="1"/>
  <c r="AQ41" i="14"/>
  <c r="AR28" i="14"/>
  <c r="CF36" i="15"/>
  <c r="CF49" i="15" s="1"/>
  <c r="CF49" i="14"/>
  <c r="CF36" i="13"/>
  <c r="CF49" i="13" s="1"/>
  <c r="BG40" i="19"/>
  <c r="BH27" i="19"/>
  <c r="CI45" i="21"/>
  <c r="CI58" i="21" s="1"/>
  <c r="CJ32" i="21"/>
  <c r="BH42" i="22"/>
  <c r="BH55" i="22" s="1"/>
  <c r="BI29" i="22"/>
  <c r="D36" i="26"/>
  <c r="D49" i="26" s="1"/>
  <c r="E23" i="26"/>
  <c r="AF39" i="21"/>
  <c r="AF52" i="21" s="1"/>
  <c r="AG26" i="21"/>
  <c r="N31" i="11"/>
  <c r="M44" i="11"/>
  <c r="M57" i="11" s="1"/>
  <c r="BQ38" i="21"/>
  <c r="BQ51" i="21" s="1"/>
  <c r="BR25" i="21"/>
  <c r="AW42" i="25"/>
  <c r="AW42" i="23"/>
  <c r="AD47" i="26"/>
  <c r="AD34" i="25"/>
  <c r="AD47" i="25" s="1"/>
  <c r="AN40" i="26"/>
  <c r="AO27" i="26"/>
  <c r="M41" i="7"/>
  <c r="M54" i="7" s="1"/>
  <c r="N28" i="7"/>
  <c r="BP43" i="14"/>
  <c r="BQ30" i="14"/>
  <c r="C47" i="17"/>
  <c r="C34" i="18"/>
  <c r="C47" i="18" s="1"/>
  <c r="AX30" i="19"/>
  <c r="AW43" i="19"/>
  <c r="W30" i="21"/>
  <c r="V43" i="21"/>
  <c r="V56" i="21" s="1"/>
  <c r="CG40" i="22"/>
  <c r="CH27" i="22"/>
  <c r="BX39" i="26"/>
  <c r="BY26" i="26"/>
  <c r="AN38" i="20"/>
  <c r="AN51" i="20" s="1"/>
  <c r="BF34" i="9"/>
  <c r="BG21" i="9"/>
  <c r="BO42" i="13"/>
  <c r="AJ30" i="16"/>
  <c r="AJ43" i="16" s="1"/>
  <c r="AJ56" i="16" s="1"/>
  <c r="AI43" i="16"/>
  <c r="AI56" i="16" s="1"/>
  <c r="AX38" i="17"/>
  <c r="AX51" i="17" s="1"/>
  <c r="AY25" i="17"/>
  <c r="AD47" i="21"/>
  <c r="AD34" i="20"/>
  <c r="AD47" i="20" s="1"/>
  <c r="AE36" i="22"/>
  <c r="AF23" i="22"/>
  <c r="M48" i="24"/>
  <c r="AE42" i="7"/>
  <c r="AE55" i="7" s="1"/>
  <c r="AF29" i="7"/>
  <c r="N53" i="24"/>
  <c r="N40" i="23"/>
  <c r="N53" i="23" s="1"/>
  <c r="AF40" i="17"/>
  <c r="AF53" i="17" s="1"/>
  <c r="AG27" i="17"/>
  <c r="V39" i="26"/>
  <c r="V52" i="26" s="1"/>
  <c r="W26" i="26"/>
  <c r="U39" i="15"/>
  <c r="U52" i="15" s="1"/>
  <c r="U52" i="14"/>
  <c r="U39" i="13"/>
  <c r="U52" i="13" s="1"/>
  <c r="BG45" i="21"/>
  <c r="BG58" i="21" s="1"/>
  <c r="BH32" i="21"/>
  <c r="D38" i="24"/>
  <c r="E25" i="24"/>
  <c r="BP50" i="9"/>
  <c r="AX42" i="15"/>
  <c r="AX55" i="15" s="1"/>
  <c r="AX55" i="14"/>
  <c r="AX42" i="13"/>
  <c r="AX55" i="13" s="1"/>
  <c r="CF36" i="20"/>
  <c r="CF49" i="20" s="1"/>
  <c r="BX38" i="22"/>
  <c r="BY25" i="22"/>
  <c r="D49" i="24"/>
  <c r="D36" i="23"/>
  <c r="D49" i="23" s="1"/>
  <c r="CG41" i="26"/>
  <c r="CH28" i="26"/>
  <c r="AN37" i="12"/>
  <c r="AO24" i="12"/>
  <c r="BG43" i="21"/>
  <c r="BG56" i="21" s="1"/>
  <c r="BH30" i="21"/>
  <c r="BG43" i="11"/>
  <c r="BG56" i="11" s="1"/>
  <c r="BH30" i="11"/>
  <c r="BO43" i="16"/>
  <c r="BO43" i="15" s="1"/>
  <c r="BP30" i="16"/>
  <c r="AP43" i="21"/>
  <c r="AP56" i="21" s="1"/>
  <c r="AQ30" i="21"/>
  <c r="BG43" i="14"/>
  <c r="BH30" i="14"/>
  <c r="BG41" i="11"/>
  <c r="BG54" i="11" s="1"/>
  <c r="BH28" i="11"/>
  <c r="V43" i="20"/>
  <c r="V56" i="20" s="1"/>
  <c r="V56" i="19"/>
  <c r="V43" i="18"/>
  <c r="V56" i="18" s="1"/>
  <c r="M45" i="22"/>
  <c r="M58" i="22" s="1"/>
  <c r="N32" i="22"/>
  <c r="M41" i="22"/>
  <c r="N28" i="22"/>
  <c r="C36" i="25"/>
  <c r="C49" i="25" s="1"/>
  <c r="AM55" i="26"/>
  <c r="AM42" i="25"/>
  <c r="AM55" i="25" s="1"/>
  <c r="AE45" i="26"/>
  <c r="AE58" i="26" s="1"/>
  <c r="AF32" i="26"/>
  <c r="BW45" i="13"/>
  <c r="BW58" i="13" s="1"/>
  <c r="BW58" i="12"/>
  <c r="BQ43" i="21"/>
  <c r="BQ56" i="21" s="1"/>
  <c r="BR30" i="21"/>
  <c r="M39" i="21"/>
  <c r="N26" i="21"/>
  <c r="BX37" i="18"/>
  <c r="H34" i="7"/>
  <c r="H47" i="7" s="1"/>
  <c r="I21" i="7"/>
  <c r="I34" i="7" s="1"/>
  <c r="I47" i="7" s="1"/>
  <c r="X21" i="14"/>
  <c r="W34" i="14"/>
  <c r="F21" i="14"/>
  <c r="E34" i="14"/>
  <c r="AS23" i="19"/>
  <c r="AS36" i="19" s="1"/>
  <c r="AR36" i="19"/>
  <c r="BX34" i="21"/>
  <c r="BY21" i="21"/>
  <c r="BF34" i="22"/>
  <c r="BG21" i="22"/>
  <c r="AM35" i="25"/>
  <c r="AM48" i="25" s="1"/>
  <c r="BN43" i="25"/>
  <c r="BN56" i="25" s="1"/>
  <c r="BN56" i="24"/>
  <c r="BN43" i="23"/>
  <c r="BN56" i="23" s="1"/>
  <c r="AO34" i="24"/>
  <c r="AP21" i="24"/>
  <c r="BX44" i="26"/>
  <c r="BY31" i="26"/>
  <c r="BP42" i="26"/>
  <c r="BQ29" i="26"/>
  <c r="BX38" i="21"/>
  <c r="BY25" i="21"/>
  <c r="BP40" i="24"/>
  <c r="BQ27" i="24"/>
  <c r="BH41" i="26"/>
  <c r="BH54" i="26" s="1"/>
  <c r="BI28" i="26"/>
  <c r="CH21" i="7"/>
  <c r="CG34" i="7"/>
  <c r="AW45" i="15"/>
  <c r="AW45" i="13"/>
  <c r="AG27" i="9"/>
  <c r="AF40" i="9"/>
  <c r="O43" i="19"/>
  <c r="P30" i="19"/>
  <c r="AF54" i="19"/>
  <c r="AF41" i="18"/>
  <c r="AF54" i="18" s="1"/>
  <c r="C57" i="7"/>
  <c r="C44" i="8"/>
  <c r="C57" i="8" s="1"/>
  <c r="AV55" i="19"/>
  <c r="AV42" i="20"/>
  <c r="AV55" i="20" s="1"/>
  <c r="AV42" i="18"/>
  <c r="AV55" i="18" s="1"/>
  <c r="AN43" i="7"/>
  <c r="AN56" i="7" s="1"/>
  <c r="AO30" i="7"/>
  <c r="BO37" i="12"/>
  <c r="BP24" i="12"/>
  <c r="CG43" i="7"/>
  <c r="CH30" i="7"/>
  <c r="AX34" i="14"/>
  <c r="AY21" i="14"/>
  <c r="AO37" i="15"/>
  <c r="AO50" i="15" s="1"/>
  <c r="AO50" i="14"/>
  <c r="BH21" i="19"/>
  <c r="BG34" i="19"/>
  <c r="AM56" i="7"/>
  <c r="AM43" i="8"/>
  <c r="AM56" i="8" s="1"/>
  <c r="BO36" i="17"/>
  <c r="BP23" i="17"/>
  <c r="BO42" i="16"/>
  <c r="BP29" i="16"/>
  <c r="CG45" i="19"/>
  <c r="CH32" i="19"/>
  <c r="X39" i="19"/>
  <c r="Y26" i="19"/>
  <c r="L47" i="17"/>
  <c r="L34" i="18"/>
  <c r="L47" i="18" s="1"/>
  <c r="BP24" i="7"/>
  <c r="BO37" i="7"/>
  <c r="AF39" i="24"/>
  <c r="AG26" i="24"/>
  <c r="CF54" i="26"/>
  <c r="CF41" i="25"/>
  <c r="CF54" i="25" s="1"/>
  <c r="P29" i="24"/>
  <c r="O42" i="24"/>
  <c r="O25" i="17"/>
  <c r="N38" i="17"/>
  <c r="N51" i="17" s="1"/>
  <c r="BF43" i="15"/>
  <c r="BF43" i="13"/>
  <c r="AX43" i="26"/>
  <c r="AY30" i="26"/>
  <c r="AW40" i="26"/>
  <c r="AX27" i="26"/>
  <c r="BX40" i="22"/>
  <c r="BY27" i="22"/>
  <c r="AO35" i="21"/>
  <c r="AO48" i="21" s="1"/>
  <c r="AP22" i="21"/>
  <c r="V34" i="15"/>
  <c r="V47" i="15" s="1"/>
  <c r="V47" i="14"/>
  <c r="V34" i="13"/>
  <c r="V47" i="13" s="1"/>
  <c r="D34" i="15"/>
  <c r="D47" i="15" s="1"/>
  <c r="D47" i="14"/>
  <c r="D34" i="13"/>
  <c r="D47" i="13" s="1"/>
  <c r="CG36" i="17"/>
  <c r="CG36" i="18" s="1"/>
  <c r="CH23" i="17"/>
  <c r="AQ49" i="19"/>
  <c r="W38" i="20"/>
  <c r="W51" i="20" s="1"/>
  <c r="AN34" i="25"/>
  <c r="BO42" i="25"/>
  <c r="AN37" i="22"/>
  <c r="AO24" i="22"/>
  <c r="AW40" i="21"/>
  <c r="AX27" i="21"/>
  <c r="D37" i="14"/>
  <c r="E24" i="14"/>
  <c r="BX37" i="21"/>
  <c r="BX37" i="20" s="1"/>
  <c r="BY24" i="21"/>
  <c r="CG44" i="21"/>
  <c r="CH31" i="21"/>
  <c r="CA31" i="9"/>
  <c r="BZ44" i="9"/>
  <c r="E36" i="14"/>
  <c r="F23" i="14"/>
  <c r="CI37" i="9"/>
  <c r="CJ24" i="9"/>
  <c r="AC8" i="16"/>
  <c r="AE53" i="16" s="1"/>
  <c r="T20" i="16"/>
  <c r="V49" i="16"/>
  <c r="V52" i="16"/>
  <c r="V50" i="16"/>
  <c r="CB25" i="9"/>
  <c r="CA38" i="9"/>
  <c r="Y26" i="9"/>
  <c r="X39" i="9"/>
  <c r="AW43" i="10"/>
  <c r="BP31" i="12"/>
  <c r="BO44" i="12"/>
  <c r="BA44" i="14"/>
  <c r="BB31" i="14"/>
  <c r="BB44" i="14" s="1"/>
  <c r="AW35" i="11"/>
  <c r="AX22" i="11"/>
  <c r="X32" i="16"/>
  <c r="W45" i="16"/>
  <c r="W58" i="16" s="1"/>
  <c r="P29" i="19"/>
  <c r="O42" i="19"/>
  <c r="AM37" i="20"/>
  <c r="AM50" i="20" s="1"/>
  <c r="AM50" i="19"/>
  <c r="AM37" i="18"/>
  <c r="AM50" i="18" s="1"/>
  <c r="BY57" i="9"/>
  <c r="N43" i="20"/>
  <c r="N56" i="20" s="1"/>
  <c r="N56" i="19"/>
  <c r="N43" i="18"/>
  <c r="N56" i="18" s="1"/>
  <c r="AZ25" i="9"/>
  <c r="AY38" i="9"/>
  <c r="CH37" i="8"/>
  <c r="CH50" i="8" s="1"/>
  <c r="BN57" i="12"/>
  <c r="BN44" i="13"/>
  <c r="BN57" i="13" s="1"/>
  <c r="CF45" i="20"/>
  <c r="CF58" i="20" s="1"/>
  <c r="CF58" i="19"/>
  <c r="CF45" i="18"/>
  <c r="CF58" i="18" s="1"/>
  <c r="X26" i="21"/>
  <c r="W39" i="21"/>
  <c r="W52" i="21" s="1"/>
  <c r="AF34" i="19"/>
  <c r="AG21" i="19"/>
  <c r="BG41" i="21"/>
  <c r="BG54" i="21" s="1"/>
  <c r="BH28" i="21"/>
  <c r="CG36" i="7"/>
  <c r="CH23" i="7"/>
  <c r="BZ54" i="9"/>
  <c r="BG38" i="11"/>
  <c r="BG51" i="11" s="1"/>
  <c r="BH25" i="11"/>
  <c r="BN37" i="8"/>
  <c r="BN50" i="8" s="1"/>
  <c r="BN50" i="7"/>
  <c r="BE42" i="8"/>
  <c r="BE55" i="8" s="1"/>
  <c r="AX22" i="9"/>
  <c r="AW35" i="9"/>
  <c r="BN36" i="15"/>
  <c r="BN49" i="15" s="1"/>
  <c r="E40" i="15"/>
  <c r="E53" i="15" s="1"/>
  <c r="E53" i="14"/>
  <c r="E40" i="13"/>
  <c r="E53" i="13" s="1"/>
  <c r="U40" i="18"/>
  <c r="U53" i="18" s="1"/>
  <c r="U53" i="17"/>
  <c r="U36" i="18"/>
  <c r="U49" i="18" s="1"/>
  <c r="BN48" i="21"/>
  <c r="BN35" i="20"/>
  <c r="BN48" i="20" s="1"/>
  <c r="AE40" i="21"/>
  <c r="AF27" i="21"/>
  <c r="AH38" i="22"/>
  <c r="AH51" i="22" s="1"/>
  <c r="AI25" i="22"/>
  <c r="BJ49" i="9"/>
  <c r="AO28" i="9"/>
  <c r="AN41" i="9"/>
  <c r="Y29" i="9"/>
  <c r="X42" i="9"/>
  <c r="BG40" i="9"/>
  <c r="BH27" i="9"/>
  <c r="AV52" i="14"/>
  <c r="AV39" i="13"/>
  <c r="AV52" i="13" s="1"/>
  <c r="AV39" i="15"/>
  <c r="AV52" i="15" s="1"/>
  <c r="G21" i="16"/>
  <c r="F34" i="16"/>
  <c r="F47" i="16" s="1"/>
  <c r="CI45" i="16"/>
  <c r="CI58" i="16" s="1"/>
  <c r="CJ32" i="16"/>
  <c r="V56" i="17"/>
  <c r="N31" i="19"/>
  <c r="M44" i="19"/>
  <c r="BX41" i="7"/>
  <c r="BY28" i="7"/>
  <c r="CF34" i="15"/>
  <c r="CF34" i="13"/>
  <c r="CH44" i="16"/>
  <c r="CH57" i="16" s="1"/>
  <c r="CI31" i="16"/>
  <c r="D42" i="17"/>
  <c r="E29" i="17"/>
  <c r="CH38" i="17"/>
  <c r="CI25" i="17"/>
  <c r="BG55" i="9"/>
  <c r="BG42" i="10"/>
  <c r="BG55" i="10" s="1"/>
  <c r="BK29" i="11"/>
  <c r="BK42" i="11" s="1"/>
  <c r="BK55" i="11" s="1"/>
  <c r="BJ42" i="11"/>
  <c r="BJ55" i="11" s="1"/>
  <c r="O56" i="14"/>
  <c r="D52" i="17"/>
  <c r="D39" i="18"/>
  <c r="D52" i="18" s="1"/>
  <c r="X51" i="19"/>
  <c r="X38" i="18"/>
  <c r="X51" i="18" s="1"/>
  <c r="BI34" i="7"/>
  <c r="BJ21" i="7"/>
  <c r="AO34" i="11"/>
  <c r="AP21" i="11"/>
  <c r="M39" i="4"/>
  <c r="F37" i="12"/>
  <c r="F50" i="12" s="1"/>
  <c r="G24" i="12"/>
  <c r="D40" i="10"/>
  <c r="D53" i="10" s="1"/>
  <c r="D53" i="9"/>
  <c r="D40" i="8"/>
  <c r="D53" i="8" s="1"/>
  <c r="CG43" i="11"/>
  <c r="CH30" i="11"/>
  <c r="BI21" i="14"/>
  <c r="BH34" i="14"/>
  <c r="BX45" i="15"/>
  <c r="C50" i="17"/>
  <c r="C37" i="18"/>
  <c r="C50" i="18" s="1"/>
  <c r="BW37" i="15"/>
  <c r="BW50" i="15" s="1"/>
  <c r="BW50" i="14"/>
  <c r="BW37" i="13"/>
  <c r="BW50" i="13" s="1"/>
  <c r="AW40" i="17"/>
  <c r="AX27" i="17"/>
  <c r="BY45" i="21"/>
  <c r="BZ32" i="21"/>
  <c r="AW44" i="22"/>
  <c r="AX31" i="22"/>
  <c r="AC59" i="25"/>
  <c r="AO52" i="26"/>
  <c r="AO39" i="25"/>
  <c r="AO52" i="25" s="1"/>
  <c r="BH23" i="24"/>
  <c r="BG36" i="24"/>
  <c r="V37" i="20"/>
  <c r="V50" i="20" s="1"/>
  <c r="V50" i="19"/>
  <c r="AL20" i="10"/>
  <c r="AU8" i="10"/>
  <c r="AV47" i="10" s="1"/>
  <c r="AL47" i="10"/>
  <c r="AL59" i="10" s="1"/>
  <c r="BO38" i="14"/>
  <c r="BP25" i="14"/>
  <c r="AR38" i="17"/>
  <c r="AR51" i="17" s="1"/>
  <c r="AS25" i="17"/>
  <c r="AS38" i="17" s="1"/>
  <c r="AS51" i="17" s="1"/>
  <c r="AP29" i="19"/>
  <c r="AO42" i="19"/>
  <c r="AX39" i="21"/>
  <c r="AX52" i="21" s="1"/>
  <c r="AY26" i="21"/>
  <c r="Q40" i="22"/>
  <c r="Q53" i="22" s="1"/>
  <c r="R27" i="22"/>
  <c r="R40" i="22" s="1"/>
  <c r="R53" i="22" s="1"/>
  <c r="AE41" i="25"/>
  <c r="AE54" i="25" s="1"/>
  <c r="AE41" i="23"/>
  <c r="AE54" i="23" s="1"/>
  <c r="C53" i="26"/>
  <c r="C40" i="25"/>
  <c r="C53" i="25" s="1"/>
  <c r="BG42" i="19"/>
  <c r="BH29" i="19"/>
  <c r="V42" i="25"/>
  <c r="V55" i="25" s="1"/>
  <c r="V55" i="24"/>
  <c r="CG43" i="20"/>
  <c r="AW39" i="24"/>
  <c r="AX26" i="24"/>
  <c r="H34" i="12"/>
  <c r="H47" i="12" s="1"/>
  <c r="I21" i="12"/>
  <c r="I34" i="12" s="1"/>
  <c r="I47" i="12" s="1"/>
  <c r="AF39" i="20"/>
  <c r="AF52" i="20" s="1"/>
  <c r="AF52" i="19"/>
  <c r="AF39" i="18"/>
  <c r="AF52" i="18" s="1"/>
  <c r="M42" i="21"/>
  <c r="N29" i="21"/>
  <c r="C43" i="23"/>
  <c r="C56" i="23" s="1"/>
  <c r="CH32" i="24"/>
  <c r="CG45" i="24"/>
  <c r="BG31" i="26"/>
  <c r="BF44" i="26"/>
  <c r="BF57" i="26" s="1"/>
  <c r="M37" i="25"/>
  <c r="M50" i="25" s="1"/>
  <c r="M50" i="24"/>
  <c r="M37" i="23"/>
  <c r="M50" i="23" s="1"/>
  <c r="Q26" i="16"/>
  <c r="P39" i="16"/>
  <c r="P52" i="16" s="1"/>
  <c r="AG42" i="17"/>
  <c r="AG55" i="17" s="1"/>
  <c r="AH29" i="17"/>
  <c r="AE39" i="20"/>
  <c r="AE52" i="20" s="1"/>
  <c r="CB43" i="24"/>
  <c r="CC30" i="24"/>
  <c r="CC43" i="24" s="1"/>
  <c r="CJ36" i="24"/>
  <c r="CK23" i="24"/>
  <c r="AF49" i="24"/>
  <c r="BZ38" i="26"/>
  <c r="BZ51" i="26" s="1"/>
  <c r="CA25" i="26"/>
  <c r="AM54" i="26"/>
  <c r="AM41" i="25"/>
  <c r="AM54" i="25" s="1"/>
  <c r="BF34" i="17"/>
  <c r="BG21" i="17"/>
  <c r="C49" i="9"/>
  <c r="C36" i="10"/>
  <c r="C49" i="10" s="1"/>
  <c r="C36" i="8"/>
  <c r="C49" i="8" s="1"/>
  <c r="BM15" i="14"/>
  <c r="BP54" i="14" s="1"/>
  <c r="BD54" i="14"/>
  <c r="BE54" i="14"/>
  <c r="C57" i="16"/>
  <c r="C44" i="15"/>
  <c r="C57" i="15" s="1"/>
  <c r="V57" i="17"/>
  <c r="BO36" i="22"/>
  <c r="BP23" i="22"/>
  <c r="AN36" i="26"/>
  <c r="AO23" i="26"/>
  <c r="BG41" i="24"/>
  <c r="BH28" i="24"/>
  <c r="G38" i="26"/>
  <c r="G51" i="26" s="1"/>
  <c r="H25" i="26"/>
  <c r="AE41" i="10"/>
  <c r="AE54" i="10" s="1"/>
  <c r="AE41" i="8"/>
  <c r="AE54" i="8" s="1"/>
  <c r="BX36" i="15"/>
  <c r="BX36" i="13"/>
  <c r="CC22" i="16"/>
  <c r="CC35" i="16" s="1"/>
  <c r="CC48" i="16" s="1"/>
  <c r="CB35" i="16"/>
  <c r="CB48" i="16" s="1"/>
  <c r="O24" i="9"/>
  <c r="N37" i="9"/>
  <c r="T47" i="16"/>
  <c r="T59" i="16" s="1"/>
  <c r="AO35" i="19"/>
  <c r="AP22" i="19"/>
  <c r="W42" i="12"/>
  <c r="W55" i="12" s="1"/>
  <c r="X29" i="12"/>
  <c r="E45" i="26"/>
  <c r="E58" i="26" s="1"/>
  <c r="F32" i="26"/>
  <c r="AO44" i="14"/>
  <c r="AP31" i="14"/>
  <c r="BX39" i="7"/>
  <c r="BY26" i="7"/>
  <c r="BP53" i="14"/>
  <c r="BP40" i="15"/>
  <c r="BP53" i="15" s="1"/>
  <c r="BP40" i="13"/>
  <c r="BP53" i="13" s="1"/>
  <c r="BQ31" i="17"/>
  <c r="BP44" i="17"/>
  <c r="BP57" i="17" s="1"/>
  <c r="M37" i="21"/>
  <c r="N24" i="21"/>
  <c r="BZ30" i="22"/>
  <c r="BY43" i="22"/>
  <c r="V34" i="26"/>
  <c r="V47" i="26" s="1"/>
  <c r="W21" i="26"/>
  <c r="BH42" i="21"/>
  <c r="BH55" i="21" s="1"/>
  <c r="BI29" i="21"/>
  <c r="N55" i="24"/>
  <c r="N29" i="22"/>
  <c r="M42" i="22"/>
  <c r="AX34" i="11"/>
  <c r="AY21" i="11"/>
  <c r="X38" i="21"/>
  <c r="X51" i="21" s="1"/>
  <c r="Y25" i="21"/>
  <c r="N43" i="16"/>
  <c r="O30" i="16"/>
  <c r="BZ28" i="19"/>
  <c r="BY41" i="19"/>
  <c r="AG37" i="22"/>
  <c r="AG50" i="22" s="1"/>
  <c r="AH24" i="22"/>
  <c r="AW41" i="24"/>
  <c r="AX28" i="24"/>
  <c r="AW56" i="26"/>
  <c r="AW43" i="25"/>
  <c r="AY44" i="21"/>
  <c r="AY57" i="21" s="1"/>
  <c r="AZ31" i="21"/>
  <c r="E52" i="19"/>
  <c r="E39" i="18"/>
  <c r="E52" i="18" s="1"/>
  <c r="BD20" i="26"/>
  <c r="BM8" i="26"/>
  <c r="BP35" i="8"/>
  <c r="BP48" i="8" s="1"/>
  <c r="BP48" i="9"/>
  <c r="CF42" i="13"/>
  <c r="CF55" i="13" s="1"/>
  <c r="CF55" i="12"/>
  <c r="X23" i="19"/>
  <c r="W36" i="19"/>
  <c r="BH24" i="19"/>
  <c r="BG37" i="19"/>
  <c r="W44" i="22"/>
  <c r="W57" i="22" s="1"/>
  <c r="X31" i="22"/>
  <c r="BF43" i="24"/>
  <c r="BG30" i="24"/>
  <c r="D37" i="26"/>
  <c r="D50" i="26" s="1"/>
  <c r="E24" i="26"/>
  <c r="CG37" i="26"/>
  <c r="CH24" i="26"/>
  <c r="AW44" i="26"/>
  <c r="AW57" i="26" s="1"/>
  <c r="AX31" i="26"/>
  <c r="AV37" i="13"/>
  <c r="AV50" i="13" s="1"/>
  <c r="AV50" i="12"/>
  <c r="N34" i="12"/>
  <c r="N47" i="12" s="1"/>
  <c r="O21" i="12"/>
  <c r="BJ25" i="16"/>
  <c r="BI38" i="16"/>
  <c r="BI51" i="16" s="1"/>
  <c r="BY31" i="19"/>
  <c r="BX44" i="19"/>
  <c r="BG37" i="15"/>
  <c r="BG50" i="15" s="1"/>
  <c r="BG50" i="14"/>
  <c r="BG37" i="13"/>
  <c r="BG50" i="13" s="1"/>
  <c r="F42" i="19"/>
  <c r="G29" i="19"/>
  <c r="V42" i="11"/>
  <c r="W29" i="11"/>
  <c r="E45" i="11"/>
  <c r="E58" i="11" s="1"/>
  <c r="F32" i="11"/>
  <c r="BY36" i="21"/>
  <c r="BY49" i="21" s="1"/>
  <c r="BZ23" i="21"/>
  <c r="BX45" i="24"/>
  <c r="BY32" i="24"/>
  <c r="BY37" i="9"/>
  <c r="BZ24" i="9"/>
  <c r="M45" i="14"/>
  <c r="N32" i="14"/>
  <c r="BH26" i="9"/>
  <c r="BG39" i="9"/>
  <c r="AM41" i="23"/>
  <c r="AM54" i="23" s="1"/>
  <c r="AM54" i="22"/>
  <c r="G35" i="16"/>
  <c r="G48" i="16" s="1"/>
  <c r="H22" i="16"/>
  <c r="BH23" i="7"/>
  <c r="BG36" i="7"/>
  <c r="BW52" i="11"/>
  <c r="BW39" i="10"/>
  <c r="BW52" i="10" s="1"/>
  <c r="BH42" i="14"/>
  <c r="BI29" i="14"/>
  <c r="W52" i="9"/>
  <c r="W39" i="10"/>
  <c r="W52" i="10" s="1"/>
  <c r="AH39" i="14"/>
  <c r="AI26" i="14"/>
  <c r="U55" i="11"/>
  <c r="U42" i="10"/>
  <c r="U55" i="10" s="1"/>
  <c r="AL47" i="8"/>
  <c r="AL59" i="8" s="1"/>
  <c r="BN50" i="12"/>
  <c r="BN37" i="13"/>
  <c r="BN50" i="13" s="1"/>
  <c r="BP31" i="7"/>
  <c r="BO44" i="7"/>
  <c r="BO43" i="22"/>
  <c r="BP30" i="22"/>
  <c r="V34" i="11"/>
  <c r="V47" i="11" s="1"/>
  <c r="W21" i="11"/>
  <c r="M40" i="10"/>
  <c r="M53" i="10" s="1"/>
  <c r="M53" i="9"/>
  <c r="M40" i="8"/>
  <c r="M53" i="8" s="1"/>
  <c r="BK23" i="12"/>
  <c r="BK36" i="12" s="1"/>
  <c r="BK49" i="12" s="1"/>
  <c r="BJ36" i="12"/>
  <c r="BJ49" i="12" s="1"/>
  <c r="AY35" i="19"/>
  <c r="AZ22" i="19"/>
  <c r="BF39" i="11"/>
  <c r="BF39" i="10" s="1"/>
  <c r="BG26" i="11"/>
  <c r="CG39" i="15"/>
  <c r="AE34" i="20"/>
  <c r="AE47" i="20" s="1"/>
  <c r="AE34" i="18"/>
  <c r="AE47" i="18" s="1"/>
  <c r="BN38" i="20"/>
  <c r="BN51" i="20" s="1"/>
  <c r="BN51" i="19"/>
  <c r="BN38" i="18"/>
  <c r="BN51" i="18" s="1"/>
  <c r="BF35" i="22"/>
  <c r="BG22" i="22"/>
  <c r="W55" i="9"/>
  <c r="AX26" i="14"/>
  <c r="AW39" i="14"/>
  <c r="CH21" i="14"/>
  <c r="CG34" i="14"/>
  <c r="BQ28" i="16"/>
  <c r="BP41" i="16"/>
  <c r="BP54" i="16" s="1"/>
  <c r="CI37" i="16"/>
  <c r="CI50" i="16" s="1"/>
  <c r="CJ24" i="16"/>
  <c r="Z25" i="19"/>
  <c r="Y38" i="19"/>
  <c r="AM44" i="20"/>
  <c r="AM57" i="20" s="1"/>
  <c r="AM57" i="19"/>
  <c r="AM44" i="18"/>
  <c r="AM57" i="18" s="1"/>
  <c r="X40" i="12"/>
  <c r="X53" i="12" s="1"/>
  <c r="Y27" i="12"/>
  <c r="L48" i="12"/>
  <c r="L35" i="13"/>
  <c r="L48" i="13" s="1"/>
  <c r="AP44" i="17"/>
  <c r="AP57" i="17" s="1"/>
  <c r="AQ31" i="17"/>
  <c r="BP44" i="21"/>
  <c r="BP57" i="21" s="1"/>
  <c r="BQ31" i="21"/>
  <c r="W37" i="19"/>
  <c r="X24" i="19"/>
  <c r="CI30" i="21"/>
  <c r="CH43" i="21"/>
  <c r="CH56" i="21" s="1"/>
  <c r="AM44" i="23"/>
  <c r="AM57" i="23" s="1"/>
  <c r="N37" i="24"/>
  <c r="O24" i="24"/>
  <c r="Q32" i="17"/>
  <c r="P45" i="17"/>
  <c r="P58" i="17" s="1"/>
  <c r="AY29" i="24"/>
  <c r="AX42" i="24"/>
  <c r="CI49" i="24"/>
  <c r="CI36" i="23"/>
  <c r="CI49" i="23" s="1"/>
  <c r="E21" i="17"/>
  <c r="D34" i="17"/>
  <c r="BF41" i="25"/>
  <c r="BF41" i="23"/>
  <c r="N44" i="21"/>
  <c r="N57" i="21" s="1"/>
  <c r="O31" i="21"/>
  <c r="BX45" i="22"/>
  <c r="BY32" i="22"/>
  <c r="D43" i="26"/>
  <c r="D56" i="26" s="1"/>
  <c r="E30" i="26"/>
  <c r="C38" i="25"/>
  <c r="C51" i="25" s="1"/>
  <c r="C51" i="24"/>
  <c r="C38" i="23"/>
  <c r="C51" i="23" s="1"/>
  <c r="BQ40" i="14"/>
  <c r="BR27" i="14"/>
  <c r="AM38" i="10"/>
  <c r="AM51" i="10" s="1"/>
  <c r="AM51" i="9"/>
  <c r="AM38" i="8"/>
  <c r="AM51" i="8" s="1"/>
  <c r="AD41" i="15"/>
  <c r="AD54" i="15" s="1"/>
  <c r="AD41" i="13"/>
  <c r="AD54" i="13" s="1"/>
  <c r="AD54" i="14"/>
  <c r="CI29" i="16"/>
  <c r="CH42" i="16"/>
  <c r="CH55" i="16" s="1"/>
  <c r="E44" i="14"/>
  <c r="F31" i="14"/>
  <c r="BZ41" i="11"/>
  <c r="BZ54" i="11" s="1"/>
  <c r="CA28" i="11"/>
  <c r="Y31" i="14"/>
  <c r="X44" i="14"/>
  <c r="BP39" i="17"/>
  <c r="BP52" i="17" s="1"/>
  <c r="BQ26" i="17"/>
  <c r="W39" i="20"/>
  <c r="W52" i="20" s="1"/>
  <c r="W52" i="19"/>
  <c r="W39" i="18"/>
  <c r="W52" i="18" s="1"/>
  <c r="O52" i="19"/>
  <c r="V51" i="16"/>
  <c r="D35" i="7"/>
  <c r="E22" i="7"/>
  <c r="AG21" i="9"/>
  <c r="AF34" i="9"/>
  <c r="L41" i="10"/>
  <c r="L54" i="10" s="1"/>
  <c r="L54" i="9"/>
  <c r="L41" i="8"/>
  <c r="L54" i="8" s="1"/>
  <c r="BJ37" i="11"/>
  <c r="BK24" i="11"/>
  <c r="BK37" i="11" s="1"/>
  <c r="AL20" i="13"/>
  <c r="AU8" i="13"/>
  <c r="AW55" i="13" s="1"/>
  <c r="AE41" i="14"/>
  <c r="AF28" i="14"/>
  <c r="AW38" i="21"/>
  <c r="AX25" i="21"/>
  <c r="X58" i="24"/>
  <c r="BE35" i="10"/>
  <c r="BE48" i="10" s="1"/>
  <c r="BE48" i="9"/>
  <c r="BE35" i="8"/>
  <c r="BE48" i="8" s="1"/>
  <c r="BE39" i="10"/>
  <c r="BE52" i="10" s="1"/>
  <c r="CF38" i="13"/>
  <c r="CF51" i="13" s="1"/>
  <c r="D57" i="14"/>
  <c r="D44" i="13"/>
  <c r="D57" i="13" s="1"/>
  <c r="AG45" i="22"/>
  <c r="AG58" i="22" s="1"/>
  <c r="AH32" i="22"/>
  <c r="BQ22" i="22"/>
  <c r="BP35" i="22"/>
  <c r="BE45" i="10"/>
  <c r="BE58" i="10" s="1"/>
  <c r="BE45" i="8"/>
  <c r="BE58" i="8" s="1"/>
  <c r="BE58" i="9"/>
  <c r="E45" i="14"/>
  <c r="F32" i="14"/>
  <c r="CC51" i="14"/>
  <c r="V55" i="16"/>
  <c r="CF35" i="20"/>
  <c r="CF48" i="20" s="1"/>
  <c r="CF48" i="19"/>
  <c r="CF35" i="18"/>
  <c r="CF48" i="18" s="1"/>
  <c r="P39" i="19"/>
  <c r="Q26" i="19"/>
  <c r="AX42" i="21"/>
  <c r="AX55" i="21" s="1"/>
  <c r="AY29" i="21"/>
  <c r="BX41" i="21"/>
  <c r="BY28" i="21"/>
  <c r="N37" i="22"/>
  <c r="N50" i="22" s="1"/>
  <c r="O24" i="22"/>
  <c r="CF40" i="25"/>
  <c r="CF53" i="25" s="1"/>
  <c r="CF53" i="24"/>
  <c r="CF40" i="23"/>
  <c r="CF53" i="23" s="1"/>
  <c r="CK21" i="9"/>
  <c r="CJ34" i="9"/>
  <c r="AX34" i="12"/>
  <c r="AX47" i="12" s="1"/>
  <c r="AY21" i="12"/>
  <c r="AW41" i="13"/>
  <c r="AW41" i="15"/>
  <c r="BS42" i="17"/>
  <c r="BS55" i="17" s="1"/>
  <c r="BT29" i="17"/>
  <c r="BT42" i="17" s="1"/>
  <c r="BT55" i="17" s="1"/>
  <c r="X25" i="16"/>
  <c r="W38" i="16"/>
  <c r="W51" i="16" s="1"/>
  <c r="Y45" i="7"/>
  <c r="Y58" i="7" s="1"/>
  <c r="Z32" i="7"/>
  <c r="U47" i="7"/>
  <c r="U34" i="8"/>
  <c r="U47" i="8" s="1"/>
  <c r="C48" i="7"/>
  <c r="C35" i="8"/>
  <c r="C48" i="8" s="1"/>
  <c r="CB28" i="9"/>
  <c r="CA41" i="9"/>
  <c r="AX38" i="12"/>
  <c r="AX51" i="12" s="1"/>
  <c r="AY25" i="12"/>
  <c r="Q25" i="11"/>
  <c r="P38" i="11"/>
  <c r="P51" i="11" s="1"/>
  <c r="V40" i="10"/>
  <c r="V53" i="10" s="1"/>
  <c r="V53" i="9"/>
  <c r="V40" i="8"/>
  <c r="V53" i="8" s="1"/>
  <c r="BY38" i="11"/>
  <c r="BZ25" i="11"/>
  <c r="CF43" i="10"/>
  <c r="CF56" i="10" s="1"/>
  <c r="CF43" i="8"/>
  <c r="CF56" i="8" s="1"/>
  <c r="AR35" i="12"/>
  <c r="AS22" i="12"/>
  <c r="AS35" i="12" s="1"/>
  <c r="F40" i="14"/>
  <c r="G27" i="14"/>
  <c r="O24" i="16"/>
  <c r="N37" i="16"/>
  <c r="N50" i="16" s="1"/>
  <c r="M39" i="18"/>
  <c r="M52" i="18" s="1"/>
  <c r="M52" i="17"/>
  <c r="AX24" i="17"/>
  <c r="AW37" i="17"/>
  <c r="AD53" i="21"/>
  <c r="AD40" i="20"/>
  <c r="AD53" i="20" s="1"/>
  <c r="G22" i="6"/>
  <c r="F22" i="4"/>
  <c r="BK49" i="9"/>
  <c r="AM54" i="9"/>
  <c r="AM41" i="10"/>
  <c r="AM54" i="10" s="1"/>
  <c r="AM41" i="8"/>
  <c r="AM54" i="8" s="1"/>
  <c r="BZ40" i="9"/>
  <c r="CA27" i="9"/>
  <c r="AW44" i="7"/>
  <c r="AW57" i="7" s="1"/>
  <c r="AX31" i="7"/>
  <c r="BF40" i="10"/>
  <c r="BE49" i="9"/>
  <c r="AF41" i="12"/>
  <c r="AF54" i="12" s="1"/>
  <c r="AG28" i="12"/>
  <c r="Y30" i="16"/>
  <c r="X43" i="16"/>
  <c r="X56" i="16" s="1"/>
  <c r="CH58" i="16"/>
  <c r="CH45" i="15"/>
  <c r="CH58" i="15" s="1"/>
  <c r="W43" i="17"/>
  <c r="W56" i="17" s="1"/>
  <c r="X30" i="17"/>
  <c r="BH26" i="19"/>
  <c r="BG39" i="19"/>
  <c r="L44" i="20"/>
  <c r="L57" i="20" s="1"/>
  <c r="L57" i="19"/>
  <c r="L44" i="18"/>
  <c r="L57" i="18" s="1"/>
  <c r="BW54" i="7"/>
  <c r="BW41" i="8"/>
  <c r="BW54" i="8" s="1"/>
  <c r="D45" i="8"/>
  <c r="D58" i="8" s="1"/>
  <c r="V45" i="8"/>
  <c r="V58" i="8" s="1"/>
  <c r="V58" i="9"/>
  <c r="AW39" i="12"/>
  <c r="AW52" i="12" s="1"/>
  <c r="AX26" i="12"/>
  <c r="C55" i="17"/>
  <c r="C42" i="18"/>
  <c r="C55" i="18" s="1"/>
  <c r="CG38" i="18"/>
  <c r="BH42" i="9"/>
  <c r="BI29" i="9"/>
  <c r="AD38" i="10"/>
  <c r="AD51" i="10" s="1"/>
  <c r="AD38" i="8"/>
  <c r="AD51" i="8" s="1"/>
  <c r="AD51" i="9"/>
  <c r="AM36" i="15"/>
  <c r="AM49" i="15" s="1"/>
  <c r="AM49" i="14"/>
  <c r="AM36" i="13"/>
  <c r="AM49" i="13" s="1"/>
  <c r="G42" i="16"/>
  <c r="G55" i="16" s="1"/>
  <c r="H29" i="16"/>
  <c r="E39" i="17"/>
  <c r="E52" i="17" s="1"/>
  <c r="F26" i="17"/>
  <c r="BO35" i="10"/>
  <c r="AX38" i="11"/>
  <c r="AX51" i="11" s="1"/>
  <c r="AY25" i="11"/>
  <c r="AE37" i="7"/>
  <c r="AE50" i="7" s="1"/>
  <c r="AF24" i="7"/>
  <c r="D40" i="5"/>
  <c r="CI35" i="9"/>
  <c r="CJ22" i="9"/>
  <c r="AO41" i="7"/>
  <c r="AO54" i="7" s="1"/>
  <c r="AP28" i="7"/>
  <c r="F27" i="9"/>
  <c r="E40" i="9"/>
  <c r="BV12" i="12"/>
  <c r="BW51" i="12" s="1"/>
  <c r="BN51" i="12"/>
  <c r="BM51" i="12"/>
  <c r="BG34" i="15"/>
  <c r="AW39" i="16"/>
  <c r="AX26" i="16"/>
  <c r="J20" i="6"/>
  <c r="I20" i="4"/>
  <c r="BX37" i="14"/>
  <c r="BY24" i="14"/>
  <c r="BX45" i="20"/>
  <c r="BF42" i="24"/>
  <c r="BG29" i="24"/>
  <c r="D45" i="25"/>
  <c r="D58" i="25" s="1"/>
  <c r="D58" i="24"/>
  <c r="D45" i="23"/>
  <c r="D58" i="23" s="1"/>
  <c r="BY40" i="26"/>
  <c r="BY53" i="26" s="1"/>
  <c r="BZ27" i="26"/>
  <c r="BR42" i="22"/>
  <c r="BR55" i="22" s="1"/>
  <c r="BS29" i="22"/>
  <c r="BI30" i="26"/>
  <c r="BH43" i="26"/>
  <c r="BH56" i="26" s="1"/>
  <c r="BN38" i="15"/>
  <c r="BN51" i="15" s="1"/>
  <c r="BN51" i="14"/>
  <c r="BN38" i="13"/>
  <c r="BN51" i="13" s="1"/>
  <c r="AN42" i="20"/>
  <c r="AN55" i="20" s="1"/>
  <c r="AN42" i="18"/>
  <c r="BS50" i="24"/>
  <c r="CF39" i="25"/>
  <c r="CF52" i="25" s="1"/>
  <c r="M44" i="24"/>
  <c r="N31" i="24"/>
  <c r="BN57" i="26"/>
  <c r="BN44" i="25"/>
  <c r="BN57" i="25" s="1"/>
  <c r="BF42" i="20"/>
  <c r="BF42" i="18"/>
  <c r="X29" i="24"/>
  <c r="W42" i="24"/>
  <c r="BX34" i="26"/>
  <c r="BY21" i="26"/>
  <c r="AP27" i="22"/>
  <c r="AO40" i="22"/>
  <c r="AO53" i="22" s="1"/>
  <c r="AV39" i="25"/>
  <c r="AV52" i="25" s="1"/>
  <c r="AV52" i="24"/>
  <c r="AV39" i="23"/>
  <c r="AV52" i="23" s="1"/>
  <c r="AN36" i="17"/>
  <c r="AO23" i="17"/>
  <c r="CH35" i="26"/>
  <c r="CH48" i="26" s="1"/>
  <c r="CI22" i="26"/>
  <c r="BG29" i="17"/>
  <c r="BF42" i="17"/>
  <c r="AQ30" i="17"/>
  <c r="AP43" i="17"/>
  <c r="AP56" i="17" s="1"/>
  <c r="L55" i="21"/>
  <c r="L42" i="20"/>
  <c r="L55" i="20" s="1"/>
  <c r="CF45" i="25"/>
  <c r="CF58" i="25" s="1"/>
  <c r="CF58" i="24"/>
  <c r="CF45" i="23"/>
  <c r="CF58" i="23" s="1"/>
  <c r="CH41" i="24"/>
  <c r="CI28" i="24"/>
  <c r="V39" i="25"/>
  <c r="V52" i="25" s="1"/>
  <c r="V52" i="24"/>
  <c r="V39" i="23"/>
  <c r="V52" i="23" s="1"/>
  <c r="AE43" i="20"/>
  <c r="AE56" i="20" s="1"/>
  <c r="AE43" i="18"/>
  <c r="AE56" i="18" s="1"/>
  <c r="CA56" i="24"/>
  <c r="AE44" i="24"/>
  <c r="AF31" i="24"/>
  <c r="E23" i="9"/>
  <c r="D36" i="9"/>
  <c r="BQ21" i="17"/>
  <c r="BP34" i="17"/>
  <c r="X31" i="17"/>
  <c r="W44" i="17"/>
  <c r="W57" i="17" s="1"/>
  <c r="AM49" i="26"/>
  <c r="AM36" i="25"/>
  <c r="AM49" i="25" s="1"/>
  <c r="AW37" i="24"/>
  <c r="AX24" i="24"/>
  <c r="AP39" i="12"/>
  <c r="AP52" i="12" s="1"/>
  <c r="AQ26" i="12"/>
  <c r="CI32" i="11"/>
  <c r="CH45" i="11"/>
  <c r="CH58" i="11" s="1"/>
  <c r="E38" i="16"/>
  <c r="E51" i="16" s="1"/>
  <c r="F25" i="16"/>
  <c r="CF40" i="20"/>
  <c r="CF53" i="20" s="1"/>
  <c r="CF53" i="19"/>
  <c r="CF40" i="18"/>
  <c r="CF53" i="18" s="1"/>
  <c r="AX40" i="22"/>
  <c r="AX53" i="22" s="1"/>
  <c r="AY27" i="22"/>
  <c r="AD43" i="25"/>
  <c r="AD56" i="25" s="1"/>
  <c r="BX36" i="26"/>
  <c r="BY23" i="26"/>
  <c r="M37" i="10"/>
  <c r="M50" i="10" s="1"/>
  <c r="M37" i="8"/>
  <c r="M50" i="8" s="1"/>
  <c r="M50" i="9"/>
  <c r="AN35" i="20"/>
  <c r="AN48" i="20" s="1"/>
  <c r="AN35" i="18"/>
  <c r="AN44" i="15"/>
  <c r="AN44" i="13"/>
  <c r="AN57" i="13" s="1"/>
  <c r="AN57" i="14"/>
  <c r="BW52" i="7"/>
  <c r="BW39" i="8"/>
  <c r="BW52" i="8" s="1"/>
  <c r="C38" i="20"/>
  <c r="C51" i="20" s="1"/>
  <c r="L50" i="21"/>
  <c r="L37" i="20"/>
  <c r="L50" i="20" s="1"/>
  <c r="BX43" i="23"/>
  <c r="D45" i="17"/>
  <c r="D58" i="17" s="1"/>
  <c r="E32" i="17"/>
  <c r="N35" i="14"/>
  <c r="O22" i="14"/>
  <c r="BH36" i="17"/>
  <c r="BH49" i="17" s="1"/>
  <c r="BI23" i="17"/>
  <c r="L42" i="23"/>
  <c r="L55" i="23" s="1"/>
  <c r="L55" i="22"/>
  <c r="L59" i="22" s="1"/>
  <c r="C40" i="18"/>
  <c r="C53" i="18" s="1"/>
  <c r="CA44" i="22"/>
  <c r="CA57" i="22" s="1"/>
  <c r="CB31" i="22"/>
  <c r="AN50" i="14"/>
  <c r="M56" i="16"/>
  <c r="M43" i="15"/>
  <c r="M56" i="15" s="1"/>
  <c r="BX41" i="20"/>
  <c r="BX41" i="18"/>
  <c r="AV41" i="25"/>
  <c r="AV54" i="25" s="1"/>
  <c r="AV54" i="24"/>
  <c r="AV41" i="23"/>
  <c r="AV54" i="23" s="1"/>
  <c r="D39" i="26"/>
  <c r="E26" i="26"/>
  <c r="BG36" i="10"/>
  <c r="BG49" i="10" s="1"/>
  <c r="BO38" i="7"/>
  <c r="BP25" i="7"/>
  <c r="F39" i="19"/>
  <c r="G26" i="19"/>
  <c r="E35" i="22"/>
  <c r="E48" i="22" s="1"/>
  <c r="F22" i="22"/>
  <c r="CA58" i="14"/>
  <c r="AO21" i="19"/>
  <c r="AN34" i="19"/>
  <c r="BR22" i="9"/>
  <c r="BQ35" i="9"/>
  <c r="CH29" i="12"/>
  <c r="CG42" i="12"/>
  <c r="BP37" i="17"/>
  <c r="BP50" i="17" s="1"/>
  <c r="BQ24" i="17"/>
  <c r="V36" i="20"/>
  <c r="V49" i="20" s="1"/>
  <c r="V49" i="19"/>
  <c r="V36" i="18"/>
  <c r="V49" i="18" s="1"/>
  <c r="BF37" i="20"/>
  <c r="BF37" i="18"/>
  <c r="BQ32" i="24"/>
  <c r="BP45" i="24"/>
  <c r="BE43" i="25"/>
  <c r="BE56" i="25" s="1"/>
  <c r="BE56" i="24"/>
  <c r="BE43" i="23"/>
  <c r="BE56" i="23" s="1"/>
  <c r="BF45" i="26"/>
  <c r="BF58" i="26" s="1"/>
  <c r="BG32" i="26"/>
  <c r="BW38" i="23"/>
  <c r="BW51" i="23" s="1"/>
  <c r="CG36" i="11"/>
  <c r="CH23" i="11"/>
  <c r="D36" i="21"/>
  <c r="D49" i="21" s="1"/>
  <c r="E23" i="21"/>
  <c r="BG44" i="24"/>
  <c r="BH31" i="24"/>
  <c r="AN39" i="17"/>
  <c r="AN39" i="18" s="1"/>
  <c r="AO26" i="17"/>
  <c r="AQ42" i="7"/>
  <c r="AQ55" i="7" s="1"/>
  <c r="AR29" i="7"/>
  <c r="BN43" i="10"/>
  <c r="BN56" i="10" s="1"/>
  <c r="BN43" i="8"/>
  <c r="BN56" i="8" s="1"/>
  <c r="BY30" i="14"/>
  <c r="BX43" i="14"/>
  <c r="AY28" i="21"/>
  <c r="AX41" i="21"/>
  <c r="AX54" i="21" s="1"/>
  <c r="BG55" i="14"/>
  <c r="AZ29" i="12"/>
  <c r="AY42" i="12"/>
  <c r="AY55" i="12" s="1"/>
  <c r="AV42" i="10"/>
  <c r="AV55" i="10" s="1"/>
  <c r="AV55" i="9"/>
  <c r="AV42" i="8"/>
  <c r="AV55" i="8" s="1"/>
  <c r="BG35" i="12"/>
  <c r="BH22" i="12"/>
  <c r="W35" i="9"/>
  <c r="X22" i="9"/>
  <c r="AF36" i="11"/>
  <c r="AF49" i="11" s="1"/>
  <c r="AG23" i="11"/>
  <c r="AN37" i="17"/>
  <c r="AO24" i="17"/>
  <c r="AW40" i="15"/>
  <c r="AW40" i="13"/>
  <c r="BQ28" i="11"/>
  <c r="BP41" i="11"/>
  <c r="BP54" i="11" s="1"/>
  <c r="W44" i="7"/>
  <c r="W57" i="7" s="1"/>
  <c r="X31" i="7"/>
  <c r="D36" i="15"/>
  <c r="D49" i="15" s="1"/>
  <c r="D49" i="14"/>
  <c r="D36" i="13"/>
  <c r="D49" i="13" s="1"/>
  <c r="W41" i="9"/>
  <c r="X28" i="9"/>
  <c r="CG44" i="17"/>
  <c r="CH31" i="17"/>
  <c r="AG21" i="16"/>
  <c r="AF34" i="16"/>
  <c r="BF45" i="15"/>
  <c r="C35" i="15"/>
  <c r="C48" i="15" s="1"/>
  <c r="C48" i="14"/>
  <c r="C35" i="13"/>
  <c r="C48" i="13" s="1"/>
  <c r="BO36" i="10"/>
  <c r="BO36" i="8"/>
  <c r="AO35" i="22"/>
  <c r="AP22" i="22"/>
  <c r="AY27" i="14"/>
  <c r="AX40" i="14"/>
  <c r="E43" i="19"/>
  <c r="F30" i="19"/>
  <c r="BO42" i="11"/>
  <c r="BP29" i="11"/>
  <c r="F27" i="11"/>
  <c r="E40" i="11"/>
  <c r="E53" i="11" s="1"/>
  <c r="AV35" i="10"/>
  <c r="AV48" i="10" s="1"/>
  <c r="AV35" i="8"/>
  <c r="AV48" i="8" s="1"/>
  <c r="AV48" i="9"/>
  <c r="W27" i="17"/>
  <c r="V40" i="17"/>
  <c r="AV40" i="8"/>
  <c r="AV53" i="8" s="1"/>
  <c r="AV53" i="7"/>
  <c r="P43" i="14"/>
  <c r="Q30" i="14"/>
  <c r="BI24" i="16"/>
  <c r="BH37" i="16"/>
  <c r="BH50" i="16" s="1"/>
  <c r="AH53" i="14"/>
  <c r="BY45" i="16"/>
  <c r="BZ32" i="16"/>
  <c r="D37" i="17"/>
  <c r="E24" i="17"/>
  <c r="AN39" i="15"/>
  <c r="AN52" i="14"/>
  <c r="AN39" i="13"/>
  <c r="AN52" i="13" s="1"/>
  <c r="X40" i="19"/>
  <c r="Y27" i="19"/>
  <c r="CJ39" i="22"/>
  <c r="CJ52" i="22" s="1"/>
  <c r="CK26" i="22"/>
  <c r="AP39" i="26"/>
  <c r="AQ26" i="26"/>
  <c r="BF36" i="25"/>
  <c r="BF36" i="23"/>
  <c r="CF45" i="13"/>
  <c r="CF58" i="13" s="1"/>
  <c r="AF41" i="24"/>
  <c r="AG28" i="24"/>
  <c r="D40" i="26"/>
  <c r="D53" i="26" s="1"/>
  <c r="E27" i="26"/>
  <c r="BN40" i="20"/>
  <c r="BN53" i="20" s="1"/>
  <c r="BN53" i="19"/>
  <c r="BN40" i="18"/>
  <c r="BN53" i="18" s="1"/>
  <c r="V41" i="25"/>
  <c r="V54" i="25" s="1"/>
  <c r="V54" i="24"/>
  <c r="V41" i="23"/>
  <c r="V54" i="23" s="1"/>
  <c r="AP41" i="15"/>
  <c r="AP54" i="15" s="1"/>
  <c r="AP54" i="14"/>
  <c r="BF40" i="20"/>
  <c r="AC8" i="17"/>
  <c r="AD47" i="17" s="1"/>
  <c r="T20" i="17"/>
  <c r="U47" i="17"/>
  <c r="T47" i="17"/>
  <c r="T59" i="17" s="1"/>
  <c r="V48" i="17"/>
  <c r="V52" i="17"/>
  <c r="AH26" i="19"/>
  <c r="AG39" i="19"/>
  <c r="AG36" i="24"/>
  <c r="AH23" i="24"/>
  <c r="E31" i="16"/>
  <c r="D44" i="16"/>
  <c r="D57" i="16" s="1"/>
  <c r="AV43" i="20"/>
  <c r="AV56" i="20" s="1"/>
  <c r="AV56" i="19"/>
  <c r="AV43" i="18"/>
  <c r="AV56" i="18" s="1"/>
  <c r="BE34" i="10"/>
  <c r="BE34" i="8"/>
  <c r="AG28" i="9"/>
  <c r="AF41" i="9"/>
  <c r="BY36" i="14"/>
  <c r="BZ23" i="14"/>
  <c r="CA34" i="22"/>
  <c r="CB21" i="22"/>
  <c r="AE40" i="18"/>
  <c r="AE53" i="18" s="1"/>
  <c r="U52" i="26"/>
  <c r="U39" i="25"/>
  <c r="U52" i="25" s="1"/>
  <c r="V39" i="14"/>
  <c r="W26" i="14"/>
  <c r="BY42" i="19"/>
  <c r="BZ29" i="19"/>
  <c r="BO43" i="12"/>
  <c r="BP30" i="12"/>
  <c r="AG24" i="16"/>
  <c r="AF37" i="16"/>
  <c r="AF50" i="16" s="1"/>
  <c r="CH22" i="19"/>
  <c r="CG35" i="19"/>
  <c r="T59" i="23"/>
  <c r="G25" i="9"/>
  <c r="F38" i="9"/>
  <c r="Y38" i="12"/>
  <c r="Y51" i="12" s="1"/>
  <c r="Z25" i="12"/>
  <c r="BQ22" i="17"/>
  <c r="BP35" i="17"/>
  <c r="BP48" i="17" s="1"/>
  <c r="E41" i="17"/>
  <c r="F28" i="17"/>
  <c r="AX37" i="16"/>
  <c r="AY24" i="16"/>
  <c r="T59" i="20"/>
  <c r="B35" i="5"/>
  <c r="O27" i="11"/>
  <c r="N40" i="11"/>
  <c r="N53" i="11" s="1"/>
  <c r="E23" i="11"/>
  <c r="D36" i="11"/>
  <c r="D49" i="11" s="1"/>
  <c r="BY35" i="7"/>
  <c r="BY48" i="7" s="1"/>
  <c r="BZ22" i="7"/>
  <c r="AE34" i="10"/>
  <c r="AE47" i="10" s="1"/>
  <c r="AE34" i="8"/>
  <c r="AE47" i="8" s="1"/>
  <c r="M41" i="9"/>
  <c r="N28" i="9"/>
  <c r="D41" i="18"/>
  <c r="D54" i="18" s="1"/>
  <c r="D54" i="17"/>
  <c r="V42" i="20"/>
  <c r="V55" i="20" s="1"/>
  <c r="V55" i="19"/>
  <c r="V42" i="18"/>
  <c r="V55" i="18" s="1"/>
  <c r="CG44" i="25"/>
  <c r="CG44" i="23"/>
  <c r="AW41" i="7"/>
  <c r="AX28" i="7"/>
  <c r="BE40" i="15"/>
  <c r="BE53" i="15" s="1"/>
  <c r="BE53" i="14"/>
  <c r="BE40" i="13"/>
  <c r="BE53" i="13" s="1"/>
  <c r="BH36" i="21"/>
  <c r="BH49" i="21" s="1"/>
  <c r="BI23" i="21"/>
  <c r="CH28" i="21"/>
  <c r="CG41" i="21"/>
  <c r="AJ28" i="22"/>
  <c r="AJ41" i="22" s="1"/>
  <c r="AJ54" i="22" s="1"/>
  <c r="AI41" i="22"/>
  <c r="AI54" i="22" s="1"/>
  <c r="E39" i="7"/>
  <c r="F26" i="7"/>
  <c r="AF37" i="9"/>
  <c r="AG24" i="9"/>
  <c r="AY24" i="9"/>
  <c r="AX37" i="9"/>
  <c r="F22" i="12"/>
  <c r="E35" i="12"/>
  <c r="E48" i="12" s="1"/>
  <c r="D45" i="15"/>
  <c r="D58" i="15" s="1"/>
  <c r="D58" i="14"/>
  <c r="D45" i="13"/>
  <c r="D58" i="13" s="1"/>
  <c r="CB51" i="14"/>
  <c r="BE45" i="13"/>
  <c r="BE58" i="13" s="1"/>
  <c r="BE58" i="12"/>
  <c r="W42" i="16"/>
  <c r="W55" i="16" s="1"/>
  <c r="X29" i="16"/>
  <c r="N50" i="19"/>
  <c r="CB45" i="19"/>
  <c r="CC32" i="19"/>
  <c r="CC45" i="19" s="1"/>
  <c r="BX38" i="19"/>
  <c r="BY25" i="19"/>
  <c r="CH27" i="24"/>
  <c r="CG40" i="24"/>
  <c r="CG37" i="12"/>
  <c r="CH24" i="12"/>
  <c r="AN45" i="12"/>
  <c r="AN58" i="12" s="1"/>
  <c r="AO32" i="12"/>
  <c r="CH44" i="14"/>
  <c r="CI31" i="14"/>
  <c r="O27" i="16"/>
  <c r="N40" i="16"/>
  <c r="N53" i="16" s="1"/>
  <c r="BP45" i="17"/>
  <c r="BP58" i="17" s="1"/>
  <c r="BQ32" i="17"/>
  <c r="AQ23" i="9"/>
  <c r="AP36" i="9"/>
  <c r="CG44" i="12"/>
  <c r="CH31" i="12"/>
  <c r="W40" i="9"/>
  <c r="X27" i="9"/>
  <c r="AC8" i="9"/>
  <c r="AE54" i="9" s="1"/>
  <c r="T20" i="9"/>
  <c r="V49" i="9"/>
  <c r="T47" i="9"/>
  <c r="T59" i="9" s="1"/>
  <c r="U47" i="9"/>
  <c r="CG43" i="9"/>
  <c r="CH30" i="9"/>
  <c r="N44" i="14"/>
  <c r="O31" i="14"/>
  <c r="O26" i="17"/>
  <c r="N39" i="17"/>
  <c r="AV37" i="18"/>
  <c r="AV50" i="18" s="1"/>
  <c r="AV50" i="17"/>
  <c r="AG35" i="19"/>
  <c r="AH22" i="19"/>
  <c r="BQ32" i="21"/>
  <c r="BP45" i="21"/>
  <c r="BP58" i="21" s="1"/>
  <c r="AG37" i="21"/>
  <c r="AG50" i="21" s="1"/>
  <c r="AH24" i="21"/>
  <c r="BS35" i="7"/>
  <c r="BS48" i="7" s="1"/>
  <c r="BT22" i="7"/>
  <c r="BT35" i="7" s="1"/>
  <c r="BT48" i="7" s="1"/>
  <c r="BX36" i="10"/>
  <c r="BX36" i="8"/>
  <c r="AM47" i="12"/>
  <c r="AM34" i="13"/>
  <c r="AM47" i="13" s="1"/>
  <c r="BY40" i="10"/>
  <c r="BY53" i="10" s="1"/>
  <c r="AF37" i="11"/>
  <c r="AF50" i="11" s="1"/>
  <c r="AG24" i="11"/>
  <c r="CJ45" i="14"/>
  <c r="CK32" i="14"/>
  <c r="CF41" i="15"/>
  <c r="CF54" i="15" s="1"/>
  <c r="CF41" i="13"/>
  <c r="CF54" i="13" s="1"/>
  <c r="AR40" i="17"/>
  <c r="AR53" i="17" s="1"/>
  <c r="AS27" i="17"/>
  <c r="AS40" i="17" s="1"/>
  <c r="AS53" i="17" s="1"/>
  <c r="BO39" i="19"/>
  <c r="BP26" i="19"/>
  <c r="BF39" i="20"/>
  <c r="BF39" i="18"/>
  <c r="F28" i="22"/>
  <c r="E41" i="22"/>
  <c r="N45" i="9"/>
  <c r="O32" i="9"/>
  <c r="X32" i="9"/>
  <c r="W45" i="9"/>
  <c r="CG39" i="11"/>
  <c r="CH26" i="11"/>
  <c r="N37" i="14"/>
  <c r="O24" i="14"/>
  <c r="AQ26" i="16"/>
  <c r="AP39" i="16"/>
  <c r="AP52" i="16" s="1"/>
  <c r="AO44" i="16"/>
  <c r="AO57" i="16" s="1"/>
  <c r="AP31" i="16"/>
  <c r="BR42" i="7"/>
  <c r="BR55" i="7" s="1"/>
  <c r="BS29" i="7"/>
  <c r="BY30" i="9"/>
  <c r="BX43" i="9"/>
  <c r="AF25" i="9"/>
  <c r="AE38" i="9"/>
  <c r="AE36" i="14"/>
  <c r="AF23" i="14"/>
  <c r="BE34" i="13"/>
  <c r="AN36" i="14"/>
  <c r="AO23" i="14"/>
  <c r="C24" i="4"/>
  <c r="C45" i="4"/>
  <c r="BN39" i="10"/>
  <c r="BN52" i="10" s="1"/>
  <c r="BN39" i="8"/>
  <c r="BN52" i="8" s="1"/>
  <c r="BR21" i="11"/>
  <c r="BQ34" i="11"/>
  <c r="AW47" i="7"/>
  <c r="CH35" i="10"/>
  <c r="CH48" i="10" s="1"/>
  <c r="CH48" i="9"/>
  <c r="BY41" i="14"/>
  <c r="BZ28" i="14"/>
  <c r="BP21" i="12"/>
  <c r="BO34" i="12"/>
  <c r="V41" i="17"/>
  <c r="V54" i="17" s="1"/>
  <c r="W28" i="17"/>
  <c r="BT32" i="12"/>
  <c r="BT45" i="12" s="1"/>
  <c r="BT58" i="12" s="1"/>
  <c r="BS45" i="12"/>
  <c r="BS58" i="12" s="1"/>
  <c r="AY34" i="21"/>
  <c r="AZ21" i="21"/>
  <c r="BE42" i="25"/>
  <c r="BE55" i="25" s="1"/>
  <c r="BE55" i="24"/>
  <c r="BE42" i="23"/>
  <c r="BE55" i="23" s="1"/>
  <c r="F32" i="24"/>
  <c r="E45" i="24"/>
  <c r="E38" i="17"/>
  <c r="E51" i="17" s="1"/>
  <c r="F25" i="17"/>
  <c r="BY43" i="21"/>
  <c r="BY56" i="21" s="1"/>
  <c r="BZ30" i="21"/>
  <c r="CH45" i="22"/>
  <c r="CH58" i="22" s="1"/>
  <c r="CI32" i="22"/>
  <c r="BT50" i="24"/>
  <c r="AY40" i="24"/>
  <c r="AZ27" i="24"/>
  <c r="L44" i="25"/>
  <c r="L57" i="25" s="1"/>
  <c r="L57" i="24"/>
  <c r="L44" i="23"/>
  <c r="L57" i="23" s="1"/>
  <c r="BO44" i="26"/>
  <c r="BP31" i="26"/>
  <c r="BP39" i="21"/>
  <c r="BP52" i="21" s="1"/>
  <c r="BQ26" i="21"/>
  <c r="BE44" i="23"/>
  <c r="BE57" i="23" s="1"/>
  <c r="P24" i="12"/>
  <c r="O37" i="12"/>
  <c r="O50" i="12" s="1"/>
  <c r="AM36" i="18"/>
  <c r="AM49" i="18" s="1"/>
  <c r="AM49" i="17"/>
  <c r="CA22" i="19"/>
  <c r="BZ35" i="19"/>
  <c r="BE42" i="18"/>
  <c r="BE55" i="18" s="1"/>
  <c r="E36" i="22"/>
  <c r="E49" i="22" s="1"/>
  <c r="F23" i="22"/>
  <c r="C43" i="25"/>
  <c r="C56" i="25" s="1"/>
  <c r="BX40" i="25"/>
  <c r="BX40" i="23"/>
  <c r="E40" i="24"/>
  <c r="F27" i="24"/>
  <c r="CG42" i="26"/>
  <c r="CH29" i="26"/>
  <c r="CG41" i="25"/>
  <c r="CG41" i="23"/>
  <c r="X26" i="24"/>
  <c r="W39" i="24"/>
  <c r="CH43" i="14"/>
  <c r="CI30" i="14"/>
  <c r="F47" i="19"/>
  <c r="AF43" i="19"/>
  <c r="AG30" i="19"/>
  <c r="BQ37" i="21"/>
  <c r="BQ50" i="21" s="1"/>
  <c r="BR24" i="21"/>
  <c r="CK39" i="24"/>
  <c r="CL26" i="24"/>
  <c r="CL39" i="24" s="1"/>
  <c r="AD44" i="25"/>
  <c r="AD57" i="25" s="1"/>
  <c r="AD57" i="24"/>
  <c r="AD44" i="23"/>
  <c r="AD57" i="23" s="1"/>
  <c r="AF36" i="26"/>
  <c r="AF49" i="26" s="1"/>
  <c r="AG23" i="26"/>
  <c r="CI31" i="9"/>
  <c r="CH44" i="9"/>
  <c r="AR30" i="19"/>
  <c r="AQ43" i="19"/>
  <c r="AN34" i="22"/>
  <c r="AO21" i="22"/>
  <c r="BY39" i="22"/>
  <c r="BY52" i="22" s="1"/>
  <c r="BZ26" i="22"/>
  <c r="BP41" i="26"/>
  <c r="BP54" i="26" s="1"/>
  <c r="BQ28" i="26"/>
  <c r="AV37" i="25"/>
  <c r="AV50" i="25" s="1"/>
  <c r="AV50" i="24"/>
  <c r="AV37" i="23"/>
  <c r="AV50" i="23" s="1"/>
  <c r="BQ37" i="14"/>
  <c r="BR24" i="14"/>
  <c r="CA28" i="16"/>
  <c r="BZ41" i="16"/>
  <c r="BZ54" i="16" s="1"/>
  <c r="CG40" i="19"/>
  <c r="CH27" i="19"/>
  <c r="BW49" i="26"/>
  <c r="BW36" i="25"/>
  <c r="BW49" i="25" s="1"/>
  <c r="BX34" i="11"/>
  <c r="BY21" i="11"/>
  <c r="BX43" i="26"/>
  <c r="BY30" i="26"/>
  <c r="N23" i="12"/>
  <c r="M36" i="12"/>
  <c r="AD36" i="23"/>
  <c r="AD49" i="23" s="1"/>
  <c r="AF22" i="16"/>
  <c r="AE35" i="16"/>
  <c r="AN38" i="22"/>
  <c r="AO25" i="22"/>
  <c r="AI34" i="24"/>
  <c r="AJ21" i="24"/>
  <c r="AJ34" i="24" s="1"/>
  <c r="E42" i="22"/>
  <c r="E55" i="22" s="1"/>
  <c r="F29" i="22"/>
  <c r="CH30" i="24"/>
  <c r="CG43" i="24"/>
  <c r="N36" i="26"/>
  <c r="N49" i="26" s="1"/>
  <c r="O23" i="26"/>
  <c r="AY37" i="21"/>
  <c r="AY50" i="21" s="1"/>
  <c r="AZ24" i="21"/>
  <c r="M35" i="15"/>
  <c r="M48" i="15" s="1"/>
  <c r="M48" i="14"/>
  <c r="BF45" i="22"/>
  <c r="BG32" i="22"/>
  <c r="AC8" i="15"/>
  <c r="AE52" i="15" s="1"/>
  <c r="T20" i="15"/>
  <c r="BX38" i="10"/>
  <c r="AW35" i="17"/>
  <c r="AX22" i="17"/>
  <c r="BZ23" i="19"/>
  <c r="BY36" i="19"/>
  <c r="AC20" i="22"/>
  <c r="AL8" i="22"/>
  <c r="AN53" i="22" s="1"/>
  <c r="AE54" i="22"/>
  <c r="AE53" i="22"/>
  <c r="AD47" i="22"/>
  <c r="AE56" i="22"/>
  <c r="AC47" i="22"/>
  <c r="AC59" i="22" s="1"/>
  <c r="CG38" i="22"/>
  <c r="CH25" i="22"/>
  <c r="BO34" i="24"/>
  <c r="BP21" i="24"/>
  <c r="C52" i="26"/>
  <c r="C39" i="25"/>
  <c r="C52" i="25" s="1"/>
  <c r="BG49" i="9"/>
  <c r="W34" i="22"/>
  <c r="W47" i="22" s="1"/>
  <c r="X21" i="22"/>
  <c r="BO37" i="19"/>
  <c r="BP24" i="19"/>
  <c r="CB45" i="14"/>
  <c r="CC32" i="14"/>
  <c r="CC45" i="14" s="1"/>
  <c r="AP40" i="21"/>
  <c r="AP53" i="21" s="1"/>
  <c r="AQ27" i="21"/>
  <c r="BG36" i="26"/>
  <c r="BG49" i="26" s="1"/>
  <c r="BH23" i="26"/>
  <c r="AM34" i="20"/>
  <c r="AM47" i="20" s="1"/>
  <c r="AM34" i="18"/>
  <c r="AM37" i="25"/>
  <c r="AM50" i="25" s="1"/>
  <c r="N27" i="19"/>
  <c r="M40" i="19"/>
  <c r="AQ38" i="19"/>
  <c r="AR25" i="19"/>
  <c r="BO45" i="23"/>
  <c r="BX39" i="24"/>
  <c r="BY26" i="24"/>
  <c r="BO44" i="25"/>
  <c r="BO44" i="23"/>
  <c r="O45" i="26"/>
  <c r="O58" i="26" s="1"/>
  <c r="P32" i="26"/>
  <c r="BO45" i="26"/>
  <c r="BP32" i="26"/>
  <c r="CI42" i="24"/>
  <c r="CJ29" i="24"/>
  <c r="AE39" i="26"/>
  <c r="AE52" i="26" s="1"/>
  <c r="AF26" i="26"/>
  <c r="BE58" i="26"/>
  <c r="BE45" i="25"/>
  <c r="BE58" i="25" s="1"/>
  <c r="CH35" i="7"/>
  <c r="CH48" i="7" s="1"/>
  <c r="CI22" i="7"/>
  <c r="BP22" i="12"/>
  <c r="BO35" i="12"/>
  <c r="BG41" i="14"/>
  <c r="BH28" i="14"/>
  <c r="AW43" i="15"/>
  <c r="AW43" i="13"/>
  <c r="AE40" i="10"/>
  <c r="AE53" i="10" s="1"/>
  <c r="AE40" i="8"/>
  <c r="AE53" i="8" s="1"/>
  <c r="CE11" i="9"/>
  <c r="BV50" i="9"/>
  <c r="BW50" i="9"/>
  <c r="CG42" i="10"/>
  <c r="CG42" i="8"/>
  <c r="W54" i="14"/>
  <c r="AD38" i="20"/>
  <c r="AD51" i="20" s="1"/>
  <c r="AD51" i="19"/>
  <c r="AD38" i="18"/>
  <c r="AD51" i="18" s="1"/>
  <c r="AW42" i="9"/>
  <c r="AX29" i="9"/>
  <c r="BQ25" i="16"/>
  <c r="BP38" i="16"/>
  <c r="BP51" i="16" s="1"/>
  <c r="AY39" i="17"/>
  <c r="AY52" i="17" s="1"/>
  <c r="AZ26" i="17"/>
  <c r="CI37" i="7"/>
  <c r="CI50" i="7" s="1"/>
  <c r="CJ24" i="7"/>
  <c r="AH38" i="16"/>
  <c r="AH51" i="16" s="1"/>
  <c r="AI25" i="16"/>
  <c r="BF44" i="22"/>
  <c r="BG31" i="22"/>
  <c r="BG42" i="12"/>
  <c r="BG55" i="12" s="1"/>
  <c r="BH29" i="12"/>
  <c r="AW45" i="21"/>
  <c r="AX32" i="21"/>
  <c r="M57" i="9"/>
  <c r="M44" i="8"/>
  <c r="M57" i="8" s="1"/>
  <c r="M44" i="10"/>
  <c r="M57" i="10" s="1"/>
  <c r="P44" i="22"/>
  <c r="P57" i="22" s="1"/>
  <c r="Q31" i="22"/>
  <c r="W44" i="15"/>
  <c r="W57" i="15" s="1"/>
  <c r="W57" i="14"/>
  <c r="AP26" i="7"/>
  <c r="AO39" i="7"/>
  <c r="CF42" i="20"/>
  <c r="CF55" i="20" s="1"/>
  <c r="CF55" i="19"/>
  <c r="CF42" i="18"/>
  <c r="CF55" i="18" s="1"/>
  <c r="AO35" i="9"/>
  <c r="AP22" i="9"/>
  <c r="AO42" i="11"/>
  <c r="AO55" i="11" s="1"/>
  <c r="AP29" i="11"/>
  <c r="BZ29" i="11"/>
  <c r="BY42" i="11"/>
  <c r="BY55" i="11" s="1"/>
  <c r="E17" i="6"/>
  <c r="D17" i="4"/>
  <c r="BN36" i="8"/>
  <c r="BN49" i="8" s="1"/>
  <c r="BN49" i="7"/>
  <c r="AF21" i="12"/>
  <c r="AE34" i="12"/>
  <c r="AE47" i="12" s="1"/>
  <c r="M58" i="19"/>
  <c r="M45" i="18"/>
  <c r="M58" i="18" s="1"/>
  <c r="CG36" i="21"/>
  <c r="CH23" i="21"/>
  <c r="BN39" i="25"/>
  <c r="BN52" i="25" s="1"/>
  <c r="BN52" i="24"/>
  <c r="BN39" i="23"/>
  <c r="BN52" i="23" s="1"/>
  <c r="L57" i="11"/>
  <c r="L44" i="10"/>
  <c r="L57" i="10" s="1"/>
  <c r="BR40" i="21"/>
  <c r="BR53" i="21" s="1"/>
  <c r="BS27" i="21"/>
  <c r="AN41" i="26"/>
  <c r="AO28" i="26"/>
  <c r="BG30" i="22"/>
  <c r="BF43" i="22"/>
  <c r="T59" i="15"/>
  <c r="F43" i="12"/>
  <c r="F56" i="12" s="1"/>
  <c r="G30" i="12"/>
  <c r="AV58" i="21"/>
  <c r="AV45" i="20"/>
  <c r="AV58" i="20" s="1"/>
  <c r="Y45" i="24"/>
  <c r="Z32" i="24"/>
  <c r="BG22" i="9"/>
  <c r="BF35" i="9"/>
  <c r="BY35" i="12"/>
  <c r="BZ22" i="12"/>
  <c r="CH25" i="12"/>
  <c r="CG38" i="12"/>
  <c r="AX48" i="19"/>
  <c r="AE42" i="21"/>
  <c r="AE55" i="21" s="1"/>
  <c r="AF29" i="21"/>
  <c r="BG32" i="9"/>
  <c r="BF45" i="9"/>
  <c r="CH39" i="14"/>
  <c r="CI26" i="14"/>
  <c r="CG39" i="21"/>
  <c r="CH26" i="21"/>
  <c r="N38" i="9"/>
  <c r="O25" i="9"/>
  <c r="BR40" i="12"/>
  <c r="BS27" i="12"/>
  <c r="AX41" i="14"/>
  <c r="AY28" i="14"/>
  <c r="V34" i="7"/>
  <c r="V47" i="7" s="1"/>
  <c r="W21" i="7"/>
  <c r="L38" i="8"/>
  <c r="L51" i="8" s="1"/>
  <c r="W41" i="22"/>
  <c r="W54" i="22" s="1"/>
  <c r="X28" i="22"/>
  <c r="X40" i="14"/>
  <c r="Y27" i="14"/>
  <c r="BG44" i="14"/>
  <c r="BH31" i="14"/>
  <c r="AE35" i="21"/>
  <c r="AF22" i="21"/>
  <c r="AD34" i="15"/>
  <c r="AD47" i="14"/>
  <c r="AD34" i="13"/>
  <c r="AD47" i="13" s="1"/>
  <c r="AW37" i="15"/>
  <c r="AY34" i="22"/>
  <c r="AZ21" i="22"/>
  <c r="AY24" i="11"/>
  <c r="AX37" i="11"/>
  <c r="AX50" i="11" s="1"/>
  <c r="AC59" i="13"/>
  <c r="W40" i="15"/>
  <c r="W53" i="15" s="1"/>
  <c r="W53" i="14"/>
  <c r="W40" i="13"/>
  <c r="W53" i="13" s="1"/>
  <c r="BF44" i="15"/>
  <c r="BF44" i="13"/>
  <c r="BB27" i="16"/>
  <c r="BB40" i="16" s="1"/>
  <c r="BB53" i="16" s="1"/>
  <c r="BA40" i="16"/>
  <c r="BA53" i="16" s="1"/>
  <c r="BF41" i="17"/>
  <c r="BG28" i="17"/>
  <c r="X29" i="19"/>
  <c r="W42" i="19"/>
  <c r="U53" i="21"/>
  <c r="U59" i="21" s="1"/>
  <c r="U40" i="20"/>
  <c r="U53" i="20" s="1"/>
  <c r="AD48" i="21"/>
  <c r="AD35" i="20"/>
  <c r="AD48" i="20" s="1"/>
  <c r="CH44" i="24"/>
  <c r="CI31" i="24"/>
  <c r="BF40" i="14"/>
  <c r="BG27" i="14"/>
  <c r="O36" i="7"/>
  <c r="O49" i="7" s="1"/>
  <c r="P23" i="7"/>
  <c r="E35" i="11"/>
  <c r="F22" i="11"/>
  <c r="BP45" i="11"/>
  <c r="BP58" i="11" s="1"/>
  <c r="BQ32" i="11"/>
  <c r="AE34" i="14"/>
  <c r="AF21" i="14"/>
  <c r="BZ35" i="14"/>
  <c r="CA22" i="14"/>
  <c r="BI34" i="16"/>
  <c r="BJ21" i="16"/>
  <c r="AZ35" i="16"/>
  <c r="AZ48" i="16" s="1"/>
  <c r="BA22" i="16"/>
  <c r="AF36" i="17"/>
  <c r="AF49" i="17" s="1"/>
  <c r="AG23" i="17"/>
  <c r="T20" i="19"/>
  <c r="AC8" i="19"/>
  <c r="AE58" i="19" s="1"/>
  <c r="V52" i="19"/>
  <c r="T47" i="19"/>
  <c r="T59" i="19" s="1"/>
  <c r="V51" i="19"/>
  <c r="V53" i="19"/>
  <c r="D52" i="7"/>
  <c r="D39" i="8"/>
  <c r="D52" i="8" s="1"/>
  <c r="AE37" i="10"/>
  <c r="AE50" i="10" s="1"/>
  <c r="AE37" i="8"/>
  <c r="AE50" i="8" s="1"/>
  <c r="AW37" i="10"/>
  <c r="AW37" i="8"/>
  <c r="BG43" i="12"/>
  <c r="BH30" i="12"/>
  <c r="BP45" i="14"/>
  <c r="BQ32" i="14"/>
  <c r="BF45" i="12"/>
  <c r="BG32" i="12"/>
  <c r="CA37" i="16"/>
  <c r="CA50" i="16" s="1"/>
  <c r="CB24" i="16"/>
  <c r="AO29" i="17"/>
  <c r="AN42" i="17"/>
  <c r="CH45" i="17"/>
  <c r="CH58" i="17" s="1"/>
  <c r="CI32" i="17"/>
  <c r="P24" i="19"/>
  <c r="O37" i="19"/>
  <c r="CA58" i="19"/>
  <c r="CA45" i="18"/>
  <c r="CA58" i="18" s="1"/>
  <c r="BW38" i="20"/>
  <c r="BW51" i="20" s="1"/>
  <c r="BW51" i="19"/>
  <c r="BW38" i="18"/>
  <c r="BW51" i="18" s="1"/>
  <c r="E34" i="22"/>
  <c r="E47" i="22" s="1"/>
  <c r="F21" i="22"/>
  <c r="AY56" i="24"/>
  <c r="W41" i="12"/>
  <c r="W54" i="12" s="1"/>
  <c r="X28" i="12"/>
  <c r="BO45" i="10"/>
  <c r="BZ37" i="11"/>
  <c r="CA24" i="11"/>
  <c r="CF37" i="13"/>
  <c r="CF50" i="13" s="1"/>
  <c r="CF50" i="12"/>
  <c r="CG44" i="15"/>
  <c r="CG44" i="13"/>
  <c r="AO49" i="9"/>
  <c r="AO36" i="10"/>
  <c r="AO49" i="10" s="1"/>
  <c r="M34" i="11"/>
  <c r="M47" i="11" s="1"/>
  <c r="N21" i="11"/>
  <c r="W43" i="11"/>
  <c r="W56" i="11" s="1"/>
  <c r="X30" i="11"/>
  <c r="X49" i="9"/>
  <c r="D54" i="9"/>
  <c r="D41" i="10"/>
  <c r="D54" i="10" s="1"/>
  <c r="D41" i="8"/>
  <c r="D54" i="8" s="1"/>
  <c r="BG44" i="11"/>
  <c r="BG57" i="11" s="1"/>
  <c r="BH31" i="11"/>
  <c r="AE36" i="12"/>
  <c r="AE49" i="12" s="1"/>
  <c r="AF23" i="12"/>
  <c r="BZ44" i="12"/>
  <c r="BZ57" i="12" s="1"/>
  <c r="CA31" i="12"/>
  <c r="M57" i="14"/>
  <c r="M44" i="13"/>
  <c r="M57" i="13" s="1"/>
  <c r="M44" i="15"/>
  <c r="M57" i="15" s="1"/>
  <c r="BG36" i="19"/>
  <c r="BH23" i="19"/>
  <c r="CA45" i="17"/>
  <c r="CA58" i="17" s="1"/>
  <c r="CB32" i="17"/>
  <c r="O36" i="19"/>
  <c r="P23" i="19"/>
  <c r="AF48" i="19"/>
  <c r="BZ23" i="9"/>
  <c r="BY36" i="9"/>
  <c r="AN34" i="12"/>
  <c r="AN47" i="12" s="1"/>
  <c r="AO21" i="12"/>
  <c r="N26" i="7"/>
  <c r="M39" i="7"/>
  <c r="E43" i="11"/>
  <c r="E56" i="11" s="1"/>
  <c r="F30" i="11"/>
  <c r="CI45" i="15"/>
  <c r="CI58" i="15" s="1"/>
  <c r="CI58" i="14"/>
  <c r="CG41" i="14"/>
  <c r="CH28" i="14"/>
  <c r="AO22" i="16"/>
  <c r="AN35" i="16"/>
  <c r="BN39" i="20"/>
  <c r="BN52" i="20" s="1"/>
  <c r="BN39" i="18"/>
  <c r="BN52" i="18" s="1"/>
  <c r="AM35" i="18"/>
  <c r="AM48" i="18" s="1"/>
  <c r="D41" i="23"/>
  <c r="D54" i="23" s="1"/>
  <c r="D54" i="22"/>
  <c r="D45" i="10"/>
  <c r="D58" i="10" s="1"/>
  <c r="M58" i="9"/>
  <c r="G29" i="9"/>
  <c r="F42" i="9"/>
  <c r="L42" i="10"/>
  <c r="L55" i="10" s="1"/>
  <c r="M37" i="15"/>
  <c r="M50" i="15" s="1"/>
  <c r="M37" i="13"/>
  <c r="M50" i="13" s="1"/>
  <c r="M50" i="14"/>
  <c r="BS31" i="16"/>
  <c r="BR44" i="16"/>
  <c r="BR57" i="16" s="1"/>
  <c r="W23" i="17"/>
  <c r="V36" i="17"/>
  <c r="V49" i="17" s="1"/>
  <c r="AF45" i="17"/>
  <c r="AF58" i="17" s="1"/>
  <c r="AG32" i="17"/>
  <c r="BW43" i="10"/>
  <c r="BW56" i="10" s="1"/>
  <c r="BW43" i="8"/>
  <c r="BW56" i="8" s="1"/>
  <c r="CA40" i="11"/>
  <c r="CB27" i="11"/>
  <c r="AD36" i="15"/>
  <c r="AD49" i="15" s="1"/>
  <c r="AD36" i="13"/>
  <c r="AD49" i="13" s="1"/>
  <c r="AD49" i="14"/>
  <c r="AO25" i="16"/>
  <c r="AN38" i="16"/>
  <c r="AQ27" i="16"/>
  <c r="AP40" i="16"/>
  <c r="AP53" i="16" s="1"/>
  <c r="BM15" i="19"/>
  <c r="BP54" i="19" s="1"/>
  <c r="BD54" i="19"/>
  <c r="Z42" i="26"/>
  <c r="Z55" i="26" s="1"/>
  <c r="AA29" i="26"/>
  <c r="AA42" i="26" s="1"/>
  <c r="AA55" i="26" s="1"/>
  <c r="V56" i="9"/>
  <c r="BO39" i="9"/>
  <c r="BP26" i="9"/>
  <c r="AR40" i="12"/>
  <c r="AR53" i="12" s="1"/>
  <c r="AS27" i="12"/>
  <c r="AS40" i="12" s="1"/>
  <c r="AS53" i="12" s="1"/>
  <c r="AF39" i="7"/>
  <c r="AF52" i="7" s="1"/>
  <c r="AG26" i="7"/>
  <c r="AW42" i="11"/>
  <c r="AX29" i="11"/>
  <c r="BX41" i="15"/>
  <c r="BX41" i="13"/>
  <c r="BN34" i="13"/>
  <c r="AF38" i="17"/>
  <c r="AF51" i="17" s="1"/>
  <c r="AG25" i="17"/>
  <c r="CI39" i="17"/>
  <c r="CI52" i="17" s="1"/>
  <c r="CJ26" i="17"/>
  <c r="AG44" i="16"/>
  <c r="AG57" i="16" s="1"/>
  <c r="AH31" i="16"/>
  <c r="BN36" i="25"/>
  <c r="BN49" i="25" s="1"/>
  <c r="BN36" i="23"/>
  <c r="BN49" i="23" s="1"/>
  <c r="BN49" i="24"/>
  <c r="V43" i="26"/>
  <c r="V56" i="26" s="1"/>
  <c r="W30" i="26"/>
  <c r="N43" i="26"/>
  <c r="N56" i="26" s="1"/>
  <c r="O30" i="26"/>
  <c r="BX39" i="17"/>
  <c r="BY26" i="17"/>
  <c r="BD11" i="11"/>
  <c r="BI50" i="11" s="1"/>
  <c r="AV50" i="11"/>
  <c r="CG40" i="15"/>
  <c r="CG40" i="13"/>
  <c r="AV44" i="23"/>
  <c r="AV57" i="23" s="1"/>
  <c r="AX53" i="24"/>
  <c r="AX40" i="23"/>
  <c r="AX53" i="23" s="1"/>
  <c r="D41" i="26"/>
  <c r="E28" i="26"/>
  <c r="CH45" i="26"/>
  <c r="CH58" i="26" s="1"/>
  <c r="CI32" i="26"/>
  <c r="AN38" i="26"/>
  <c r="AO25" i="26"/>
  <c r="AE42" i="26"/>
  <c r="AE55" i="26" s="1"/>
  <c r="AF29" i="26"/>
  <c r="AW36" i="26"/>
  <c r="AW49" i="26" s="1"/>
  <c r="AX23" i="26"/>
  <c r="BY44" i="11"/>
  <c r="BY57" i="11" s="1"/>
  <c r="BZ31" i="11"/>
  <c r="BY48" i="19"/>
  <c r="BY35" i="18"/>
  <c r="BY48" i="18" s="1"/>
  <c r="AE56" i="23"/>
  <c r="G41" i="24"/>
  <c r="H28" i="24"/>
  <c r="BZ27" i="24"/>
  <c r="BY40" i="24"/>
  <c r="D53" i="24"/>
  <c r="CF55" i="26"/>
  <c r="CF42" i="25"/>
  <c r="CF55" i="25" s="1"/>
  <c r="AP43" i="26"/>
  <c r="AP56" i="26" s="1"/>
  <c r="AQ30" i="26"/>
  <c r="CA36" i="12"/>
  <c r="CA49" i="12" s="1"/>
  <c r="CB23" i="12"/>
  <c r="CG43" i="15"/>
  <c r="CG43" i="13"/>
  <c r="H21" i="19"/>
  <c r="G34" i="19"/>
  <c r="CF34" i="20"/>
  <c r="CF34" i="18"/>
  <c r="CJ52" i="24"/>
  <c r="CJ39" i="23"/>
  <c r="CJ52" i="23" s="1"/>
  <c r="CG44" i="10"/>
  <c r="CG44" i="8"/>
  <c r="AH22" i="12"/>
  <c r="AG35" i="12"/>
  <c r="AP43" i="20"/>
  <c r="AP56" i="20" s="1"/>
  <c r="AP56" i="19"/>
  <c r="AP43" i="18"/>
  <c r="AP56" i="18" s="1"/>
  <c r="AC47" i="21"/>
  <c r="AC59" i="21" s="1"/>
  <c r="AM34" i="23"/>
  <c r="U58" i="26"/>
  <c r="U45" i="25"/>
  <c r="U58" i="25" s="1"/>
  <c r="BG53" i="24"/>
  <c r="BP37" i="15"/>
  <c r="BP50" i="15" s="1"/>
  <c r="BP50" i="14"/>
  <c r="AO45" i="22"/>
  <c r="AO58" i="22" s="1"/>
  <c r="AP32" i="22"/>
  <c r="E42" i="25"/>
  <c r="E55" i="25" s="1"/>
  <c r="E55" i="24"/>
  <c r="E42" i="23"/>
  <c r="E55" i="23" s="1"/>
  <c r="M42" i="26"/>
  <c r="N29" i="26"/>
  <c r="BW34" i="10"/>
  <c r="BA32" i="17"/>
  <c r="AZ45" i="17"/>
  <c r="AZ58" i="17" s="1"/>
  <c r="CH34" i="21"/>
  <c r="CI21" i="21"/>
  <c r="BW56" i="26"/>
  <c r="BW43" i="25"/>
  <c r="BW56" i="25" s="1"/>
  <c r="L36" i="13"/>
  <c r="L49" i="13" s="1"/>
  <c r="L49" i="12"/>
  <c r="CH40" i="17"/>
  <c r="CI27" i="17"/>
  <c r="AE40" i="25"/>
  <c r="AE53" i="25" s="1"/>
  <c r="AE40" i="23"/>
  <c r="AE53" i="23" s="1"/>
  <c r="U47" i="19"/>
  <c r="AW35" i="7"/>
  <c r="AW48" i="7" s="1"/>
  <c r="AX22" i="7"/>
  <c r="BQ29" i="12"/>
  <c r="BP42" i="12"/>
  <c r="BP55" i="12" s="1"/>
  <c r="BN42" i="15"/>
  <c r="BN55" i="15" s="1"/>
  <c r="N32" i="21"/>
  <c r="M45" i="21"/>
  <c r="M58" i="21" s="1"/>
  <c r="CF43" i="25"/>
  <c r="CF56" i="25" s="1"/>
  <c r="CF56" i="24"/>
  <c r="CF43" i="23"/>
  <c r="CF56" i="23" s="1"/>
  <c r="N23" i="17"/>
  <c r="M36" i="17"/>
  <c r="L44" i="13"/>
  <c r="L57" i="13" s="1"/>
  <c r="BE45" i="23"/>
  <c r="BE58" i="23" s="1"/>
  <c r="BE58" i="22"/>
  <c r="M36" i="25"/>
  <c r="M49" i="25" s="1"/>
  <c r="M49" i="24"/>
  <c r="M36" i="23"/>
  <c r="M49" i="23" s="1"/>
  <c r="AF42" i="22"/>
  <c r="AF55" i="22" s="1"/>
  <c r="AG29" i="22"/>
  <c r="CH28" i="7"/>
  <c r="CG41" i="7"/>
  <c r="AE45" i="11"/>
  <c r="AF32" i="11"/>
  <c r="AV48" i="17"/>
  <c r="AV35" i="18"/>
  <c r="AV48" i="18" s="1"/>
  <c r="BX36" i="20"/>
  <c r="BX36" i="18"/>
  <c r="M40" i="25"/>
  <c r="M53" i="25" s="1"/>
  <c r="BN34" i="25"/>
  <c r="BN34" i="23"/>
  <c r="AX34" i="26"/>
  <c r="AX47" i="26" s="1"/>
  <c r="AY21" i="26"/>
  <c r="AC47" i="18"/>
  <c r="AC59" i="18" s="1"/>
  <c r="BN37" i="20"/>
  <c r="BN50" i="20" s="1"/>
  <c r="BN50" i="19"/>
  <c r="BN37" i="18"/>
  <c r="BN50" i="18" s="1"/>
  <c r="AF29" i="14"/>
  <c r="AE42" i="14"/>
  <c r="BF49" i="26"/>
  <c r="AO32" i="11"/>
  <c r="AN45" i="11"/>
  <c r="BZ51" i="16"/>
  <c r="BZ38" i="15"/>
  <c r="BZ51" i="15" s="1"/>
  <c r="AY36" i="16"/>
  <c r="AY49" i="16" s="1"/>
  <c r="AZ23" i="16"/>
  <c r="L40" i="20"/>
  <c r="L53" i="20" s="1"/>
  <c r="L53" i="19"/>
  <c r="L40" i="18"/>
  <c r="L53" i="18" s="1"/>
  <c r="AP51" i="19"/>
  <c r="AP38" i="18"/>
  <c r="AP51" i="18" s="1"/>
  <c r="X32" i="21"/>
  <c r="W45" i="21"/>
  <c r="W58" i="21" s="1"/>
  <c r="W57" i="24"/>
  <c r="W44" i="23"/>
  <c r="W57" i="23" s="1"/>
  <c r="BW39" i="25"/>
  <c r="BW52" i="25" s="1"/>
  <c r="BW52" i="24"/>
  <c r="BW39" i="23"/>
  <c r="BW52" i="23" s="1"/>
  <c r="BP44" i="24"/>
  <c r="BQ31" i="24"/>
  <c r="CH55" i="24"/>
  <c r="AS54" i="24"/>
  <c r="AD52" i="26"/>
  <c r="AD39" i="25"/>
  <c r="AD52" i="25" s="1"/>
  <c r="AV44" i="20"/>
  <c r="AV57" i="20" s="1"/>
  <c r="AV57" i="19"/>
  <c r="AV44" i="18"/>
  <c r="AV57" i="18" s="1"/>
  <c r="E42" i="21"/>
  <c r="E55" i="21" s="1"/>
  <c r="F29" i="21"/>
  <c r="BF37" i="24"/>
  <c r="BG24" i="24"/>
  <c r="BP23" i="24"/>
  <c r="BO36" i="24"/>
  <c r="M43" i="24"/>
  <c r="N30" i="24"/>
  <c r="U56" i="26"/>
  <c r="U43" i="25"/>
  <c r="U56" i="25" s="1"/>
  <c r="CI27" i="14"/>
  <c r="CH40" i="14"/>
  <c r="BP32" i="19"/>
  <c r="BO45" i="19"/>
  <c r="BG40" i="21"/>
  <c r="BG53" i="21" s="1"/>
  <c r="BH27" i="21"/>
  <c r="C54" i="26"/>
  <c r="C41" i="25"/>
  <c r="C54" i="25" s="1"/>
  <c r="X43" i="9"/>
  <c r="Y30" i="9"/>
  <c r="AP42" i="12"/>
  <c r="AQ29" i="12"/>
  <c r="BD8" i="12"/>
  <c r="BF56" i="12" s="1"/>
  <c r="AW53" i="12"/>
  <c r="AU47" i="12"/>
  <c r="AW56" i="12"/>
  <c r="L37" i="18"/>
  <c r="L50" i="18" s="1"/>
  <c r="L50" i="17"/>
  <c r="F54" i="24"/>
  <c r="V34" i="24"/>
  <c r="W21" i="24"/>
  <c r="M39" i="26"/>
  <c r="N26" i="26"/>
  <c r="BP38" i="26"/>
  <c r="BP51" i="26" s="1"/>
  <c r="BQ25" i="26"/>
  <c r="N39" i="15"/>
  <c r="N52" i="15" s="1"/>
  <c r="N52" i="14"/>
  <c r="N39" i="13"/>
  <c r="N52" i="13" s="1"/>
  <c r="CG34" i="19"/>
  <c r="CH21" i="19"/>
  <c r="W36" i="21"/>
  <c r="W49" i="21" s="1"/>
  <c r="X23" i="21"/>
  <c r="BH36" i="22"/>
  <c r="BH49" i="22" s="1"/>
  <c r="BI23" i="22"/>
  <c r="BF35" i="24"/>
  <c r="BG22" i="24"/>
  <c r="BO40" i="26"/>
  <c r="BO40" i="25" s="1"/>
  <c r="BP27" i="26"/>
  <c r="CF55" i="17"/>
  <c r="CH29" i="22"/>
  <c r="CG42" i="22"/>
  <c r="CB37" i="22"/>
  <c r="CB50" i="22" s="1"/>
  <c r="CC24" i="22"/>
  <c r="CC37" i="22" s="1"/>
  <c r="CC50" i="22" s="1"/>
  <c r="L35" i="23"/>
  <c r="L48" i="23" s="1"/>
  <c r="N40" i="26"/>
  <c r="N53" i="26" s="1"/>
  <c r="O27" i="26"/>
  <c r="V45" i="26"/>
  <c r="W32" i="26"/>
  <c r="BI27" i="24"/>
  <c r="BH40" i="24"/>
  <c r="CI40" i="11"/>
  <c r="CJ27" i="11"/>
  <c r="D44" i="11"/>
  <c r="D57" i="11" s="1"/>
  <c r="E31" i="11"/>
  <c r="BX34" i="17"/>
  <c r="BY21" i="17"/>
  <c r="G29" i="24"/>
  <c r="F42" i="24"/>
  <c r="L55" i="26"/>
  <c r="L59" i="26" s="1"/>
  <c r="L42" i="25"/>
  <c r="L55" i="25" s="1"/>
  <c r="BX38" i="12"/>
  <c r="BY25" i="12"/>
  <c r="N38" i="26"/>
  <c r="N51" i="26" s="1"/>
  <c r="O25" i="26"/>
  <c r="AF37" i="14"/>
  <c r="AG24" i="14"/>
  <c r="AG27" i="24"/>
  <c r="AF40" i="24"/>
  <c r="Q43" i="17"/>
  <c r="Q56" i="17" s="1"/>
  <c r="R30" i="17"/>
  <c r="R43" i="17" s="1"/>
  <c r="R56" i="17" s="1"/>
  <c r="AW36" i="24"/>
  <c r="AX23" i="24"/>
  <c r="BE34" i="25"/>
  <c r="BE34" i="23"/>
  <c r="L36" i="18"/>
  <c r="L49" i="18" s="1"/>
  <c r="L49" i="17"/>
  <c r="M38" i="21"/>
  <c r="M51" i="21" s="1"/>
  <c r="N25" i="21"/>
  <c r="BG45" i="24"/>
  <c r="BH32" i="24"/>
  <c r="AE42" i="19"/>
  <c r="AF29" i="19"/>
  <c r="AG43" i="22"/>
  <c r="AH30" i="22"/>
  <c r="O23" i="24"/>
  <c r="N36" i="24"/>
  <c r="CF54" i="7"/>
  <c r="CF41" i="8"/>
  <c r="CF54" i="8" s="1"/>
  <c r="AQ37" i="16"/>
  <c r="AQ50" i="16" s="1"/>
  <c r="AR24" i="16"/>
  <c r="V53" i="16"/>
  <c r="CI24" i="21"/>
  <c r="CH37" i="21"/>
  <c r="CH50" i="21" s="1"/>
  <c r="E45" i="22"/>
  <c r="E58" i="22" s="1"/>
  <c r="F32" i="22"/>
  <c r="AD45" i="25"/>
  <c r="AD58" i="25" s="1"/>
  <c r="AD58" i="24"/>
  <c r="AD45" i="23"/>
  <c r="AD58" i="23" s="1"/>
  <c r="BX35" i="22"/>
  <c r="BY22" i="22"/>
  <c r="AD42" i="15"/>
  <c r="AD55" i="15" s="1"/>
  <c r="AD55" i="14"/>
  <c r="AD42" i="13"/>
  <c r="AD55" i="13" s="1"/>
  <c r="AP31" i="21"/>
  <c r="AO44" i="21"/>
  <c r="AO57" i="21" s="1"/>
  <c r="V44" i="26"/>
  <c r="W31" i="26"/>
  <c r="AF58" i="14"/>
  <c r="AF45" i="13"/>
  <c r="AF58" i="13" s="1"/>
  <c r="AD38" i="13"/>
  <c r="AD51" i="13" s="1"/>
  <c r="CB25" i="16"/>
  <c r="CA38" i="16"/>
  <c r="U43" i="20"/>
  <c r="U56" i="20" s="1"/>
  <c r="W34" i="21"/>
  <c r="W47" i="21" s="1"/>
  <c r="X21" i="21"/>
  <c r="Y31" i="24"/>
  <c r="X44" i="24"/>
  <c r="AM39" i="23"/>
  <c r="AM52" i="23" s="1"/>
  <c r="BF34" i="26"/>
  <c r="BF47" i="26" s="1"/>
  <c r="BG21" i="26"/>
  <c r="CH38" i="26"/>
  <c r="CI25" i="26"/>
  <c r="AF37" i="26"/>
  <c r="AF50" i="26" s="1"/>
  <c r="AG24" i="26"/>
  <c r="AR54" i="24"/>
  <c r="D35" i="26"/>
  <c r="D48" i="26" s="1"/>
  <c r="E22" i="26"/>
  <c r="AW44" i="19"/>
  <c r="AX31" i="19"/>
  <c r="BF56" i="26"/>
  <c r="BJ31" i="21"/>
  <c r="BI44" i="21"/>
  <c r="BI57" i="21" s="1"/>
  <c r="L58" i="14"/>
  <c r="L45" i="15"/>
  <c r="L58" i="15" s="1"/>
  <c r="L45" i="13"/>
  <c r="L58" i="13" s="1"/>
  <c r="BP34" i="16"/>
  <c r="BQ21" i="16"/>
  <c r="BN43" i="20"/>
  <c r="BN56" i="20" s="1"/>
  <c r="BN56" i="19"/>
  <c r="BN43" i="18"/>
  <c r="BN56" i="18" s="1"/>
  <c r="BF38" i="21"/>
  <c r="BG25" i="21"/>
  <c r="AO25" i="9"/>
  <c r="AN38" i="9"/>
  <c r="CI43" i="16"/>
  <c r="CI56" i="16" s="1"/>
  <c r="CJ30" i="16"/>
  <c r="BX42" i="20"/>
  <c r="BX42" i="18"/>
  <c r="BQ25" i="17"/>
  <c r="BP38" i="17"/>
  <c r="BP51" i="17" s="1"/>
  <c r="BO35" i="21"/>
  <c r="BP22" i="21"/>
  <c r="X24" i="11"/>
  <c r="W37" i="11"/>
  <c r="W50" i="11" s="1"/>
  <c r="AE39" i="8"/>
  <c r="AE52" i="8" s="1"/>
  <c r="CF36" i="8"/>
  <c r="CF49" i="8" s="1"/>
  <c r="CF36" i="10"/>
  <c r="CF49" i="10" s="1"/>
  <c r="AO53" i="24"/>
  <c r="AO40" i="23"/>
  <c r="AO53" i="23" s="1"/>
  <c r="D48" i="11"/>
  <c r="D35" i="10"/>
  <c r="D48" i="10" s="1"/>
  <c r="BY35" i="15"/>
  <c r="BY48" i="15" s="1"/>
  <c r="BY48" i="14"/>
  <c r="BY35" i="13"/>
  <c r="BY48" i="13" s="1"/>
  <c r="BH31" i="19"/>
  <c r="BG44" i="19"/>
  <c r="AM54" i="21"/>
  <c r="AM41" i="20"/>
  <c r="AM54" i="20" s="1"/>
  <c r="AG44" i="22"/>
  <c r="AG57" i="22" s="1"/>
  <c r="AH31" i="22"/>
  <c r="BP43" i="17"/>
  <c r="BP56" i="17" s="1"/>
  <c r="BQ30" i="17"/>
  <c r="AW45" i="20"/>
  <c r="AW45" i="18"/>
  <c r="BQ38" i="9"/>
  <c r="BR25" i="9"/>
  <c r="AA22" i="16"/>
  <c r="AA35" i="16" s="1"/>
  <c r="AA48" i="16" s="1"/>
  <c r="Z35" i="16"/>
  <c r="Z48" i="16" s="1"/>
  <c r="CA32" i="9"/>
  <c r="BZ45" i="9"/>
  <c r="Z23" i="9"/>
  <c r="Y36" i="9"/>
  <c r="CA42" i="16"/>
  <c r="CA55" i="16" s="1"/>
  <c r="CB29" i="16"/>
  <c r="BZ45" i="18"/>
  <c r="BZ58" i="18" s="1"/>
  <c r="BZ58" i="17"/>
  <c r="D38" i="20"/>
  <c r="D51" i="20" s="1"/>
  <c r="D51" i="19"/>
  <c r="D38" i="18"/>
  <c r="D51" i="18" s="1"/>
  <c r="N36" i="20"/>
  <c r="N49" i="20" s="1"/>
  <c r="N49" i="19"/>
  <c r="CI25" i="21"/>
  <c r="CH38" i="21"/>
  <c r="BM13" i="9"/>
  <c r="BN52" i="9" s="1"/>
  <c r="BD52" i="9"/>
  <c r="L52" i="7"/>
  <c r="L39" i="8"/>
  <c r="L52" i="8" s="1"/>
  <c r="O40" i="12"/>
  <c r="O53" i="12" s="1"/>
  <c r="P27" i="12"/>
  <c r="CI32" i="9"/>
  <c r="CH45" i="9"/>
  <c r="M43" i="11"/>
  <c r="M56" i="11" s="1"/>
  <c r="N30" i="11"/>
  <c r="E37" i="7"/>
  <c r="F24" i="7"/>
  <c r="AF44" i="11"/>
  <c r="AF57" i="11" s="1"/>
  <c r="AG31" i="11"/>
  <c r="BY34" i="9"/>
  <c r="BZ21" i="9"/>
  <c r="AN45" i="14"/>
  <c r="AO32" i="14"/>
  <c r="BG22" i="16"/>
  <c r="BF35" i="16"/>
  <c r="BJ44" i="12"/>
  <c r="BJ57" i="12" s="1"/>
  <c r="BK31" i="12"/>
  <c r="BK44" i="12" s="1"/>
  <c r="BK57" i="12" s="1"/>
  <c r="U45" i="20"/>
  <c r="U58" i="20" s="1"/>
  <c r="U58" i="19"/>
  <c r="U45" i="18"/>
  <c r="U58" i="18" s="1"/>
  <c r="AX30" i="22"/>
  <c r="AW43" i="22"/>
  <c r="F26" i="12"/>
  <c r="E39" i="12"/>
  <c r="E52" i="12" s="1"/>
  <c r="AM51" i="14"/>
  <c r="AM38" i="15"/>
  <c r="AM51" i="15" s="1"/>
  <c r="AM38" i="13"/>
  <c r="AM51" i="13" s="1"/>
  <c r="O42" i="16"/>
  <c r="O55" i="16" s="1"/>
  <c r="P29" i="16"/>
  <c r="BF43" i="20"/>
  <c r="CG40" i="7"/>
  <c r="CH27" i="7"/>
  <c r="BH53" i="11"/>
  <c r="E43" i="14"/>
  <c r="F30" i="14"/>
  <c r="CL25" i="19"/>
  <c r="CL38" i="19" s="1"/>
  <c r="CK38" i="19"/>
  <c r="AX45" i="19"/>
  <c r="AY32" i="19"/>
  <c r="CI29" i="21"/>
  <c r="CH42" i="21"/>
  <c r="CH55" i="21" s="1"/>
  <c r="N25" i="24"/>
  <c r="M38" i="24"/>
  <c r="BP51" i="9"/>
  <c r="AF23" i="7"/>
  <c r="AE36" i="7"/>
  <c r="H36" i="12"/>
  <c r="H49" i="12" s="1"/>
  <c r="I23" i="12"/>
  <c r="I36" i="12" s="1"/>
  <c r="I49" i="12" s="1"/>
  <c r="N30" i="12"/>
  <c r="M43" i="12"/>
  <c r="N36" i="15"/>
  <c r="N49" i="15" s="1"/>
  <c r="N49" i="14"/>
  <c r="Z36" i="16"/>
  <c r="Z49" i="16" s="1"/>
  <c r="AA23" i="16"/>
  <c r="AA36" i="16" s="1"/>
  <c r="AA49" i="16" s="1"/>
  <c r="AL47" i="13"/>
  <c r="AL59" i="13" s="1"/>
  <c r="AQ23" i="12"/>
  <c r="AP36" i="12"/>
  <c r="AP49" i="12" s="1"/>
  <c r="P35" i="11"/>
  <c r="P48" i="11" s="1"/>
  <c r="Q22" i="11"/>
  <c r="BY34" i="7"/>
  <c r="BZ21" i="7"/>
  <c r="AN40" i="15"/>
  <c r="AN53" i="14"/>
  <c r="AN40" i="13"/>
  <c r="AN53" i="13" s="1"/>
  <c r="BR21" i="14"/>
  <c r="BQ34" i="14"/>
  <c r="BZ40" i="16"/>
  <c r="BZ53" i="16" s="1"/>
  <c r="CA27" i="16"/>
  <c r="AO41" i="17"/>
  <c r="AO54" i="17" s="1"/>
  <c r="AP28" i="17"/>
  <c r="AI23" i="16"/>
  <c r="AH36" i="16"/>
  <c r="AH49" i="16" s="1"/>
  <c r="CI43" i="19"/>
  <c r="CJ30" i="19"/>
  <c r="F25" i="19"/>
  <c r="E38" i="19"/>
  <c r="BZ21" i="19"/>
  <c r="BY34" i="19"/>
  <c r="CG38" i="20"/>
  <c r="G15" i="6"/>
  <c r="F15" i="4"/>
  <c r="F48" i="4" s="1"/>
  <c r="BX37" i="7"/>
  <c r="BX37" i="8" s="1"/>
  <c r="BY24" i="7"/>
  <c r="CG38" i="10"/>
  <c r="CG38" i="8"/>
  <c r="BG25" i="9"/>
  <c r="BF38" i="9"/>
  <c r="AC59" i="10"/>
  <c r="V34" i="10"/>
  <c r="V47" i="10" s="1"/>
  <c r="V47" i="9"/>
  <c r="BP41" i="15"/>
  <c r="BP54" i="15" s="1"/>
  <c r="BP41" i="13"/>
  <c r="BP54" i="13" s="1"/>
  <c r="BP23" i="16"/>
  <c r="BO36" i="16"/>
  <c r="BG21" i="11"/>
  <c r="BF34" i="11"/>
  <c r="BO39" i="7"/>
  <c r="BP26" i="7"/>
  <c r="AE35" i="10"/>
  <c r="AE48" i="10" s="1"/>
  <c r="CG45" i="10"/>
  <c r="AI29" i="11"/>
  <c r="AH42" i="11"/>
  <c r="AH55" i="11" s="1"/>
  <c r="N25" i="14"/>
  <c r="M38" i="14"/>
  <c r="L56" i="11"/>
  <c r="L43" i="10"/>
  <c r="L56" i="10" s="1"/>
  <c r="N55" i="14"/>
  <c r="N42" i="15"/>
  <c r="N55" i="15" s="1"/>
  <c r="Y25" i="17"/>
  <c r="X38" i="17"/>
  <c r="X51" i="17" s="1"/>
  <c r="V42" i="17"/>
  <c r="V55" i="17" s="1"/>
  <c r="W29" i="17"/>
  <c r="D50" i="7"/>
  <c r="W32" i="12"/>
  <c r="V45" i="12"/>
  <c r="V58" i="12" s="1"/>
  <c r="AD35" i="8"/>
  <c r="AD48" i="8" s="1"/>
  <c r="AP21" i="9"/>
  <c r="AO34" i="9"/>
  <c r="AY28" i="11"/>
  <c r="AX41" i="11"/>
  <c r="AX54" i="11" s="1"/>
  <c r="AO43" i="11"/>
  <c r="AO56" i="11" s="1"/>
  <c r="AP30" i="11"/>
  <c r="BA24" i="19"/>
  <c r="AZ37" i="19"/>
  <c r="X44" i="21"/>
  <c r="X57" i="21" s="1"/>
  <c r="Y31" i="21"/>
  <c r="BZ27" i="7"/>
  <c r="BY40" i="7"/>
  <c r="BY53" i="7" s="1"/>
  <c r="W24" i="9"/>
  <c r="V37" i="9"/>
  <c r="L58" i="7"/>
  <c r="L45" i="8"/>
  <c r="L58" i="8" s="1"/>
  <c r="AX54" i="9"/>
  <c r="G14" i="6"/>
  <c r="F14" i="4"/>
  <c r="F47" i="4" s="1"/>
  <c r="CG39" i="9"/>
  <c r="CH26" i="9"/>
  <c r="BX34" i="10"/>
  <c r="BX34" i="8"/>
  <c r="AM58" i="14"/>
  <c r="AM45" i="15"/>
  <c r="AM58" i="15" s="1"/>
  <c r="AM45" i="13"/>
  <c r="AM58" i="13" s="1"/>
  <c r="BE48" i="16"/>
  <c r="BE35" i="15"/>
  <c r="BE48" i="15" s="1"/>
  <c r="M40" i="17"/>
  <c r="M53" i="17" s="1"/>
  <c r="N27" i="17"/>
  <c r="BE37" i="25"/>
  <c r="BE50" i="25" s="1"/>
  <c r="BE50" i="24"/>
  <c r="BE37" i="23"/>
  <c r="BE50" i="23" s="1"/>
  <c r="AP49" i="24"/>
  <c r="AP36" i="23"/>
  <c r="AP49" i="23" s="1"/>
  <c r="L43" i="25"/>
  <c r="L56" i="25" s="1"/>
  <c r="L56" i="24"/>
  <c r="L43" i="23"/>
  <c r="L56" i="23" s="1"/>
  <c r="AW38" i="19"/>
  <c r="AX25" i="19"/>
  <c r="BH39" i="21"/>
  <c r="BH52" i="21" s="1"/>
  <c r="BI26" i="21"/>
  <c r="AY32" i="12"/>
  <c r="AX45" i="12"/>
  <c r="AX58" i="12" s="1"/>
  <c r="BN45" i="20"/>
  <c r="BN58" i="20" s="1"/>
  <c r="BN58" i="19"/>
  <c r="BN45" i="18"/>
  <c r="BN58" i="18" s="1"/>
  <c r="CI35" i="22"/>
  <c r="CI48" i="22" s="1"/>
  <c r="CJ22" i="22"/>
  <c r="E30" i="17"/>
  <c r="D43" i="17"/>
  <c r="D56" i="17" s="1"/>
  <c r="AF40" i="26"/>
  <c r="AF53" i="26" s="1"/>
  <c r="AG27" i="26"/>
  <c r="H27" i="21"/>
  <c r="G40" i="21"/>
  <c r="G53" i="21" s="1"/>
  <c r="AG44" i="7"/>
  <c r="AG57" i="7" s="1"/>
  <c r="AH31" i="7"/>
  <c r="W56" i="9"/>
  <c r="W43" i="8"/>
  <c r="W56" i="8" s="1"/>
  <c r="AO55" i="12"/>
  <c r="AO42" i="13"/>
  <c r="AO55" i="13" s="1"/>
  <c r="BH22" i="14"/>
  <c r="BG35" i="14"/>
  <c r="N24" i="17"/>
  <c r="M37" i="17"/>
  <c r="CF41" i="20"/>
  <c r="CF54" i="20" s="1"/>
  <c r="CF41" i="18"/>
  <c r="CF54" i="18" s="1"/>
  <c r="BO40" i="22"/>
  <c r="BP27" i="22"/>
  <c r="AE35" i="24"/>
  <c r="AF22" i="24"/>
  <c r="U34" i="25"/>
  <c r="U47" i="25" s="1"/>
  <c r="U47" i="24"/>
  <c r="U34" i="23"/>
  <c r="U47" i="23" s="1"/>
  <c r="J16" i="6"/>
  <c r="I16" i="4"/>
  <c r="O39" i="14"/>
  <c r="P26" i="14"/>
  <c r="O41" i="16"/>
  <c r="O54" i="16" s="1"/>
  <c r="P28" i="16"/>
  <c r="CH26" i="19"/>
  <c r="CG39" i="19"/>
  <c r="BS28" i="22"/>
  <c r="BR41" i="22"/>
  <c r="BR54" i="22" s="1"/>
  <c r="BE35" i="25"/>
  <c r="BE48" i="25" s="1"/>
  <c r="BE48" i="24"/>
  <c r="BE35" i="23"/>
  <c r="BE48" i="23" s="1"/>
  <c r="BN53" i="26"/>
  <c r="BN40" i="25"/>
  <c r="BN53" i="25" s="1"/>
  <c r="V40" i="24"/>
  <c r="W27" i="24"/>
  <c r="BF38" i="26"/>
  <c r="BG25" i="26"/>
  <c r="W28" i="11"/>
  <c r="V41" i="11"/>
  <c r="V54" i="11" s="1"/>
  <c r="AE42" i="12"/>
  <c r="AE55" i="12" s="1"/>
  <c r="AF29" i="12"/>
  <c r="CG42" i="17"/>
  <c r="CH29" i="17"/>
  <c r="CF55" i="22"/>
  <c r="CF42" i="23"/>
  <c r="CF55" i="23" s="1"/>
  <c r="CH22" i="24"/>
  <c r="CG35" i="24"/>
  <c r="BP35" i="26"/>
  <c r="BQ22" i="26"/>
  <c r="N44" i="26"/>
  <c r="N57" i="26" s="1"/>
  <c r="O31" i="26"/>
  <c r="AQ51" i="24"/>
  <c r="BJ39" i="12"/>
  <c r="BJ52" i="12" s="1"/>
  <c r="BK26" i="12"/>
  <c r="BK39" i="12" s="1"/>
  <c r="BK52" i="12" s="1"/>
  <c r="C57" i="11"/>
  <c r="C44" i="10"/>
  <c r="C57" i="10" s="1"/>
  <c r="AU13" i="19"/>
  <c r="AL52" i="19"/>
  <c r="BJ28" i="22"/>
  <c r="BI41" i="22"/>
  <c r="BI54" i="22" s="1"/>
  <c r="V36" i="25"/>
  <c r="V49" i="25" s="1"/>
  <c r="V49" i="24"/>
  <c r="V36" i="23"/>
  <c r="V49" i="23" s="1"/>
  <c r="BF37" i="26"/>
  <c r="BF50" i="26" s="1"/>
  <c r="BG24" i="26"/>
  <c r="BW38" i="13"/>
  <c r="BW51" i="13" s="1"/>
  <c r="AE50" i="14"/>
  <c r="AE37" i="15"/>
  <c r="AE37" i="13"/>
  <c r="AE50" i="13" s="1"/>
  <c r="M35" i="26"/>
  <c r="M48" i="26" s="1"/>
  <c r="N22" i="26"/>
  <c r="CI28" i="17"/>
  <c r="CH41" i="17"/>
  <c r="CH54" i="17" s="1"/>
  <c r="BH36" i="11"/>
  <c r="BI23" i="11"/>
  <c r="E57" i="24"/>
  <c r="D48" i="19"/>
  <c r="D35" i="18"/>
  <c r="D48" i="18" s="1"/>
  <c r="AV36" i="25"/>
  <c r="AV49" i="25" s="1"/>
  <c r="AV49" i="24"/>
  <c r="AV36" i="23"/>
  <c r="AV49" i="23" s="1"/>
  <c r="BF34" i="24"/>
  <c r="BG21" i="24"/>
  <c r="N38" i="19"/>
  <c r="O25" i="19"/>
  <c r="L51" i="21"/>
  <c r="L38" i="20"/>
  <c r="L51" i="20" s="1"/>
  <c r="BF45" i="25"/>
  <c r="BF45" i="23"/>
  <c r="AD42" i="20"/>
  <c r="AD55" i="20" s="1"/>
  <c r="AD55" i="19"/>
  <c r="AD42" i="18"/>
  <c r="AD55" i="18" s="1"/>
  <c r="AF56" i="22"/>
  <c r="AF43" i="23"/>
  <c r="AF56" i="23" s="1"/>
  <c r="BR42" i="24"/>
  <c r="BS29" i="24"/>
  <c r="BO44" i="15"/>
  <c r="BO44" i="13"/>
  <c r="AW38" i="26"/>
  <c r="AX25" i="26"/>
  <c r="BP35" i="14"/>
  <c r="BQ22" i="14"/>
  <c r="BI24" i="22"/>
  <c r="BH37" i="22"/>
  <c r="BH50" i="22" s="1"/>
  <c r="BY36" i="24"/>
  <c r="BZ23" i="24"/>
  <c r="AF32" i="24"/>
  <c r="AE45" i="24"/>
  <c r="V41" i="26"/>
  <c r="V54" i="26" s="1"/>
  <c r="W28" i="26"/>
  <c r="BK32" i="17"/>
  <c r="BK45" i="17" s="1"/>
  <c r="BK58" i="17" s="1"/>
  <c r="BJ45" i="17"/>
  <c r="BJ58" i="17" s="1"/>
  <c r="BW35" i="23"/>
  <c r="BW48" i="23" s="1"/>
  <c r="BW48" i="22"/>
  <c r="V38" i="14"/>
  <c r="W25" i="14"/>
  <c r="U57" i="26"/>
  <c r="U44" i="25"/>
  <c r="U57" i="25" s="1"/>
  <c r="AH32" i="14"/>
  <c r="AG45" i="14"/>
  <c r="N34" i="21"/>
  <c r="N47" i="21" s="1"/>
  <c r="O21" i="21"/>
  <c r="BE47" i="26"/>
  <c r="CG38" i="25"/>
  <c r="N41" i="25"/>
  <c r="N54" i="25" s="1"/>
  <c r="N54" i="24"/>
  <c r="C48" i="26"/>
  <c r="C35" i="25"/>
  <c r="C48" i="25" s="1"/>
  <c r="BY38" i="24"/>
  <c r="BZ25" i="24"/>
  <c r="AX43" i="14"/>
  <c r="AY30" i="14"/>
  <c r="AQ30" i="22"/>
  <c r="AP43" i="22"/>
  <c r="AP56" i="22" s="1"/>
  <c r="AN37" i="19"/>
  <c r="AO24" i="19"/>
  <c r="W39" i="22"/>
  <c r="W52" i="22" s="1"/>
  <c r="X26" i="22"/>
  <c r="CJ36" i="16"/>
  <c r="CJ49" i="16" s="1"/>
  <c r="CK23" i="16"/>
  <c r="CI35" i="21"/>
  <c r="CI48" i="21" s="1"/>
  <c r="CJ22" i="21"/>
  <c r="E34" i="24"/>
  <c r="F21" i="24"/>
  <c r="AY42" i="16"/>
  <c r="AY55" i="16" s="1"/>
  <c r="AZ29" i="16"/>
  <c r="AW43" i="21"/>
  <c r="AX30" i="21"/>
  <c r="CI29" i="9"/>
  <c r="CH42" i="9"/>
  <c r="BW43" i="15"/>
  <c r="BW56" i="15" s="1"/>
  <c r="BW43" i="13"/>
  <c r="BW56" i="13" s="1"/>
  <c r="BW56" i="14"/>
  <c r="BR22" i="19"/>
  <c r="BQ35" i="19"/>
  <c r="CG45" i="7"/>
  <c r="CH32" i="7"/>
  <c r="BW44" i="20"/>
  <c r="BW57" i="20" s="1"/>
  <c r="BW57" i="19"/>
  <c r="BW44" i="18"/>
  <c r="BW57" i="18" s="1"/>
  <c r="AO35" i="11"/>
  <c r="AO48" i="11" s="1"/>
  <c r="AP22" i="11"/>
  <c r="BX38" i="17"/>
  <c r="BY25" i="17"/>
  <c r="AE35" i="7"/>
  <c r="AE48" i="7" s="1"/>
  <c r="AF22" i="7"/>
  <c r="BN57" i="7"/>
  <c r="BN44" i="8"/>
  <c r="BN57" i="8" s="1"/>
  <c r="V52" i="21"/>
  <c r="V39" i="20"/>
  <c r="V52" i="20" s="1"/>
  <c r="BE51" i="21"/>
  <c r="BE38" i="20"/>
  <c r="BE51" i="20" s="1"/>
  <c r="E27" i="17"/>
  <c r="D40" i="17"/>
  <c r="O44" i="7"/>
  <c r="O57" i="7" s="1"/>
  <c r="P31" i="7"/>
  <c r="BH27" i="12"/>
  <c r="BG40" i="12"/>
  <c r="BW37" i="18"/>
  <c r="BW50" i="18" s="1"/>
  <c r="BW50" i="17"/>
  <c r="AM47" i="8"/>
  <c r="BG41" i="10"/>
  <c r="BG54" i="10" s="1"/>
  <c r="BG54" i="9"/>
  <c r="AE39" i="11"/>
  <c r="AF26" i="11"/>
  <c r="T20" i="11"/>
  <c r="AC8" i="11"/>
  <c r="AE49" i="11" s="1"/>
  <c r="V52" i="11"/>
  <c r="V53" i="11"/>
  <c r="CH38" i="16"/>
  <c r="CI25" i="16"/>
  <c r="V40" i="21"/>
  <c r="W27" i="21"/>
  <c r="F39" i="22"/>
  <c r="F52" i="22" s="1"/>
  <c r="G26" i="22"/>
  <c r="O39" i="9"/>
  <c r="P26" i="9"/>
  <c r="AP30" i="12"/>
  <c r="AO43" i="12"/>
  <c r="AN38" i="14"/>
  <c r="AO25" i="14"/>
  <c r="BP39" i="22"/>
  <c r="BP52" i="22" s="1"/>
  <c r="BQ26" i="22"/>
  <c r="AD45" i="10"/>
  <c r="AD58" i="10" s="1"/>
  <c r="AD58" i="9"/>
  <c r="AD45" i="8"/>
  <c r="AD58" i="8" s="1"/>
  <c r="BA30" i="24"/>
  <c r="AZ43" i="24"/>
  <c r="N40" i="7"/>
  <c r="N53" i="7" s="1"/>
  <c r="O27" i="7"/>
  <c r="BX40" i="21"/>
  <c r="BY27" i="21"/>
  <c r="BH38" i="22"/>
  <c r="BH51" i="22" s="1"/>
  <c r="BI25" i="22"/>
  <c r="B30" i="6"/>
  <c r="B64" i="4"/>
  <c r="CI25" i="9"/>
  <c r="CH38" i="9"/>
  <c r="W43" i="12"/>
  <c r="W56" i="12" s="1"/>
  <c r="X30" i="12"/>
  <c r="BO43" i="7"/>
  <c r="BP30" i="7"/>
  <c r="M45" i="7"/>
  <c r="M58" i="7" s="1"/>
  <c r="N32" i="7"/>
  <c r="AY41" i="9"/>
  <c r="AZ28" i="9"/>
  <c r="AE38" i="12"/>
  <c r="AE51" i="12" s="1"/>
  <c r="AF25" i="12"/>
  <c r="CH34" i="12"/>
  <c r="CI21" i="12"/>
  <c r="BA44" i="16"/>
  <c r="BA57" i="16" s="1"/>
  <c r="BB31" i="16"/>
  <c r="BB44" i="16" s="1"/>
  <c r="BB57" i="16" s="1"/>
  <c r="BO45" i="7"/>
  <c r="BO45" i="8" s="1"/>
  <c r="BP32" i="7"/>
  <c r="BY35" i="11"/>
  <c r="BY48" i="11" s="1"/>
  <c r="BZ22" i="11"/>
  <c r="BY42" i="7"/>
  <c r="BY55" i="7" s="1"/>
  <c r="BZ29" i="7"/>
  <c r="AX34" i="16"/>
  <c r="AY21" i="16"/>
  <c r="BF44" i="20"/>
  <c r="BF44" i="18"/>
  <c r="AN41" i="21"/>
  <c r="AO28" i="21"/>
  <c r="AE45" i="9"/>
  <c r="AF32" i="9"/>
  <c r="O42" i="7"/>
  <c r="O55" i="7" s="1"/>
  <c r="P29" i="7"/>
  <c r="AN44" i="9"/>
  <c r="AO31" i="9"/>
  <c r="CB41" i="12"/>
  <c r="CB54" i="12" s="1"/>
  <c r="CC28" i="12"/>
  <c r="CC41" i="12" s="1"/>
  <c r="CC54" i="12" s="1"/>
  <c r="V45" i="19"/>
  <c r="W32" i="19"/>
  <c r="CH34" i="22"/>
  <c r="CI21" i="22"/>
  <c r="AV43" i="23"/>
  <c r="AV56" i="23" s="1"/>
  <c r="AV56" i="22"/>
  <c r="AY28" i="16"/>
  <c r="AX41" i="16"/>
  <c r="AX54" i="16" s="1"/>
  <c r="V40" i="22"/>
  <c r="V53" i="22" s="1"/>
  <c r="W27" i="22"/>
  <c r="BJ27" i="11"/>
  <c r="BI40" i="11"/>
  <c r="BI53" i="11" s="1"/>
  <c r="X22" i="7"/>
  <c r="W35" i="7"/>
  <c r="W48" i="7" s="1"/>
  <c r="BW57" i="9"/>
  <c r="CH37" i="11"/>
  <c r="CI24" i="11"/>
  <c r="AN38" i="11"/>
  <c r="AO25" i="11"/>
  <c r="D43" i="15"/>
  <c r="D56" i="15" s="1"/>
  <c r="D43" i="13"/>
  <c r="D56" i="13" s="1"/>
  <c r="D56" i="14"/>
  <c r="AD53" i="12"/>
  <c r="AD40" i="13"/>
  <c r="AD53" i="13" s="1"/>
  <c r="B59" i="13"/>
  <c r="B61" i="13" s="1"/>
  <c r="B69" i="6" s="1"/>
  <c r="BX39" i="14"/>
  <c r="BY26" i="14"/>
  <c r="E28" i="16"/>
  <c r="D41" i="16"/>
  <c r="BF34" i="21"/>
  <c r="BG21" i="21"/>
  <c r="BG40" i="22"/>
  <c r="BG53" i="22" s="1"/>
  <c r="BH27" i="22"/>
  <c r="D37" i="24"/>
  <c r="E24" i="24"/>
  <c r="AD49" i="7"/>
  <c r="AD36" i="8"/>
  <c r="AD49" i="8" s="1"/>
  <c r="L56" i="12"/>
  <c r="L43" i="13"/>
  <c r="L56" i="13" s="1"/>
  <c r="BA30" i="12"/>
  <c r="AZ43" i="12"/>
  <c r="BO42" i="9"/>
  <c r="BP29" i="9"/>
  <c r="AE38" i="7"/>
  <c r="AE51" i="7" s="1"/>
  <c r="AF25" i="7"/>
  <c r="O30" i="9"/>
  <c r="N43" i="9"/>
  <c r="V48" i="11"/>
  <c r="P38" i="12"/>
  <c r="P51" i="12" s="1"/>
  <c r="Q25" i="12"/>
  <c r="BP26" i="12"/>
  <c r="BO39" i="12"/>
  <c r="AM54" i="12"/>
  <c r="AM41" i="13"/>
  <c r="AM54" i="13" s="1"/>
  <c r="BY53" i="16"/>
  <c r="BY40" i="15"/>
  <c r="BY53" i="15" s="1"/>
  <c r="CH43" i="20"/>
  <c r="CH56" i="20" s="1"/>
  <c r="CH56" i="19"/>
  <c r="CH43" i="18"/>
  <c r="CH56" i="18" s="1"/>
  <c r="BX34" i="20"/>
  <c r="BX34" i="18"/>
  <c r="BF45" i="20"/>
  <c r="BF45" i="18"/>
  <c r="F28" i="21"/>
  <c r="E41" i="21"/>
  <c r="M35" i="22"/>
  <c r="M48" i="22" s="1"/>
  <c r="N22" i="22"/>
  <c r="E48" i="4"/>
  <c r="BW50" i="7"/>
  <c r="BW37" i="8"/>
  <c r="BW50" i="8" s="1"/>
  <c r="BG38" i="7"/>
  <c r="BG51" i="7" s="1"/>
  <c r="BH25" i="7"/>
  <c r="BE38" i="10"/>
  <c r="BE51" i="10" s="1"/>
  <c r="BE51" i="9"/>
  <c r="BE38" i="8"/>
  <c r="BE51" i="8" s="1"/>
  <c r="CE19" i="12"/>
  <c r="CE58" i="12" s="1"/>
  <c r="BV58" i="12"/>
  <c r="N42" i="9"/>
  <c r="O29" i="9"/>
  <c r="X21" i="9"/>
  <c r="W34" i="9"/>
  <c r="BY42" i="14"/>
  <c r="BZ29" i="14"/>
  <c r="W42" i="14"/>
  <c r="X29" i="14"/>
  <c r="BI38" i="14"/>
  <c r="BJ25" i="14"/>
  <c r="BH45" i="14"/>
  <c r="BI32" i="14"/>
  <c r="V48" i="16"/>
  <c r="L55" i="17"/>
  <c r="L42" i="18"/>
  <c r="L55" i="18" s="1"/>
  <c r="AF35" i="9"/>
  <c r="AG22" i="9"/>
  <c r="L51" i="14"/>
  <c r="L38" i="15"/>
  <c r="L51" i="15" s="1"/>
  <c r="L38" i="13"/>
  <c r="L51" i="13" s="1"/>
  <c r="O41" i="12"/>
  <c r="O54" i="12" s="1"/>
  <c r="P28" i="12"/>
  <c r="AY32" i="9"/>
  <c r="AX45" i="9"/>
  <c r="E40" i="7"/>
  <c r="E53" i="7" s="1"/>
  <c r="F27" i="7"/>
  <c r="AD39" i="13"/>
  <c r="AD52" i="13" s="1"/>
  <c r="AD52" i="12"/>
  <c r="AX41" i="12"/>
  <c r="AX54" i="12" s="1"/>
  <c r="AY28" i="12"/>
  <c r="AM35" i="15"/>
  <c r="AM48" i="15" s="1"/>
  <c r="AM48" i="14"/>
  <c r="AM35" i="13"/>
  <c r="AM48" i="13" s="1"/>
  <c r="AQ41" i="16"/>
  <c r="AQ54" i="16" s="1"/>
  <c r="AR28" i="16"/>
  <c r="AY50" i="19"/>
  <c r="BW41" i="20"/>
  <c r="BW54" i="20" s="1"/>
  <c r="O35" i="10"/>
  <c r="O48" i="10" s="1"/>
  <c r="O48" i="9"/>
  <c r="U37" i="10"/>
  <c r="U50" i="10" s="1"/>
  <c r="U50" i="9"/>
  <c r="U37" i="8"/>
  <c r="U50" i="8" s="1"/>
  <c r="CA24" i="12"/>
  <c r="BZ37" i="12"/>
  <c r="BZ50" i="12" s="1"/>
  <c r="AX36" i="9"/>
  <c r="AY23" i="9"/>
  <c r="BX44" i="7"/>
  <c r="BY31" i="7"/>
  <c r="CF39" i="10"/>
  <c r="CF52" i="10" s="1"/>
  <c r="CF39" i="8"/>
  <c r="CF52" i="8" s="1"/>
  <c r="W31" i="9"/>
  <c r="V44" i="9"/>
  <c r="D38" i="14"/>
  <c r="E25" i="14"/>
  <c r="AE45" i="16"/>
  <c r="AF32" i="16"/>
  <c r="AZ41" i="17"/>
  <c r="AZ54" i="17" s="1"/>
  <c r="BA28" i="17"/>
  <c r="AO29" i="16"/>
  <c r="AN42" i="16"/>
  <c r="V37" i="22"/>
  <c r="W24" i="22"/>
  <c r="E39" i="23"/>
  <c r="E52" i="23" s="1"/>
  <c r="AQ35" i="24"/>
  <c r="AR22" i="24"/>
  <c r="AR23" i="24"/>
  <c r="AQ36" i="24"/>
  <c r="AV38" i="20"/>
  <c r="AV51" i="20" s="1"/>
  <c r="AV51" i="19"/>
  <c r="AV38" i="18"/>
  <c r="AV51" i="18" s="1"/>
  <c r="BX40" i="13"/>
  <c r="BY36" i="17"/>
  <c r="BY49" i="17" s="1"/>
  <c r="BZ23" i="17"/>
  <c r="W45" i="17"/>
  <c r="W58" i="17" s="1"/>
  <c r="X32" i="17"/>
  <c r="AO41" i="19"/>
  <c r="AP28" i="19"/>
  <c r="AN39" i="21"/>
  <c r="AO26" i="21"/>
  <c r="BO34" i="22"/>
  <c r="BP21" i="22"/>
  <c r="BI39" i="24"/>
  <c r="BJ26" i="24"/>
  <c r="AS52" i="24"/>
  <c r="O41" i="26"/>
  <c r="O54" i="26" s="1"/>
  <c r="P28" i="26"/>
  <c r="BF37" i="21"/>
  <c r="BG24" i="21"/>
  <c r="D38" i="11"/>
  <c r="E25" i="11"/>
  <c r="BF35" i="15"/>
  <c r="BF35" i="13"/>
  <c r="AG43" i="17"/>
  <c r="AG56" i="17" s="1"/>
  <c r="AH30" i="17"/>
  <c r="CG41" i="19"/>
  <c r="CH28" i="19"/>
  <c r="BN40" i="23"/>
  <c r="BN53" i="23" s="1"/>
  <c r="BN53" i="22"/>
  <c r="AD35" i="25"/>
  <c r="AD48" i="25" s="1"/>
  <c r="AD48" i="24"/>
  <c r="AD35" i="23"/>
  <c r="AD48" i="23" s="1"/>
  <c r="AX45" i="24"/>
  <c r="AY32" i="24"/>
  <c r="AF35" i="26"/>
  <c r="AF48" i="26" s="1"/>
  <c r="AG22" i="26"/>
  <c r="V35" i="21"/>
  <c r="V48" i="21" s="1"/>
  <c r="W22" i="21"/>
  <c r="BF35" i="11"/>
  <c r="BG22" i="11"/>
  <c r="CF39" i="20"/>
  <c r="CF52" i="20" s="1"/>
  <c r="CF39" i="18"/>
  <c r="CF52" i="18" s="1"/>
  <c r="T20" i="24"/>
  <c r="AC8" i="24"/>
  <c r="AE52" i="24" s="1"/>
  <c r="V58" i="24"/>
  <c r="T47" i="24"/>
  <c r="T59" i="24" s="1"/>
  <c r="V36" i="26"/>
  <c r="V49" i="26" s="1"/>
  <c r="W23" i="26"/>
  <c r="U40" i="25"/>
  <c r="U53" i="25" s="1"/>
  <c r="U53" i="24"/>
  <c r="U40" i="23"/>
  <c r="U53" i="23" s="1"/>
  <c r="BO39" i="11"/>
  <c r="BP26" i="11"/>
  <c r="W47" i="17"/>
  <c r="D45" i="19"/>
  <c r="E32" i="19"/>
  <c r="CF35" i="25"/>
  <c r="CF48" i="25" s="1"/>
  <c r="CF48" i="24"/>
  <c r="CF35" i="23"/>
  <c r="CF48" i="23" s="1"/>
  <c r="BP36" i="26"/>
  <c r="BP49" i="26" s="1"/>
  <c r="BQ23" i="26"/>
  <c r="AS25" i="24"/>
  <c r="AS38" i="24" s="1"/>
  <c r="AR38" i="24"/>
  <c r="W35" i="14"/>
  <c r="X22" i="14"/>
  <c r="BE37" i="20"/>
  <c r="BE50" i="20" s="1"/>
  <c r="O34" i="22"/>
  <c r="O47" i="22" s="1"/>
  <c r="P21" i="22"/>
  <c r="X23" i="24"/>
  <c r="W36" i="24"/>
  <c r="G31" i="24"/>
  <c r="F44" i="24"/>
  <c r="V41" i="13"/>
  <c r="V54" i="13" s="1"/>
  <c r="W28" i="16"/>
  <c r="V41" i="16"/>
  <c r="AN34" i="17"/>
  <c r="AO21" i="17"/>
  <c r="E35" i="19"/>
  <c r="F22" i="19"/>
  <c r="AE43" i="21"/>
  <c r="AE56" i="21" s="1"/>
  <c r="AF30" i="21"/>
  <c r="BB25" i="22"/>
  <c r="BB38" i="22" s="1"/>
  <c r="BB51" i="22" s="1"/>
  <c r="BA38" i="22"/>
  <c r="BA51" i="22" s="1"/>
  <c r="AF41" i="26"/>
  <c r="AF54" i="26" s="1"/>
  <c r="AG28" i="26"/>
  <c r="M38" i="20"/>
  <c r="M51" i="20" s="1"/>
  <c r="M51" i="19"/>
  <c r="M38" i="18"/>
  <c r="M51" i="18" s="1"/>
  <c r="N37" i="26"/>
  <c r="N50" i="26" s="1"/>
  <c r="O24" i="26"/>
  <c r="BG38" i="19"/>
  <c r="BH25" i="19"/>
  <c r="AW39" i="9"/>
  <c r="AX26" i="9"/>
  <c r="BD14" i="17"/>
  <c r="AU53" i="17"/>
  <c r="BQ55" i="24"/>
  <c r="BQ42" i="23"/>
  <c r="BQ55" i="23" s="1"/>
  <c r="BQ31" i="14"/>
  <c r="BP44" i="14"/>
  <c r="AV51" i="26"/>
  <c r="AV59" i="26" s="1"/>
  <c r="AV38" i="25"/>
  <c r="AV51" i="25" s="1"/>
  <c r="BO35" i="15"/>
  <c r="BF43" i="17"/>
  <c r="BF43" i="18" s="1"/>
  <c r="BG30" i="17"/>
  <c r="AW39" i="22"/>
  <c r="AX26" i="22"/>
  <c r="V42" i="22"/>
  <c r="V55" i="22" s="1"/>
  <c r="W29" i="22"/>
  <c r="BX36" i="25"/>
  <c r="BX36" i="23"/>
  <c r="CG34" i="25"/>
  <c r="CG34" i="23"/>
  <c r="AF24" i="19"/>
  <c r="AE37" i="19"/>
  <c r="CH44" i="22"/>
  <c r="CH57" i="22" s="1"/>
  <c r="CI31" i="22"/>
  <c r="U38" i="15"/>
  <c r="U51" i="15" s="1"/>
  <c r="U51" i="14"/>
  <c r="U38" i="13"/>
  <c r="U51" i="13" s="1"/>
  <c r="D39" i="21"/>
  <c r="E26" i="21"/>
  <c r="BQ40" i="9"/>
  <c r="BR27" i="9"/>
  <c r="CH24" i="19"/>
  <c r="CG37" i="19"/>
  <c r="M34" i="24"/>
  <c r="N21" i="24"/>
  <c r="CA36" i="16"/>
  <c r="CA49" i="16" s="1"/>
  <c r="CB23" i="16"/>
  <c r="E45" i="16"/>
  <c r="E58" i="16" s="1"/>
  <c r="F32" i="16"/>
  <c r="F38" i="22"/>
  <c r="F51" i="22" s="1"/>
  <c r="G25" i="22"/>
  <c r="AH38" i="26"/>
  <c r="AH51" i="26" s="1"/>
  <c r="AI25" i="26"/>
  <c r="D44" i="26"/>
  <c r="E31" i="26"/>
  <c r="BF40" i="26"/>
  <c r="BG27" i="26"/>
  <c r="P28" i="24"/>
  <c r="O41" i="24"/>
  <c r="BX38" i="25"/>
  <c r="BX38" i="23"/>
  <c r="N40" i="21"/>
  <c r="N53" i="21" s="1"/>
  <c r="O27" i="21"/>
  <c r="M42" i="11"/>
  <c r="M55" i="11" s="1"/>
  <c r="N29" i="11"/>
  <c r="BG45" i="16"/>
  <c r="BG58" i="16" s="1"/>
  <c r="BH32" i="16"/>
  <c r="BF42" i="7"/>
  <c r="BG29" i="7"/>
  <c r="C50" i="14"/>
  <c r="C37" i="15"/>
  <c r="C50" i="15" s="1"/>
  <c r="C37" i="13"/>
  <c r="C50" i="13" s="1"/>
  <c r="BF44" i="25"/>
  <c r="BF44" i="23"/>
  <c r="E44" i="12"/>
  <c r="E57" i="12" s="1"/>
  <c r="F31" i="12"/>
  <c r="BO43" i="19"/>
  <c r="BP30" i="19"/>
  <c r="BF34" i="12"/>
  <c r="BG21" i="12"/>
  <c r="V43" i="14"/>
  <c r="W30" i="14"/>
  <c r="BM14" i="11"/>
  <c r="BD53" i="11"/>
  <c r="BE53" i="11"/>
  <c r="BY22" i="9"/>
  <c r="BX35" i="9"/>
  <c r="T20" i="12"/>
  <c r="AC9" i="12"/>
  <c r="AF48" i="12" s="1"/>
  <c r="W48" i="12"/>
  <c r="X48" i="12"/>
  <c r="U48" i="12"/>
  <c r="T48" i="12"/>
  <c r="T59" i="12" s="1"/>
  <c r="U47" i="11"/>
  <c r="U34" i="10"/>
  <c r="U47" i="10" s="1"/>
  <c r="D43" i="20"/>
  <c r="D56" i="20" s="1"/>
  <c r="D56" i="19"/>
  <c r="D43" i="18"/>
  <c r="D56" i="18" s="1"/>
  <c r="AO26" i="22"/>
  <c r="AN39" i="22"/>
  <c r="E51" i="9"/>
  <c r="M51" i="9"/>
  <c r="M38" i="10"/>
  <c r="M51" i="10" s="1"/>
  <c r="M38" i="8"/>
  <c r="M51" i="8" s="1"/>
  <c r="AX36" i="11"/>
  <c r="AX49" i="11" s="1"/>
  <c r="AY23" i="11"/>
  <c r="F24" i="16"/>
  <c r="E37" i="16"/>
  <c r="E50" i="16" s="1"/>
  <c r="L41" i="20"/>
  <c r="L54" i="20" s="1"/>
  <c r="L54" i="19"/>
  <c r="L41" i="18"/>
  <c r="L54" i="18" s="1"/>
  <c r="BY39" i="19"/>
  <c r="BZ26" i="19"/>
  <c r="AW42" i="7"/>
  <c r="AW55" i="7" s="1"/>
  <c r="AX29" i="7"/>
  <c r="BO45" i="15"/>
  <c r="BO45" i="13"/>
  <c r="L38" i="25"/>
  <c r="L51" i="25" s="1"/>
  <c r="L51" i="24"/>
  <c r="L38" i="23"/>
  <c r="L51" i="23" s="1"/>
  <c r="G13" i="6"/>
  <c r="F13" i="4"/>
  <c r="BQ32" i="9"/>
  <c r="BP45" i="9"/>
  <c r="AW36" i="12"/>
  <c r="AW49" i="12" s="1"/>
  <c r="AX23" i="12"/>
  <c r="V56" i="11"/>
  <c r="E41" i="9"/>
  <c r="F28" i="9"/>
  <c r="BF44" i="10"/>
  <c r="AO40" i="14"/>
  <c r="AP27" i="14"/>
  <c r="BF36" i="20"/>
  <c r="BF36" i="18"/>
  <c r="BQ41" i="14"/>
  <c r="BR28" i="14"/>
  <c r="BF40" i="17"/>
  <c r="BF40" i="18" s="1"/>
  <c r="BG27" i="17"/>
  <c r="E55" i="9"/>
  <c r="BG45" i="11"/>
  <c r="BG58" i="11" s="1"/>
  <c r="BH32" i="11"/>
  <c r="O42" i="14"/>
  <c r="P29" i="14"/>
  <c r="AN34" i="10"/>
  <c r="AN47" i="10" s="1"/>
  <c r="AN34" i="8"/>
  <c r="AN47" i="8" s="1"/>
  <c r="BY36" i="11"/>
  <c r="BY49" i="11" s="1"/>
  <c r="BZ23" i="11"/>
  <c r="CG36" i="9"/>
  <c r="CH23" i="9"/>
  <c r="CG38" i="15"/>
  <c r="AQ27" i="24"/>
  <c r="AP40" i="24"/>
  <c r="V41" i="7"/>
  <c r="V54" i="7" s="1"/>
  <c r="W28" i="7"/>
  <c r="N52" i="9"/>
  <c r="BQ21" i="9"/>
  <c r="BP34" i="9"/>
  <c r="B59" i="23"/>
  <c r="B61" i="23" s="1"/>
  <c r="B83" i="6" s="1"/>
  <c r="AF27" i="12"/>
  <c r="AE40" i="12"/>
  <c r="BE51" i="12"/>
  <c r="BE38" i="13"/>
  <c r="BE51" i="13" s="1"/>
  <c r="BX42" i="12"/>
  <c r="BY29" i="12"/>
  <c r="AE40" i="15"/>
  <c r="N28" i="17"/>
  <c r="M41" i="17"/>
  <c r="M54" i="17" s="1"/>
  <c r="BH30" i="19"/>
  <c r="BG43" i="19"/>
  <c r="L35" i="20"/>
  <c r="L48" i="20" s="1"/>
  <c r="L35" i="18"/>
  <c r="L48" i="18" s="1"/>
  <c r="L48" i="19"/>
  <c r="AF26" i="22"/>
  <c r="AE39" i="22"/>
  <c r="AE52" i="22" s="1"/>
  <c r="BG35" i="21"/>
  <c r="BG48" i="21" s="1"/>
  <c r="BH22" i="21"/>
  <c r="W35" i="19"/>
  <c r="X22" i="19"/>
  <c r="K59" i="8"/>
  <c r="P23" i="14"/>
  <c r="O36" i="14"/>
  <c r="AO43" i="9"/>
  <c r="AP30" i="9"/>
  <c r="C42" i="8"/>
  <c r="C55" i="8" s="1"/>
  <c r="AM44" i="10"/>
  <c r="AM57" i="10" s="1"/>
  <c r="AM57" i="9"/>
  <c r="AM44" i="8"/>
  <c r="AM57" i="8" s="1"/>
  <c r="BF38" i="12"/>
  <c r="BG25" i="12"/>
  <c r="V45" i="11"/>
  <c r="V58" i="11" s="1"/>
  <c r="W32" i="11"/>
  <c r="V39" i="12"/>
  <c r="V52" i="12" s="1"/>
  <c r="W26" i="12"/>
  <c r="E39" i="14"/>
  <c r="F26" i="14"/>
  <c r="CA40" i="14"/>
  <c r="CB27" i="14"/>
  <c r="AG43" i="14"/>
  <c r="AH30" i="14"/>
  <c r="AG27" i="16"/>
  <c r="AF40" i="16"/>
  <c r="CH44" i="7"/>
  <c r="CH57" i="7" s="1"/>
  <c r="CI31" i="7"/>
  <c r="AX34" i="9"/>
  <c r="AY21" i="9"/>
  <c r="W23" i="11"/>
  <c r="V36" i="11"/>
  <c r="G37" i="11"/>
  <c r="G50" i="11" s="1"/>
  <c r="H24" i="11"/>
  <c r="CG36" i="12"/>
  <c r="CH23" i="12"/>
  <c r="AR43" i="16"/>
  <c r="AR56" i="16" s="1"/>
  <c r="AS30" i="16"/>
  <c r="AS43" i="16" s="1"/>
  <c r="AS56" i="16" s="1"/>
  <c r="AI37" i="17"/>
  <c r="AI50" i="17" s="1"/>
  <c r="AJ24" i="17"/>
  <c r="AJ37" i="17" s="1"/>
  <c r="AJ50" i="17" s="1"/>
  <c r="BP41" i="17"/>
  <c r="BP54" i="17" s="1"/>
  <c r="BQ28" i="17"/>
  <c r="AL8" i="18"/>
  <c r="AL47" i="18" s="1"/>
  <c r="AL59" i="18" s="1"/>
  <c r="AC20" i="18"/>
  <c r="E40" i="20"/>
  <c r="E53" i="20" s="1"/>
  <c r="E53" i="19"/>
  <c r="N22" i="19"/>
  <c r="M35" i="19"/>
  <c r="AD39" i="23"/>
  <c r="AD52" i="23" s="1"/>
  <c r="AD52" i="22"/>
  <c r="AN44" i="22"/>
  <c r="AO31" i="22"/>
  <c r="CH26" i="12"/>
  <c r="CG39" i="12"/>
  <c r="CG39" i="13" s="1"/>
  <c r="CG37" i="10"/>
  <c r="AW35" i="12"/>
  <c r="AX22" i="12"/>
  <c r="AV36" i="13"/>
  <c r="AV49" i="13" s="1"/>
  <c r="B59" i="15"/>
  <c r="B61" i="15" s="1"/>
  <c r="B71" i="6" s="1"/>
  <c r="BW39" i="15"/>
  <c r="BW52" i="15" s="1"/>
  <c r="BW52" i="14"/>
  <c r="BW39" i="13"/>
  <c r="BW52" i="13" s="1"/>
  <c r="C54" i="16"/>
  <c r="C41" i="15"/>
  <c r="C54" i="15" s="1"/>
  <c r="AE42" i="16"/>
  <c r="AF29" i="16"/>
  <c r="V35" i="20"/>
  <c r="V48" i="20" s="1"/>
  <c r="V48" i="19"/>
  <c r="V35" i="18"/>
  <c r="V48" i="18" s="1"/>
  <c r="AW39" i="19"/>
  <c r="AX26" i="19"/>
  <c r="AE45" i="21"/>
  <c r="AE58" i="21" s="1"/>
  <c r="AF32" i="21"/>
  <c r="C37" i="25"/>
  <c r="C50" i="25" s="1"/>
  <c r="C50" i="24"/>
  <c r="C37" i="23"/>
  <c r="C50" i="23" s="1"/>
  <c r="X43" i="7"/>
  <c r="X56" i="7" s="1"/>
  <c r="Y30" i="7"/>
  <c r="K59" i="10"/>
  <c r="E21" i="9"/>
  <c r="D34" i="9"/>
  <c r="AW57" i="12"/>
  <c r="AW44" i="13"/>
  <c r="AW36" i="15"/>
  <c r="AY25" i="16"/>
  <c r="AX38" i="16"/>
  <c r="AX51" i="16" s="1"/>
  <c r="BS40" i="16"/>
  <c r="BS53" i="16" s="1"/>
  <c r="BT27" i="16"/>
  <c r="BT40" i="16" s="1"/>
  <c r="BT53" i="16" s="1"/>
  <c r="BY43" i="16"/>
  <c r="BY56" i="16" s="1"/>
  <c r="BZ30" i="16"/>
  <c r="AN43" i="10"/>
  <c r="AN56" i="10" s="1"/>
  <c r="AN43" i="8"/>
  <c r="AN56" i="8" s="1"/>
  <c r="AF25" i="11"/>
  <c r="AE38" i="11"/>
  <c r="V57" i="11"/>
  <c r="M38" i="7"/>
  <c r="M51" i="7" s="1"/>
  <c r="N25" i="7"/>
  <c r="BN42" i="10"/>
  <c r="BN55" i="10" s="1"/>
  <c r="BN42" i="8"/>
  <c r="BN55" i="8" s="1"/>
  <c r="BN55" i="9"/>
  <c r="BY41" i="10"/>
  <c r="BY54" i="10" s="1"/>
  <c r="M56" i="9"/>
  <c r="M43" i="8"/>
  <c r="M56" i="8" s="1"/>
  <c r="D39" i="11"/>
  <c r="E26" i="11"/>
  <c r="F45" i="12"/>
  <c r="F58" i="12" s="1"/>
  <c r="G32" i="12"/>
  <c r="AO28" i="12"/>
  <c r="AN41" i="12"/>
  <c r="BX44" i="14"/>
  <c r="BY31" i="14"/>
  <c r="BH32" i="19"/>
  <c r="BG45" i="19"/>
  <c r="D54" i="21"/>
  <c r="D41" i="20"/>
  <c r="D54" i="20" s="1"/>
  <c r="AP50" i="9"/>
  <c r="AP37" i="8"/>
  <c r="AP50" i="8" s="1"/>
  <c r="E58" i="9"/>
  <c r="E45" i="8"/>
  <c r="E58" i="8" s="1"/>
  <c r="V39" i="7"/>
  <c r="W26" i="7"/>
  <c r="M55" i="9"/>
  <c r="M42" i="8"/>
  <c r="M55" i="8" s="1"/>
  <c r="AE44" i="10"/>
  <c r="AE57" i="10" s="1"/>
  <c r="AE44" i="8"/>
  <c r="AE57" i="8" s="1"/>
  <c r="BX42" i="13"/>
  <c r="BX42" i="15"/>
  <c r="V42" i="15"/>
  <c r="V55" i="15" s="1"/>
  <c r="V55" i="14"/>
  <c r="V42" i="13"/>
  <c r="V55" i="13" s="1"/>
  <c r="BH38" i="15"/>
  <c r="BH51" i="15" s="1"/>
  <c r="BH51" i="14"/>
  <c r="BG45" i="15"/>
  <c r="BG58" i="15" s="1"/>
  <c r="BG58" i="14"/>
  <c r="M42" i="17"/>
  <c r="N29" i="17"/>
  <c r="G30" i="9"/>
  <c r="F43" i="9"/>
  <c r="BF40" i="7"/>
  <c r="BF53" i="7" s="1"/>
  <c r="BG27" i="7"/>
  <c r="C54" i="12"/>
  <c r="C59" i="12" s="1"/>
  <c r="C41" i="13"/>
  <c r="C54" i="13" s="1"/>
  <c r="BS24" i="16"/>
  <c r="BR37" i="16"/>
  <c r="BR50" i="16" s="1"/>
  <c r="AH21" i="7"/>
  <c r="AG34" i="7"/>
  <c r="AG47" i="7" s="1"/>
  <c r="AW45" i="10"/>
  <c r="AF26" i="12"/>
  <c r="AE39" i="12"/>
  <c r="AE48" i="14"/>
  <c r="AE35" i="13"/>
  <c r="AE48" i="13" s="1"/>
  <c r="BE54" i="12"/>
  <c r="BE41" i="13"/>
  <c r="BE54" i="13" s="1"/>
  <c r="AO22" i="14"/>
  <c r="AN35" i="14"/>
  <c r="CL28" i="16"/>
  <c r="CL41" i="16" s="1"/>
  <c r="CL54" i="16" s="1"/>
  <c r="CK41" i="16"/>
  <c r="CK54" i="16" s="1"/>
  <c r="BX40" i="17"/>
  <c r="BY27" i="17"/>
  <c r="G31" i="19"/>
  <c r="F44" i="19"/>
  <c r="W41" i="19"/>
  <c r="X28" i="19"/>
  <c r="BG44" i="7"/>
  <c r="BG57" i="7" s="1"/>
  <c r="BH31" i="7"/>
  <c r="Q22" i="9"/>
  <c r="P35" i="9"/>
  <c r="E12" i="6"/>
  <c r="D24" i="6"/>
  <c r="D12" i="4"/>
  <c r="AW36" i="10"/>
  <c r="AW36" i="8"/>
  <c r="CI42" i="7"/>
  <c r="CI55" i="7" s="1"/>
  <c r="CJ29" i="7"/>
  <c r="U44" i="10"/>
  <c r="U57" i="10" s="1"/>
  <c r="U57" i="9"/>
  <c r="U44" i="8"/>
  <c r="U57" i="8" s="1"/>
  <c r="C38" i="15"/>
  <c r="C51" i="15" s="1"/>
  <c r="C51" i="14"/>
  <c r="C38" i="13"/>
  <c r="C51" i="13" s="1"/>
  <c r="AD58" i="16"/>
  <c r="AD45" i="15"/>
  <c r="AD58" i="15" s="1"/>
  <c r="AE35" i="17"/>
  <c r="AF22" i="17"/>
  <c r="C36" i="20"/>
  <c r="C49" i="20" s="1"/>
  <c r="C49" i="19"/>
  <c r="C59" i="19" s="1"/>
  <c r="C36" i="18"/>
  <c r="C49" i="18" s="1"/>
  <c r="AE38" i="15"/>
  <c r="AE51" i="14"/>
  <c r="AE38" i="13"/>
  <c r="AE51" i="13" s="1"/>
  <c r="AM55" i="16"/>
  <c r="AM42" i="15"/>
  <c r="AM55" i="15" s="1"/>
  <c r="AP48" i="24"/>
  <c r="AD42" i="25"/>
  <c r="AD55" i="25" s="1"/>
  <c r="AD55" i="24"/>
  <c r="AD42" i="23"/>
  <c r="AD55" i="23" s="1"/>
  <c r="AQ24" i="21"/>
  <c r="AP37" i="21"/>
  <c r="AP50" i="21" s="1"/>
  <c r="U37" i="25"/>
  <c r="U50" i="25" s="1"/>
  <c r="BY40" i="12"/>
  <c r="BZ27" i="12"/>
  <c r="L36" i="23"/>
  <c r="L49" i="23" s="1"/>
  <c r="V58" i="17"/>
  <c r="AN41" i="20"/>
  <c r="AN54" i="20" s="1"/>
  <c r="AN41" i="18"/>
  <c r="BH52" i="24"/>
  <c r="BH39" i="23"/>
  <c r="BH52" i="23" s="1"/>
  <c r="AR52" i="24"/>
  <c r="AN43" i="24"/>
  <c r="AO30" i="24"/>
  <c r="CI51" i="14"/>
  <c r="CG34" i="17"/>
  <c r="CH21" i="17"/>
  <c r="V45" i="14"/>
  <c r="W32" i="14"/>
  <c r="BE34" i="18"/>
  <c r="BP34" i="19"/>
  <c r="BQ21" i="19"/>
  <c r="BO38" i="25"/>
  <c r="BO38" i="23"/>
  <c r="AW45" i="25"/>
  <c r="AW45" i="23"/>
  <c r="D34" i="26"/>
  <c r="D47" i="26" s="1"/>
  <c r="E21" i="26"/>
  <c r="AY34" i="7"/>
  <c r="AY47" i="7" s="1"/>
  <c r="AZ21" i="7"/>
  <c r="BG38" i="17"/>
  <c r="BG51" i="17" s="1"/>
  <c r="BH25" i="17"/>
  <c r="BQ38" i="22"/>
  <c r="BQ51" i="22" s="1"/>
  <c r="BR25" i="22"/>
  <c r="BY42" i="24"/>
  <c r="BZ29" i="24"/>
  <c r="U49" i="26"/>
  <c r="U36" i="25"/>
  <c r="U49" i="25" s="1"/>
  <c r="X34" i="17"/>
  <c r="X47" i="17" s="1"/>
  <c r="Y21" i="17"/>
  <c r="C45" i="20"/>
  <c r="C58" i="20" s="1"/>
  <c r="C58" i="19"/>
  <c r="C45" i="18"/>
  <c r="C58" i="18" s="1"/>
  <c r="X30" i="22"/>
  <c r="W43" i="22"/>
  <c r="W56" i="22" s="1"/>
  <c r="BP44" i="22"/>
  <c r="BP57" i="22" s="1"/>
  <c r="BQ31" i="22"/>
  <c r="CG37" i="25"/>
  <c r="BG51" i="24"/>
  <c r="BG38" i="23"/>
  <c r="BG51" i="23" s="1"/>
  <c r="BO37" i="26"/>
  <c r="BP24" i="26"/>
  <c r="BF35" i="26"/>
  <c r="BF48" i="26" s="1"/>
  <c r="BG22" i="26"/>
  <c r="V35" i="15"/>
  <c r="V48" i="15" s="1"/>
  <c r="V48" i="14"/>
  <c r="V35" i="13"/>
  <c r="V48" i="13" s="1"/>
  <c r="BW39" i="18"/>
  <c r="BW52" i="18" s="1"/>
  <c r="U50" i="12"/>
  <c r="U37" i="13"/>
  <c r="U50" i="13" s="1"/>
  <c r="BG29" i="16"/>
  <c r="BF42" i="16"/>
  <c r="V47" i="17"/>
  <c r="AX35" i="21"/>
  <c r="AX48" i="21" s="1"/>
  <c r="AY22" i="21"/>
  <c r="N43" i="21"/>
  <c r="N56" i="21" s="1"/>
  <c r="O30" i="21"/>
  <c r="CG43" i="22"/>
  <c r="CH30" i="22"/>
  <c r="AN45" i="26"/>
  <c r="AN58" i="26" s="1"/>
  <c r="AO32" i="26"/>
  <c r="V36" i="14"/>
  <c r="W23" i="14"/>
  <c r="D40" i="22"/>
  <c r="D53" i="22" s="1"/>
  <c r="E27" i="22"/>
  <c r="AF30" i="7"/>
  <c r="AE43" i="7"/>
  <c r="BW34" i="15"/>
  <c r="BW34" i="13"/>
  <c r="BF42" i="26"/>
  <c r="BF55" i="26" s="1"/>
  <c r="BG29" i="26"/>
  <c r="AV38" i="15"/>
  <c r="AV51" i="15" s="1"/>
  <c r="AV51" i="14"/>
  <c r="AV38" i="13"/>
  <c r="AV51" i="13" s="1"/>
  <c r="AE38" i="25"/>
  <c r="AE51" i="25" s="1"/>
  <c r="AE38" i="23"/>
  <c r="AE51" i="23" s="1"/>
  <c r="O23" i="9"/>
  <c r="N36" i="9"/>
  <c r="U54" i="16"/>
  <c r="U41" i="15"/>
  <c r="U54" i="15" s="1"/>
  <c r="AM39" i="18"/>
  <c r="AM52" i="18" s="1"/>
  <c r="BW34" i="18"/>
  <c r="CJ51" i="24"/>
  <c r="AY53" i="12"/>
  <c r="M38" i="22"/>
  <c r="M51" i="22" s="1"/>
  <c r="N25" i="22"/>
  <c r="BF38" i="20"/>
  <c r="BF38" i="18"/>
  <c r="AV39" i="10"/>
  <c r="AV52" i="10" s="1"/>
  <c r="AV52" i="9"/>
  <c r="AV39" i="8"/>
  <c r="AV52" i="8" s="1"/>
  <c r="M45" i="24"/>
  <c r="N32" i="24"/>
  <c r="D35" i="17"/>
  <c r="D48" i="17" s="1"/>
  <c r="E22" i="17"/>
  <c r="BX41" i="26"/>
  <c r="BY28" i="26"/>
  <c r="P41" i="21"/>
  <c r="P54" i="21" s="1"/>
  <c r="Q28" i="21"/>
  <c r="U38" i="23"/>
  <c r="U51" i="23" s="1"/>
  <c r="CI21" i="24"/>
  <c r="CH34" i="24"/>
  <c r="BX37" i="26"/>
  <c r="BY24" i="26"/>
  <c r="M36" i="11"/>
  <c r="M49" i="11" s="1"/>
  <c r="N23" i="11"/>
  <c r="AD37" i="20"/>
  <c r="AD50" i="20" s="1"/>
  <c r="AD50" i="19"/>
  <c r="AD37" i="18"/>
  <c r="AD50" i="18" s="1"/>
  <c r="AO21" i="21"/>
  <c r="AN34" i="21"/>
  <c r="BA30" i="16"/>
  <c r="AZ43" i="16"/>
  <c r="AZ56" i="16" s="1"/>
  <c r="C52" i="21"/>
  <c r="C59" i="21" s="1"/>
  <c r="C61" i="21" s="1"/>
  <c r="C79" i="6" s="1"/>
  <c r="C39" i="20"/>
  <c r="C52" i="20" s="1"/>
  <c r="BP40" i="8"/>
  <c r="BP53" i="8" s="1"/>
  <c r="CF37" i="20"/>
  <c r="CF50" i="20" s="1"/>
  <c r="CF50" i="19"/>
  <c r="CF37" i="18"/>
  <c r="CF50" i="18" s="1"/>
  <c r="L34" i="25"/>
  <c r="L47" i="25" s="1"/>
  <c r="L47" i="24"/>
  <c r="L34" i="23"/>
  <c r="L47" i="23" s="1"/>
  <c r="BF42" i="13"/>
  <c r="H39" i="16"/>
  <c r="H52" i="16" s="1"/>
  <c r="I26" i="16"/>
  <c r="I39" i="16" s="1"/>
  <c r="I52" i="16" s="1"/>
  <c r="D36" i="17"/>
  <c r="D49" i="17" s="1"/>
  <c r="E23" i="17"/>
  <c r="U44" i="20"/>
  <c r="U57" i="20" s="1"/>
  <c r="U57" i="19"/>
  <c r="U44" i="18"/>
  <c r="U57" i="18" s="1"/>
  <c r="CG40" i="21"/>
  <c r="CH27" i="21"/>
  <c r="AM40" i="25"/>
  <c r="AM53" i="25" s="1"/>
  <c r="L39" i="23"/>
  <c r="L52" i="23" s="1"/>
  <c r="C57" i="26"/>
  <c r="C44" i="25"/>
  <c r="C57" i="25" s="1"/>
  <c r="BE53" i="26"/>
  <c r="BE40" i="25"/>
  <c r="BE53" i="25" s="1"/>
  <c r="AW40" i="23"/>
  <c r="AW36" i="22"/>
  <c r="AX23" i="22"/>
  <c r="BG35" i="19"/>
  <c r="BH22" i="19"/>
  <c r="E37" i="22"/>
  <c r="E50" i="22" s="1"/>
  <c r="F24" i="22"/>
  <c r="AW37" i="22"/>
  <c r="AX24" i="22"/>
  <c r="BW41" i="25"/>
  <c r="BW54" i="25" s="1"/>
  <c r="BW54" i="24"/>
  <c r="BW41" i="23"/>
  <c r="BW54" i="23" s="1"/>
  <c r="BX42" i="25"/>
  <c r="BX42" i="23"/>
  <c r="D47" i="21"/>
  <c r="D34" i="20"/>
  <c r="D47" i="20" s="1"/>
  <c r="BW42" i="13"/>
  <c r="BW55" i="13" s="1"/>
  <c r="CI24" i="14"/>
  <c r="CH37" i="14"/>
  <c r="AX28" i="19"/>
  <c r="AW41" i="19"/>
  <c r="CI24" i="24"/>
  <c r="CH37" i="24"/>
  <c r="BI25" i="24"/>
  <c r="BH38" i="24"/>
  <c r="BX35" i="26"/>
  <c r="BX35" i="25" s="1"/>
  <c r="BY22" i="26"/>
  <c r="AE41" i="16"/>
  <c r="AF28" i="16"/>
  <c r="CG35" i="8"/>
  <c r="V37" i="12"/>
  <c r="V50" i="12" s="1"/>
  <c r="W24" i="12"/>
  <c r="BE55" i="16"/>
  <c r="BE42" i="15"/>
  <c r="BE55" i="15" s="1"/>
  <c r="F40" i="16"/>
  <c r="F53" i="16" s="1"/>
  <c r="G27" i="16"/>
  <c r="U36" i="15"/>
  <c r="U49" i="15" s="1"/>
  <c r="U49" i="14"/>
  <c r="U36" i="13"/>
  <c r="U49" i="13" s="1"/>
  <c r="C40" i="23"/>
  <c r="C53" i="23" s="1"/>
  <c r="C53" i="22"/>
  <c r="C59" i="22" s="1"/>
  <c r="C61" i="22" s="1"/>
  <c r="C82" i="6" s="1"/>
  <c r="AD43" i="8"/>
  <c r="AD56" i="8" s="1"/>
  <c r="AD56" i="7"/>
  <c r="BX34" i="14"/>
  <c r="BY21" i="14"/>
  <c r="V35" i="24"/>
  <c r="W22" i="24"/>
  <c r="AW38" i="14"/>
  <c r="AX25" i="14"/>
  <c r="AG25" i="24"/>
  <c r="AF38" i="24"/>
  <c r="M36" i="10"/>
  <c r="M49" i="10" s="1"/>
  <c r="M36" i="8"/>
  <c r="M49" i="8" s="1"/>
  <c r="M49" i="9"/>
  <c r="AM52" i="19"/>
  <c r="CG37" i="22"/>
  <c r="CG37" i="23" s="1"/>
  <c r="CH24" i="22"/>
  <c r="BR35" i="24"/>
  <c r="BS22" i="24"/>
  <c r="CL25" i="24"/>
  <c r="CL38" i="24" s="1"/>
  <c r="CK38" i="24"/>
  <c r="AN37" i="26"/>
  <c r="AO24" i="26"/>
  <c r="AZ40" i="12"/>
  <c r="AZ53" i="12" s="1"/>
  <c r="BA27" i="12"/>
  <c r="AY42" i="26"/>
  <c r="AY55" i="26" s="1"/>
  <c r="AZ29" i="26"/>
  <c r="G37" i="19"/>
  <c r="H24" i="19"/>
  <c r="BO39" i="14"/>
  <c r="BP26" i="14"/>
  <c r="BI44" i="16"/>
  <c r="BI57" i="16" s="1"/>
  <c r="BJ31" i="16"/>
  <c r="L45" i="25"/>
  <c r="L58" i="25" s="1"/>
  <c r="L58" i="24"/>
  <c r="L45" i="23"/>
  <c r="L58" i="23" s="1"/>
  <c r="C42" i="15"/>
  <c r="C55" i="15" s="1"/>
  <c r="C55" i="14"/>
  <c r="C42" i="13"/>
  <c r="C55" i="13" s="1"/>
  <c r="AM43" i="15"/>
  <c r="AM56" i="15" s="1"/>
  <c r="AM56" i="14"/>
  <c r="AM43" i="13"/>
  <c r="AM56" i="13" s="1"/>
  <c r="AF34" i="22"/>
  <c r="AG21" i="22"/>
  <c r="BW50" i="26"/>
  <c r="BW37" i="25"/>
  <c r="BW50" i="25" s="1"/>
  <c r="O23" i="21"/>
  <c r="N36" i="21"/>
  <c r="N49" i="21" s="1"/>
  <c r="BZ28" i="22"/>
  <c r="BY41" i="22"/>
  <c r="BY54" i="22" s="1"/>
  <c r="AX21" i="19"/>
  <c r="AW34" i="19"/>
  <c r="CI36" i="26"/>
  <c r="CI49" i="26" s="1"/>
  <c r="CJ23" i="26"/>
  <c r="BY45" i="11"/>
  <c r="BY58" i="11" s="1"/>
  <c r="BZ32" i="11"/>
  <c r="V44" i="19"/>
  <c r="W31" i="19"/>
  <c r="AE44" i="19"/>
  <c r="AF31" i="19"/>
  <c r="BP41" i="21"/>
  <c r="BP54" i="21" s="1"/>
  <c r="BQ28" i="21"/>
  <c r="D35" i="21"/>
  <c r="D48" i="21" s="1"/>
  <c r="E22" i="21"/>
  <c r="AX28" i="22"/>
  <c r="AW41" i="22"/>
  <c r="AX34" i="24"/>
  <c r="AY21" i="24"/>
  <c r="D44" i="23"/>
  <c r="D57" i="23" s="1"/>
  <c r="BF39" i="26"/>
  <c r="BG26" i="26"/>
  <c r="BY32" i="26"/>
  <c r="BX45" i="26"/>
  <c r="AF36" i="19"/>
  <c r="AG23" i="19"/>
  <c r="AN48" i="22" l="1"/>
  <c r="M34" i="4"/>
  <c r="AE47" i="19"/>
  <c r="B67" i="4"/>
  <c r="U59" i="26"/>
  <c r="C59" i="23"/>
  <c r="C61" i="23" s="1"/>
  <c r="C83" i="6" s="1"/>
  <c r="D59" i="22"/>
  <c r="D61" i="22" s="1"/>
  <c r="D82" i="6" s="1"/>
  <c r="AU47" i="20"/>
  <c r="AU59" i="20" s="1"/>
  <c r="D35" i="5"/>
  <c r="C59" i="20"/>
  <c r="C61" i="20" s="1"/>
  <c r="C78" i="6" s="1"/>
  <c r="AE53" i="15"/>
  <c r="BF48" i="12"/>
  <c r="BF53" i="12"/>
  <c r="AE50" i="15"/>
  <c r="BF48" i="7"/>
  <c r="BI47" i="7"/>
  <c r="C59" i="11"/>
  <c r="C61" i="11" s="1"/>
  <c r="C65" i="6" s="1"/>
  <c r="AN47" i="22"/>
  <c r="AN57" i="25"/>
  <c r="AN58" i="22"/>
  <c r="AM47" i="22"/>
  <c r="AM59" i="22" s="1"/>
  <c r="AN51" i="21"/>
  <c r="AN54" i="21"/>
  <c r="AE48" i="16"/>
  <c r="AW53" i="13"/>
  <c r="U59" i="15"/>
  <c r="AW56" i="14"/>
  <c r="AW49" i="14"/>
  <c r="C61" i="12"/>
  <c r="C68" i="6" s="1"/>
  <c r="C59" i="24"/>
  <c r="C61" i="24" s="1"/>
  <c r="C84" i="6" s="1"/>
  <c r="C33" i="6" s="1"/>
  <c r="AN47" i="25"/>
  <c r="L59" i="21"/>
  <c r="AE49" i="17"/>
  <c r="B66" i="4"/>
  <c r="AD59" i="17"/>
  <c r="C61" i="19"/>
  <c r="C77" i="6" s="1"/>
  <c r="G21" i="6"/>
  <c r="U59" i="14"/>
  <c r="AO56" i="12"/>
  <c r="AW53" i="14"/>
  <c r="AW54" i="14"/>
  <c r="CF53" i="15"/>
  <c r="AN52" i="18"/>
  <c r="CF51" i="19"/>
  <c r="CE51" i="19"/>
  <c r="CH51" i="19"/>
  <c r="CI51" i="19"/>
  <c r="AN52" i="21"/>
  <c r="AN57" i="21"/>
  <c r="U59" i="20"/>
  <c r="AM47" i="21"/>
  <c r="AM59" i="21" s="1"/>
  <c r="U59" i="18"/>
  <c r="AM47" i="18"/>
  <c r="AM59" i="18" s="1"/>
  <c r="AE49" i="19"/>
  <c r="L59" i="19"/>
  <c r="AN47" i="21"/>
  <c r="AN54" i="18"/>
  <c r="AV47" i="20"/>
  <c r="AV59" i="20" s="1"/>
  <c r="BD8" i="20"/>
  <c r="BF49" i="20" s="1"/>
  <c r="AU20" i="20"/>
  <c r="AW50" i="20"/>
  <c r="L59" i="20"/>
  <c r="AW58" i="20"/>
  <c r="AN53" i="23"/>
  <c r="AM47" i="23"/>
  <c r="AM59" i="23" s="1"/>
  <c r="AE53" i="24"/>
  <c r="AN49" i="23"/>
  <c r="AE51" i="24"/>
  <c r="U59" i="24"/>
  <c r="AD59" i="23"/>
  <c r="AD59" i="26"/>
  <c r="BG53" i="12"/>
  <c r="AW58" i="14"/>
  <c r="AD47" i="15"/>
  <c r="AD59" i="15" s="1"/>
  <c r="AE54" i="16"/>
  <c r="B65" i="4"/>
  <c r="AL56" i="12"/>
  <c r="AU17" i="12"/>
  <c r="AZ56" i="12" s="1"/>
  <c r="AM56" i="12"/>
  <c r="AW57" i="13"/>
  <c r="M59" i="16"/>
  <c r="U59" i="13"/>
  <c r="C59" i="16"/>
  <c r="C61" i="16" s="1"/>
  <c r="C72" i="6" s="1"/>
  <c r="BP48" i="11"/>
  <c r="BP35" i="10"/>
  <c r="BP48" i="10" s="1"/>
  <c r="BY38" i="7"/>
  <c r="BZ25" i="7"/>
  <c r="AX40" i="9"/>
  <c r="AY27" i="9"/>
  <c r="BP38" i="11"/>
  <c r="BQ25" i="11"/>
  <c r="AY23" i="7"/>
  <c r="AX36" i="7"/>
  <c r="AX49" i="7" s="1"/>
  <c r="AF34" i="11"/>
  <c r="AG21" i="11"/>
  <c r="BY58" i="9"/>
  <c r="M45" i="10"/>
  <c r="M58" i="10" s="1"/>
  <c r="CH38" i="7"/>
  <c r="CH51" i="7" s="1"/>
  <c r="CI25" i="7"/>
  <c r="F24" i="9"/>
  <c r="E37" i="9"/>
  <c r="N45" i="11"/>
  <c r="N58" i="11" s="1"/>
  <c r="O32" i="11"/>
  <c r="AP26" i="9"/>
  <c r="AO39" i="9"/>
  <c r="AO52" i="9" s="1"/>
  <c r="F35" i="9"/>
  <c r="F48" i="9" s="1"/>
  <c r="G22" i="9"/>
  <c r="AG30" i="9"/>
  <c r="AF43" i="9"/>
  <c r="N48" i="7"/>
  <c r="N35" i="8"/>
  <c r="N48" i="8" s="1"/>
  <c r="AY32" i="7"/>
  <c r="AX45" i="7"/>
  <c r="AX58" i="7" s="1"/>
  <c r="CH41" i="10"/>
  <c r="CH54" i="10" s="1"/>
  <c r="CH54" i="9"/>
  <c r="BY45" i="10"/>
  <c r="BY58" i="10" s="1"/>
  <c r="W38" i="7"/>
  <c r="W51" i="7" s="1"/>
  <c r="X25" i="7"/>
  <c r="CB30" i="7"/>
  <c r="CA43" i="7"/>
  <c r="CA56" i="7" s="1"/>
  <c r="BQ21" i="7"/>
  <c r="BP34" i="7"/>
  <c r="D56" i="7"/>
  <c r="D43" i="8"/>
  <c r="D56" i="8" s="1"/>
  <c r="F30" i="7"/>
  <c r="E43" i="7"/>
  <c r="X25" i="11"/>
  <c r="W38" i="11"/>
  <c r="W51" i="11" s="1"/>
  <c r="E38" i="8"/>
  <c r="E51" i="8" s="1"/>
  <c r="E43" i="10"/>
  <c r="E56" i="10" s="1"/>
  <c r="W40" i="7"/>
  <c r="W53" i="7" s="1"/>
  <c r="X27" i="7"/>
  <c r="F26" i="9"/>
  <c r="E39" i="9"/>
  <c r="E52" i="9" s="1"/>
  <c r="E36" i="7"/>
  <c r="E49" i="7" s="1"/>
  <c r="F23" i="7"/>
  <c r="AO37" i="11"/>
  <c r="AP24" i="11"/>
  <c r="AP31" i="7"/>
  <c r="AO44" i="7"/>
  <c r="AO57" i="7" s="1"/>
  <c r="CI41" i="9"/>
  <c r="CJ28" i="9"/>
  <c r="BA26" i="11"/>
  <c r="AZ39" i="11"/>
  <c r="AZ52" i="11" s="1"/>
  <c r="O26" i="11"/>
  <c r="N39" i="11"/>
  <c r="AX37" i="7"/>
  <c r="AX50" i="7" s="1"/>
  <c r="AY24" i="7"/>
  <c r="BP36" i="11"/>
  <c r="BP49" i="11" s="1"/>
  <c r="BQ23" i="11"/>
  <c r="N43" i="7"/>
  <c r="N56" i="7" s="1"/>
  <c r="O30" i="7"/>
  <c r="W36" i="7"/>
  <c r="X23" i="7"/>
  <c r="CH34" i="11"/>
  <c r="CH34" i="10" s="1"/>
  <c r="CI21" i="11"/>
  <c r="AY25" i="7"/>
  <c r="AX38" i="7"/>
  <c r="AF36" i="9"/>
  <c r="AF49" i="9" s="1"/>
  <c r="AG23" i="9"/>
  <c r="AI22" i="11"/>
  <c r="AH35" i="11"/>
  <c r="AH48" i="11" s="1"/>
  <c r="AN40" i="8"/>
  <c r="AN53" i="8" s="1"/>
  <c r="AN53" i="7"/>
  <c r="BY45" i="7"/>
  <c r="BY58" i="7" s="1"/>
  <c r="BZ32" i="7"/>
  <c r="BG41" i="7"/>
  <c r="BH28" i="7"/>
  <c r="AG28" i="11"/>
  <c r="AX43" i="7"/>
  <c r="AY30" i="7"/>
  <c r="AF43" i="11"/>
  <c r="AF56" i="11" s="1"/>
  <c r="AG30" i="11"/>
  <c r="BP43" i="11"/>
  <c r="BP56" i="11" s="1"/>
  <c r="BQ30" i="11"/>
  <c r="AX41" i="10"/>
  <c r="AX54" i="10" s="1"/>
  <c r="D37" i="10"/>
  <c r="D50" i="10" s="1"/>
  <c r="D50" i="9"/>
  <c r="E42" i="10"/>
  <c r="E55" i="10" s="1"/>
  <c r="V34" i="8"/>
  <c r="V47" i="8" s="1"/>
  <c r="M39" i="10"/>
  <c r="M52" i="10" s="1"/>
  <c r="M52" i="11"/>
  <c r="M59" i="11" s="1"/>
  <c r="BQ44" i="9"/>
  <c r="BR31" i="9"/>
  <c r="V49" i="7"/>
  <c r="V36" i="8"/>
  <c r="V49" i="8" s="1"/>
  <c r="V51" i="11"/>
  <c r="BQ24" i="11"/>
  <c r="BP37" i="11"/>
  <c r="BP37" i="10" s="1"/>
  <c r="BP50" i="10" s="1"/>
  <c r="X27" i="11"/>
  <c r="W40" i="11"/>
  <c r="W53" i="11" s="1"/>
  <c r="BG43" i="9"/>
  <c r="BH30" i="9"/>
  <c r="CH35" i="8"/>
  <c r="CH48" i="8" s="1"/>
  <c r="BF43" i="8"/>
  <c r="AP27" i="7"/>
  <c r="AO40" i="7"/>
  <c r="BQ40" i="11"/>
  <c r="BQ40" i="10" s="1"/>
  <c r="BQ53" i="10" s="1"/>
  <c r="BR27" i="11"/>
  <c r="BR31" i="11"/>
  <c r="BQ44" i="11"/>
  <c r="BQ57" i="11" s="1"/>
  <c r="BJ37" i="9"/>
  <c r="BK24" i="9"/>
  <c r="BK37" i="9" s="1"/>
  <c r="BK50" i="9" s="1"/>
  <c r="BP41" i="7"/>
  <c r="BP54" i="7" s="1"/>
  <c r="BQ28" i="7"/>
  <c r="BO34" i="8"/>
  <c r="AX40" i="11"/>
  <c r="AX53" i="11" s="1"/>
  <c r="AY27" i="11"/>
  <c r="D44" i="8"/>
  <c r="D57" i="8" s="1"/>
  <c r="BZ39" i="9"/>
  <c r="CA26" i="9"/>
  <c r="O35" i="7"/>
  <c r="P22" i="7"/>
  <c r="BQ53" i="11"/>
  <c r="D37" i="8"/>
  <c r="D50" i="8" s="1"/>
  <c r="BI37" i="10"/>
  <c r="BI50" i="10" s="1"/>
  <c r="AX53" i="9"/>
  <c r="AI41" i="7"/>
  <c r="AI54" i="7" s="1"/>
  <c r="AJ28" i="7"/>
  <c r="AJ41" i="7" s="1"/>
  <c r="AJ54" i="7" s="1"/>
  <c r="BP44" i="10"/>
  <c r="BP57" i="10" s="1"/>
  <c r="BP57" i="9"/>
  <c r="AF40" i="7"/>
  <c r="AF53" i="7" s="1"/>
  <c r="AG27" i="7"/>
  <c r="BH26" i="7"/>
  <c r="BG39" i="7"/>
  <c r="BG52" i="7" s="1"/>
  <c r="F41" i="7"/>
  <c r="F54" i="7" s="1"/>
  <c r="G28" i="7"/>
  <c r="AP22" i="7"/>
  <c r="AO35" i="7"/>
  <c r="AO48" i="7" s="1"/>
  <c r="AV59" i="8"/>
  <c r="AM59" i="10"/>
  <c r="AM59" i="7"/>
  <c r="C59" i="9"/>
  <c r="C61" i="9" s="1"/>
  <c r="C63" i="6" s="1"/>
  <c r="C30" i="6" s="1"/>
  <c r="U59" i="8"/>
  <c r="AD59" i="7"/>
  <c r="C59" i="7"/>
  <c r="C61" i="7" s="1"/>
  <c r="C61" i="6" s="1"/>
  <c r="U59" i="7"/>
  <c r="BF51" i="7"/>
  <c r="AW51" i="8"/>
  <c r="AW47" i="8"/>
  <c r="AE58" i="11"/>
  <c r="AD59" i="10"/>
  <c r="AE54" i="11"/>
  <c r="AE52" i="11"/>
  <c r="AW50" i="8"/>
  <c r="AV59" i="10"/>
  <c r="L59" i="7"/>
  <c r="L59" i="11"/>
  <c r="BH47" i="7"/>
  <c r="BD14" i="9"/>
  <c r="BG53" i="9" s="1"/>
  <c r="AV53" i="9"/>
  <c r="AU53" i="9"/>
  <c r="AE50" i="11"/>
  <c r="AW49" i="8"/>
  <c r="AD59" i="8"/>
  <c r="BF49" i="7"/>
  <c r="AW58" i="8"/>
  <c r="AE57" i="11"/>
  <c r="AE51" i="11"/>
  <c r="C32" i="6"/>
  <c r="C66" i="4"/>
  <c r="BG35" i="20"/>
  <c r="BG48" i="20" s="1"/>
  <c r="BG48" i="19"/>
  <c r="BG35" i="18"/>
  <c r="BG48" i="18" s="1"/>
  <c r="N36" i="8"/>
  <c r="N49" i="8" s="1"/>
  <c r="N49" i="9"/>
  <c r="AG30" i="7"/>
  <c r="AF43" i="7"/>
  <c r="BO50" i="26"/>
  <c r="BO37" i="25"/>
  <c r="Z21" i="17"/>
  <c r="Y34" i="17"/>
  <c r="Y47" i="17" s="1"/>
  <c r="AE35" i="18"/>
  <c r="AE48" i="18" s="1"/>
  <c r="AE48" i="17"/>
  <c r="D24" i="4"/>
  <c r="D45" i="4"/>
  <c r="H31" i="19"/>
  <c r="G44" i="19"/>
  <c r="AF39" i="12"/>
  <c r="AG26" i="12"/>
  <c r="F56" i="9"/>
  <c r="CH36" i="12"/>
  <c r="CH49" i="12" s="1"/>
  <c r="CI23" i="12"/>
  <c r="O29" i="11"/>
  <c r="N42" i="11"/>
  <c r="N55" i="11" s="1"/>
  <c r="BI52" i="24"/>
  <c r="BI39" i="23"/>
  <c r="BI52" i="23" s="1"/>
  <c r="B30" i="4"/>
  <c r="B90" i="6"/>
  <c r="B26" i="6"/>
  <c r="O52" i="9"/>
  <c r="BY38" i="17"/>
  <c r="BY51" i="17" s="1"/>
  <c r="BZ25" i="17"/>
  <c r="BZ36" i="24"/>
  <c r="CA23" i="24"/>
  <c r="CA40" i="16"/>
  <c r="CA53" i="16" s="1"/>
  <c r="CB27" i="16"/>
  <c r="AG34" i="22"/>
  <c r="AH21" i="22"/>
  <c r="E36" i="17"/>
  <c r="E49" i="17" s="1"/>
  <c r="F23" i="17"/>
  <c r="BQ44" i="14"/>
  <c r="BR31" i="14"/>
  <c r="CA32" i="11"/>
  <c r="BZ45" i="11"/>
  <c r="BZ58" i="11" s="1"/>
  <c r="AW39" i="20"/>
  <c r="AW52" i="20" s="1"/>
  <c r="AW39" i="18"/>
  <c r="BY42" i="12"/>
  <c r="BY55" i="12" s="1"/>
  <c r="BZ29" i="12"/>
  <c r="N42" i="8"/>
  <c r="N55" i="8" s="1"/>
  <c r="N55" i="9"/>
  <c r="B31" i="4"/>
  <c r="B91" i="6"/>
  <c r="B27" i="6"/>
  <c r="F27" i="17"/>
  <c r="E40" i="17"/>
  <c r="BJ41" i="22"/>
  <c r="BJ54" i="22" s="1"/>
  <c r="BK28" i="22"/>
  <c r="BK41" i="22" s="1"/>
  <c r="BK54" i="22" s="1"/>
  <c r="BY34" i="10"/>
  <c r="BY34" i="8"/>
  <c r="CH58" i="9"/>
  <c r="CH45" i="10"/>
  <c r="CH58" i="10" s="1"/>
  <c r="BZ42" i="19"/>
  <c r="CA29" i="19"/>
  <c r="F40" i="11"/>
  <c r="F53" i="11" s="1"/>
  <c r="G27" i="11"/>
  <c r="Q39" i="16"/>
  <c r="Q52" i="16" s="1"/>
  <c r="R26" i="16"/>
  <c r="R39" i="16" s="1"/>
  <c r="R52" i="16" s="1"/>
  <c r="BQ36" i="14"/>
  <c r="BR23" i="14"/>
  <c r="H29" i="12"/>
  <c r="G42" i="12"/>
  <c r="G55" i="12" s="1"/>
  <c r="P35" i="10"/>
  <c r="P48" i="10" s="1"/>
  <c r="P48" i="9"/>
  <c r="AR27" i="24"/>
  <c r="AQ40" i="24"/>
  <c r="AQ28" i="19"/>
  <c r="AP41" i="19"/>
  <c r="AZ32" i="9"/>
  <c r="AY45" i="9"/>
  <c r="X26" i="12"/>
  <c r="W39" i="12"/>
  <c r="W52" i="12" s="1"/>
  <c r="CJ31" i="22"/>
  <c r="CI44" i="22"/>
  <c r="CI57" i="22" s="1"/>
  <c r="BM14" i="17"/>
  <c r="BD53" i="17"/>
  <c r="Q21" i="22"/>
  <c r="P34" i="22"/>
  <c r="P47" i="22" s="1"/>
  <c r="CI30" i="22"/>
  <c r="CH43" i="22"/>
  <c r="CH56" i="22" s="1"/>
  <c r="CH39" i="12"/>
  <c r="CH52" i="12" s="1"/>
  <c r="CI26" i="12"/>
  <c r="CH36" i="9"/>
  <c r="CI23" i="9"/>
  <c r="N34" i="24"/>
  <c r="O21" i="24"/>
  <c r="AE37" i="20"/>
  <c r="AE50" i="20" s="1"/>
  <c r="AE50" i="19"/>
  <c r="AE37" i="18"/>
  <c r="AE50" i="18" s="1"/>
  <c r="AW39" i="10"/>
  <c r="AW52" i="10" s="1"/>
  <c r="AW39" i="8"/>
  <c r="AW52" i="8" s="1"/>
  <c r="D58" i="19"/>
  <c r="D45" i="20"/>
  <c r="D58" i="20" s="1"/>
  <c r="D45" i="18"/>
  <c r="D58" i="18" s="1"/>
  <c r="X24" i="22"/>
  <c r="W37" i="22"/>
  <c r="AP25" i="14"/>
  <c r="AO38" i="14"/>
  <c r="AR30" i="22"/>
  <c r="AQ43" i="22"/>
  <c r="AQ56" i="22" s="1"/>
  <c r="BQ41" i="21"/>
  <c r="BQ54" i="21" s="1"/>
  <c r="BR28" i="21"/>
  <c r="BZ41" i="22"/>
  <c r="BZ54" i="22" s="1"/>
  <c r="CA28" i="22"/>
  <c r="CK51" i="24"/>
  <c r="AW41" i="20"/>
  <c r="AW54" i="20" s="1"/>
  <c r="AW41" i="18"/>
  <c r="N45" i="24"/>
  <c r="O32" i="24"/>
  <c r="X32" i="14"/>
  <c r="W45" i="14"/>
  <c r="BS35" i="24"/>
  <c r="BT22" i="24"/>
  <c r="BT35" i="24" s="1"/>
  <c r="BY34" i="14"/>
  <c r="BZ21" i="14"/>
  <c r="CH50" i="14"/>
  <c r="CH37" i="15"/>
  <c r="CH50" i="15" s="1"/>
  <c r="CH37" i="13"/>
  <c r="CH50" i="13" s="1"/>
  <c r="AY35" i="21"/>
  <c r="AY48" i="21" s="1"/>
  <c r="AZ22" i="21"/>
  <c r="AQ37" i="21"/>
  <c r="AQ50" i="21" s="1"/>
  <c r="AR24" i="21"/>
  <c r="W41" i="20"/>
  <c r="W54" i="20" s="1"/>
  <c r="W54" i="19"/>
  <c r="AE35" i="15"/>
  <c r="AE48" i="15" s="1"/>
  <c r="BG40" i="7"/>
  <c r="BG53" i="7" s="1"/>
  <c r="BH27" i="7"/>
  <c r="E45" i="10"/>
  <c r="E58" i="10" s="1"/>
  <c r="H32" i="12"/>
  <c r="G45" i="12"/>
  <c r="G58" i="12" s="1"/>
  <c r="AF53" i="16"/>
  <c r="AF40" i="15"/>
  <c r="AF53" i="15" s="1"/>
  <c r="AE44" i="20"/>
  <c r="AE57" i="20" s="1"/>
  <c r="AE57" i="19"/>
  <c r="AE44" i="18"/>
  <c r="AE57" i="18" s="1"/>
  <c r="BR48" i="24"/>
  <c r="BX34" i="15"/>
  <c r="BX34" i="13"/>
  <c r="CI37" i="14"/>
  <c r="CJ24" i="14"/>
  <c r="BH35" i="19"/>
  <c r="BI22" i="19"/>
  <c r="BY37" i="26"/>
  <c r="BY50" i="26" s="1"/>
  <c r="BZ24" i="26"/>
  <c r="AE56" i="7"/>
  <c r="AE43" i="8"/>
  <c r="AE56" i="8" s="1"/>
  <c r="BP37" i="26"/>
  <c r="BQ24" i="26"/>
  <c r="E34" i="26"/>
  <c r="E47" i="26" s="1"/>
  <c r="F21" i="26"/>
  <c r="CH34" i="17"/>
  <c r="CI21" i="17"/>
  <c r="AF35" i="17"/>
  <c r="AG22" i="17"/>
  <c r="AW49" i="10"/>
  <c r="F44" i="20"/>
  <c r="F57" i="20" s="1"/>
  <c r="F57" i="19"/>
  <c r="F44" i="18"/>
  <c r="F57" i="18" s="1"/>
  <c r="AE52" i="12"/>
  <c r="AE39" i="13"/>
  <c r="AE52" i="13" s="1"/>
  <c r="AW36" i="13"/>
  <c r="AW49" i="13" s="1"/>
  <c r="AF45" i="21"/>
  <c r="AF58" i="21" s="1"/>
  <c r="AG32" i="21"/>
  <c r="AH27" i="16"/>
  <c r="AG40" i="16"/>
  <c r="AF39" i="22"/>
  <c r="AF52" i="22" s="1"/>
  <c r="AG26" i="22"/>
  <c r="N41" i="17"/>
  <c r="N54" i="17" s="1"/>
  <c r="O28" i="17"/>
  <c r="F46" i="4"/>
  <c r="BF47" i="12"/>
  <c r="BF34" i="13"/>
  <c r="AI38" i="26"/>
  <c r="AI51" i="26" s="1"/>
  <c r="AJ25" i="26"/>
  <c r="AJ38" i="26" s="1"/>
  <c r="AJ51" i="26" s="1"/>
  <c r="BQ40" i="8"/>
  <c r="BQ53" i="8" s="1"/>
  <c r="W41" i="16"/>
  <c r="X28" i="16"/>
  <c r="AR51" i="24"/>
  <c r="BJ39" i="24"/>
  <c r="BK26" i="24"/>
  <c r="BK39" i="24" s="1"/>
  <c r="BB28" i="17"/>
  <c r="BB41" i="17" s="1"/>
  <c r="BB54" i="17" s="1"/>
  <c r="BA41" i="17"/>
  <c r="BA54" i="17" s="1"/>
  <c r="BX44" i="8"/>
  <c r="AF48" i="9"/>
  <c r="AF35" i="10"/>
  <c r="AF48" i="10" s="1"/>
  <c r="W47" i="9"/>
  <c r="Q38" i="12"/>
  <c r="Q51" i="12" s="1"/>
  <c r="R25" i="12"/>
  <c r="R38" i="12" s="1"/>
  <c r="R51" i="12" s="1"/>
  <c r="W40" i="22"/>
  <c r="W53" i="22" s="1"/>
  <c r="X27" i="22"/>
  <c r="P42" i="7"/>
  <c r="P55" i="7" s="1"/>
  <c r="Q29" i="7"/>
  <c r="BZ42" i="7"/>
  <c r="BZ55" i="7" s="1"/>
  <c r="CA29" i="7"/>
  <c r="AZ41" i="9"/>
  <c r="BA28" i="9"/>
  <c r="Q26" i="9"/>
  <c r="P39" i="9"/>
  <c r="AG26" i="11"/>
  <c r="AF39" i="11"/>
  <c r="AF52" i="11" s="1"/>
  <c r="P44" i="7"/>
  <c r="P57" i="7" s="1"/>
  <c r="Q31" i="7"/>
  <c r="CK36" i="16"/>
  <c r="CK49" i="16" s="1"/>
  <c r="CL23" i="16"/>
  <c r="CL36" i="16" s="1"/>
  <c r="CL49" i="16" s="1"/>
  <c r="AG32" i="24"/>
  <c r="AF45" i="24"/>
  <c r="BR55" i="24"/>
  <c r="BR42" i="23"/>
  <c r="BR55" i="23" s="1"/>
  <c r="BF34" i="25"/>
  <c r="BF34" i="23"/>
  <c r="BI36" i="11"/>
  <c r="BJ23" i="11"/>
  <c r="CH39" i="19"/>
  <c r="CI26" i="19"/>
  <c r="AH44" i="7"/>
  <c r="AH57" i="7" s="1"/>
  <c r="AI31" i="7"/>
  <c r="AQ21" i="9"/>
  <c r="AP34" i="9"/>
  <c r="AE48" i="9"/>
  <c r="AG23" i="7"/>
  <c r="AF36" i="7"/>
  <c r="AX45" i="20"/>
  <c r="AX58" i="20" s="1"/>
  <c r="AX58" i="19"/>
  <c r="AX45" i="18"/>
  <c r="AX58" i="18" s="1"/>
  <c r="AO45" i="14"/>
  <c r="AP32" i="14"/>
  <c r="E50" i="7"/>
  <c r="E37" i="8"/>
  <c r="E50" i="8" s="1"/>
  <c r="Z36" i="9"/>
  <c r="AA23" i="9"/>
  <c r="AA36" i="9" s="1"/>
  <c r="AW44" i="20"/>
  <c r="AW57" i="20" s="1"/>
  <c r="AW44" i="18"/>
  <c r="Y44" i="24"/>
  <c r="Z31" i="24"/>
  <c r="AQ31" i="21"/>
  <c r="AP44" i="21"/>
  <c r="AP57" i="21" s="1"/>
  <c r="AH27" i="24"/>
  <c r="AG40" i="24"/>
  <c r="CG34" i="20"/>
  <c r="CG34" i="18"/>
  <c r="BF37" i="25"/>
  <c r="BF37" i="23"/>
  <c r="BQ44" i="24"/>
  <c r="BR31" i="24"/>
  <c r="N36" i="17"/>
  <c r="O23" i="17"/>
  <c r="U59" i="19"/>
  <c r="D54" i="26"/>
  <c r="D41" i="25"/>
  <c r="D54" i="25" s="1"/>
  <c r="O43" i="26"/>
  <c r="O56" i="26" s="1"/>
  <c r="P30" i="26"/>
  <c r="BP39" i="9"/>
  <c r="BQ26" i="9"/>
  <c r="CB40" i="11"/>
  <c r="CC27" i="11"/>
  <c r="CC40" i="11" s="1"/>
  <c r="BH36" i="19"/>
  <c r="BI23" i="19"/>
  <c r="CH44" i="25"/>
  <c r="CH57" i="25" s="1"/>
  <c r="CH57" i="24"/>
  <c r="CH44" i="23"/>
  <c r="CH57" i="23" s="1"/>
  <c r="AD59" i="14"/>
  <c r="AZ28" i="14"/>
  <c r="AY41" i="14"/>
  <c r="BH22" i="9"/>
  <c r="BG35" i="9"/>
  <c r="AN54" i="26"/>
  <c r="AN41" i="25"/>
  <c r="AN54" i="25" s="1"/>
  <c r="AO35" i="10"/>
  <c r="AO48" i="10" s="1"/>
  <c r="AO48" i="9"/>
  <c r="BG41" i="15"/>
  <c r="BG54" i="15" s="1"/>
  <c r="BG54" i="14"/>
  <c r="BO58" i="26"/>
  <c r="N40" i="19"/>
  <c r="O27" i="19"/>
  <c r="X34" i="22"/>
  <c r="X47" i="22" s="1"/>
  <c r="Y21" i="22"/>
  <c r="AU8" i="22"/>
  <c r="AW57" i="22" s="1"/>
  <c r="AL20" i="22"/>
  <c r="AN49" i="22"/>
  <c r="AL47" i="22"/>
  <c r="AL59" i="22" s="1"/>
  <c r="AN56" i="22"/>
  <c r="AN51" i="22"/>
  <c r="AN38" i="23"/>
  <c r="AN51" i="23" s="1"/>
  <c r="CI27" i="19"/>
  <c r="CH40" i="19"/>
  <c r="AP21" i="22"/>
  <c r="AO34" i="22"/>
  <c r="AO47" i="22" s="1"/>
  <c r="BR37" i="21"/>
  <c r="BR50" i="21" s="1"/>
  <c r="BS24" i="21"/>
  <c r="CH42" i="26"/>
  <c r="CI29" i="26"/>
  <c r="F45" i="24"/>
  <c r="G32" i="24"/>
  <c r="BY41" i="15"/>
  <c r="BY54" i="15" s="1"/>
  <c r="BY41" i="13"/>
  <c r="BY54" i="13" s="1"/>
  <c r="AN36" i="15"/>
  <c r="AN49" i="14"/>
  <c r="AN36" i="13"/>
  <c r="AN49" i="13" s="1"/>
  <c r="BR32" i="21"/>
  <c r="BQ45" i="21"/>
  <c r="BQ58" i="21" s="1"/>
  <c r="CI27" i="24"/>
  <c r="CH40" i="24"/>
  <c r="F39" i="7"/>
  <c r="G26" i="7"/>
  <c r="G28" i="17"/>
  <c r="F41" i="17"/>
  <c r="AG37" i="16"/>
  <c r="AG50" i="16" s="1"/>
  <c r="AH24" i="16"/>
  <c r="AH36" i="24"/>
  <c r="AI23" i="24"/>
  <c r="CA32" i="16"/>
  <c r="BZ45" i="16"/>
  <c r="BG42" i="13"/>
  <c r="BG55" i="13" s="1"/>
  <c r="BH44" i="24"/>
  <c r="BI31" i="24"/>
  <c r="BI36" i="17"/>
  <c r="BI49" i="17" s="1"/>
  <c r="BJ23" i="17"/>
  <c r="AE56" i="19"/>
  <c r="X42" i="24"/>
  <c r="Y29" i="24"/>
  <c r="BG42" i="24"/>
  <c r="BH29" i="24"/>
  <c r="BH55" i="9"/>
  <c r="BH42" i="10"/>
  <c r="BH55" i="10" s="1"/>
  <c r="BF40" i="8"/>
  <c r="CB41" i="9"/>
  <c r="CC28" i="9"/>
  <c r="CC41" i="9" s="1"/>
  <c r="R26" i="19"/>
  <c r="R39" i="19" s="1"/>
  <c r="Q39" i="19"/>
  <c r="AF34" i="10"/>
  <c r="AF47" i="10" s="1"/>
  <c r="AF34" i="8"/>
  <c r="AF47" i="8" s="1"/>
  <c r="AF47" i="9"/>
  <c r="O44" i="21"/>
  <c r="O57" i="21" s="1"/>
  <c r="P31" i="21"/>
  <c r="Q45" i="17"/>
  <c r="Q58" i="17" s="1"/>
  <c r="R32" i="17"/>
  <c r="R45" i="17" s="1"/>
  <c r="R58" i="17" s="1"/>
  <c r="Y40" i="12"/>
  <c r="Y53" i="12" s="1"/>
  <c r="Z27" i="12"/>
  <c r="BI23" i="7"/>
  <c r="BH36" i="7"/>
  <c r="CA23" i="21"/>
  <c r="BZ36" i="21"/>
  <c r="BZ49" i="21" s="1"/>
  <c r="E37" i="26"/>
  <c r="E50" i="26" s="1"/>
  <c r="F24" i="26"/>
  <c r="N37" i="10"/>
  <c r="N50" i="10" s="1"/>
  <c r="N37" i="8"/>
  <c r="N50" i="8" s="1"/>
  <c r="N50" i="9"/>
  <c r="BG41" i="25"/>
  <c r="BG54" i="25" s="1"/>
  <c r="BG54" i="24"/>
  <c r="BG41" i="23"/>
  <c r="BG54" i="23" s="1"/>
  <c r="BG34" i="17"/>
  <c r="BH21" i="17"/>
  <c r="AI29" i="17"/>
  <c r="AH42" i="17"/>
  <c r="AH55" i="17" s="1"/>
  <c r="BG42" i="20"/>
  <c r="BG55" i="20" s="1"/>
  <c r="BG55" i="19"/>
  <c r="BP38" i="14"/>
  <c r="BQ25" i="14"/>
  <c r="CH43" i="11"/>
  <c r="CH56" i="11" s="1"/>
  <c r="CI30" i="11"/>
  <c r="AE53" i="21"/>
  <c r="AE40" i="20"/>
  <c r="AE53" i="20" s="1"/>
  <c r="AZ38" i="9"/>
  <c r="BA25" i="9"/>
  <c r="Y32" i="16"/>
  <c r="X45" i="16"/>
  <c r="X58" i="16" s="1"/>
  <c r="AX56" i="26"/>
  <c r="AX43" i="25"/>
  <c r="AX56" i="25" s="1"/>
  <c r="AG39" i="24"/>
  <c r="AH26" i="24"/>
  <c r="AZ21" i="14"/>
  <c r="AY34" i="14"/>
  <c r="BP55" i="26"/>
  <c r="BP42" i="25"/>
  <c r="BP55" i="25" s="1"/>
  <c r="AR49" i="19"/>
  <c r="M52" i="21"/>
  <c r="M39" i="20"/>
  <c r="M52" i="20" s="1"/>
  <c r="AE49" i="22"/>
  <c r="AE59" i="22" s="1"/>
  <c r="AE36" i="23"/>
  <c r="AE49" i="23" s="1"/>
  <c r="BY39" i="26"/>
  <c r="BY52" i="26" s="1"/>
  <c r="BZ26" i="26"/>
  <c r="AO40" i="26"/>
  <c r="AP27" i="26"/>
  <c r="E36" i="26"/>
  <c r="E49" i="26" s="1"/>
  <c r="F23" i="26"/>
  <c r="AI53" i="14"/>
  <c r="AF39" i="10"/>
  <c r="AF52" i="10" s="1"/>
  <c r="AF39" i="8"/>
  <c r="AF52" i="8" s="1"/>
  <c r="AF52" i="9"/>
  <c r="N34" i="9"/>
  <c r="O21" i="9"/>
  <c r="BX45" i="13"/>
  <c r="R22" i="16"/>
  <c r="R35" i="16" s="1"/>
  <c r="R48" i="16" s="1"/>
  <c r="Q35" i="16"/>
  <c r="Q48" i="16" s="1"/>
  <c r="BP47" i="26"/>
  <c r="CG36" i="15"/>
  <c r="CG36" i="13"/>
  <c r="F44" i="22"/>
  <c r="F57" i="22" s="1"/>
  <c r="G31" i="22"/>
  <c r="V45" i="23"/>
  <c r="V58" i="23" s="1"/>
  <c r="V58" i="22"/>
  <c r="AE54" i="21"/>
  <c r="AE41" i="20"/>
  <c r="AE54" i="20" s="1"/>
  <c r="BG39" i="16"/>
  <c r="BG52" i="16" s="1"/>
  <c r="BH26" i="16"/>
  <c r="BI24" i="17"/>
  <c r="BH37" i="17"/>
  <c r="BH50" i="17" s="1"/>
  <c r="BP36" i="10"/>
  <c r="BP49" i="10" s="1"/>
  <c r="BP49" i="9"/>
  <c r="AX38" i="10"/>
  <c r="AX51" i="10" s="1"/>
  <c r="O22" i="21"/>
  <c r="N35" i="21"/>
  <c r="N48" i="21" s="1"/>
  <c r="M55" i="12"/>
  <c r="M42" i="13"/>
  <c r="M55" i="13" s="1"/>
  <c r="AF45" i="20"/>
  <c r="AF58" i="20" s="1"/>
  <c r="AF58" i="19"/>
  <c r="AF45" i="18"/>
  <c r="AF58" i="18" s="1"/>
  <c r="BG36" i="14"/>
  <c r="BH23" i="14"/>
  <c r="AG54" i="19"/>
  <c r="AG41" i="18"/>
  <c r="AG54" i="18" s="1"/>
  <c r="L59" i="9"/>
  <c r="AG29" i="24"/>
  <c r="AF42" i="24"/>
  <c r="CG40" i="10"/>
  <c r="CG40" i="8"/>
  <c r="E41" i="12"/>
  <c r="F28" i="12"/>
  <c r="AG44" i="9"/>
  <c r="AH31" i="9"/>
  <c r="AQ50" i="9"/>
  <c r="AQ37" i="8"/>
  <c r="AQ50" i="8" s="1"/>
  <c r="AG37" i="12"/>
  <c r="AG50" i="12" s="1"/>
  <c r="AH24" i="12"/>
  <c r="AY44" i="12"/>
  <c r="AZ31" i="12"/>
  <c r="G32" i="7"/>
  <c r="F45" i="7"/>
  <c r="F58" i="7" s="1"/>
  <c r="F40" i="20"/>
  <c r="F53" i="20" s="1"/>
  <c r="F53" i="19"/>
  <c r="BZ40" i="15"/>
  <c r="BZ53" i="15" s="1"/>
  <c r="D34" i="25"/>
  <c r="D47" i="25" s="1"/>
  <c r="AE38" i="20"/>
  <c r="AE51" i="20" s="1"/>
  <c r="AE51" i="19"/>
  <c r="AE38" i="18"/>
  <c r="AE51" i="18" s="1"/>
  <c r="Z22" i="17"/>
  <c r="Y35" i="17"/>
  <c r="Y48" i="17" s="1"/>
  <c r="BP39" i="14"/>
  <c r="BQ26" i="14"/>
  <c r="AQ43" i="26"/>
  <c r="AQ56" i="26" s="1"/>
  <c r="AR30" i="26"/>
  <c r="BO39" i="10"/>
  <c r="BO39" i="8"/>
  <c r="BY40" i="8"/>
  <c r="BY53" i="8" s="1"/>
  <c r="BZ35" i="7"/>
  <c r="BZ48" i="7" s="1"/>
  <c r="CA22" i="7"/>
  <c r="BY58" i="16"/>
  <c r="BY45" i="15"/>
  <c r="BY58" i="15" s="1"/>
  <c r="X41" i="9"/>
  <c r="Y28" i="9"/>
  <c r="AO37" i="17"/>
  <c r="AO50" i="17" s="1"/>
  <c r="AP24" i="17"/>
  <c r="BG57" i="24"/>
  <c r="BF42" i="25"/>
  <c r="BF42" i="23"/>
  <c r="H22" i="6"/>
  <c r="G22" i="4"/>
  <c r="AY34" i="12"/>
  <c r="AY47" i="12" s="1"/>
  <c r="AZ21" i="12"/>
  <c r="P52" i="19"/>
  <c r="BP48" i="22"/>
  <c r="BP35" i="23"/>
  <c r="BP48" i="23" s="1"/>
  <c r="AG34" i="9"/>
  <c r="AH21" i="9"/>
  <c r="X44" i="15"/>
  <c r="X57" i="15" s="1"/>
  <c r="X57" i="14"/>
  <c r="O37" i="24"/>
  <c r="P24" i="24"/>
  <c r="BQ41" i="16"/>
  <c r="BQ54" i="16" s="1"/>
  <c r="BR28" i="16"/>
  <c r="I22" i="16"/>
  <c r="I35" i="16" s="1"/>
  <c r="I48" i="16" s="1"/>
  <c r="H35" i="16"/>
  <c r="H48" i="16" s="1"/>
  <c r="BV8" i="26"/>
  <c r="BX58" i="26" s="1"/>
  <c r="BM20" i="26"/>
  <c r="BM47" i="26"/>
  <c r="BM59" i="26" s="1"/>
  <c r="BN47" i="26"/>
  <c r="BN59" i="26" s="1"/>
  <c r="BO52" i="26"/>
  <c r="BY41" i="18"/>
  <c r="BY54" i="18" s="1"/>
  <c r="BI42" i="21"/>
  <c r="BI55" i="21" s="1"/>
  <c r="BJ29" i="21"/>
  <c r="O37" i="9"/>
  <c r="P24" i="9"/>
  <c r="AO36" i="26"/>
  <c r="AP23" i="26"/>
  <c r="BO38" i="15"/>
  <c r="BO38" i="13"/>
  <c r="BZ45" i="21"/>
  <c r="CA32" i="21"/>
  <c r="BH38" i="11"/>
  <c r="BH51" i="11" s="1"/>
  <c r="BI25" i="11"/>
  <c r="AX35" i="11"/>
  <c r="AX48" i="11" s="1"/>
  <c r="AY22" i="11"/>
  <c r="AF52" i="24"/>
  <c r="CH45" i="19"/>
  <c r="CI32" i="19"/>
  <c r="AX34" i="15"/>
  <c r="AX47" i="14"/>
  <c r="AX34" i="13"/>
  <c r="AX47" i="13" s="1"/>
  <c r="BY44" i="26"/>
  <c r="BY57" i="26" s="1"/>
  <c r="BZ31" i="26"/>
  <c r="AS49" i="19"/>
  <c r="BS30" i="21"/>
  <c r="BR43" i="21"/>
  <c r="BR56" i="21" s="1"/>
  <c r="BH43" i="21"/>
  <c r="BH56" i="21" s="1"/>
  <c r="BI30" i="21"/>
  <c r="AD59" i="20"/>
  <c r="AN53" i="26"/>
  <c r="AN40" i="25"/>
  <c r="AN53" i="25" s="1"/>
  <c r="N35" i="12"/>
  <c r="N48" i="12" s="1"/>
  <c r="O22" i="12"/>
  <c r="N34" i="7"/>
  <c r="N47" i="7" s="1"/>
  <c r="O21" i="7"/>
  <c r="BY39" i="11"/>
  <c r="BZ26" i="11"/>
  <c r="Y39" i="17"/>
  <c r="Y52" i="17" s="1"/>
  <c r="Z26" i="17"/>
  <c r="O40" i="9"/>
  <c r="P27" i="9"/>
  <c r="M34" i="10"/>
  <c r="M47" i="10" s="1"/>
  <c r="M34" i="8"/>
  <c r="M47" i="8" s="1"/>
  <c r="M47" i="9"/>
  <c r="F36" i="24"/>
  <c r="G23" i="24"/>
  <c r="AO35" i="26"/>
  <c r="AP22" i="26"/>
  <c r="AO51" i="21"/>
  <c r="AO38" i="20"/>
  <c r="AO51" i="20" s="1"/>
  <c r="AF34" i="26"/>
  <c r="AG21" i="26"/>
  <c r="CA43" i="17"/>
  <c r="CA56" i="17" s="1"/>
  <c r="CB30" i="17"/>
  <c r="X32" i="22"/>
  <c r="W45" i="22"/>
  <c r="AY44" i="17"/>
  <c r="AY57" i="17" s="1"/>
  <c r="AZ31" i="17"/>
  <c r="AP34" i="7"/>
  <c r="AP47" i="7" s="1"/>
  <c r="AQ21" i="7"/>
  <c r="BO44" i="20"/>
  <c r="BO44" i="18"/>
  <c r="X34" i="19"/>
  <c r="Y21" i="19"/>
  <c r="AO43" i="14"/>
  <c r="AP30" i="14"/>
  <c r="AN42" i="23"/>
  <c r="AN55" i="23" s="1"/>
  <c r="AN55" i="22"/>
  <c r="AS53" i="9"/>
  <c r="CH43" i="26"/>
  <c r="CH56" i="26" s="1"/>
  <c r="CI30" i="26"/>
  <c r="BY39" i="21"/>
  <c r="BY52" i="21" s="1"/>
  <c r="BZ26" i="21"/>
  <c r="AP39" i="19"/>
  <c r="AQ26" i="19"/>
  <c r="AH41" i="19"/>
  <c r="AI28" i="19"/>
  <c r="Y25" i="9"/>
  <c r="X38" i="9"/>
  <c r="L59" i="8"/>
  <c r="H38" i="12"/>
  <c r="H51" i="12" s="1"/>
  <c r="I25" i="12"/>
  <c r="I38" i="12" s="1"/>
  <c r="I51" i="12" s="1"/>
  <c r="CH40" i="16"/>
  <c r="CH53" i="16" s="1"/>
  <c r="CI27" i="16"/>
  <c r="P39" i="24"/>
  <c r="Q26" i="24"/>
  <c r="V41" i="18"/>
  <c r="V54" i="18" s="1"/>
  <c r="D54" i="12"/>
  <c r="D59" i="12" s="1"/>
  <c r="D41" i="13"/>
  <c r="D54" i="13" s="1"/>
  <c r="BI44" i="9"/>
  <c r="BJ31" i="9"/>
  <c r="AR37" i="9"/>
  <c r="AS24" i="9"/>
  <c r="AS37" i="9" s="1"/>
  <c r="AX57" i="12"/>
  <c r="AX44" i="13"/>
  <c r="AX57" i="13" s="1"/>
  <c r="H27" i="19"/>
  <c r="G40" i="19"/>
  <c r="G29" i="11"/>
  <c r="F42" i="11"/>
  <c r="F55" i="11" s="1"/>
  <c r="BQ27" i="17"/>
  <c r="BP40" i="17"/>
  <c r="AN54" i="22"/>
  <c r="AN41" i="23"/>
  <c r="AN54" i="23" s="1"/>
  <c r="BP39" i="7"/>
  <c r="BP52" i="7" s="1"/>
  <c r="BQ26" i="7"/>
  <c r="BG36" i="20"/>
  <c r="BG49" i="20" s="1"/>
  <c r="BG49" i="19"/>
  <c r="BG36" i="18"/>
  <c r="BG49" i="18" s="1"/>
  <c r="CA35" i="14"/>
  <c r="CB22" i="14"/>
  <c r="V44" i="20"/>
  <c r="V57" i="20" s="1"/>
  <c r="V57" i="19"/>
  <c r="V44" i="18"/>
  <c r="V57" i="18" s="1"/>
  <c r="O36" i="9"/>
  <c r="P23" i="9"/>
  <c r="AG43" i="15"/>
  <c r="AG56" i="15" s="1"/>
  <c r="AG43" i="13"/>
  <c r="AG56" i="13" s="1"/>
  <c r="AG56" i="14"/>
  <c r="W36" i="26"/>
  <c r="W49" i="26" s="1"/>
  <c r="X23" i="26"/>
  <c r="O42" i="9"/>
  <c r="P29" i="9"/>
  <c r="BZ35" i="11"/>
  <c r="BZ48" i="11" s="1"/>
  <c r="CA22" i="11"/>
  <c r="BJ25" i="22"/>
  <c r="BI38" i="22"/>
  <c r="BI51" i="22" s="1"/>
  <c r="G39" i="22"/>
  <c r="G52" i="22" s="1"/>
  <c r="H26" i="22"/>
  <c r="D53" i="17"/>
  <c r="D40" i="18"/>
  <c r="D53" i="18" s="1"/>
  <c r="Y26" i="22"/>
  <c r="X39" i="22"/>
  <c r="X52" i="22" s="1"/>
  <c r="BY49" i="24"/>
  <c r="O44" i="26"/>
  <c r="O57" i="26" s="1"/>
  <c r="P31" i="26"/>
  <c r="BG38" i="26"/>
  <c r="BH25" i="26"/>
  <c r="AZ32" i="12"/>
  <c r="AY45" i="12"/>
  <c r="AY58" i="12" s="1"/>
  <c r="CG39" i="10"/>
  <c r="CG39" i="8"/>
  <c r="CA27" i="7"/>
  <c r="BZ40" i="7"/>
  <c r="BZ53" i="7" s="1"/>
  <c r="CL51" i="19"/>
  <c r="CA21" i="9"/>
  <c r="BZ34" i="9"/>
  <c r="CI38" i="21"/>
  <c r="CJ25" i="21"/>
  <c r="CA45" i="9"/>
  <c r="CB32" i="9"/>
  <c r="BQ34" i="16"/>
  <c r="BR21" i="16"/>
  <c r="AH24" i="14"/>
  <c r="AG37" i="14"/>
  <c r="CI29" i="22"/>
  <c r="CH42" i="22"/>
  <c r="BA23" i="16"/>
  <c r="AZ36" i="16"/>
  <c r="AZ49" i="16" s="1"/>
  <c r="N42" i="26"/>
  <c r="O29" i="26"/>
  <c r="CA31" i="11"/>
  <c r="BZ44" i="11"/>
  <c r="BZ57" i="11" s="1"/>
  <c r="BF58" i="12"/>
  <c r="BF45" i="13"/>
  <c r="BZ35" i="15"/>
  <c r="BZ48" i="15" s="1"/>
  <c r="BZ48" i="14"/>
  <c r="AF35" i="21"/>
  <c r="AG22" i="21"/>
  <c r="BS40" i="12"/>
  <c r="BT27" i="12"/>
  <c r="BT40" i="12" s="1"/>
  <c r="BP35" i="12"/>
  <c r="BQ22" i="12"/>
  <c r="BY36" i="20"/>
  <c r="BY49" i="20" s="1"/>
  <c r="BY49" i="19"/>
  <c r="BY36" i="18"/>
  <c r="BY49" i="18" s="1"/>
  <c r="AF35" i="16"/>
  <c r="AF48" i="16" s="1"/>
  <c r="AG22" i="16"/>
  <c r="AQ56" i="19"/>
  <c r="AH30" i="19"/>
  <c r="AG43" i="19"/>
  <c r="F40" i="24"/>
  <c r="G27" i="24"/>
  <c r="AY53" i="24"/>
  <c r="P24" i="14"/>
  <c r="O37" i="14"/>
  <c r="BQ26" i="19"/>
  <c r="BP39" i="19"/>
  <c r="AG48" i="19"/>
  <c r="CI44" i="14"/>
  <c r="CJ31" i="14"/>
  <c r="BZ25" i="19"/>
  <c r="BY38" i="19"/>
  <c r="BY49" i="14"/>
  <c r="BY36" i="15"/>
  <c r="BY49" i="15" s="1"/>
  <c r="BY36" i="13"/>
  <c r="BY49" i="13" s="1"/>
  <c r="AG52" i="19"/>
  <c r="AG39" i="18"/>
  <c r="AG52" i="18" s="1"/>
  <c r="W54" i="9"/>
  <c r="E36" i="21"/>
  <c r="E49" i="21" s="1"/>
  <c r="F23" i="21"/>
  <c r="O35" i="14"/>
  <c r="P22" i="14"/>
  <c r="X44" i="17"/>
  <c r="X57" i="17" s="1"/>
  <c r="Y31" i="17"/>
  <c r="CI35" i="26"/>
  <c r="CI48" i="26" s="1"/>
  <c r="CJ22" i="26"/>
  <c r="E40" i="10"/>
  <c r="E53" i="10" s="1"/>
  <c r="E53" i="9"/>
  <c r="E40" i="8"/>
  <c r="E53" i="8" s="1"/>
  <c r="BR22" i="22"/>
  <c r="BQ35" i="22"/>
  <c r="Z31" i="14"/>
  <c r="Y44" i="14"/>
  <c r="N37" i="25"/>
  <c r="N50" i="25" s="1"/>
  <c r="N50" i="24"/>
  <c r="N37" i="23"/>
  <c r="N50" i="23" s="1"/>
  <c r="CG34" i="15"/>
  <c r="CG34" i="13"/>
  <c r="G32" i="11"/>
  <c r="F45" i="11"/>
  <c r="F58" i="11" s="1"/>
  <c r="BK25" i="16"/>
  <c r="BK38" i="16" s="1"/>
  <c r="BK51" i="16" s="1"/>
  <c r="BJ38" i="16"/>
  <c r="BJ51" i="16" s="1"/>
  <c r="BH30" i="24"/>
  <c r="BG43" i="24"/>
  <c r="BZ41" i="19"/>
  <c r="CA28" i="19"/>
  <c r="AN49" i="26"/>
  <c r="AN36" i="25"/>
  <c r="AN49" i="25" s="1"/>
  <c r="BY58" i="21"/>
  <c r="BY45" i="20"/>
  <c r="BY58" i="20" s="1"/>
  <c r="BJ34" i="7"/>
  <c r="BJ47" i="7" s="1"/>
  <c r="BK21" i="7"/>
  <c r="BK34" i="7" s="1"/>
  <c r="BK47" i="7" s="1"/>
  <c r="BI27" i="9"/>
  <c r="BH40" i="9"/>
  <c r="BY37" i="21"/>
  <c r="BY50" i="21" s="1"/>
  <c r="BZ24" i="21"/>
  <c r="BO55" i="26"/>
  <c r="BP41" i="18"/>
  <c r="BP54" i="18" s="1"/>
  <c r="CG45" i="20"/>
  <c r="CG45" i="18"/>
  <c r="CH43" i="7"/>
  <c r="CH56" i="7" s="1"/>
  <c r="CI30" i="7"/>
  <c r="AD59" i="21"/>
  <c r="CI27" i="22"/>
  <c r="CH40" i="22"/>
  <c r="CH53" i="22" s="1"/>
  <c r="BO47" i="26"/>
  <c r="BI42" i="22"/>
  <c r="BI55" i="22" s="1"/>
  <c r="BJ29" i="22"/>
  <c r="N45" i="16"/>
  <c r="N58" i="16" s="1"/>
  <c r="O32" i="16"/>
  <c r="BX39" i="10"/>
  <c r="N53" i="9"/>
  <c r="N40" i="10"/>
  <c r="N53" i="10" s="1"/>
  <c r="N40" i="8"/>
  <c r="N53" i="8" s="1"/>
  <c r="BG39" i="14"/>
  <c r="BH26" i="14"/>
  <c r="AO45" i="7"/>
  <c r="AP32" i="7"/>
  <c r="E36" i="25"/>
  <c r="E49" i="25" s="1"/>
  <c r="E49" i="24"/>
  <c r="E36" i="23"/>
  <c r="E49" i="23" s="1"/>
  <c r="AN48" i="26"/>
  <c r="AN35" i="25"/>
  <c r="AN48" i="25" s="1"/>
  <c r="AP38" i="21"/>
  <c r="AQ25" i="21"/>
  <c r="AE47" i="26"/>
  <c r="AE34" i="25"/>
  <c r="AE47" i="25" s="1"/>
  <c r="AH40" i="22"/>
  <c r="AH53" i="22" s="1"/>
  <c r="AI27" i="22"/>
  <c r="BY44" i="24"/>
  <c r="BZ31" i="24"/>
  <c r="BX37" i="25"/>
  <c r="AH44" i="14"/>
  <c r="AI31" i="14"/>
  <c r="BP44" i="19"/>
  <c r="BQ31" i="19"/>
  <c r="W34" i="20"/>
  <c r="W47" i="20" s="1"/>
  <c r="W47" i="19"/>
  <c r="W34" i="18"/>
  <c r="W47" i="18" s="1"/>
  <c r="AN56" i="14"/>
  <c r="AN43" i="15"/>
  <c r="AN43" i="13"/>
  <c r="AN56" i="13" s="1"/>
  <c r="AP29" i="22"/>
  <c r="AO42" i="22"/>
  <c r="AR53" i="9"/>
  <c r="H21" i="6"/>
  <c r="G21" i="4"/>
  <c r="BJ41" i="16"/>
  <c r="BJ54" i="16" s="1"/>
  <c r="BK28" i="16"/>
  <c r="BK41" i="16" s="1"/>
  <c r="BK54" i="16" s="1"/>
  <c r="AO39" i="20"/>
  <c r="AO52" i="20" s="1"/>
  <c r="AO52" i="19"/>
  <c r="AY29" i="19"/>
  <c r="AX42" i="19"/>
  <c r="AZ30" i="11"/>
  <c r="AY43" i="11"/>
  <c r="AY56" i="11" s="1"/>
  <c r="W37" i="17"/>
  <c r="W50" i="17" s="1"/>
  <c r="X24" i="17"/>
  <c r="CK36" i="22"/>
  <c r="CK49" i="22" s="1"/>
  <c r="CL23" i="22"/>
  <c r="CL36" i="22" s="1"/>
  <c r="CL49" i="22" s="1"/>
  <c r="W38" i="10"/>
  <c r="W51" i="10" s="1"/>
  <c r="W51" i="9"/>
  <c r="W38" i="8"/>
  <c r="W51" i="8" s="1"/>
  <c r="L59" i="10"/>
  <c r="N41" i="11"/>
  <c r="N54" i="11" s="1"/>
  <c r="O28" i="11"/>
  <c r="AX45" i="11"/>
  <c r="AX58" i="11" s="1"/>
  <c r="AY32" i="11"/>
  <c r="BZ42" i="17"/>
  <c r="BZ55" i="17" s="1"/>
  <c r="CA29" i="17"/>
  <c r="O52" i="24"/>
  <c r="Y29" i="7"/>
  <c r="X42" i="7"/>
  <c r="X55" i="7" s="1"/>
  <c r="BH57" i="9"/>
  <c r="BB50" i="14"/>
  <c r="Y31" i="11"/>
  <c r="X44" i="11"/>
  <c r="X57" i="11" s="1"/>
  <c r="C59" i="8"/>
  <c r="C61" i="8" s="1"/>
  <c r="C62" i="6" s="1"/>
  <c r="AZ32" i="22"/>
  <c r="AY45" i="22"/>
  <c r="AY58" i="22" s="1"/>
  <c r="AP28" i="22"/>
  <c r="AO41" i="22"/>
  <c r="X31" i="19"/>
  <c r="W44" i="19"/>
  <c r="CH37" i="22"/>
  <c r="CH50" i="22" s="1"/>
  <c r="CI24" i="22"/>
  <c r="O35" i="24"/>
  <c r="P22" i="24"/>
  <c r="BX44" i="25"/>
  <c r="BX44" i="23"/>
  <c r="BJ39" i="22"/>
  <c r="BJ52" i="22" s="1"/>
  <c r="BK26" i="22"/>
  <c r="BK39" i="22" s="1"/>
  <c r="BK52" i="22" s="1"/>
  <c r="W37" i="26"/>
  <c r="X24" i="26"/>
  <c r="D35" i="25"/>
  <c r="D48" i="25" s="1"/>
  <c r="AG44" i="15"/>
  <c r="AG57" i="15" s="1"/>
  <c r="AG57" i="14"/>
  <c r="AG44" i="13"/>
  <c r="AG57" i="13" s="1"/>
  <c r="AO45" i="17"/>
  <c r="AO58" i="17" s="1"/>
  <c r="AP32" i="17"/>
  <c r="AY42" i="22"/>
  <c r="AY55" i="22" s="1"/>
  <c r="AZ29" i="22"/>
  <c r="E42" i="14"/>
  <c r="F29" i="14"/>
  <c r="X25" i="22"/>
  <c r="W38" i="22"/>
  <c r="W51" i="22" s="1"/>
  <c r="E47" i="21"/>
  <c r="E34" i="20"/>
  <c r="E47" i="20" s="1"/>
  <c r="F35" i="24"/>
  <c r="G22" i="24"/>
  <c r="BA22" i="22"/>
  <c r="AZ35" i="22"/>
  <c r="AZ48" i="22" s="1"/>
  <c r="AW42" i="20"/>
  <c r="AW55" i="20" s="1"/>
  <c r="AW42" i="18"/>
  <c r="AO42" i="10"/>
  <c r="AO55" i="10" s="1"/>
  <c r="AO42" i="8"/>
  <c r="AO55" i="8" s="1"/>
  <c r="AO55" i="9"/>
  <c r="O31" i="12"/>
  <c r="N44" i="12"/>
  <c r="N57" i="12" s="1"/>
  <c r="U59" i="16"/>
  <c r="G52" i="24"/>
  <c r="AH25" i="14"/>
  <c r="AG38" i="14"/>
  <c r="F44" i="9"/>
  <c r="G31" i="9"/>
  <c r="AN40" i="10"/>
  <c r="AN53" i="10" s="1"/>
  <c r="BA50" i="14"/>
  <c r="Y28" i="21"/>
  <c r="X41" i="21"/>
  <c r="X54" i="21" s="1"/>
  <c r="BP44" i="15"/>
  <c r="BP57" i="15" s="1"/>
  <c r="BP57" i="14"/>
  <c r="AS51" i="24"/>
  <c r="AY36" i="9"/>
  <c r="AZ23" i="9"/>
  <c r="AN58" i="14"/>
  <c r="AN45" i="15"/>
  <c r="AN45" i="13"/>
  <c r="AN58" i="13" s="1"/>
  <c r="F42" i="21"/>
  <c r="F55" i="21" s="1"/>
  <c r="G29" i="21"/>
  <c r="AF34" i="12"/>
  <c r="AF47" i="12" s="1"/>
  <c r="AG21" i="12"/>
  <c r="AZ37" i="21"/>
  <c r="AZ50" i="21" s="1"/>
  <c r="BA24" i="21"/>
  <c r="AQ39" i="16"/>
  <c r="AQ52" i="16" s="1"/>
  <c r="AR26" i="16"/>
  <c r="CH34" i="23"/>
  <c r="E40" i="22"/>
  <c r="E53" i="22" s="1"/>
  <c r="F27" i="22"/>
  <c r="AX35" i="12"/>
  <c r="AY22" i="12"/>
  <c r="P42" i="14"/>
  <c r="Q29" i="14"/>
  <c r="AO39" i="22"/>
  <c r="AP26" i="22"/>
  <c r="BO43" i="20"/>
  <c r="BO43" i="18"/>
  <c r="O55" i="14"/>
  <c r="O42" i="15"/>
  <c r="O55" i="15" s="1"/>
  <c r="AY45" i="24"/>
  <c r="AZ32" i="24"/>
  <c r="N56" i="9"/>
  <c r="AY41" i="16"/>
  <c r="AY54" i="16" s="1"/>
  <c r="AZ28" i="16"/>
  <c r="BF51" i="26"/>
  <c r="BF38" i="25"/>
  <c r="AP22" i="16"/>
  <c r="AO35" i="16"/>
  <c r="AO48" i="16" s="1"/>
  <c r="AF42" i="21"/>
  <c r="AF55" i="21" s="1"/>
  <c r="AG29" i="21"/>
  <c r="BZ36" i="19"/>
  <c r="CA23" i="19"/>
  <c r="BQ35" i="17"/>
  <c r="BQ48" i="17" s="1"/>
  <c r="BR22" i="17"/>
  <c r="AX44" i="7"/>
  <c r="AX57" i="7" s="1"/>
  <c r="AY31" i="7"/>
  <c r="AL8" i="16"/>
  <c r="AN48" i="16" s="1"/>
  <c r="AC20" i="16"/>
  <c r="AE49" i="16"/>
  <c r="AE56" i="16"/>
  <c r="AC47" i="16"/>
  <c r="AC59" i="16" s="1"/>
  <c r="AD47" i="16"/>
  <c r="AD59" i="16" s="1"/>
  <c r="AE51" i="16"/>
  <c r="AE52" i="16"/>
  <c r="AE57" i="16"/>
  <c r="E34" i="15"/>
  <c r="E47" i="15" s="1"/>
  <c r="E47" i="14"/>
  <c r="E34" i="13"/>
  <c r="E47" i="13" s="1"/>
  <c r="AO42" i="26"/>
  <c r="AP29" i="26"/>
  <c r="G50" i="19"/>
  <c r="D52" i="11"/>
  <c r="D39" i="10"/>
  <c r="D52" i="10" s="1"/>
  <c r="AO43" i="10"/>
  <c r="AO56" i="10" s="1"/>
  <c r="AO56" i="9"/>
  <c r="BO48" i="26"/>
  <c r="E38" i="14"/>
  <c r="F25" i="14"/>
  <c r="W40" i="21"/>
  <c r="X27" i="21"/>
  <c r="AO37" i="19"/>
  <c r="AP24" i="19"/>
  <c r="M50" i="17"/>
  <c r="M37" i="18"/>
  <c r="M50" i="18" s="1"/>
  <c r="F39" i="12"/>
  <c r="F52" i="12" s="1"/>
  <c r="G26" i="12"/>
  <c r="BY35" i="22"/>
  <c r="BY48" i="22" s="1"/>
  <c r="BZ22" i="22"/>
  <c r="O38" i="26"/>
  <c r="O51" i="26" s="1"/>
  <c r="P25" i="26"/>
  <c r="CK27" i="11"/>
  <c r="CJ40" i="11"/>
  <c r="CI40" i="17"/>
  <c r="CJ27" i="17"/>
  <c r="AX36" i="26"/>
  <c r="AX49" i="26" s="1"/>
  <c r="AY23" i="26"/>
  <c r="F42" i="10"/>
  <c r="F55" i="10" s="1"/>
  <c r="F55" i="9"/>
  <c r="CH41" i="14"/>
  <c r="CI28" i="14"/>
  <c r="BP45" i="15"/>
  <c r="BP58" i="15" s="1"/>
  <c r="BP58" i="14"/>
  <c r="BP45" i="13"/>
  <c r="BP58" i="13" s="1"/>
  <c r="AE34" i="15"/>
  <c r="AE47" i="15" s="1"/>
  <c r="AE47" i="14"/>
  <c r="AE34" i="13"/>
  <c r="AE47" i="13" s="1"/>
  <c r="BH44" i="14"/>
  <c r="BI31" i="14"/>
  <c r="O38" i="9"/>
  <c r="P25" i="9"/>
  <c r="Z45" i="24"/>
  <c r="AA32" i="24"/>
  <c r="AA45" i="24" s="1"/>
  <c r="AO52" i="7"/>
  <c r="AO39" i="8"/>
  <c r="AO52" i="8" s="1"/>
  <c r="AX45" i="21"/>
  <c r="AX58" i="21" s="1"/>
  <c r="AY32" i="21"/>
  <c r="AX35" i="17"/>
  <c r="AY22" i="17"/>
  <c r="M36" i="13"/>
  <c r="M49" i="13" s="1"/>
  <c r="M49" i="12"/>
  <c r="P37" i="12"/>
  <c r="P50" i="12" s="1"/>
  <c r="Q24" i="12"/>
  <c r="AZ34" i="21"/>
  <c r="BA21" i="21"/>
  <c r="AE36" i="15"/>
  <c r="AE49" i="15" s="1"/>
  <c r="AE36" i="13"/>
  <c r="AE49" i="13" s="1"/>
  <c r="AE49" i="14"/>
  <c r="CI26" i="11"/>
  <c r="CH39" i="11"/>
  <c r="CH52" i="11" s="1"/>
  <c r="AM59" i="13"/>
  <c r="AO45" i="12"/>
  <c r="AO58" i="12" s="1"/>
  <c r="AP32" i="12"/>
  <c r="CC58" i="19"/>
  <c r="F23" i="11"/>
  <c r="E36" i="11"/>
  <c r="E49" i="11" s="1"/>
  <c r="BY42" i="20"/>
  <c r="BY55" i="20" s="1"/>
  <c r="BY55" i="19"/>
  <c r="BY42" i="18"/>
  <c r="BY55" i="18" s="1"/>
  <c r="AG41" i="9"/>
  <c r="AH28" i="9"/>
  <c r="AP52" i="26"/>
  <c r="AP39" i="25"/>
  <c r="AP52" i="25" s="1"/>
  <c r="BP42" i="11"/>
  <c r="BP55" i="11" s="1"/>
  <c r="BQ29" i="11"/>
  <c r="AZ28" i="21"/>
  <c r="AY41" i="21"/>
  <c r="AY54" i="21" s="1"/>
  <c r="CH36" i="11"/>
  <c r="CH49" i="11" s="1"/>
  <c r="CI23" i="11"/>
  <c r="E45" i="17"/>
  <c r="E58" i="17" s="1"/>
  <c r="F32" i="17"/>
  <c r="AN48" i="18"/>
  <c r="F38" i="16"/>
  <c r="F51" i="16" s="1"/>
  <c r="G25" i="16"/>
  <c r="BR21" i="17"/>
  <c r="BQ34" i="17"/>
  <c r="AP23" i="17"/>
  <c r="AO36" i="17"/>
  <c r="BY37" i="14"/>
  <c r="BZ24" i="14"/>
  <c r="AP41" i="7"/>
  <c r="AP54" i="7" s="1"/>
  <c r="AQ28" i="7"/>
  <c r="BI26" i="19"/>
  <c r="BH39" i="19"/>
  <c r="BZ38" i="11"/>
  <c r="CA25" i="11"/>
  <c r="CL21" i="9"/>
  <c r="CL34" i="9" s="1"/>
  <c r="CK34" i="9"/>
  <c r="D48" i="7"/>
  <c r="D35" i="8"/>
  <c r="D48" i="8" s="1"/>
  <c r="BQ53" i="14"/>
  <c r="BQ40" i="15"/>
  <c r="BQ53" i="15" s="1"/>
  <c r="BQ40" i="13"/>
  <c r="BQ53" i="13" s="1"/>
  <c r="AJ26" i="14"/>
  <c r="AJ39" i="14" s="1"/>
  <c r="AI39" i="14"/>
  <c r="W42" i="11"/>
  <c r="X29" i="11"/>
  <c r="X44" i="22"/>
  <c r="X57" i="22" s="1"/>
  <c r="Y31" i="22"/>
  <c r="N56" i="16"/>
  <c r="N43" i="15"/>
  <c r="N56" i="15" s="1"/>
  <c r="BX39" i="8"/>
  <c r="CA38" i="26"/>
  <c r="CA51" i="26" s="1"/>
  <c r="CB25" i="26"/>
  <c r="AE54" i="24"/>
  <c r="CI38" i="17"/>
  <c r="CJ25" i="17"/>
  <c r="BX41" i="8"/>
  <c r="X55" i="9"/>
  <c r="BA44" i="15"/>
  <c r="BA57" i="15" s="1"/>
  <c r="BA57" i="14"/>
  <c r="CJ37" i="9"/>
  <c r="CK24" i="9"/>
  <c r="F24" i="14"/>
  <c r="E37" i="14"/>
  <c r="BP41" i="20"/>
  <c r="BP54" i="20" s="1"/>
  <c r="CG34" i="8"/>
  <c r="AO34" i="25"/>
  <c r="AO47" i="25" s="1"/>
  <c r="G21" i="14"/>
  <c r="F34" i="14"/>
  <c r="AN50" i="12"/>
  <c r="AN37" i="13"/>
  <c r="AN50" i="13" s="1"/>
  <c r="CJ45" i="21"/>
  <c r="CJ58" i="21" s="1"/>
  <c r="CK32" i="21"/>
  <c r="BP49" i="14"/>
  <c r="BP36" i="13"/>
  <c r="BP49" i="13" s="1"/>
  <c r="O45" i="19"/>
  <c r="P32" i="19"/>
  <c r="AP39" i="14"/>
  <c r="AQ26" i="14"/>
  <c r="BP36" i="7"/>
  <c r="BP49" i="7" s="1"/>
  <c r="BQ23" i="7"/>
  <c r="D48" i="14"/>
  <c r="D35" i="15"/>
  <c r="D48" i="15" s="1"/>
  <c r="D35" i="13"/>
  <c r="D48" i="13" s="1"/>
  <c r="CH42" i="19"/>
  <c r="CI29" i="19"/>
  <c r="BX39" i="20"/>
  <c r="M41" i="20"/>
  <c r="M54" i="20" s="1"/>
  <c r="M54" i="19"/>
  <c r="M41" i="18"/>
  <c r="M54" i="18" s="1"/>
  <c r="P31" i="9"/>
  <c r="O44" i="9"/>
  <c r="AN55" i="26"/>
  <c r="AN42" i="25"/>
  <c r="AN55" i="25" s="1"/>
  <c r="W56" i="19"/>
  <c r="W43" i="18"/>
  <c r="W56" i="18" s="1"/>
  <c r="M52" i="22"/>
  <c r="M39" i="23"/>
  <c r="M52" i="23" s="1"/>
  <c r="BH43" i="16"/>
  <c r="BH56" i="16" s="1"/>
  <c r="BI30" i="16"/>
  <c r="N48" i="24"/>
  <c r="AY31" i="9"/>
  <c r="AX44" i="9"/>
  <c r="AQ44" i="24"/>
  <c r="AR31" i="24"/>
  <c r="W35" i="26"/>
  <c r="W48" i="26" s="1"/>
  <c r="X22" i="26"/>
  <c r="F43" i="24"/>
  <c r="G30" i="24"/>
  <c r="BR23" i="12"/>
  <c r="BQ36" i="12"/>
  <c r="BQ49" i="12" s="1"/>
  <c r="V50" i="26"/>
  <c r="V37" i="25"/>
  <c r="V50" i="25" s="1"/>
  <c r="AE45" i="20"/>
  <c r="AE58" i="20" s="1"/>
  <c r="BA32" i="26"/>
  <c r="AZ45" i="26"/>
  <c r="AZ58" i="26" s="1"/>
  <c r="N36" i="22"/>
  <c r="N49" i="22" s="1"/>
  <c r="O23" i="22"/>
  <c r="N40" i="14"/>
  <c r="O27" i="14"/>
  <c r="D55" i="14"/>
  <c r="D42" i="15"/>
  <c r="D55" i="15" s="1"/>
  <c r="D42" i="13"/>
  <c r="D55" i="13" s="1"/>
  <c r="Y35" i="11"/>
  <c r="Y48" i="11" s="1"/>
  <c r="Z22" i="11"/>
  <c r="CH39" i="26"/>
  <c r="CI26" i="26"/>
  <c r="G21" i="21"/>
  <c r="F34" i="21"/>
  <c r="W44" i="12"/>
  <c r="X31" i="12"/>
  <c r="E48" i="24"/>
  <c r="E35" i="23"/>
  <c r="E48" i="23" s="1"/>
  <c r="AQ29" i="9"/>
  <c r="AP42" i="9"/>
  <c r="CJ29" i="11"/>
  <c r="CI42" i="11"/>
  <c r="CI55" i="11" s="1"/>
  <c r="AN34" i="13"/>
  <c r="AN47" i="13" s="1"/>
  <c r="AV59" i="7"/>
  <c r="AY56" i="9"/>
  <c r="BX40" i="20"/>
  <c r="BX40" i="18"/>
  <c r="AW37" i="13"/>
  <c r="AW50" i="13" s="1"/>
  <c r="AW50" i="12"/>
  <c r="I26" i="24"/>
  <c r="I39" i="24" s="1"/>
  <c r="H39" i="24"/>
  <c r="AF38" i="15"/>
  <c r="AF51" i="15" s="1"/>
  <c r="AF51" i="14"/>
  <c r="E57" i="9"/>
  <c r="AP27" i="11"/>
  <c r="AO40" i="11"/>
  <c r="CB42" i="21"/>
  <c r="CB55" i="21" s="1"/>
  <c r="CC29" i="21"/>
  <c r="CC42" i="21" s="1"/>
  <c r="CC55" i="21" s="1"/>
  <c r="C59" i="10"/>
  <c r="C61" i="10" s="1"/>
  <c r="C64" i="6" s="1"/>
  <c r="X43" i="24"/>
  <c r="Y30" i="24"/>
  <c r="AY36" i="17"/>
  <c r="AY49" i="17" s="1"/>
  <c r="AZ23" i="17"/>
  <c r="BX42" i="10"/>
  <c r="BX42" i="8"/>
  <c r="AP31" i="12"/>
  <c r="AO44" i="12"/>
  <c r="AO57" i="12" s="1"/>
  <c r="CJ36" i="26"/>
  <c r="CJ49" i="26" s="1"/>
  <c r="CK23" i="26"/>
  <c r="N38" i="22"/>
  <c r="N51" i="22" s="1"/>
  <c r="O25" i="22"/>
  <c r="BH43" i="19"/>
  <c r="BI30" i="19"/>
  <c r="BX35" i="8"/>
  <c r="BX35" i="10"/>
  <c r="G32" i="16"/>
  <c r="F45" i="16"/>
  <c r="F58" i="16" s="1"/>
  <c r="W36" i="25"/>
  <c r="W49" i="25" s="1"/>
  <c r="W49" i="24"/>
  <c r="W36" i="23"/>
  <c r="W49" i="23" s="1"/>
  <c r="AS23" i="24"/>
  <c r="AS36" i="24" s="1"/>
  <c r="AR36" i="24"/>
  <c r="D38" i="15"/>
  <c r="D51" i="15" s="1"/>
  <c r="D51" i="14"/>
  <c r="D38" i="13"/>
  <c r="D51" i="13" s="1"/>
  <c r="AY37" i="20"/>
  <c r="AY50" i="20" s="1"/>
  <c r="AX45" i="10"/>
  <c r="AX58" i="10" s="1"/>
  <c r="AX45" i="8"/>
  <c r="AX58" i="8" s="1"/>
  <c r="AX58" i="9"/>
  <c r="O22" i="22"/>
  <c r="N35" i="22"/>
  <c r="N48" i="22" s="1"/>
  <c r="AF38" i="7"/>
  <c r="AF51" i="7" s="1"/>
  <c r="AG25" i="7"/>
  <c r="AO38" i="11"/>
  <c r="AO51" i="11" s="1"/>
  <c r="AP25" i="11"/>
  <c r="AE45" i="10"/>
  <c r="AE58" i="10" s="1"/>
  <c r="AE58" i="9"/>
  <c r="AE45" i="8"/>
  <c r="AE58" i="8" s="1"/>
  <c r="BP45" i="7"/>
  <c r="BP58" i="7" s="1"/>
  <c r="BQ32" i="7"/>
  <c r="V53" i="21"/>
  <c r="V59" i="21" s="1"/>
  <c r="V40" i="20"/>
  <c r="V53" i="20" s="1"/>
  <c r="CJ29" i="9"/>
  <c r="CI42" i="9"/>
  <c r="AN37" i="20"/>
  <c r="AN50" i="20" s="1"/>
  <c r="AN37" i="18"/>
  <c r="AN50" i="18" s="1"/>
  <c r="BP48" i="26"/>
  <c r="BP35" i="25"/>
  <c r="BP48" i="25" s="1"/>
  <c r="V40" i="25"/>
  <c r="V53" i="25" s="1"/>
  <c r="V53" i="24"/>
  <c r="V40" i="23"/>
  <c r="V53" i="23" s="1"/>
  <c r="O24" i="17"/>
  <c r="N37" i="17"/>
  <c r="AX38" i="19"/>
  <c r="AY25" i="19"/>
  <c r="AZ37" i="20"/>
  <c r="AZ50" i="20" s="1"/>
  <c r="AZ50" i="19"/>
  <c r="M38" i="15"/>
  <c r="M51" i="15" s="1"/>
  <c r="M51" i="14"/>
  <c r="M38" i="13"/>
  <c r="M51" i="13" s="1"/>
  <c r="E43" i="13"/>
  <c r="E56" i="13" s="1"/>
  <c r="E56" i="14"/>
  <c r="E43" i="15"/>
  <c r="E56" i="15" s="1"/>
  <c r="AW43" i="23"/>
  <c r="BG44" i="20"/>
  <c r="BG57" i="20" s="1"/>
  <c r="BG57" i="19"/>
  <c r="BG44" i="18"/>
  <c r="BG57" i="18" s="1"/>
  <c r="CK30" i="16"/>
  <c r="CJ43" i="16"/>
  <c r="CJ56" i="16" s="1"/>
  <c r="CA51" i="16"/>
  <c r="CA38" i="15"/>
  <c r="CA51" i="15" s="1"/>
  <c r="N36" i="25"/>
  <c r="N49" i="25" s="1"/>
  <c r="N49" i="24"/>
  <c r="N36" i="23"/>
  <c r="N49" i="23" s="1"/>
  <c r="BP40" i="26"/>
  <c r="BP53" i="26" s="1"/>
  <c r="BQ27" i="26"/>
  <c r="BQ38" i="26"/>
  <c r="BQ51" i="26" s="1"/>
  <c r="BR25" i="26"/>
  <c r="BM8" i="12"/>
  <c r="BO48" i="12" s="1"/>
  <c r="BF52" i="12"/>
  <c r="BD47" i="12"/>
  <c r="BF57" i="12"/>
  <c r="BF49" i="12"/>
  <c r="CH53" i="14"/>
  <c r="CH40" i="15"/>
  <c r="CH53" i="15" s="1"/>
  <c r="CH40" i="13"/>
  <c r="CH53" i="13" s="1"/>
  <c r="AG42" i="22"/>
  <c r="AG55" i="22" s="1"/>
  <c r="AH29" i="22"/>
  <c r="N45" i="21"/>
  <c r="N58" i="21" s="1"/>
  <c r="O32" i="21"/>
  <c r="D40" i="23"/>
  <c r="D53" i="23" s="1"/>
  <c r="H29" i="9"/>
  <c r="G42" i="9"/>
  <c r="CG41" i="15"/>
  <c r="CG41" i="13"/>
  <c r="BY36" i="10"/>
  <c r="BY49" i="10" s="1"/>
  <c r="BY36" i="8"/>
  <c r="BY49" i="8" s="1"/>
  <c r="CB31" i="12"/>
  <c r="CA44" i="12"/>
  <c r="CA57" i="12" s="1"/>
  <c r="N34" i="11"/>
  <c r="N47" i="11" s="1"/>
  <c r="O21" i="11"/>
  <c r="BH43" i="12"/>
  <c r="BI30" i="12"/>
  <c r="BR32" i="11"/>
  <c r="BQ45" i="11"/>
  <c r="BQ58" i="11" s="1"/>
  <c r="W42" i="20"/>
  <c r="W55" i="20" s="1"/>
  <c r="W55" i="19"/>
  <c r="AY37" i="11"/>
  <c r="AY50" i="11" s="1"/>
  <c r="AZ24" i="11"/>
  <c r="BG57" i="14"/>
  <c r="BG44" i="15"/>
  <c r="BG57" i="15" s="1"/>
  <c r="BG44" i="13"/>
  <c r="BG57" i="13" s="1"/>
  <c r="N38" i="10"/>
  <c r="N51" i="10" s="1"/>
  <c r="N51" i="9"/>
  <c r="Y58" i="24"/>
  <c r="AQ26" i="7"/>
  <c r="AP39" i="7"/>
  <c r="AM59" i="20"/>
  <c r="BP34" i="24"/>
  <c r="BQ21" i="24"/>
  <c r="AW35" i="18"/>
  <c r="CG43" i="25"/>
  <c r="CG43" i="23"/>
  <c r="N36" i="12"/>
  <c r="O23" i="12"/>
  <c r="BR37" i="14"/>
  <c r="BS24" i="14"/>
  <c r="CH44" i="8"/>
  <c r="CH57" i="8" s="1"/>
  <c r="CH57" i="9"/>
  <c r="AE38" i="10"/>
  <c r="AE51" i="10" s="1"/>
  <c r="AE38" i="8"/>
  <c r="AE51" i="8" s="1"/>
  <c r="AE51" i="9"/>
  <c r="N39" i="18"/>
  <c r="N52" i="18" s="1"/>
  <c r="N52" i="17"/>
  <c r="Y27" i="9"/>
  <c r="X40" i="9"/>
  <c r="CB58" i="19"/>
  <c r="CH41" i="21"/>
  <c r="CH54" i="21" s="1"/>
  <c r="CI28" i="21"/>
  <c r="BF55" i="12"/>
  <c r="CL26" i="22"/>
  <c r="CL39" i="22" s="1"/>
  <c r="CL52" i="22" s="1"/>
  <c r="CK39" i="22"/>
  <c r="CK52" i="22" s="1"/>
  <c r="Y22" i="9"/>
  <c r="X35" i="9"/>
  <c r="BX43" i="15"/>
  <c r="BX43" i="13"/>
  <c r="G39" i="19"/>
  <c r="H26" i="19"/>
  <c r="D36" i="10"/>
  <c r="D49" i="10" s="1"/>
  <c r="D49" i="9"/>
  <c r="D36" i="8"/>
  <c r="D49" i="8" s="1"/>
  <c r="CJ28" i="24"/>
  <c r="CI41" i="24"/>
  <c r="AN36" i="18"/>
  <c r="AN49" i="18" s="1"/>
  <c r="BX37" i="15"/>
  <c r="BX37" i="13"/>
  <c r="H42" i="16"/>
  <c r="H55" i="16" s="1"/>
  <c r="I29" i="16"/>
  <c r="I42" i="16" s="1"/>
  <c r="I55" i="16" s="1"/>
  <c r="X43" i="17"/>
  <c r="X56" i="17" s="1"/>
  <c r="Y30" i="17"/>
  <c r="AW37" i="18"/>
  <c r="BY51" i="11"/>
  <c r="BY38" i="10"/>
  <c r="BY51" i="10" s="1"/>
  <c r="Z45" i="7"/>
  <c r="Z58" i="7" s="1"/>
  <c r="AA32" i="7"/>
  <c r="AA45" i="7" s="1"/>
  <c r="AA58" i="7" s="1"/>
  <c r="AE50" i="16"/>
  <c r="AF41" i="14"/>
  <c r="AG28" i="14"/>
  <c r="D34" i="18"/>
  <c r="D47" i="18" s="1"/>
  <c r="D47" i="17"/>
  <c r="CI43" i="21"/>
  <c r="CI56" i="21" s="1"/>
  <c r="CJ30" i="21"/>
  <c r="AH52" i="14"/>
  <c r="AH39" i="15"/>
  <c r="AH52" i="15" s="1"/>
  <c r="V55" i="11"/>
  <c r="V42" i="10"/>
  <c r="V55" i="10" s="1"/>
  <c r="AE39" i="23"/>
  <c r="AE52" i="23" s="1"/>
  <c r="AQ31" i="14"/>
  <c r="AP44" i="14"/>
  <c r="V37" i="18"/>
  <c r="V50" i="18" s="1"/>
  <c r="H24" i="12"/>
  <c r="G37" i="12"/>
  <c r="G50" i="12" s="1"/>
  <c r="CH38" i="18"/>
  <c r="CH51" i="18" s="1"/>
  <c r="CH51" i="17"/>
  <c r="M57" i="19"/>
  <c r="M44" i="20"/>
  <c r="M57" i="20" s="1"/>
  <c r="M44" i="18"/>
  <c r="M57" i="18" s="1"/>
  <c r="Y42" i="9"/>
  <c r="Z29" i="9"/>
  <c r="BZ41" i="10"/>
  <c r="BZ54" i="10" s="1"/>
  <c r="BY44" i="10"/>
  <c r="BY57" i="10" s="1"/>
  <c r="CI50" i="9"/>
  <c r="CI37" i="8"/>
  <c r="CI50" i="8" s="1"/>
  <c r="D50" i="14"/>
  <c r="D37" i="15"/>
  <c r="D50" i="15" s="1"/>
  <c r="D37" i="13"/>
  <c r="D50" i="13" s="1"/>
  <c r="BP36" i="17"/>
  <c r="BP49" i="17" s="1"/>
  <c r="BQ23" i="17"/>
  <c r="CI21" i="7"/>
  <c r="CH34" i="7"/>
  <c r="W47" i="14"/>
  <c r="W34" i="13"/>
  <c r="W47" i="13" s="1"/>
  <c r="AF45" i="26"/>
  <c r="AF58" i="26" s="1"/>
  <c r="AG32" i="26"/>
  <c r="BH41" i="11"/>
  <c r="BH54" i="11" s="1"/>
  <c r="BI28" i="11"/>
  <c r="CH41" i="26"/>
  <c r="CH54" i="26" s="1"/>
  <c r="CI28" i="26"/>
  <c r="W43" i="21"/>
  <c r="W56" i="21" s="1"/>
  <c r="X30" i="21"/>
  <c r="AD59" i="18"/>
  <c r="CG45" i="13"/>
  <c r="AO39" i="15"/>
  <c r="AO52" i="15" s="1"/>
  <c r="AO39" i="13"/>
  <c r="AO52" i="13" s="1"/>
  <c r="AO52" i="14"/>
  <c r="F22" i="14"/>
  <c r="E35" i="14"/>
  <c r="BR41" i="19"/>
  <c r="BS28" i="19"/>
  <c r="O28" i="19"/>
  <c r="N41" i="19"/>
  <c r="X43" i="19"/>
  <c r="Y30" i="19"/>
  <c r="E43" i="22"/>
  <c r="E56" i="22" s="1"/>
  <c r="F30" i="22"/>
  <c r="AN53" i="18"/>
  <c r="AW44" i="10"/>
  <c r="AW57" i="10" s="1"/>
  <c r="AW44" i="8"/>
  <c r="AW57" i="8" s="1"/>
  <c r="AP44" i="25"/>
  <c r="AP57" i="25" s="1"/>
  <c r="AP57" i="24"/>
  <c r="E43" i="25"/>
  <c r="E56" i="25" s="1"/>
  <c r="E56" i="24"/>
  <c r="E43" i="23"/>
  <c r="E56" i="23" s="1"/>
  <c r="BQ34" i="21"/>
  <c r="BR21" i="21"/>
  <c r="CG44" i="20"/>
  <c r="CG44" i="18"/>
  <c r="CI41" i="22"/>
  <c r="CI54" i="22" s="1"/>
  <c r="CJ28" i="22"/>
  <c r="M53" i="14"/>
  <c r="M40" i="15"/>
  <c r="M53" i="15" s="1"/>
  <c r="M40" i="13"/>
  <c r="M53" i="13" s="1"/>
  <c r="X44" i="16"/>
  <c r="X57" i="16" s="1"/>
  <c r="Y31" i="16"/>
  <c r="O36" i="16"/>
  <c r="O49" i="16" s="1"/>
  <c r="P23" i="16"/>
  <c r="AI27" i="19"/>
  <c r="AH40" i="19"/>
  <c r="AQ42" i="24"/>
  <c r="AR29" i="24"/>
  <c r="F37" i="21"/>
  <c r="G24" i="21"/>
  <c r="CG39" i="25"/>
  <c r="BQ43" i="26"/>
  <c r="BQ56" i="26" s="1"/>
  <c r="BR30" i="26"/>
  <c r="V57" i="12"/>
  <c r="V59" i="12" s="1"/>
  <c r="V44" i="13"/>
  <c r="V57" i="13" s="1"/>
  <c r="AX41" i="26"/>
  <c r="AX54" i="26" s="1"/>
  <c r="AY28" i="26"/>
  <c r="CI39" i="16"/>
  <c r="CI52" i="16" s="1"/>
  <c r="CJ26" i="16"/>
  <c r="D44" i="10"/>
  <c r="D57" i="10" s="1"/>
  <c r="AQ45" i="9"/>
  <c r="AR32" i="9"/>
  <c r="P44" i="16"/>
  <c r="P57" i="16" s="1"/>
  <c r="Q31" i="16"/>
  <c r="CJ25" i="11"/>
  <c r="CI38" i="11"/>
  <c r="CI51" i="11" s="1"/>
  <c r="BA30" i="9"/>
  <c r="AZ43" i="9"/>
  <c r="BY40" i="19"/>
  <c r="BZ27" i="19"/>
  <c r="AY24" i="12"/>
  <c r="AX37" i="12"/>
  <c r="AO34" i="26"/>
  <c r="AO47" i="26" s="1"/>
  <c r="AP21" i="26"/>
  <c r="BX35" i="20"/>
  <c r="BH37" i="7"/>
  <c r="BI24" i="7"/>
  <c r="BV10" i="9"/>
  <c r="BY49" i="9" s="1"/>
  <c r="BM49" i="9"/>
  <c r="BN49" i="9"/>
  <c r="AZ38" i="24"/>
  <c r="BA25" i="24"/>
  <c r="BI36" i="16"/>
  <c r="BI49" i="16" s="1"/>
  <c r="BJ23" i="16"/>
  <c r="W56" i="24"/>
  <c r="W43" i="23"/>
  <c r="W56" i="23" s="1"/>
  <c r="AO45" i="19"/>
  <c r="AP32" i="19"/>
  <c r="BZ29" i="9"/>
  <c r="BY42" i="9"/>
  <c r="BI44" i="17"/>
  <c r="BI57" i="17" s="1"/>
  <c r="BJ31" i="17"/>
  <c r="O40" i="7"/>
  <c r="O53" i="7" s="1"/>
  <c r="P27" i="7"/>
  <c r="CI38" i="16"/>
  <c r="CJ25" i="16"/>
  <c r="AX43" i="21"/>
  <c r="AX56" i="21" s="1"/>
  <c r="AY30" i="21"/>
  <c r="BQ35" i="14"/>
  <c r="BR22" i="14"/>
  <c r="D35" i="20"/>
  <c r="D48" i="20" s="1"/>
  <c r="BD13" i="19"/>
  <c r="BG52" i="19" s="1"/>
  <c r="AU52" i="19"/>
  <c r="CG35" i="25"/>
  <c r="CG35" i="23"/>
  <c r="K16" i="6"/>
  <c r="K16" i="4" s="1"/>
  <c r="J16" i="4"/>
  <c r="BG48" i="14"/>
  <c r="BG35" i="13"/>
  <c r="BG48" i="13" s="1"/>
  <c r="AW38" i="20"/>
  <c r="AW51" i="20" s="1"/>
  <c r="AW38" i="18"/>
  <c r="H14" i="6"/>
  <c r="G14" i="4"/>
  <c r="G47" i="4" s="1"/>
  <c r="BA37" i="19"/>
  <c r="BB24" i="19"/>
  <c r="BB37" i="19" s="1"/>
  <c r="N38" i="14"/>
  <c r="O25" i="14"/>
  <c r="BF38" i="10"/>
  <c r="BF38" i="8"/>
  <c r="BZ34" i="19"/>
  <c r="CA21" i="19"/>
  <c r="AX43" i="22"/>
  <c r="AY30" i="22"/>
  <c r="BR38" i="9"/>
  <c r="BS25" i="9"/>
  <c r="BH44" i="19"/>
  <c r="BI31" i="19"/>
  <c r="AE52" i="9"/>
  <c r="AG37" i="26"/>
  <c r="AG50" i="26" s="1"/>
  <c r="AH24" i="26"/>
  <c r="CB38" i="16"/>
  <c r="CC25" i="16"/>
  <c r="CC38" i="16" s="1"/>
  <c r="P23" i="24"/>
  <c r="O36" i="24"/>
  <c r="AX36" i="24"/>
  <c r="AY23" i="24"/>
  <c r="BZ25" i="12"/>
  <c r="BY38" i="12"/>
  <c r="BH53" i="24"/>
  <c r="BH40" i="23"/>
  <c r="BH53" i="23" s="1"/>
  <c r="BO53" i="26"/>
  <c r="CI40" i="14"/>
  <c r="CJ27" i="14"/>
  <c r="AN45" i="10"/>
  <c r="AN58" i="10" s="1"/>
  <c r="AF42" i="26"/>
  <c r="AF55" i="26" s="1"/>
  <c r="AG29" i="26"/>
  <c r="AX42" i="11"/>
  <c r="AX55" i="11" s="1"/>
  <c r="AY29" i="11"/>
  <c r="BV15" i="19"/>
  <c r="BY54" i="19" s="1"/>
  <c r="BN54" i="19"/>
  <c r="BM54" i="19"/>
  <c r="M45" i="8"/>
  <c r="M58" i="8" s="1"/>
  <c r="CA23" i="9"/>
  <c r="BZ36" i="9"/>
  <c r="X42" i="19"/>
  <c r="Y29" i="19"/>
  <c r="Y40" i="14"/>
  <c r="Z27" i="14"/>
  <c r="CH39" i="21"/>
  <c r="CH52" i="21" s="1"/>
  <c r="CI26" i="21"/>
  <c r="BH42" i="12"/>
  <c r="BH55" i="12" s="1"/>
  <c r="BI29" i="12"/>
  <c r="BQ38" i="16"/>
  <c r="BQ51" i="16" s="1"/>
  <c r="BR25" i="16"/>
  <c r="CE50" i="9"/>
  <c r="CF50" i="9"/>
  <c r="BY39" i="24"/>
  <c r="BZ26" i="24"/>
  <c r="BH36" i="26"/>
  <c r="BH49" i="26" s="1"/>
  <c r="BI23" i="26"/>
  <c r="BO34" i="25"/>
  <c r="BO34" i="23"/>
  <c r="CH43" i="24"/>
  <c r="CI30" i="24"/>
  <c r="BY43" i="26"/>
  <c r="BZ30" i="26"/>
  <c r="BQ37" i="15"/>
  <c r="BQ50" i="15" s="1"/>
  <c r="BQ50" i="14"/>
  <c r="CJ31" i="9"/>
  <c r="CI44" i="9"/>
  <c r="CI45" i="22"/>
  <c r="CI58" i="22" s="1"/>
  <c r="CJ32" i="22"/>
  <c r="BS21" i="11"/>
  <c r="BR34" i="11"/>
  <c r="AG25" i="9"/>
  <c r="AF38" i="9"/>
  <c r="W45" i="8"/>
  <c r="W58" i="8" s="1"/>
  <c r="W58" i="9"/>
  <c r="P26" i="17"/>
  <c r="O39" i="17"/>
  <c r="W53" i="9"/>
  <c r="CI24" i="12"/>
  <c r="CH37" i="12"/>
  <c r="CH50" i="12" s="1"/>
  <c r="BI36" i="21"/>
  <c r="BI49" i="21" s="1"/>
  <c r="BJ23" i="21"/>
  <c r="P27" i="11"/>
  <c r="O40" i="11"/>
  <c r="O53" i="11" s="1"/>
  <c r="Z38" i="12"/>
  <c r="Z51" i="12" s="1"/>
  <c r="AA25" i="12"/>
  <c r="AA38" i="12" s="1"/>
  <c r="AA51" i="12" s="1"/>
  <c r="BI37" i="16"/>
  <c r="BI50" i="16" s="1"/>
  <c r="BJ24" i="16"/>
  <c r="F43" i="19"/>
  <c r="G30" i="19"/>
  <c r="C59" i="13"/>
  <c r="C61" i="13" s="1"/>
  <c r="C69" i="6" s="1"/>
  <c r="W48" i="9"/>
  <c r="W35" i="10"/>
  <c r="W48" i="10" s="1"/>
  <c r="W35" i="8"/>
  <c r="W48" i="8" s="1"/>
  <c r="BY43" i="14"/>
  <c r="BZ30" i="14"/>
  <c r="BQ37" i="17"/>
  <c r="BQ50" i="17" s="1"/>
  <c r="BR24" i="17"/>
  <c r="F52" i="19"/>
  <c r="E36" i="9"/>
  <c r="F23" i="9"/>
  <c r="CH41" i="25"/>
  <c r="CH54" i="25" s="1"/>
  <c r="CH54" i="24"/>
  <c r="CH41" i="23"/>
  <c r="CH54" i="23" s="1"/>
  <c r="N44" i="24"/>
  <c r="O31" i="24"/>
  <c r="BI43" i="26"/>
  <c r="BI56" i="26" s="1"/>
  <c r="BJ30" i="26"/>
  <c r="CJ35" i="9"/>
  <c r="CK22" i="9"/>
  <c r="AX39" i="12"/>
  <c r="AX52" i="12" s="1"/>
  <c r="AY26" i="12"/>
  <c r="CA40" i="9"/>
  <c r="CB27" i="9"/>
  <c r="AX37" i="17"/>
  <c r="AY24" i="17"/>
  <c r="AE41" i="15"/>
  <c r="AE54" i="15" s="1"/>
  <c r="AE54" i="14"/>
  <c r="AE41" i="13"/>
  <c r="AE54" i="13" s="1"/>
  <c r="F44" i="14"/>
  <c r="G31" i="14"/>
  <c r="E34" i="17"/>
  <c r="F21" i="17"/>
  <c r="X37" i="19"/>
  <c r="Y24" i="19"/>
  <c r="AW39" i="15"/>
  <c r="AW52" i="14"/>
  <c r="AW39" i="13"/>
  <c r="AW52" i="13" s="1"/>
  <c r="BG52" i="9"/>
  <c r="BG39" i="8"/>
  <c r="BG52" i="8" s="1"/>
  <c r="O34" i="12"/>
  <c r="O47" i="12" s="1"/>
  <c r="P21" i="12"/>
  <c r="BG50" i="19"/>
  <c r="BG37" i="18"/>
  <c r="BG50" i="18" s="1"/>
  <c r="BA31" i="21"/>
  <c r="AZ44" i="21"/>
  <c r="AZ57" i="21" s="1"/>
  <c r="Y38" i="21"/>
  <c r="Y51" i="21" s="1"/>
  <c r="Z25" i="21"/>
  <c r="AO44" i="15"/>
  <c r="AO57" i="15" s="1"/>
  <c r="AO44" i="13"/>
  <c r="AO57" i="13" s="1"/>
  <c r="AO57" i="14"/>
  <c r="AX39" i="24"/>
  <c r="AY26" i="24"/>
  <c r="X38" i="20"/>
  <c r="X51" i="20" s="1"/>
  <c r="F29" i="17"/>
  <c r="E42" i="17"/>
  <c r="N44" i="19"/>
  <c r="O31" i="19"/>
  <c r="AN41" i="10"/>
  <c r="AN54" i="10" s="1"/>
  <c r="AN41" i="8"/>
  <c r="AN54" i="8" s="1"/>
  <c r="CH36" i="7"/>
  <c r="CH49" i="7" s="1"/>
  <c r="CI23" i="7"/>
  <c r="BP44" i="12"/>
  <c r="BP57" i="12" s="1"/>
  <c r="BQ31" i="12"/>
  <c r="F36" i="14"/>
  <c r="G23" i="14"/>
  <c r="P25" i="17"/>
  <c r="O38" i="17"/>
  <c r="O51" i="17" s="1"/>
  <c r="Y21" i="14"/>
  <c r="X34" i="14"/>
  <c r="E38" i="24"/>
  <c r="F25" i="24"/>
  <c r="AW43" i="20"/>
  <c r="AW56" i="20" s="1"/>
  <c r="AW43" i="18"/>
  <c r="BH40" i="19"/>
  <c r="BI27" i="19"/>
  <c r="CI32" i="12"/>
  <c r="CH45" i="12"/>
  <c r="AQ37" i="14"/>
  <c r="AR24" i="14"/>
  <c r="AS32" i="16"/>
  <c r="AS45" i="16" s="1"/>
  <c r="AS58" i="16" s="1"/>
  <c r="AR45" i="16"/>
  <c r="AR58" i="16" s="1"/>
  <c r="BQ41" i="20"/>
  <c r="BQ54" i="20" s="1"/>
  <c r="BQ54" i="19"/>
  <c r="BO38" i="20"/>
  <c r="BO38" i="18"/>
  <c r="BV17" i="9"/>
  <c r="BM56" i="9"/>
  <c r="BQ29" i="21"/>
  <c r="BP42" i="21"/>
  <c r="BP55" i="21" s="1"/>
  <c r="BY43" i="12"/>
  <c r="BZ30" i="12"/>
  <c r="AG44" i="17"/>
  <c r="AG57" i="17" s="1"/>
  <c r="AH31" i="17"/>
  <c r="AW44" i="23"/>
  <c r="BH28" i="19"/>
  <c r="BG41" i="19"/>
  <c r="AP44" i="26"/>
  <c r="AP57" i="26" s="1"/>
  <c r="AQ31" i="26"/>
  <c r="CI31" i="19"/>
  <c r="CH44" i="19"/>
  <c r="BO56" i="26"/>
  <c r="O34" i="26"/>
  <c r="O47" i="26" s="1"/>
  <c r="P21" i="26"/>
  <c r="BZ35" i="24"/>
  <c r="CA22" i="24"/>
  <c r="AG53" i="19"/>
  <c r="AP55" i="24"/>
  <c r="E50" i="21"/>
  <c r="E37" i="20"/>
  <c r="E50" i="20" s="1"/>
  <c r="BZ37" i="24"/>
  <c r="CA24" i="24"/>
  <c r="E42" i="20"/>
  <c r="E55" i="20" s="1"/>
  <c r="AP58" i="9"/>
  <c r="BY43" i="11"/>
  <c r="BY56" i="11" s="1"/>
  <c r="BZ30" i="11"/>
  <c r="V37" i="13"/>
  <c r="V50" i="13" s="1"/>
  <c r="BP54" i="9"/>
  <c r="BP41" i="8"/>
  <c r="BP54" i="8" s="1"/>
  <c r="BP41" i="10"/>
  <c r="BP54" i="10" s="1"/>
  <c r="BY35" i="21"/>
  <c r="BZ22" i="21"/>
  <c r="F40" i="12"/>
  <c r="F53" i="12" s="1"/>
  <c r="G27" i="12"/>
  <c r="BG50" i="7"/>
  <c r="BG37" i="8"/>
  <c r="BG50" i="8" s="1"/>
  <c r="AY51" i="24"/>
  <c r="AY38" i="23"/>
  <c r="AY51" i="23" s="1"/>
  <c r="CA34" i="24"/>
  <c r="CB21" i="24"/>
  <c r="AN45" i="20"/>
  <c r="AN58" i="20" s="1"/>
  <c r="AN45" i="18"/>
  <c r="AN58" i="18" s="1"/>
  <c r="CJ28" i="12"/>
  <c r="CI41" i="12"/>
  <c r="CI54" i="12" s="1"/>
  <c r="AN52" i="22"/>
  <c r="AN39" i="23"/>
  <c r="AN52" i="23" s="1"/>
  <c r="E51" i="19"/>
  <c r="E38" i="18"/>
  <c r="E51" i="18" s="1"/>
  <c r="CH40" i="7"/>
  <c r="CH53" i="7" s="1"/>
  <c r="CI27" i="7"/>
  <c r="P40" i="12"/>
  <c r="P53" i="12" s="1"/>
  <c r="Q27" i="12"/>
  <c r="BQ51" i="9"/>
  <c r="AE39" i="10"/>
  <c r="AE52" i="10" s="1"/>
  <c r="AH43" i="22"/>
  <c r="AI30" i="22"/>
  <c r="AW36" i="25"/>
  <c r="AW36" i="23"/>
  <c r="BX38" i="13"/>
  <c r="BJ27" i="24"/>
  <c r="BI40" i="24"/>
  <c r="BG35" i="24"/>
  <c r="BH22" i="24"/>
  <c r="N39" i="26"/>
  <c r="O26" i="26"/>
  <c r="AQ42" i="12"/>
  <c r="AR29" i="12"/>
  <c r="AP32" i="11"/>
  <c r="AO45" i="11"/>
  <c r="AP45" i="22"/>
  <c r="AP58" i="22" s="1"/>
  <c r="AQ32" i="22"/>
  <c r="D40" i="25"/>
  <c r="D53" i="25" s="1"/>
  <c r="AG45" i="17"/>
  <c r="AG58" i="17" s="1"/>
  <c r="AH32" i="17"/>
  <c r="AF36" i="12"/>
  <c r="AF49" i="12" s="1"/>
  <c r="AG23" i="12"/>
  <c r="O50" i="19"/>
  <c r="AC20" i="19"/>
  <c r="AL8" i="19"/>
  <c r="AN50" i="19" s="1"/>
  <c r="AE53" i="19"/>
  <c r="AD47" i="19"/>
  <c r="AD59" i="19" s="1"/>
  <c r="AC47" i="19"/>
  <c r="AC59" i="19" s="1"/>
  <c r="AE48" i="19"/>
  <c r="AE52" i="19"/>
  <c r="AE54" i="19"/>
  <c r="G22" i="11"/>
  <c r="F35" i="11"/>
  <c r="BG41" i="17"/>
  <c r="BG54" i="17" s="1"/>
  <c r="BH28" i="17"/>
  <c r="AZ34" i="22"/>
  <c r="BA21" i="22"/>
  <c r="X53" i="14"/>
  <c r="X40" i="15"/>
  <c r="X53" i="15" s="1"/>
  <c r="X40" i="13"/>
  <c r="X53" i="13" s="1"/>
  <c r="AX35" i="20"/>
  <c r="AX48" i="20" s="1"/>
  <c r="F17" i="6"/>
  <c r="E17" i="4"/>
  <c r="AX42" i="9"/>
  <c r="AY29" i="9"/>
  <c r="BX39" i="25"/>
  <c r="BX39" i="23"/>
  <c r="CH38" i="22"/>
  <c r="CI25" i="22"/>
  <c r="F42" i="22"/>
  <c r="F55" i="22" s="1"/>
  <c r="G29" i="22"/>
  <c r="BX43" i="25"/>
  <c r="AG36" i="26"/>
  <c r="AG49" i="26" s="1"/>
  <c r="AH23" i="26"/>
  <c r="CI43" i="14"/>
  <c r="CJ30" i="14"/>
  <c r="BX43" i="10"/>
  <c r="BX43" i="8"/>
  <c r="Y32" i="9"/>
  <c r="X45" i="9"/>
  <c r="O44" i="14"/>
  <c r="P31" i="14"/>
  <c r="CI31" i="12"/>
  <c r="CH44" i="12"/>
  <c r="CH57" i="12" s="1"/>
  <c r="G22" i="12"/>
  <c r="F35" i="12"/>
  <c r="F48" i="12" s="1"/>
  <c r="W39" i="14"/>
  <c r="X26" i="14"/>
  <c r="U59" i="17"/>
  <c r="Z27" i="19"/>
  <c r="Y40" i="19"/>
  <c r="Q43" i="14"/>
  <c r="R30" i="14"/>
  <c r="R43" i="14" s="1"/>
  <c r="E43" i="20"/>
  <c r="E56" i="20" s="1"/>
  <c r="E56" i="19"/>
  <c r="C59" i="14"/>
  <c r="C61" i="14" s="1"/>
  <c r="C70" i="6" s="1"/>
  <c r="BH35" i="12"/>
  <c r="BI22" i="12"/>
  <c r="BG45" i="26"/>
  <c r="BG58" i="26" s="1"/>
  <c r="BH32" i="26"/>
  <c r="BP38" i="7"/>
  <c r="BQ25" i="7"/>
  <c r="CI45" i="11"/>
  <c r="CI58" i="11" s="1"/>
  <c r="CJ32" i="11"/>
  <c r="M44" i="25"/>
  <c r="M57" i="25" s="1"/>
  <c r="M57" i="24"/>
  <c r="M44" i="23"/>
  <c r="M57" i="23" s="1"/>
  <c r="BT29" i="22"/>
  <c r="BT42" i="22" s="1"/>
  <c r="BT55" i="22" s="1"/>
  <c r="BS42" i="22"/>
  <c r="BS55" i="22" s="1"/>
  <c r="K20" i="6"/>
  <c r="K20" i="4" s="1"/>
  <c r="J20" i="4"/>
  <c r="CI48" i="9"/>
  <c r="BZ40" i="8"/>
  <c r="BZ53" i="8" s="1"/>
  <c r="BZ40" i="10"/>
  <c r="BZ53" i="10" s="1"/>
  <c r="D44" i="15"/>
  <c r="D57" i="15" s="1"/>
  <c r="BD8" i="13"/>
  <c r="BE47" i="13" s="1"/>
  <c r="BE59" i="13" s="1"/>
  <c r="AU20" i="13"/>
  <c r="AU47" i="13"/>
  <c r="AU59" i="13" s="1"/>
  <c r="AV47" i="13"/>
  <c r="AV59" i="13" s="1"/>
  <c r="E44" i="15"/>
  <c r="E57" i="15" s="1"/>
  <c r="E57" i="14"/>
  <c r="E44" i="13"/>
  <c r="E57" i="13" s="1"/>
  <c r="W37" i="20"/>
  <c r="W50" i="20" s="1"/>
  <c r="W50" i="19"/>
  <c r="W37" i="18"/>
  <c r="W50" i="18" s="1"/>
  <c r="AX39" i="14"/>
  <c r="AY26" i="14"/>
  <c r="X21" i="11"/>
  <c r="W34" i="11"/>
  <c r="W47" i="11" s="1"/>
  <c r="BI26" i="9"/>
  <c r="BH39" i="9"/>
  <c r="G42" i="19"/>
  <c r="H29" i="19"/>
  <c r="BI24" i="19"/>
  <c r="BH37" i="19"/>
  <c r="AE39" i="25"/>
  <c r="AE52" i="25" s="1"/>
  <c r="F45" i="26"/>
  <c r="F58" i="26" s="1"/>
  <c r="G32" i="26"/>
  <c r="AW39" i="25"/>
  <c r="AW39" i="23"/>
  <c r="D55" i="17"/>
  <c r="D42" i="18"/>
  <c r="D55" i="18" s="1"/>
  <c r="AO41" i="9"/>
  <c r="AP28" i="9"/>
  <c r="AW56" i="10"/>
  <c r="E36" i="15"/>
  <c r="E49" i="15" s="1"/>
  <c r="E36" i="13"/>
  <c r="E49" i="13" s="1"/>
  <c r="E49" i="14"/>
  <c r="AQ22" i="21"/>
  <c r="AP35" i="21"/>
  <c r="AP48" i="21" s="1"/>
  <c r="BO37" i="8"/>
  <c r="BI41" i="26"/>
  <c r="BI54" i="26" s="1"/>
  <c r="BJ28" i="26"/>
  <c r="BI30" i="14"/>
  <c r="BH43" i="14"/>
  <c r="D38" i="25"/>
  <c r="D51" i="25" s="1"/>
  <c r="D51" i="24"/>
  <c r="D38" i="23"/>
  <c r="D51" i="23" s="1"/>
  <c r="N40" i="25"/>
  <c r="N53" i="25" s="1"/>
  <c r="AX43" i="19"/>
  <c r="AY30" i="19"/>
  <c r="BG40" i="20"/>
  <c r="BG53" i="20" s="1"/>
  <c r="BG53" i="19"/>
  <c r="BO39" i="25"/>
  <c r="BO39" i="23"/>
  <c r="CJ44" i="26"/>
  <c r="CJ57" i="26" s="1"/>
  <c r="CK31" i="26"/>
  <c r="AP37" i="15"/>
  <c r="AP50" i="15" s="1"/>
  <c r="AP50" i="14"/>
  <c r="BZ24" i="17"/>
  <c r="BY37" i="17"/>
  <c r="BY50" i="17" s="1"/>
  <c r="G25" i="7"/>
  <c r="F38" i="7"/>
  <c r="F51" i="7" s="1"/>
  <c r="BP38" i="19"/>
  <c r="BQ25" i="19"/>
  <c r="BZ37" i="19"/>
  <c r="CA24" i="19"/>
  <c r="BQ35" i="11"/>
  <c r="BQ48" i="11" s="1"/>
  <c r="BR22" i="11"/>
  <c r="AF34" i="21"/>
  <c r="AF47" i="21" s="1"/>
  <c r="AG21" i="21"/>
  <c r="BO43" i="13"/>
  <c r="AA24" i="16"/>
  <c r="AA37" i="16" s="1"/>
  <c r="AA50" i="16" s="1"/>
  <c r="Z37" i="16"/>
  <c r="Z50" i="16" s="1"/>
  <c r="BF41" i="20"/>
  <c r="BF41" i="18"/>
  <c r="E38" i="21"/>
  <c r="E51" i="21" s="1"/>
  <c r="F25" i="21"/>
  <c r="BO42" i="20"/>
  <c r="BO42" i="18"/>
  <c r="CH34" i="26"/>
  <c r="CI21" i="26"/>
  <c r="G42" i="26"/>
  <c r="G55" i="26" s="1"/>
  <c r="H29" i="26"/>
  <c r="BY42" i="22"/>
  <c r="BY55" i="22" s="1"/>
  <c r="BZ29" i="22"/>
  <c r="BY48" i="24"/>
  <c r="BY35" i="23"/>
  <c r="BY48" i="23" s="1"/>
  <c r="BP36" i="21"/>
  <c r="BP49" i="21" s="1"/>
  <c r="BQ23" i="21"/>
  <c r="BY37" i="25"/>
  <c r="BY50" i="25" s="1"/>
  <c r="BY50" i="24"/>
  <c r="BY37" i="23"/>
  <c r="BY50" i="23" s="1"/>
  <c r="AM59" i="14"/>
  <c r="BJ24" i="14"/>
  <c r="BI37" i="14"/>
  <c r="E44" i="7"/>
  <c r="E57" i="7" s="1"/>
  <c r="F31" i="7"/>
  <c r="M34" i="15"/>
  <c r="M47" i="15" s="1"/>
  <c r="M47" i="14"/>
  <c r="M34" i="13"/>
  <c r="M47" i="13" s="1"/>
  <c r="CH44" i="11"/>
  <c r="CH57" i="11" s="1"/>
  <c r="CI31" i="11"/>
  <c r="AX58" i="14"/>
  <c r="AX45" i="13"/>
  <c r="AX58" i="13" s="1"/>
  <c r="BD20" i="7"/>
  <c r="BM8" i="7"/>
  <c r="BE47" i="7"/>
  <c r="BE59" i="7" s="1"/>
  <c r="BD47" i="7"/>
  <c r="BD59" i="7" s="1"/>
  <c r="BF52" i="7"/>
  <c r="BG47" i="7"/>
  <c r="BF54" i="7"/>
  <c r="BF47" i="7"/>
  <c r="AO35" i="17"/>
  <c r="AO48" i="17" s="1"/>
  <c r="AP22" i="17"/>
  <c r="BQ41" i="9"/>
  <c r="BR28" i="9"/>
  <c r="C59" i="25"/>
  <c r="C61" i="25" s="1"/>
  <c r="C85" i="6" s="1"/>
  <c r="F23" i="19"/>
  <c r="E36" i="19"/>
  <c r="BH28" i="12"/>
  <c r="BG41" i="12"/>
  <c r="BG54" i="12" s="1"/>
  <c r="AI39" i="16"/>
  <c r="AI52" i="16" s="1"/>
  <c r="AJ26" i="16"/>
  <c r="AJ39" i="16" s="1"/>
  <c r="AJ52" i="16" s="1"/>
  <c r="AF35" i="22"/>
  <c r="AF48" i="22" s="1"/>
  <c r="AG22" i="22"/>
  <c r="BZ34" i="23"/>
  <c r="BQ35" i="16"/>
  <c r="BQ48" i="16" s="1"/>
  <c r="BR22" i="16"/>
  <c r="B33" i="4"/>
  <c r="B93" i="6"/>
  <c r="B29" i="6"/>
  <c r="AW54" i="10"/>
  <c r="X28" i="11"/>
  <c r="W41" i="11"/>
  <c r="W54" i="11" s="1"/>
  <c r="F31" i="11"/>
  <c r="E44" i="11"/>
  <c r="E57" i="11" s="1"/>
  <c r="BP57" i="24"/>
  <c r="BP44" i="23"/>
  <c r="BP57" i="23" s="1"/>
  <c r="BG45" i="12"/>
  <c r="BH32" i="12"/>
  <c r="CJ37" i="7"/>
  <c r="CJ50" i="7" s="1"/>
  <c r="CK24" i="7"/>
  <c r="P45" i="26"/>
  <c r="P58" i="26" s="1"/>
  <c r="Q32" i="26"/>
  <c r="CG40" i="20"/>
  <c r="CG40" i="18"/>
  <c r="E54" i="17"/>
  <c r="E41" i="18"/>
  <c r="E54" i="18" s="1"/>
  <c r="BO39" i="15"/>
  <c r="BO39" i="13"/>
  <c r="AX36" i="22"/>
  <c r="AX49" i="22" s="1"/>
  <c r="AY23" i="22"/>
  <c r="BP34" i="22"/>
  <c r="BQ21" i="22"/>
  <c r="O29" i="17"/>
  <c r="N42" i="17"/>
  <c r="CC27" i="14"/>
  <c r="CC40" i="14" s="1"/>
  <c r="CB40" i="14"/>
  <c r="O40" i="21"/>
  <c r="O53" i="21" s="1"/>
  <c r="P27" i="21"/>
  <c r="AF50" i="14"/>
  <c r="AF37" i="15"/>
  <c r="AF50" i="15" s="1"/>
  <c r="AF37" i="13"/>
  <c r="AF50" i="13" s="1"/>
  <c r="BO54" i="26"/>
  <c r="AP21" i="12"/>
  <c r="AO34" i="12"/>
  <c r="AO47" i="12" s="1"/>
  <c r="CI35" i="7"/>
  <c r="CI48" i="7" s="1"/>
  <c r="CJ22" i="7"/>
  <c r="AF56" i="19"/>
  <c r="AF43" i="18"/>
  <c r="AF56" i="18" s="1"/>
  <c r="BO39" i="20"/>
  <c r="BO39" i="18"/>
  <c r="AH39" i="19"/>
  <c r="AI26" i="19"/>
  <c r="F35" i="22"/>
  <c r="F48" i="22" s="1"/>
  <c r="G22" i="22"/>
  <c r="BG39" i="20"/>
  <c r="BG52" i="20" s="1"/>
  <c r="AH45" i="22"/>
  <c r="AH58" i="22" s="1"/>
  <c r="AI32" i="22"/>
  <c r="CA41" i="11"/>
  <c r="CA54" i="11" s="1"/>
  <c r="CB28" i="11"/>
  <c r="BQ23" i="22"/>
  <c r="BP36" i="22"/>
  <c r="BP49" i="22" s="1"/>
  <c r="BY41" i="7"/>
  <c r="BZ28" i="7"/>
  <c r="BG40" i="10"/>
  <c r="BG53" i="10" s="1"/>
  <c r="BG40" i="8"/>
  <c r="BG53" i="8" s="1"/>
  <c r="BB44" i="15"/>
  <c r="BB57" i="15" s="1"/>
  <c r="BB57" i="14"/>
  <c r="BQ29" i="16"/>
  <c r="BP42" i="16"/>
  <c r="BP55" i="16" s="1"/>
  <c r="AP34" i="24"/>
  <c r="AQ21" i="24"/>
  <c r="AD59" i="25"/>
  <c r="AW51" i="10"/>
  <c r="BY35" i="26"/>
  <c r="BY48" i="26" s="1"/>
  <c r="BZ22" i="26"/>
  <c r="E24" i="6"/>
  <c r="F12" i="6"/>
  <c r="E12" i="4"/>
  <c r="CJ32" i="9"/>
  <c r="CI45" i="9"/>
  <c r="F21" i="9"/>
  <c r="E34" i="9"/>
  <c r="E52" i="14"/>
  <c r="E39" i="15"/>
  <c r="E52" i="15" s="1"/>
  <c r="E39" i="13"/>
  <c r="E52" i="13" s="1"/>
  <c r="CB24" i="12"/>
  <c r="CA37" i="12"/>
  <c r="CA50" i="12" s="1"/>
  <c r="BY41" i="26"/>
  <c r="BY54" i="26" s="1"/>
  <c r="BZ28" i="26"/>
  <c r="AQ48" i="24"/>
  <c r="BH58" i="14"/>
  <c r="E54" i="21"/>
  <c r="E41" i="20"/>
  <c r="E54" i="20" s="1"/>
  <c r="CI37" i="11"/>
  <c r="CJ24" i="11"/>
  <c r="AO41" i="21"/>
  <c r="AO54" i="21" s="1"/>
  <c r="AP28" i="21"/>
  <c r="BP43" i="7"/>
  <c r="BP56" i="7" s="1"/>
  <c r="BQ30" i="7"/>
  <c r="BR26" i="22"/>
  <c r="BQ39" i="22"/>
  <c r="BQ52" i="22" s="1"/>
  <c r="CH51" i="16"/>
  <c r="CH38" i="15"/>
  <c r="CH51" i="15" s="1"/>
  <c r="BE59" i="26"/>
  <c r="BP48" i="14"/>
  <c r="BP35" i="15"/>
  <c r="BP48" i="15" s="1"/>
  <c r="CI22" i="24"/>
  <c r="CH35" i="24"/>
  <c r="BO51" i="26"/>
  <c r="BH35" i="14"/>
  <c r="BI22" i="14"/>
  <c r="E43" i="17"/>
  <c r="E56" i="17" s="1"/>
  <c r="F30" i="17"/>
  <c r="BE53" i="17"/>
  <c r="BH25" i="9"/>
  <c r="BG38" i="9"/>
  <c r="AX41" i="22"/>
  <c r="AX54" i="22" s="1"/>
  <c r="AY28" i="22"/>
  <c r="AX34" i="19"/>
  <c r="AY21" i="19"/>
  <c r="AH25" i="24"/>
  <c r="AG38" i="24"/>
  <c r="CH50" i="24"/>
  <c r="CH37" i="23"/>
  <c r="CH50" i="23" s="1"/>
  <c r="L59" i="24"/>
  <c r="BQ44" i="22"/>
  <c r="BQ57" i="22" s="1"/>
  <c r="BR31" i="22"/>
  <c r="BR38" i="22"/>
  <c r="BR51" i="22" s="1"/>
  <c r="BS25" i="22"/>
  <c r="BQ34" i="19"/>
  <c r="BR21" i="19"/>
  <c r="AN43" i="25"/>
  <c r="AN56" i="25" s="1"/>
  <c r="AN43" i="23"/>
  <c r="AN56" i="23" s="1"/>
  <c r="BS37" i="16"/>
  <c r="BS50" i="16" s="1"/>
  <c r="BT24" i="16"/>
  <c r="BT37" i="16" s="1"/>
  <c r="BT50" i="16" s="1"/>
  <c r="M42" i="10"/>
  <c r="M55" i="10" s="1"/>
  <c r="CA30" i="16"/>
  <c r="BZ43" i="16"/>
  <c r="BZ56" i="16" s="1"/>
  <c r="Y43" i="7"/>
  <c r="Y56" i="7" s="1"/>
  <c r="Z30" i="7"/>
  <c r="AE55" i="16"/>
  <c r="BR28" i="17"/>
  <c r="BQ41" i="17"/>
  <c r="BQ54" i="17" s="1"/>
  <c r="AX34" i="10"/>
  <c r="AX47" i="10" s="1"/>
  <c r="AX34" i="8"/>
  <c r="AX47" i="8" s="1"/>
  <c r="AE40" i="13"/>
  <c r="AE53" i="13" s="1"/>
  <c r="AE53" i="12"/>
  <c r="E41" i="10"/>
  <c r="E54" i="10" s="1"/>
  <c r="E54" i="9"/>
  <c r="E41" i="8"/>
  <c r="E54" i="8" s="1"/>
  <c r="U59" i="10"/>
  <c r="O41" i="25"/>
  <c r="O54" i="25" s="1"/>
  <c r="O54" i="24"/>
  <c r="BH30" i="17"/>
  <c r="BG43" i="17"/>
  <c r="BG56" i="17" s="1"/>
  <c r="AX39" i="9"/>
  <c r="AY26" i="9"/>
  <c r="E45" i="19"/>
  <c r="F32" i="19"/>
  <c r="Y32" i="17"/>
  <c r="X45" i="17"/>
  <c r="X58" i="17" s="1"/>
  <c r="V44" i="10"/>
  <c r="V57" i="10" s="1"/>
  <c r="V44" i="8"/>
  <c r="V57" i="8" s="1"/>
  <c r="V57" i="9"/>
  <c r="BJ38" i="14"/>
  <c r="BK25" i="14"/>
  <c r="BK38" i="14" s="1"/>
  <c r="G28" i="21"/>
  <c r="F41" i="21"/>
  <c r="BO42" i="10"/>
  <c r="BO42" i="8"/>
  <c r="W45" i="19"/>
  <c r="X32" i="19"/>
  <c r="AZ56" i="24"/>
  <c r="AC47" i="15"/>
  <c r="AC59" i="15" s="1"/>
  <c r="AM59" i="8"/>
  <c r="AZ42" i="16"/>
  <c r="AZ55" i="16" s="1"/>
  <c r="BA29" i="16"/>
  <c r="AX38" i="26"/>
  <c r="AY25" i="26"/>
  <c r="U59" i="23"/>
  <c r="CJ35" i="22"/>
  <c r="CJ48" i="22" s="1"/>
  <c r="CK22" i="22"/>
  <c r="AQ30" i="11"/>
  <c r="AP43" i="11"/>
  <c r="AP56" i="11" s="1"/>
  <c r="AI42" i="11"/>
  <c r="AI55" i="11" s="1"/>
  <c r="AJ29" i="11"/>
  <c r="AJ42" i="11" s="1"/>
  <c r="AJ55" i="11" s="1"/>
  <c r="F38" i="19"/>
  <c r="G25" i="19"/>
  <c r="BZ34" i="7"/>
  <c r="CA21" i="7"/>
  <c r="M38" i="25"/>
  <c r="M51" i="25" s="1"/>
  <c r="M51" i="24"/>
  <c r="M38" i="23"/>
  <c r="M51" i="23" s="1"/>
  <c r="AH31" i="11"/>
  <c r="AG44" i="11"/>
  <c r="AG57" i="11" s="1"/>
  <c r="AN38" i="10"/>
  <c r="AN51" i="10" s="1"/>
  <c r="AN38" i="8"/>
  <c r="AN51" i="8" s="1"/>
  <c r="CI38" i="26"/>
  <c r="CJ25" i="26"/>
  <c r="AG43" i="23"/>
  <c r="AG56" i="23" s="1"/>
  <c r="AG56" i="22"/>
  <c r="W45" i="26"/>
  <c r="X32" i="26"/>
  <c r="BF35" i="25"/>
  <c r="BF35" i="23"/>
  <c r="M52" i="26"/>
  <c r="M39" i="25"/>
  <c r="M52" i="25" s="1"/>
  <c r="AP55" i="12"/>
  <c r="AP42" i="13"/>
  <c r="AP55" i="13" s="1"/>
  <c r="BR29" i="12"/>
  <c r="BQ42" i="12"/>
  <c r="BQ55" i="12" s="1"/>
  <c r="G47" i="19"/>
  <c r="BY40" i="25"/>
  <c r="BY53" i="25" s="1"/>
  <c r="BY53" i="24"/>
  <c r="BY40" i="23"/>
  <c r="BY53" i="23" s="1"/>
  <c r="AO38" i="26"/>
  <c r="AP25" i="26"/>
  <c r="AG39" i="7"/>
  <c r="AG52" i="7" s="1"/>
  <c r="AH26" i="7"/>
  <c r="AQ40" i="16"/>
  <c r="AQ53" i="16" s="1"/>
  <c r="AR27" i="16"/>
  <c r="X41" i="12"/>
  <c r="X54" i="12" s="1"/>
  <c r="Y28" i="12"/>
  <c r="P37" i="19"/>
  <c r="Q24" i="19"/>
  <c r="E48" i="11"/>
  <c r="E35" i="10"/>
  <c r="E48" i="10" s="1"/>
  <c r="X41" i="22"/>
  <c r="X54" i="22" s="1"/>
  <c r="Y28" i="22"/>
  <c r="CI39" i="14"/>
  <c r="CJ26" i="14"/>
  <c r="G43" i="12"/>
  <c r="G56" i="12" s="1"/>
  <c r="H30" i="12"/>
  <c r="AW42" i="10"/>
  <c r="AW55" i="10" s="1"/>
  <c r="AW42" i="8"/>
  <c r="AW55" i="8" s="1"/>
  <c r="AE53" i="9"/>
  <c r="AQ40" i="21"/>
  <c r="AQ53" i="21" s="1"/>
  <c r="AR27" i="21"/>
  <c r="CG38" i="23"/>
  <c r="CH43" i="15"/>
  <c r="CH56" i="15" s="1"/>
  <c r="CH56" i="14"/>
  <c r="CH43" i="13"/>
  <c r="CH56" i="13" s="1"/>
  <c r="F36" i="22"/>
  <c r="F49" i="22" s="1"/>
  <c r="G23" i="22"/>
  <c r="BR26" i="21"/>
  <c r="BQ39" i="21"/>
  <c r="BQ52" i="21" s="1"/>
  <c r="BZ43" i="21"/>
  <c r="BZ56" i="21" s="1"/>
  <c r="CA30" i="21"/>
  <c r="W41" i="17"/>
  <c r="W54" i="17" s="1"/>
  <c r="X28" i="17"/>
  <c r="BY43" i="9"/>
  <c r="BZ30" i="9"/>
  <c r="O45" i="9"/>
  <c r="P32" i="9"/>
  <c r="N57" i="14"/>
  <c r="N44" i="15"/>
  <c r="N57" i="15" s="1"/>
  <c r="AX37" i="10"/>
  <c r="AX50" i="10" s="1"/>
  <c r="AX37" i="8"/>
  <c r="AX50" i="8" s="1"/>
  <c r="AX50" i="9"/>
  <c r="F51" i="9"/>
  <c r="V39" i="15"/>
  <c r="V52" i="15" s="1"/>
  <c r="V52" i="14"/>
  <c r="V39" i="13"/>
  <c r="V52" i="13" s="1"/>
  <c r="E40" i="26"/>
  <c r="E53" i="26" s="1"/>
  <c r="F27" i="26"/>
  <c r="X53" i="19"/>
  <c r="P56" i="14"/>
  <c r="AX40" i="15"/>
  <c r="AX53" i="15" s="1"/>
  <c r="AX40" i="13"/>
  <c r="AX53" i="13" s="1"/>
  <c r="AX53" i="14"/>
  <c r="C59" i="15"/>
  <c r="C61" i="15" s="1"/>
  <c r="C71" i="6" s="1"/>
  <c r="X44" i="7"/>
  <c r="X57" i="7" s="1"/>
  <c r="Y31" i="7"/>
  <c r="BO38" i="8"/>
  <c r="CB44" i="22"/>
  <c r="CB57" i="22" s="1"/>
  <c r="CC31" i="22"/>
  <c r="CC44" i="22" s="1"/>
  <c r="CC57" i="22" s="1"/>
  <c r="AR26" i="12"/>
  <c r="AQ39" i="12"/>
  <c r="AQ52" i="12" s="1"/>
  <c r="AF44" i="24"/>
  <c r="AG31" i="24"/>
  <c r="AX39" i="16"/>
  <c r="AX52" i="16" s="1"/>
  <c r="AY26" i="16"/>
  <c r="Y25" i="16"/>
  <c r="X38" i="16"/>
  <c r="X51" i="16" s="1"/>
  <c r="P24" i="22"/>
  <c r="O37" i="22"/>
  <c r="O50" i="22" s="1"/>
  <c r="BR31" i="21"/>
  <c r="BQ44" i="21"/>
  <c r="BQ57" i="21" s="1"/>
  <c r="W42" i="8"/>
  <c r="W55" i="8" s="1"/>
  <c r="O32" i="14"/>
  <c r="N45" i="14"/>
  <c r="F42" i="20"/>
  <c r="F55" i="20" s="1"/>
  <c r="F55" i="19"/>
  <c r="W36" i="20"/>
  <c r="W49" i="20" s="1"/>
  <c r="W49" i="19"/>
  <c r="AZ21" i="11"/>
  <c r="AY34" i="11"/>
  <c r="BY43" i="23"/>
  <c r="BY56" i="23" s="1"/>
  <c r="BY56" i="22"/>
  <c r="AF36" i="25"/>
  <c r="AF49" i="25" s="1"/>
  <c r="BG44" i="26"/>
  <c r="BG57" i="26" s="1"/>
  <c r="BH31" i="26"/>
  <c r="AY39" i="21"/>
  <c r="AY52" i="21" s="1"/>
  <c r="AZ26" i="21"/>
  <c r="BG36" i="25"/>
  <c r="BG49" i="25" s="1"/>
  <c r="BG49" i="24"/>
  <c r="BG36" i="23"/>
  <c r="BG49" i="23" s="1"/>
  <c r="CI44" i="16"/>
  <c r="CI57" i="16" s="1"/>
  <c r="CJ31" i="16"/>
  <c r="CK32" i="16"/>
  <c r="CJ45" i="16"/>
  <c r="CJ58" i="16" s="1"/>
  <c r="BH41" i="21"/>
  <c r="BH54" i="21" s="1"/>
  <c r="BI28" i="21"/>
  <c r="AY27" i="21"/>
  <c r="AX40" i="21"/>
  <c r="AX53" i="21" s="1"/>
  <c r="BQ24" i="7"/>
  <c r="BP37" i="7"/>
  <c r="BP37" i="12"/>
  <c r="BQ24" i="12"/>
  <c r="P43" i="19"/>
  <c r="Q30" i="19"/>
  <c r="BG43" i="15"/>
  <c r="BG56" i="15" s="1"/>
  <c r="BG43" i="13"/>
  <c r="BG56" i="13" s="1"/>
  <c r="BG56" i="14"/>
  <c r="BH45" i="21"/>
  <c r="BH58" i="21" s="1"/>
  <c r="BI32" i="21"/>
  <c r="AF42" i="7"/>
  <c r="AF55" i="7" s="1"/>
  <c r="AG29" i="7"/>
  <c r="C59" i="18"/>
  <c r="C61" i="18" s="1"/>
  <c r="C76" i="6" s="1"/>
  <c r="BR38" i="21"/>
  <c r="BR51" i="21" s="1"/>
  <c r="BS25" i="21"/>
  <c r="BQ26" i="24"/>
  <c r="BP39" i="24"/>
  <c r="BH41" i="10"/>
  <c r="BH54" i="10" s="1"/>
  <c r="BH54" i="9"/>
  <c r="AP31" i="19"/>
  <c r="AO44" i="19"/>
  <c r="BM14" i="12"/>
  <c r="BE53" i="12"/>
  <c r="BD53" i="12"/>
  <c r="BH35" i="17"/>
  <c r="BH48" i="17" s="1"/>
  <c r="BI22" i="17"/>
  <c r="L59" i="13"/>
  <c r="BO43" i="25"/>
  <c r="BO43" i="23"/>
  <c r="BY37" i="20"/>
  <c r="BY50" i="20" s="1"/>
  <c r="BY50" i="19"/>
  <c r="BZ30" i="19"/>
  <c r="BY43" i="19"/>
  <c r="AZ42" i="14"/>
  <c r="BA29" i="14"/>
  <c r="AW44" i="25"/>
  <c r="AX35" i="24"/>
  <c r="AY22" i="24"/>
  <c r="M41" i="15"/>
  <c r="M54" i="15" s="1"/>
  <c r="M54" i="14"/>
  <c r="M41" i="13"/>
  <c r="M54" i="13" s="1"/>
  <c r="BQ29" i="19"/>
  <c r="BP42" i="19"/>
  <c r="BB21" i="17"/>
  <c r="BB34" i="17" s="1"/>
  <c r="BA34" i="17"/>
  <c r="AO36" i="21"/>
  <c r="AP23" i="21"/>
  <c r="N34" i="20"/>
  <c r="N47" i="20" s="1"/>
  <c r="AX39" i="7"/>
  <c r="AX52" i="7" s="1"/>
  <c r="AY26" i="7"/>
  <c r="Z21" i="12"/>
  <c r="Y34" i="12"/>
  <c r="Y47" i="12" s="1"/>
  <c r="X42" i="21"/>
  <c r="X55" i="21" s="1"/>
  <c r="Y29" i="21"/>
  <c r="AU8" i="25"/>
  <c r="AW55" i="25" s="1"/>
  <c r="AL20" i="25"/>
  <c r="AL47" i="25"/>
  <c r="AL59" i="25" s="1"/>
  <c r="AM47" i="25"/>
  <c r="AM59" i="25" s="1"/>
  <c r="BH37" i="15"/>
  <c r="BH50" i="15" s="1"/>
  <c r="BH50" i="14"/>
  <c r="N34" i="14"/>
  <c r="O21" i="14"/>
  <c r="AY45" i="14"/>
  <c r="AZ32" i="14"/>
  <c r="F18" i="6"/>
  <c r="E18" i="4"/>
  <c r="Q31" i="17"/>
  <c r="P44" i="17"/>
  <c r="P57" i="17" s="1"/>
  <c r="C59" i="26"/>
  <c r="C61" i="26" s="1"/>
  <c r="C86" i="6" s="1"/>
  <c r="AN58" i="21"/>
  <c r="D36" i="20"/>
  <c r="D49" i="20" s="1"/>
  <c r="D49" i="19"/>
  <c r="D36" i="18"/>
  <c r="D49" i="18" s="1"/>
  <c r="BF54" i="12"/>
  <c r="I30" i="16"/>
  <c r="I43" i="16" s="1"/>
  <c r="I56" i="16" s="1"/>
  <c r="H43" i="16"/>
  <c r="H56" i="16" s="1"/>
  <c r="CE57" i="9"/>
  <c r="CF57" i="9"/>
  <c r="F45" i="8"/>
  <c r="F58" i="8" s="1"/>
  <c r="F58" i="9"/>
  <c r="CA44" i="16"/>
  <c r="CA57" i="16" s="1"/>
  <c r="CB31" i="16"/>
  <c r="F34" i="11"/>
  <c r="F47" i="11" s="1"/>
  <c r="G21" i="11"/>
  <c r="F45" i="21"/>
  <c r="F58" i="21" s="1"/>
  <c r="G32" i="21"/>
  <c r="X21" i="16"/>
  <c r="W34" i="16"/>
  <c r="W47" i="16" s="1"/>
  <c r="AY43" i="17"/>
  <c r="AY56" i="17" s="1"/>
  <c r="AZ30" i="17"/>
  <c r="AF42" i="9"/>
  <c r="AG29" i="9"/>
  <c r="BD8" i="8"/>
  <c r="BF57" i="8" s="1"/>
  <c r="AU20" i="8"/>
  <c r="AU47" i="8"/>
  <c r="AU59" i="8" s="1"/>
  <c r="AW56" i="8"/>
  <c r="BZ32" i="26"/>
  <c r="BY45" i="26"/>
  <c r="BY58" i="26" s="1"/>
  <c r="CI26" i="9"/>
  <c r="CH39" i="9"/>
  <c r="BH40" i="21"/>
  <c r="BH53" i="21" s="1"/>
  <c r="BI27" i="21"/>
  <c r="AH35" i="19"/>
  <c r="AI22" i="19"/>
  <c r="BZ36" i="14"/>
  <c r="CA23" i="14"/>
  <c r="AG28" i="16"/>
  <c r="AF41" i="16"/>
  <c r="AF54" i="16" s="1"/>
  <c r="BF42" i="15"/>
  <c r="BY40" i="17"/>
  <c r="BZ27" i="17"/>
  <c r="G43" i="9"/>
  <c r="H30" i="9"/>
  <c r="AF38" i="11"/>
  <c r="AF51" i="11" s="1"/>
  <c r="AG25" i="11"/>
  <c r="AX39" i="19"/>
  <c r="AY26" i="19"/>
  <c r="N35" i="19"/>
  <c r="O22" i="19"/>
  <c r="G38" i="22"/>
  <c r="G51" i="22" s="1"/>
  <c r="H25" i="22"/>
  <c r="AX36" i="10"/>
  <c r="AX49" i="10" s="1"/>
  <c r="AX49" i="9"/>
  <c r="E40" i="25"/>
  <c r="E53" i="25" s="1"/>
  <c r="E53" i="24"/>
  <c r="E40" i="23"/>
  <c r="E53" i="23" s="1"/>
  <c r="G27" i="9"/>
  <c r="F40" i="9"/>
  <c r="E35" i="7"/>
  <c r="F22" i="7"/>
  <c r="BR40" i="14"/>
  <c r="BS27" i="14"/>
  <c r="BF43" i="25"/>
  <c r="BF43" i="23"/>
  <c r="O43" i="16"/>
  <c r="P30" i="16"/>
  <c r="AP24" i="12"/>
  <c r="AO37" i="12"/>
  <c r="AG40" i="17"/>
  <c r="AG53" i="17" s="1"/>
  <c r="AH27" i="17"/>
  <c r="CG42" i="20"/>
  <c r="CG42" i="18"/>
  <c r="BZ31" i="17"/>
  <c r="BY44" i="17"/>
  <c r="BY57" i="17" s="1"/>
  <c r="W42" i="22"/>
  <c r="W55" i="22" s="1"/>
  <c r="X29" i="22"/>
  <c r="BY40" i="21"/>
  <c r="BY53" i="21" s="1"/>
  <c r="BZ27" i="21"/>
  <c r="AP35" i="11"/>
  <c r="AP48" i="11" s="1"/>
  <c r="AQ22" i="11"/>
  <c r="N35" i="26"/>
  <c r="N48" i="26" s="1"/>
  <c r="O22" i="26"/>
  <c r="BR34" i="14"/>
  <c r="BS21" i="14"/>
  <c r="AE57" i="9"/>
  <c r="D34" i="10"/>
  <c r="D47" i="10" s="1"/>
  <c r="D47" i="9"/>
  <c r="D34" i="8"/>
  <c r="D47" i="8" s="1"/>
  <c r="R22" i="9"/>
  <c r="R35" i="9" s="1"/>
  <c r="Q35" i="9"/>
  <c r="Y23" i="24"/>
  <c r="X36" i="24"/>
  <c r="AS28" i="16"/>
  <c r="AS41" i="16" s="1"/>
  <c r="AS54" i="16" s="1"/>
  <c r="AR41" i="16"/>
  <c r="AR54" i="16" s="1"/>
  <c r="BA40" i="12"/>
  <c r="BA53" i="12" s="1"/>
  <c r="BB27" i="12"/>
  <c r="BB40" i="12" s="1"/>
  <c r="BB53" i="12" s="1"/>
  <c r="L59" i="23"/>
  <c r="BI32" i="19"/>
  <c r="BH45" i="19"/>
  <c r="AF42" i="16"/>
  <c r="AF55" i="16" s="1"/>
  <c r="AG29" i="16"/>
  <c r="AY34" i="9"/>
  <c r="AZ21" i="9"/>
  <c r="F41" i="9"/>
  <c r="G28" i="9"/>
  <c r="AO41" i="20"/>
  <c r="AO54" i="20" s="1"/>
  <c r="AO54" i="19"/>
  <c r="AO41" i="18"/>
  <c r="AO54" i="18" s="1"/>
  <c r="BQ29" i="9"/>
  <c r="BP42" i="9"/>
  <c r="E35" i="21"/>
  <c r="E48" i="21" s="1"/>
  <c r="F22" i="21"/>
  <c r="G40" i="16"/>
  <c r="G53" i="16" s="1"/>
  <c r="H27" i="16"/>
  <c r="CI37" i="24"/>
  <c r="CJ24" i="24"/>
  <c r="F22" i="17"/>
  <c r="E35" i="17"/>
  <c r="E48" i="17" s="1"/>
  <c r="BP34" i="20"/>
  <c r="BP34" i="18"/>
  <c r="BZ40" i="12"/>
  <c r="CA27" i="12"/>
  <c r="W39" i="7"/>
  <c r="X26" i="7"/>
  <c r="W45" i="11"/>
  <c r="W58" i="11" s="1"/>
  <c r="X32" i="11"/>
  <c r="X35" i="19"/>
  <c r="Y22" i="19"/>
  <c r="U59" i="11"/>
  <c r="V45" i="20"/>
  <c r="V58" i="20" s="1"/>
  <c r="V58" i="19"/>
  <c r="V45" i="18"/>
  <c r="V58" i="18" s="1"/>
  <c r="P21" i="21"/>
  <c r="O34" i="21"/>
  <c r="O47" i="21" s="1"/>
  <c r="AG41" i="11"/>
  <c r="AG54" i="11" s="1"/>
  <c r="AH28" i="11"/>
  <c r="AW51" i="26"/>
  <c r="AW38" i="25"/>
  <c r="AF42" i="19"/>
  <c r="AG29" i="19"/>
  <c r="AE42" i="15"/>
  <c r="AE55" i="15" s="1"/>
  <c r="AE55" i="14"/>
  <c r="AE42" i="13"/>
  <c r="AE55" i="13" s="1"/>
  <c r="H34" i="19"/>
  <c r="I21" i="19"/>
  <c r="I34" i="19" s="1"/>
  <c r="BZ40" i="24"/>
  <c r="CA27" i="24"/>
  <c r="AN51" i="26"/>
  <c r="AN38" i="25"/>
  <c r="AN51" i="25" s="1"/>
  <c r="AH44" i="16"/>
  <c r="AH57" i="16" s="1"/>
  <c r="AI31" i="16"/>
  <c r="CI45" i="17"/>
  <c r="CI58" i="17" s="1"/>
  <c r="CJ32" i="17"/>
  <c r="AG36" i="17"/>
  <c r="AG49" i="17" s="1"/>
  <c r="AH23" i="17"/>
  <c r="Y29" i="16"/>
  <c r="X42" i="16"/>
  <c r="X55" i="16" s="1"/>
  <c r="AY37" i="9"/>
  <c r="AZ24" i="9"/>
  <c r="G38" i="9"/>
  <c r="H25" i="9"/>
  <c r="AL8" i="17"/>
  <c r="AN50" i="17" s="1"/>
  <c r="AC20" i="17"/>
  <c r="AE52" i="17"/>
  <c r="AE55" i="17"/>
  <c r="AE56" i="17"/>
  <c r="AE50" i="17"/>
  <c r="AE54" i="17"/>
  <c r="AC47" i="17"/>
  <c r="AC59" i="17" s="1"/>
  <c r="AY40" i="14"/>
  <c r="AZ27" i="14"/>
  <c r="CI29" i="12"/>
  <c r="CH42" i="12"/>
  <c r="CH55" i="12" s="1"/>
  <c r="AE44" i="25"/>
  <c r="AE57" i="25" s="1"/>
  <c r="AE57" i="24"/>
  <c r="AE44" i="23"/>
  <c r="AE57" i="23" s="1"/>
  <c r="BZ40" i="26"/>
  <c r="BZ53" i="26" s="1"/>
  <c r="CA27" i="26"/>
  <c r="AF37" i="7"/>
  <c r="AF50" i="7" s="1"/>
  <c r="AG24" i="7"/>
  <c r="BK50" i="11"/>
  <c r="CI42" i="16"/>
  <c r="CI55" i="16" s="1"/>
  <c r="CJ29" i="16"/>
  <c r="E43" i="26"/>
  <c r="E56" i="26" s="1"/>
  <c r="F30" i="26"/>
  <c r="CI36" i="25"/>
  <c r="CI49" i="25" s="1"/>
  <c r="BG39" i="11"/>
  <c r="BG52" i="11" s="1"/>
  <c r="BH26" i="11"/>
  <c r="BP43" i="22"/>
  <c r="BP56" i="22" s="1"/>
  <c r="BQ30" i="22"/>
  <c r="BI42" i="14"/>
  <c r="BJ29" i="14"/>
  <c r="M45" i="15"/>
  <c r="M58" i="15" s="1"/>
  <c r="M58" i="14"/>
  <c r="M45" i="13"/>
  <c r="M58" i="13" s="1"/>
  <c r="X36" i="19"/>
  <c r="Y23" i="19"/>
  <c r="BZ43" i="22"/>
  <c r="CA30" i="22"/>
  <c r="X42" i="12"/>
  <c r="X55" i="12" s="1"/>
  <c r="Y29" i="12"/>
  <c r="CK36" i="24"/>
  <c r="CL23" i="24"/>
  <c r="CL36" i="24" s="1"/>
  <c r="CG45" i="25"/>
  <c r="CG45" i="23"/>
  <c r="BH36" i="24"/>
  <c r="BI23" i="24"/>
  <c r="X39" i="10"/>
  <c r="X52" i="10" s="1"/>
  <c r="X52" i="9"/>
  <c r="BZ57" i="9"/>
  <c r="BY40" i="22"/>
  <c r="BY53" i="22" s="1"/>
  <c r="BZ27" i="22"/>
  <c r="O55" i="24"/>
  <c r="BG34" i="18"/>
  <c r="BO37" i="13"/>
  <c r="O56" i="19"/>
  <c r="O43" i="18"/>
  <c r="O56" i="18" s="1"/>
  <c r="BR27" i="24"/>
  <c r="BQ40" i="24"/>
  <c r="BG34" i="22"/>
  <c r="BH21" i="22"/>
  <c r="AQ43" i="21"/>
  <c r="AQ56" i="21" s="1"/>
  <c r="AR30" i="21"/>
  <c r="D36" i="25"/>
  <c r="D49" i="25" s="1"/>
  <c r="BO42" i="15"/>
  <c r="C59" i="17"/>
  <c r="C61" i="17" s="1"/>
  <c r="C75" i="6" s="1"/>
  <c r="W54" i="24"/>
  <c r="W41" i="23"/>
  <c r="W54" i="23" s="1"/>
  <c r="BJ28" i="9"/>
  <c r="BI41" i="9"/>
  <c r="AN44" i="20"/>
  <c r="AN57" i="20" s="1"/>
  <c r="AN44" i="18"/>
  <c r="AN57" i="18" s="1"/>
  <c r="AE47" i="16"/>
  <c r="Y41" i="14"/>
  <c r="Z28" i="14"/>
  <c r="Q32" i="12"/>
  <c r="P45" i="12"/>
  <c r="P58" i="12" s="1"/>
  <c r="L59" i="14"/>
  <c r="BQ30" i="24"/>
  <c r="BP43" i="24"/>
  <c r="BX43" i="20"/>
  <c r="BX43" i="18"/>
  <c r="AY42" i="15"/>
  <c r="AY55" i="15" s="1"/>
  <c r="AY55" i="14"/>
  <c r="AY42" i="13"/>
  <c r="AY55" i="13" s="1"/>
  <c r="BY36" i="22"/>
  <c r="BY49" i="22" s="1"/>
  <c r="BZ23" i="22"/>
  <c r="AW35" i="25"/>
  <c r="AW35" i="23"/>
  <c r="N41" i="14"/>
  <c r="O28" i="14"/>
  <c r="AH39" i="17"/>
  <c r="AH52" i="17" s="1"/>
  <c r="AI26" i="17"/>
  <c r="W38" i="26"/>
  <c r="W51" i="26" s="1"/>
  <c r="X25" i="26"/>
  <c r="AX36" i="19"/>
  <c r="AY23" i="19"/>
  <c r="BP37" i="22"/>
  <c r="BQ24" i="22"/>
  <c r="AN49" i="21"/>
  <c r="AN36" i="20"/>
  <c r="AN49" i="20" s="1"/>
  <c r="AY37" i="26"/>
  <c r="AY50" i="26" s="1"/>
  <c r="AZ24" i="26"/>
  <c r="BY41" i="24"/>
  <c r="BZ28" i="24"/>
  <c r="AM59" i="26"/>
  <c r="AP42" i="21"/>
  <c r="AP55" i="21" s="1"/>
  <c r="AQ29" i="21"/>
  <c r="AU20" i="14"/>
  <c r="BD8" i="14"/>
  <c r="BF52" i="14" s="1"/>
  <c r="AU47" i="14"/>
  <c r="AU59" i="14" s="1"/>
  <c r="AV47" i="14"/>
  <c r="AV59" i="14" s="1"/>
  <c r="AW50" i="14"/>
  <c r="AW57" i="14"/>
  <c r="AW55" i="14"/>
  <c r="AW48" i="14"/>
  <c r="BF50" i="7"/>
  <c r="CI24" i="17"/>
  <c r="CH37" i="17"/>
  <c r="CH50" i="17" s="1"/>
  <c r="BG44" i="8"/>
  <c r="BG57" i="8" s="1"/>
  <c r="AQ31" i="11"/>
  <c r="AP44" i="11"/>
  <c r="AP57" i="11" s="1"/>
  <c r="AP32" i="21"/>
  <c r="AO45" i="21"/>
  <c r="AO58" i="21" s="1"/>
  <c r="G45" i="9"/>
  <c r="H32" i="9"/>
  <c r="AF45" i="7"/>
  <c r="AF58" i="7" s="1"/>
  <c r="AG32" i="7"/>
  <c r="AQ36" i="11"/>
  <c r="AQ49" i="11" s="1"/>
  <c r="AR23" i="11"/>
  <c r="AE55" i="9"/>
  <c r="AE42" i="10"/>
  <c r="AE55" i="10" s="1"/>
  <c r="AE42" i="8"/>
  <c r="AE55" i="8" s="1"/>
  <c r="B92" i="6"/>
  <c r="B32" i="4"/>
  <c r="B28" i="6"/>
  <c r="M35" i="20"/>
  <c r="M48" i="20" s="1"/>
  <c r="M48" i="19"/>
  <c r="M35" i="18"/>
  <c r="M48" i="18" s="1"/>
  <c r="AH43" i="14"/>
  <c r="AI30" i="14"/>
  <c r="BQ30" i="19"/>
  <c r="BP43" i="19"/>
  <c r="E39" i="21"/>
  <c r="F26" i="21"/>
  <c r="AG35" i="26"/>
  <c r="AG48" i="26" s="1"/>
  <c r="AH22" i="26"/>
  <c r="X34" i="9"/>
  <c r="Y21" i="9"/>
  <c r="AY54" i="9"/>
  <c r="CH51" i="21"/>
  <c r="CH38" i="20"/>
  <c r="CH51" i="20" s="1"/>
  <c r="AR37" i="16"/>
  <c r="AR50" i="16" s="1"/>
  <c r="AS24" i="16"/>
  <c r="AS37" i="16" s="1"/>
  <c r="AS50" i="16" s="1"/>
  <c r="BS40" i="21"/>
  <c r="BS53" i="21" s="1"/>
  <c r="BT27" i="21"/>
  <c r="BT40" i="21" s="1"/>
  <c r="BT53" i="21" s="1"/>
  <c r="CG42" i="25"/>
  <c r="BG42" i="17"/>
  <c r="BG55" i="17" s="1"/>
  <c r="BH29" i="17"/>
  <c r="AL9" i="12"/>
  <c r="AR48" i="12" s="1"/>
  <c r="AC48" i="12"/>
  <c r="AC59" i="12" s="1"/>
  <c r="AC20" i="12"/>
  <c r="AD48" i="12"/>
  <c r="AD59" i="12" s="1"/>
  <c r="D52" i="21"/>
  <c r="D59" i="21" s="1"/>
  <c r="D39" i="20"/>
  <c r="D52" i="20" s="1"/>
  <c r="BQ36" i="26"/>
  <c r="BQ49" i="26" s="1"/>
  <c r="BR23" i="26"/>
  <c r="AF45" i="16"/>
  <c r="AG32" i="16"/>
  <c r="N45" i="7"/>
  <c r="N58" i="7" s="1"/>
  <c r="O32" i="7"/>
  <c r="H37" i="19"/>
  <c r="I24" i="19"/>
  <c r="I37" i="19" s="1"/>
  <c r="F26" i="11"/>
  <c r="E39" i="11"/>
  <c r="AQ30" i="9"/>
  <c r="AP43" i="9"/>
  <c r="AP40" i="14"/>
  <c r="AQ27" i="14"/>
  <c r="AG41" i="26"/>
  <c r="AG54" i="26" s="1"/>
  <c r="AH28" i="26"/>
  <c r="P39" i="14"/>
  <c r="Q26" i="14"/>
  <c r="H40" i="21"/>
  <c r="H53" i="21" s="1"/>
  <c r="I27" i="21"/>
  <c r="I40" i="21" s="1"/>
  <c r="I53" i="21" s="1"/>
  <c r="Y44" i="21"/>
  <c r="Y57" i="21" s="1"/>
  <c r="Z31" i="21"/>
  <c r="BQ34" i="15"/>
  <c r="CG41" i="8"/>
  <c r="N37" i="15"/>
  <c r="N50" i="15" s="1"/>
  <c r="N50" i="14"/>
  <c r="N37" i="13"/>
  <c r="N50" i="13" s="1"/>
  <c r="AL8" i="9"/>
  <c r="AO47" i="9" s="1"/>
  <c r="AC20" i="9"/>
  <c r="AE49" i="9"/>
  <c r="AD47" i="9"/>
  <c r="AD59" i="9" s="1"/>
  <c r="AC47" i="9"/>
  <c r="AC59" i="9" s="1"/>
  <c r="AE56" i="9"/>
  <c r="BX38" i="20"/>
  <c r="BX38" i="18"/>
  <c r="AQ39" i="26"/>
  <c r="AR26" i="26"/>
  <c r="BF39" i="15"/>
  <c r="BF39" i="13"/>
  <c r="W36" i="14"/>
  <c r="X23" i="14"/>
  <c r="M55" i="17"/>
  <c r="M42" i="18"/>
  <c r="M55" i="18" s="1"/>
  <c r="BG56" i="19"/>
  <c r="BG43" i="18"/>
  <c r="BG56" i="18" s="1"/>
  <c r="BG43" i="20"/>
  <c r="BG56" i="20" s="1"/>
  <c r="AO53" i="14"/>
  <c r="AO40" i="15"/>
  <c r="AO53" i="15" s="1"/>
  <c r="AO40" i="13"/>
  <c r="AO53" i="13" s="1"/>
  <c r="AX45" i="25"/>
  <c r="AX58" i="25" s="1"/>
  <c r="AX58" i="24"/>
  <c r="AX45" i="23"/>
  <c r="AX58" i="23" s="1"/>
  <c r="AQ49" i="24"/>
  <c r="AQ36" i="23"/>
  <c r="AQ49" i="23" s="1"/>
  <c r="CH42" i="10"/>
  <c r="CH55" i="10" s="1"/>
  <c r="CH55" i="9"/>
  <c r="CH42" i="8"/>
  <c r="CH55" i="8" s="1"/>
  <c r="BI37" i="22"/>
  <c r="BI50" i="22" s="1"/>
  <c r="BJ24" i="22"/>
  <c r="BQ35" i="26"/>
  <c r="BR22" i="26"/>
  <c r="AG40" i="26"/>
  <c r="AG53" i="26" s="1"/>
  <c r="AH27" i="26"/>
  <c r="CI28" i="7"/>
  <c r="CH41" i="7"/>
  <c r="BA43" i="16"/>
  <c r="BA56" i="16" s="1"/>
  <c r="BB30" i="16"/>
  <c r="BB43" i="16" s="1"/>
  <c r="BB56" i="16" s="1"/>
  <c r="V36" i="15"/>
  <c r="V49" i="15" s="1"/>
  <c r="V49" i="14"/>
  <c r="V36" i="13"/>
  <c r="V49" i="13" s="1"/>
  <c r="V49" i="11"/>
  <c r="V36" i="10"/>
  <c r="V49" i="10" s="1"/>
  <c r="AP53" i="24"/>
  <c r="AP40" i="23"/>
  <c r="AP53" i="23" s="1"/>
  <c r="AX34" i="25"/>
  <c r="AX34" i="23"/>
  <c r="BZ42" i="24"/>
  <c r="CA29" i="24"/>
  <c r="AH34" i="7"/>
  <c r="AH47" i="7" s="1"/>
  <c r="AI21" i="7"/>
  <c r="CJ43" i="19"/>
  <c r="CK30" i="19"/>
  <c r="M43" i="13"/>
  <c r="M56" i="13" s="1"/>
  <c r="M56" i="12"/>
  <c r="O25" i="24"/>
  <c r="N38" i="24"/>
  <c r="X37" i="11"/>
  <c r="X50" i="11" s="1"/>
  <c r="Y24" i="11"/>
  <c r="AP25" i="9"/>
  <c r="AO38" i="9"/>
  <c r="CH51" i="26"/>
  <c r="CH38" i="25"/>
  <c r="CH51" i="25" s="1"/>
  <c r="V58" i="26"/>
  <c r="V45" i="25"/>
  <c r="V58" i="25" s="1"/>
  <c r="BI36" i="22"/>
  <c r="BI49" i="22" s="1"/>
  <c r="BJ23" i="22"/>
  <c r="W34" i="24"/>
  <c r="X21" i="24"/>
  <c r="Y43" i="9"/>
  <c r="Z30" i="9"/>
  <c r="O30" i="24"/>
  <c r="N43" i="24"/>
  <c r="Y32" i="21"/>
  <c r="X45" i="21"/>
  <c r="X58" i="21" s="1"/>
  <c r="AX35" i="7"/>
  <c r="AX48" i="7" s="1"/>
  <c r="AY22" i="7"/>
  <c r="BI31" i="11"/>
  <c r="BH44" i="11"/>
  <c r="BH57" i="11" s="1"/>
  <c r="P36" i="7"/>
  <c r="P49" i="7" s="1"/>
  <c r="Q23" i="7"/>
  <c r="CH52" i="14"/>
  <c r="CH39" i="15"/>
  <c r="CH52" i="15" s="1"/>
  <c r="CG38" i="13"/>
  <c r="CH36" i="21"/>
  <c r="CH49" i="21" s="1"/>
  <c r="CI23" i="21"/>
  <c r="BH31" i="22"/>
  <c r="BG44" i="22"/>
  <c r="BG57" i="22" s="1"/>
  <c r="AF39" i="26"/>
  <c r="AF52" i="26" s="1"/>
  <c r="AG26" i="26"/>
  <c r="AL8" i="15"/>
  <c r="AN57" i="15" s="1"/>
  <c r="AC20" i="15"/>
  <c r="AE56" i="15"/>
  <c r="BY34" i="11"/>
  <c r="BZ21" i="11"/>
  <c r="W52" i="24"/>
  <c r="W39" i="23"/>
  <c r="W52" i="23" s="1"/>
  <c r="BS42" i="7"/>
  <c r="BS55" i="7" s="1"/>
  <c r="BT29" i="7"/>
  <c r="BT42" i="7" s="1"/>
  <c r="BT55" i="7" s="1"/>
  <c r="N45" i="10"/>
  <c r="N58" i="10" s="1"/>
  <c r="N58" i="9"/>
  <c r="CK45" i="14"/>
  <c r="CL32" i="14"/>
  <c r="CL45" i="14" s="1"/>
  <c r="AN50" i="26"/>
  <c r="AN37" i="25"/>
  <c r="AN50" i="25" s="1"/>
  <c r="AW38" i="15"/>
  <c r="AW38" i="13"/>
  <c r="AW51" i="13" s="1"/>
  <c r="AW51" i="14"/>
  <c r="AX37" i="22"/>
  <c r="AX50" i="22" s="1"/>
  <c r="AY24" i="22"/>
  <c r="BH38" i="17"/>
  <c r="BH51" i="17" s="1"/>
  <c r="BI25" i="17"/>
  <c r="BY40" i="13"/>
  <c r="BY53" i="13" s="1"/>
  <c r="AE51" i="15"/>
  <c r="CJ42" i="7"/>
  <c r="CJ55" i="7" s="1"/>
  <c r="CK29" i="7"/>
  <c r="BH44" i="7"/>
  <c r="BH57" i="7" s="1"/>
  <c r="BI31" i="7"/>
  <c r="V52" i="7"/>
  <c r="V59" i="7" s="1"/>
  <c r="V39" i="8"/>
  <c r="V52" i="8" s="1"/>
  <c r="BX44" i="15"/>
  <c r="BX44" i="13"/>
  <c r="AO44" i="22"/>
  <c r="AP31" i="22"/>
  <c r="W48" i="19"/>
  <c r="W35" i="18"/>
  <c r="W48" i="18" s="1"/>
  <c r="CG36" i="8"/>
  <c r="CG36" i="10"/>
  <c r="BG40" i="17"/>
  <c r="BG53" i="17" s="1"/>
  <c r="BH27" i="17"/>
  <c r="AX36" i="12"/>
  <c r="AX49" i="12" s="1"/>
  <c r="AY23" i="12"/>
  <c r="W43" i="14"/>
  <c r="X30" i="14"/>
  <c r="BG40" i="26"/>
  <c r="BH27" i="26"/>
  <c r="M34" i="25"/>
  <c r="M47" i="25" s="1"/>
  <c r="M47" i="24"/>
  <c r="M34" i="23"/>
  <c r="M47" i="23" s="1"/>
  <c r="AF37" i="19"/>
  <c r="AG24" i="19"/>
  <c r="BO35" i="13"/>
  <c r="BI25" i="19"/>
  <c r="BH38" i="19"/>
  <c r="E35" i="20"/>
  <c r="E48" i="20" s="1"/>
  <c r="E48" i="19"/>
  <c r="CH41" i="19"/>
  <c r="CI28" i="19"/>
  <c r="BZ36" i="17"/>
  <c r="BZ49" i="17" s="1"/>
  <c r="CA23" i="17"/>
  <c r="V50" i="22"/>
  <c r="V37" i="23"/>
  <c r="V50" i="23" s="1"/>
  <c r="Y29" i="14"/>
  <c r="X42" i="14"/>
  <c r="E41" i="16"/>
  <c r="F28" i="16"/>
  <c r="CJ21" i="12"/>
  <c r="CI34" i="12"/>
  <c r="X43" i="12"/>
  <c r="X56" i="12" s="1"/>
  <c r="Y30" i="12"/>
  <c r="AN51" i="14"/>
  <c r="AN38" i="15"/>
  <c r="AN38" i="13"/>
  <c r="AN51" i="13" s="1"/>
  <c r="F34" i="24"/>
  <c r="G21" i="24"/>
  <c r="AY43" i="14"/>
  <c r="AZ30" i="14"/>
  <c r="CH42" i="17"/>
  <c r="CH55" i="17" s="1"/>
  <c r="CI29" i="17"/>
  <c r="U59" i="25"/>
  <c r="W42" i="17"/>
  <c r="W55" i="17" s="1"/>
  <c r="X29" i="17"/>
  <c r="CG45" i="8"/>
  <c r="CI43" i="20"/>
  <c r="CI56" i="20" s="1"/>
  <c r="CI56" i="19"/>
  <c r="CI43" i="18"/>
  <c r="CI56" i="18" s="1"/>
  <c r="R22" i="11"/>
  <c r="R35" i="11" s="1"/>
  <c r="R48" i="11" s="1"/>
  <c r="Q35" i="11"/>
  <c r="Q48" i="11" s="1"/>
  <c r="O30" i="12"/>
  <c r="N43" i="12"/>
  <c r="BP35" i="21"/>
  <c r="BQ22" i="21"/>
  <c r="BG34" i="26"/>
  <c r="BG47" i="26" s="1"/>
  <c r="BH21" i="26"/>
  <c r="F45" i="22"/>
  <c r="F58" i="22" s="1"/>
  <c r="G32" i="22"/>
  <c r="AE42" i="20"/>
  <c r="AE55" i="20" s="1"/>
  <c r="AE55" i="19"/>
  <c r="AE42" i="18"/>
  <c r="AE55" i="18" s="1"/>
  <c r="F42" i="25"/>
  <c r="F55" i="25" s="1"/>
  <c r="F55" i="24"/>
  <c r="F42" i="23"/>
  <c r="F55" i="23" s="1"/>
  <c r="O40" i="26"/>
  <c r="O53" i="26" s="1"/>
  <c r="P27" i="26"/>
  <c r="V34" i="25"/>
  <c r="V47" i="25" s="1"/>
  <c r="V47" i="24"/>
  <c r="V34" i="23"/>
  <c r="V47" i="23" s="1"/>
  <c r="X56" i="9"/>
  <c r="X43" i="8"/>
  <c r="X56" i="8" s="1"/>
  <c r="M43" i="25"/>
  <c r="M56" i="25" s="1"/>
  <c r="M56" i="24"/>
  <c r="M43" i="23"/>
  <c r="M56" i="23" s="1"/>
  <c r="AF42" i="14"/>
  <c r="AG29" i="14"/>
  <c r="CI34" i="21"/>
  <c r="CJ21" i="21"/>
  <c r="I28" i="24"/>
  <c r="I41" i="24" s="1"/>
  <c r="H41" i="24"/>
  <c r="AO38" i="16"/>
  <c r="AO51" i="16" s="1"/>
  <c r="AP25" i="16"/>
  <c r="X23" i="17"/>
  <c r="W36" i="17"/>
  <c r="W49" i="17" s="1"/>
  <c r="G30" i="11"/>
  <c r="F43" i="11"/>
  <c r="F56" i="11" s="1"/>
  <c r="P36" i="19"/>
  <c r="Q23" i="19"/>
  <c r="AW50" i="10"/>
  <c r="BF45" i="10"/>
  <c r="BF45" i="8"/>
  <c r="CH38" i="12"/>
  <c r="CI25" i="12"/>
  <c r="BZ42" i="11"/>
  <c r="BZ55" i="11" s="1"/>
  <c r="CA29" i="11"/>
  <c r="AW56" i="13"/>
  <c r="BO45" i="25"/>
  <c r="CC58" i="14"/>
  <c r="BG45" i="22"/>
  <c r="BG58" i="22" s="1"/>
  <c r="BH32" i="22"/>
  <c r="AJ47" i="24"/>
  <c r="BQ41" i="26"/>
  <c r="BQ54" i="26" s="1"/>
  <c r="BR28" i="26"/>
  <c r="Y26" i="24"/>
  <c r="X39" i="24"/>
  <c r="BQ31" i="26"/>
  <c r="BP44" i="26"/>
  <c r="BP57" i="26" s="1"/>
  <c r="F38" i="17"/>
  <c r="F51" i="17" s="1"/>
  <c r="G25" i="17"/>
  <c r="AE51" i="17"/>
  <c r="CJ58" i="14"/>
  <c r="AP49" i="9"/>
  <c r="AP36" i="10"/>
  <c r="AP49" i="10" s="1"/>
  <c r="N41" i="9"/>
  <c r="O28" i="9"/>
  <c r="AY37" i="16"/>
  <c r="AZ24" i="16"/>
  <c r="AG41" i="24"/>
  <c r="AH28" i="24"/>
  <c r="AR42" i="7"/>
  <c r="AR55" i="7" s="1"/>
  <c r="AS29" i="7"/>
  <c r="AS42" i="7" s="1"/>
  <c r="AS55" i="7" s="1"/>
  <c r="BQ35" i="8"/>
  <c r="BQ48" i="8" s="1"/>
  <c r="BQ48" i="9"/>
  <c r="E39" i="26"/>
  <c r="F26" i="26"/>
  <c r="BY36" i="26"/>
  <c r="BY49" i="26" s="1"/>
  <c r="BZ23" i="26"/>
  <c r="AX37" i="24"/>
  <c r="AY24" i="24"/>
  <c r="AP40" i="22"/>
  <c r="AP53" i="22" s="1"/>
  <c r="AQ27" i="22"/>
  <c r="V45" i="10"/>
  <c r="V58" i="10" s="1"/>
  <c r="Y43" i="16"/>
  <c r="Y56" i="16" s="1"/>
  <c r="Z30" i="16"/>
  <c r="O37" i="16"/>
  <c r="O50" i="16" s="1"/>
  <c r="P24" i="16"/>
  <c r="Q38" i="11"/>
  <c r="Q51" i="11" s="1"/>
  <c r="R25" i="11"/>
  <c r="R38" i="11" s="1"/>
  <c r="R51" i="11" s="1"/>
  <c r="BY41" i="21"/>
  <c r="BY54" i="21" s="1"/>
  <c r="BZ28" i="21"/>
  <c r="G32" i="14"/>
  <c r="F45" i="14"/>
  <c r="BJ50" i="11"/>
  <c r="AX42" i="25"/>
  <c r="AX55" i="25" s="1"/>
  <c r="AX55" i="24"/>
  <c r="AX42" i="23"/>
  <c r="AX55" i="23" s="1"/>
  <c r="AQ44" i="17"/>
  <c r="AQ57" i="17" s="1"/>
  <c r="AR31" i="17"/>
  <c r="Y38" i="20"/>
  <c r="Y51" i="20" s="1"/>
  <c r="Y51" i="19"/>
  <c r="Y38" i="18"/>
  <c r="Y51" i="18" s="1"/>
  <c r="BH55" i="14"/>
  <c r="CA24" i="9"/>
  <c r="BZ37" i="9"/>
  <c r="AX44" i="26"/>
  <c r="AX57" i="26" s="1"/>
  <c r="AY31" i="26"/>
  <c r="M42" i="23"/>
  <c r="M55" i="23" s="1"/>
  <c r="M55" i="22"/>
  <c r="N37" i="21"/>
  <c r="O24" i="21"/>
  <c r="BV15" i="14"/>
  <c r="BY54" i="14" s="1"/>
  <c r="BM54" i="14"/>
  <c r="BN54" i="14"/>
  <c r="CJ36" i="25"/>
  <c r="CJ49" i="25" s="1"/>
  <c r="CJ49" i="24"/>
  <c r="CJ36" i="23"/>
  <c r="CJ49" i="23" s="1"/>
  <c r="CH45" i="24"/>
  <c r="CI32" i="24"/>
  <c r="V42" i="23"/>
  <c r="V55" i="23" s="1"/>
  <c r="AO42" i="20"/>
  <c r="AO55" i="20" s="1"/>
  <c r="AO55" i="19"/>
  <c r="AW35" i="10"/>
  <c r="AW48" i="10" s="1"/>
  <c r="AW35" i="8"/>
  <c r="AW48" i="8" s="1"/>
  <c r="AG34" i="19"/>
  <c r="AH21" i="19"/>
  <c r="Z26" i="9"/>
  <c r="Y39" i="9"/>
  <c r="CB31" i="9"/>
  <c r="CA44" i="9"/>
  <c r="AO37" i="22"/>
  <c r="AP24" i="22"/>
  <c r="Q29" i="24"/>
  <c r="P42" i="24"/>
  <c r="L59" i="18"/>
  <c r="BH34" i="19"/>
  <c r="BI21" i="19"/>
  <c r="AF40" i="10"/>
  <c r="AF53" i="10" s="1"/>
  <c r="AF53" i="9"/>
  <c r="AF40" i="8"/>
  <c r="AF53" i="8" s="1"/>
  <c r="BP53" i="24"/>
  <c r="O28" i="22"/>
  <c r="N41" i="22"/>
  <c r="BY38" i="22"/>
  <c r="BY51" i="22" s="1"/>
  <c r="BZ25" i="22"/>
  <c r="M35" i="23"/>
  <c r="M48" i="23" s="1"/>
  <c r="BG34" i="9"/>
  <c r="BH21" i="9"/>
  <c r="BQ43" i="14"/>
  <c r="BR30" i="14"/>
  <c r="Y28" i="24"/>
  <c r="X41" i="24"/>
  <c r="AX57" i="24"/>
  <c r="CG36" i="20"/>
  <c r="BF34" i="18"/>
  <c r="AW53" i="7"/>
  <c r="AW40" i="8"/>
  <c r="AW53" i="8" s="1"/>
  <c r="X54" i="14"/>
  <c r="X41" i="13"/>
  <c r="X54" i="13" s="1"/>
  <c r="AO38" i="7"/>
  <c r="AO51" i="7" s="1"/>
  <c r="AP25" i="7"/>
  <c r="L59" i="15"/>
  <c r="D43" i="23"/>
  <c r="D56" i="23" s="1"/>
  <c r="AY23" i="21"/>
  <c r="AX36" i="21"/>
  <c r="AX49" i="21" s="1"/>
  <c r="G44" i="21"/>
  <c r="G57" i="21" s="1"/>
  <c r="H31" i="21"/>
  <c r="AU8" i="23"/>
  <c r="AW53" i="23" s="1"/>
  <c r="AL20" i="23"/>
  <c r="BS24" i="9"/>
  <c r="BR37" i="9"/>
  <c r="AR38" i="12"/>
  <c r="AR51" i="12" s="1"/>
  <c r="AS25" i="12"/>
  <c r="AS38" i="12" s="1"/>
  <c r="AS51" i="12" s="1"/>
  <c r="BP42" i="15"/>
  <c r="BP55" i="15" s="1"/>
  <c r="BP55" i="14"/>
  <c r="BP42" i="13"/>
  <c r="BP55" i="13" s="1"/>
  <c r="BO36" i="15"/>
  <c r="Q43" i="22"/>
  <c r="Q56" i="22" s="1"/>
  <c r="R30" i="22"/>
  <c r="R43" i="22" s="1"/>
  <c r="R56" i="22" s="1"/>
  <c r="W40" i="26"/>
  <c r="W53" i="26" s="1"/>
  <c r="X27" i="26"/>
  <c r="AY39" i="26"/>
  <c r="AY52" i="26" s="1"/>
  <c r="AZ26" i="26"/>
  <c r="BY42" i="26"/>
  <c r="BY55" i="26" s="1"/>
  <c r="BZ29" i="26"/>
  <c r="AF40" i="18"/>
  <c r="AF53" i="18" s="1"/>
  <c r="AW36" i="20"/>
  <c r="AW49" i="20" s="1"/>
  <c r="AW36" i="18"/>
  <c r="Y36" i="22"/>
  <c r="Y49" i="22" s="1"/>
  <c r="Z23" i="22"/>
  <c r="BO37" i="23"/>
  <c r="AG36" i="21"/>
  <c r="AG49" i="21" s="1"/>
  <c r="AH23" i="21"/>
  <c r="Z39" i="11"/>
  <c r="Z52" i="11" s="1"/>
  <c r="AA26" i="11"/>
  <c r="AA39" i="11" s="1"/>
  <c r="AA52" i="11" s="1"/>
  <c r="AF44" i="26"/>
  <c r="AF57" i="26" s="1"/>
  <c r="AG31" i="26"/>
  <c r="AZ35" i="14"/>
  <c r="BA22" i="14"/>
  <c r="BX41" i="25"/>
  <c r="BX41" i="23"/>
  <c r="AR37" i="24"/>
  <c r="AS24" i="24"/>
  <c r="AS37" i="24" s="1"/>
  <c r="BY39" i="16"/>
  <c r="BY52" i="16" s="1"/>
  <c r="BZ26" i="16"/>
  <c r="AP41" i="11"/>
  <c r="AP54" i="11" s="1"/>
  <c r="AQ28" i="11"/>
  <c r="BG39" i="17"/>
  <c r="BG52" i="17" s="1"/>
  <c r="BH26" i="17"/>
  <c r="AL20" i="21"/>
  <c r="AU8" i="21"/>
  <c r="AW53" i="21" s="1"/>
  <c r="AN56" i="21"/>
  <c r="AN53" i="21"/>
  <c r="AL47" i="21"/>
  <c r="AL59" i="21" s="1"/>
  <c r="AN50" i="21"/>
  <c r="BI30" i="7"/>
  <c r="BH43" i="7"/>
  <c r="BH56" i="7" s="1"/>
  <c r="BP38" i="25"/>
  <c r="BP51" i="25" s="1"/>
  <c r="BP51" i="24"/>
  <c r="BP38" i="23"/>
  <c r="BP51" i="23" s="1"/>
  <c r="CK38" i="14"/>
  <c r="CL25" i="14"/>
  <c r="CL38" i="14" s="1"/>
  <c r="AF43" i="26"/>
  <c r="AG30" i="26"/>
  <c r="I28" i="11"/>
  <c r="I41" i="11" s="1"/>
  <c r="I54" i="11" s="1"/>
  <c r="H41" i="11"/>
  <c r="H54" i="11" s="1"/>
  <c r="AY44" i="11"/>
  <c r="AY57" i="11" s="1"/>
  <c r="AZ31" i="11"/>
  <c r="CH35" i="14"/>
  <c r="CI22" i="14"/>
  <c r="Q37" i="7"/>
  <c r="Q50" i="7" s="1"/>
  <c r="R24" i="7"/>
  <c r="R37" i="7" s="1"/>
  <c r="R50" i="7" s="1"/>
  <c r="Q21" i="16"/>
  <c r="P34" i="16"/>
  <c r="P47" i="16" s="1"/>
  <c r="AY36" i="14"/>
  <c r="AZ23" i="14"/>
  <c r="AF38" i="21"/>
  <c r="AF51" i="21" s="1"/>
  <c r="AG25" i="21"/>
  <c r="AW47" i="10"/>
  <c r="BR40" i="7"/>
  <c r="BR53" i="7" s="1"/>
  <c r="BS27" i="7"/>
  <c r="CJ27" i="12"/>
  <c r="CI40" i="12"/>
  <c r="BH49" i="11"/>
  <c r="BH36" i="10"/>
  <c r="BH49" i="10" s="1"/>
  <c r="P41" i="16"/>
  <c r="P54" i="16" s="1"/>
  <c r="Q28" i="16"/>
  <c r="O30" i="11"/>
  <c r="N43" i="11"/>
  <c r="N56" i="11" s="1"/>
  <c r="AH44" i="22"/>
  <c r="AH57" i="22" s="1"/>
  <c r="AI31" i="22"/>
  <c r="E35" i="26"/>
  <c r="E48" i="26" s="1"/>
  <c r="F22" i="26"/>
  <c r="AZ40" i="24"/>
  <c r="BA27" i="24"/>
  <c r="O40" i="16"/>
  <c r="O53" i="16" s="1"/>
  <c r="P27" i="16"/>
  <c r="BP43" i="12"/>
  <c r="BQ30" i="12"/>
  <c r="F57" i="24"/>
  <c r="CJ21" i="24"/>
  <c r="CI34" i="24"/>
  <c r="AW48" i="12"/>
  <c r="AW35" i="13"/>
  <c r="AW48" i="13" s="1"/>
  <c r="W41" i="7"/>
  <c r="W54" i="7" s="1"/>
  <c r="X28" i="7"/>
  <c r="F44" i="12"/>
  <c r="F57" i="12" s="1"/>
  <c r="G31" i="12"/>
  <c r="H31" i="24"/>
  <c r="G44" i="24"/>
  <c r="E38" i="11"/>
  <c r="F25" i="11"/>
  <c r="AE58" i="16"/>
  <c r="AE45" i="15"/>
  <c r="AE58" i="15" s="1"/>
  <c r="F40" i="7"/>
  <c r="F53" i="7" s="1"/>
  <c r="G27" i="7"/>
  <c r="D37" i="25"/>
  <c r="D50" i="25" s="1"/>
  <c r="D50" i="24"/>
  <c r="D37" i="23"/>
  <c r="D50" i="23" s="1"/>
  <c r="CI41" i="17"/>
  <c r="CI54" i="17" s="1"/>
  <c r="CJ28" i="17"/>
  <c r="Y30" i="11"/>
  <c r="X43" i="11"/>
  <c r="X56" i="11" s="1"/>
  <c r="AS30" i="19"/>
  <c r="AS43" i="19" s="1"/>
  <c r="AR43" i="19"/>
  <c r="AG23" i="14"/>
  <c r="AF36" i="14"/>
  <c r="CI21" i="14"/>
  <c r="CH34" i="14"/>
  <c r="BY39" i="7"/>
  <c r="BZ26" i="7"/>
  <c r="CI35" i="11"/>
  <c r="CI48" i="11" s="1"/>
  <c r="CJ22" i="11"/>
  <c r="AN58" i="7"/>
  <c r="AN45" i="8"/>
  <c r="AN58" i="8" s="1"/>
  <c r="AW58" i="10"/>
  <c r="CA53" i="14"/>
  <c r="CA40" i="15"/>
  <c r="CA53" i="15" s="1"/>
  <c r="BH45" i="11"/>
  <c r="BH58" i="11" s="1"/>
  <c r="BI32" i="11"/>
  <c r="AO39" i="21"/>
  <c r="AO52" i="21" s="1"/>
  <c r="AP26" i="21"/>
  <c r="V38" i="15"/>
  <c r="V51" i="15" s="1"/>
  <c r="V51" i="14"/>
  <c r="V38" i="13"/>
  <c r="V51" i="13" s="1"/>
  <c r="X27" i="24"/>
  <c r="W40" i="24"/>
  <c r="AY34" i="26"/>
  <c r="AY47" i="26" s="1"/>
  <c r="AZ21" i="26"/>
  <c r="AY34" i="24"/>
  <c r="AZ21" i="24"/>
  <c r="AZ42" i="26"/>
  <c r="AZ55" i="26" s="1"/>
  <c r="BA29" i="26"/>
  <c r="Q41" i="21"/>
  <c r="Q54" i="21" s="1"/>
  <c r="R28" i="21"/>
  <c r="R41" i="21" s="1"/>
  <c r="R54" i="21" s="1"/>
  <c r="F39" i="14"/>
  <c r="G26" i="14"/>
  <c r="BH51" i="24"/>
  <c r="BH38" i="23"/>
  <c r="BH51" i="23" s="1"/>
  <c r="BG45" i="20"/>
  <c r="BG58" i="20" s="1"/>
  <c r="BG58" i="19"/>
  <c r="BG45" i="18"/>
  <c r="BG58" i="18" s="1"/>
  <c r="O49" i="14"/>
  <c r="BZ22" i="9"/>
  <c r="BY35" i="9"/>
  <c r="AR35" i="24"/>
  <c r="AS22" i="24"/>
  <c r="AS35" i="24" s="1"/>
  <c r="CI34" i="22"/>
  <c r="CJ21" i="22"/>
  <c r="AW34" i="20"/>
  <c r="AW47" i="20" s="1"/>
  <c r="AW34" i="18"/>
  <c r="AF38" i="25"/>
  <c r="AF51" i="25" s="1"/>
  <c r="AF51" i="24"/>
  <c r="AF38" i="23"/>
  <c r="AF51" i="23" s="1"/>
  <c r="AO34" i="21"/>
  <c r="AO47" i="21" s="1"/>
  <c r="AP21" i="21"/>
  <c r="BY55" i="24"/>
  <c r="BY42" i="23"/>
  <c r="BY55" i="23" s="1"/>
  <c r="AO43" i="24"/>
  <c r="AP30" i="24"/>
  <c r="AO35" i="14"/>
  <c r="AP22" i="14"/>
  <c r="M43" i="10"/>
  <c r="M56" i="10" s="1"/>
  <c r="AU8" i="18"/>
  <c r="AV47" i="18" s="1"/>
  <c r="AV59" i="18" s="1"/>
  <c r="AL20" i="18"/>
  <c r="AN51" i="18"/>
  <c r="AN56" i="18"/>
  <c r="AZ23" i="11"/>
  <c r="AY36" i="11"/>
  <c r="AY49" i="11" s="1"/>
  <c r="BG37" i="21"/>
  <c r="BG50" i="21" s="1"/>
  <c r="BH24" i="21"/>
  <c r="AY25" i="14"/>
  <c r="AX38" i="14"/>
  <c r="BG42" i="26"/>
  <c r="BG55" i="26" s="1"/>
  <c r="BH29" i="26"/>
  <c r="BV14" i="11"/>
  <c r="CA53" i="11" s="1"/>
  <c r="BM53" i="11"/>
  <c r="BN53" i="11"/>
  <c r="BP53" i="11"/>
  <c r="P41" i="24"/>
  <c r="Q28" i="24"/>
  <c r="F35" i="19"/>
  <c r="G22" i="19"/>
  <c r="BP34" i="15"/>
  <c r="BP36" i="16"/>
  <c r="BP49" i="16" s="1"/>
  <c r="BQ23" i="16"/>
  <c r="BG38" i="12"/>
  <c r="BH25" i="12"/>
  <c r="BH35" i="21"/>
  <c r="BH48" i="21" s="1"/>
  <c r="BI22" i="21"/>
  <c r="CA23" i="11"/>
  <c r="BZ36" i="11"/>
  <c r="BZ49" i="11" s="1"/>
  <c r="AX42" i="7"/>
  <c r="AX55" i="7" s="1"/>
  <c r="AY29" i="7"/>
  <c r="V56" i="14"/>
  <c r="V43" i="15"/>
  <c r="V56" i="15" s="1"/>
  <c r="V43" i="13"/>
  <c r="V56" i="13" s="1"/>
  <c r="BG42" i="7"/>
  <c r="BH29" i="7"/>
  <c r="BF53" i="26"/>
  <c r="BF40" i="25"/>
  <c r="CG37" i="20"/>
  <c r="CG37" i="18"/>
  <c r="BG38" i="20"/>
  <c r="BG51" i="20" s="1"/>
  <c r="BG51" i="19"/>
  <c r="BG38" i="18"/>
  <c r="BG51" i="18" s="1"/>
  <c r="AP21" i="17"/>
  <c r="AO34" i="17"/>
  <c r="BQ26" i="11"/>
  <c r="BP39" i="11"/>
  <c r="BP52" i="11" s="1"/>
  <c r="BH22" i="11"/>
  <c r="BG35" i="11"/>
  <c r="BG48" i="11" s="1"/>
  <c r="CG41" i="20"/>
  <c r="CG41" i="18"/>
  <c r="AN42" i="15"/>
  <c r="W42" i="15"/>
  <c r="W55" i="15" s="1"/>
  <c r="W55" i="14"/>
  <c r="W42" i="13"/>
  <c r="W55" i="13" s="1"/>
  <c r="BA43" i="12"/>
  <c r="BB30" i="12"/>
  <c r="BB43" i="12" s="1"/>
  <c r="BZ26" i="14"/>
  <c r="BY39" i="14"/>
  <c r="Y22" i="7"/>
  <c r="X35" i="7"/>
  <c r="X48" i="7" s="1"/>
  <c r="AC20" i="11"/>
  <c r="AL8" i="11"/>
  <c r="AN53" i="11" s="1"/>
  <c r="AE48" i="11"/>
  <c r="AE47" i="11"/>
  <c r="AD47" i="11"/>
  <c r="AD59" i="11" s="1"/>
  <c r="AC47" i="11"/>
  <c r="AC59" i="11" s="1"/>
  <c r="AE56" i="11"/>
  <c r="AF47" i="11"/>
  <c r="AE53" i="11"/>
  <c r="AE55" i="11"/>
  <c r="BQ48" i="19"/>
  <c r="BQ35" i="18"/>
  <c r="BQ48" i="18" s="1"/>
  <c r="E34" i="25"/>
  <c r="E47" i="25" s="1"/>
  <c r="E47" i="24"/>
  <c r="E34" i="23"/>
  <c r="E47" i="23" s="1"/>
  <c r="AX56" i="14"/>
  <c r="AX43" i="15"/>
  <c r="AX56" i="15" s="1"/>
  <c r="AX43" i="13"/>
  <c r="AX56" i="13" s="1"/>
  <c r="W41" i="26"/>
  <c r="W54" i="26" s="1"/>
  <c r="X28" i="26"/>
  <c r="O38" i="19"/>
  <c r="P25" i="19"/>
  <c r="E44" i="23"/>
  <c r="E57" i="23" s="1"/>
  <c r="BG37" i="26"/>
  <c r="BG50" i="26" s="1"/>
  <c r="BH24" i="26"/>
  <c r="AF35" i="24"/>
  <c r="AG22" i="24"/>
  <c r="BY37" i="7"/>
  <c r="BY50" i="7" s="1"/>
  <c r="BZ24" i="7"/>
  <c r="CI42" i="21"/>
  <c r="CI55" i="21" s="1"/>
  <c r="CJ29" i="21"/>
  <c r="CC29" i="16"/>
  <c r="CC42" i="16" s="1"/>
  <c r="CC55" i="16" s="1"/>
  <c r="CB42" i="16"/>
  <c r="CB55" i="16" s="1"/>
  <c r="BQ43" i="17"/>
  <c r="BQ56" i="17" s="1"/>
  <c r="BR30" i="17"/>
  <c r="BO35" i="20"/>
  <c r="BG38" i="21"/>
  <c r="BG51" i="21" s="1"/>
  <c r="BH25" i="21"/>
  <c r="BJ44" i="21"/>
  <c r="BJ57" i="21" s="1"/>
  <c r="BK31" i="21"/>
  <c r="BK44" i="21" s="1"/>
  <c r="BK57" i="21" s="1"/>
  <c r="W44" i="26"/>
  <c r="X31" i="26"/>
  <c r="BI32" i="24"/>
  <c r="BH45" i="24"/>
  <c r="H29" i="24"/>
  <c r="G42" i="24"/>
  <c r="X36" i="21"/>
  <c r="X49" i="21" s="1"/>
  <c r="Y23" i="21"/>
  <c r="BO36" i="25"/>
  <c r="BO36" i="23"/>
  <c r="AG48" i="12"/>
  <c r="G54" i="24"/>
  <c r="CI45" i="26"/>
  <c r="CI58" i="26" s="1"/>
  <c r="CJ32" i="26"/>
  <c r="BM11" i="11"/>
  <c r="BE50" i="11"/>
  <c r="BG50" i="11"/>
  <c r="BH50" i="11"/>
  <c r="BD50" i="11"/>
  <c r="CK26" i="17"/>
  <c r="CJ39" i="17"/>
  <c r="CJ52" i="17" s="1"/>
  <c r="O49" i="19"/>
  <c r="BA35" i="16"/>
  <c r="BA48" i="16" s="1"/>
  <c r="BB22" i="16"/>
  <c r="BB35" i="16" s="1"/>
  <c r="BB48" i="16" s="1"/>
  <c r="BG40" i="14"/>
  <c r="BH27" i="14"/>
  <c r="BF57" i="13"/>
  <c r="BH32" i="9"/>
  <c r="BG45" i="9"/>
  <c r="BZ35" i="12"/>
  <c r="BZ35" i="13" s="1"/>
  <c r="BZ48" i="13" s="1"/>
  <c r="CA22" i="12"/>
  <c r="AQ29" i="11"/>
  <c r="AP42" i="11"/>
  <c r="AP55" i="11" s="1"/>
  <c r="AI38" i="16"/>
  <c r="AI51" i="16" s="1"/>
  <c r="AJ25" i="16"/>
  <c r="AJ38" i="16" s="1"/>
  <c r="AJ51" i="16" s="1"/>
  <c r="CJ42" i="24"/>
  <c r="CK29" i="24"/>
  <c r="AR38" i="19"/>
  <c r="AS25" i="19"/>
  <c r="AS38" i="19" s="1"/>
  <c r="CB58" i="14"/>
  <c r="AD59" i="22"/>
  <c r="AI47" i="24"/>
  <c r="BZ48" i="19"/>
  <c r="BZ35" i="18"/>
  <c r="BZ48" i="18" s="1"/>
  <c r="BO57" i="26"/>
  <c r="BO34" i="13"/>
  <c r="AE58" i="17"/>
  <c r="E41" i="23"/>
  <c r="E54" i="23" s="1"/>
  <c r="E54" i="22"/>
  <c r="AH24" i="11"/>
  <c r="AG37" i="11"/>
  <c r="AG50" i="11" s="1"/>
  <c r="AH37" i="21"/>
  <c r="AH50" i="21" s="1"/>
  <c r="AI24" i="21"/>
  <c r="CI30" i="9"/>
  <c r="CH43" i="9"/>
  <c r="AR23" i="9"/>
  <c r="AQ36" i="9"/>
  <c r="AX41" i="7"/>
  <c r="AY28" i="7"/>
  <c r="M41" i="10"/>
  <c r="M54" i="10" s="1"/>
  <c r="M54" i="9"/>
  <c r="M41" i="8"/>
  <c r="M54" i="8" s="1"/>
  <c r="AX50" i="16"/>
  <c r="AX37" i="15"/>
  <c r="AX50" i="15" s="1"/>
  <c r="CG35" i="20"/>
  <c r="CG35" i="18"/>
  <c r="AF41" i="25"/>
  <c r="AF54" i="25" s="1"/>
  <c r="AF54" i="24"/>
  <c r="AF41" i="23"/>
  <c r="AF54" i="23" s="1"/>
  <c r="V40" i="18"/>
  <c r="V53" i="18" s="1"/>
  <c r="V53" i="17"/>
  <c r="V59" i="17" s="1"/>
  <c r="AF47" i="16"/>
  <c r="BR28" i="11"/>
  <c r="BQ41" i="11"/>
  <c r="BQ54" i="11" s="1"/>
  <c r="BR35" i="9"/>
  <c r="BS22" i="9"/>
  <c r="D52" i="26"/>
  <c r="D39" i="25"/>
  <c r="D52" i="25" s="1"/>
  <c r="AW37" i="25"/>
  <c r="AW37" i="23"/>
  <c r="BY34" i="26"/>
  <c r="BZ21" i="26"/>
  <c r="AH28" i="12"/>
  <c r="AG41" i="12"/>
  <c r="AG54" i="12" s="1"/>
  <c r="G40" i="14"/>
  <c r="H27" i="14"/>
  <c r="AY38" i="12"/>
  <c r="AY51" i="12" s="1"/>
  <c r="AZ25" i="12"/>
  <c r="E45" i="15"/>
  <c r="E58" i="15" s="1"/>
  <c r="E58" i="14"/>
  <c r="E45" i="13"/>
  <c r="E58" i="13" s="1"/>
  <c r="BY45" i="22"/>
  <c r="BY58" i="22" s="1"/>
  <c r="BZ32" i="22"/>
  <c r="AZ29" i="24"/>
  <c r="AY42" i="24"/>
  <c r="Z38" i="19"/>
  <c r="AA25" i="19"/>
  <c r="AA38" i="19" s="1"/>
  <c r="BG35" i="22"/>
  <c r="BG48" i="22" s="1"/>
  <c r="BH22" i="22"/>
  <c r="AZ35" i="19"/>
  <c r="BA22" i="19"/>
  <c r="BO44" i="8"/>
  <c r="BY37" i="10"/>
  <c r="BY50" i="10" s="1"/>
  <c r="BY50" i="9"/>
  <c r="AX41" i="24"/>
  <c r="AY28" i="24"/>
  <c r="N42" i="22"/>
  <c r="O29" i="22"/>
  <c r="M50" i="21"/>
  <c r="M37" i="20"/>
  <c r="M50" i="20" s="1"/>
  <c r="AP35" i="19"/>
  <c r="AQ22" i="19"/>
  <c r="H38" i="26"/>
  <c r="H51" i="26" s="1"/>
  <c r="I25" i="26"/>
  <c r="I38" i="26" s="1"/>
  <c r="I51" i="26" s="1"/>
  <c r="CC56" i="24"/>
  <c r="AP42" i="19"/>
  <c r="AQ29" i="19"/>
  <c r="AP34" i="11"/>
  <c r="AQ21" i="11"/>
  <c r="G34" i="16"/>
  <c r="G47" i="16" s="1"/>
  <c r="H21" i="16"/>
  <c r="AI38" i="22"/>
  <c r="AI51" i="22" s="1"/>
  <c r="AJ25" i="22"/>
  <c r="AJ38" i="22" s="1"/>
  <c r="AJ51" i="22" s="1"/>
  <c r="AY22" i="9"/>
  <c r="AX35" i="9"/>
  <c r="AF47" i="19"/>
  <c r="AF34" i="18"/>
  <c r="AF47" i="18" s="1"/>
  <c r="CH50" i="9"/>
  <c r="O55" i="19"/>
  <c r="CA51" i="9"/>
  <c r="BE47" i="12"/>
  <c r="AN50" i="22"/>
  <c r="AN37" i="23"/>
  <c r="AN50" i="23" s="1"/>
  <c r="AX40" i="26"/>
  <c r="AY27" i="26"/>
  <c r="L59" i="17"/>
  <c r="AG40" i="9"/>
  <c r="AH27" i="9"/>
  <c r="BY38" i="21"/>
  <c r="BY51" i="21" s="1"/>
  <c r="BZ25" i="21"/>
  <c r="BY34" i="21"/>
  <c r="BZ21" i="21"/>
  <c r="M54" i="22"/>
  <c r="M41" i="23"/>
  <c r="M54" i="23" s="1"/>
  <c r="BP43" i="16"/>
  <c r="BP56" i="16" s="1"/>
  <c r="BQ30" i="16"/>
  <c r="BF34" i="10"/>
  <c r="BF34" i="8"/>
  <c r="BP56" i="14"/>
  <c r="BP43" i="15"/>
  <c r="BP56" i="15" s="1"/>
  <c r="N44" i="11"/>
  <c r="N57" i="11" s="1"/>
  <c r="O31" i="11"/>
  <c r="AS28" i="14"/>
  <c r="AS41" i="14" s="1"/>
  <c r="AR41" i="14"/>
  <c r="BO40" i="20"/>
  <c r="BO40" i="18"/>
  <c r="AY44" i="24"/>
  <c r="AZ31" i="24"/>
  <c r="AY27" i="7"/>
  <c r="AX40" i="7"/>
  <c r="H36" i="16"/>
  <c r="H49" i="16" s="1"/>
  <c r="I23" i="16"/>
  <c r="I36" i="16" s="1"/>
  <c r="I49" i="16" s="1"/>
  <c r="AQ26" i="11"/>
  <c r="AP39" i="11"/>
  <c r="BR39" i="26"/>
  <c r="BR52" i="26" s="1"/>
  <c r="BS26" i="26"/>
  <c r="BQ50" i="9"/>
  <c r="P40" i="24"/>
  <c r="Q27" i="24"/>
  <c r="BQ42" i="14"/>
  <c r="BR29" i="14"/>
  <c r="AN45" i="25"/>
  <c r="AN58" i="25" s="1"/>
  <c r="AN45" i="23"/>
  <c r="AN58" i="23" s="1"/>
  <c r="N38" i="16"/>
  <c r="N51" i="16" s="1"/>
  <c r="O25" i="16"/>
  <c r="AG21" i="17"/>
  <c r="AF34" i="17"/>
  <c r="AF47" i="17" s="1"/>
  <c r="BP36" i="19"/>
  <c r="BQ23" i="19"/>
  <c r="AO53" i="19"/>
  <c r="AO40" i="20"/>
  <c r="AO53" i="20" s="1"/>
  <c r="AO40" i="18"/>
  <c r="AO53" i="18" s="1"/>
  <c r="AN39" i="20"/>
  <c r="AN52" i="20" s="1"/>
  <c r="CJ29" i="14"/>
  <c r="CI42" i="14"/>
  <c r="Z40" i="16"/>
  <c r="Z53" i="16" s="1"/>
  <c r="AA27" i="16"/>
  <c r="AA40" i="16" s="1"/>
  <c r="AA53" i="16" s="1"/>
  <c r="X38" i="24"/>
  <c r="Y25" i="24"/>
  <c r="AY48" i="14"/>
  <c r="AY35" i="15"/>
  <c r="AY48" i="15" s="1"/>
  <c r="Z24" i="21"/>
  <c r="Y37" i="21"/>
  <c r="Y50" i="21" s="1"/>
  <c r="AQ50" i="24"/>
  <c r="F39" i="23"/>
  <c r="F52" i="23" s="1"/>
  <c r="P34" i="19"/>
  <c r="Q21" i="19"/>
  <c r="O35" i="17"/>
  <c r="O48" i="17" s="1"/>
  <c r="P22" i="17"/>
  <c r="BG44" i="10"/>
  <c r="BG57" i="10" s="1"/>
  <c r="BO43" i="10"/>
  <c r="BO43" i="8"/>
  <c r="V43" i="25"/>
  <c r="V56" i="25" s="1"/>
  <c r="BR25" i="24"/>
  <c r="BQ38" i="24"/>
  <c r="CJ51" i="14"/>
  <c r="AE56" i="26"/>
  <c r="AE43" i="25"/>
  <c r="AE56" i="25" s="1"/>
  <c r="AG35" i="14"/>
  <c r="AH22" i="14"/>
  <c r="CG35" i="15"/>
  <c r="CG35" i="13"/>
  <c r="W37" i="15"/>
  <c r="W50" i="15" s="1"/>
  <c r="W50" i="14"/>
  <c r="AP34" i="14"/>
  <c r="AQ21" i="14"/>
  <c r="AO36" i="7"/>
  <c r="AP23" i="7"/>
  <c r="AX36" i="15"/>
  <c r="AX49" i="15" s="1"/>
  <c r="AX49" i="14"/>
  <c r="AX36" i="13"/>
  <c r="AX49" i="13" s="1"/>
  <c r="CB36" i="7"/>
  <c r="CB49" i="7" s="1"/>
  <c r="CC23" i="7"/>
  <c r="CC36" i="7" s="1"/>
  <c r="CC49" i="7" s="1"/>
  <c r="BQ41" i="12"/>
  <c r="BQ54" i="12" s="1"/>
  <c r="BR28" i="12"/>
  <c r="H15" i="6"/>
  <c r="G15" i="4"/>
  <c r="CK51" i="19"/>
  <c r="BZ45" i="10"/>
  <c r="BZ58" i="10" s="1"/>
  <c r="BZ58" i="9"/>
  <c r="X34" i="21"/>
  <c r="X47" i="21" s="1"/>
  <c r="Y21" i="21"/>
  <c r="CG42" i="23"/>
  <c r="AF45" i="11"/>
  <c r="AF58" i="11" s="1"/>
  <c r="AG32" i="11"/>
  <c r="BG42" i="16"/>
  <c r="BH29" i="16"/>
  <c r="I24" i="11"/>
  <c r="I37" i="11" s="1"/>
  <c r="I50" i="11" s="1"/>
  <c r="H37" i="11"/>
  <c r="H50" i="11" s="1"/>
  <c r="G13" i="4"/>
  <c r="G46" i="4" s="1"/>
  <c r="H13" i="6"/>
  <c r="W38" i="14"/>
  <c r="X25" i="14"/>
  <c r="W43" i="26"/>
  <c r="W56" i="26" s="1"/>
  <c r="X30" i="26"/>
  <c r="CB24" i="11"/>
  <c r="CA37" i="11"/>
  <c r="BQ45" i="14"/>
  <c r="BR32" i="14"/>
  <c r="AF34" i="14"/>
  <c r="AG21" i="14"/>
  <c r="AE48" i="21"/>
  <c r="AE35" i="20"/>
  <c r="AE48" i="20" s="1"/>
  <c r="BA26" i="17"/>
  <c r="AZ39" i="17"/>
  <c r="AZ52" i="17" s="1"/>
  <c r="CA41" i="16"/>
  <c r="CA54" i="16" s="1"/>
  <c r="CB28" i="16"/>
  <c r="CH57" i="14"/>
  <c r="CH44" i="15"/>
  <c r="CH57" i="15" s="1"/>
  <c r="AF41" i="10"/>
  <c r="AF54" i="10" s="1"/>
  <c r="AF54" i="9"/>
  <c r="AF41" i="8"/>
  <c r="AF54" i="8" s="1"/>
  <c r="AG36" i="11"/>
  <c r="AG49" i="11" s="1"/>
  <c r="AH23" i="11"/>
  <c r="AX38" i="21"/>
  <c r="AX51" i="21" s="1"/>
  <c r="AY25" i="21"/>
  <c r="O39" i="15"/>
  <c r="O52" i="15" s="1"/>
  <c r="O52" i="14"/>
  <c r="O39" i="13"/>
  <c r="O52" i="13" s="1"/>
  <c r="N40" i="17"/>
  <c r="N53" i="17" s="1"/>
  <c r="O27" i="17"/>
  <c r="W45" i="12"/>
  <c r="W58" i="12" s="1"/>
  <c r="X32" i="12"/>
  <c r="AO45" i="26"/>
  <c r="AO58" i="26" s="1"/>
  <c r="AP32" i="26"/>
  <c r="AN35" i="15"/>
  <c r="AN48" i="14"/>
  <c r="AN35" i="13"/>
  <c r="AN48" i="13" s="1"/>
  <c r="X23" i="11"/>
  <c r="W36" i="11"/>
  <c r="F37" i="16"/>
  <c r="F50" i="16" s="1"/>
  <c r="G24" i="16"/>
  <c r="AC20" i="24"/>
  <c r="AL8" i="24"/>
  <c r="AN56" i="24" s="1"/>
  <c r="AE56" i="24"/>
  <c r="AD47" i="24"/>
  <c r="AD59" i="24" s="1"/>
  <c r="AF47" i="24"/>
  <c r="AE47" i="24"/>
  <c r="AG47" i="24"/>
  <c r="AC47" i="24"/>
  <c r="AC59" i="24" s="1"/>
  <c r="AE49" i="24"/>
  <c r="BI45" i="14"/>
  <c r="BJ32" i="14"/>
  <c r="P36" i="14"/>
  <c r="Q23" i="14"/>
  <c r="CC23" i="16"/>
  <c r="CC36" i="16" s="1"/>
  <c r="CC49" i="16" s="1"/>
  <c r="CB36" i="16"/>
  <c r="CB49" i="16" s="1"/>
  <c r="AF43" i="21"/>
  <c r="AF56" i="21" s="1"/>
  <c r="AG30" i="21"/>
  <c r="P41" i="12"/>
  <c r="P54" i="12" s="1"/>
  <c r="Q28" i="12"/>
  <c r="AO37" i="26"/>
  <c r="AP24" i="26"/>
  <c r="L59" i="25"/>
  <c r="BY44" i="14"/>
  <c r="BZ31" i="14"/>
  <c r="CI44" i="7"/>
  <c r="CI57" i="7" s="1"/>
  <c r="CJ31" i="7"/>
  <c r="AF40" i="12"/>
  <c r="AG27" i="12"/>
  <c r="P41" i="26"/>
  <c r="P54" i="26" s="1"/>
  <c r="Q28" i="26"/>
  <c r="W44" i="9"/>
  <c r="X31" i="9"/>
  <c r="BB30" i="24"/>
  <c r="BB43" i="24" s="1"/>
  <c r="BA43" i="24"/>
  <c r="CH45" i="7"/>
  <c r="CH58" i="7" s="1"/>
  <c r="CI32" i="7"/>
  <c r="X22" i="24"/>
  <c r="W35" i="24"/>
  <c r="O43" i="21"/>
  <c r="O56" i="21" s="1"/>
  <c r="P30" i="21"/>
  <c r="X43" i="22"/>
  <c r="X56" i="22" s="1"/>
  <c r="Y30" i="22"/>
  <c r="AN54" i="12"/>
  <c r="AN41" i="13"/>
  <c r="AN54" i="13" s="1"/>
  <c r="AN57" i="22"/>
  <c r="AN44" i="23"/>
  <c r="AN57" i="23" s="1"/>
  <c r="AG36" i="19"/>
  <c r="AH23" i="19"/>
  <c r="CL51" i="24"/>
  <c r="V35" i="25"/>
  <c r="V48" i="25" s="1"/>
  <c r="V48" i="24"/>
  <c r="V35" i="23"/>
  <c r="V48" i="23" s="1"/>
  <c r="AX41" i="19"/>
  <c r="AY28" i="19"/>
  <c r="F37" i="22"/>
  <c r="F50" i="22" s="1"/>
  <c r="G24" i="22"/>
  <c r="O23" i="11"/>
  <c r="N36" i="11"/>
  <c r="N49" i="11" s="1"/>
  <c r="M45" i="25"/>
  <c r="M58" i="25" s="1"/>
  <c r="M58" i="24"/>
  <c r="M45" i="23"/>
  <c r="M58" i="23" s="1"/>
  <c r="AZ34" i="7"/>
  <c r="AZ47" i="7" s="1"/>
  <c r="BA21" i="7"/>
  <c r="V45" i="15"/>
  <c r="V58" i="15" s="1"/>
  <c r="V58" i="14"/>
  <c r="V45" i="13"/>
  <c r="V58" i="13" s="1"/>
  <c r="X41" i="19"/>
  <c r="Y28" i="19"/>
  <c r="AP28" i="12"/>
  <c r="AO41" i="12"/>
  <c r="N38" i="7"/>
  <c r="N51" i="7" s="1"/>
  <c r="O25" i="7"/>
  <c r="BF51" i="12"/>
  <c r="BF38" i="13"/>
  <c r="BP34" i="8"/>
  <c r="BP34" i="10"/>
  <c r="BR41" i="14"/>
  <c r="BS28" i="14"/>
  <c r="BP58" i="9"/>
  <c r="BP45" i="10"/>
  <c r="BP58" i="10" s="1"/>
  <c r="BF55" i="7"/>
  <c r="BF42" i="8"/>
  <c r="E44" i="26"/>
  <c r="F31" i="26"/>
  <c r="CH37" i="19"/>
  <c r="CI24" i="19"/>
  <c r="O37" i="26"/>
  <c r="O50" i="26" s="1"/>
  <c r="P24" i="26"/>
  <c r="Y22" i="14"/>
  <c r="X35" i="14"/>
  <c r="AI30" i="17"/>
  <c r="AH43" i="17"/>
  <c r="AH56" i="17" s="1"/>
  <c r="AO42" i="16"/>
  <c r="AP29" i="16"/>
  <c r="BZ42" i="14"/>
  <c r="CA29" i="14"/>
  <c r="BX39" i="15"/>
  <c r="BX39" i="13"/>
  <c r="AO44" i="9"/>
  <c r="AP31" i="9"/>
  <c r="AY34" i="16"/>
  <c r="AZ21" i="16"/>
  <c r="AG25" i="12"/>
  <c r="AF38" i="12"/>
  <c r="AF51" i="12" s="1"/>
  <c r="CH38" i="10"/>
  <c r="CH51" i="10" s="1"/>
  <c r="CH51" i="9"/>
  <c r="CH38" i="8"/>
  <c r="CH51" i="8" s="1"/>
  <c r="AP43" i="12"/>
  <c r="AP56" i="12" s="1"/>
  <c r="AQ30" i="12"/>
  <c r="BH40" i="12"/>
  <c r="BH53" i="12" s="1"/>
  <c r="BI27" i="12"/>
  <c r="AF35" i="7"/>
  <c r="AF48" i="7" s="1"/>
  <c r="AG22" i="7"/>
  <c r="BR35" i="19"/>
  <c r="BS22" i="19"/>
  <c r="CJ35" i="21"/>
  <c r="CJ48" i="21" s="1"/>
  <c r="CK22" i="21"/>
  <c r="BZ38" i="24"/>
  <c r="CA25" i="24"/>
  <c r="AG58" i="14"/>
  <c r="AG45" i="13"/>
  <c r="AG58" i="13" s="1"/>
  <c r="N51" i="19"/>
  <c r="N38" i="18"/>
  <c r="N51" i="18" s="1"/>
  <c r="AF42" i="12"/>
  <c r="AF55" i="12" s="1"/>
  <c r="AG29" i="12"/>
  <c r="BT28" i="22"/>
  <c r="BT41" i="22" s="1"/>
  <c r="BT54" i="22" s="1"/>
  <c r="BS41" i="22"/>
  <c r="BS54" i="22" s="1"/>
  <c r="AE35" i="25"/>
  <c r="AE48" i="25" s="1"/>
  <c r="AE48" i="24"/>
  <c r="AE35" i="23"/>
  <c r="AE48" i="23" s="1"/>
  <c r="W43" i="10"/>
  <c r="W56" i="10" s="1"/>
  <c r="V37" i="10"/>
  <c r="V50" i="10" s="1"/>
  <c r="V50" i="9"/>
  <c r="V37" i="8"/>
  <c r="V50" i="8" s="1"/>
  <c r="AZ28" i="11"/>
  <c r="AY41" i="11"/>
  <c r="AY54" i="11" s="1"/>
  <c r="AE35" i="8"/>
  <c r="AE48" i="8" s="1"/>
  <c r="AI36" i="16"/>
  <c r="AI49" i="16" s="1"/>
  <c r="AJ23" i="16"/>
  <c r="AJ36" i="16" s="1"/>
  <c r="AJ49" i="16" s="1"/>
  <c r="Q29" i="16"/>
  <c r="P42" i="16"/>
  <c r="P55" i="16" s="1"/>
  <c r="V57" i="26"/>
  <c r="V44" i="25"/>
  <c r="V57" i="25" s="1"/>
  <c r="BG58" i="24"/>
  <c r="BG45" i="23"/>
  <c r="BG58" i="23" s="1"/>
  <c r="BQ23" i="24"/>
  <c r="BP36" i="24"/>
  <c r="AH47" i="24"/>
  <c r="BG40" i="23"/>
  <c r="BG53" i="23" s="1"/>
  <c r="AI22" i="12"/>
  <c r="AH35" i="12"/>
  <c r="AH48" i="12" s="1"/>
  <c r="BY39" i="17"/>
  <c r="BY52" i="17" s="1"/>
  <c r="BZ26" i="17"/>
  <c r="BS44" i="16"/>
  <c r="BS57" i="16" s="1"/>
  <c r="BT31" i="16"/>
  <c r="BT44" i="16" s="1"/>
  <c r="BT57" i="16" s="1"/>
  <c r="M52" i="7"/>
  <c r="M59" i="7" s="1"/>
  <c r="M39" i="8"/>
  <c r="M52" i="8" s="1"/>
  <c r="CC32" i="17"/>
  <c r="CC45" i="17" s="1"/>
  <c r="CC58" i="17" s="1"/>
  <c r="CB45" i="17"/>
  <c r="CB58" i="17" s="1"/>
  <c r="AO42" i="17"/>
  <c r="AO55" i="17" s="1"/>
  <c r="AP29" i="17"/>
  <c r="AE50" i="9"/>
  <c r="BF40" i="15"/>
  <c r="BF40" i="13"/>
  <c r="W34" i="7"/>
  <c r="W47" i="7" s="1"/>
  <c r="X21" i="7"/>
  <c r="BG43" i="22"/>
  <c r="BG56" i="22" s="1"/>
  <c r="BH30" i="22"/>
  <c r="W41" i="13"/>
  <c r="W54" i="13" s="1"/>
  <c r="CI55" i="24"/>
  <c r="AQ51" i="19"/>
  <c r="AQ38" i="18"/>
  <c r="AQ51" i="18" s="1"/>
  <c r="BP37" i="19"/>
  <c r="BQ24" i="19"/>
  <c r="M35" i="13"/>
  <c r="M48" i="13" s="1"/>
  <c r="BZ39" i="22"/>
  <c r="BZ52" i="22" s="1"/>
  <c r="CA26" i="22"/>
  <c r="CL52" i="24"/>
  <c r="CL39" i="23"/>
  <c r="CL52" i="23" s="1"/>
  <c r="CB22" i="19"/>
  <c r="CA35" i="19"/>
  <c r="BP34" i="12"/>
  <c r="BQ21" i="12"/>
  <c r="AQ31" i="16"/>
  <c r="AP44" i="16"/>
  <c r="AP57" i="16" s="1"/>
  <c r="F41" i="22"/>
  <c r="G28" i="22"/>
  <c r="CG43" i="10"/>
  <c r="CG43" i="8"/>
  <c r="BQ45" i="17"/>
  <c r="BQ58" i="17" s="1"/>
  <c r="BR32" i="17"/>
  <c r="AG37" i="9"/>
  <c r="AH24" i="9"/>
  <c r="AW54" i="7"/>
  <c r="AW41" i="8"/>
  <c r="AW54" i="8" s="1"/>
  <c r="AE47" i="9"/>
  <c r="CH35" i="19"/>
  <c r="CI22" i="19"/>
  <c r="AE53" i="17"/>
  <c r="CF58" i="12"/>
  <c r="E37" i="17"/>
  <c r="F24" i="17"/>
  <c r="W40" i="17"/>
  <c r="X27" i="17"/>
  <c r="AP35" i="22"/>
  <c r="AQ22" i="22"/>
  <c r="AG34" i="16"/>
  <c r="AG47" i="16" s="1"/>
  <c r="AH21" i="16"/>
  <c r="AO39" i="17"/>
  <c r="AO52" i="17" s="1"/>
  <c r="AP26" i="17"/>
  <c r="BP45" i="25"/>
  <c r="BP58" i="25" s="1"/>
  <c r="BP58" i="24"/>
  <c r="BP45" i="23"/>
  <c r="BP58" i="23" s="1"/>
  <c r="AN34" i="20"/>
  <c r="AN47" i="20" s="1"/>
  <c r="AN34" i="18"/>
  <c r="AN47" i="18" s="1"/>
  <c r="BX34" i="25"/>
  <c r="AY38" i="11"/>
  <c r="AY51" i="11" s="1"/>
  <c r="AZ25" i="11"/>
  <c r="F40" i="15"/>
  <c r="F53" i="15" s="1"/>
  <c r="F53" i="14"/>
  <c r="F40" i="13"/>
  <c r="F53" i="13" s="1"/>
  <c r="AW54" i="13"/>
  <c r="AZ29" i="21"/>
  <c r="AY42" i="21"/>
  <c r="AY55" i="21" s="1"/>
  <c r="CK24" i="16"/>
  <c r="CJ37" i="16"/>
  <c r="CJ50" i="16" s="1"/>
  <c r="AY35" i="20"/>
  <c r="AY48" i="20" s="1"/>
  <c r="AY48" i="19"/>
  <c r="BQ31" i="7"/>
  <c r="BP44" i="7"/>
  <c r="BY45" i="24"/>
  <c r="BZ32" i="24"/>
  <c r="BX44" i="20"/>
  <c r="BX44" i="18"/>
  <c r="CH37" i="26"/>
  <c r="CH50" i="26" s="1"/>
  <c r="CI24" i="26"/>
  <c r="AW41" i="25"/>
  <c r="AW41" i="23"/>
  <c r="AO35" i="20"/>
  <c r="AO48" i="20" s="1"/>
  <c r="AO48" i="19"/>
  <c r="CB56" i="24"/>
  <c r="N42" i="21"/>
  <c r="O29" i="21"/>
  <c r="BH34" i="15"/>
  <c r="CH37" i="10"/>
  <c r="CH50" i="10" s="1"/>
  <c r="P42" i="19"/>
  <c r="Q29" i="19"/>
  <c r="CC25" i="9"/>
  <c r="CC38" i="9" s="1"/>
  <c r="CB38" i="9"/>
  <c r="CI31" i="21"/>
  <c r="CH44" i="21"/>
  <c r="CH57" i="21" s="1"/>
  <c r="BO40" i="23"/>
  <c r="CH36" i="17"/>
  <c r="CH49" i="17" s="1"/>
  <c r="CI23" i="17"/>
  <c r="AW53" i="26"/>
  <c r="AW40" i="25"/>
  <c r="Y39" i="19"/>
  <c r="Z26" i="19"/>
  <c r="AO43" i="7"/>
  <c r="AO56" i="7" s="1"/>
  <c r="AP30" i="7"/>
  <c r="N45" i="22"/>
  <c r="N58" i="22" s="1"/>
  <c r="O32" i="22"/>
  <c r="M35" i="25"/>
  <c r="M48" i="25" s="1"/>
  <c r="N41" i="7"/>
  <c r="N54" i="7" s="1"/>
  <c r="O28" i="7"/>
  <c r="AG39" i="21"/>
  <c r="AG52" i="21" s="1"/>
  <c r="AH26" i="21"/>
  <c r="AQ41" i="15"/>
  <c r="AQ54" i="15" s="1"/>
  <c r="AQ54" i="14"/>
  <c r="BP40" i="19"/>
  <c r="BQ27" i="19"/>
  <c r="BF34" i="20"/>
  <c r="E42" i="7"/>
  <c r="F29" i="7"/>
  <c r="Q39" i="12"/>
  <c r="Q52" i="12" s="1"/>
  <c r="R26" i="12"/>
  <c r="R39" i="12" s="1"/>
  <c r="R52" i="12" s="1"/>
  <c r="AO52" i="11"/>
  <c r="AO39" i="10"/>
  <c r="AO52" i="10" s="1"/>
  <c r="E19" i="4"/>
  <c r="F19" i="6"/>
  <c r="AW47" i="13"/>
  <c r="N34" i="17"/>
  <c r="O21" i="17"/>
  <c r="D43" i="25"/>
  <c r="D56" i="25" s="1"/>
  <c r="BZ35" i="17"/>
  <c r="BZ48" i="17" s="1"/>
  <c r="CA22" i="17"/>
  <c r="O40" i="25"/>
  <c r="O53" i="25" s="1"/>
  <c r="O53" i="24"/>
  <c r="O40" i="23"/>
  <c r="O53" i="23" s="1"/>
  <c r="AO45" i="24"/>
  <c r="AP32" i="24"/>
  <c r="AE47" i="17"/>
  <c r="CH36" i="20"/>
  <c r="CH49" i="20" s="1"/>
  <c r="CH49" i="19"/>
  <c r="CH36" i="18"/>
  <c r="CH49" i="18" s="1"/>
  <c r="BP41" i="24"/>
  <c r="BQ28" i="24"/>
  <c r="CG42" i="13"/>
  <c r="AF37" i="24"/>
  <c r="AG24" i="24"/>
  <c r="CK34" i="16"/>
  <c r="CL21" i="16"/>
  <c r="CL34" i="16" s="1"/>
  <c r="BO36" i="20"/>
  <c r="BO36" i="18"/>
  <c r="AP40" i="19"/>
  <c r="AQ27" i="19"/>
  <c r="G54" i="19"/>
  <c r="CH42" i="15"/>
  <c r="CH55" i="15" s="1"/>
  <c r="CH55" i="14"/>
  <c r="CH42" i="13"/>
  <c r="CH55" i="13" s="1"/>
  <c r="W38" i="25"/>
  <c r="W51" i="25" s="1"/>
  <c r="W51" i="24"/>
  <c r="O47" i="19"/>
  <c r="O34" i="20"/>
  <c r="O47" i="20" s="1"/>
  <c r="BH37" i="12"/>
  <c r="BH50" i="12" s="1"/>
  <c r="BI24" i="12"/>
  <c r="BG43" i="10"/>
  <c r="BG56" i="10" s="1"/>
  <c r="CK39" i="7"/>
  <c r="CK52" i="7" s="1"/>
  <c r="CL26" i="7"/>
  <c r="CL39" i="7" s="1"/>
  <c r="CL52" i="7" s="1"/>
  <c r="BP43" i="9"/>
  <c r="BQ30" i="9"/>
  <c r="CK41" i="11"/>
  <c r="CK54" i="11" s="1"/>
  <c r="CL28" i="11"/>
  <c r="CL41" i="11" s="1"/>
  <c r="CL54" i="11" s="1"/>
  <c r="BF50" i="12"/>
  <c r="AF35" i="15"/>
  <c r="AF48" i="15" s="1"/>
  <c r="AF48" i="14"/>
  <c r="AF35" i="13"/>
  <c r="AF48" i="13" s="1"/>
  <c r="CI43" i="12"/>
  <c r="CJ30" i="12"/>
  <c r="X37" i="14"/>
  <c r="Y24" i="14"/>
  <c r="BH45" i="7"/>
  <c r="BH58" i="7" s="1"/>
  <c r="BI32" i="7"/>
  <c r="AO34" i="15"/>
  <c r="AO47" i="14"/>
  <c r="AN49" i="7"/>
  <c r="AN36" i="8"/>
  <c r="AN49" i="8" s="1"/>
  <c r="AV52" i="19"/>
  <c r="AX43" i="10"/>
  <c r="AX56" i="10" s="1"/>
  <c r="AX40" i="19"/>
  <c r="AY27" i="19"/>
  <c r="AN48" i="23"/>
  <c r="AX54" i="14"/>
  <c r="AX41" i="15"/>
  <c r="AX54" i="15" s="1"/>
  <c r="AX41" i="13"/>
  <c r="AX54" i="13" s="1"/>
  <c r="E52" i="7"/>
  <c r="AG36" i="25"/>
  <c r="AG49" i="25" s="1"/>
  <c r="AG49" i="24"/>
  <c r="CE12" i="12"/>
  <c r="BV51" i="12"/>
  <c r="BG39" i="26"/>
  <c r="BH26" i="26"/>
  <c r="E37" i="24"/>
  <c r="F24" i="24"/>
  <c r="BF52" i="26"/>
  <c r="BF39" i="25"/>
  <c r="AF47" i="22"/>
  <c r="AF34" i="23"/>
  <c r="AF47" i="23" s="1"/>
  <c r="BI39" i="21"/>
  <c r="BI52" i="21" s="1"/>
  <c r="BJ26" i="21"/>
  <c r="BO45" i="20"/>
  <c r="BO45" i="18"/>
  <c r="M55" i="26"/>
  <c r="M42" i="25"/>
  <c r="M55" i="25" s="1"/>
  <c r="O36" i="26"/>
  <c r="O49" i="26" s="1"/>
  <c r="P23" i="26"/>
  <c r="N35" i="15"/>
  <c r="N48" i="15" s="1"/>
  <c r="N48" i="14"/>
  <c r="N35" i="13"/>
  <c r="N48" i="13" s="1"/>
  <c r="F39" i="17"/>
  <c r="F52" i="17" s="1"/>
  <c r="G26" i="17"/>
  <c r="W34" i="26"/>
  <c r="W47" i="26" s="1"/>
  <c r="X21" i="26"/>
  <c r="AU20" i="10"/>
  <c r="BD8" i="10"/>
  <c r="BF53" i="10" s="1"/>
  <c r="AU47" i="10"/>
  <c r="AU59" i="10" s="1"/>
  <c r="AW53" i="10"/>
  <c r="AX40" i="17"/>
  <c r="AX53" i="17" s="1"/>
  <c r="AY27" i="17"/>
  <c r="AN34" i="23"/>
  <c r="AN47" i="23" s="1"/>
  <c r="AY38" i="17"/>
  <c r="AY51" i="17" s="1"/>
  <c r="AZ25" i="17"/>
  <c r="N45" i="20"/>
  <c r="N58" i="20" s="1"/>
  <c r="N58" i="19"/>
  <c r="N45" i="18"/>
  <c r="N58" i="18" s="1"/>
  <c r="N57" i="9"/>
  <c r="N44" i="8"/>
  <c r="N57" i="8" s="1"/>
  <c r="N39" i="22"/>
  <c r="O26" i="22"/>
  <c r="D51" i="11"/>
  <c r="D38" i="10"/>
  <c r="D51" i="10" s="1"/>
  <c r="P30" i="9"/>
  <c r="O43" i="9"/>
  <c r="BH40" i="22"/>
  <c r="BH53" i="22" s="1"/>
  <c r="BI27" i="22"/>
  <c r="AG32" i="9"/>
  <c r="AF45" i="9"/>
  <c r="BG34" i="11"/>
  <c r="BH21" i="11"/>
  <c r="G30" i="14"/>
  <c r="F43" i="14"/>
  <c r="BP45" i="19"/>
  <c r="BQ32" i="19"/>
  <c r="AX39" i="22"/>
  <c r="AX52" i="22" s="1"/>
  <c r="AY26" i="22"/>
  <c r="BG34" i="21"/>
  <c r="BG34" i="20" s="1"/>
  <c r="BH21" i="21"/>
  <c r="BJ25" i="24"/>
  <c r="BI38" i="24"/>
  <c r="BI38" i="15"/>
  <c r="BI51" i="15" s="1"/>
  <c r="BI51" i="14"/>
  <c r="D54" i="16"/>
  <c r="D59" i="16" s="1"/>
  <c r="D61" i="16" s="1"/>
  <c r="D72" i="6" s="1"/>
  <c r="D41" i="15"/>
  <c r="D54" i="15" s="1"/>
  <c r="CH40" i="21"/>
  <c r="CH53" i="21" s="1"/>
  <c r="CI27" i="21"/>
  <c r="BG35" i="26"/>
  <c r="BG48" i="26" s="1"/>
  <c r="BH22" i="26"/>
  <c r="AF36" i="20"/>
  <c r="AF49" i="20" s="1"/>
  <c r="AF49" i="19"/>
  <c r="AF36" i="18"/>
  <c r="AF49" i="18" s="1"/>
  <c r="AF44" i="19"/>
  <c r="AG31" i="19"/>
  <c r="P23" i="21"/>
  <c r="O36" i="21"/>
  <c r="O49" i="21" s="1"/>
  <c r="BJ44" i="16"/>
  <c r="BJ57" i="16" s="1"/>
  <c r="BK31" i="16"/>
  <c r="BK44" i="16" s="1"/>
  <c r="BK57" i="16" s="1"/>
  <c r="W37" i="12"/>
  <c r="W50" i="12" s="1"/>
  <c r="X24" i="12"/>
  <c r="BO49" i="26"/>
  <c r="AY38" i="16"/>
  <c r="AY51" i="16" s="1"/>
  <c r="AZ25" i="16"/>
  <c r="BQ34" i="9"/>
  <c r="BR21" i="9"/>
  <c r="BQ41" i="15"/>
  <c r="BQ54" i="15" s="1"/>
  <c r="BQ54" i="14"/>
  <c r="BR32" i="9"/>
  <c r="BQ45" i="9"/>
  <c r="BZ39" i="19"/>
  <c r="CA26" i="19"/>
  <c r="U59" i="12"/>
  <c r="BH21" i="12"/>
  <c r="BG34" i="12"/>
  <c r="BH45" i="16"/>
  <c r="BH58" i="16" s="1"/>
  <c r="BI32" i="16"/>
  <c r="D57" i="26"/>
  <c r="D44" i="25"/>
  <c r="D57" i="25" s="1"/>
  <c r="BS27" i="9"/>
  <c r="BR40" i="9"/>
  <c r="V54" i="16"/>
  <c r="V59" i="16" s="1"/>
  <c r="V41" i="15"/>
  <c r="V54" i="15" s="1"/>
  <c r="W35" i="15"/>
  <c r="W48" i="15" s="1"/>
  <c r="W35" i="13"/>
  <c r="W48" i="13" s="1"/>
  <c r="W48" i="14"/>
  <c r="W35" i="21"/>
  <c r="W48" i="21" s="1"/>
  <c r="X22" i="21"/>
  <c r="AE57" i="15"/>
  <c r="BY44" i="7"/>
  <c r="BZ31" i="7"/>
  <c r="AY41" i="12"/>
  <c r="AY54" i="12" s="1"/>
  <c r="AZ28" i="12"/>
  <c r="AG35" i="9"/>
  <c r="AH22" i="9"/>
  <c r="BY42" i="15"/>
  <c r="BY55" i="15" s="1"/>
  <c r="BY42" i="13"/>
  <c r="BY55" i="13" s="1"/>
  <c r="BY55" i="14"/>
  <c r="BH38" i="7"/>
  <c r="BH51" i="7" s="1"/>
  <c r="BI25" i="7"/>
  <c r="BP39" i="12"/>
  <c r="BP52" i="12" s="1"/>
  <c r="BQ26" i="12"/>
  <c r="BJ40" i="11"/>
  <c r="BJ53" i="11" s="1"/>
  <c r="BK27" i="11"/>
  <c r="BK40" i="11" s="1"/>
  <c r="BK53" i="11" s="1"/>
  <c r="AN44" i="10"/>
  <c r="AN57" i="10" s="1"/>
  <c r="AN44" i="8"/>
  <c r="AN57" i="8" s="1"/>
  <c r="CI38" i="9"/>
  <c r="CJ25" i="9"/>
  <c r="BY38" i="25"/>
  <c r="BY51" i="25" s="1"/>
  <c r="BY51" i="24"/>
  <c r="BY38" i="23"/>
  <c r="BY51" i="23" s="1"/>
  <c r="AI32" i="14"/>
  <c r="AH45" i="14"/>
  <c r="AE45" i="25"/>
  <c r="AE58" i="25" s="1"/>
  <c r="AE58" i="24"/>
  <c r="AE45" i="23"/>
  <c r="AE58" i="23" s="1"/>
  <c r="BS42" i="24"/>
  <c r="BT29" i="24"/>
  <c r="BT42" i="24" s="1"/>
  <c r="BG34" i="24"/>
  <c r="BH21" i="24"/>
  <c r="CG39" i="20"/>
  <c r="CG39" i="18"/>
  <c r="BP40" i="22"/>
  <c r="BP53" i="22" s="1"/>
  <c r="BQ27" i="22"/>
  <c r="X24" i="9"/>
  <c r="W37" i="9"/>
  <c r="AO34" i="10"/>
  <c r="AO47" i="10" s="1"/>
  <c r="AO34" i="8"/>
  <c r="AO47" i="8" s="1"/>
  <c r="Z25" i="17"/>
  <c r="Y38" i="17"/>
  <c r="Y51" i="17" s="1"/>
  <c r="AP41" i="17"/>
  <c r="AP54" i="17" s="1"/>
  <c r="AQ28" i="17"/>
  <c r="AR23" i="12"/>
  <c r="AQ36" i="12"/>
  <c r="AQ49" i="12" s="1"/>
  <c r="AE36" i="8"/>
  <c r="AE49" i="8" s="1"/>
  <c r="AE49" i="7"/>
  <c r="AZ32" i="19"/>
  <c r="AY45" i="19"/>
  <c r="BH22" i="16"/>
  <c r="BG35" i="16"/>
  <c r="BG48" i="16" s="1"/>
  <c r="F37" i="7"/>
  <c r="G24" i="7"/>
  <c r="BV13" i="9"/>
  <c r="BM52" i="9"/>
  <c r="Y49" i="9"/>
  <c r="BR25" i="17"/>
  <c r="BQ38" i="17"/>
  <c r="BQ51" i="17" s="1"/>
  <c r="AY31" i="19"/>
  <c r="AX44" i="19"/>
  <c r="X57" i="24"/>
  <c r="CI37" i="21"/>
  <c r="CI50" i="21" s="1"/>
  <c r="CJ24" i="21"/>
  <c r="N38" i="21"/>
  <c r="N51" i="21" s="1"/>
  <c r="O25" i="21"/>
  <c r="AF40" i="25"/>
  <c r="AF53" i="25" s="1"/>
  <c r="AF53" i="24"/>
  <c r="AF40" i="23"/>
  <c r="AF53" i="23" s="1"/>
  <c r="BY34" i="17"/>
  <c r="BY34" i="18" s="1"/>
  <c r="BZ21" i="17"/>
  <c r="CH34" i="19"/>
  <c r="CI21" i="19"/>
  <c r="BG37" i="24"/>
  <c r="BH24" i="24"/>
  <c r="M49" i="17"/>
  <c r="M36" i="18"/>
  <c r="M49" i="18" s="1"/>
  <c r="BA45" i="17"/>
  <c r="BA58" i="17" s="1"/>
  <c r="BB32" i="17"/>
  <c r="BB45" i="17" s="1"/>
  <c r="BB58" i="17" s="1"/>
  <c r="CB36" i="12"/>
  <c r="CB49" i="12" s="1"/>
  <c r="CC23" i="12"/>
  <c r="CC36" i="12" s="1"/>
  <c r="CC49" i="12" s="1"/>
  <c r="E41" i="26"/>
  <c r="F28" i="26"/>
  <c r="AG38" i="17"/>
  <c r="AG51" i="17" s="1"/>
  <c r="AH25" i="17"/>
  <c r="O26" i="7"/>
  <c r="N39" i="7"/>
  <c r="F34" i="22"/>
  <c r="F47" i="22" s="1"/>
  <c r="G21" i="22"/>
  <c r="CB37" i="16"/>
  <c r="CB50" i="16" s="1"/>
  <c r="CC24" i="16"/>
  <c r="CC37" i="16" s="1"/>
  <c r="CC50" i="16" s="1"/>
  <c r="BJ34" i="16"/>
  <c r="BK21" i="16"/>
  <c r="BK34" i="16" s="1"/>
  <c r="CI44" i="24"/>
  <c r="CJ31" i="24"/>
  <c r="AD59" i="13"/>
  <c r="BF35" i="10"/>
  <c r="BF35" i="8"/>
  <c r="AO41" i="26"/>
  <c r="AP28" i="26"/>
  <c r="M45" i="20"/>
  <c r="M58" i="20" s="1"/>
  <c r="AQ22" i="9"/>
  <c r="AP35" i="9"/>
  <c r="R31" i="22"/>
  <c r="R44" i="22" s="1"/>
  <c r="R57" i="22" s="1"/>
  <c r="Q44" i="22"/>
  <c r="Q57" i="22" s="1"/>
  <c r="BH41" i="14"/>
  <c r="BI28" i="14"/>
  <c r="BP45" i="26"/>
  <c r="BP58" i="26" s="1"/>
  <c r="BQ32" i="26"/>
  <c r="M53" i="19"/>
  <c r="M40" i="20"/>
  <c r="M53" i="20" s="1"/>
  <c r="M40" i="18"/>
  <c r="M53" i="18" s="1"/>
  <c r="BO37" i="20"/>
  <c r="BO37" i="18"/>
  <c r="AO38" i="22"/>
  <c r="AP25" i="22"/>
  <c r="CK52" i="24"/>
  <c r="CK39" i="23"/>
  <c r="CK52" i="23" s="1"/>
  <c r="E45" i="25"/>
  <c r="E58" i="25" s="1"/>
  <c r="E58" i="24"/>
  <c r="E45" i="23"/>
  <c r="E58" i="23" s="1"/>
  <c r="BZ41" i="14"/>
  <c r="CA28" i="14"/>
  <c r="AO36" i="14"/>
  <c r="AP23" i="14"/>
  <c r="U59" i="9"/>
  <c r="CG40" i="25"/>
  <c r="CG40" i="23"/>
  <c r="AF37" i="10"/>
  <c r="AF50" i="10" s="1"/>
  <c r="AF50" i="9"/>
  <c r="CB34" i="22"/>
  <c r="CC21" i="22"/>
  <c r="CC34" i="22" s="1"/>
  <c r="E44" i="16"/>
  <c r="E57" i="16" s="1"/>
  <c r="F31" i="16"/>
  <c r="D50" i="17"/>
  <c r="D37" i="18"/>
  <c r="D50" i="18" s="1"/>
  <c r="AO48" i="22"/>
  <c r="AO35" i="23"/>
  <c r="AO48" i="23" s="1"/>
  <c r="CI31" i="17"/>
  <c r="CH44" i="17"/>
  <c r="CH57" i="17" s="1"/>
  <c r="AZ42" i="12"/>
  <c r="AZ55" i="12" s="1"/>
  <c r="BA29" i="12"/>
  <c r="BR32" i="24"/>
  <c r="BQ45" i="24"/>
  <c r="AO34" i="19"/>
  <c r="AP21" i="19"/>
  <c r="AY40" i="22"/>
  <c r="AY53" i="22" s="1"/>
  <c r="AZ27" i="22"/>
  <c r="AQ43" i="17"/>
  <c r="AQ56" i="17" s="1"/>
  <c r="AR30" i="17"/>
  <c r="W42" i="25"/>
  <c r="W55" i="25" s="1"/>
  <c r="W55" i="24"/>
  <c r="W42" i="23"/>
  <c r="W55" i="23" s="1"/>
  <c r="AN55" i="18"/>
  <c r="BI42" i="9"/>
  <c r="BJ29" i="9"/>
  <c r="CA54" i="9"/>
  <c r="BQ39" i="17"/>
  <c r="BQ52" i="17" s="1"/>
  <c r="BR26" i="17"/>
  <c r="L59" i="12"/>
  <c r="BG49" i="7"/>
  <c r="BG36" i="8"/>
  <c r="BG49" i="8" s="1"/>
  <c r="BX45" i="25"/>
  <c r="BX45" i="23"/>
  <c r="BY44" i="19"/>
  <c r="BZ31" i="19"/>
  <c r="AH37" i="22"/>
  <c r="AH50" i="22" s="1"/>
  <c r="AI24" i="22"/>
  <c r="BR31" i="17"/>
  <c r="BQ44" i="17"/>
  <c r="BQ57" i="17" s="1"/>
  <c r="BH41" i="24"/>
  <c r="BI28" i="24"/>
  <c r="M55" i="21"/>
  <c r="M42" i="20"/>
  <c r="M55" i="20" s="1"/>
  <c r="BI29" i="19"/>
  <c r="BH42" i="19"/>
  <c r="AX44" i="22"/>
  <c r="AX57" i="22" s="1"/>
  <c r="AY31" i="22"/>
  <c r="BI34" i="14"/>
  <c r="BJ21" i="14"/>
  <c r="AF40" i="21"/>
  <c r="AG27" i="21"/>
  <c r="X39" i="21"/>
  <c r="X52" i="21" s="1"/>
  <c r="Y26" i="21"/>
  <c r="AY51" i="9"/>
  <c r="AY43" i="26"/>
  <c r="AZ30" i="26"/>
  <c r="X52" i="19"/>
  <c r="X39" i="18"/>
  <c r="X52" i="18" s="1"/>
  <c r="AW58" i="13"/>
  <c r="BQ42" i="26"/>
  <c r="BR29" i="26"/>
  <c r="N39" i="21"/>
  <c r="O26" i="21"/>
  <c r="BH43" i="11"/>
  <c r="BH56" i="11" s="1"/>
  <c r="BI30" i="11"/>
  <c r="AE57" i="17"/>
  <c r="W39" i="26"/>
  <c r="W52" i="26" s="1"/>
  <c r="X26" i="26"/>
  <c r="AF36" i="22"/>
  <c r="AG23" i="22"/>
  <c r="AJ53" i="14"/>
  <c r="AX42" i="17"/>
  <c r="AX55" i="17" s="1"/>
  <c r="AY29" i="17"/>
  <c r="D55" i="7"/>
  <c r="D42" i="8"/>
  <c r="D55" i="8" s="1"/>
  <c r="AG39" i="9"/>
  <c r="AH26" i="9"/>
  <c r="AG44" i="21"/>
  <c r="AG57" i="21" s="1"/>
  <c r="AH31" i="21"/>
  <c r="M47" i="17"/>
  <c r="M34" i="18"/>
  <c r="M47" i="18" s="1"/>
  <c r="CI35" i="16"/>
  <c r="CI48" i="16" s="1"/>
  <c r="CJ22" i="16"/>
  <c r="BS39" i="16"/>
  <c r="BS52" i="16" s="1"/>
  <c r="BT26" i="16"/>
  <c r="BT39" i="16" s="1"/>
  <c r="BT52" i="16" s="1"/>
  <c r="BZ32" i="12"/>
  <c r="BY45" i="12"/>
  <c r="BQ34" i="26"/>
  <c r="BQ47" i="26" s="1"/>
  <c r="BR21" i="26"/>
  <c r="CH36" i="14"/>
  <c r="CI23" i="14"/>
  <c r="CI40" i="26"/>
  <c r="CI53" i="26" s="1"/>
  <c r="CJ27" i="26"/>
  <c r="CJ23" i="19"/>
  <c r="CI36" i="19"/>
  <c r="BO41" i="25"/>
  <c r="BO41" i="23"/>
  <c r="AE37" i="25"/>
  <c r="AE50" i="25" s="1"/>
  <c r="AE50" i="24"/>
  <c r="AE37" i="23"/>
  <c r="AE50" i="23" s="1"/>
  <c r="V38" i="23"/>
  <c r="V51" i="23" s="1"/>
  <c r="AF41" i="21"/>
  <c r="AG28" i="21"/>
  <c r="CJ43" i="17"/>
  <c r="CJ56" i="17" s="1"/>
  <c r="CK30" i="17"/>
  <c r="G30" i="21"/>
  <c r="F43" i="21"/>
  <c r="F56" i="21" s="1"/>
  <c r="H41" i="19"/>
  <c r="I28" i="19"/>
  <c r="I41" i="19" s="1"/>
  <c r="BQ36" i="9"/>
  <c r="BR23" i="9"/>
  <c r="AY32" i="16"/>
  <c r="AX45" i="16"/>
  <c r="AX58" i="16" s="1"/>
  <c r="O29" i="12"/>
  <c r="N42" i="12"/>
  <c r="AG45" i="19"/>
  <c r="AH32" i="19"/>
  <c r="CG37" i="13"/>
  <c r="BF36" i="15"/>
  <c r="BF36" i="13"/>
  <c r="BY44" i="21"/>
  <c r="BY57" i="21" s="1"/>
  <c r="BZ31" i="21"/>
  <c r="Y36" i="12"/>
  <c r="Y49" i="12" s="1"/>
  <c r="Z23" i="12"/>
  <c r="CI35" i="12"/>
  <c r="CJ22" i="12"/>
  <c r="X37" i="7"/>
  <c r="X50" i="7" s="1"/>
  <c r="Y24" i="7"/>
  <c r="CK22" i="17"/>
  <c r="CJ35" i="17"/>
  <c r="CJ48" i="17" s="1"/>
  <c r="BT25" i="12"/>
  <c r="BT38" i="12" s="1"/>
  <c r="BT51" i="12" s="1"/>
  <c r="BS38" i="12"/>
  <c r="BS51" i="12" s="1"/>
  <c r="BH35" i="7"/>
  <c r="BH48" i="7" s="1"/>
  <c r="BI22" i="7"/>
  <c r="AE42" i="25"/>
  <c r="AE55" i="25" s="1"/>
  <c r="AE55" i="24"/>
  <c r="AE42" i="23"/>
  <c r="AE55" i="23" s="1"/>
  <c r="CH40" i="9"/>
  <c r="CI27" i="9"/>
  <c r="BF57" i="7"/>
  <c r="AH40" i="11"/>
  <c r="AH53" i="11" s="1"/>
  <c r="AI27" i="11"/>
  <c r="AF57" i="9"/>
  <c r="AF44" i="10"/>
  <c r="AF57" i="10" s="1"/>
  <c r="AF44" i="8"/>
  <c r="AF57" i="8" s="1"/>
  <c r="O37" i="11"/>
  <c r="O50" i="11" s="1"/>
  <c r="P24" i="11"/>
  <c r="AW40" i="20"/>
  <c r="AW53" i="20" s="1"/>
  <c r="AW40" i="18"/>
  <c r="BQ45" i="22"/>
  <c r="BQ58" i="22" s="1"/>
  <c r="BR32" i="22"/>
  <c r="J23" i="6"/>
  <c r="I23" i="4"/>
  <c r="AF38" i="19"/>
  <c r="AG25" i="19"/>
  <c r="AW54" i="23" l="1"/>
  <c r="BF59" i="26"/>
  <c r="AY47" i="22"/>
  <c r="AW52" i="22"/>
  <c r="AW49" i="22"/>
  <c r="AW56" i="22"/>
  <c r="BX54" i="26"/>
  <c r="V59" i="22"/>
  <c r="AW50" i="22"/>
  <c r="AN57" i="19"/>
  <c r="D61" i="21"/>
  <c r="D79" i="6" s="1"/>
  <c r="B68" i="4"/>
  <c r="AS48" i="12"/>
  <c r="BO57" i="12"/>
  <c r="D59" i="14"/>
  <c r="D61" i="14" s="1"/>
  <c r="D70" i="6" s="1"/>
  <c r="D59" i="26"/>
  <c r="D61" i="26" s="1"/>
  <c r="D86" i="6" s="1"/>
  <c r="M59" i="22"/>
  <c r="BX57" i="26"/>
  <c r="C67" i="4"/>
  <c r="AW54" i="22"/>
  <c r="BX55" i="26"/>
  <c r="BX56" i="26"/>
  <c r="BX48" i="26"/>
  <c r="AW59" i="26"/>
  <c r="BX47" i="26"/>
  <c r="BX49" i="26"/>
  <c r="BF50" i="20"/>
  <c r="AW56" i="21"/>
  <c r="AE59" i="21"/>
  <c r="AE59" i="12"/>
  <c r="AN52" i="15"/>
  <c r="AW59" i="14"/>
  <c r="BH47" i="14"/>
  <c r="AE59" i="23"/>
  <c r="AN59" i="22"/>
  <c r="D59" i="23"/>
  <c r="D61" i="23" s="1"/>
  <c r="D83" i="6" s="1"/>
  <c r="AN59" i="26"/>
  <c r="AN48" i="17"/>
  <c r="AN52" i="17"/>
  <c r="AN55" i="17"/>
  <c r="BP53" i="17"/>
  <c r="AW53" i="18"/>
  <c r="D59" i="20"/>
  <c r="D61" i="20" s="1"/>
  <c r="D78" i="6" s="1"/>
  <c r="AN58" i="19"/>
  <c r="BF53" i="14"/>
  <c r="BF49" i="13"/>
  <c r="BO50" i="12"/>
  <c r="BO56" i="12"/>
  <c r="BF51" i="13"/>
  <c r="BF52" i="13"/>
  <c r="BF50" i="13"/>
  <c r="AN59" i="21"/>
  <c r="AE59" i="19"/>
  <c r="BF53" i="20"/>
  <c r="AE59" i="20"/>
  <c r="AE59" i="18"/>
  <c r="BF52" i="20"/>
  <c r="BF55" i="20"/>
  <c r="AW58" i="21"/>
  <c r="V59" i="19"/>
  <c r="BF51" i="20"/>
  <c r="BF56" i="20"/>
  <c r="BF54" i="20"/>
  <c r="AN59" i="18"/>
  <c r="V59" i="20"/>
  <c r="BD47" i="20"/>
  <c r="BD59" i="20" s="1"/>
  <c r="BE47" i="20"/>
  <c r="BE59" i="20" s="1"/>
  <c r="BM8" i="20"/>
  <c r="BP47" i="20" s="1"/>
  <c r="BD20" i="20"/>
  <c r="BF47" i="20"/>
  <c r="AN47" i="19"/>
  <c r="V59" i="18"/>
  <c r="BG47" i="20"/>
  <c r="BF58" i="20"/>
  <c r="BF48" i="20"/>
  <c r="AW49" i="21"/>
  <c r="AO47" i="17"/>
  <c r="AN49" i="17"/>
  <c r="AN47" i="17"/>
  <c r="D59" i="19"/>
  <c r="D61" i="19" s="1"/>
  <c r="D77" i="6" s="1"/>
  <c r="D66" i="4" s="1"/>
  <c r="BF57" i="20"/>
  <c r="V59" i="24"/>
  <c r="AW58" i="23"/>
  <c r="AW47" i="23"/>
  <c r="D59" i="24"/>
  <c r="D61" i="24" s="1"/>
  <c r="D84" i="6" s="1"/>
  <c r="D33" i="6" s="1"/>
  <c r="AW56" i="23"/>
  <c r="V59" i="26"/>
  <c r="AW50" i="23"/>
  <c r="BX52" i="26"/>
  <c r="AW55" i="23"/>
  <c r="AN59" i="25"/>
  <c r="AW47" i="25"/>
  <c r="AW48" i="25"/>
  <c r="AW48" i="23"/>
  <c r="AN58" i="24"/>
  <c r="AX47" i="25"/>
  <c r="M59" i="26"/>
  <c r="E59" i="22"/>
  <c r="E61" i="22" s="1"/>
  <c r="E82" i="6" s="1"/>
  <c r="V59" i="15"/>
  <c r="BF54" i="13"/>
  <c r="AN59" i="14"/>
  <c r="BO47" i="12"/>
  <c r="BF49" i="14"/>
  <c r="M59" i="12"/>
  <c r="AV56" i="12"/>
  <c r="AX56" i="12"/>
  <c r="AU56" i="12"/>
  <c r="BD17" i="12"/>
  <c r="AY56" i="12"/>
  <c r="D59" i="13"/>
  <c r="D61" i="13" s="1"/>
  <c r="D69" i="6" s="1"/>
  <c r="N59" i="16"/>
  <c r="BA56" i="12"/>
  <c r="AN59" i="12"/>
  <c r="V59" i="13"/>
  <c r="BB56" i="12"/>
  <c r="V59" i="14"/>
  <c r="BF53" i="13"/>
  <c r="BO52" i="12"/>
  <c r="BF55" i="13"/>
  <c r="M59" i="15"/>
  <c r="D59" i="15"/>
  <c r="D61" i="15" s="1"/>
  <c r="D71" i="6" s="1"/>
  <c r="BF47" i="13"/>
  <c r="BQ36" i="11"/>
  <c r="BQ49" i="11" s="1"/>
  <c r="BR23" i="11"/>
  <c r="C64" i="4"/>
  <c r="X40" i="11"/>
  <c r="X53" i="11" s="1"/>
  <c r="Y27" i="11"/>
  <c r="AY37" i="7"/>
  <c r="AY50" i="7" s="1"/>
  <c r="AZ24" i="7"/>
  <c r="AY36" i="7"/>
  <c r="AY49" i="7" s="1"/>
  <c r="AZ23" i="7"/>
  <c r="BJ37" i="10"/>
  <c r="BJ50" i="10" s="1"/>
  <c r="BJ50" i="9"/>
  <c r="BQ43" i="11"/>
  <c r="BQ56" i="11" s="1"/>
  <c r="BR30" i="11"/>
  <c r="AJ22" i="11"/>
  <c r="AJ35" i="11" s="1"/>
  <c r="AJ48" i="11" s="1"/>
  <c r="AI35" i="11"/>
  <c r="AI48" i="11" s="1"/>
  <c r="F39" i="9"/>
  <c r="F52" i="9" s="1"/>
  <c r="G26" i="9"/>
  <c r="CB43" i="7"/>
  <c r="CB56" i="7" s="1"/>
  <c r="CC30" i="7"/>
  <c r="CC43" i="7" s="1"/>
  <c r="CC56" i="7" s="1"/>
  <c r="BQ38" i="11"/>
  <c r="BR25" i="11"/>
  <c r="BZ45" i="7"/>
  <c r="CA32" i="7"/>
  <c r="N52" i="11"/>
  <c r="N59" i="11" s="1"/>
  <c r="N39" i="10"/>
  <c r="N52" i="10" s="1"/>
  <c r="X43" i="10"/>
  <c r="X56" i="10" s="1"/>
  <c r="H28" i="7"/>
  <c r="G41" i="7"/>
  <c r="G54" i="7" s="1"/>
  <c r="P35" i="7"/>
  <c r="Q22" i="7"/>
  <c r="BK37" i="10"/>
  <c r="BK50" i="10" s="1"/>
  <c r="AX51" i="7"/>
  <c r="AX38" i="8"/>
  <c r="AX51" i="8" s="1"/>
  <c r="AX40" i="10"/>
  <c r="AX53" i="10" s="1"/>
  <c r="G23" i="7"/>
  <c r="F36" i="7"/>
  <c r="F49" i="7" s="1"/>
  <c r="X38" i="7"/>
  <c r="X51" i="7" s="1"/>
  <c r="Y25" i="7"/>
  <c r="P26" i="11"/>
  <c r="O39" i="11"/>
  <c r="O48" i="7"/>
  <c r="O35" i="8"/>
  <c r="O48" i="8" s="1"/>
  <c r="BR40" i="11"/>
  <c r="BR53" i="11" s="1"/>
  <c r="BS27" i="11"/>
  <c r="AY43" i="7"/>
  <c r="AZ30" i="7"/>
  <c r="AZ25" i="7"/>
  <c r="AY38" i="7"/>
  <c r="BB26" i="11"/>
  <c r="BB39" i="11" s="1"/>
  <c r="BB52" i="11" s="1"/>
  <c r="BA39" i="11"/>
  <c r="BA52" i="11" s="1"/>
  <c r="E50" i="9"/>
  <c r="E37" i="10"/>
  <c r="E50" i="10" s="1"/>
  <c r="BZ38" i="7"/>
  <c r="CA25" i="7"/>
  <c r="AP37" i="11"/>
  <c r="AQ24" i="11"/>
  <c r="AO37" i="10"/>
  <c r="AO50" i="10" s="1"/>
  <c r="AO50" i="11"/>
  <c r="BR21" i="7"/>
  <c r="BQ34" i="7"/>
  <c r="Y27" i="7"/>
  <c r="X40" i="7"/>
  <c r="X53" i="7" s="1"/>
  <c r="AZ27" i="9"/>
  <c r="AY40" i="9"/>
  <c r="BY37" i="8"/>
  <c r="BY50" i="8" s="1"/>
  <c r="BQ47" i="7"/>
  <c r="W40" i="8"/>
  <c r="W53" i="8" s="1"/>
  <c r="CA39" i="9"/>
  <c r="CA52" i="9" s="1"/>
  <c r="CB26" i="9"/>
  <c r="BS31" i="9"/>
  <c r="BR44" i="9"/>
  <c r="AX56" i="7"/>
  <c r="AX43" i="8"/>
  <c r="AX56" i="8" s="1"/>
  <c r="CI34" i="11"/>
  <c r="CI34" i="10" s="1"/>
  <c r="CJ21" i="11"/>
  <c r="CJ41" i="9"/>
  <c r="CK28" i="9"/>
  <c r="F37" i="9"/>
  <c r="F37" i="8" s="1"/>
  <c r="F50" i="8" s="1"/>
  <c r="G24" i="9"/>
  <c r="BY38" i="8"/>
  <c r="BY51" i="8" s="1"/>
  <c r="BY51" i="7"/>
  <c r="BI30" i="9"/>
  <c r="BH43" i="9"/>
  <c r="BH56" i="9" s="1"/>
  <c r="AG34" i="11"/>
  <c r="AG47" i="11" s="1"/>
  <c r="AH21" i="11"/>
  <c r="AG43" i="9"/>
  <c r="AH30" i="9"/>
  <c r="AP39" i="9"/>
  <c r="AP52" i="9" s="1"/>
  <c r="AQ26" i="9"/>
  <c r="AO35" i="8"/>
  <c r="AO48" i="8" s="1"/>
  <c r="AP35" i="7"/>
  <c r="AP48" i="7" s="1"/>
  <c r="AQ22" i="7"/>
  <c r="AH30" i="11"/>
  <c r="AG43" i="11"/>
  <c r="AG56" i="11" s="1"/>
  <c r="BP45" i="8"/>
  <c r="BP58" i="8" s="1"/>
  <c r="CA41" i="10"/>
  <c r="CA54" i="10" s="1"/>
  <c r="E39" i="8"/>
  <c r="E52" i="8" s="1"/>
  <c r="AX36" i="8"/>
  <c r="AX49" i="8" s="1"/>
  <c r="N43" i="8"/>
  <c r="N56" i="8" s="1"/>
  <c r="BI26" i="7"/>
  <c r="BH39" i="7"/>
  <c r="BH52" i="7" s="1"/>
  <c r="AO53" i="7"/>
  <c r="AO40" i="8"/>
  <c r="AO53" i="8" s="1"/>
  <c r="BQ57" i="9"/>
  <c r="BQ44" i="10"/>
  <c r="BQ57" i="10" s="1"/>
  <c r="CI41" i="10"/>
  <c r="CI54" i="10" s="1"/>
  <c r="CI54" i="9"/>
  <c r="Y25" i="11"/>
  <c r="X38" i="11"/>
  <c r="X51" i="11" s="1"/>
  <c r="CJ25" i="7"/>
  <c r="CI38" i="7"/>
  <c r="CI51" i="7" s="1"/>
  <c r="O43" i="7"/>
  <c r="O56" i="7" s="1"/>
  <c r="P30" i="7"/>
  <c r="AH23" i="9"/>
  <c r="AG36" i="9"/>
  <c r="AG49" i="9" s="1"/>
  <c r="P32" i="11"/>
  <c r="O45" i="11"/>
  <c r="O58" i="11" s="1"/>
  <c r="W40" i="10"/>
  <c r="W53" i="10" s="1"/>
  <c r="AY43" i="10"/>
  <c r="AY56" i="10" s="1"/>
  <c r="AG40" i="7"/>
  <c r="AG53" i="7" s="1"/>
  <c r="AH27" i="7"/>
  <c r="AP40" i="7"/>
  <c r="AQ27" i="7"/>
  <c r="BH41" i="7"/>
  <c r="BI28" i="7"/>
  <c r="X36" i="7"/>
  <c r="Y23" i="7"/>
  <c r="E56" i="7"/>
  <c r="E43" i="8"/>
  <c r="E56" i="8" s="1"/>
  <c r="AY45" i="7"/>
  <c r="AY58" i="7" s="1"/>
  <c r="AZ32" i="7"/>
  <c r="AF56" i="9"/>
  <c r="AF43" i="10"/>
  <c r="AF56" i="10" s="1"/>
  <c r="BR28" i="7"/>
  <c r="BQ41" i="7"/>
  <c r="BQ54" i="7" s="1"/>
  <c r="BG56" i="9"/>
  <c r="BG43" i="8"/>
  <c r="BG56" i="8" s="1"/>
  <c r="W45" i="10"/>
  <c r="W58" i="10" s="1"/>
  <c r="H22" i="9"/>
  <c r="G35" i="9"/>
  <c r="G48" i="9" s="1"/>
  <c r="BR24" i="11"/>
  <c r="BQ37" i="11"/>
  <c r="BQ37" i="10" s="1"/>
  <c r="BQ50" i="10" s="1"/>
  <c r="BP51" i="11"/>
  <c r="BP38" i="10"/>
  <c r="BP51" i="10" s="1"/>
  <c r="BS31" i="11"/>
  <c r="BR44" i="11"/>
  <c r="BR57" i="11" s="1"/>
  <c r="AF36" i="10"/>
  <c r="AF49" i="10" s="1"/>
  <c r="F38" i="8"/>
  <c r="F51" i="8" s="1"/>
  <c r="BP36" i="8"/>
  <c r="BP49" i="8" s="1"/>
  <c r="N42" i="10"/>
  <c r="N55" i="10" s="1"/>
  <c r="AZ27" i="11"/>
  <c r="AY40" i="11"/>
  <c r="AY53" i="11" s="1"/>
  <c r="BG54" i="7"/>
  <c r="BG41" i="8"/>
  <c r="BG54" i="8" s="1"/>
  <c r="W49" i="7"/>
  <c r="W36" i="8"/>
  <c r="W49" i="8" s="1"/>
  <c r="AQ31" i="7"/>
  <c r="AP44" i="7"/>
  <c r="AP57" i="7" s="1"/>
  <c r="F43" i="7"/>
  <c r="G30" i="7"/>
  <c r="BY45" i="8"/>
  <c r="BY58" i="8" s="1"/>
  <c r="BO57" i="7"/>
  <c r="BO56" i="7"/>
  <c r="M20" i="4"/>
  <c r="V59" i="8"/>
  <c r="BF48" i="8"/>
  <c r="D59" i="11"/>
  <c r="D61" i="11" s="1"/>
  <c r="D65" i="6" s="1"/>
  <c r="BO58" i="7"/>
  <c r="BF56" i="8"/>
  <c r="BF47" i="8"/>
  <c r="BF55" i="8"/>
  <c r="M16" i="4"/>
  <c r="BF58" i="8"/>
  <c r="V59" i="9"/>
  <c r="AN59" i="10"/>
  <c r="BF57" i="10"/>
  <c r="AW59" i="7"/>
  <c r="BF52" i="8"/>
  <c r="CC53" i="11"/>
  <c r="BF52" i="10"/>
  <c r="B21" i="5"/>
  <c r="D21" i="5" s="1"/>
  <c r="AE59" i="10"/>
  <c r="AE59" i="8"/>
  <c r="AO47" i="11"/>
  <c r="AW59" i="8"/>
  <c r="V59" i="10"/>
  <c r="AN59" i="8"/>
  <c r="D59" i="9"/>
  <c r="D61" i="9" s="1"/>
  <c r="D63" i="6" s="1"/>
  <c r="AE59" i="7"/>
  <c r="BF59" i="7"/>
  <c r="V59" i="11"/>
  <c r="AP47" i="11"/>
  <c r="M59" i="10"/>
  <c r="BM14" i="9"/>
  <c r="BR53" i="9" s="1"/>
  <c r="BE53" i="9"/>
  <c r="BD53" i="9"/>
  <c r="D65" i="4"/>
  <c r="D31" i="6"/>
  <c r="AP43" i="24"/>
  <c r="AQ30" i="24"/>
  <c r="H31" i="12"/>
  <c r="G44" i="12"/>
  <c r="G57" i="12" s="1"/>
  <c r="G43" i="11"/>
  <c r="G56" i="11" s="1"/>
  <c r="H30" i="11"/>
  <c r="CL30" i="19"/>
  <c r="CL43" i="19" s="1"/>
  <c r="CK43" i="19"/>
  <c r="BH41" i="25"/>
  <c r="BH54" i="25" s="1"/>
  <c r="BH54" i="24"/>
  <c r="BH41" i="23"/>
  <c r="BH54" i="23" s="1"/>
  <c r="N47" i="17"/>
  <c r="N34" i="18"/>
  <c r="N47" i="18" s="1"/>
  <c r="W53" i="17"/>
  <c r="W59" i="17" s="1"/>
  <c r="W40" i="18"/>
  <c r="W53" i="18" s="1"/>
  <c r="AO55" i="16"/>
  <c r="AO42" i="15"/>
  <c r="AO55" i="15" s="1"/>
  <c r="AQ39" i="11"/>
  <c r="AR26" i="11"/>
  <c r="CL29" i="24"/>
  <c r="CL42" i="24" s="1"/>
  <c r="CK42" i="24"/>
  <c r="CA26" i="14"/>
  <c r="BZ39" i="14"/>
  <c r="BH37" i="21"/>
  <c r="BH50" i="21" s="1"/>
  <c r="BI24" i="21"/>
  <c r="P40" i="16"/>
  <c r="P53" i="16" s="1"/>
  <c r="Q27" i="16"/>
  <c r="BR41" i="26"/>
  <c r="BR54" i="26" s="1"/>
  <c r="BS28" i="26"/>
  <c r="AG45" i="16"/>
  <c r="AH32" i="16"/>
  <c r="AH48" i="19"/>
  <c r="AZ43" i="17"/>
  <c r="AZ56" i="17" s="1"/>
  <c r="BA30" i="17"/>
  <c r="X41" i="17"/>
  <c r="X54" i="17" s="1"/>
  <c r="Y28" i="17"/>
  <c r="Y39" i="21"/>
  <c r="Y52" i="21" s="1"/>
  <c r="Z26" i="21"/>
  <c r="F44" i="16"/>
  <c r="F57" i="16" s="1"/>
  <c r="G31" i="16"/>
  <c r="AP38" i="22"/>
  <c r="AQ25" i="22"/>
  <c r="BR27" i="22"/>
  <c r="BQ40" i="22"/>
  <c r="BQ53" i="22" s="1"/>
  <c r="AA26" i="19"/>
  <c r="AA39" i="19" s="1"/>
  <c r="Z39" i="19"/>
  <c r="AN48" i="15"/>
  <c r="Y23" i="17"/>
  <c r="X36" i="17"/>
  <c r="X49" i="17" s="1"/>
  <c r="BJ31" i="11"/>
  <c r="BI44" i="11"/>
  <c r="BI57" i="11" s="1"/>
  <c r="AH35" i="26"/>
  <c r="AH48" i="26" s="1"/>
  <c r="AI22" i="26"/>
  <c r="Y54" i="14"/>
  <c r="G40" i="9"/>
  <c r="H27" i="9"/>
  <c r="W58" i="26"/>
  <c r="W45" i="25"/>
  <c r="W58" i="25" s="1"/>
  <c r="AN47" i="15"/>
  <c r="BH40" i="20"/>
  <c r="BH53" i="20" s="1"/>
  <c r="BH53" i="19"/>
  <c r="CK45" i="21"/>
  <c r="CK58" i="21" s="1"/>
  <c r="CL32" i="21"/>
  <c r="CL45" i="21" s="1"/>
  <c r="CL58" i="21" s="1"/>
  <c r="BZ44" i="21"/>
  <c r="BZ57" i="21" s="1"/>
  <c r="CA31" i="21"/>
  <c r="BZ45" i="12"/>
  <c r="CA32" i="12"/>
  <c r="K23" i="6"/>
  <c r="K23" i="4" s="1"/>
  <c r="J23" i="4"/>
  <c r="N55" i="12"/>
  <c r="N42" i="13"/>
  <c r="N55" i="13" s="1"/>
  <c r="AG41" i="21"/>
  <c r="AH28" i="21"/>
  <c r="CH36" i="15"/>
  <c r="CH49" i="15" s="1"/>
  <c r="CH36" i="13"/>
  <c r="CH49" i="13" s="1"/>
  <c r="CH49" i="14"/>
  <c r="BI41" i="14"/>
  <c r="BJ28" i="14"/>
  <c r="CJ21" i="19"/>
  <c r="CI34" i="19"/>
  <c r="AX44" i="20"/>
  <c r="AX57" i="20" s="1"/>
  <c r="AX44" i="18"/>
  <c r="AX57" i="18" s="1"/>
  <c r="AX57" i="19"/>
  <c r="BH35" i="16"/>
  <c r="BH48" i="16" s="1"/>
  <c r="BI22" i="16"/>
  <c r="BY57" i="7"/>
  <c r="BY44" i="8"/>
  <c r="BY57" i="8" s="1"/>
  <c r="AZ38" i="16"/>
  <c r="AZ51" i="16" s="1"/>
  <c r="BA25" i="16"/>
  <c r="BJ38" i="24"/>
  <c r="BK25" i="24"/>
  <c r="BK38" i="24" s="1"/>
  <c r="BA25" i="17"/>
  <c r="AZ38" i="17"/>
  <c r="AZ51" i="17" s="1"/>
  <c r="G39" i="17"/>
  <c r="G52" i="17" s="1"/>
  <c r="H26" i="17"/>
  <c r="BJ39" i="21"/>
  <c r="BJ52" i="21" s="1"/>
  <c r="BK26" i="21"/>
  <c r="BK39" i="21" s="1"/>
  <c r="BK52" i="21" s="1"/>
  <c r="CJ43" i="12"/>
  <c r="CK30" i="12"/>
  <c r="AF37" i="25"/>
  <c r="AF50" i="25" s="1"/>
  <c r="AF50" i="24"/>
  <c r="AF37" i="23"/>
  <c r="AF50" i="23" s="1"/>
  <c r="CC51" i="9"/>
  <c r="AO35" i="18"/>
  <c r="AO48" i="18" s="1"/>
  <c r="BQ44" i="7"/>
  <c r="BR31" i="7"/>
  <c r="AZ38" i="11"/>
  <c r="AZ51" i="11" s="1"/>
  <c r="BA25" i="11"/>
  <c r="AR22" i="22"/>
  <c r="AQ35" i="22"/>
  <c r="AG37" i="10"/>
  <c r="AG50" i="10" s="1"/>
  <c r="AG50" i="9"/>
  <c r="CA48" i="19"/>
  <c r="AQ29" i="17"/>
  <c r="AP42" i="17"/>
  <c r="AP55" i="17" s="1"/>
  <c r="CA42" i="14"/>
  <c r="CB29" i="14"/>
  <c r="CJ44" i="7"/>
  <c r="CJ57" i="7" s="1"/>
  <c r="CK31" i="7"/>
  <c r="P49" i="14"/>
  <c r="W49" i="11"/>
  <c r="W36" i="10"/>
  <c r="W49" i="10" s="1"/>
  <c r="BA39" i="17"/>
  <c r="BA52" i="17" s="1"/>
  <c r="BB26" i="17"/>
  <c r="BB39" i="17" s="1"/>
  <c r="BB52" i="17" s="1"/>
  <c r="H13" i="4"/>
  <c r="H46" i="4" s="1"/>
  <c r="I13" i="6"/>
  <c r="P35" i="17"/>
  <c r="P48" i="17" s="1"/>
  <c r="Q22" i="17"/>
  <c r="X51" i="24"/>
  <c r="X38" i="23"/>
  <c r="X51" i="23" s="1"/>
  <c r="AG34" i="17"/>
  <c r="AG47" i="17" s="1"/>
  <c r="AH21" i="17"/>
  <c r="AS41" i="15"/>
  <c r="AS54" i="15" s="1"/>
  <c r="AS54" i="14"/>
  <c r="BZ34" i="21"/>
  <c r="CA21" i="21"/>
  <c r="AQ34" i="11"/>
  <c r="AQ47" i="11" s="1"/>
  <c r="AR21" i="11"/>
  <c r="N55" i="22"/>
  <c r="N42" i="23"/>
  <c r="N55" i="23" s="1"/>
  <c r="AY42" i="25"/>
  <c r="AY55" i="25" s="1"/>
  <c r="AY55" i="24"/>
  <c r="AY42" i="23"/>
  <c r="AY55" i="23" s="1"/>
  <c r="AI28" i="12"/>
  <c r="AH41" i="12"/>
  <c r="AH54" i="12" s="1"/>
  <c r="BI32" i="9"/>
  <c r="BH45" i="9"/>
  <c r="Y36" i="21"/>
  <c r="Y49" i="21" s="1"/>
  <c r="Z23" i="21"/>
  <c r="BH42" i="7"/>
  <c r="BI29" i="7"/>
  <c r="BR23" i="16"/>
  <c r="BQ36" i="16"/>
  <c r="BQ49" i="16" s="1"/>
  <c r="AX38" i="15"/>
  <c r="AX51" i="15" s="1"/>
  <c r="AX51" i="14"/>
  <c r="AX38" i="13"/>
  <c r="AX51" i="13" s="1"/>
  <c r="AQ22" i="14"/>
  <c r="AP35" i="14"/>
  <c r="AW59" i="20"/>
  <c r="Z30" i="11"/>
  <c r="Y43" i="11"/>
  <c r="Y56" i="11" s="1"/>
  <c r="G57" i="24"/>
  <c r="AF56" i="26"/>
  <c r="AF43" i="25"/>
  <c r="AF56" i="25" s="1"/>
  <c r="BI26" i="17"/>
  <c r="BH39" i="17"/>
  <c r="BH52" i="17" s="1"/>
  <c r="AG44" i="26"/>
  <c r="AG57" i="26" s="1"/>
  <c r="AH31" i="26"/>
  <c r="BQ56" i="14"/>
  <c r="AH34" i="19"/>
  <c r="AI21" i="19"/>
  <c r="BH42" i="13"/>
  <c r="BH55" i="13" s="1"/>
  <c r="F45" i="15"/>
  <c r="F58" i="15" s="1"/>
  <c r="F45" i="13"/>
  <c r="F58" i="13" s="1"/>
  <c r="F58" i="14"/>
  <c r="AX37" i="25"/>
  <c r="AX50" i="25" s="1"/>
  <c r="AX50" i="24"/>
  <c r="AX37" i="23"/>
  <c r="AX50" i="23" s="1"/>
  <c r="O41" i="9"/>
  <c r="P28" i="9"/>
  <c r="BQ44" i="26"/>
  <c r="BQ57" i="26" s="1"/>
  <c r="BR31" i="26"/>
  <c r="P49" i="19"/>
  <c r="AY56" i="14"/>
  <c r="AY43" i="15"/>
  <c r="AY56" i="15" s="1"/>
  <c r="AY43" i="13"/>
  <c r="AY56" i="13" s="1"/>
  <c r="Y42" i="14"/>
  <c r="Z29" i="14"/>
  <c r="AG37" i="19"/>
  <c r="AH24" i="19"/>
  <c r="X34" i="24"/>
  <c r="Y21" i="24"/>
  <c r="CH54" i="7"/>
  <c r="CH41" i="8"/>
  <c r="CH54" i="8" s="1"/>
  <c r="H50" i="19"/>
  <c r="BH42" i="17"/>
  <c r="BH55" i="17" s="1"/>
  <c r="BI29" i="17"/>
  <c r="Y34" i="9"/>
  <c r="Z21" i="9"/>
  <c r="M59" i="20"/>
  <c r="AH32" i="7"/>
  <c r="AG45" i="7"/>
  <c r="AG58" i="7" s="1"/>
  <c r="N41" i="15"/>
  <c r="N54" i="15" s="1"/>
  <c r="N54" i="14"/>
  <c r="N41" i="13"/>
  <c r="N54" i="13" s="1"/>
  <c r="AW56" i="25"/>
  <c r="AY37" i="10"/>
  <c r="AY50" i="10" s="1"/>
  <c r="AY37" i="8"/>
  <c r="AY50" i="8" s="1"/>
  <c r="AY50" i="9"/>
  <c r="I47" i="19"/>
  <c r="BS34" i="14"/>
  <c r="BT21" i="14"/>
  <c r="BT34" i="14" s="1"/>
  <c r="BR53" i="14"/>
  <c r="BR40" i="15"/>
  <c r="BR53" i="15" s="1"/>
  <c r="BR40" i="13"/>
  <c r="BR53" i="13" s="1"/>
  <c r="N35" i="20"/>
  <c r="N48" i="20" s="1"/>
  <c r="N48" i="19"/>
  <c r="N35" i="18"/>
  <c r="N48" i="18" s="1"/>
  <c r="BZ49" i="14"/>
  <c r="BZ36" i="15"/>
  <c r="BZ49" i="15" s="1"/>
  <c r="BZ36" i="13"/>
  <c r="BZ49" i="13" s="1"/>
  <c r="BD20" i="8"/>
  <c r="BM8" i="8"/>
  <c r="BO50" i="8" s="1"/>
  <c r="BD47" i="8"/>
  <c r="BD59" i="8" s="1"/>
  <c r="BF54" i="8"/>
  <c r="BF49" i="8"/>
  <c r="F45" i="10"/>
  <c r="F58" i="10" s="1"/>
  <c r="BF50" i="8"/>
  <c r="AP36" i="21"/>
  <c r="AQ23" i="21"/>
  <c r="BP50" i="7"/>
  <c r="BP37" i="8"/>
  <c r="BP50" i="8" s="1"/>
  <c r="AZ26" i="16"/>
  <c r="AY39" i="16"/>
  <c r="AY52" i="16" s="1"/>
  <c r="O45" i="10"/>
  <c r="O58" i="10" s="1"/>
  <c r="O58" i="9"/>
  <c r="AO51" i="26"/>
  <c r="AO38" i="25"/>
  <c r="AO51" i="25" s="1"/>
  <c r="AH44" i="11"/>
  <c r="AH57" i="11" s="1"/>
  <c r="AI31" i="11"/>
  <c r="AQ43" i="11"/>
  <c r="AQ56" i="11" s="1"/>
  <c r="AR30" i="11"/>
  <c r="BG38" i="10"/>
  <c r="BG51" i="10" s="1"/>
  <c r="BG51" i="9"/>
  <c r="BG38" i="8"/>
  <c r="BG51" i="8" s="1"/>
  <c r="BG39" i="18"/>
  <c r="BG52" i="18" s="1"/>
  <c r="N55" i="17"/>
  <c r="N42" i="18"/>
  <c r="N55" i="18" s="1"/>
  <c r="AQ22" i="17"/>
  <c r="AP35" i="17"/>
  <c r="AP48" i="17" s="1"/>
  <c r="CJ31" i="11"/>
  <c r="CI44" i="11"/>
  <c r="CI57" i="11" s="1"/>
  <c r="BQ36" i="21"/>
  <c r="BQ49" i="21" s="1"/>
  <c r="BR23" i="21"/>
  <c r="AG34" i="21"/>
  <c r="AG47" i="21" s="1"/>
  <c r="AH21" i="21"/>
  <c r="AX43" i="20"/>
  <c r="AX56" i="20" s="1"/>
  <c r="AX56" i="19"/>
  <c r="AX43" i="18"/>
  <c r="AX56" i="18" s="1"/>
  <c r="AQ35" i="21"/>
  <c r="AQ48" i="21" s="1"/>
  <c r="AR22" i="21"/>
  <c r="CI35" i="10"/>
  <c r="CI48" i="10" s="1"/>
  <c r="BH45" i="26"/>
  <c r="BH58" i="26" s="1"/>
  <c r="BI32" i="26"/>
  <c r="W52" i="14"/>
  <c r="W39" i="15"/>
  <c r="W52" i="15" s="1"/>
  <c r="W39" i="13"/>
  <c r="W52" i="13" s="1"/>
  <c r="CI43" i="15"/>
  <c r="CI56" i="15" s="1"/>
  <c r="CI56" i="14"/>
  <c r="CI43" i="13"/>
  <c r="CI56" i="13" s="1"/>
  <c r="AX42" i="10"/>
  <c r="AX55" i="10" s="1"/>
  <c r="AX55" i="9"/>
  <c r="AX42" i="8"/>
  <c r="AX55" i="8" s="1"/>
  <c r="G35" i="11"/>
  <c r="H22" i="11"/>
  <c r="AH45" i="17"/>
  <c r="AH58" i="17" s="1"/>
  <c r="AI32" i="17"/>
  <c r="BH35" i="24"/>
  <c r="BI22" i="24"/>
  <c r="CA37" i="24"/>
  <c r="CB24" i="24"/>
  <c r="O44" i="19"/>
  <c r="P31" i="19"/>
  <c r="BB31" i="21"/>
  <c r="BB44" i="21" s="1"/>
  <c r="BB57" i="21" s="1"/>
  <c r="BA44" i="21"/>
  <c r="BA57" i="21" s="1"/>
  <c r="G21" i="17"/>
  <c r="F34" i="17"/>
  <c r="CJ48" i="9"/>
  <c r="CB23" i="9"/>
  <c r="CA36" i="9"/>
  <c r="CI53" i="14"/>
  <c r="CI40" i="13"/>
  <c r="CI53" i="13" s="1"/>
  <c r="BF51" i="10"/>
  <c r="B17" i="5"/>
  <c r="D17" i="5" s="1"/>
  <c r="W43" i="25"/>
  <c r="W56" i="25" s="1"/>
  <c r="AX37" i="13"/>
  <c r="AX50" i="13" s="1"/>
  <c r="AX50" i="12"/>
  <c r="CJ39" i="16"/>
  <c r="CJ52" i="16" s="1"/>
  <c r="CK26" i="16"/>
  <c r="AH53" i="19"/>
  <c r="AH40" i="18"/>
  <c r="AH53" i="18" s="1"/>
  <c r="BR34" i="21"/>
  <c r="BS21" i="21"/>
  <c r="Y43" i="19"/>
  <c r="Z30" i="19"/>
  <c r="CH34" i="8"/>
  <c r="AR31" i="14"/>
  <c r="AQ44" i="14"/>
  <c r="CB44" i="12"/>
  <c r="CB57" i="12" s="1"/>
  <c r="CC31" i="12"/>
  <c r="CC44" i="12" s="1"/>
  <c r="CC57" i="12" s="1"/>
  <c r="BA23" i="17"/>
  <c r="AZ36" i="17"/>
  <c r="AZ49" i="17" s="1"/>
  <c r="CJ42" i="11"/>
  <c r="CJ55" i="11" s="1"/>
  <c r="CK29" i="11"/>
  <c r="O58" i="19"/>
  <c r="O45" i="18"/>
  <c r="O58" i="18" s="1"/>
  <c r="AZ47" i="21"/>
  <c r="Q25" i="9"/>
  <c r="P38" i="9"/>
  <c r="AQ22" i="16"/>
  <c r="AP35" i="16"/>
  <c r="AP48" i="16" s="1"/>
  <c r="W50" i="26"/>
  <c r="W37" i="25"/>
  <c r="W50" i="25" s="1"/>
  <c r="AQ28" i="22"/>
  <c r="AP41" i="22"/>
  <c r="BH44" i="8"/>
  <c r="BH57" i="8" s="1"/>
  <c r="AN56" i="15"/>
  <c r="AI40" i="22"/>
  <c r="AI53" i="22" s="1"/>
  <c r="AJ27" i="22"/>
  <c r="AJ40" i="22" s="1"/>
  <c r="AJ53" i="22" s="1"/>
  <c r="BG39" i="15"/>
  <c r="BG52" i="15" s="1"/>
  <c r="BG52" i="14"/>
  <c r="BG39" i="13"/>
  <c r="BG52" i="13" s="1"/>
  <c r="AA31" i="14"/>
  <c r="AA44" i="14" s="1"/>
  <c r="Z44" i="14"/>
  <c r="AG39" i="20"/>
  <c r="AG52" i="20" s="1"/>
  <c r="O50" i="14"/>
  <c r="O37" i="15"/>
  <c r="O50" i="15" s="1"/>
  <c r="O37" i="13"/>
  <c r="O50" i="13" s="1"/>
  <c r="BJ44" i="9"/>
  <c r="BK31" i="9"/>
  <c r="BK44" i="9" s="1"/>
  <c r="Z25" i="9"/>
  <c r="Y38" i="9"/>
  <c r="W58" i="22"/>
  <c r="W45" i="23"/>
  <c r="W58" i="23" s="1"/>
  <c r="M59" i="9"/>
  <c r="O35" i="12"/>
  <c r="O48" i="12" s="1"/>
  <c r="P22" i="12"/>
  <c r="BI38" i="11"/>
  <c r="BI51" i="11" s="1"/>
  <c r="BJ25" i="11"/>
  <c r="O37" i="25"/>
  <c r="O50" i="25" s="1"/>
  <c r="O50" i="24"/>
  <c r="O37" i="23"/>
  <c r="O50" i="23" s="1"/>
  <c r="AH37" i="12"/>
  <c r="AH50" i="12" s="1"/>
  <c r="AI24" i="12"/>
  <c r="AH39" i="24"/>
  <c r="AI26" i="24"/>
  <c r="BH42" i="24"/>
  <c r="BI29" i="24"/>
  <c r="CH40" i="25"/>
  <c r="CH53" i="25" s="1"/>
  <c r="CH53" i="24"/>
  <c r="CH40" i="23"/>
  <c r="CH53" i="23" s="1"/>
  <c r="F45" i="25"/>
  <c r="F58" i="25" s="1"/>
  <c r="F58" i="24"/>
  <c r="F45" i="23"/>
  <c r="F58" i="23" s="1"/>
  <c r="AP45" i="14"/>
  <c r="AQ32" i="14"/>
  <c r="Y27" i="22"/>
  <c r="X40" i="22"/>
  <c r="X53" i="22" s="1"/>
  <c r="P28" i="17"/>
  <c r="O41" i="17"/>
  <c r="O54" i="17" s="1"/>
  <c r="BJ22" i="19"/>
  <c r="BI35" i="19"/>
  <c r="AZ35" i="21"/>
  <c r="AZ48" i="21" s="1"/>
  <c r="BA22" i="21"/>
  <c r="Y24" i="22"/>
  <c r="X37" i="22"/>
  <c r="CH45" i="8"/>
  <c r="CH58" i="8" s="1"/>
  <c r="B35" i="6"/>
  <c r="B26" i="4"/>
  <c r="T16" i="6"/>
  <c r="BR27" i="19"/>
  <c r="BQ40" i="19"/>
  <c r="BZ42" i="15"/>
  <c r="BZ55" i="15" s="1"/>
  <c r="BZ55" i="14"/>
  <c r="W35" i="25"/>
  <c r="W48" i="25" s="1"/>
  <c r="W48" i="24"/>
  <c r="W35" i="23"/>
  <c r="W48" i="23" s="1"/>
  <c r="BJ45" i="14"/>
  <c r="BK32" i="14"/>
  <c r="BK45" i="14" s="1"/>
  <c r="O44" i="11"/>
  <c r="O57" i="11" s="1"/>
  <c r="P31" i="11"/>
  <c r="AY41" i="24"/>
  <c r="AZ28" i="24"/>
  <c r="AZ42" i="24"/>
  <c r="BA29" i="24"/>
  <c r="AY41" i="7"/>
  <c r="AZ28" i="7"/>
  <c r="AS51" i="19"/>
  <c r="AS38" i="18"/>
  <c r="AS51" i="18" s="1"/>
  <c r="BH37" i="26"/>
  <c r="BH50" i="26" s="1"/>
  <c r="BI24" i="26"/>
  <c r="Y35" i="7"/>
  <c r="Y48" i="7" s="1"/>
  <c r="Z22" i="7"/>
  <c r="BH35" i="11"/>
  <c r="BH48" i="11" s="1"/>
  <c r="BI22" i="11"/>
  <c r="BG55" i="7"/>
  <c r="BG42" i="8"/>
  <c r="BG55" i="8" s="1"/>
  <c r="AY38" i="14"/>
  <c r="AZ25" i="14"/>
  <c r="AO35" i="15"/>
  <c r="AO48" i="15" s="1"/>
  <c r="AO48" i="14"/>
  <c r="AO35" i="13"/>
  <c r="AO48" i="13" s="1"/>
  <c r="CJ34" i="22"/>
  <c r="CK21" i="22"/>
  <c r="W40" i="25"/>
  <c r="W53" i="25" s="1"/>
  <c r="W53" i="24"/>
  <c r="W40" i="23"/>
  <c r="W53" i="23" s="1"/>
  <c r="CJ41" i="17"/>
  <c r="CJ54" i="17" s="1"/>
  <c r="CK28" i="17"/>
  <c r="I31" i="24"/>
  <c r="I44" i="24" s="1"/>
  <c r="H44" i="24"/>
  <c r="BR30" i="12"/>
  <c r="BQ43" i="12"/>
  <c r="AZ36" i="14"/>
  <c r="BA23" i="14"/>
  <c r="CL51" i="14"/>
  <c r="BI21" i="9"/>
  <c r="BH34" i="9"/>
  <c r="AG34" i="20"/>
  <c r="AG47" i="20" s="1"/>
  <c r="AG47" i="19"/>
  <c r="G45" i="14"/>
  <c r="H32" i="14"/>
  <c r="BZ36" i="26"/>
  <c r="BZ49" i="26" s="1"/>
  <c r="CA23" i="26"/>
  <c r="N41" i="10"/>
  <c r="N54" i="10" s="1"/>
  <c r="N54" i="9"/>
  <c r="N41" i="8"/>
  <c r="N54" i="8" s="1"/>
  <c r="X52" i="24"/>
  <c r="X39" i="23"/>
  <c r="X52" i="23" s="1"/>
  <c r="G34" i="24"/>
  <c r="H21" i="24"/>
  <c r="AF37" i="20"/>
  <c r="AF50" i="20" s="1"/>
  <c r="AF50" i="19"/>
  <c r="AF37" i="18"/>
  <c r="AF50" i="18" s="1"/>
  <c r="CK42" i="7"/>
  <c r="CK55" i="7" s="1"/>
  <c r="CL29" i="7"/>
  <c r="CL42" i="7" s="1"/>
  <c r="CL55" i="7" s="1"/>
  <c r="R23" i="7"/>
  <c r="R36" i="7" s="1"/>
  <c r="R49" i="7" s="1"/>
  <c r="Q36" i="7"/>
  <c r="Q49" i="7" s="1"/>
  <c r="W34" i="25"/>
  <c r="W47" i="25" s="1"/>
  <c r="W47" i="24"/>
  <c r="W34" i="23"/>
  <c r="W47" i="23" s="1"/>
  <c r="CJ28" i="7"/>
  <c r="CI41" i="7"/>
  <c r="O45" i="7"/>
  <c r="O58" i="7" s="1"/>
  <c r="P32" i="7"/>
  <c r="X47" i="9"/>
  <c r="B28" i="4"/>
  <c r="Y36" i="19"/>
  <c r="Z23" i="19"/>
  <c r="CJ42" i="16"/>
  <c r="CJ55" i="16" s="1"/>
  <c r="CK29" i="16"/>
  <c r="AZ40" i="14"/>
  <c r="BA27" i="14"/>
  <c r="H47" i="19"/>
  <c r="AH40" i="17"/>
  <c r="AH53" i="17" s="1"/>
  <c r="AI27" i="17"/>
  <c r="F35" i="7"/>
  <c r="G22" i="7"/>
  <c r="AY39" i="19"/>
  <c r="AZ26" i="19"/>
  <c r="AG42" i="9"/>
  <c r="AH29" i="9"/>
  <c r="AO49" i="21"/>
  <c r="AO59" i="21" s="1"/>
  <c r="AO36" i="20"/>
  <c r="AO49" i="20" s="1"/>
  <c r="BQ37" i="7"/>
  <c r="BR24" i="7"/>
  <c r="AZ39" i="21"/>
  <c r="AZ52" i="21" s="1"/>
  <c r="BA26" i="21"/>
  <c r="BZ43" i="9"/>
  <c r="CA30" i="9"/>
  <c r="CK35" i="22"/>
  <c r="CK48" i="22" s="1"/>
  <c r="CL22" i="22"/>
  <c r="CL35" i="22" s="1"/>
  <c r="CL48" i="22" s="1"/>
  <c r="X45" i="19"/>
  <c r="Y32" i="19"/>
  <c r="Z43" i="7"/>
  <c r="Z56" i="7" s="1"/>
  <c r="AA30" i="7"/>
  <c r="AA43" i="7" s="1"/>
  <c r="AA56" i="7" s="1"/>
  <c r="BR44" i="22"/>
  <c r="BR57" i="22" s="1"/>
  <c r="BS31" i="22"/>
  <c r="BI25" i="9"/>
  <c r="BH38" i="9"/>
  <c r="E45" i="4"/>
  <c r="E24" i="4"/>
  <c r="CJ35" i="7"/>
  <c r="CJ48" i="7" s="1"/>
  <c r="CK22" i="7"/>
  <c r="O42" i="17"/>
  <c r="P29" i="17"/>
  <c r="AG35" i="22"/>
  <c r="AG48" i="22" s="1"/>
  <c r="AH22" i="22"/>
  <c r="CI34" i="26"/>
  <c r="CJ21" i="26"/>
  <c r="AH36" i="26"/>
  <c r="AH49" i="26" s="1"/>
  <c r="AI23" i="26"/>
  <c r="BG35" i="25"/>
  <c r="BG48" i="25" s="1"/>
  <c r="BG48" i="24"/>
  <c r="BG35" i="23"/>
  <c r="BG48" i="23" s="1"/>
  <c r="R27" i="12"/>
  <c r="R40" i="12" s="1"/>
  <c r="R53" i="12" s="1"/>
  <c r="Q40" i="12"/>
  <c r="Q53" i="12" s="1"/>
  <c r="BZ37" i="23"/>
  <c r="BZ50" i="23" s="1"/>
  <c r="BZ50" i="24"/>
  <c r="BQ42" i="21"/>
  <c r="BQ55" i="21" s="1"/>
  <c r="BR29" i="21"/>
  <c r="CH58" i="12"/>
  <c r="CH45" i="13"/>
  <c r="CH58" i="13" s="1"/>
  <c r="N44" i="20"/>
  <c r="N57" i="20" s="1"/>
  <c r="N57" i="19"/>
  <c r="N44" i="18"/>
  <c r="N57" i="18" s="1"/>
  <c r="E47" i="17"/>
  <c r="E34" i="18"/>
  <c r="E47" i="18" s="1"/>
  <c r="BS24" i="17"/>
  <c r="BR37" i="17"/>
  <c r="BR50" i="17" s="1"/>
  <c r="BR38" i="16"/>
  <c r="BR51" i="16" s="1"/>
  <c r="BS25" i="16"/>
  <c r="O38" i="14"/>
  <c r="P25" i="14"/>
  <c r="CJ38" i="16"/>
  <c r="CK25" i="16"/>
  <c r="BK23" i="16"/>
  <c r="BK36" i="16" s="1"/>
  <c r="BK49" i="16" s="1"/>
  <c r="BJ36" i="16"/>
  <c r="BJ49" i="16" s="1"/>
  <c r="AY37" i="12"/>
  <c r="AZ24" i="12"/>
  <c r="AJ27" i="19"/>
  <c r="AJ40" i="19" s="1"/>
  <c r="AI40" i="19"/>
  <c r="X56" i="19"/>
  <c r="X43" i="18"/>
  <c r="X56" i="18" s="1"/>
  <c r="CI34" i="7"/>
  <c r="CJ21" i="7"/>
  <c r="AA29" i="9"/>
  <c r="AA42" i="9" s="1"/>
  <c r="Z42" i="9"/>
  <c r="D59" i="17"/>
  <c r="D61" i="17" s="1"/>
  <c r="D75" i="6" s="1"/>
  <c r="AH42" i="22"/>
  <c r="AH55" i="22" s="1"/>
  <c r="AI29" i="22"/>
  <c r="BQ40" i="26"/>
  <c r="BQ53" i="26" s="1"/>
  <c r="BR27" i="26"/>
  <c r="AH25" i="7"/>
  <c r="AG38" i="7"/>
  <c r="AG51" i="7" s="1"/>
  <c r="H52" i="24"/>
  <c r="AP42" i="10"/>
  <c r="AP55" i="10" s="1"/>
  <c r="AP42" i="8"/>
  <c r="AP55" i="8" s="1"/>
  <c r="AP55" i="9"/>
  <c r="N35" i="25"/>
  <c r="N48" i="25" s="1"/>
  <c r="BZ37" i="14"/>
  <c r="CA24" i="14"/>
  <c r="CC45" i="18"/>
  <c r="CC58" i="18" s="1"/>
  <c r="R24" i="12"/>
  <c r="R37" i="12" s="1"/>
  <c r="R50" i="12" s="1"/>
  <c r="Q37" i="12"/>
  <c r="Q50" i="12" s="1"/>
  <c r="O51" i="9"/>
  <c r="O38" i="10"/>
  <c r="O51" i="10" s="1"/>
  <c r="AN58" i="15"/>
  <c r="C90" i="6"/>
  <c r="C30" i="4"/>
  <c r="C26" i="6"/>
  <c r="BH44" i="10"/>
  <c r="BH57" i="10" s="1"/>
  <c r="CJ27" i="22"/>
  <c r="CI40" i="22"/>
  <c r="CI53" i="22" s="1"/>
  <c r="BQ48" i="22"/>
  <c r="BQ35" i="23"/>
  <c r="BQ48" i="23" s="1"/>
  <c r="Q24" i="14"/>
  <c r="P37" i="14"/>
  <c r="BI57" i="9"/>
  <c r="BI44" i="10"/>
  <c r="BI57" i="10" s="1"/>
  <c r="AJ28" i="19"/>
  <c r="AJ41" i="19" s="1"/>
  <c r="AI41" i="19"/>
  <c r="X45" i="22"/>
  <c r="Y32" i="22"/>
  <c r="M59" i="8"/>
  <c r="I22" i="6"/>
  <c r="H22" i="4"/>
  <c r="CB22" i="7"/>
  <c r="CA35" i="7"/>
  <c r="CA48" i="7" s="1"/>
  <c r="AG52" i="24"/>
  <c r="BG42" i="25"/>
  <c r="BG55" i="25" s="1"/>
  <c r="BG55" i="24"/>
  <c r="BG42" i="23"/>
  <c r="BG55" i="23" s="1"/>
  <c r="BZ58" i="16"/>
  <c r="BZ45" i="15"/>
  <c r="BZ58" i="15" s="1"/>
  <c r="CJ27" i="24"/>
  <c r="CI40" i="24"/>
  <c r="CI42" i="26"/>
  <c r="CJ29" i="26"/>
  <c r="AU20" i="22"/>
  <c r="BD8" i="22"/>
  <c r="BG47" i="22" s="1"/>
  <c r="BG59" i="22" s="1"/>
  <c r="AV47" i="22"/>
  <c r="AV59" i="22" s="1"/>
  <c r="AW51" i="22"/>
  <c r="AW48" i="22"/>
  <c r="AU47" i="22"/>
  <c r="AU59" i="22" s="1"/>
  <c r="AW47" i="22"/>
  <c r="AW53" i="22"/>
  <c r="AW58" i="22"/>
  <c r="AW55" i="22"/>
  <c r="AX47" i="22"/>
  <c r="O36" i="17"/>
  <c r="P23" i="17"/>
  <c r="AQ44" i="21"/>
  <c r="AQ57" i="21" s="1"/>
  <c r="AR31" i="21"/>
  <c r="AO45" i="15"/>
  <c r="AO58" i="15" s="1"/>
  <c r="AO58" i="14"/>
  <c r="AO45" i="13"/>
  <c r="AO58" i="13" s="1"/>
  <c r="CJ26" i="19"/>
  <c r="CI39" i="19"/>
  <c r="Q44" i="7"/>
  <c r="Q57" i="7" s="1"/>
  <c r="R31" i="7"/>
  <c r="R44" i="7" s="1"/>
  <c r="R57" i="7" s="1"/>
  <c r="BH35" i="20"/>
  <c r="BH48" i="20" s="1"/>
  <c r="BH48" i="19"/>
  <c r="BH35" i="18"/>
  <c r="BH48" i="18" s="1"/>
  <c r="CJ26" i="12"/>
  <c r="CI39" i="12"/>
  <c r="CI52" i="12" s="1"/>
  <c r="H42" i="12"/>
  <c r="H55" i="12" s="1"/>
  <c r="I29" i="12"/>
  <c r="I42" i="12" s="1"/>
  <c r="I55" i="12" s="1"/>
  <c r="G23" i="17"/>
  <c r="F36" i="17"/>
  <c r="F49" i="17" s="1"/>
  <c r="F43" i="10"/>
  <c r="F56" i="10" s="1"/>
  <c r="BR45" i="22"/>
  <c r="BR58" i="22" s="1"/>
  <c r="BS32" i="22"/>
  <c r="O43" i="8"/>
  <c r="O56" i="8" s="1"/>
  <c r="O56" i="9"/>
  <c r="AJ22" i="12"/>
  <c r="AJ35" i="12" s="1"/>
  <c r="AJ48" i="12" s="1"/>
  <c r="AI35" i="12"/>
  <c r="AI48" i="12" s="1"/>
  <c r="BP40" i="20"/>
  <c r="BP53" i="20" s="1"/>
  <c r="BP53" i="19"/>
  <c r="BP40" i="18"/>
  <c r="BP53" i="18" s="1"/>
  <c r="Q39" i="14"/>
  <c r="R26" i="14"/>
  <c r="R39" i="14" s="1"/>
  <c r="R32" i="12"/>
  <c r="R45" i="12" s="1"/>
  <c r="R58" i="12" s="1"/>
  <c r="Q45" i="12"/>
  <c r="Q58" i="12" s="1"/>
  <c r="BI36" i="24"/>
  <c r="BJ23" i="24"/>
  <c r="X36" i="20"/>
  <c r="X49" i="20" s="1"/>
  <c r="X49" i="19"/>
  <c r="AY40" i="15"/>
  <c r="AY53" i="15" s="1"/>
  <c r="AY53" i="14"/>
  <c r="AY40" i="13"/>
  <c r="AY53" i="13" s="1"/>
  <c r="Y42" i="16"/>
  <c r="Y55" i="16" s="1"/>
  <c r="Z29" i="16"/>
  <c r="O35" i="26"/>
  <c r="O48" i="26" s="1"/>
  <c r="P22" i="26"/>
  <c r="E48" i="7"/>
  <c r="E35" i="8"/>
  <c r="E48" i="8" s="1"/>
  <c r="AX39" i="20"/>
  <c r="AX52" i="20" s="1"/>
  <c r="AX52" i="19"/>
  <c r="AX39" i="18"/>
  <c r="AX52" i="18" s="1"/>
  <c r="AI35" i="19"/>
  <c r="AJ22" i="19"/>
  <c r="AJ35" i="19" s="1"/>
  <c r="AF42" i="10"/>
  <c r="AF55" i="10" s="1"/>
  <c r="AF55" i="9"/>
  <c r="AF42" i="8"/>
  <c r="AF55" i="8" s="1"/>
  <c r="Q44" i="17"/>
  <c r="Q57" i="17" s="1"/>
  <c r="R31" i="17"/>
  <c r="R44" i="17" s="1"/>
  <c r="R57" i="17" s="1"/>
  <c r="BA42" i="14"/>
  <c r="BB29" i="14"/>
  <c r="BB42" i="14" s="1"/>
  <c r="AG42" i="7"/>
  <c r="AG55" i="7" s="1"/>
  <c r="AH29" i="7"/>
  <c r="AG44" i="24"/>
  <c r="AH31" i="24"/>
  <c r="BY43" i="10"/>
  <c r="BY56" i="10" s="1"/>
  <c r="BY43" i="8"/>
  <c r="BY56" i="8" s="1"/>
  <c r="BY56" i="9"/>
  <c r="AR40" i="21"/>
  <c r="AR53" i="21" s="1"/>
  <c r="AS27" i="21"/>
  <c r="AS40" i="21" s="1"/>
  <c r="AS53" i="21" s="1"/>
  <c r="W45" i="20"/>
  <c r="W58" i="20" s="1"/>
  <c r="W58" i="19"/>
  <c r="W45" i="18"/>
  <c r="W58" i="18" s="1"/>
  <c r="F24" i="6"/>
  <c r="G12" i="6"/>
  <c r="F12" i="4"/>
  <c r="M59" i="13"/>
  <c r="BR35" i="11"/>
  <c r="BR48" i="11" s="1"/>
  <c r="BS22" i="11"/>
  <c r="BH37" i="20"/>
  <c r="BH50" i="20" s="1"/>
  <c r="BH50" i="19"/>
  <c r="BH37" i="18"/>
  <c r="BH50" i="18" s="1"/>
  <c r="T20" i="6"/>
  <c r="BJ22" i="12"/>
  <c r="BI35" i="12"/>
  <c r="H22" i="12"/>
  <c r="G35" i="12"/>
  <c r="G48" i="12" s="1"/>
  <c r="BI53" i="24"/>
  <c r="CB34" i="24"/>
  <c r="CC21" i="24"/>
  <c r="CC34" i="24" s="1"/>
  <c r="CH44" i="20"/>
  <c r="CH57" i="20" s="1"/>
  <c r="CH57" i="19"/>
  <c r="CH44" i="18"/>
  <c r="CH57" i="18" s="1"/>
  <c r="CJ32" i="12"/>
  <c r="CI45" i="12"/>
  <c r="E55" i="17"/>
  <c r="E42" i="18"/>
  <c r="E55" i="18" s="1"/>
  <c r="H31" i="14"/>
  <c r="G44" i="14"/>
  <c r="CA30" i="26"/>
  <c r="BZ43" i="26"/>
  <c r="BI44" i="19"/>
  <c r="BJ31" i="19"/>
  <c r="N38" i="15"/>
  <c r="N51" i="15" s="1"/>
  <c r="N51" i="14"/>
  <c r="N38" i="13"/>
  <c r="N51" i="13" s="1"/>
  <c r="CI51" i="16"/>
  <c r="CI38" i="15"/>
  <c r="CI51" i="15" s="1"/>
  <c r="BZ40" i="19"/>
  <c r="CA27" i="19"/>
  <c r="AY41" i="26"/>
  <c r="AY54" i="26" s="1"/>
  <c r="AZ28" i="26"/>
  <c r="P36" i="16"/>
  <c r="P49" i="16" s="1"/>
  <c r="Q23" i="16"/>
  <c r="BR23" i="17"/>
  <c r="BQ36" i="17"/>
  <c r="BQ49" i="17" s="1"/>
  <c r="Y55" i="9"/>
  <c r="D59" i="18"/>
  <c r="D61" i="18" s="1"/>
  <c r="D76" i="6" s="1"/>
  <c r="X40" i="10"/>
  <c r="X53" i="10" s="1"/>
  <c r="X53" i="9"/>
  <c r="X40" i="8"/>
  <c r="X53" i="8" s="1"/>
  <c r="CH44" i="10"/>
  <c r="CH57" i="10" s="1"/>
  <c r="AZ37" i="11"/>
  <c r="AZ50" i="11" s="1"/>
  <c r="BA24" i="11"/>
  <c r="AZ25" i="19"/>
  <c r="AY38" i="19"/>
  <c r="O38" i="22"/>
  <c r="O51" i="22" s="1"/>
  <c r="P25" i="22"/>
  <c r="Y43" i="24"/>
  <c r="Z30" i="24"/>
  <c r="I52" i="24"/>
  <c r="AR29" i="9"/>
  <c r="AQ42" i="9"/>
  <c r="AA22" i="11"/>
  <c r="AA35" i="11" s="1"/>
  <c r="AA48" i="11" s="1"/>
  <c r="Z35" i="11"/>
  <c r="Z48" i="11" s="1"/>
  <c r="BI43" i="16"/>
  <c r="BI56" i="16" s="1"/>
  <c r="BJ30" i="16"/>
  <c r="Y44" i="22"/>
  <c r="Y57" i="22" s="1"/>
  <c r="Z31" i="22"/>
  <c r="BY50" i="14"/>
  <c r="BY37" i="15"/>
  <c r="BY50" i="15" s="1"/>
  <c r="BY37" i="13"/>
  <c r="BY50" i="13" s="1"/>
  <c r="BA28" i="21"/>
  <c r="AZ41" i="21"/>
  <c r="AZ54" i="21" s="1"/>
  <c r="BI44" i="14"/>
  <c r="BJ31" i="14"/>
  <c r="P31" i="12"/>
  <c r="O44" i="12"/>
  <c r="O57" i="12" s="1"/>
  <c r="X38" i="22"/>
  <c r="X51" i="22" s="1"/>
  <c r="Y25" i="22"/>
  <c r="AE59" i="25"/>
  <c r="BH53" i="9"/>
  <c r="BH40" i="10"/>
  <c r="BH53" i="10" s="1"/>
  <c r="BR35" i="22"/>
  <c r="BS22" i="22"/>
  <c r="P35" i="14"/>
  <c r="Q22" i="14"/>
  <c r="AY40" i="23"/>
  <c r="AY53" i="23" s="1"/>
  <c r="CB45" i="9"/>
  <c r="CC32" i="9"/>
  <c r="CC45" i="9" s="1"/>
  <c r="P36" i="9"/>
  <c r="Q23" i="9"/>
  <c r="AH54" i="19"/>
  <c r="AH41" i="18"/>
  <c r="AH54" i="18" s="1"/>
  <c r="AP43" i="14"/>
  <c r="AQ30" i="14"/>
  <c r="O35" i="21"/>
  <c r="O48" i="21" s="1"/>
  <c r="P22" i="21"/>
  <c r="G44" i="22"/>
  <c r="G57" i="22" s="1"/>
  <c r="H31" i="22"/>
  <c r="BR25" i="14"/>
  <c r="BQ38" i="14"/>
  <c r="Y42" i="24"/>
  <c r="Z29" i="24"/>
  <c r="CA45" i="16"/>
  <c r="CB32" i="16"/>
  <c r="CH55" i="26"/>
  <c r="CH42" i="25"/>
  <c r="CH55" i="25" s="1"/>
  <c r="Y34" i="22"/>
  <c r="Y47" i="22" s="1"/>
  <c r="Z21" i="22"/>
  <c r="BJ23" i="19"/>
  <c r="BI36" i="19"/>
  <c r="N49" i="17"/>
  <c r="N36" i="18"/>
  <c r="N49" i="18" s="1"/>
  <c r="Z44" i="24"/>
  <c r="AA31" i="24"/>
  <c r="AA44" i="24" s="1"/>
  <c r="CH39" i="20"/>
  <c r="CH52" i="20" s="1"/>
  <c r="CH39" i="18"/>
  <c r="CH52" i="18" s="1"/>
  <c r="AH26" i="22"/>
  <c r="AG39" i="22"/>
  <c r="AG52" i="22" s="1"/>
  <c r="AH22" i="17"/>
  <c r="AG35" i="17"/>
  <c r="CJ37" i="14"/>
  <c r="CK24" i="14"/>
  <c r="Y26" i="12"/>
  <c r="X39" i="12"/>
  <c r="X52" i="12" s="1"/>
  <c r="BR36" i="14"/>
  <c r="BS23" i="14"/>
  <c r="Y45" i="17"/>
  <c r="Y58" i="17" s="1"/>
  <c r="Z32" i="17"/>
  <c r="F43" i="17"/>
  <c r="F56" i="17" s="1"/>
  <c r="G30" i="17"/>
  <c r="Q45" i="26"/>
  <c r="Q58" i="26" s="1"/>
  <c r="R32" i="26"/>
  <c r="R45" i="26" s="1"/>
  <c r="R58" i="26" s="1"/>
  <c r="X41" i="11"/>
  <c r="X54" i="11" s="1"/>
  <c r="Y28" i="11"/>
  <c r="M59" i="14"/>
  <c r="BI37" i="19"/>
  <c r="BJ24" i="19"/>
  <c r="G17" i="6"/>
  <c r="F17" i="4"/>
  <c r="BK27" i="24"/>
  <c r="BK40" i="24" s="1"/>
  <c r="BJ40" i="24"/>
  <c r="CI40" i="7"/>
  <c r="CI53" i="7" s="1"/>
  <c r="CJ27" i="7"/>
  <c r="CA34" i="23"/>
  <c r="CI44" i="19"/>
  <c r="CJ31" i="19"/>
  <c r="CE17" i="9"/>
  <c r="CH56" i="9" s="1"/>
  <c r="BV56" i="9"/>
  <c r="BW56" i="9"/>
  <c r="BI40" i="19"/>
  <c r="BJ27" i="19"/>
  <c r="P38" i="17"/>
  <c r="P51" i="17" s="1"/>
  <c r="Q25" i="17"/>
  <c r="G29" i="17"/>
  <c r="F42" i="17"/>
  <c r="BG37" i="20"/>
  <c r="BG50" i="20" s="1"/>
  <c r="F57" i="14"/>
  <c r="F44" i="15"/>
  <c r="F57" i="15" s="1"/>
  <c r="F44" i="13"/>
  <c r="F57" i="13" s="1"/>
  <c r="BJ43" i="26"/>
  <c r="BJ56" i="26" s="1"/>
  <c r="BK30" i="26"/>
  <c r="BK43" i="26" s="1"/>
  <c r="BK56" i="26" s="1"/>
  <c r="BZ43" i="14"/>
  <c r="CA30" i="14"/>
  <c r="P40" i="11"/>
  <c r="P53" i="11" s="1"/>
  <c r="Q27" i="11"/>
  <c r="BY56" i="26"/>
  <c r="BY43" i="25"/>
  <c r="BY56" i="25" s="1"/>
  <c r="BJ29" i="12"/>
  <c r="BI42" i="12"/>
  <c r="BI55" i="12" s="1"/>
  <c r="BH44" i="20"/>
  <c r="BH57" i="20" s="1"/>
  <c r="BH57" i="19"/>
  <c r="BH44" i="18"/>
  <c r="BH57" i="18" s="1"/>
  <c r="BB50" i="19"/>
  <c r="P40" i="7"/>
  <c r="P53" i="7" s="1"/>
  <c r="Q27" i="7"/>
  <c r="BB25" i="24"/>
  <c r="BB38" i="24" s="1"/>
  <c r="BA38" i="24"/>
  <c r="BY40" i="20"/>
  <c r="BY53" i="20" s="1"/>
  <c r="BY53" i="19"/>
  <c r="BY40" i="18"/>
  <c r="BY53" i="18" s="1"/>
  <c r="N41" i="20"/>
  <c r="N54" i="20" s="1"/>
  <c r="N54" i="19"/>
  <c r="N41" i="18"/>
  <c r="N54" i="18" s="1"/>
  <c r="Y30" i="21"/>
  <c r="X43" i="21"/>
  <c r="X56" i="21" s="1"/>
  <c r="AG41" i="14"/>
  <c r="AH28" i="14"/>
  <c r="Y40" i="9"/>
  <c r="Z27" i="9"/>
  <c r="BS37" i="14"/>
  <c r="BT24" i="14"/>
  <c r="BT37" i="14" s="1"/>
  <c r="AX38" i="20"/>
  <c r="AX51" i="20" s="1"/>
  <c r="AX51" i="19"/>
  <c r="AX38" i="18"/>
  <c r="AX51" i="18" s="1"/>
  <c r="CI42" i="10"/>
  <c r="CI55" i="10" s="1"/>
  <c r="CI55" i="9"/>
  <c r="CI42" i="8"/>
  <c r="CI55" i="8" s="1"/>
  <c r="X56" i="24"/>
  <c r="X43" i="23"/>
  <c r="X56" i="23" s="1"/>
  <c r="BP36" i="15"/>
  <c r="BP49" i="15" s="1"/>
  <c r="CJ38" i="17"/>
  <c r="CK25" i="17"/>
  <c r="AO36" i="18"/>
  <c r="AO49" i="18" s="1"/>
  <c r="AO49" i="17"/>
  <c r="BQ42" i="11"/>
  <c r="BQ55" i="11" s="1"/>
  <c r="BR29" i="11"/>
  <c r="BH57" i="14"/>
  <c r="BH44" i="15"/>
  <c r="BH57" i="15" s="1"/>
  <c r="BH44" i="13"/>
  <c r="BH57" i="13" s="1"/>
  <c r="AY36" i="26"/>
  <c r="AY49" i="26" s="1"/>
  <c r="AZ23" i="26"/>
  <c r="AP37" i="19"/>
  <c r="AQ24" i="19"/>
  <c r="CH34" i="25"/>
  <c r="F42" i="14"/>
  <c r="G29" i="14"/>
  <c r="AE59" i="26"/>
  <c r="BI40" i="9"/>
  <c r="BJ27" i="9"/>
  <c r="G45" i="11"/>
  <c r="G58" i="11" s="1"/>
  <c r="H32" i="11"/>
  <c r="O48" i="14"/>
  <c r="O35" i="15"/>
  <c r="O48" i="15" s="1"/>
  <c r="O35" i="13"/>
  <c r="O48" i="13" s="1"/>
  <c r="BR22" i="12"/>
  <c r="BQ35" i="12"/>
  <c r="CA44" i="11"/>
  <c r="CA57" i="11" s="1"/>
  <c r="CB31" i="11"/>
  <c r="CA58" i="9"/>
  <c r="H39" i="22"/>
  <c r="H52" i="22" s="1"/>
  <c r="I26" i="22"/>
  <c r="I39" i="22" s="1"/>
  <c r="I52" i="22" s="1"/>
  <c r="O36" i="8"/>
  <c r="O49" i="8" s="1"/>
  <c r="O49" i="9"/>
  <c r="D61" i="12"/>
  <c r="D68" i="6" s="1"/>
  <c r="AR26" i="19"/>
  <c r="AQ39" i="19"/>
  <c r="AO56" i="14"/>
  <c r="AO43" i="13"/>
  <c r="AO56" i="13" s="1"/>
  <c r="AO43" i="15"/>
  <c r="AO56" i="15" s="1"/>
  <c r="CC30" i="17"/>
  <c r="CC43" i="17" s="1"/>
  <c r="CC56" i="17" s="1"/>
  <c r="CB43" i="17"/>
  <c r="CB56" i="17" s="1"/>
  <c r="P40" i="9"/>
  <c r="Q27" i="9"/>
  <c r="CA45" i="21"/>
  <c r="CB32" i="21"/>
  <c r="BY41" i="20"/>
  <c r="BY54" i="20" s="1"/>
  <c r="D59" i="25"/>
  <c r="D61" i="25" s="1"/>
  <c r="D85" i="6" s="1"/>
  <c r="BP38" i="15"/>
  <c r="BP51" i="15" s="1"/>
  <c r="BP51" i="14"/>
  <c r="BP38" i="13"/>
  <c r="BP51" i="13" s="1"/>
  <c r="F37" i="26"/>
  <c r="F50" i="26" s="1"/>
  <c r="G24" i="26"/>
  <c r="X42" i="25"/>
  <c r="X55" i="25" s="1"/>
  <c r="X55" i="24"/>
  <c r="BR45" i="21"/>
  <c r="BR58" i="21" s="1"/>
  <c r="BS32" i="21"/>
  <c r="BT24" i="21"/>
  <c r="BT37" i="21" s="1"/>
  <c r="BT50" i="21" s="1"/>
  <c r="BS37" i="21"/>
  <c r="BS50" i="21" s="1"/>
  <c r="BH36" i="20"/>
  <c r="BH49" i="20" s="1"/>
  <c r="BH49" i="19"/>
  <c r="BH36" i="18"/>
  <c r="BH49" i="18" s="1"/>
  <c r="BR44" i="24"/>
  <c r="BS31" i="24"/>
  <c r="Y57" i="24"/>
  <c r="BJ36" i="11"/>
  <c r="BK23" i="11"/>
  <c r="BK36" i="11" s="1"/>
  <c r="AF48" i="17"/>
  <c r="AF59" i="17" s="1"/>
  <c r="AF35" i="18"/>
  <c r="AF48" i="18" s="1"/>
  <c r="CI50" i="14"/>
  <c r="CI37" i="15"/>
  <c r="CI50" i="15" s="1"/>
  <c r="AY45" i="8"/>
  <c r="AY58" i="8" s="1"/>
  <c r="AY58" i="9"/>
  <c r="BQ49" i="14"/>
  <c r="BQ36" i="15"/>
  <c r="BQ49" i="15" s="1"/>
  <c r="BQ36" i="13"/>
  <c r="BQ49" i="13" s="1"/>
  <c r="AH34" i="22"/>
  <c r="AI21" i="22"/>
  <c r="Z34" i="17"/>
  <c r="Z47" i="17" s="1"/>
  <c r="AA21" i="17"/>
  <c r="AA34" i="17" s="1"/>
  <c r="AA47" i="17" s="1"/>
  <c r="AH39" i="9"/>
  <c r="AI26" i="9"/>
  <c r="AZ31" i="19"/>
  <c r="AY44" i="19"/>
  <c r="CH40" i="10"/>
  <c r="CH53" i="10" s="1"/>
  <c r="CH40" i="8"/>
  <c r="CH53" i="8" s="1"/>
  <c r="CJ44" i="24"/>
  <c r="CK31" i="24"/>
  <c r="AH45" i="13"/>
  <c r="AH58" i="13" s="1"/>
  <c r="AH58" i="14"/>
  <c r="BH35" i="26"/>
  <c r="BH48" i="26" s="1"/>
  <c r="BI22" i="26"/>
  <c r="BV11" i="11"/>
  <c r="BN50" i="11"/>
  <c r="BM50" i="11"/>
  <c r="BP50" i="11"/>
  <c r="BJ21" i="19"/>
  <c r="BI34" i="19"/>
  <c r="BY47" i="26"/>
  <c r="BY34" i="25"/>
  <c r="I29" i="24"/>
  <c r="I42" i="24" s="1"/>
  <c r="H42" i="24"/>
  <c r="AU8" i="15"/>
  <c r="AX47" i="15" s="1"/>
  <c r="AL20" i="15"/>
  <c r="AL47" i="15"/>
  <c r="AL59" i="15" s="1"/>
  <c r="AM47" i="15"/>
  <c r="AM59" i="15" s="1"/>
  <c r="AN54" i="15"/>
  <c r="AN50" i="15"/>
  <c r="AH36" i="17"/>
  <c r="AH49" i="17" s="1"/>
  <c r="AI23" i="17"/>
  <c r="AG38" i="11"/>
  <c r="AG51" i="11" s="1"/>
  <c r="AH25" i="11"/>
  <c r="BY58" i="12"/>
  <c r="BY45" i="13"/>
  <c r="BY58" i="13" s="1"/>
  <c r="BJ25" i="7"/>
  <c r="BI38" i="7"/>
  <c r="BI51" i="7" s="1"/>
  <c r="Q42" i="16"/>
  <c r="Q55" i="16" s="1"/>
  <c r="R29" i="16"/>
  <c r="R42" i="16" s="1"/>
  <c r="R55" i="16" s="1"/>
  <c r="AQ34" i="14"/>
  <c r="AR21" i="14"/>
  <c r="CJ42" i="14"/>
  <c r="CK29" i="14"/>
  <c r="BZ38" i="22"/>
  <c r="BZ51" i="22" s="1"/>
  <c r="CA25" i="22"/>
  <c r="CK45" i="15"/>
  <c r="CK58" i="15" s="1"/>
  <c r="CK58" i="14"/>
  <c r="BR35" i="26"/>
  <c r="BS22" i="26"/>
  <c r="AG37" i="7"/>
  <c r="AG50" i="7" s="1"/>
  <c r="AH24" i="7"/>
  <c r="CJ37" i="24"/>
  <c r="CK24" i="24"/>
  <c r="AP37" i="12"/>
  <c r="AQ24" i="12"/>
  <c r="G35" i="22"/>
  <c r="G48" i="22" s="1"/>
  <c r="H22" i="22"/>
  <c r="CI43" i="24"/>
  <c r="CJ30" i="24"/>
  <c r="BA50" i="19"/>
  <c r="AF54" i="14"/>
  <c r="AF41" i="15"/>
  <c r="AF54" i="15" s="1"/>
  <c r="AF41" i="13"/>
  <c r="AF54" i="13" s="1"/>
  <c r="X35" i="10"/>
  <c r="X48" i="10" s="1"/>
  <c r="X48" i="9"/>
  <c r="X35" i="8"/>
  <c r="X48" i="8" s="1"/>
  <c r="N50" i="17"/>
  <c r="N37" i="18"/>
  <c r="N50" i="18" s="1"/>
  <c r="P22" i="22"/>
  <c r="O35" i="22"/>
  <c r="O48" i="22" s="1"/>
  <c r="CK36" i="26"/>
  <c r="CK49" i="26" s="1"/>
  <c r="CL23" i="26"/>
  <c r="CL36" i="26" s="1"/>
  <c r="CL49" i="26" s="1"/>
  <c r="CI51" i="17"/>
  <c r="CI38" i="18"/>
  <c r="CI51" i="18" s="1"/>
  <c r="AP36" i="17"/>
  <c r="AQ23" i="17"/>
  <c r="AP45" i="12"/>
  <c r="AP58" i="12" s="1"/>
  <c r="AQ32" i="12"/>
  <c r="AE59" i="13"/>
  <c r="AO37" i="20"/>
  <c r="AO50" i="20" s="1"/>
  <c r="AO50" i="19"/>
  <c r="AO37" i="18"/>
  <c r="AO50" i="18" s="1"/>
  <c r="AU8" i="16"/>
  <c r="AY47" i="16" s="1"/>
  <c r="AL20" i="16"/>
  <c r="AN47" i="16"/>
  <c r="AL47" i="16"/>
  <c r="AL59" i="16" s="1"/>
  <c r="AN49" i="16"/>
  <c r="AN56" i="16"/>
  <c r="AN54" i="16"/>
  <c r="AN58" i="16"/>
  <c r="AM47" i="16"/>
  <c r="AM59" i="16" s="1"/>
  <c r="AO47" i="16"/>
  <c r="AQ47" i="16"/>
  <c r="AN53" i="16"/>
  <c r="AP47" i="16"/>
  <c r="AN50" i="16"/>
  <c r="AN52" i="16"/>
  <c r="AR47" i="16"/>
  <c r="AS47" i="16"/>
  <c r="AN57" i="16"/>
  <c r="AZ36" i="9"/>
  <c r="BA23" i="9"/>
  <c r="E55" i="14"/>
  <c r="E42" i="15"/>
  <c r="E55" i="15" s="1"/>
  <c r="E42" i="13"/>
  <c r="E55" i="13" s="1"/>
  <c r="Y42" i="7"/>
  <c r="Y55" i="7" s="1"/>
  <c r="Z29" i="7"/>
  <c r="AQ38" i="21"/>
  <c r="AR25" i="21"/>
  <c r="CJ30" i="7"/>
  <c r="CI43" i="7"/>
  <c r="CI56" i="7" s="1"/>
  <c r="O42" i="26"/>
  <c r="P29" i="26"/>
  <c r="CJ38" i="21"/>
  <c r="CK25" i="21"/>
  <c r="BA32" i="12"/>
  <c r="AZ45" i="12"/>
  <c r="AZ58" i="12" s="1"/>
  <c r="BR27" i="17"/>
  <c r="BQ40" i="17"/>
  <c r="BQ53" i="17" s="1"/>
  <c r="AP52" i="19"/>
  <c r="Y34" i="19"/>
  <c r="Z21" i="19"/>
  <c r="O53" i="9"/>
  <c r="O40" i="10"/>
  <c r="O53" i="10" s="1"/>
  <c r="O40" i="8"/>
  <c r="O53" i="8" s="1"/>
  <c r="BZ58" i="21"/>
  <c r="BZ45" i="20"/>
  <c r="BZ58" i="20" s="1"/>
  <c r="AH34" i="9"/>
  <c r="AI21" i="9"/>
  <c r="BG42" i="18"/>
  <c r="BG55" i="18" s="1"/>
  <c r="Q52" i="19"/>
  <c r="AI36" i="24"/>
  <c r="AJ23" i="24"/>
  <c r="AJ36" i="24" s="1"/>
  <c r="O40" i="19"/>
  <c r="P27" i="19"/>
  <c r="BQ44" i="25"/>
  <c r="BQ57" i="25" s="1"/>
  <c r="BQ57" i="24"/>
  <c r="BQ44" i="23"/>
  <c r="BQ57" i="23" s="1"/>
  <c r="BI49" i="11"/>
  <c r="BI36" i="10"/>
  <c r="BI49" i="10" s="1"/>
  <c r="AH26" i="11"/>
  <c r="AG39" i="11"/>
  <c r="AG52" i="11" s="1"/>
  <c r="BK52" i="24"/>
  <c r="BK39" i="23"/>
  <c r="BK52" i="23" s="1"/>
  <c r="AG53" i="16"/>
  <c r="AG40" i="15"/>
  <c r="AG53" i="15" s="1"/>
  <c r="CI34" i="17"/>
  <c r="CJ21" i="17"/>
  <c r="H45" i="12"/>
  <c r="H58" i="12" s="1"/>
  <c r="I32" i="12"/>
  <c r="I45" i="12" s="1"/>
  <c r="I58" i="12" s="1"/>
  <c r="CI43" i="22"/>
  <c r="CI56" i="22" s="1"/>
  <c r="CJ30" i="22"/>
  <c r="BA32" i="9"/>
  <c r="AZ45" i="9"/>
  <c r="BZ42" i="12"/>
  <c r="BZ55" i="12" s="1"/>
  <c r="CA29" i="12"/>
  <c r="AG47" i="22"/>
  <c r="AG34" i="23"/>
  <c r="AG47" i="23" s="1"/>
  <c r="AG39" i="12"/>
  <c r="AH26" i="12"/>
  <c r="AF54" i="21"/>
  <c r="AF41" i="20"/>
  <c r="AF54" i="20" s="1"/>
  <c r="AR43" i="17"/>
  <c r="AR56" i="17" s="1"/>
  <c r="AS30" i="17"/>
  <c r="AS43" i="17" s="1"/>
  <c r="AS56" i="17" s="1"/>
  <c r="AH38" i="17"/>
  <c r="AH51" i="17" s="1"/>
  <c r="AI25" i="17"/>
  <c r="X36" i="11"/>
  <c r="Y23" i="11"/>
  <c r="AZ45" i="19"/>
  <c r="BA32" i="19"/>
  <c r="BR28" i="24"/>
  <c r="BQ41" i="24"/>
  <c r="AR51" i="19"/>
  <c r="AR38" i="18"/>
  <c r="AR51" i="18" s="1"/>
  <c r="AY38" i="10"/>
  <c r="AY51" i="10" s="1"/>
  <c r="BS25" i="17"/>
  <c r="BR38" i="17"/>
  <c r="BR51" i="17" s="1"/>
  <c r="CJ45" i="26"/>
  <c r="CJ58" i="26" s="1"/>
  <c r="CK32" i="26"/>
  <c r="G35" i="19"/>
  <c r="H22" i="19"/>
  <c r="BR50" i="9"/>
  <c r="M59" i="24"/>
  <c r="CL58" i="14"/>
  <c r="I32" i="9"/>
  <c r="I45" i="9" s="1"/>
  <c r="H45" i="9"/>
  <c r="F37" i="17"/>
  <c r="G24" i="17"/>
  <c r="O38" i="7"/>
  <c r="O51" i="7" s="1"/>
  <c r="P25" i="7"/>
  <c r="BR24" i="22"/>
  <c r="BQ37" i="22"/>
  <c r="AE59" i="16"/>
  <c r="BH34" i="22"/>
  <c r="BI21" i="22"/>
  <c r="CJ45" i="17"/>
  <c r="CJ58" i="17" s="1"/>
  <c r="CK32" i="17"/>
  <c r="AG42" i="19"/>
  <c r="AH29" i="19"/>
  <c r="Y35" i="19"/>
  <c r="Z22" i="19"/>
  <c r="CI37" i="25"/>
  <c r="CI50" i="25" s="1"/>
  <c r="CI50" i="24"/>
  <c r="F41" i="8"/>
  <c r="F54" i="8" s="1"/>
  <c r="F41" i="10"/>
  <c r="F54" i="10" s="1"/>
  <c r="F54" i="9"/>
  <c r="P43" i="16"/>
  <c r="Q30" i="16"/>
  <c r="H43" i="9"/>
  <c r="I30" i="9"/>
  <c r="I43" i="9" s="1"/>
  <c r="BI40" i="21"/>
  <c r="BI53" i="21" s="1"/>
  <c r="BJ27" i="21"/>
  <c r="G18" i="6"/>
  <c r="F18" i="4"/>
  <c r="CA30" i="19"/>
  <c r="BZ43" i="19"/>
  <c r="AO44" i="20"/>
  <c r="AO57" i="20" s="1"/>
  <c r="AO57" i="19"/>
  <c r="AO44" i="18"/>
  <c r="AO57" i="18" s="1"/>
  <c r="AR39" i="12"/>
  <c r="AR52" i="12" s="1"/>
  <c r="AS26" i="12"/>
  <c r="AS39" i="12" s="1"/>
  <c r="AS52" i="12" s="1"/>
  <c r="CA43" i="21"/>
  <c r="CA56" i="21" s="1"/>
  <c r="CB30" i="21"/>
  <c r="R24" i="19"/>
  <c r="R37" i="19" s="1"/>
  <c r="Q37" i="19"/>
  <c r="CA34" i="7"/>
  <c r="CB21" i="7"/>
  <c r="AY38" i="26"/>
  <c r="AZ25" i="26"/>
  <c r="F45" i="19"/>
  <c r="G32" i="19"/>
  <c r="BI35" i="14"/>
  <c r="BJ22" i="14"/>
  <c r="BZ35" i="26"/>
  <c r="BZ48" i="26" s="1"/>
  <c r="CA22" i="26"/>
  <c r="BZ41" i="7"/>
  <c r="CA28" i="7"/>
  <c r="BQ34" i="22"/>
  <c r="BR21" i="22"/>
  <c r="CK37" i="7"/>
  <c r="CK50" i="7" s="1"/>
  <c r="CL24" i="7"/>
  <c r="CL37" i="7" s="1"/>
  <c r="CL50" i="7" s="1"/>
  <c r="B29" i="4"/>
  <c r="CB24" i="19"/>
  <c r="CA37" i="19"/>
  <c r="BH43" i="15"/>
  <c r="BH56" i="15" s="1"/>
  <c r="BH43" i="13"/>
  <c r="BH56" i="13" s="1"/>
  <c r="BH56" i="14"/>
  <c r="H42" i="19"/>
  <c r="I29" i="19"/>
  <c r="I42" i="19" s="1"/>
  <c r="E43" i="18"/>
  <c r="E56" i="18" s="1"/>
  <c r="CI44" i="12"/>
  <c r="CI57" i="12" s="1"/>
  <c r="CJ31" i="12"/>
  <c r="G42" i="22"/>
  <c r="G55" i="22" s="1"/>
  <c r="H29" i="22"/>
  <c r="AN53" i="15"/>
  <c r="AQ44" i="26"/>
  <c r="AQ57" i="26" s="1"/>
  <c r="AR31" i="26"/>
  <c r="AW56" i="18"/>
  <c r="G36" i="14"/>
  <c r="H23" i="14"/>
  <c r="AY39" i="24"/>
  <c r="AZ26" i="24"/>
  <c r="O44" i="24"/>
  <c r="P31" i="24"/>
  <c r="AH25" i="9"/>
  <c r="AG38" i="9"/>
  <c r="CH43" i="25"/>
  <c r="CH56" i="25" s="1"/>
  <c r="CH56" i="24"/>
  <c r="CH43" i="23"/>
  <c r="CH56" i="23" s="1"/>
  <c r="CI39" i="21"/>
  <c r="CI52" i="21" s="1"/>
  <c r="CJ26" i="21"/>
  <c r="AY42" i="11"/>
  <c r="AY55" i="11" s="1"/>
  <c r="AZ29" i="11"/>
  <c r="BY51" i="12"/>
  <c r="BY38" i="13"/>
  <c r="BY51" i="13" s="1"/>
  <c r="BR51" i="9"/>
  <c r="BB30" i="9"/>
  <c r="BB43" i="9" s="1"/>
  <c r="BA43" i="9"/>
  <c r="BS41" i="19"/>
  <c r="BT28" i="19"/>
  <c r="BT41" i="19" s="1"/>
  <c r="CI41" i="26"/>
  <c r="CI54" i="26" s="1"/>
  <c r="CJ28" i="26"/>
  <c r="Y35" i="9"/>
  <c r="Z22" i="9"/>
  <c r="O36" i="12"/>
  <c r="P23" i="12"/>
  <c r="AP52" i="7"/>
  <c r="AP39" i="8"/>
  <c r="AP52" i="8" s="1"/>
  <c r="W42" i="18"/>
  <c r="W55" i="18" s="1"/>
  <c r="O37" i="17"/>
  <c r="P24" i="17"/>
  <c r="E35" i="25"/>
  <c r="E48" i="25" s="1"/>
  <c r="G43" i="24"/>
  <c r="H30" i="24"/>
  <c r="CH42" i="20"/>
  <c r="CH55" i="20" s="1"/>
  <c r="CH55" i="19"/>
  <c r="CH42" i="18"/>
  <c r="CH55" i="18" s="1"/>
  <c r="E37" i="15"/>
  <c r="E50" i="15" s="1"/>
  <c r="E50" i="14"/>
  <c r="E37" i="13"/>
  <c r="E50" i="13" s="1"/>
  <c r="D59" i="7"/>
  <c r="D61" i="7" s="1"/>
  <c r="D61" i="6" s="1"/>
  <c r="AE59" i="14"/>
  <c r="CK27" i="17"/>
  <c r="CJ40" i="17"/>
  <c r="Y27" i="21"/>
  <c r="X40" i="21"/>
  <c r="AP42" i="26"/>
  <c r="AQ29" i="26"/>
  <c r="AY44" i="7"/>
  <c r="AY57" i="7" s="1"/>
  <c r="AZ31" i="7"/>
  <c r="AS26" i="16"/>
  <c r="AS39" i="16" s="1"/>
  <c r="AS52" i="16" s="1"/>
  <c r="AR39" i="16"/>
  <c r="AR52" i="16" s="1"/>
  <c r="AY36" i="10"/>
  <c r="AY49" i="10" s="1"/>
  <c r="AY49" i="9"/>
  <c r="AZ42" i="22"/>
  <c r="AZ55" i="22" s="1"/>
  <c r="BA29" i="22"/>
  <c r="AZ45" i="22"/>
  <c r="AZ58" i="22" s="1"/>
  <c r="BA32" i="22"/>
  <c r="BR31" i="19"/>
  <c r="BQ44" i="19"/>
  <c r="AP51" i="21"/>
  <c r="AP38" i="20"/>
  <c r="AP51" i="20" s="1"/>
  <c r="F36" i="21"/>
  <c r="F49" i="21" s="1"/>
  <c r="G23" i="21"/>
  <c r="BY38" i="20"/>
  <c r="BY51" i="20" s="1"/>
  <c r="BY51" i="19"/>
  <c r="BY38" i="18"/>
  <c r="BY51" i="18" s="1"/>
  <c r="H27" i="24"/>
  <c r="G40" i="24"/>
  <c r="BT53" i="12"/>
  <c r="N55" i="26"/>
  <c r="N42" i="25"/>
  <c r="N55" i="25" s="1"/>
  <c r="CI51" i="21"/>
  <c r="CI38" i="20"/>
  <c r="CI51" i="20" s="1"/>
  <c r="BH38" i="26"/>
  <c r="BI25" i="26"/>
  <c r="Q39" i="24"/>
  <c r="R26" i="24"/>
  <c r="R39" i="24" s="1"/>
  <c r="BZ39" i="21"/>
  <c r="BZ52" i="21" s="1"/>
  <c r="CA26" i="21"/>
  <c r="X34" i="20"/>
  <c r="X47" i="20" s="1"/>
  <c r="X47" i="19"/>
  <c r="X34" i="18"/>
  <c r="X47" i="18" s="1"/>
  <c r="CI45" i="19"/>
  <c r="CJ32" i="19"/>
  <c r="AG34" i="10"/>
  <c r="AG47" i="10" s="1"/>
  <c r="AG34" i="8"/>
  <c r="AG47" i="8" s="1"/>
  <c r="AG47" i="9"/>
  <c r="BG44" i="23"/>
  <c r="BG57" i="23" s="1"/>
  <c r="AH44" i="9"/>
  <c r="AI31" i="9"/>
  <c r="R52" i="19"/>
  <c r="AH36" i="25"/>
  <c r="AH49" i="25" s="1"/>
  <c r="AH49" i="24"/>
  <c r="N40" i="20"/>
  <c r="N53" i="20" s="1"/>
  <c r="N53" i="19"/>
  <c r="N40" i="18"/>
  <c r="N53" i="18" s="1"/>
  <c r="BG48" i="9"/>
  <c r="BG35" i="10"/>
  <c r="BG48" i="10" s="1"/>
  <c r="BG35" i="8"/>
  <c r="BG48" i="8" s="1"/>
  <c r="CB53" i="11"/>
  <c r="AW57" i="18"/>
  <c r="AF49" i="7"/>
  <c r="AF36" i="8"/>
  <c r="AF49" i="8" s="1"/>
  <c r="P52" i="9"/>
  <c r="W34" i="8"/>
  <c r="W47" i="8" s="1"/>
  <c r="BJ52" i="24"/>
  <c r="BJ39" i="23"/>
  <c r="BJ52" i="23" s="1"/>
  <c r="BF59" i="12"/>
  <c r="AI27" i="16"/>
  <c r="AH40" i="16"/>
  <c r="BZ34" i="14"/>
  <c r="CA21" i="14"/>
  <c r="CA41" i="22"/>
  <c r="CA54" i="22" s="1"/>
  <c r="CB28" i="22"/>
  <c r="CC27" i="16"/>
  <c r="CC40" i="16" s="1"/>
  <c r="CC53" i="16" s="1"/>
  <c r="CB40" i="16"/>
  <c r="CB53" i="16" s="1"/>
  <c r="AF52" i="12"/>
  <c r="AF39" i="13"/>
  <c r="AF52" i="13" s="1"/>
  <c r="C32" i="4"/>
  <c r="C92" i="6"/>
  <c r="C28" i="6"/>
  <c r="C28" i="4" s="1"/>
  <c r="CI40" i="9"/>
  <c r="CJ27" i="9"/>
  <c r="BR34" i="26"/>
  <c r="BR47" i="26" s="1"/>
  <c r="BS21" i="26"/>
  <c r="CH34" i="20"/>
  <c r="CH34" i="18"/>
  <c r="BG47" i="12"/>
  <c r="BG34" i="13"/>
  <c r="BG47" i="13" s="1"/>
  <c r="Q42" i="19"/>
  <c r="R29" i="19"/>
  <c r="R42" i="19" s="1"/>
  <c r="X35" i="21"/>
  <c r="X48" i="21" s="1"/>
  <c r="Y22" i="21"/>
  <c r="O34" i="17"/>
  <c r="P21" i="17"/>
  <c r="AP52" i="11"/>
  <c r="AP39" i="10"/>
  <c r="AP52" i="10" s="1"/>
  <c r="BZ38" i="21"/>
  <c r="BZ51" i="21" s="1"/>
  <c r="CA25" i="21"/>
  <c r="BZ34" i="26"/>
  <c r="CA21" i="26"/>
  <c r="AQ41" i="11"/>
  <c r="AQ54" i="11" s="1"/>
  <c r="AR28" i="11"/>
  <c r="BG34" i="10"/>
  <c r="BG47" i="10" s="1"/>
  <c r="BG34" i="8"/>
  <c r="BG47" i="8" s="1"/>
  <c r="BJ36" i="22"/>
  <c r="BJ49" i="22" s="1"/>
  <c r="BK23" i="22"/>
  <c r="BK36" i="22" s="1"/>
  <c r="BK49" i="22" s="1"/>
  <c r="AH40" i="26"/>
  <c r="AH53" i="26" s="1"/>
  <c r="AI27" i="26"/>
  <c r="O39" i="21"/>
  <c r="P26" i="21"/>
  <c r="AZ40" i="22"/>
  <c r="AZ53" i="22" s="1"/>
  <c r="BA27" i="22"/>
  <c r="BY57" i="14"/>
  <c r="BY44" i="15"/>
  <c r="BY57" i="15" s="1"/>
  <c r="BY44" i="13"/>
  <c r="BY57" i="13" s="1"/>
  <c r="AI23" i="11"/>
  <c r="AH36" i="11"/>
  <c r="AH49" i="11" s="1"/>
  <c r="AG34" i="14"/>
  <c r="AH21" i="14"/>
  <c r="AQ49" i="9"/>
  <c r="AQ36" i="10"/>
  <c r="AQ49" i="10" s="1"/>
  <c r="H26" i="14"/>
  <c r="G39" i="14"/>
  <c r="CA42" i="11"/>
  <c r="CA55" i="11" s="1"/>
  <c r="CB29" i="11"/>
  <c r="CB23" i="17"/>
  <c r="CA36" i="17"/>
  <c r="CA49" i="17" s="1"/>
  <c r="BV14" i="12"/>
  <c r="BZ53" i="12" s="1"/>
  <c r="BM53" i="12"/>
  <c r="BN53" i="12"/>
  <c r="BP53" i="12"/>
  <c r="BQ53" i="12"/>
  <c r="N58" i="14"/>
  <c r="N45" i="13"/>
  <c r="N58" i="13" s="1"/>
  <c r="N45" i="15"/>
  <c r="N58" i="15" s="1"/>
  <c r="N52" i="21"/>
  <c r="N39" i="20"/>
  <c r="N52" i="20" s="1"/>
  <c r="AN59" i="23"/>
  <c r="BH43" i="22"/>
  <c r="BH56" i="22" s="1"/>
  <c r="BI30" i="22"/>
  <c r="F44" i="26"/>
  <c r="G31" i="26"/>
  <c r="AH36" i="19"/>
  <c r="AI23" i="19"/>
  <c r="CJ55" i="24"/>
  <c r="AG39" i="26"/>
  <c r="AG52" i="26" s="1"/>
  <c r="AH26" i="26"/>
  <c r="C65" i="4"/>
  <c r="C31" i="6"/>
  <c r="AZ51" i="24"/>
  <c r="AZ38" i="23"/>
  <c r="AZ51" i="23" s="1"/>
  <c r="BQ48" i="26"/>
  <c r="BQ35" i="25"/>
  <c r="BQ48" i="25" s="1"/>
  <c r="BR36" i="26"/>
  <c r="BR49" i="26" s="1"/>
  <c r="BS23" i="26"/>
  <c r="P37" i="11"/>
  <c r="P50" i="11" s="1"/>
  <c r="Q24" i="11"/>
  <c r="BQ36" i="10"/>
  <c r="BQ49" i="10" s="1"/>
  <c r="BQ49" i="9"/>
  <c r="BQ55" i="26"/>
  <c r="BQ42" i="25"/>
  <c r="BQ55" i="25" s="1"/>
  <c r="AG40" i="21"/>
  <c r="AH27" i="21"/>
  <c r="AI37" i="22"/>
  <c r="AI50" i="22" s="1"/>
  <c r="AJ24" i="22"/>
  <c r="AJ37" i="22" s="1"/>
  <c r="AJ50" i="22" s="1"/>
  <c r="AO34" i="20"/>
  <c r="AO47" i="20" s="1"/>
  <c r="AO47" i="19"/>
  <c r="AO34" i="18"/>
  <c r="AO47" i="18" s="1"/>
  <c r="AP35" i="10"/>
  <c r="AP48" i="10" s="1"/>
  <c r="AP48" i="9"/>
  <c r="AP35" i="8"/>
  <c r="AP48" i="8" s="1"/>
  <c r="AR36" i="12"/>
  <c r="AR49" i="12" s="1"/>
  <c r="AS23" i="12"/>
  <c r="AS36" i="12" s="1"/>
  <c r="AS49" i="12" s="1"/>
  <c r="BQ58" i="9"/>
  <c r="BQ45" i="10"/>
  <c r="BQ58" i="10" s="1"/>
  <c r="BP45" i="20"/>
  <c r="BP58" i="20" s="1"/>
  <c r="BP58" i="19"/>
  <c r="BP45" i="18"/>
  <c r="BP58" i="18" s="1"/>
  <c r="O39" i="22"/>
  <c r="P26" i="22"/>
  <c r="AY40" i="17"/>
  <c r="AY53" i="17" s="1"/>
  <c r="AZ27" i="17"/>
  <c r="AN59" i="7"/>
  <c r="AQ40" i="19"/>
  <c r="AR27" i="19"/>
  <c r="F19" i="4"/>
  <c r="G19" i="6"/>
  <c r="AI26" i="21"/>
  <c r="AH39" i="21"/>
  <c r="AH52" i="21" s="1"/>
  <c r="AW53" i="25"/>
  <c r="CI37" i="26"/>
  <c r="CI50" i="26" s="1"/>
  <c r="CJ24" i="26"/>
  <c r="CK37" i="16"/>
  <c r="CK50" i="16" s="1"/>
  <c r="CL24" i="16"/>
  <c r="CL37" i="16" s="1"/>
  <c r="CL50" i="16" s="1"/>
  <c r="AN59" i="20"/>
  <c r="BR23" i="24"/>
  <c r="BQ36" i="24"/>
  <c r="BT22" i="19"/>
  <c r="BT35" i="19" s="1"/>
  <c r="BS35" i="19"/>
  <c r="AI43" i="17"/>
  <c r="AI56" i="17" s="1"/>
  <c r="AJ30" i="17"/>
  <c r="AJ43" i="17" s="1"/>
  <c r="AJ56" i="17" s="1"/>
  <c r="AO54" i="12"/>
  <c r="AO41" i="13"/>
  <c r="AO54" i="13" s="1"/>
  <c r="P23" i="11"/>
  <c r="O36" i="11"/>
  <c r="O49" i="11" s="1"/>
  <c r="BB56" i="24"/>
  <c r="AO50" i="26"/>
  <c r="AO37" i="25"/>
  <c r="AO50" i="25" s="1"/>
  <c r="AE59" i="24"/>
  <c r="BQ45" i="15"/>
  <c r="BQ58" i="15" s="1"/>
  <c r="BQ58" i="14"/>
  <c r="BQ45" i="13"/>
  <c r="BQ58" i="13" s="1"/>
  <c r="BG55" i="16"/>
  <c r="BG42" i="15"/>
  <c r="BG55" i="15" s="1"/>
  <c r="W37" i="13"/>
  <c r="W50" i="13" s="1"/>
  <c r="BQ38" i="25"/>
  <c r="BQ51" i="25" s="1"/>
  <c r="BQ51" i="24"/>
  <c r="BQ38" i="23"/>
  <c r="BQ51" i="23" s="1"/>
  <c r="BR42" i="14"/>
  <c r="BS29" i="14"/>
  <c r="AX53" i="7"/>
  <c r="AX40" i="8"/>
  <c r="AX53" i="8" s="1"/>
  <c r="AW50" i="25"/>
  <c r="CJ30" i="9"/>
  <c r="CI43" i="9"/>
  <c r="BJ32" i="24"/>
  <c r="BI45" i="24"/>
  <c r="X41" i="26"/>
  <c r="X54" i="26" s="1"/>
  <c r="Y28" i="26"/>
  <c r="Q41" i="24"/>
  <c r="R28" i="24"/>
  <c r="R41" i="24" s="1"/>
  <c r="AZ36" i="11"/>
  <c r="AZ49" i="11" s="1"/>
  <c r="BA23" i="11"/>
  <c r="BY42" i="25"/>
  <c r="BY55" i="25" s="1"/>
  <c r="CA22" i="9"/>
  <c r="BZ35" i="9"/>
  <c r="AP39" i="21"/>
  <c r="AP52" i="21" s="1"/>
  <c r="AQ26" i="21"/>
  <c r="BY52" i="7"/>
  <c r="BY39" i="8"/>
  <c r="BY52" i="8" s="1"/>
  <c r="AZ53" i="24"/>
  <c r="AZ40" i="23"/>
  <c r="AZ53" i="23" s="1"/>
  <c r="CJ40" i="12"/>
  <c r="CK27" i="12"/>
  <c r="AH36" i="21"/>
  <c r="AH49" i="21" s="1"/>
  <c r="AI23" i="21"/>
  <c r="X40" i="26"/>
  <c r="X53" i="26" s="1"/>
  <c r="Y27" i="26"/>
  <c r="AU20" i="23"/>
  <c r="BD8" i="23"/>
  <c r="BF47" i="23" s="1"/>
  <c r="AV47" i="23"/>
  <c r="AV59" i="23" s="1"/>
  <c r="AU47" i="23"/>
  <c r="AU59" i="23" s="1"/>
  <c r="AW51" i="23"/>
  <c r="N54" i="22"/>
  <c r="N41" i="23"/>
  <c r="N54" i="23" s="1"/>
  <c r="R29" i="24"/>
  <c r="R42" i="24" s="1"/>
  <c r="Q42" i="24"/>
  <c r="O37" i="21"/>
  <c r="P24" i="21"/>
  <c r="P37" i="16"/>
  <c r="P50" i="16" s="1"/>
  <c r="Q24" i="16"/>
  <c r="CI38" i="12"/>
  <c r="CJ25" i="12"/>
  <c r="V59" i="23"/>
  <c r="X42" i="17"/>
  <c r="X55" i="17" s="1"/>
  <c r="Y29" i="17"/>
  <c r="CH41" i="20"/>
  <c r="CH54" i="20" s="1"/>
  <c r="CH41" i="18"/>
  <c r="CH54" i="18" s="1"/>
  <c r="BG53" i="26"/>
  <c r="BG40" i="25"/>
  <c r="BG53" i="25" s="1"/>
  <c r="AQ31" i="22"/>
  <c r="AP44" i="22"/>
  <c r="AZ22" i="7"/>
  <c r="AY35" i="7"/>
  <c r="AY48" i="7" s="1"/>
  <c r="BJ37" i="22"/>
  <c r="BJ50" i="22" s="1"/>
  <c r="BK24" i="22"/>
  <c r="BK37" i="22" s="1"/>
  <c r="BK50" i="22" s="1"/>
  <c r="AR27" i="14"/>
  <c r="AQ40" i="14"/>
  <c r="F39" i="21"/>
  <c r="G26" i="21"/>
  <c r="AP45" i="21"/>
  <c r="AP58" i="21" s="1"/>
  <c r="AQ32" i="21"/>
  <c r="BM8" i="14"/>
  <c r="BR47" i="14" s="1"/>
  <c r="BD20" i="14"/>
  <c r="BF50" i="14"/>
  <c r="BF51" i="14"/>
  <c r="BF58" i="14"/>
  <c r="BD47" i="14"/>
  <c r="BD59" i="14" s="1"/>
  <c r="BE47" i="14"/>
  <c r="BE59" i="14" s="1"/>
  <c r="BF47" i="14"/>
  <c r="BF55" i="14"/>
  <c r="BF57" i="14"/>
  <c r="BG47" i="14"/>
  <c r="BF56" i="14"/>
  <c r="BF48" i="14"/>
  <c r="BF54" i="14"/>
  <c r="BP37" i="23"/>
  <c r="BP50" i="23" s="1"/>
  <c r="BP50" i="22"/>
  <c r="BZ40" i="22"/>
  <c r="BZ53" i="22" s="1"/>
  <c r="CA27" i="22"/>
  <c r="BJ42" i="14"/>
  <c r="BK29" i="14"/>
  <c r="BK42" i="14" s="1"/>
  <c r="AF42" i="20"/>
  <c r="AF55" i="20" s="1"/>
  <c r="AF55" i="19"/>
  <c r="AF42" i="18"/>
  <c r="AF55" i="18" s="1"/>
  <c r="X48" i="19"/>
  <c r="X35" i="18"/>
  <c r="X48" i="18" s="1"/>
  <c r="X35" i="20"/>
  <c r="X48" i="20" s="1"/>
  <c r="I27" i="16"/>
  <c r="I40" i="16" s="1"/>
  <c r="I53" i="16" s="1"/>
  <c r="H40" i="16"/>
  <c r="H53" i="16" s="1"/>
  <c r="AZ34" i="9"/>
  <c r="BA21" i="9"/>
  <c r="X49" i="24"/>
  <c r="X36" i="23"/>
  <c r="X49" i="23" s="1"/>
  <c r="BZ40" i="21"/>
  <c r="BZ53" i="21" s="1"/>
  <c r="CA27" i="21"/>
  <c r="O56" i="16"/>
  <c r="O43" i="15"/>
  <c r="O56" i="15" s="1"/>
  <c r="G56" i="9"/>
  <c r="G43" i="10"/>
  <c r="G56" i="10" s="1"/>
  <c r="X34" i="16"/>
  <c r="X47" i="16" s="1"/>
  <c r="Y21" i="16"/>
  <c r="AZ45" i="14"/>
  <c r="BA32" i="14"/>
  <c r="Z29" i="21"/>
  <c r="Y42" i="21"/>
  <c r="Y55" i="21" s="1"/>
  <c r="BP42" i="20"/>
  <c r="BP55" i="20" s="1"/>
  <c r="BP55" i="19"/>
  <c r="BP42" i="18"/>
  <c r="BP55" i="18" s="1"/>
  <c r="BY37" i="18"/>
  <c r="BY50" i="18" s="1"/>
  <c r="AP44" i="19"/>
  <c r="AQ31" i="19"/>
  <c r="BI41" i="21"/>
  <c r="BI54" i="21" s="1"/>
  <c r="BJ28" i="21"/>
  <c r="P50" i="19"/>
  <c r="AX51" i="26"/>
  <c r="AX38" i="25"/>
  <c r="AX51" i="25" s="1"/>
  <c r="E45" i="20"/>
  <c r="E58" i="20" s="1"/>
  <c r="E58" i="19"/>
  <c r="E45" i="18"/>
  <c r="E58" i="18" s="1"/>
  <c r="BH35" i="15"/>
  <c r="BH48" i="15" s="1"/>
  <c r="BH48" i="14"/>
  <c r="BH35" i="13"/>
  <c r="BH48" i="13" s="1"/>
  <c r="BH45" i="15"/>
  <c r="BH58" i="15" s="1"/>
  <c r="BY54" i="7"/>
  <c r="BY41" i="8"/>
  <c r="BY54" i="8" s="1"/>
  <c r="AI39" i="19"/>
  <c r="AJ26" i="19"/>
  <c r="AJ39" i="19" s="1"/>
  <c r="BH41" i="12"/>
  <c r="BH54" i="12" s="1"/>
  <c r="BI28" i="12"/>
  <c r="F44" i="7"/>
  <c r="F57" i="7" s="1"/>
  <c r="G31" i="7"/>
  <c r="F38" i="21"/>
  <c r="F51" i="21" s="1"/>
  <c r="G25" i="21"/>
  <c r="BZ50" i="19"/>
  <c r="BI43" i="14"/>
  <c r="BJ30" i="14"/>
  <c r="AP41" i="9"/>
  <c r="AQ28" i="9"/>
  <c r="G55" i="19"/>
  <c r="P44" i="14"/>
  <c r="Q31" i="14"/>
  <c r="AQ45" i="22"/>
  <c r="AQ58" i="22" s="1"/>
  <c r="AR32" i="22"/>
  <c r="AW49" i="23"/>
  <c r="BZ43" i="11"/>
  <c r="BZ56" i="11" s="1"/>
  <c r="CA30" i="11"/>
  <c r="F36" i="15"/>
  <c r="F49" i="15" s="1"/>
  <c r="F49" i="14"/>
  <c r="F36" i="13"/>
  <c r="F49" i="13" s="1"/>
  <c r="AX39" i="25"/>
  <c r="AX52" i="25" s="1"/>
  <c r="AX52" i="24"/>
  <c r="AX39" i="23"/>
  <c r="AX52" i="23" s="1"/>
  <c r="N44" i="25"/>
  <c r="N57" i="25" s="1"/>
  <c r="N57" i="24"/>
  <c r="N44" i="23"/>
  <c r="N57" i="23" s="1"/>
  <c r="BZ38" i="12"/>
  <c r="CA25" i="12"/>
  <c r="AZ30" i="22"/>
  <c r="AY43" i="22"/>
  <c r="BM13" i="19"/>
  <c r="BP52" i="19" s="1"/>
  <c r="BD52" i="19"/>
  <c r="BE52" i="19"/>
  <c r="BJ44" i="17"/>
  <c r="BJ57" i="17" s="1"/>
  <c r="BK31" i="17"/>
  <c r="BK44" i="17" s="1"/>
  <c r="BK57" i="17" s="1"/>
  <c r="BR43" i="26"/>
  <c r="BR56" i="26" s="1"/>
  <c r="BS30" i="26"/>
  <c r="BR54" i="19"/>
  <c r="N49" i="12"/>
  <c r="N36" i="13"/>
  <c r="N49" i="13" s="1"/>
  <c r="AR26" i="7"/>
  <c r="AQ39" i="7"/>
  <c r="G45" i="16"/>
  <c r="G58" i="16" s="1"/>
  <c r="H32" i="16"/>
  <c r="X44" i="12"/>
  <c r="Y31" i="12"/>
  <c r="F56" i="24"/>
  <c r="G24" i="14"/>
  <c r="F37" i="14"/>
  <c r="X42" i="11"/>
  <c r="Y29" i="11"/>
  <c r="AW51" i="21"/>
  <c r="BR34" i="17"/>
  <c r="BS21" i="17"/>
  <c r="AY35" i="17"/>
  <c r="AZ22" i="17"/>
  <c r="AE59" i="15"/>
  <c r="W53" i="21"/>
  <c r="W59" i="21" s="1"/>
  <c r="W40" i="20"/>
  <c r="W53" i="20" s="1"/>
  <c r="AO55" i="26"/>
  <c r="AO42" i="25"/>
  <c r="AO55" i="25" s="1"/>
  <c r="AW55" i="18"/>
  <c r="I21" i="6"/>
  <c r="H21" i="4"/>
  <c r="BP44" i="20"/>
  <c r="BP57" i="20" s="1"/>
  <c r="BP57" i="19"/>
  <c r="BP44" i="18"/>
  <c r="BP57" i="18" s="1"/>
  <c r="BZ38" i="19"/>
  <c r="CA25" i="19"/>
  <c r="F40" i="25"/>
  <c r="F53" i="25" s="1"/>
  <c r="F53" i="24"/>
  <c r="BS53" i="12"/>
  <c r="BZ34" i="8"/>
  <c r="BG51" i="26"/>
  <c r="BG38" i="25"/>
  <c r="BG51" i="25" s="1"/>
  <c r="BJ38" i="22"/>
  <c r="BJ51" i="22" s="1"/>
  <c r="BK25" i="22"/>
  <c r="BK38" i="22" s="1"/>
  <c r="BK51" i="22" s="1"/>
  <c r="G42" i="11"/>
  <c r="G55" i="11" s="1"/>
  <c r="H29" i="11"/>
  <c r="P52" i="24"/>
  <c r="AG34" i="26"/>
  <c r="AH21" i="26"/>
  <c r="Z39" i="17"/>
  <c r="Z52" i="17" s="1"/>
  <c r="AA26" i="17"/>
  <c r="AA39" i="17" s="1"/>
  <c r="AA52" i="17" s="1"/>
  <c r="BI43" i="21"/>
  <c r="BI56" i="21" s="1"/>
  <c r="BJ30" i="21"/>
  <c r="CH45" i="20"/>
  <c r="CH58" i="20" s="1"/>
  <c r="CH58" i="19"/>
  <c r="CH45" i="18"/>
  <c r="CH58" i="18" s="1"/>
  <c r="AG57" i="9"/>
  <c r="AG44" i="10"/>
  <c r="AG57" i="10" s="1"/>
  <c r="AG44" i="8"/>
  <c r="AG57" i="8" s="1"/>
  <c r="BH36" i="14"/>
  <c r="BI23" i="14"/>
  <c r="Y45" i="16"/>
  <c r="Y58" i="16" s="1"/>
  <c r="Z32" i="16"/>
  <c r="CA36" i="21"/>
  <c r="CA49" i="21" s="1"/>
  <c r="CB23" i="21"/>
  <c r="CC54" i="9"/>
  <c r="BK23" i="17"/>
  <c r="BK36" i="17" s="1"/>
  <c r="BK49" i="17" s="1"/>
  <c r="BJ36" i="17"/>
  <c r="BJ49" i="17" s="1"/>
  <c r="AQ21" i="22"/>
  <c r="AP34" i="22"/>
  <c r="AP47" i="22" s="1"/>
  <c r="BH35" i="9"/>
  <c r="BI22" i="9"/>
  <c r="BQ39" i="9"/>
  <c r="BR26" i="9"/>
  <c r="AG36" i="7"/>
  <c r="AH23" i="7"/>
  <c r="Q39" i="9"/>
  <c r="R26" i="9"/>
  <c r="R39" i="9" s="1"/>
  <c r="W34" i="10"/>
  <c r="W47" i="10" s="1"/>
  <c r="BF48" i="13"/>
  <c r="BY39" i="18"/>
  <c r="BY52" i="18" s="1"/>
  <c r="AG45" i="21"/>
  <c r="AG58" i="21" s="1"/>
  <c r="AH32" i="21"/>
  <c r="F34" i="26"/>
  <c r="F47" i="26" s="1"/>
  <c r="G21" i="26"/>
  <c r="BH40" i="7"/>
  <c r="BH53" i="7" s="1"/>
  <c r="BI27" i="7"/>
  <c r="BY34" i="13"/>
  <c r="BY34" i="15"/>
  <c r="AW52" i="18"/>
  <c r="G44" i="20"/>
  <c r="G57" i="20" s="1"/>
  <c r="G57" i="19"/>
  <c r="G44" i="18"/>
  <c r="G57" i="18" s="1"/>
  <c r="C33" i="4"/>
  <c r="C93" i="6"/>
  <c r="C29" i="6"/>
  <c r="C29" i="4" s="1"/>
  <c r="AL20" i="9"/>
  <c r="AU8" i="9"/>
  <c r="AY47" i="9" s="1"/>
  <c r="AN53" i="9"/>
  <c r="AL47" i="9"/>
  <c r="AL59" i="9" s="1"/>
  <c r="AN49" i="9"/>
  <c r="AN52" i="9"/>
  <c r="AM47" i="9"/>
  <c r="AM59" i="9" s="1"/>
  <c r="AN58" i="9"/>
  <c r="AN50" i="9"/>
  <c r="AN56" i="9"/>
  <c r="AN55" i="9"/>
  <c r="AN48" i="9"/>
  <c r="AN47" i="9"/>
  <c r="AG38" i="12"/>
  <c r="AG51" i="12" s="1"/>
  <c r="AH25" i="12"/>
  <c r="F48" i="19"/>
  <c r="X41" i="7"/>
  <c r="X54" i="7" s="1"/>
  <c r="Y28" i="7"/>
  <c r="BS37" i="9"/>
  <c r="BT24" i="9"/>
  <c r="BT37" i="9" s="1"/>
  <c r="AH41" i="26"/>
  <c r="AH54" i="26" s="1"/>
  <c r="AI28" i="26"/>
  <c r="P32" i="14"/>
  <c r="O45" i="14"/>
  <c r="CA43" i="16"/>
  <c r="CA56" i="16" s="1"/>
  <c r="CB30" i="16"/>
  <c r="P34" i="12"/>
  <c r="P47" i="12" s="1"/>
  <c r="Q21" i="12"/>
  <c r="BK23" i="21"/>
  <c r="BK36" i="21" s="1"/>
  <c r="BK49" i="21" s="1"/>
  <c r="BJ36" i="21"/>
  <c r="BJ49" i="21" s="1"/>
  <c r="CE15" i="19"/>
  <c r="CH54" i="19" s="1"/>
  <c r="BV54" i="19"/>
  <c r="BW54" i="19"/>
  <c r="P28" i="19"/>
  <c r="O41" i="19"/>
  <c r="BR50" i="14"/>
  <c r="BR37" i="15"/>
  <c r="BR50" i="15" s="1"/>
  <c r="AZ29" i="17"/>
  <c r="AY42" i="17"/>
  <c r="AY55" i="17" s="1"/>
  <c r="E54" i="26"/>
  <c r="E41" i="25"/>
  <c r="E54" i="25" s="1"/>
  <c r="CI40" i="21"/>
  <c r="CI53" i="21" s="1"/>
  <c r="CJ27" i="21"/>
  <c r="AW58" i="25"/>
  <c r="P36" i="26"/>
  <c r="P49" i="26" s="1"/>
  <c r="Q23" i="26"/>
  <c r="Y39" i="20"/>
  <c r="Y52" i="20" s="1"/>
  <c r="Y52" i="19"/>
  <c r="Y39" i="18"/>
  <c r="Y52" i="18" s="1"/>
  <c r="E57" i="26"/>
  <c r="E44" i="25"/>
  <c r="E57" i="25" s="1"/>
  <c r="AG36" i="20"/>
  <c r="AG49" i="20" s="1"/>
  <c r="AG49" i="19"/>
  <c r="AG36" i="18"/>
  <c r="AG49" i="18" s="1"/>
  <c r="BH42" i="16"/>
  <c r="BI29" i="16"/>
  <c r="CH43" i="10"/>
  <c r="CH56" i="10" s="1"/>
  <c r="CH43" i="8"/>
  <c r="CH56" i="8" s="1"/>
  <c r="BH45" i="25"/>
  <c r="BH58" i="25" s="1"/>
  <c r="BH58" i="24"/>
  <c r="AP34" i="17"/>
  <c r="AP47" i="17" s="1"/>
  <c r="AQ21" i="17"/>
  <c r="BZ39" i="7"/>
  <c r="CA26" i="7"/>
  <c r="BA40" i="24"/>
  <c r="BB27" i="24"/>
  <c r="BB40" i="24" s="1"/>
  <c r="G45" i="22"/>
  <c r="G58" i="22" s="1"/>
  <c r="H32" i="22"/>
  <c r="AS50" i="24"/>
  <c r="N50" i="21"/>
  <c r="N37" i="20"/>
  <c r="N50" i="20" s="1"/>
  <c r="CH51" i="12"/>
  <c r="CH38" i="13"/>
  <c r="CH51" i="13" s="1"/>
  <c r="AO57" i="22"/>
  <c r="AO44" i="23"/>
  <c r="AO57" i="23" s="1"/>
  <c r="BH44" i="22"/>
  <c r="BH57" i="22" s="1"/>
  <c r="BI31" i="22"/>
  <c r="AI34" i="7"/>
  <c r="AI47" i="7" s="1"/>
  <c r="AJ21" i="7"/>
  <c r="AJ34" i="7" s="1"/>
  <c r="AJ47" i="7" s="1"/>
  <c r="AP53" i="14"/>
  <c r="AP40" i="15"/>
  <c r="AP53" i="15" s="1"/>
  <c r="AP40" i="13"/>
  <c r="AP53" i="13" s="1"/>
  <c r="E52" i="21"/>
  <c r="E59" i="21" s="1"/>
  <c r="E39" i="20"/>
  <c r="E52" i="20" s="1"/>
  <c r="AZ23" i="19"/>
  <c r="AY36" i="19"/>
  <c r="BQ40" i="25"/>
  <c r="BQ53" i="25" s="1"/>
  <c r="BQ53" i="24"/>
  <c r="BQ40" i="23"/>
  <c r="BQ53" i="23" s="1"/>
  <c r="CL49" i="24"/>
  <c r="CL36" i="23"/>
  <c r="CL49" i="23" s="1"/>
  <c r="BI55" i="14"/>
  <c r="BI42" i="13"/>
  <c r="BI55" i="13" s="1"/>
  <c r="CA40" i="26"/>
  <c r="CA53" i="26" s="1"/>
  <c r="CB27" i="26"/>
  <c r="AN51" i="16"/>
  <c r="X45" i="11"/>
  <c r="X58" i="11" s="1"/>
  <c r="Y32" i="11"/>
  <c r="AY34" i="10"/>
  <c r="AY47" i="10" s="1"/>
  <c r="AY34" i="8"/>
  <c r="AY47" i="8" s="1"/>
  <c r="Z23" i="24"/>
  <c r="Y36" i="24"/>
  <c r="CA27" i="17"/>
  <c r="BZ40" i="17"/>
  <c r="CH39" i="8"/>
  <c r="CH52" i="8" s="1"/>
  <c r="CH39" i="10"/>
  <c r="CH52" i="10" s="1"/>
  <c r="H32" i="21"/>
  <c r="G45" i="21"/>
  <c r="G58" i="21" s="1"/>
  <c r="AY58" i="14"/>
  <c r="AY45" i="13"/>
  <c r="AY58" i="13" s="1"/>
  <c r="BR29" i="19"/>
  <c r="BQ42" i="19"/>
  <c r="Z28" i="12"/>
  <c r="Y41" i="12"/>
  <c r="Y54" i="12" s="1"/>
  <c r="CJ38" i="26"/>
  <c r="CK25" i="26"/>
  <c r="H25" i="19"/>
  <c r="G38" i="19"/>
  <c r="BA42" i="16"/>
  <c r="BA55" i="16" s="1"/>
  <c r="BB29" i="16"/>
  <c r="BB42" i="16" s="1"/>
  <c r="BB55" i="16" s="1"/>
  <c r="F54" i="21"/>
  <c r="F41" i="20"/>
  <c r="F54" i="20" s="1"/>
  <c r="CH37" i="25"/>
  <c r="CH50" i="25" s="1"/>
  <c r="BS26" i="22"/>
  <c r="BR39" i="22"/>
  <c r="BR52" i="22" s="1"/>
  <c r="AH39" i="20"/>
  <c r="AH52" i="20" s="1"/>
  <c r="AH52" i="19"/>
  <c r="AH39" i="18"/>
  <c r="AH52" i="18" s="1"/>
  <c r="AY36" i="22"/>
  <c r="AY49" i="22" s="1"/>
  <c r="AZ23" i="22"/>
  <c r="BH45" i="12"/>
  <c r="BI32" i="12"/>
  <c r="AO41" i="10"/>
  <c r="AO54" i="10" s="1"/>
  <c r="AO41" i="8"/>
  <c r="AO54" i="8" s="1"/>
  <c r="AO54" i="9"/>
  <c r="BH39" i="8"/>
  <c r="BH52" i="8" s="1"/>
  <c r="BH52" i="9"/>
  <c r="O44" i="15"/>
  <c r="O57" i="15" s="1"/>
  <c r="O57" i="14"/>
  <c r="O44" i="13"/>
  <c r="O57" i="13" s="1"/>
  <c r="AL20" i="19"/>
  <c r="AN51" i="19"/>
  <c r="AU8" i="19"/>
  <c r="AX47" i="19" s="1"/>
  <c r="AN49" i="19"/>
  <c r="AN56" i="19"/>
  <c r="AL47" i="19"/>
  <c r="AL59" i="19" s="1"/>
  <c r="AN52" i="19"/>
  <c r="AN54" i="19"/>
  <c r="AN53" i="19"/>
  <c r="AN48" i="19"/>
  <c r="AM47" i="19"/>
  <c r="AM59" i="19" s="1"/>
  <c r="AN55" i="19"/>
  <c r="AG40" i="18"/>
  <c r="AG53" i="18" s="1"/>
  <c r="BG41" i="20"/>
  <c r="BG54" i="20" s="1"/>
  <c r="BG54" i="19"/>
  <c r="BG41" i="18"/>
  <c r="BG54" i="18" s="1"/>
  <c r="BQ41" i="18"/>
  <c r="BQ54" i="18" s="1"/>
  <c r="BR31" i="12"/>
  <c r="BQ44" i="12"/>
  <c r="BQ57" i="12" s="1"/>
  <c r="AY37" i="17"/>
  <c r="AZ24" i="17"/>
  <c r="BS34" i="11"/>
  <c r="BT21" i="11"/>
  <c r="BT34" i="11" s="1"/>
  <c r="Z40" i="14"/>
  <c r="AA27" i="14"/>
  <c r="AA40" i="14" s="1"/>
  <c r="AG42" i="26"/>
  <c r="AG55" i="26" s="1"/>
  <c r="AH29" i="26"/>
  <c r="AZ23" i="24"/>
  <c r="AY36" i="24"/>
  <c r="AX43" i="23"/>
  <c r="AX56" i="23" s="1"/>
  <c r="AX56" i="22"/>
  <c r="I14" i="6"/>
  <c r="H14" i="4"/>
  <c r="H47" i="4" s="1"/>
  <c r="CE10" i="9"/>
  <c r="CH49" i="9" s="1"/>
  <c r="BV49" i="9"/>
  <c r="BW49" i="9"/>
  <c r="CJ38" i="11"/>
  <c r="CJ51" i="11" s="1"/>
  <c r="CK25" i="11"/>
  <c r="E48" i="14"/>
  <c r="E35" i="15"/>
  <c r="E48" i="15" s="1"/>
  <c r="E35" i="13"/>
  <c r="E48" i="13" s="1"/>
  <c r="BI41" i="11"/>
  <c r="BI54" i="11" s="1"/>
  <c r="BJ28" i="11"/>
  <c r="CI41" i="25"/>
  <c r="CI54" i="25" s="1"/>
  <c r="CI54" i="24"/>
  <c r="CI41" i="23"/>
  <c r="CI54" i="23" s="1"/>
  <c r="G55" i="9"/>
  <c r="AO53" i="11"/>
  <c r="AO40" i="10"/>
  <c r="AO53" i="10" s="1"/>
  <c r="W57" i="12"/>
  <c r="W59" i="12" s="1"/>
  <c r="W44" i="13"/>
  <c r="W57" i="13" s="1"/>
  <c r="AN58" i="17"/>
  <c r="X35" i="26"/>
  <c r="X48" i="26" s="1"/>
  <c r="Y22" i="26"/>
  <c r="CK37" i="9"/>
  <c r="CL24" i="9"/>
  <c r="CL37" i="9" s="1"/>
  <c r="W55" i="11"/>
  <c r="W42" i="10"/>
  <c r="W55" i="10" s="1"/>
  <c r="G38" i="16"/>
  <c r="G51" i="16" s="1"/>
  <c r="H25" i="16"/>
  <c r="AH41" i="9"/>
  <c r="AI28" i="9"/>
  <c r="AX48" i="17"/>
  <c r="AX35" i="18"/>
  <c r="AX48" i="18" s="1"/>
  <c r="F38" i="14"/>
  <c r="G25" i="14"/>
  <c r="BR35" i="17"/>
  <c r="BR48" i="17" s="1"/>
  <c r="BS22" i="17"/>
  <c r="AZ41" i="16"/>
  <c r="AZ54" i="16" s="1"/>
  <c r="BA28" i="16"/>
  <c r="AP39" i="22"/>
  <c r="AQ26" i="22"/>
  <c r="BA37" i="21"/>
  <c r="BA50" i="21" s="1"/>
  <c r="BB24" i="21"/>
  <c r="BB37" i="21" s="1"/>
  <c r="BB50" i="21" s="1"/>
  <c r="G44" i="9"/>
  <c r="H31" i="9"/>
  <c r="AP45" i="17"/>
  <c r="AP58" i="17" s="1"/>
  <c r="AQ32" i="17"/>
  <c r="P35" i="24"/>
  <c r="Q22" i="24"/>
  <c r="X37" i="17"/>
  <c r="X50" i="17" s="1"/>
  <c r="Y24" i="17"/>
  <c r="AI44" i="14"/>
  <c r="AJ31" i="14"/>
  <c r="AJ44" i="14" s="1"/>
  <c r="CJ44" i="14"/>
  <c r="CK31" i="14"/>
  <c r="AG56" i="19"/>
  <c r="AG43" i="18"/>
  <c r="AG56" i="18" s="1"/>
  <c r="AG35" i="21"/>
  <c r="AH22" i="21"/>
  <c r="BA36" i="16"/>
  <c r="BA49" i="16" s="1"/>
  <c r="BB23" i="16"/>
  <c r="BB36" i="16" s="1"/>
  <c r="BB49" i="16" s="1"/>
  <c r="CB21" i="9"/>
  <c r="CA34" i="9"/>
  <c r="Q31" i="26"/>
  <c r="P44" i="26"/>
  <c r="P57" i="26" s="1"/>
  <c r="CA35" i="11"/>
  <c r="CA48" i="11" s="1"/>
  <c r="CB22" i="11"/>
  <c r="G40" i="20"/>
  <c r="G53" i="20" s="1"/>
  <c r="G53" i="19"/>
  <c r="CJ27" i="16"/>
  <c r="CI40" i="16"/>
  <c r="CI53" i="16" s="1"/>
  <c r="AF47" i="26"/>
  <c r="AF34" i="25"/>
  <c r="AF47" i="25" s="1"/>
  <c r="AF39" i="23"/>
  <c r="AF52" i="23" s="1"/>
  <c r="BG44" i="25"/>
  <c r="BG57" i="25" s="1"/>
  <c r="F41" i="12"/>
  <c r="G28" i="12"/>
  <c r="BG36" i="15"/>
  <c r="BG49" i="15" s="1"/>
  <c r="BG49" i="14"/>
  <c r="BG36" i="13"/>
  <c r="BG49" i="13" s="1"/>
  <c r="BA38" i="9"/>
  <c r="BB25" i="9"/>
  <c r="BB38" i="9" s="1"/>
  <c r="BH49" i="7"/>
  <c r="BH36" i="8"/>
  <c r="BH49" i="8" s="1"/>
  <c r="CB54" i="9"/>
  <c r="AH37" i="16"/>
  <c r="AH50" i="16" s="1"/>
  <c r="AI24" i="16"/>
  <c r="CH53" i="19"/>
  <c r="CH40" i="20"/>
  <c r="CH53" i="20" s="1"/>
  <c r="CH40" i="18"/>
  <c r="CH53" i="18" s="1"/>
  <c r="BG41" i="13"/>
  <c r="BG54" i="13" s="1"/>
  <c r="AY41" i="15"/>
  <c r="AY54" i="15" s="1"/>
  <c r="AY54" i="14"/>
  <c r="AY41" i="13"/>
  <c r="AY54" i="13" s="1"/>
  <c r="BP39" i="10"/>
  <c r="BP52" i="10" s="1"/>
  <c r="BP39" i="8"/>
  <c r="BP52" i="8" s="1"/>
  <c r="BP52" i="9"/>
  <c r="BT48" i="24"/>
  <c r="BR41" i="21"/>
  <c r="BR54" i="21" s="1"/>
  <c r="BS28" i="21"/>
  <c r="AP54" i="19"/>
  <c r="AP41" i="18"/>
  <c r="AP54" i="18" s="1"/>
  <c r="E53" i="17"/>
  <c r="E40" i="18"/>
  <c r="E53" i="18" s="1"/>
  <c r="CA36" i="24"/>
  <c r="CB23" i="24"/>
  <c r="H44" i="19"/>
  <c r="I31" i="19"/>
  <c r="I44" i="19" s="1"/>
  <c r="AF56" i="7"/>
  <c r="AF43" i="8"/>
  <c r="AF56" i="8" s="1"/>
  <c r="G43" i="14"/>
  <c r="H30" i="14"/>
  <c r="N44" i="10"/>
  <c r="N57" i="10" s="1"/>
  <c r="E37" i="25"/>
  <c r="E50" i="25" s="1"/>
  <c r="E50" i="24"/>
  <c r="E37" i="23"/>
  <c r="E50" i="23" s="1"/>
  <c r="AP45" i="24"/>
  <c r="AQ32" i="24"/>
  <c r="P28" i="7"/>
  <c r="O41" i="7"/>
  <c r="O54" i="7" s="1"/>
  <c r="CI36" i="17"/>
  <c r="CI49" i="17" s="1"/>
  <c r="CJ23" i="17"/>
  <c r="CI35" i="19"/>
  <c r="CJ22" i="19"/>
  <c r="F54" i="22"/>
  <c r="F41" i="23"/>
  <c r="F54" i="23" s="1"/>
  <c r="BR24" i="19"/>
  <c r="BQ37" i="19"/>
  <c r="AG35" i="7"/>
  <c r="AG48" i="7" s="1"/>
  <c r="AH22" i="7"/>
  <c r="AO44" i="10"/>
  <c r="AO57" i="10" s="1"/>
  <c r="AO44" i="8"/>
  <c r="AO57" i="8" s="1"/>
  <c r="AO57" i="9"/>
  <c r="Y41" i="19"/>
  <c r="Z28" i="19"/>
  <c r="G37" i="22"/>
  <c r="G50" i="22" s="1"/>
  <c r="H24" i="22"/>
  <c r="X44" i="9"/>
  <c r="Y31" i="9"/>
  <c r="X45" i="12"/>
  <c r="X58" i="12" s="1"/>
  <c r="Y32" i="12"/>
  <c r="CH44" i="13"/>
  <c r="CH57" i="13" s="1"/>
  <c r="CC24" i="11"/>
  <c r="CC37" i="11" s="1"/>
  <c r="CB37" i="11"/>
  <c r="BS28" i="12"/>
  <c r="BR41" i="12"/>
  <c r="BR54" i="12" s="1"/>
  <c r="Q40" i="24"/>
  <c r="R27" i="24"/>
  <c r="R40" i="24" s="1"/>
  <c r="BA31" i="24"/>
  <c r="AZ44" i="24"/>
  <c r="BF47" i="10"/>
  <c r="AX53" i="26"/>
  <c r="AX40" i="25"/>
  <c r="AX53" i="25" s="1"/>
  <c r="AX35" i="10"/>
  <c r="AX48" i="10" s="1"/>
  <c r="AX35" i="8"/>
  <c r="AX48" i="8" s="1"/>
  <c r="AX48" i="9"/>
  <c r="BB22" i="19"/>
  <c r="BB35" i="19" s="1"/>
  <c r="BA35" i="19"/>
  <c r="W57" i="26"/>
  <c r="W44" i="25"/>
  <c r="W57" i="25" s="1"/>
  <c r="CJ42" i="21"/>
  <c r="CJ55" i="21" s="1"/>
  <c r="CK29" i="21"/>
  <c r="BI45" i="11"/>
  <c r="BI58" i="11" s="1"/>
  <c r="BJ32" i="11"/>
  <c r="CJ21" i="14"/>
  <c r="CI34" i="14"/>
  <c r="H27" i="7"/>
  <c r="G40" i="7"/>
  <c r="G53" i="7" s="1"/>
  <c r="CI34" i="25"/>
  <c r="CI34" i="23"/>
  <c r="CH35" i="15"/>
  <c r="CH48" i="15" s="1"/>
  <c r="CH48" i="14"/>
  <c r="CH35" i="13"/>
  <c r="CH48" i="13" s="1"/>
  <c r="AR50" i="24"/>
  <c r="AX44" i="23"/>
  <c r="AX57" i="23" s="1"/>
  <c r="AP37" i="22"/>
  <c r="AQ24" i="22"/>
  <c r="AO42" i="18"/>
  <c r="AO55" i="18" s="1"/>
  <c r="AS31" i="17"/>
  <c r="AS44" i="17" s="1"/>
  <c r="AS57" i="17" s="1"/>
  <c r="AR44" i="17"/>
  <c r="AR57" i="17" s="1"/>
  <c r="Z43" i="16"/>
  <c r="Z56" i="16" s="1"/>
  <c r="AA30" i="16"/>
  <c r="AA43" i="16" s="1"/>
  <c r="AA56" i="16" s="1"/>
  <c r="I54" i="24"/>
  <c r="V59" i="25"/>
  <c r="E35" i="18"/>
  <c r="E48" i="18" s="1"/>
  <c r="W56" i="14"/>
  <c r="W43" i="15"/>
  <c r="W56" i="15" s="1"/>
  <c r="W43" i="13"/>
  <c r="W56" i="13" s="1"/>
  <c r="CJ23" i="21"/>
  <c r="CI36" i="21"/>
  <c r="CI49" i="21" s="1"/>
  <c r="AO38" i="10"/>
  <c r="AO51" i="10" s="1"/>
  <c r="AO51" i="9"/>
  <c r="AO38" i="8"/>
  <c r="AO51" i="8" s="1"/>
  <c r="AQ52" i="26"/>
  <c r="AQ39" i="25"/>
  <c r="AQ52" i="25" s="1"/>
  <c r="AP43" i="10"/>
  <c r="AP56" i="10" s="1"/>
  <c r="AP56" i="9"/>
  <c r="BP43" i="20"/>
  <c r="BP56" i="20" s="1"/>
  <c r="BP56" i="19"/>
  <c r="BP43" i="18"/>
  <c r="BP56" i="18" s="1"/>
  <c r="AQ44" i="11"/>
  <c r="AQ57" i="11" s="1"/>
  <c r="AR31" i="11"/>
  <c r="AQ42" i="21"/>
  <c r="AQ55" i="21" s="1"/>
  <c r="AR29" i="21"/>
  <c r="AX36" i="20"/>
  <c r="AX49" i="20" s="1"/>
  <c r="AX49" i="19"/>
  <c r="AX36" i="18"/>
  <c r="AX49" i="18" s="1"/>
  <c r="BS27" i="24"/>
  <c r="BR40" i="24"/>
  <c r="CK36" i="25"/>
  <c r="CK49" i="25" s="1"/>
  <c r="CK49" i="24"/>
  <c r="CK36" i="23"/>
  <c r="CK49" i="23" s="1"/>
  <c r="BQ43" i="22"/>
  <c r="BQ56" i="22" s="1"/>
  <c r="BR30" i="22"/>
  <c r="AJ31" i="16"/>
  <c r="AJ44" i="16" s="1"/>
  <c r="AJ57" i="16" s="1"/>
  <c r="AI44" i="16"/>
  <c r="AI57" i="16" s="1"/>
  <c r="AW51" i="25"/>
  <c r="F35" i="21"/>
  <c r="F48" i="21" s="1"/>
  <c r="G22" i="21"/>
  <c r="AH29" i="16"/>
  <c r="AG42" i="16"/>
  <c r="AG55" i="16" s="1"/>
  <c r="Q48" i="9"/>
  <c r="Q35" i="10"/>
  <c r="Q48" i="10" s="1"/>
  <c r="X42" i="22"/>
  <c r="X55" i="22" s="1"/>
  <c r="Y29" i="22"/>
  <c r="CI39" i="9"/>
  <c r="CJ26" i="9"/>
  <c r="BR39" i="21"/>
  <c r="BR52" i="21" s="1"/>
  <c r="BS26" i="21"/>
  <c r="BS29" i="12"/>
  <c r="BR42" i="12"/>
  <c r="BR55" i="12" s="1"/>
  <c r="CI51" i="26"/>
  <c r="CI38" i="25"/>
  <c r="CI51" i="25" s="1"/>
  <c r="F51" i="19"/>
  <c r="F38" i="20"/>
  <c r="F51" i="20" s="1"/>
  <c r="F38" i="18"/>
  <c r="F51" i="18" s="1"/>
  <c r="H28" i="21"/>
  <c r="G41" i="21"/>
  <c r="AY39" i="9"/>
  <c r="AZ26" i="9"/>
  <c r="AG38" i="25"/>
  <c r="AG51" i="25" s="1"/>
  <c r="AG51" i="24"/>
  <c r="AG38" i="23"/>
  <c r="AG51" i="23" s="1"/>
  <c r="CH35" i="25"/>
  <c r="CH48" i="25" s="1"/>
  <c r="CH48" i="24"/>
  <c r="CH35" i="23"/>
  <c r="CH48" i="23" s="1"/>
  <c r="BQ43" i="7"/>
  <c r="BQ56" i="7" s="1"/>
  <c r="BR30" i="7"/>
  <c r="BG58" i="12"/>
  <c r="BG45" i="13"/>
  <c r="BG58" i="13" s="1"/>
  <c r="BI37" i="15"/>
  <c r="BI50" i="15" s="1"/>
  <c r="BI50" i="14"/>
  <c r="BY35" i="25"/>
  <c r="BY48" i="25" s="1"/>
  <c r="BQ38" i="19"/>
  <c r="BR25" i="19"/>
  <c r="BJ41" i="26"/>
  <c r="BJ54" i="26" s="1"/>
  <c r="BK28" i="26"/>
  <c r="BK41" i="26" s="1"/>
  <c r="BK54" i="26" s="1"/>
  <c r="BJ26" i="9"/>
  <c r="BI39" i="9"/>
  <c r="BD20" i="13"/>
  <c r="BM8" i="13"/>
  <c r="BO51" i="13" s="1"/>
  <c r="BD47" i="13"/>
  <c r="BD59" i="13" s="1"/>
  <c r="R56" i="14"/>
  <c r="X45" i="10"/>
  <c r="X58" i="10" s="1"/>
  <c r="X45" i="8"/>
  <c r="X58" i="8" s="1"/>
  <c r="X58" i="9"/>
  <c r="CI38" i="22"/>
  <c r="CJ25" i="22"/>
  <c r="AO58" i="11"/>
  <c r="AO45" i="10"/>
  <c r="AO58" i="10" s="1"/>
  <c r="AW49" i="25"/>
  <c r="E38" i="20"/>
  <c r="E51" i="20" s="1"/>
  <c r="BI28" i="19"/>
  <c r="BH41" i="19"/>
  <c r="F38" i="24"/>
  <c r="G25" i="24"/>
  <c r="BG39" i="10"/>
  <c r="BG52" i="10" s="1"/>
  <c r="AX50" i="17"/>
  <c r="AX37" i="18"/>
  <c r="AX50" i="18" s="1"/>
  <c r="CI37" i="12"/>
  <c r="CI50" i="12" s="1"/>
  <c r="CJ24" i="12"/>
  <c r="CJ45" i="22"/>
  <c r="CJ58" i="22" s="1"/>
  <c r="CK32" i="22"/>
  <c r="Y53" i="14"/>
  <c r="Y40" i="15"/>
  <c r="Y53" i="15" s="1"/>
  <c r="Y40" i="13"/>
  <c r="Y53" i="13" s="1"/>
  <c r="AX36" i="25"/>
  <c r="AX49" i="25" s="1"/>
  <c r="AX49" i="24"/>
  <c r="AX36" i="23"/>
  <c r="AX49" i="23" s="1"/>
  <c r="BY42" i="10"/>
  <c r="BY55" i="10" s="1"/>
  <c r="BY55" i="9"/>
  <c r="BY42" i="8"/>
  <c r="BY55" i="8" s="1"/>
  <c r="BI37" i="7"/>
  <c r="BJ24" i="7"/>
  <c r="F35" i="14"/>
  <c r="G22" i="14"/>
  <c r="CJ41" i="24"/>
  <c r="CK28" i="24"/>
  <c r="BR45" i="11"/>
  <c r="BR58" i="11" s="1"/>
  <c r="BS32" i="11"/>
  <c r="I29" i="9"/>
  <c r="I42" i="9" s="1"/>
  <c r="H42" i="9"/>
  <c r="BQ45" i="7"/>
  <c r="BQ58" i="7" s="1"/>
  <c r="BR32" i="7"/>
  <c r="AQ27" i="11"/>
  <c r="AP40" i="11"/>
  <c r="F47" i="21"/>
  <c r="F34" i="20"/>
  <c r="F47" i="20" s="1"/>
  <c r="P27" i="14"/>
  <c r="O40" i="14"/>
  <c r="W43" i="20"/>
  <c r="W56" i="20" s="1"/>
  <c r="F34" i="15"/>
  <c r="F47" i="15" s="1"/>
  <c r="F47" i="14"/>
  <c r="F34" i="13"/>
  <c r="F47" i="13" s="1"/>
  <c r="CJ50" i="9"/>
  <c r="CJ37" i="8"/>
  <c r="CJ50" i="8" s="1"/>
  <c r="CB38" i="26"/>
  <c r="CB51" i="26" s="1"/>
  <c r="CC25" i="26"/>
  <c r="CC38" i="26" s="1"/>
  <c r="CC51" i="26" s="1"/>
  <c r="AI39" i="15"/>
  <c r="AI52" i="15" s="1"/>
  <c r="AI52" i="14"/>
  <c r="AG41" i="10"/>
  <c r="AG54" i="10" s="1"/>
  <c r="AG54" i="9"/>
  <c r="AG41" i="8"/>
  <c r="AG54" i="8" s="1"/>
  <c r="CI39" i="11"/>
  <c r="CI52" i="11" s="1"/>
  <c r="CJ26" i="11"/>
  <c r="AY45" i="21"/>
  <c r="AY58" i="21" s="1"/>
  <c r="AZ32" i="21"/>
  <c r="CK40" i="11"/>
  <c r="CL27" i="11"/>
  <c r="CL40" i="11" s="1"/>
  <c r="E38" i="15"/>
  <c r="E51" i="15" s="1"/>
  <c r="E51" i="14"/>
  <c r="E38" i="13"/>
  <c r="E51" i="13" s="1"/>
  <c r="AO39" i="23"/>
  <c r="AO52" i="23" s="1"/>
  <c r="AO52" i="22"/>
  <c r="F44" i="10"/>
  <c r="F57" i="10" s="1"/>
  <c r="F57" i="9"/>
  <c r="O35" i="25"/>
  <c r="O48" i="25" s="1"/>
  <c r="O48" i="24"/>
  <c r="O35" i="23"/>
  <c r="O48" i="23" s="1"/>
  <c r="CB29" i="17"/>
  <c r="CA42" i="17"/>
  <c r="CA55" i="17" s="1"/>
  <c r="AH57" i="14"/>
  <c r="AH44" i="15"/>
  <c r="AH57" i="15" s="1"/>
  <c r="AH44" i="13"/>
  <c r="AH57" i="13" s="1"/>
  <c r="P32" i="16"/>
  <c r="O45" i="16"/>
  <c r="O58" i="16" s="1"/>
  <c r="W41" i="8"/>
  <c r="W54" i="8" s="1"/>
  <c r="CI57" i="14"/>
  <c r="CI44" i="15"/>
  <c r="CI57" i="15" s="1"/>
  <c r="CI44" i="13"/>
  <c r="CI57" i="13" s="1"/>
  <c r="AH43" i="19"/>
  <c r="AI30" i="19"/>
  <c r="AF48" i="21"/>
  <c r="AF35" i="20"/>
  <c r="AF48" i="20" s="1"/>
  <c r="CH55" i="22"/>
  <c r="CH42" i="23"/>
  <c r="CH55" i="23" s="1"/>
  <c r="CB35" i="14"/>
  <c r="CC22" i="14"/>
  <c r="CC35" i="14" s="1"/>
  <c r="H40" i="19"/>
  <c r="I27" i="19"/>
  <c r="I40" i="19" s="1"/>
  <c r="BZ39" i="11"/>
  <c r="CA26" i="11"/>
  <c r="CE8" i="26"/>
  <c r="CH47" i="26" s="1"/>
  <c r="BV20" i="26"/>
  <c r="BV47" i="26"/>
  <c r="BV59" i="26" s="1"/>
  <c r="BX51" i="26"/>
  <c r="BX53" i="26"/>
  <c r="BW47" i="26"/>
  <c r="BW59" i="26" s="1"/>
  <c r="AP37" i="17"/>
  <c r="AP50" i="17" s="1"/>
  <c r="AQ24" i="17"/>
  <c r="AR43" i="26"/>
  <c r="AR56" i="26" s="1"/>
  <c r="AS30" i="26"/>
  <c r="AS43" i="26" s="1"/>
  <c r="AS56" i="26" s="1"/>
  <c r="E54" i="12"/>
  <c r="E59" i="12" s="1"/>
  <c r="E41" i="13"/>
  <c r="E54" i="13" s="1"/>
  <c r="BJ24" i="17"/>
  <c r="BI37" i="17"/>
  <c r="BI50" i="17" s="1"/>
  <c r="F36" i="26"/>
  <c r="F49" i="26" s="1"/>
  <c r="G23" i="26"/>
  <c r="AZ51" i="9"/>
  <c r="AI42" i="17"/>
  <c r="AI55" i="17" s="1"/>
  <c r="AJ29" i="17"/>
  <c r="AJ42" i="17" s="1"/>
  <c r="AJ55" i="17" s="1"/>
  <c r="BJ23" i="7"/>
  <c r="BI36" i="7"/>
  <c r="CJ27" i="19"/>
  <c r="CI40" i="19"/>
  <c r="AZ41" i="14"/>
  <c r="BA28" i="14"/>
  <c r="P43" i="26"/>
  <c r="P56" i="26" s="1"/>
  <c r="Q30" i="26"/>
  <c r="BA41" i="9"/>
  <c r="BB28" i="9"/>
  <c r="BB41" i="9" s="1"/>
  <c r="BY39" i="20"/>
  <c r="BY52" i="20" s="1"/>
  <c r="BQ37" i="26"/>
  <c r="BR24" i="26"/>
  <c r="BS48" i="24"/>
  <c r="AR28" i="19"/>
  <c r="AQ41" i="19"/>
  <c r="G40" i="11"/>
  <c r="G53" i="11" s="1"/>
  <c r="H27" i="11"/>
  <c r="F40" i="17"/>
  <c r="G27" i="17"/>
  <c r="BZ36" i="25"/>
  <c r="BZ49" i="25" s="1"/>
  <c r="BZ49" i="24"/>
  <c r="AG43" i="7"/>
  <c r="AH30" i="7"/>
  <c r="AY44" i="25"/>
  <c r="AY57" i="25" s="1"/>
  <c r="AY57" i="24"/>
  <c r="AZ22" i="9"/>
  <c r="AY35" i="9"/>
  <c r="AR22" i="19"/>
  <c r="AQ35" i="19"/>
  <c r="AZ48" i="19"/>
  <c r="AZ35" i="20"/>
  <c r="AZ48" i="20" s="1"/>
  <c r="BA25" i="12"/>
  <c r="AZ38" i="12"/>
  <c r="AZ51" i="12" s="1"/>
  <c r="AR29" i="11"/>
  <c r="AQ42" i="11"/>
  <c r="AQ55" i="11" s="1"/>
  <c r="O36" i="20"/>
  <c r="O49" i="20" s="1"/>
  <c r="AE59" i="11"/>
  <c r="AN55" i="15"/>
  <c r="CB23" i="11"/>
  <c r="CA36" i="11"/>
  <c r="CA49" i="11" s="1"/>
  <c r="O36" i="15"/>
  <c r="O49" i="15" s="1"/>
  <c r="BA42" i="26"/>
  <c r="BA55" i="26" s="1"/>
  <c r="BB29" i="26"/>
  <c r="BB42" i="26" s="1"/>
  <c r="BB55" i="26" s="1"/>
  <c r="AF36" i="15"/>
  <c r="AF49" i="15" s="1"/>
  <c r="AF49" i="14"/>
  <c r="AF36" i="13"/>
  <c r="AF49" i="13" s="1"/>
  <c r="CK21" i="24"/>
  <c r="CJ34" i="24"/>
  <c r="AI44" i="22"/>
  <c r="AI57" i="22" s="1"/>
  <c r="AJ31" i="22"/>
  <c r="AJ44" i="22" s="1"/>
  <c r="AJ57" i="22" s="1"/>
  <c r="AZ44" i="11"/>
  <c r="AZ57" i="11" s="1"/>
  <c r="BA31" i="11"/>
  <c r="AO50" i="22"/>
  <c r="AO37" i="23"/>
  <c r="AO50" i="23" s="1"/>
  <c r="CJ45" i="15"/>
  <c r="CJ58" i="15" s="1"/>
  <c r="BI32" i="22"/>
  <c r="BH45" i="22"/>
  <c r="BH58" i="22" s="1"/>
  <c r="BF58" i="10"/>
  <c r="CK21" i="21"/>
  <c r="CJ34" i="21"/>
  <c r="P40" i="26"/>
  <c r="P53" i="26" s="1"/>
  <c r="Q27" i="26"/>
  <c r="BQ35" i="21"/>
  <c r="BR22" i="21"/>
  <c r="CJ29" i="17"/>
  <c r="CI42" i="17"/>
  <c r="CI55" i="17" s="1"/>
  <c r="Y45" i="21"/>
  <c r="Y58" i="21" s="1"/>
  <c r="Z32" i="21"/>
  <c r="AP38" i="9"/>
  <c r="AQ25" i="9"/>
  <c r="CA42" i="24"/>
  <c r="CB29" i="24"/>
  <c r="AQ43" i="9"/>
  <c r="AR30" i="9"/>
  <c r="BQ43" i="19"/>
  <c r="BR30" i="19"/>
  <c r="X38" i="26"/>
  <c r="X51" i="26" s="1"/>
  <c r="Y25" i="26"/>
  <c r="BI54" i="9"/>
  <c r="BZ44" i="10"/>
  <c r="BZ57" i="10" s="1"/>
  <c r="Z29" i="12"/>
  <c r="Y42" i="12"/>
  <c r="Y55" i="12" s="1"/>
  <c r="X39" i="7"/>
  <c r="Y26" i="7"/>
  <c r="R35" i="10"/>
  <c r="R48" i="10" s="1"/>
  <c r="R48" i="9"/>
  <c r="G34" i="11"/>
  <c r="G47" i="11" s="1"/>
  <c r="H21" i="11"/>
  <c r="O34" i="14"/>
  <c r="P21" i="14"/>
  <c r="Z34" i="12"/>
  <c r="Z47" i="12" s="1"/>
  <c r="AA21" i="12"/>
  <c r="AA34" i="12" s="1"/>
  <c r="AA47" i="12" s="1"/>
  <c r="CK45" i="16"/>
  <c r="CK58" i="16" s="1"/>
  <c r="CL32" i="16"/>
  <c r="CL45" i="16" s="1"/>
  <c r="CL58" i="16" s="1"/>
  <c r="BS31" i="21"/>
  <c r="BR44" i="21"/>
  <c r="BR57" i="21" s="1"/>
  <c r="N44" i="13"/>
  <c r="N57" i="13" s="1"/>
  <c r="H23" i="22"/>
  <c r="G36" i="22"/>
  <c r="G49" i="22" s="1"/>
  <c r="I30" i="12"/>
  <c r="I43" i="12" s="1"/>
  <c r="I56" i="12" s="1"/>
  <c r="H43" i="12"/>
  <c r="H56" i="12" s="1"/>
  <c r="AR40" i="16"/>
  <c r="AR53" i="16" s="1"/>
  <c r="AS27" i="16"/>
  <c r="AS40" i="16" s="1"/>
  <c r="AS53" i="16" s="1"/>
  <c r="AX39" i="10"/>
  <c r="AX52" i="10" s="1"/>
  <c r="AX52" i="9"/>
  <c r="AX39" i="8"/>
  <c r="AX52" i="8" s="1"/>
  <c r="AH38" i="24"/>
  <c r="AI25" i="24"/>
  <c r="CJ22" i="24"/>
  <c r="CI35" i="24"/>
  <c r="E34" i="10"/>
  <c r="E47" i="10" s="1"/>
  <c r="E47" i="9"/>
  <c r="E34" i="8"/>
  <c r="E47" i="8" s="1"/>
  <c r="AR21" i="24"/>
  <c r="AQ34" i="24"/>
  <c r="BR23" i="22"/>
  <c r="BQ36" i="22"/>
  <c r="BQ49" i="22" s="1"/>
  <c r="BR35" i="16"/>
  <c r="BR48" i="16" s="1"/>
  <c r="BS22" i="16"/>
  <c r="E36" i="20"/>
  <c r="E49" i="20" s="1"/>
  <c r="E49" i="19"/>
  <c r="E36" i="18"/>
  <c r="E49" i="18" s="1"/>
  <c r="BM20" i="7"/>
  <c r="BV8" i="7"/>
  <c r="BM47" i="7"/>
  <c r="BM59" i="7" s="1"/>
  <c r="BO54" i="7"/>
  <c r="BN47" i="7"/>
  <c r="BN59" i="7" s="1"/>
  <c r="BO47" i="7"/>
  <c r="BO48" i="7"/>
  <c r="BO53" i="7"/>
  <c r="BO55" i="7"/>
  <c r="BP47" i="7"/>
  <c r="BJ37" i="14"/>
  <c r="BK24" i="14"/>
  <c r="BK37" i="14" s="1"/>
  <c r="BP38" i="20"/>
  <c r="BP51" i="20" s="1"/>
  <c r="BP51" i="19"/>
  <c r="BP38" i="18"/>
  <c r="BP51" i="18" s="1"/>
  <c r="BG40" i="18"/>
  <c r="BG53" i="18" s="1"/>
  <c r="Q56" i="14"/>
  <c r="Z32" i="9"/>
  <c r="Y45" i="9"/>
  <c r="CH38" i="23"/>
  <c r="CH51" i="23" s="1"/>
  <c r="CH51" i="22"/>
  <c r="BA34" i="22"/>
  <c r="BA47" i="22" s="1"/>
  <c r="BB21" i="22"/>
  <c r="BB34" i="22" s="1"/>
  <c r="BB47" i="22" s="1"/>
  <c r="AP45" i="11"/>
  <c r="AQ32" i="11"/>
  <c r="AJ30" i="22"/>
  <c r="AJ43" i="22" s="1"/>
  <c r="AI43" i="22"/>
  <c r="G40" i="12"/>
  <c r="G53" i="12" s="1"/>
  <c r="H27" i="12"/>
  <c r="AW57" i="23"/>
  <c r="E38" i="25"/>
  <c r="E51" i="25" s="1"/>
  <c r="E51" i="24"/>
  <c r="E59" i="24" s="1"/>
  <c r="E38" i="23"/>
  <c r="E51" i="23" s="1"/>
  <c r="CJ23" i="7"/>
  <c r="CI36" i="7"/>
  <c r="CI49" i="7" s="1"/>
  <c r="CC27" i="9"/>
  <c r="CC40" i="9" s="1"/>
  <c r="CB40" i="9"/>
  <c r="G43" i="19"/>
  <c r="H30" i="19"/>
  <c r="BI36" i="26"/>
  <c r="BI49" i="26" s="1"/>
  <c r="BJ23" i="26"/>
  <c r="Z29" i="19"/>
  <c r="Y42" i="19"/>
  <c r="O36" i="25"/>
  <c r="O49" i="25" s="1"/>
  <c r="O49" i="24"/>
  <c r="O36" i="23"/>
  <c r="O49" i="23" s="1"/>
  <c r="AW51" i="18"/>
  <c r="BR35" i="14"/>
  <c r="BS22" i="14"/>
  <c r="CA29" i="9"/>
  <c r="BZ42" i="9"/>
  <c r="BH50" i="7"/>
  <c r="BH37" i="8"/>
  <c r="BH50" i="8" s="1"/>
  <c r="Q44" i="16"/>
  <c r="Q57" i="16" s="1"/>
  <c r="R31" i="16"/>
  <c r="R44" i="16" s="1"/>
  <c r="R57" i="16" s="1"/>
  <c r="CJ41" i="22"/>
  <c r="CJ54" i="22" s="1"/>
  <c r="CK28" i="22"/>
  <c r="BO49" i="7"/>
  <c r="AG45" i="26"/>
  <c r="AG58" i="26" s="1"/>
  <c r="AH32" i="26"/>
  <c r="I24" i="12"/>
  <c r="I37" i="12" s="1"/>
  <c r="I50" i="12" s="1"/>
  <c r="H37" i="12"/>
  <c r="H50" i="12" s="1"/>
  <c r="BE47" i="8"/>
  <c r="BE59" i="8" s="1"/>
  <c r="BJ30" i="12"/>
  <c r="BI43" i="12"/>
  <c r="BY34" i="20"/>
  <c r="E44" i="8"/>
  <c r="E57" i="8" s="1"/>
  <c r="G34" i="21"/>
  <c r="H21" i="21"/>
  <c r="N53" i="14"/>
  <c r="N40" i="15"/>
  <c r="N53" i="15" s="1"/>
  <c r="N40" i="13"/>
  <c r="N53" i="13" s="1"/>
  <c r="AR44" i="24"/>
  <c r="AS31" i="24"/>
  <c r="AS44" i="24" s="1"/>
  <c r="BQ36" i="7"/>
  <c r="BQ49" i="7" s="1"/>
  <c r="BR23" i="7"/>
  <c r="G34" i="14"/>
  <c r="H21" i="14"/>
  <c r="AJ52" i="14"/>
  <c r="AJ39" i="15"/>
  <c r="AJ52" i="15" s="1"/>
  <c r="CA38" i="11"/>
  <c r="CB25" i="11"/>
  <c r="P38" i="26"/>
  <c r="P51" i="26" s="1"/>
  <c r="Q25" i="26"/>
  <c r="CB23" i="19"/>
  <c r="CA36" i="19"/>
  <c r="R29" i="14"/>
  <c r="R42" i="14" s="1"/>
  <c r="Q42" i="14"/>
  <c r="AG38" i="15"/>
  <c r="AG51" i="15" s="1"/>
  <c r="AG51" i="14"/>
  <c r="CJ24" i="22"/>
  <c r="CI37" i="22"/>
  <c r="CI50" i="22" s="1"/>
  <c r="W41" i="10"/>
  <c r="W54" i="10" s="1"/>
  <c r="AQ43" i="18"/>
  <c r="AQ56" i="18" s="1"/>
  <c r="CI42" i="22"/>
  <c r="CJ29" i="22"/>
  <c r="BY36" i="23"/>
  <c r="BY49" i="23" s="1"/>
  <c r="Q29" i="9"/>
  <c r="P42" i="9"/>
  <c r="CA35" i="15"/>
  <c r="CA48" i="15" s="1"/>
  <c r="CA48" i="14"/>
  <c r="CI43" i="26"/>
  <c r="CI56" i="26" s="1"/>
  <c r="CJ30" i="26"/>
  <c r="BY52" i="11"/>
  <c r="BY39" i="10"/>
  <c r="BY52" i="10" s="1"/>
  <c r="BS43" i="21"/>
  <c r="BS56" i="21" s="1"/>
  <c r="BT30" i="21"/>
  <c r="BT43" i="21" s="1"/>
  <c r="BT56" i="21" s="1"/>
  <c r="AF39" i="25"/>
  <c r="AF52" i="25" s="1"/>
  <c r="AP36" i="26"/>
  <c r="AQ23" i="26"/>
  <c r="BI26" i="16"/>
  <c r="BH39" i="16"/>
  <c r="BH52" i="16" s="1"/>
  <c r="BI21" i="17"/>
  <c r="BH34" i="17"/>
  <c r="Z40" i="12"/>
  <c r="Z53" i="12" s="1"/>
  <c r="AA27" i="12"/>
  <c r="AA40" i="12" s="1"/>
  <c r="AA53" i="12" s="1"/>
  <c r="BF53" i="8"/>
  <c r="BJ31" i="24"/>
  <c r="BI44" i="24"/>
  <c r="F54" i="17"/>
  <c r="F41" i="18"/>
  <c r="F54" i="18" s="1"/>
  <c r="AN49" i="15"/>
  <c r="AP34" i="10"/>
  <c r="AP47" i="10" s="1"/>
  <c r="AP47" i="9"/>
  <c r="AP34" i="8"/>
  <c r="AP47" i="8" s="1"/>
  <c r="AZ41" i="10"/>
  <c r="AZ54" i="10" s="1"/>
  <c r="AZ54" i="9"/>
  <c r="BP50" i="26"/>
  <c r="BP59" i="26" s="1"/>
  <c r="BP37" i="25"/>
  <c r="BP50" i="25" s="1"/>
  <c r="W41" i="18"/>
  <c r="W54" i="18" s="1"/>
  <c r="W45" i="15"/>
  <c r="W58" i="15" s="1"/>
  <c r="W58" i="14"/>
  <c r="W45" i="13"/>
  <c r="W58" i="13" s="1"/>
  <c r="Q34" i="22"/>
  <c r="Q47" i="22" s="1"/>
  <c r="R21" i="22"/>
  <c r="R34" i="22" s="1"/>
  <c r="R47" i="22" s="1"/>
  <c r="AQ53" i="24"/>
  <c r="AQ40" i="23"/>
  <c r="AQ53" i="23" s="1"/>
  <c r="BZ38" i="17"/>
  <c r="BZ51" i="17" s="1"/>
  <c r="CA25" i="17"/>
  <c r="P29" i="11"/>
  <c r="O42" i="11"/>
  <c r="O55" i="11" s="1"/>
  <c r="CJ35" i="12"/>
  <c r="CK22" i="12"/>
  <c r="BI41" i="24"/>
  <c r="BJ28" i="24"/>
  <c r="CA38" i="24"/>
  <c r="CB25" i="24"/>
  <c r="X35" i="24"/>
  <c r="Y22" i="24"/>
  <c r="AP36" i="7"/>
  <c r="AQ23" i="7"/>
  <c r="AR29" i="19"/>
  <c r="AQ42" i="19"/>
  <c r="CA32" i="22"/>
  <c r="BZ45" i="22"/>
  <c r="BZ58" i="22" s="1"/>
  <c r="Z26" i="24"/>
  <c r="Y39" i="24"/>
  <c r="F47" i="24"/>
  <c r="F34" i="23"/>
  <c r="F47" i="23" s="1"/>
  <c r="AY45" i="16"/>
  <c r="AY58" i="16" s="1"/>
  <c r="AZ32" i="16"/>
  <c r="BR39" i="17"/>
  <c r="BR52" i="17" s="1"/>
  <c r="BS26" i="17"/>
  <c r="Y24" i="9"/>
  <c r="X37" i="9"/>
  <c r="AY39" i="22"/>
  <c r="AY52" i="22" s="1"/>
  <c r="AZ26" i="22"/>
  <c r="BP41" i="25"/>
  <c r="BP54" i="25" s="1"/>
  <c r="BP54" i="24"/>
  <c r="BP41" i="23"/>
  <c r="BP54" i="23" s="1"/>
  <c r="CI45" i="7"/>
  <c r="CI58" i="7" s="1"/>
  <c r="CJ32" i="7"/>
  <c r="AO49" i="7"/>
  <c r="AO36" i="8"/>
  <c r="AO49" i="8" s="1"/>
  <c r="CI42" i="15"/>
  <c r="CI55" i="15" s="1"/>
  <c r="CI55" i="14"/>
  <c r="AS48" i="24"/>
  <c r="BH34" i="18"/>
  <c r="AO50" i="12"/>
  <c r="AO37" i="13"/>
  <c r="AO50" i="13" s="1"/>
  <c r="Y32" i="26"/>
  <c r="X45" i="26"/>
  <c r="CA39" i="19"/>
  <c r="CB26" i="19"/>
  <c r="CK35" i="21"/>
  <c r="CK48" i="21" s="1"/>
  <c r="CL22" i="21"/>
  <c r="CL35" i="21" s="1"/>
  <c r="CL48" i="21" s="1"/>
  <c r="P38" i="19"/>
  <c r="Q25" i="19"/>
  <c r="F52" i="14"/>
  <c r="F39" i="15"/>
  <c r="F52" i="15" s="1"/>
  <c r="F39" i="13"/>
  <c r="F52" i="13" s="1"/>
  <c r="M59" i="25"/>
  <c r="AF58" i="16"/>
  <c r="AF59" i="16" s="1"/>
  <c r="AF45" i="15"/>
  <c r="AF58" i="15" s="1"/>
  <c r="BY43" i="15"/>
  <c r="BY56" i="15" s="1"/>
  <c r="BY56" i="14"/>
  <c r="BY43" i="13"/>
  <c r="BY56" i="13" s="1"/>
  <c r="AF38" i="10"/>
  <c r="AF51" i="10" s="1"/>
  <c r="AF38" i="8"/>
  <c r="AF51" i="8" s="1"/>
  <c r="AF51" i="9"/>
  <c r="CJ42" i="9"/>
  <c r="CK29" i="9"/>
  <c r="O38" i="20"/>
  <c r="O51" i="20" s="1"/>
  <c r="O51" i="19"/>
  <c r="O38" i="18"/>
  <c r="O51" i="18" s="1"/>
  <c r="BY48" i="9"/>
  <c r="BY35" i="8"/>
  <c r="BY48" i="8" s="1"/>
  <c r="BY35" i="10"/>
  <c r="BY48" i="10" s="1"/>
  <c r="P55" i="24"/>
  <c r="BI35" i="7"/>
  <c r="BI48" i="7" s="1"/>
  <c r="BJ22" i="7"/>
  <c r="AF53" i="21"/>
  <c r="AF40" i="20"/>
  <c r="AF53" i="20" s="1"/>
  <c r="BQ45" i="25"/>
  <c r="BQ58" i="25" s="1"/>
  <c r="BQ58" i="24"/>
  <c r="BQ45" i="23"/>
  <c r="BQ58" i="23" s="1"/>
  <c r="AR28" i="17"/>
  <c r="AQ41" i="17"/>
  <c r="AQ54" i="17" s="1"/>
  <c r="AO34" i="13"/>
  <c r="AO47" i="13" s="1"/>
  <c r="BR48" i="19"/>
  <c r="AQ31" i="9"/>
  <c r="AP44" i="9"/>
  <c r="AQ28" i="12"/>
  <c r="AP41" i="12"/>
  <c r="CA50" i="11"/>
  <c r="AG45" i="11"/>
  <c r="AG58" i="11" s="1"/>
  <c r="AH32" i="11"/>
  <c r="I15" i="6"/>
  <c r="H15" i="4"/>
  <c r="H48" i="4" s="1"/>
  <c r="BS25" i="24"/>
  <c r="BR38" i="24"/>
  <c r="BQ42" i="15"/>
  <c r="BQ55" i="15" s="1"/>
  <c r="BQ55" i="14"/>
  <c r="BQ42" i="13"/>
  <c r="BQ55" i="13" s="1"/>
  <c r="AZ27" i="7"/>
  <c r="AY40" i="7"/>
  <c r="AY40" i="26"/>
  <c r="AZ27" i="26"/>
  <c r="AI37" i="21"/>
  <c r="AI50" i="21" s="1"/>
  <c r="AJ24" i="21"/>
  <c r="AJ37" i="21" s="1"/>
  <c r="AJ50" i="21" s="1"/>
  <c r="CH34" i="15"/>
  <c r="CH34" i="13"/>
  <c r="AW59" i="12"/>
  <c r="F35" i="26"/>
  <c r="F48" i="26" s="1"/>
  <c r="G22" i="26"/>
  <c r="CJ22" i="14"/>
  <c r="CI35" i="14"/>
  <c r="AO45" i="25"/>
  <c r="AO58" i="25" s="1"/>
  <c r="AO58" i="24"/>
  <c r="AO45" i="23"/>
  <c r="AO58" i="23" s="1"/>
  <c r="O42" i="21"/>
  <c r="P29" i="21"/>
  <c r="AZ42" i="21"/>
  <c r="AZ55" i="21" s="1"/>
  <c r="BA29" i="21"/>
  <c r="CH35" i="20"/>
  <c r="CH48" i="20" s="1"/>
  <c r="CH48" i="19"/>
  <c r="CH35" i="18"/>
  <c r="CH48" i="18" s="1"/>
  <c r="BP50" i="19"/>
  <c r="BP37" i="20"/>
  <c r="BP50" i="20" s="1"/>
  <c r="BP37" i="18"/>
  <c r="BP50" i="18" s="1"/>
  <c r="X35" i="15"/>
  <c r="X48" i="15" s="1"/>
  <c r="X48" i="14"/>
  <c r="X35" i="13"/>
  <c r="X48" i="13" s="1"/>
  <c r="Z37" i="21"/>
  <c r="Z50" i="21" s="1"/>
  <c r="AA24" i="21"/>
  <c r="AA37" i="21" s="1"/>
  <c r="AA50" i="21" s="1"/>
  <c r="BR23" i="19"/>
  <c r="BQ36" i="19"/>
  <c r="X39" i="20"/>
  <c r="X52" i="20" s="1"/>
  <c r="BY44" i="20"/>
  <c r="BY57" i="20" s="1"/>
  <c r="BY57" i="19"/>
  <c r="BY44" i="18"/>
  <c r="BY57" i="18" s="1"/>
  <c r="AF37" i="8"/>
  <c r="AF50" i="8" s="1"/>
  <c r="AO54" i="26"/>
  <c r="AO41" i="25"/>
  <c r="AO54" i="25" s="1"/>
  <c r="BT27" i="9"/>
  <c r="BT40" i="9" s="1"/>
  <c r="BS40" i="9"/>
  <c r="P36" i="21"/>
  <c r="P49" i="21" s="1"/>
  <c r="Q23" i="21"/>
  <c r="BM8" i="10"/>
  <c r="BP47" i="10" s="1"/>
  <c r="BD20" i="10"/>
  <c r="BD47" i="10"/>
  <c r="BD59" i="10" s="1"/>
  <c r="BF54" i="10"/>
  <c r="BF50" i="10"/>
  <c r="BF55" i="10"/>
  <c r="BF49" i="10"/>
  <c r="BJ32" i="7"/>
  <c r="BI45" i="7"/>
  <c r="BI58" i="7" s="1"/>
  <c r="BQ43" i="9"/>
  <c r="BR30" i="9"/>
  <c r="N55" i="21"/>
  <c r="N42" i="20"/>
  <c r="N55" i="20" s="1"/>
  <c r="AP39" i="17"/>
  <c r="AP52" i="17" s="1"/>
  <c r="AQ26" i="17"/>
  <c r="AE59" i="9"/>
  <c r="AR31" i="16"/>
  <c r="AQ44" i="16"/>
  <c r="AQ57" i="16" s="1"/>
  <c r="AZ41" i="11"/>
  <c r="AZ54" i="11" s="1"/>
  <c r="BA28" i="11"/>
  <c r="BI40" i="12"/>
  <c r="BI53" i="12" s="1"/>
  <c r="BJ27" i="12"/>
  <c r="Z22" i="14"/>
  <c r="Y35" i="14"/>
  <c r="AY41" i="19"/>
  <c r="AZ28" i="19"/>
  <c r="Y43" i="22"/>
  <c r="Y56" i="22" s="1"/>
  <c r="Z30" i="22"/>
  <c r="Q41" i="26"/>
  <c r="Q54" i="26" s="1"/>
  <c r="R28" i="26"/>
  <c r="R41" i="26" s="1"/>
  <c r="R54" i="26" s="1"/>
  <c r="AL20" i="24"/>
  <c r="AU8" i="24"/>
  <c r="AY47" i="24" s="1"/>
  <c r="AM47" i="24"/>
  <c r="AM59" i="24" s="1"/>
  <c r="AL47" i="24"/>
  <c r="AL59" i="24" s="1"/>
  <c r="AN55" i="24"/>
  <c r="AN51" i="24"/>
  <c r="AN53" i="24"/>
  <c r="AN57" i="24"/>
  <c r="AN54" i="24"/>
  <c r="AN50" i="24"/>
  <c r="AN48" i="24"/>
  <c r="AN52" i="24"/>
  <c r="AN49" i="24"/>
  <c r="AN47" i="24"/>
  <c r="O40" i="17"/>
  <c r="O53" i="17" s="1"/>
  <c r="P27" i="17"/>
  <c r="BO56" i="8"/>
  <c r="BP36" i="20"/>
  <c r="BP49" i="20" s="1"/>
  <c r="BP49" i="19"/>
  <c r="BP36" i="18"/>
  <c r="BP49" i="18" s="1"/>
  <c r="BR30" i="16"/>
  <c r="BQ43" i="16"/>
  <c r="BQ56" i="16" s="1"/>
  <c r="AP35" i="20"/>
  <c r="AP48" i="20" s="1"/>
  <c r="AP48" i="19"/>
  <c r="AP35" i="18"/>
  <c r="AP48" i="18" s="1"/>
  <c r="BH35" i="22"/>
  <c r="BH48" i="22" s="1"/>
  <c r="BI22" i="22"/>
  <c r="BS35" i="9"/>
  <c r="BT22" i="9"/>
  <c r="BT35" i="9" s="1"/>
  <c r="AH37" i="11"/>
  <c r="AH50" i="11" s="1"/>
  <c r="AI24" i="11"/>
  <c r="BZ37" i="7"/>
  <c r="BZ50" i="7" s="1"/>
  <c r="CA24" i="7"/>
  <c r="AN55" i="16"/>
  <c r="BI35" i="21"/>
  <c r="BI48" i="21" s="1"/>
  <c r="BJ22" i="21"/>
  <c r="AG36" i="14"/>
  <c r="AH23" i="14"/>
  <c r="F44" i="23"/>
  <c r="F57" i="23" s="1"/>
  <c r="BS40" i="7"/>
  <c r="BS53" i="7" s="1"/>
  <c r="BT27" i="7"/>
  <c r="BT40" i="7" s="1"/>
  <c r="BT53" i="7" s="1"/>
  <c r="Z36" i="22"/>
  <c r="Z49" i="22" s="1"/>
  <c r="AA23" i="22"/>
  <c r="AA36" i="22" s="1"/>
  <c r="AA49" i="22" s="1"/>
  <c r="AY36" i="21"/>
  <c r="AY49" i="21" s="1"/>
  <c r="AZ23" i="21"/>
  <c r="AX44" i="25"/>
  <c r="AX57" i="25" s="1"/>
  <c r="BP40" i="23"/>
  <c r="BP53" i="23" s="1"/>
  <c r="CA57" i="9"/>
  <c r="CA44" i="10"/>
  <c r="CA57" i="10" s="1"/>
  <c r="AY44" i="26"/>
  <c r="AY57" i="26" s="1"/>
  <c r="AZ31" i="26"/>
  <c r="AH41" i="24"/>
  <c r="AI28" i="24"/>
  <c r="BP48" i="21"/>
  <c r="BP35" i="20"/>
  <c r="BP48" i="20" s="1"/>
  <c r="CK21" i="12"/>
  <c r="CJ34" i="12"/>
  <c r="AY36" i="12"/>
  <c r="AY49" i="12" s="1"/>
  <c r="AZ23" i="12"/>
  <c r="AY37" i="22"/>
  <c r="AY50" i="22" s="1"/>
  <c r="AZ24" i="22"/>
  <c r="N43" i="25"/>
  <c r="N56" i="25" s="1"/>
  <c r="N56" i="24"/>
  <c r="N43" i="23"/>
  <c r="N56" i="23" s="1"/>
  <c r="Z24" i="11"/>
  <c r="Y37" i="11"/>
  <c r="Y50" i="11" s="1"/>
  <c r="BZ42" i="25"/>
  <c r="BZ55" i="25" s="1"/>
  <c r="BZ55" i="24"/>
  <c r="E52" i="11"/>
  <c r="E39" i="10"/>
  <c r="E52" i="10" s="1"/>
  <c r="AI43" i="14"/>
  <c r="AJ30" i="14"/>
  <c r="AJ43" i="14" s="1"/>
  <c r="AR36" i="11"/>
  <c r="AR49" i="11" s="1"/>
  <c r="AS23" i="11"/>
  <c r="AS36" i="11" s="1"/>
  <c r="AS49" i="11" s="1"/>
  <c r="BK28" i="9"/>
  <c r="BK41" i="9" s="1"/>
  <c r="BJ41" i="9"/>
  <c r="BH39" i="11"/>
  <c r="BH52" i="11" s="1"/>
  <c r="BI26" i="11"/>
  <c r="AU8" i="17"/>
  <c r="AL20" i="17"/>
  <c r="AN51" i="17"/>
  <c r="AN56" i="17"/>
  <c r="AL47" i="17"/>
  <c r="AL59" i="17" s="1"/>
  <c r="AN53" i="17"/>
  <c r="AN57" i="17"/>
  <c r="AN54" i="17"/>
  <c r="AM47" i="17"/>
  <c r="AM59" i="17" s="1"/>
  <c r="AH41" i="11"/>
  <c r="AH54" i="11" s="1"/>
  <c r="AI28" i="11"/>
  <c r="W52" i="7"/>
  <c r="W39" i="8"/>
  <c r="W52" i="8" s="1"/>
  <c r="BP42" i="10"/>
  <c r="BP55" i="10" s="1"/>
  <c r="BP55" i="9"/>
  <c r="BP42" i="8"/>
  <c r="BP55" i="8" s="1"/>
  <c r="BH45" i="20"/>
  <c r="BH58" i="20" s="1"/>
  <c r="BH58" i="19"/>
  <c r="BH45" i="18"/>
  <c r="BH58" i="18" s="1"/>
  <c r="D59" i="8"/>
  <c r="D61" i="8" s="1"/>
  <c r="D62" i="6" s="1"/>
  <c r="CA32" i="26"/>
  <c r="BZ45" i="26"/>
  <c r="BZ58" i="26" s="1"/>
  <c r="N34" i="15"/>
  <c r="N47" i="15" s="1"/>
  <c r="N47" i="14"/>
  <c r="N34" i="13"/>
  <c r="N47" i="13" s="1"/>
  <c r="BP39" i="25"/>
  <c r="BP52" i="25" s="1"/>
  <c r="BP52" i="24"/>
  <c r="BP39" i="23"/>
  <c r="BP52" i="23" s="1"/>
  <c r="Q43" i="19"/>
  <c r="R30" i="19"/>
  <c r="R43" i="19" s="1"/>
  <c r="CK31" i="16"/>
  <c r="CJ44" i="16"/>
  <c r="CJ57" i="16" s="1"/>
  <c r="AZ34" i="11"/>
  <c r="BA21" i="11"/>
  <c r="BO51" i="7"/>
  <c r="AN51" i="9"/>
  <c r="AY34" i="19"/>
  <c r="AZ21" i="19"/>
  <c r="AP41" i="21"/>
  <c r="AP54" i="21" s="1"/>
  <c r="AQ28" i="21"/>
  <c r="G21" i="9"/>
  <c r="F34" i="9"/>
  <c r="AP34" i="25"/>
  <c r="AP47" i="25" s="1"/>
  <c r="AP47" i="24"/>
  <c r="AP34" i="23"/>
  <c r="AP47" i="23" s="1"/>
  <c r="CB41" i="11"/>
  <c r="CB54" i="11" s="1"/>
  <c r="CC28" i="11"/>
  <c r="CC41" i="11" s="1"/>
  <c r="CC54" i="11" s="1"/>
  <c r="P40" i="21"/>
  <c r="P53" i="21" s="1"/>
  <c r="Q27" i="21"/>
  <c r="G23" i="19"/>
  <c r="F36" i="19"/>
  <c r="BZ42" i="22"/>
  <c r="BZ55" i="22" s="1"/>
  <c r="CA29" i="22"/>
  <c r="BO50" i="7"/>
  <c r="AW52" i="23"/>
  <c r="X34" i="11"/>
  <c r="X47" i="11" s="1"/>
  <c r="Y21" i="11"/>
  <c r="CJ45" i="11"/>
  <c r="CJ58" i="11" s="1"/>
  <c r="CK32" i="11"/>
  <c r="Y53" i="19"/>
  <c r="AZ47" i="22"/>
  <c r="AS29" i="12"/>
  <c r="AS42" i="12" s="1"/>
  <c r="AR42" i="12"/>
  <c r="AH43" i="23"/>
  <c r="AH56" i="23" s="1"/>
  <c r="AH56" i="22"/>
  <c r="AI31" i="17"/>
  <c r="AH44" i="17"/>
  <c r="AH57" i="17" s="1"/>
  <c r="CA40" i="10"/>
  <c r="CA53" i="10" s="1"/>
  <c r="G23" i="9"/>
  <c r="F36" i="9"/>
  <c r="F43" i="20"/>
  <c r="F56" i="20" s="1"/>
  <c r="F56" i="19"/>
  <c r="F43" i="18"/>
  <c r="F56" i="18" s="1"/>
  <c r="X42" i="20"/>
  <c r="X55" i="20" s="1"/>
  <c r="X55" i="19"/>
  <c r="Q23" i="24"/>
  <c r="P36" i="24"/>
  <c r="CA34" i="19"/>
  <c r="CB21" i="19"/>
  <c r="BQ48" i="14"/>
  <c r="BQ35" i="13"/>
  <c r="BQ48" i="13" s="1"/>
  <c r="BQ35" i="15"/>
  <c r="BQ48" i="15" s="1"/>
  <c r="AQ32" i="19"/>
  <c r="AP45" i="19"/>
  <c r="G37" i="21"/>
  <c r="H24" i="21"/>
  <c r="AW50" i="18"/>
  <c r="AW48" i="18"/>
  <c r="N38" i="8"/>
  <c r="N51" i="8" s="1"/>
  <c r="AP44" i="12"/>
  <c r="AP57" i="12" s="1"/>
  <c r="AQ31" i="12"/>
  <c r="CI39" i="26"/>
  <c r="CJ26" i="26"/>
  <c r="O36" i="22"/>
  <c r="O49" i="22" s="1"/>
  <c r="P23" i="22"/>
  <c r="AQ44" i="25"/>
  <c r="AQ57" i="25" s="1"/>
  <c r="AQ57" i="24"/>
  <c r="AO34" i="23"/>
  <c r="AO47" i="23" s="1"/>
  <c r="BZ51" i="11"/>
  <c r="BZ38" i="10"/>
  <c r="BZ51" i="10" s="1"/>
  <c r="F45" i="17"/>
  <c r="F58" i="17" s="1"/>
  <c r="G32" i="17"/>
  <c r="AO43" i="8"/>
  <c r="AO56" i="8" s="1"/>
  <c r="BZ36" i="20"/>
  <c r="BZ49" i="20" s="1"/>
  <c r="BZ49" i="19"/>
  <c r="BZ36" i="18"/>
  <c r="BZ49" i="18" s="1"/>
  <c r="P55" i="14"/>
  <c r="P42" i="15"/>
  <c r="P55" i="15" s="1"/>
  <c r="AG34" i="12"/>
  <c r="AG47" i="12" s="1"/>
  <c r="AH21" i="12"/>
  <c r="BP44" i="13"/>
  <c r="BP57" i="13" s="1"/>
  <c r="AI25" i="14"/>
  <c r="AH38" i="14"/>
  <c r="BB22" i="22"/>
  <c r="BB35" i="22" s="1"/>
  <c r="BB48" i="22" s="1"/>
  <c r="BA35" i="22"/>
  <c r="BA48" i="22" s="1"/>
  <c r="Z31" i="11"/>
  <c r="Y44" i="11"/>
  <c r="Y57" i="11" s="1"/>
  <c r="BA30" i="11"/>
  <c r="AZ43" i="11"/>
  <c r="AZ56" i="11" s="1"/>
  <c r="BF56" i="13"/>
  <c r="CA41" i="19"/>
  <c r="CB28" i="19"/>
  <c r="AG37" i="15"/>
  <c r="AG50" i="15" s="1"/>
  <c r="AG50" i="14"/>
  <c r="AG37" i="13"/>
  <c r="AG50" i="13" s="1"/>
  <c r="O55" i="9"/>
  <c r="O42" i="8"/>
  <c r="O55" i="8" s="1"/>
  <c r="AR21" i="7"/>
  <c r="AQ34" i="7"/>
  <c r="AQ47" i="7" s="1"/>
  <c r="AP35" i="26"/>
  <c r="AQ22" i="26"/>
  <c r="AO49" i="26"/>
  <c r="AO36" i="25"/>
  <c r="AO49" i="25" s="1"/>
  <c r="Y41" i="9"/>
  <c r="Z28" i="9"/>
  <c r="BQ39" i="14"/>
  <c r="BR26" i="14"/>
  <c r="AP40" i="26"/>
  <c r="AQ27" i="26"/>
  <c r="BH44" i="25"/>
  <c r="BH57" i="25" s="1"/>
  <c r="BH57" i="24"/>
  <c r="G41" i="17"/>
  <c r="H28" i="17"/>
  <c r="AA49" i="9"/>
  <c r="AR21" i="9"/>
  <c r="AQ34" i="9"/>
  <c r="CB29" i="7"/>
  <c r="CA42" i="7"/>
  <c r="CA55" i="7" s="1"/>
  <c r="AF35" i="8"/>
  <c r="AF48" i="8" s="1"/>
  <c r="X41" i="16"/>
  <c r="Y28" i="16"/>
  <c r="X45" i="14"/>
  <c r="Y32" i="14"/>
  <c r="AS30" i="22"/>
  <c r="AS43" i="22" s="1"/>
  <c r="AS56" i="22" s="1"/>
  <c r="AR43" i="22"/>
  <c r="AR56" i="22" s="1"/>
  <c r="P21" i="24"/>
  <c r="O34" i="24"/>
  <c r="AS27" i="24"/>
  <c r="AS40" i="24" s="1"/>
  <c r="AR40" i="24"/>
  <c r="CA42" i="19"/>
  <c r="CB29" i="19"/>
  <c r="CA45" i="11"/>
  <c r="CA58" i="11" s="1"/>
  <c r="CB32" i="11"/>
  <c r="CI36" i="12"/>
  <c r="CI49" i="12" s="1"/>
  <c r="CJ23" i="12"/>
  <c r="O42" i="12"/>
  <c r="P29" i="12"/>
  <c r="BH41" i="15"/>
  <c r="BH54" i="15" s="1"/>
  <c r="BH54" i="14"/>
  <c r="BH41" i="13"/>
  <c r="BH54" i="13" s="1"/>
  <c r="CE51" i="12"/>
  <c r="CF51" i="12"/>
  <c r="CB35" i="19"/>
  <c r="CC22" i="19"/>
  <c r="CC35" i="19" s="1"/>
  <c r="P25" i="16"/>
  <c r="O38" i="16"/>
  <c r="O51" i="16" s="1"/>
  <c r="BZ34" i="17"/>
  <c r="CA21" i="17"/>
  <c r="X40" i="17"/>
  <c r="Y27" i="17"/>
  <c r="AP42" i="16"/>
  <c r="AQ29" i="16"/>
  <c r="BI58" i="14"/>
  <c r="X40" i="24"/>
  <c r="Y27" i="24"/>
  <c r="AY36" i="15"/>
  <c r="AY49" i="15" s="1"/>
  <c r="AY49" i="14"/>
  <c r="M59" i="23"/>
  <c r="CI44" i="25"/>
  <c r="CI57" i="25" s="1"/>
  <c r="CI57" i="24"/>
  <c r="CI44" i="23"/>
  <c r="CI57" i="23" s="1"/>
  <c r="BZ38" i="25"/>
  <c r="BZ51" i="25" s="1"/>
  <c r="BZ51" i="24"/>
  <c r="BZ38" i="23"/>
  <c r="BZ51" i="23" s="1"/>
  <c r="P47" i="19"/>
  <c r="BP43" i="13"/>
  <c r="BP56" i="13" s="1"/>
  <c r="BG53" i="14"/>
  <c r="BG40" i="15"/>
  <c r="BG53" i="15" s="1"/>
  <c r="BG40" i="13"/>
  <c r="BG53" i="13" s="1"/>
  <c r="AO43" i="25"/>
  <c r="AO56" i="25" s="1"/>
  <c r="AO56" i="24"/>
  <c r="AO43" i="23"/>
  <c r="AO56" i="23" s="1"/>
  <c r="CJ35" i="11"/>
  <c r="CJ48" i="11" s="1"/>
  <c r="CK22" i="11"/>
  <c r="P52" i="14"/>
  <c r="P39" i="15"/>
  <c r="P52" i="15" s="1"/>
  <c r="P39" i="13"/>
  <c r="P52" i="13" s="1"/>
  <c r="Z41" i="14"/>
  <c r="AA28" i="14"/>
  <c r="AA41" i="14" s="1"/>
  <c r="AR43" i="21"/>
  <c r="AR56" i="21" s="1"/>
  <c r="AS30" i="21"/>
  <c r="AS43" i="21" s="1"/>
  <c r="AS56" i="21" s="1"/>
  <c r="BH36" i="25"/>
  <c r="BH49" i="25" s="1"/>
  <c r="BH49" i="24"/>
  <c r="BH36" i="23"/>
  <c r="BH49" i="23" s="1"/>
  <c r="G22" i="17"/>
  <c r="F35" i="17"/>
  <c r="F48" i="17" s="1"/>
  <c r="F40" i="10"/>
  <c r="F53" i="10" s="1"/>
  <c r="F40" i="8"/>
  <c r="F53" i="8" s="1"/>
  <c r="F53" i="9"/>
  <c r="AZ27" i="21"/>
  <c r="AY40" i="21"/>
  <c r="AY53" i="21" s="1"/>
  <c r="AF44" i="25"/>
  <c r="AF57" i="25" s="1"/>
  <c r="AF57" i="24"/>
  <c r="AF44" i="23"/>
  <c r="AF57" i="23" s="1"/>
  <c r="F41" i="26"/>
  <c r="G28" i="26"/>
  <c r="AW59" i="13"/>
  <c r="AF34" i="15"/>
  <c r="AF47" i="15" s="1"/>
  <c r="AF47" i="14"/>
  <c r="AF34" i="13"/>
  <c r="AF47" i="13" s="1"/>
  <c r="AH40" i="9"/>
  <c r="AI27" i="9"/>
  <c r="AS23" i="9"/>
  <c r="AS36" i="9" s="1"/>
  <c r="AR36" i="9"/>
  <c r="AR48" i="24"/>
  <c r="E52" i="26"/>
  <c r="E39" i="25"/>
  <c r="E52" i="25" s="1"/>
  <c r="G41" i="9"/>
  <c r="H28" i="9"/>
  <c r="AZ56" i="9"/>
  <c r="Y44" i="16"/>
  <c r="Y57" i="16" s="1"/>
  <c r="Z31" i="16"/>
  <c r="CI42" i="19"/>
  <c r="CJ29" i="19"/>
  <c r="BS23" i="9"/>
  <c r="BR36" i="9"/>
  <c r="BR42" i="26"/>
  <c r="BS29" i="26"/>
  <c r="AP34" i="19"/>
  <c r="AQ21" i="19"/>
  <c r="AO51" i="22"/>
  <c r="AO38" i="23"/>
  <c r="AO51" i="23" s="1"/>
  <c r="BZ39" i="20"/>
  <c r="BZ52" i="20" s="1"/>
  <c r="BI37" i="12"/>
  <c r="BI50" i="12" s="1"/>
  <c r="BJ24" i="12"/>
  <c r="AW54" i="25"/>
  <c r="E37" i="18"/>
  <c r="E50" i="18" s="1"/>
  <c r="E50" i="17"/>
  <c r="CA39" i="22"/>
  <c r="CA52" i="22" s="1"/>
  <c r="CB26" i="22"/>
  <c r="BP36" i="25"/>
  <c r="BP49" i="25" s="1"/>
  <c r="BP49" i="24"/>
  <c r="BP36" i="23"/>
  <c r="BP49" i="23" s="1"/>
  <c r="AZ34" i="16"/>
  <c r="BA21" i="16"/>
  <c r="BA56" i="24"/>
  <c r="AP37" i="26"/>
  <c r="AQ24" i="26"/>
  <c r="AP45" i="26"/>
  <c r="AP58" i="26" s="1"/>
  <c r="AQ32" i="26"/>
  <c r="BS32" i="14"/>
  <c r="BR45" i="14"/>
  <c r="G48" i="4"/>
  <c r="AG40" i="10"/>
  <c r="AG53" i="10" s="1"/>
  <c r="AG53" i="9"/>
  <c r="AG40" i="8"/>
  <c r="AG53" i="8" s="1"/>
  <c r="BZ39" i="16"/>
  <c r="BZ52" i="16" s="1"/>
  <c r="CA26" i="16"/>
  <c r="AP38" i="16"/>
  <c r="AP51" i="16" s="1"/>
  <c r="AQ25" i="16"/>
  <c r="BH40" i="26"/>
  <c r="BI27" i="26"/>
  <c r="W35" i="20"/>
  <c r="W48" i="20" s="1"/>
  <c r="N45" i="8"/>
  <c r="N58" i="8" s="1"/>
  <c r="AP40" i="20"/>
  <c r="AP53" i="20" s="1"/>
  <c r="AP53" i="19"/>
  <c r="AP40" i="18"/>
  <c r="AP53" i="18" s="1"/>
  <c r="AF34" i="20"/>
  <c r="AF47" i="20" s="1"/>
  <c r="X44" i="26"/>
  <c r="Y31" i="26"/>
  <c r="P54" i="24"/>
  <c r="P41" i="25"/>
  <c r="P54" i="25" s="1"/>
  <c r="O41" i="22"/>
  <c r="P28" i="22"/>
  <c r="BQ35" i="10"/>
  <c r="BQ48" i="10" s="1"/>
  <c r="H54" i="24"/>
  <c r="BH34" i="26"/>
  <c r="BH47" i="26" s="1"/>
  <c r="BI21" i="26"/>
  <c r="Y43" i="12"/>
  <c r="Y56" i="12" s="1"/>
  <c r="Z30" i="12"/>
  <c r="X43" i="14"/>
  <c r="Y30" i="14"/>
  <c r="BI38" i="17"/>
  <c r="BI51" i="17" s="1"/>
  <c r="BJ25" i="17"/>
  <c r="AR39" i="26"/>
  <c r="AS26" i="26"/>
  <c r="AS39" i="26" s="1"/>
  <c r="H54" i="19"/>
  <c r="CJ35" i="16"/>
  <c r="CJ48" i="16" s="1"/>
  <c r="CK22" i="16"/>
  <c r="BJ34" i="14"/>
  <c r="BK21" i="14"/>
  <c r="BK34" i="14" s="1"/>
  <c r="BS32" i="24"/>
  <c r="BR45" i="24"/>
  <c r="AO49" i="14"/>
  <c r="AO36" i="15"/>
  <c r="AO49" i="15" s="1"/>
  <c r="AO36" i="13"/>
  <c r="AO49" i="13" s="1"/>
  <c r="H21" i="22"/>
  <c r="G34" i="22"/>
  <c r="G47" i="22" s="1"/>
  <c r="CJ38" i="9"/>
  <c r="CK25" i="9"/>
  <c r="CI36" i="20"/>
  <c r="CI49" i="20" s="1"/>
  <c r="CI49" i="19"/>
  <c r="CI36" i="18"/>
  <c r="CI49" i="18" s="1"/>
  <c r="BI47" i="14"/>
  <c r="BI34" i="15"/>
  <c r="BR40" i="10"/>
  <c r="BR53" i="10" s="1"/>
  <c r="BR40" i="8"/>
  <c r="BR53" i="8" s="1"/>
  <c r="BQ41" i="13"/>
  <c r="BQ54" i="13" s="1"/>
  <c r="BI21" i="11"/>
  <c r="BH34" i="11"/>
  <c r="AO47" i="15"/>
  <c r="BG45" i="25"/>
  <c r="BG58" i="25" s="1"/>
  <c r="X41" i="20"/>
  <c r="X54" i="20" s="1"/>
  <c r="X54" i="19"/>
  <c r="X41" i="18"/>
  <c r="X54" i="18" s="1"/>
  <c r="W44" i="10"/>
  <c r="W57" i="10" s="1"/>
  <c r="W44" i="8"/>
  <c r="W57" i="8" s="1"/>
  <c r="W57" i="9"/>
  <c r="AG43" i="21"/>
  <c r="AG56" i="21" s="1"/>
  <c r="AH30" i="21"/>
  <c r="X43" i="26"/>
  <c r="X56" i="26" s="1"/>
  <c r="Y30" i="26"/>
  <c r="P40" i="25"/>
  <c r="P53" i="25" s="1"/>
  <c r="P53" i="24"/>
  <c r="P40" i="23"/>
  <c r="P53" i="23" s="1"/>
  <c r="AG38" i="19"/>
  <c r="AH25" i="19"/>
  <c r="G43" i="21"/>
  <c r="G56" i="21" s="1"/>
  <c r="H30" i="21"/>
  <c r="CJ36" i="19"/>
  <c r="CK23" i="19"/>
  <c r="M59" i="18"/>
  <c r="AG36" i="22"/>
  <c r="AH23" i="22"/>
  <c r="AY44" i="22"/>
  <c r="AY57" i="22" s="1"/>
  <c r="AZ31" i="22"/>
  <c r="BI42" i="10"/>
  <c r="BI55" i="10" s="1"/>
  <c r="BI55" i="9"/>
  <c r="BB29" i="12"/>
  <c r="BB42" i="12" s="1"/>
  <c r="BB55" i="12" s="1"/>
  <c r="BA42" i="12"/>
  <c r="BA55" i="12" s="1"/>
  <c r="BZ41" i="15"/>
  <c r="BZ54" i="15" s="1"/>
  <c r="BZ54" i="14"/>
  <c r="BZ41" i="13"/>
  <c r="BZ54" i="13" s="1"/>
  <c r="N52" i="7"/>
  <c r="N59" i="7" s="1"/>
  <c r="N39" i="8"/>
  <c r="N52" i="8" s="1"/>
  <c r="CE13" i="9"/>
  <c r="CH52" i="9" s="1"/>
  <c r="BV52" i="9"/>
  <c r="BW52" i="9"/>
  <c r="BY52" i="9"/>
  <c r="BZ52" i="9"/>
  <c r="BG34" i="25"/>
  <c r="BG34" i="23"/>
  <c r="AG48" i="9"/>
  <c r="AG35" i="10"/>
  <c r="AG48" i="10" s="1"/>
  <c r="AF38" i="20"/>
  <c r="AF51" i="20" s="1"/>
  <c r="AF51" i="19"/>
  <c r="AF38" i="18"/>
  <c r="AF51" i="18" s="1"/>
  <c r="CJ40" i="26"/>
  <c r="CJ53" i="26" s="1"/>
  <c r="CK27" i="26"/>
  <c r="M59" i="17"/>
  <c r="AF49" i="22"/>
  <c r="AF59" i="22" s="1"/>
  <c r="AF36" i="23"/>
  <c r="AF49" i="23" s="1"/>
  <c r="AZ43" i="26"/>
  <c r="BA30" i="26"/>
  <c r="P26" i="7"/>
  <c r="O39" i="7"/>
  <c r="X44" i="23"/>
  <c r="X57" i="23" s="1"/>
  <c r="G37" i="7"/>
  <c r="H24" i="7"/>
  <c r="BT55" i="24"/>
  <c r="BT42" i="23"/>
  <c r="BT55" i="23" s="1"/>
  <c r="AZ41" i="12"/>
  <c r="AZ54" i="12" s="1"/>
  <c r="BA28" i="12"/>
  <c r="AG44" i="19"/>
  <c r="AH31" i="19"/>
  <c r="AF45" i="10"/>
  <c r="AF58" i="10" s="1"/>
  <c r="AF58" i="9"/>
  <c r="AF45" i="8"/>
  <c r="AF58" i="8" s="1"/>
  <c r="BP56" i="9"/>
  <c r="BP43" i="10"/>
  <c r="BP56" i="10" s="1"/>
  <c r="BP43" i="8"/>
  <c r="BP56" i="8" s="1"/>
  <c r="W38" i="23"/>
  <c r="W51" i="23" s="1"/>
  <c r="BZ45" i="24"/>
  <c r="CA32" i="24"/>
  <c r="BZ39" i="17"/>
  <c r="BZ52" i="17" s="1"/>
  <c r="CA26" i="17"/>
  <c r="N38" i="20"/>
  <c r="N51" i="20" s="1"/>
  <c r="BS41" i="14"/>
  <c r="BT28" i="14"/>
  <c r="BT41" i="14" s="1"/>
  <c r="AX41" i="20"/>
  <c r="AX54" i="20" s="1"/>
  <c r="AX54" i="19"/>
  <c r="AX41" i="18"/>
  <c r="AX54" i="18" s="1"/>
  <c r="CB41" i="16"/>
  <c r="CB54" i="16" s="1"/>
  <c r="CC28" i="16"/>
  <c r="CC41" i="16" s="1"/>
  <c r="CC54" i="16" s="1"/>
  <c r="Y34" i="21"/>
  <c r="Y47" i="21" s="1"/>
  <c r="Z21" i="21"/>
  <c r="I27" i="14"/>
  <c r="I40" i="14" s="1"/>
  <c r="H40" i="14"/>
  <c r="BR48" i="9"/>
  <c r="BR35" i="8"/>
  <c r="BR48" i="8" s="1"/>
  <c r="CA35" i="12"/>
  <c r="CB22" i="12"/>
  <c r="CK39" i="17"/>
  <c r="CK52" i="17" s="1"/>
  <c r="CL26" i="17"/>
  <c r="CL39" i="17" s="1"/>
  <c r="CL52" i="17" s="1"/>
  <c r="AL20" i="11"/>
  <c r="AU8" i="11"/>
  <c r="AL47" i="11"/>
  <c r="AL59" i="11" s="1"/>
  <c r="AN50" i="11"/>
  <c r="AN49" i="11"/>
  <c r="AM47" i="11"/>
  <c r="AM59" i="11" s="1"/>
  <c r="AN52" i="11"/>
  <c r="AN56" i="11"/>
  <c r="AN48" i="11"/>
  <c r="AN47" i="11"/>
  <c r="AN57" i="11"/>
  <c r="AN54" i="11"/>
  <c r="AN55" i="11"/>
  <c r="CE14" i="11"/>
  <c r="BV53" i="11"/>
  <c r="BW53" i="11"/>
  <c r="BY53" i="11"/>
  <c r="BZ53" i="11"/>
  <c r="AZ34" i="24"/>
  <c r="BA21" i="24"/>
  <c r="AR43" i="20"/>
  <c r="AR56" i="20" s="1"/>
  <c r="AR56" i="19"/>
  <c r="AR43" i="18"/>
  <c r="AR56" i="18" s="1"/>
  <c r="X41" i="25"/>
  <c r="X54" i="25" s="1"/>
  <c r="X54" i="24"/>
  <c r="X41" i="23"/>
  <c r="X54" i="23" s="1"/>
  <c r="CC31" i="9"/>
  <c r="CC44" i="9" s="1"/>
  <c r="CB44" i="9"/>
  <c r="AQ40" i="22"/>
  <c r="AQ53" i="22" s="1"/>
  <c r="AR27" i="22"/>
  <c r="AG41" i="25"/>
  <c r="AG54" i="25" s="1"/>
  <c r="AG54" i="24"/>
  <c r="AG41" i="23"/>
  <c r="AG54" i="23" s="1"/>
  <c r="G38" i="17"/>
  <c r="G51" i="17" s="1"/>
  <c r="H25" i="17"/>
  <c r="N56" i="12"/>
  <c r="N43" i="13"/>
  <c r="N56" i="13" s="1"/>
  <c r="F41" i="16"/>
  <c r="G28" i="16"/>
  <c r="BH51" i="19"/>
  <c r="BH38" i="18"/>
  <c r="BH51" i="18" s="1"/>
  <c r="P30" i="24"/>
  <c r="O43" i="24"/>
  <c r="X36" i="14"/>
  <c r="Y23" i="14"/>
  <c r="F39" i="11"/>
  <c r="G26" i="11"/>
  <c r="AH43" i="15"/>
  <c r="AH56" i="15" s="1"/>
  <c r="AH56" i="14"/>
  <c r="AH43" i="13"/>
  <c r="AH56" i="13" s="1"/>
  <c r="CI37" i="17"/>
  <c r="CI50" i="17" s="1"/>
  <c r="CJ24" i="17"/>
  <c r="BZ41" i="24"/>
  <c r="CA28" i="24"/>
  <c r="AI39" i="17"/>
  <c r="AI52" i="17" s="1"/>
  <c r="AJ26" i="17"/>
  <c r="AJ39" i="17" s="1"/>
  <c r="AJ52" i="17" s="1"/>
  <c r="O43" i="20"/>
  <c r="O56" i="20" s="1"/>
  <c r="CB30" i="22"/>
  <c r="CA43" i="22"/>
  <c r="I25" i="9"/>
  <c r="I38" i="9" s="1"/>
  <c r="H38" i="9"/>
  <c r="CB27" i="12"/>
  <c r="CA40" i="12"/>
  <c r="BR29" i="9"/>
  <c r="BQ42" i="9"/>
  <c r="BI45" i="19"/>
  <c r="BJ32" i="19"/>
  <c r="BZ44" i="17"/>
  <c r="BZ57" i="17" s="1"/>
  <c r="CA31" i="17"/>
  <c r="H38" i="22"/>
  <c r="H51" i="22" s="1"/>
  <c r="I25" i="22"/>
  <c r="I38" i="22" s="1"/>
  <c r="I51" i="22" s="1"/>
  <c r="CC31" i="16"/>
  <c r="CC44" i="16" s="1"/>
  <c r="CC57" i="16" s="1"/>
  <c r="CB44" i="16"/>
  <c r="CB57" i="16" s="1"/>
  <c r="BH37" i="13"/>
  <c r="BH50" i="13" s="1"/>
  <c r="AY39" i="7"/>
  <c r="AY52" i="7" s="1"/>
  <c r="AZ26" i="7"/>
  <c r="AZ22" i="24"/>
  <c r="AY35" i="24"/>
  <c r="BR26" i="24"/>
  <c r="BQ39" i="24"/>
  <c r="P56" i="19"/>
  <c r="P43" i="18"/>
  <c r="P56" i="18" s="1"/>
  <c r="W36" i="18"/>
  <c r="W49" i="18" s="1"/>
  <c r="P37" i="22"/>
  <c r="P50" i="22" s="1"/>
  <c r="Q24" i="22"/>
  <c r="F40" i="26"/>
  <c r="F53" i="26" s="1"/>
  <c r="G27" i="26"/>
  <c r="CJ39" i="14"/>
  <c r="CK26" i="14"/>
  <c r="AH39" i="7"/>
  <c r="AH52" i="7" s="1"/>
  <c r="AI26" i="7"/>
  <c r="BK38" i="15"/>
  <c r="BK51" i="15" s="1"/>
  <c r="BK51" i="14"/>
  <c r="BI30" i="17"/>
  <c r="BH43" i="17"/>
  <c r="BH56" i="17" s="1"/>
  <c r="BS21" i="19"/>
  <c r="BR34" i="19"/>
  <c r="AX34" i="20"/>
  <c r="AX47" i="20" s="1"/>
  <c r="AX34" i="18"/>
  <c r="AX47" i="18" s="1"/>
  <c r="BP35" i="13"/>
  <c r="BP48" i="13" s="1"/>
  <c r="BZ41" i="26"/>
  <c r="BZ54" i="26" s="1"/>
  <c r="CA28" i="26"/>
  <c r="BP44" i="25"/>
  <c r="BP57" i="25" s="1"/>
  <c r="G38" i="7"/>
  <c r="G51" i="7" s="1"/>
  <c r="H25" i="7"/>
  <c r="AZ26" i="14"/>
  <c r="AY39" i="14"/>
  <c r="Z40" i="19"/>
  <c r="AA27" i="19"/>
  <c r="AA40" i="19" s="1"/>
  <c r="BH41" i="17"/>
  <c r="BH54" i="17" s="1"/>
  <c r="BI28" i="17"/>
  <c r="AQ55" i="12"/>
  <c r="AQ42" i="13"/>
  <c r="AQ55" i="13" s="1"/>
  <c r="BZ35" i="21"/>
  <c r="CA22" i="21"/>
  <c r="CA35" i="24"/>
  <c r="CB22" i="24"/>
  <c r="X34" i="15"/>
  <c r="X47" i="15" s="1"/>
  <c r="X47" i="14"/>
  <c r="X34" i="13"/>
  <c r="X47" i="13" s="1"/>
  <c r="AA25" i="21"/>
  <c r="AA38" i="21" s="1"/>
  <c r="AA51" i="21" s="1"/>
  <c r="Z38" i="21"/>
  <c r="Z51" i="21" s="1"/>
  <c r="AZ26" i="12"/>
  <c r="AY39" i="12"/>
  <c r="AY52" i="12" s="1"/>
  <c r="E36" i="10"/>
  <c r="E49" i="10" s="1"/>
  <c r="E49" i="9"/>
  <c r="E36" i="8"/>
  <c r="E49" i="8" s="1"/>
  <c r="BJ37" i="16"/>
  <c r="BJ50" i="16" s="1"/>
  <c r="BK24" i="16"/>
  <c r="BK37" i="16" s="1"/>
  <c r="BK50" i="16" s="1"/>
  <c r="CI44" i="10"/>
  <c r="CI57" i="10" s="1"/>
  <c r="CI44" i="8"/>
  <c r="CI57" i="8" s="1"/>
  <c r="CI57" i="9"/>
  <c r="BZ39" i="24"/>
  <c r="CA26" i="24"/>
  <c r="CC51" i="16"/>
  <c r="CC38" i="15"/>
  <c r="CC51" i="15" s="1"/>
  <c r="BZ34" i="20"/>
  <c r="BZ34" i="18"/>
  <c r="AO45" i="20"/>
  <c r="AO58" i="20" s="1"/>
  <c r="AO58" i="19"/>
  <c r="AO45" i="18"/>
  <c r="AO58" i="18" s="1"/>
  <c r="AS32" i="9"/>
  <c r="AS45" i="9" s="1"/>
  <c r="AR45" i="9"/>
  <c r="F50" i="21"/>
  <c r="F37" i="20"/>
  <c r="F50" i="20" s="1"/>
  <c r="CI37" i="10"/>
  <c r="CI50" i="10" s="1"/>
  <c r="CI41" i="21"/>
  <c r="CI54" i="21" s="1"/>
  <c r="CJ28" i="21"/>
  <c r="O34" i="11"/>
  <c r="O47" i="11" s="1"/>
  <c r="P21" i="11"/>
  <c r="E44" i="10"/>
  <c r="E57" i="10" s="1"/>
  <c r="CH52" i="26"/>
  <c r="CH39" i="25"/>
  <c r="CH52" i="25" s="1"/>
  <c r="AX44" i="10"/>
  <c r="AX57" i="10" s="1"/>
  <c r="AX57" i="9"/>
  <c r="AX44" i="8"/>
  <c r="AX57" i="8" s="1"/>
  <c r="AQ39" i="14"/>
  <c r="AR26" i="14"/>
  <c r="AO47" i="24"/>
  <c r="BH39" i="20"/>
  <c r="BH52" i="20" s="1"/>
  <c r="BH52" i="19"/>
  <c r="BH39" i="18"/>
  <c r="BH52" i="18" s="1"/>
  <c r="BZ35" i="22"/>
  <c r="BZ48" i="22" s="1"/>
  <c r="CA22" i="22"/>
  <c r="AG42" i="21"/>
  <c r="AG55" i="21" s="1"/>
  <c r="AH29" i="21"/>
  <c r="N43" i="10"/>
  <c r="N56" i="10" s="1"/>
  <c r="AZ22" i="12"/>
  <c r="AY35" i="12"/>
  <c r="G35" i="24"/>
  <c r="H22" i="24"/>
  <c r="W44" i="20"/>
  <c r="W57" i="20" s="1"/>
  <c r="W57" i="19"/>
  <c r="W44" i="18"/>
  <c r="W57" i="18" s="1"/>
  <c r="AY45" i="11"/>
  <c r="AY58" i="11" s="1"/>
  <c r="AZ32" i="11"/>
  <c r="AX55" i="19"/>
  <c r="AX42" i="20"/>
  <c r="AX55" i="20" s="1"/>
  <c r="AX42" i="18"/>
  <c r="AX55" i="18" s="1"/>
  <c r="AO55" i="22"/>
  <c r="AO42" i="23"/>
  <c r="AO55" i="23" s="1"/>
  <c r="AP45" i="7"/>
  <c r="AQ32" i="7"/>
  <c r="BJ42" i="22"/>
  <c r="BJ55" i="22" s="1"/>
  <c r="BK29" i="22"/>
  <c r="BK42" i="22" s="1"/>
  <c r="BK55" i="22" s="1"/>
  <c r="BZ41" i="20"/>
  <c r="BZ54" i="20" s="1"/>
  <c r="BZ54" i="19"/>
  <c r="BZ41" i="18"/>
  <c r="BZ54" i="18" s="1"/>
  <c r="CJ35" i="26"/>
  <c r="CJ48" i="26" s="1"/>
  <c r="CK22" i="26"/>
  <c r="AQ43" i="20"/>
  <c r="AQ56" i="20" s="1"/>
  <c r="AH37" i="14"/>
  <c r="AI24" i="14"/>
  <c r="BO52" i="7"/>
  <c r="BY36" i="25"/>
  <c r="BY49" i="25" s="1"/>
  <c r="X36" i="26"/>
  <c r="X49" i="26" s="1"/>
  <c r="Y23" i="26"/>
  <c r="AO48" i="26"/>
  <c r="AO35" i="25"/>
  <c r="AO48" i="25" s="1"/>
  <c r="P37" i="9"/>
  <c r="Q24" i="9"/>
  <c r="BS28" i="16"/>
  <c r="BR41" i="16"/>
  <c r="BR54" i="16" s="1"/>
  <c r="AZ34" i="12"/>
  <c r="AZ47" i="12" s="1"/>
  <c r="BA21" i="12"/>
  <c r="X54" i="9"/>
  <c r="BP39" i="15"/>
  <c r="BP52" i="15" s="1"/>
  <c r="BP52" i="14"/>
  <c r="BP39" i="13"/>
  <c r="BP52" i="13" s="1"/>
  <c r="H32" i="7"/>
  <c r="G45" i="7"/>
  <c r="G58" i="7" s="1"/>
  <c r="AO53" i="26"/>
  <c r="AO40" i="25"/>
  <c r="AO53" i="25" s="1"/>
  <c r="Z49" i="9"/>
  <c r="AF45" i="25"/>
  <c r="AF58" i="25" s="1"/>
  <c r="AF58" i="24"/>
  <c r="AF45" i="23"/>
  <c r="AF58" i="23" s="1"/>
  <c r="W54" i="16"/>
  <c r="W59" i="16" s="1"/>
  <c r="W41" i="15"/>
  <c r="W54" i="15" s="1"/>
  <c r="O45" i="24"/>
  <c r="P32" i="24"/>
  <c r="AO38" i="15"/>
  <c r="AO51" i="15" s="1"/>
  <c r="AO51" i="14"/>
  <c r="AO38" i="13"/>
  <c r="AO51" i="13" s="1"/>
  <c r="N34" i="25"/>
  <c r="N47" i="25" s="1"/>
  <c r="N47" i="24"/>
  <c r="N34" i="23"/>
  <c r="N47" i="23" s="1"/>
  <c r="BV14" i="17"/>
  <c r="BY53" i="17" s="1"/>
  <c r="BM53" i="17"/>
  <c r="BN53" i="17"/>
  <c r="BZ55" i="19"/>
  <c r="BZ42" i="20"/>
  <c r="BZ55" i="20" s="1"/>
  <c r="BZ42" i="18"/>
  <c r="BZ55" i="18" s="1"/>
  <c r="B27" i="4"/>
  <c r="BS31" i="14"/>
  <c r="BR44" i="14"/>
  <c r="N36" i="10"/>
  <c r="N49" i="10" s="1"/>
  <c r="BI21" i="21"/>
  <c r="BH34" i="21"/>
  <c r="AZ27" i="19"/>
  <c r="AY40" i="19"/>
  <c r="AP48" i="22"/>
  <c r="AP35" i="23"/>
  <c r="AP48" i="23" s="1"/>
  <c r="AY38" i="21"/>
  <c r="AY51" i="21" s="1"/>
  <c r="AZ25" i="21"/>
  <c r="AG52" i="9"/>
  <c r="AG39" i="8"/>
  <c r="AG52" i="8" s="1"/>
  <c r="W37" i="10"/>
  <c r="W50" i="10" s="1"/>
  <c r="W50" i="9"/>
  <c r="W37" i="8"/>
  <c r="W50" i="8" s="1"/>
  <c r="BQ39" i="12"/>
  <c r="BQ52" i="12" s="1"/>
  <c r="BR26" i="12"/>
  <c r="Q30" i="9"/>
  <c r="P43" i="9"/>
  <c r="AP43" i="7"/>
  <c r="AP56" i="7" s="1"/>
  <c r="AQ30" i="7"/>
  <c r="BR45" i="17"/>
  <c r="BR58" i="17" s="1"/>
  <c r="BS32" i="17"/>
  <c r="BH37" i="24"/>
  <c r="BI24" i="24"/>
  <c r="Z38" i="17"/>
  <c r="Z51" i="17" s="1"/>
  <c r="AA25" i="17"/>
  <c r="AA38" i="17" s="1"/>
  <c r="AA51" i="17" s="1"/>
  <c r="BS55" i="24"/>
  <c r="BS42" i="23"/>
  <c r="BS55" i="23" s="1"/>
  <c r="AN57" i="9"/>
  <c r="X34" i="26"/>
  <c r="X47" i="26" s="1"/>
  <c r="Y21" i="26"/>
  <c r="BH39" i="26"/>
  <c r="BI26" i="26"/>
  <c r="Y37" i="14"/>
  <c r="Z24" i="14"/>
  <c r="F42" i="7"/>
  <c r="G29" i="7"/>
  <c r="O45" i="22"/>
  <c r="O58" i="22" s="1"/>
  <c r="P32" i="22"/>
  <c r="CI44" i="21"/>
  <c r="CI57" i="21" s="1"/>
  <c r="CJ31" i="21"/>
  <c r="BY45" i="25"/>
  <c r="BY58" i="25" s="1"/>
  <c r="BY58" i="24"/>
  <c r="BY45" i="23"/>
  <c r="BY58" i="23" s="1"/>
  <c r="AH34" i="16"/>
  <c r="AH47" i="16" s="1"/>
  <c r="AI21" i="16"/>
  <c r="AQ43" i="12"/>
  <c r="AQ56" i="12" s="1"/>
  <c r="AR30" i="12"/>
  <c r="BR41" i="13"/>
  <c r="BR54" i="13" s="1"/>
  <c r="BR54" i="14"/>
  <c r="P43" i="21"/>
  <c r="P56" i="21" s="1"/>
  <c r="Q30" i="21"/>
  <c r="AG40" i="12"/>
  <c r="AH27" i="12"/>
  <c r="H24" i="16"/>
  <c r="G37" i="16"/>
  <c r="G50" i="16" s="1"/>
  <c r="X38" i="14"/>
  <c r="Y25" i="14"/>
  <c r="AI22" i="14"/>
  <c r="AH35" i="14"/>
  <c r="I21" i="16"/>
  <c r="I34" i="16" s="1"/>
  <c r="I47" i="16" s="1"/>
  <c r="H34" i="16"/>
  <c r="H47" i="16" s="1"/>
  <c r="M59" i="21"/>
  <c r="AA51" i="19"/>
  <c r="AA38" i="20"/>
  <c r="AA51" i="20" s="1"/>
  <c r="AA38" i="18"/>
  <c r="AA51" i="18" s="1"/>
  <c r="G40" i="15"/>
  <c r="G53" i="15" s="1"/>
  <c r="G53" i="14"/>
  <c r="G40" i="13"/>
  <c r="G53" i="13" s="1"/>
  <c r="BH38" i="21"/>
  <c r="BH51" i="21" s="1"/>
  <c r="BI25" i="21"/>
  <c r="AG35" i="24"/>
  <c r="AH22" i="24"/>
  <c r="BI25" i="12"/>
  <c r="BH38" i="12"/>
  <c r="BH42" i="26"/>
  <c r="BH55" i="26" s="1"/>
  <c r="BI29" i="26"/>
  <c r="BD8" i="18"/>
  <c r="AU20" i="18"/>
  <c r="AU47" i="18"/>
  <c r="AU59" i="18" s="1"/>
  <c r="AW47" i="18"/>
  <c r="AY34" i="25"/>
  <c r="AY47" i="25" s="1"/>
  <c r="AY34" i="23"/>
  <c r="AY47" i="23" s="1"/>
  <c r="AS43" i="20"/>
  <c r="AS56" i="20" s="1"/>
  <c r="AS56" i="19"/>
  <c r="AS43" i="18"/>
  <c r="AS56" i="18" s="1"/>
  <c r="F38" i="11"/>
  <c r="G25" i="11"/>
  <c r="P30" i="11"/>
  <c r="O43" i="11"/>
  <c r="O56" i="11" s="1"/>
  <c r="AW59" i="10"/>
  <c r="BD8" i="21"/>
  <c r="AU20" i="21"/>
  <c r="AV47" i="21"/>
  <c r="AV59" i="21" s="1"/>
  <c r="AW50" i="21"/>
  <c r="AW47" i="21"/>
  <c r="AW57" i="21"/>
  <c r="AU47" i="21"/>
  <c r="AU59" i="21" s="1"/>
  <c r="AW55" i="21"/>
  <c r="AW52" i="21"/>
  <c r="AX47" i="21"/>
  <c r="AX59" i="21" s="1"/>
  <c r="AW48" i="21"/>
  <c r="AW54" i="21"/>
  <c r="BA35" i="14"/>
  <c r="BB22" i="14"/>
  <c r="BB35" i="14" s="1"/>
  <c r="AW49" i="18"/>
  <c r="Z28" i="24"/>
  <c r="Y41" i="24"/>
  <c r="BP40" i="25"/>
  <c r="BP53" i="25" s="1"/>
  <c r="Y39" i="10"/>
  <c r="Y52" i="10" s="1"/>
  <c r="Y52" i="9"/>
  <c r="CI45" i="24"/>
  <c r="CJ32" i="24"/>
  <c r="BZ37" i="10"/>
  <c r="BZ50" i="10" s="1"/>
  <c r="BZ50" i="9"/>
  <c r="AZ37" i="16"/>
  <c r="BA24" i="16"/>
  <c r="AG42" i="14"/>
  <c r="AH29" i="14"/>
  <c r="P30" i="12"/>
  <c r="O43" i="12"/>
  <c r="E54" i="16"/>
  <c r="E59" i="16" s="1"/>
  <c r="E61" i="16" s="1"/>
  <c r="E72" i="6" s="1"/>
  <c r="E41" i="15"/>
  <c r="E54" i="15" s="1"/>
  <c r="BI38" i="19"/>
  <c r="BJ25" i="19"/>
  <c r="BH40" i="17"/>
  <c r="BH53" i="17" s="1"/>
  <c r="BI27" i="17"/>
  <c r="W39" i="25"/>
  <c r="W52" i="25" s="1"/>
  <c r="CH39" i="13"/>
  <c r="CH52" i="13" s="1"/>
  <c r="Z43" i="9"/>
  <c r="AA30" i="9"/>
  <c r="AA43" i="9" s="1"/>
  <c r="N38" i="25"/>
  <c r="N51" i="25" s="1"/>
  <c r="N51" i="24"/>
  <c r="N38" i="23"/>
  <c r="N51" i="23" s="1"/>
  <c r="W49" i="14"/>
  <c r="W36" i="15"/>
  <c r="W49" i="15" s="1"/>
  <c r="W36" i="13"/>
  <c r="W49" i="13" s="1"/>
  <c r="Z44" i="21"/>
  <c r="Z57" i="21" s="1"/>
  <c r="AA31" i="21"/>
  <c r="AA44" i="21" s="1"/>
  <c r="AA57" i="21" s="1"/>
  <c r="AU9" i="12"/>
  <c r="AO48" i="12"/>
  <c r="AM48" i="12"/>
  <c r="AM59" i="12" s="1"/>
  <c r="AL48" i="12"/>
  <c r="AL59" i="12" s="1"/>
  <c r="AP48" i="12"/>
  <c r="AL20" i="12"/>
  <c r="AQ48" i="12"/>
  <c r="AY41" i="10"/>
  <c r="AY54" i="10" s="1"/>
  <c r="BY41" i="25"/>
  <c r="BY54" i="25" s="1"/>
  <c r="BY54" i="24"/>
  <c r="BY41" i="23"/>
  <c r="BY54" i="23" s="1"/>
  <c r="BP43" i="25"/>
  <c r="BP56" i="25" s="1"/>
  <c r="BP56" i="24"/>
  <c r="BP43" i="23"/>
  <c r="BP56" i="23" s="1"/>
  <c r="BZ56" i="22"/>
  <c r="BZ43" i="23"/>
  <c r="BZ56" i="23" s="1"/>
  <c r="G51" i="9"/>
  <c r="CA40" i="24"/>
  <c r="CB27" i="24"/>
  <c r="BZ40" i="13"/>
  <c r="BZ53" i="13" s="1"/>
  <c r="D59" i="10"/>
  <c r="D61" i="10" s="1"/>
  <c r="D64" i="6" s="1"/>
  <c r="AG41" i="16"/>
  <c r="AG54" i="16" s="1"/>
  <c r="AH28" i="16"/>
  <c r="AX35" i="25"/>
  <c r="AX48" i="25" s="1"/>
  <c r="AX48" i="24"/>
  <c r="AX35" i="23"/>
  <c r="AX48" i="23" s="1"/>
  <c r="BT25" i="21"/>
  <c r="BT38" i="21" s="1"/>
  <c r="BT51" i="21" s="1"/>
  <c r="BS38" i="21"/>
  <c r="BS51" i="21" s="1"/>
  <c r="BR24" i="12"/>
  <c r="BQ37" i="12"/>
  <c r="CI52" i="14"/>
  <c r="CI39" i="15"/>
  <c r="CI52" i="15" s="1"/>
  <c r="CI39" i="13"/>
  <c r="CI52" i="13" s="1"/>
  <c r="AW58" i="18"/>
  <c r="BJ38" i="15"/>
  <c r="BJ51" i="15" s="1"/>
  <c r="BJ51" i="14"/>
  <c r="BR41" i="17"/>
  <c r="BR54" i="17" s="1"/>
  <c r="BS28" i="17"/>
  <c r="BQ34" i="20"/>
  <c r="BQ34" i="18"/>
  <c r="AY41" i="22"/>
  <c r="AY54" i="22" s="1"/>
  <c r="AZ28" i="22"/>
  <c r="CI45" i="8"/>
  <c r="CI58" i="8" s="1"/>
  <c r="CI58" i="9"/>
  <c r="CI45" i="10"/>
  <c r="CI58" i="10" s="1"/>
  <c r="BQ42" i="16"/>
  <c r="BQ55" i="16" s="1"/>
  <c r="BR29" i="16"/>
  <c r="AI45" i="22"/>
  <c r="AI58" i="22" s="1"/>
  <c r="AJ32" i="22"/>
  <c r="AJ45" i="22" s="1"/>
  <c r="AJ58" i="22" s="1"/>
  <c r="CB53" i="14"/>
  <c r="CB40" i="15"/>
  <c r="CB53" i="15" s="1"/>
  <c r="BR41" i="9"/>
  <c r="BS28" i="9"/>
  <c r="H42" i="26"/>
  <c r="H55" i="26" s="1"/>
  <c r="I29" i="26"/>
  <c r="I42" i="26" s="1"/>
  <c r="I55" i="26" s="1"/>
  <c r="BF56" i="10"/>
  <c r="AW52" i="25"/>
  <c r="AX52" i="14"/>
  <c r="AX39" i="15"/>
  <c r="AX52" i="15" s="1"/>
  <c r="AX39" i="13"/>
  <c r="AX52" i="13" s="1"/>
  <c r="BQ38" i="7"/>
  <c r="BR25" i="7"/>
  <c r="AH23" i="12"/>
  <c r="AG36" i="12"/>
  <c r="AG49" i="12" s="1"/>
  <c r="O39" i="26"/>
  <c r="P26" i="26"/>
  <c r="CJ41" i="12"/>
  <c r="CJ54" i="12" s="1"/>
  <c r="CK28" i="12"/>
  <c r="BY48" i="21"/>
  <c r="BY35" i="20"/>
  <c r="BY48" i="20" s="1"/>
  <c r="BZ35" i="25"/>
  <c r="BZ48" i="25" s="1"/>
  <c r="BZ48" i="24"/>
  <c r="BZ35" i="23"/>
  <c r="BZ48" i="23" s="1"/>
  <c r="BZ43" i="12"/>
  <c r="CA30" i="12"/>
  <c r="AR37" i="14"/>
  <c r="AS24" i="14"/>
  <c r="AS37" i="14" s="1"/>
  <c r="Z21" i="14"/>
  <c r="Y34" i="14"/>
  <c r="AN54" i="9"/>
  <c r="Y37" i="19"/>
  <c r="Z24" i="19"/>
  <c r="F39" i="18"/>
  <c r="F52" i="18" s="1"/>
  <c r="O52" i="17"/>
  <c r="O39" i="18"/>
  <c r="O52" i="18" s="1"/>
  <c r="CK31" i="9"/>
  <c r="CJ44" i="9"/>
  <c r="BY39" i="25"/>
  <c r="BY52" i="25" s="1"/>
  <c r="BY52" i="24"/>
  <c r="BY39" i="23"/>
  <c r="BY52" i="23" s="1"/>
  <c r="AN58" i="11"/>
  <c r="CB51" i="16"/>
  <c r="CB38" i="15"/>
  <c r="CB51" i="15" s="1"/>
  <c r="BF51" i="8"/>
  <c r="AP34" i="26"/>
  <c r="AP47" i="26" s="1"/>
  <c r="AQ21" i="26"/>
  <c r="AQ58" i="9"/>
  <c r="AR42" i="24"/>
  <c r="AS29" i="24"/>
  <c r="AS42" i="24" s="1"/>
  <c r="F43" i="22"/>
  <c r="F56" i="22" s="1"/>
  <c r="G30" i="22"/>
  <c r="Y43" i="17"/>
  <c r="Y56" i="17" s="1"/>
  <c r="Z30" i="17"/>
  <c r="H39" i="19"/>
  <c r="I26" i="19"/>
  <c r="I39" i="19" s="1"/>
  <c r="AY47" i="21"/>
  <c r="BQ34" i="24"/>
  <c r="BR21" i="24"/>
  <c r="BV8" i="12"/>
  <c r="BM47" i="12"/>
  <c r="BO58" i="12"/>
  <c r="BO53" i="12"/>
  <c r="BO51" i="12"/>
  <c r="BO54" i="12"/>
  <c r="BN47" i="12"/>
  <c r="BO55" i="12"/>
  <c r="BO49" i="12"/>
  <c r="CK43" i="16"/>
  <c r="CK56" i="16" s="1"/>
  <c r="CL30" i="16"/>
  <c r="CL43" i="16" s="1"/>
  <c r="CL56" i="16" s="1"/>
  <c r="AR49" i="24"/>
  <c r="AR36" i="23"/>
  <c r="AR49" i="23" s="1"/>
  <c r="BJ30" i="19"/>
  <c r="BI43" i="19"/>
  <c r="AF38" i="13"/>
  <c r="AF51" i="13" s="1"/>
  <c r="AN59" i="13"/>
  <c r="AZ31" i="9"/>
  <c r="AY44" i="9"/>
  <c r="O57" i="9"/>
  <c r="O44" i="8"/>
  <c r="O57" i="8" s="1"/>
  <c r="O44" i="10"/>
  <c r="O57" i="10" s="1"/>
  <c r="AP39" i="15"/>
  <c r="AP52" i="15" s="1"/>
  <c r="AP52" i="14"/>
  <c r="AP39" i="13"/>
  <c r="AP52" i="13" s="1"/>
  <c r="BJ26" i="19"/>
  <c r="BI39" i="19"/>
  <c r="AA58" i="24"/>
  <c r="CI41" i="14"/>
  <c r="CJ28" i="14"/>
  <c r="AZ45" i="24"/>
  <c r="BA32" i="24"/>
  <c r="AX48" i="12"/>
  <c r="AX35" i="13"/>
  <c r="AX48" i="13" s="1"/>
  <c r="G42" i="21"/>
  <c r="G55" i="21" s="1"/>
  <c r="H29" i="21"/>
  <c r="G39" i="23"/>
  <c r="G52" i="23" s="1"/>
  <c r="F35" i="25"/>
  <c r="F48" i="25" s="1"/>
  <c r="F48" i="24"/>
  <c r="F35" i="23"/>
  <c r="F48" i="23" s="1"/>
  <c r="X44" i="19"/>
  <c r="Y31" i="19"/>
  <c r="AZ29" i="19"/>
  <c r="AY42" i="19"/>
  <c r="AQ29" i="22"/>
  <c r="AP42" i="22"/>
  <c r="BZ44" i="24"/>
  <c r="CA31" i="24"/>
  <c r="AO58" i="7"/>
  <c r="AO45" i="8"/>
  <c r="AO58" i="8" s="1"/>
  <c r="BG43" i="25"/>
  <c r="BG56" i="25" s="1"/>
  <c r="BG56" i="24"/>
  <c r="BG43" i="23"/>
  <c r="BG56" i="23" s="1"/>
  <c r="BP39" i="20"/>
  <c r="BP52" i="20" s="1"/>
  <c r="BP39" i="18"/>
  <c r="BP52" i="18" s="1"/>
  <c r="AH22" i="16"/>
  <c r="AG35" i="16"/>
  <c r="AG48" i="16" s="1"/>
  <c r="BF58" i="13"/>
  <c r="AS37" i="8"/>
  <c r="AS50" i="8" s="1"/>
  <c r="AS50" i="9"/>
  <c r="AZ44" i="17"/>
  <c r="AZ57" i="17" s="1"/>
  <c r="BA31" i="17"/>
  <c r="H23" i="24"/>
  <c r="G36" i="24"/>
  <c r="P21" i="7"/>
  <c r="O34" i="7"/>
  <c r="O47" i="7" s="1"/>
  <c r="AZ22" i="11"/>
  <c r="AY35" i="11"/>
  <c r="AY48" i="11" s="1"/>
  <c r="O37" i="10"/>
  <c r="O50" i="10" s="1"/>
  <c r="O50" i="9"/>
  <c r="O37" i="8"/>
  <c r="O50" i="8" s="1"/>
  <c r="BA31" i="12"/>
  <c r="AZ44" i="12"/>
  <c r="AF42" i="25"/>
  <c r="AF55" i="25" s="1"/>
  <c r="AF55" i="24"/>
  <c r="AF42" i="23"/>
  <c r="AF55" i="23" s="1"/>
  <c r="O34" i="9"/>
  <c r="P21" i="9"/>
  <c r="BZ39" i="26"/>
  <c r="BZ52" i="26" s="1"/>
  <c r="CA26" i="26"/>
  <c r="AY34" i="15"/>
  <c r="AY47" i="14"/>
  <c r="AY34" i="13"/>
  <c r="AY47" i="13" s="1"/>
  <c r="G39" i="7"/>
  <c r="H26" i="7"/>
  <c r="AG36" i="10"/>
  <c r="AG49" i="10" s="1"/>
  <c r="AG40" i="25"/>
  <c r="AG53" i="25" s="1"/>
  <c r="AG53" i="24"/>
  <c r="AG40" i="23"/>
  <c r="AG53" i="23" s="1"/>
  <c r="AI44" i="7"/>
  <c r="AI57" i="7" s="1"/>
  <c r="AJ31" i="7"/>
  <c r="AJ44" i="7" s="1"/>
  <c r="AJ57" i="7" s="1"/>
  <c r="AH32" i="24"/>
  <c r="AG45" i="24"/>
  <c r="Q42" i="7"/>
  <c r="Q55" i="7" s="1"/>
  <c r="R29" i="7"/>
  <c r="R42" i="7" s="1"/>
  <c r="R55" i="7" s="1"/>
  <c r="BZ37" i="26"/>
  <c r="BZ50" i="26" s="1"/>
  <c r="CA24" i="26"/>
  <c r="AR37" i="21"/>
  <c r="AR50" i="21" s="1"/>
  <c r="AS24" i="21"/>
  <c r="AS37" i="21" s="1"/>
  <c r="AS50" i="21" s="1"/>
  <c r="N45" i="25"/>
  <c r="N58" i="25" s="1"/>
  <c r="N58" i="24"/>
  <c r="N45" i="23"/>
  <c r="N58" i="23" s="1"/>
  <c r="AQ25" i="14"/>
  <c r="AP38" i="14"/>
  <c r="CI36" i="9"/>
  <c r="CJ23" i="9"/>
  <c r="BR53" i="12"/>
  <c r="BQ44" i="15"/>
  <c r="BQ57" i="15" s="1"/>
  <c r="BQ44" i="13"/>
  <c r="BQ57" i="13" s="1"/>
  <c r="BQ57" i="14"/>
  <c r="BX50" i="26"/>
  <c r="BI43" i="11"/>
  <c r="BI56" i="11" s="1"/>
  <c r="BJ30" i="11"/>
  <c r="AY45" i="20"/>
  <c r="AY58" i="20" s="1"/>
  <c r="AY58" i="19"/>
  <c r="AY45" i="18"/>
  <c r="AY58" i="18" s="1"/>
  <c r="BH34" i="12"/>
  <c r="BI21" i="12"/>
  <c r="AX40" i="20"/>
  <c r="AX53" i="20" s="1"/>
  <c r="AX53" i="19"/>
  <c r="AX40" i="18"/>
  <c r="AX53" i="18" s="1"/>
  <c r="P55" i="19"/>
  <c r="CJ24" i="19"/>
  <c r="CI37" i="19"/>
  <c r="BZ44" i="14"/>
  <c r="CA31" i="14"/>
  <c r="Q34" i="19"/>
  <c r="R21" i="19"/>
  <c r="R34" i="19" s="1"/>
  <c r="AX41" i="25"/>
  <c r="AX54" i="25" s="1"/>
  <c r="AX54" i="24"/>
  <c r="AX41" i="23"/>
  <c r="AX54" i="23" s="1"/>
  <c r="AX54" i="7"/>
  <c r="AX41" i="8"/>
  <c r="AX54" i="8" s="1"/>
  <c r="BH40" i="14"/>
  <c r="BI27" i="14"/>
  <c r="G42" i="25"/>
  <c r="G55" i="25" s="1"/>
  <c r="G55" i="24"/>
  <c r="G42" i="23"/>
  <c r="G55" i="23" s="1"/>
  <c r="BR43" i="17"/>
  <c r="BR56" i="17" s="1"/>
  <c r="BS30" i="17"/>
  <c r="BY39" i="15"/>
  <c r="BY52" i="15" s="1"/>
  <c r="BY52" i="14"/>
  <c r="BY39" i="13"/>
  <c r="BY52" i="13" s="1"/>
  <c r="CK51" i="14"/>
  <c r="BZ42" i="26"/>
  <c r="BZ55" i="26" s="1"/>
  <c r="CA29" i="26"/>
  <c r="BZ41" i="21"/>
  <c r="BZ54" i="21" s="1"/>
  <c r="CA28" i="21"/>
  <c r="Z36" i="12"/>
  <c r="Z49" i="12" s="1"/>
  <c r="AA23" i="12"/>
  <c r="AA36" i="12" s="1"/>
  <c r="AA49" i="12" s="1"/>
  <c r="AJ32" i="14"/>
  <c r="AJ45" i="14" s="1"/>
  <c r="AI45" i="14"/>
  <c r="CH37" i="20"/>
  <c r="CH50" i="20" s="1"/>
  <c r="CH50" i="19"/>
  <c r="CH37" i="18"/>
  <c r="CH50" i="18" s="1"/>
  <c r="AP42" i="20"/>
  <c r="AP55" i="20" s="1"/>
  <c r="AP55" i="19"/>
  <c r="AP42" i="18"/>
  <c r="AP55" i="18" s="1"/>
  <c r="BR26" i="11"/>
  <c r="BQ39" i="11"/>
  <c r="BQ52" i="11" s="1"/>
  <c r="F39" i="26"/>
  <c r="G26" i="26"/>
  <c r="CJ43" i="20"/>
  <c r="CJ56" i="20" s="1"/>
  <c r="CJ56" i="19"/>
  <c r="CJ43" i="18"/>
  <c r="CJ56" i="18" s="1"/>
  <c r="AZ42" i="15"/>
  <c r="AZ55" i="15" s="1"/>
  <c r="AZ42" i="13"/>
  <c r="AZ55" i="13" s="1"/>
  <c r="AZ55" i="14"/>
  <c r="Q34" i="16"/>
  <c r="Q47" i="16" s="1"/>
  <c r="R21" i="16"/>
  <c r="R34" i="16" s="1"/>
  <c r="R47" i="16" s="1"/>
  <c r="AZ39" i="26"/>
  <c r="AZ52" i="26" s="1"/>
  <c r="BA26" i="26"/>
  <c r="G45" i="10"/>
  <c r="G58" i="10" s="1"/>
  <c r="G58" i="9"/>
  <c r="BZ36" i="22"/>
  <c r="BZ49" i="22" s="1"/>
  <c r="CA23" i="22"/>
  <c r="AQ35" i="11"/>
  <c r="AQ48" i="11" s="1"/>
  <c r="AR22" i="11"/>
  <c r="BD8" i="25"/>
  <c r="AU20" i="25"/>
  <c r="AV47" i="25"/>
  <c r="AV59" i="25" s="1"/>
  <c r="AU47" i="25"/>
  <c r="AU59" i="25" s="1"/>
  <c r="BY43" i="20"/>
  <c r="BY56" i="20" s="1"/>
  <c r="BY56" i="19"/>
  <c r="BY43" i="18"/>
  <c r="BY56" i="18" s="1"/>
  <c r="BI45" i="21"/>
  <c r="BI58" i="21" s="1"/>
  <c r="BJ32" i="21"/>
  <c r="BH44" i="26"/>
  <c r="BH57" i="26" s="1"/>
  <c r="BI31" i="26"/>
  <c r="CB37" i="12"/>
  <c r="CB50" i="12" s="1"/>
  <c r="CC24" i="12"/>
  <c r="CC37" i="12" s="1"/>
  <c r="CC50" i="12" s="1"/>
  <c r="AP34" i="12"/>
  <c r="AP47" i="12" s="1"/>
  <c r="AQ21" i="12"/>
  <c r="CK44" i="26"/>
  <c r="CK57" i="26" s="1"/>
  <c r="CL31" i="26"/>
  <c r="CL44" i="26" s="1"/>
  <c r="CL57" i="26" s="1"/>
  <c r="BS38" i="9"/>
  <c r="BT25" i="9"/>
  <c r="BT38" i="9" s="1"/>
  <c r="BS23" i="12"/>
  <c r="BR36" i="12"/>
  <c r="BR49" i="12" s="1"/>
  <c r="BS31" i="17"/>
  <c r="BR44" i="17"/>
  <c r="BR57" i="17" s="1"/>
  <c r="X37" i="12"/>
  <c r="X50" i="12" s="1"/>
  <c r="Y24" i="12"/>
  <c r="BQ45" i="19"/>
  <c r="BR32" i="19"/>
  <c r="AP34" i="15"/>
  <c r="AP47" i="15" s="1"/>
  <c r="AP47" i="14"/>
  <c r="AP34" i="13"/>
  <c r="AP47" i="13" s="1"/>
  <c r="AF59" i="11"/>
  <c r="AZ29" i="7"/>
  <c r="AY42" i="7"/>
  <c r="AY55" i="7" s="1"/>
  <c r="CE15" i="14"/>
  <c r="CH54" i="14" s="1"/>
  <c r="BV54" i="14"/>
  <c r="BW54" i="14"/>
  <c r="AN51" i="15"/>
  <c r="CI41" i="19"/>
  <c r="CJ28" i="19"/>
  <c r="I54" i="19"/>
  <c r="AP36" i="14"/>
  <c r="AQ23" i="14"/>
  <c r="AR22" i="9"/>
  <c r="AQ35" i="9"/>
  <c r="O38" i="21"/>
  <c r="O51" i="21" s="1"/>
  <c r="P25" i="21"/>
  <c r="BR45" i="9"/>
  <c r="BS32" i="9"/>
  <c r="F56" i="14"/>
  <c r="F43" i="13"/>
  <c r="F56" i="13" s="1"/>
  <c r="F43" i="15"/>
  <c r="F56" i="15" s="1"/>
  <c r="N52" i="22"/>
  <c r="N39" i="23"/>
  <c r="N52" i="23" s="1"/>
  <c r="G24" i="24"/>
  <c r="F37" i="24"/>
  <c r="AE59" i="17"/>
  <c r="H28" i="22"/>
  <c r="G41" i="22"/>
  <c r="X34" i="7"/>
  <c r="X47" i="7" s="1"/>
  <c r="Y21" i="7"/>
  <c r="AH29" i="12"/>
  <c r="AG42" i="12"/>
  <c r="AG55" i="12" s="1"/>
  <c r="R28" i="12"/>
  <c r="R41" i="12" s="1"/>
  <c r="R54" i="12" s="1"/>
  <c r="Q41" i="12"/>
  <c r="Q54" i="12" s="1"/>
  <c r="AP34" i="21"/>
  <c r="AP47" i="21" s="1"/>
  <c r="AQ21" i="21"/>
  <c r="BI43" i="7"/>
  <c r="BI56" i="7" s="1"/>
  <c r="BJ30" i="7"/>
  <c r="H44" i="21"/>
  <c r="H57" i="21" s="1"/>
  <c r="I31" i="21"/>
  <c r="I44" i="21" s="1"/>
  <c r="I57" i="21" s="1"/>
  <c r="BZ44" i="19"/>
  <c r="CA31" i="19"/>
  <c r="BK29" i="9"/>
  <c r="BK42" i="9" s="1"/>
  <c r="BJ42" i="9"/>
  <c r="CA41" i="14"/>
  <c r="CB28" i="14"/>
  <c r="AP41" i="26"/>
  <c r="AQ28" i="26"/>
  <c r="CJ37" i="21"/>
  <c r="CJ50" i="21" s="1"/>
  <c r="CK24" i="21"/>
  <c r="BH34" i="24"/>
  <c r="BI21" i="24"/>
  <c r="CI38" i="10"/>
  <c r="CI51" i="10" s="1"/>
  <c r="CI51" i="9"/>
  <c r="CI38" i="8"/>
  <c r="CI51" i="8" s="1"/>
  <c r="AI22" i="9"/>
  <c r="AH35" i="9"/>
  <c r="AI40" i="11"/>
  <c r="AI53" i="11" s="1"/>
  <c r="AJ27" i="11"/>
  <c r="AJ40" i="11" s="1"/>
  <c r="AJ53" i="11" s="1"/>
  <c r="CL22" i="17"/>
  <c r="CL35" i="17" s="1"/>
  <c r="CL48" i="17" s="1"/>
  <c r="CK35" i="17"/>
  <c r="CK48" i="17" s="1"/>
  <c r="AH45" i="19"/>
  <c r="AI32" i="19"/>
  <c r="CK43" i="17"/>
  <c r="CK56" i="17" s="1"/>
  <c r="CL30" i="17"/>
  <c r="CL43" i="17" s="1"/>
  <c r="CL56" i="17" s="1"/>
  <c r="X39" i="26"/>
  <c r="X52" i="26" s="1"/>
  <c r="Y26" i="26"/>
  <c r="AY56" i="26"/>
  <c r="AY43" i="25"/>
  <c r="AY56" i="25" s="1"/>
  <c r="BH42" i="20"/>
  <c r="BH55" i="20" s="1"/>
  <c r="BH55" i="19"/>
  <c r="BH42" i="18"/>
  <c r="BH55" i="18" s="1"/>
  <c r="BQ45" i="26"/>
  <c r="BQ58" i="26" s="1"/>
  <c r="BR32" i="26"/>
  <c r="F50" i="7"/>
  <c r="BR34" i="9"/>
  <c r="BS21" i="9"/>
  <c r="AF44" i="20"/>
  <c r="AF57" i="20" s="1"/>
  <c r="AF57" i="19"/>
  <c r="AF44" i="18"/>
  <c r="AF57" i="18" s="1"/>
  <c r="AH32" i="9"/>
  <c r="AG45" i="9"/>
  <c r="BQ34" i="12"/>
  <c r="BR21" i="12"/>
  <c r="P37" i="26"/>
  <c r="P50" i="26" s="1"/>
  <c r="Q24" i="26"/>
  <c r="Z24" i="7"/>
  <c r="Y37" i="7"/>
  <c r="Y50" i="7" s="1"/>
  <c r="AG45" i="20"/>
  <c r="AG58" i="20" s="1"/>
  <c r="AG58" i="19"/>
  <c r="AG45" i="18"/>
  <c r="AG58" i="18" s="1"/>
  <c r="CI36" i="14"/>
  <c r="CJ23" i="14"/>
  <c r="AH44" i="21"/>
  <c r="AH57" i="21" s="1"/>
  <c r="AI31" i="21"/>
  <c r="BI42" i="19"/>
  <c r="BJ29" i="19"/>
  <c r="CJ31" i="17"/>
  <c r="CI44" i="17"/>
  <c r="CI57" i="17" s="1"/>
  <c r="BF48" i="10"/>
  <c r="BG37" i="25"/>
  <c r="BG50" i="25" s="1"/>
  <c r="BG50" i="24"/>
  <c r="BG37" i="23"/>
  <c r="BG50" i="23" s="1"/>
  <c r="BZ44" i="7"/>
  <c r="CA31" i="7"/>
  <c r="BI45" i="16"/>
  <c r="BI58" i="16" s="1"/>
  <c r="BJ32" i="16"/>
  <c r="BQ34" i="8"/>
  <c r="BQ34" i="10"/>
  <c r="BI51" i="24"/>
  <c r="BI38" i="23"/>
  <c r="BI51" i="23" s="1"/>
  <c r="BI40" i="22"/>
  <c r="BI53" i="22" s="1"/>
  <c r="BJ27" i="22"/>
  <c r="BG52" i="26"/>
  <c r="BG39" i="25"/>
  <c r="BG52" i="25" s="1"/>
  <c r="X37" i="15"/>
  <c r="X50" i="15" s="1"/>
  <c r="X50" i="14"/>
  <c r="X37" i="13"/>
  <c r="X50" i="13" s="1"/>
  <c r="AG37" i="24"/>
  <c r="AH24" i="24"/>
  <c r="CA35" i="17"/>
  <c r="CA48" i="17" s="1"/>
  <c r="CB22" i="17"/>
  <c r="E55" i="7"/>
  <c r="E42" i="8"/>
  <c r="E55" i="8" s="1"/>
  <c r="CB51" i="9"/>
  <c r="BP57" i="7"/>
  <c r="BP44" i="8"/>
  <c r="BP57" i="8" s="1"/>
  <c r="AH37" i="9"/>
  <c r="AI24" i="9"/>
  <c r="BP47" i="12"/>
  <c r="BP34" i="13"/>
  <c r="BA34" i="7"/>
  <c r="BA47" i="7" s="1"/>
  <c r="BB21" i="7"/>
  <c r="BB34" i="7" s="1"/>
  <c r="BB47" i="7" s="1"/>
  <c r="AF53" i="12"/>
  <c r="AF40" i="13"/>
  <c r="AF53" i="13" s="1"/>
  <c r="R23" i="14"/>
  <c r="R36" i="14" s="1"/>
  <c r="Q36" i="14"/>
  <c r="W51" i="14"/>
  <c r="W38" i="15"/>
  <c r="W51" i="15" s="1"/>
  <c r="W38" i="13"/>
  <c r="W51" i="13" s="1"/>
  <c r="AG48" i="14"/>
  <c r="AG35" i="13"/>
  <c r="AG48" i="13" s="1"/>
  <c r="Z25" i="24"/>
  <c r="Y38" i="24"/>
  <c r="BS39" i="26"/>
  <c r="BS52" i="26" s="1"/>
  <c r="BT26" i="26"/>
  <c r="BT39" i="26" s="1"/>
  <c r="BT52" i="26" s="1"/>
  <c r="AR41" i="15"/>
  <c r="AR54" i="15" s="1"/>
  <c r="AR54" i="14"/>
  <c r="P29" i="22"/>
  <c r="O42" i="22"/>
  <c r="Z51" i="19"/>
  <c r="Z38" i="18"/>
  <c r="Z51" i="18" s="1"/>
  <c r="BR41" i="11"/>
  <c r="BR54" i="11" s="1"/>
  <c r="BS28" i="11"/>
  <c r="BG45" i="10"/>
  <c r="BG58" i="10" s="1"/>
  <c r="BG45" i="8"/>
  <c r="BG58" i="8" s="1"/>
  <c r="BG58" i="9"/>
  <c r="AF35" i="25"/>
  <c r="AF48" i="25" s="1"/>
  <c r="AF48" i="24"/>
  <c r="AF35" i="23"/>
  <c r="AF48" i="23" s="1"/>
  <c r="BG51" i="12"/>
  <c r="BG38" i="13"/>
  <c r="BG51" i="13" s="1"/>
  <c r="AZ34" i="26"/>
  <c r="AZ47" i="26" s="1"/>
  <c r="BA21" i="26"/>
  <c r="E51" i="11"/>
  <c r="E38" i="10"/>
  <c r="E51" i="10" s="1"/>
  <c r="Q41" i="16"/>
  <c r="Q54" i="16" s="1"/>
  <c r="R28" i="16"/>
  <c r="R41" i="16" s="1"/>
  <c r="R54" i="16" s="1"/>
  <c r="AG38" i="21"/>
  <c r="AG51" i="21" s="1"/>
  <c r="AH25" i="21"/>
  <c r="AG43" i="26"/>
  <c r="AH30" i="26"/>
  <c r="AZ35" i="15"/>
  <c r="AZ48" i="15" s="1"/>
  <c r="AZ48" i="14"/>
  <c r="AP38" i="7"/>
  <c r="AP51" i="7" s="1"/>
  <c r="AQ25" i="7"/>
  <c r="BR43" i="14"/>
  <c r="BS30" i="14"/>
  <c r="AA26" i="9"/>
  <c r="AA39" i="9" s="1"/>
  <c r="Z39" i="9"/>
  <c r="CH45" i="25"/>
  <c r="CH58" i="25" s="1"/>
  <c r="CH58" i="24"/>
  <c r="CH45" i="23"/>
  <c r="CH58" i="23" s="1"/>
  <c r="CA37" i="9"/>
  <c r="CB24" i="9"/>
  <c r="AZ24" i="24"/>
  <c r="AY37" i="24"/>
  <c r="AY50" i="16"/>
  <c r="AY37" i="15"/>
  <c r="AY50" i="15" s="1"/>
  <c r="Q36" i="19"/>
  <c r="R23" i="19"/>
  <c r="R36" i="19" s="1"/>
  <c r="AF55" i="14"/>
  <c r="AF42" i="15"/>
  <c r="AF55" i="15" s="1"/>
  <c r="AF42" i="13"/>
  <c r="AF55" i="13" s="1"/>
  <c r="AZ43" i="14"/>
  <c r="BA30" i="14"/>
  <c r="X42" i="15"/>
  <c r="X55" i="15" s="1"/>
  <c r="X42" i="13"/>
  <c r="X55" i="13" s="1"/>
  <c r="X55" i="14"/>
  <c r="BI44" i="7"/>
  <c r="BI57" i="7" s="1"/>
  <c r="BJ31" i="7"/>
  <c r="BZ34" i="11"/>
  <c r="CA21" i="11"/>
  <c r="Y56" i="9"/>
  <c r="Y43" i="10"/>
  <c r="Y56" i="10" s="1"/>
  <c r="Y43" i="8"/>
  <c r="Y56" i="8" s="1"/>
  <c r="P25" i="24"/>
  <c r="O38" i="24"/>
  <c r="AX47" i="23"/>
  <c r="I50" i="19"/>
  <c r="M59" i="19"/>
  <c r="AZ37" i="26"/>
  <c r="AZ50" i="26" s="1"/>
  <c r="BA24" i="26"/>
  <c r="O41" i="14"/>
  <c r="P28" i="14"/>
  <c r="BR30" i="24"/>
  <c r="BQ43" i="24"/>
  <c r="W41" i="25"/>
  <c r="W54" i="25" s="1"/>
  <c r="F43" i="26"/>
  <c r="F56" i="26" s="1"/>
  <c r="G30" i="26"/>
  <c r="CI42" i="12"/>
  <c r="CI55" i="12" s="1"/>
  <c r="CJ29" i="12"/>
  <c r="AZ37" i="9"/>
  <c r="BA24" i="9"/>
  <c r="BZ40" i="25"/>
  <c r="BZ53" i="25" s="1"/>
  <c r="BZ53" i="24"/>
  <c r="BZ40" i="23"/>
  <c r="BZ53" i="23" s="1"/>
  <c r="P34" i="21"/>
  <c r="P47" i="21" s="1"/>
  <c r="Q21" i="21"/>
  <c r="BT27" i="14"/>
  <c r="BT40" i="14" s="1"/>
  <c r="BS40" i="14"/>
  <c r="P22" i="19"/>
  <c r="O35" i="19"/>
  <c r="CA36" i="14"/>
  <c r="CB23" i="14"/>
  <c r="AW57" i="25"/>
  <c r="BJ22" i="17"/>
  <c r="BI35" i="17"/>
  <c r="BI48" i="17" s="1"/>
  <c r="BP50" i="12"/>
  <c r="BP37" i="13"/>
  <c r="BP50" i="13" s="1"/>
  <c r="Y38" i="16"/>
  <c r="Y51" i="16" s="1"/>
  <c r="Z25" i="16"/>
  <c r="Z31" i="7"/>
  <c r="Y44" i="7"/>
  <c r="Y57" i="7" s="1"/>
  <c r="Q32" i="9"/>
  <c r="P45" i="9"/>
  <c r="Z28" i="22"/>
  <c r="Y41" i="22"/>
  <c r="Y54" i="22" s="1"/>
  <c r="AP38" i="26"/>
  <c r="AQ25" i="26"/>
  <c r="BS38" i="22"/>
  <c r="BS51" i="22" s="1"/>
  <c r="BT25" i="22"/>
  <c r="BT38" i="22" s="1"/>
  <c r="BT51" i="22" s="1"/>
  <c r="CJ37" i="11"/>
  <c r="CJ37" i="10" s="1"/>
  <c r="CJ50" i="10" s="1"/>
  <c r="CK24" i="11"/>
  <c r="AN51" i="11"/>
  <c r="CK32" i="9"/>
  <c r="CJ45" i="9"/>
  <c r="AF43" i="20"/>
  <c r="AF56" i="20" s="1"/>
  <c r="CC53" i="14"/>
  <c r="CC40" i="15"/>
  <c r="CC53" i="15" s="1"/>
  <c r="F44" i="11"/>
  <c r="F57" i="11" s="1"/>
  <c r="G31" i="11"/>
  <c r="BQ54" i="9"/>
  <c r="BQ41" i="8"/>
  <c r="BQ54" i="8" s="1"/>
  <c r="BQ41" i="10"/>
  <c r="BQ54" i="10" s="1"/>
  <c r="AX45" i="15"/>
  <c r="AX58" i="15" s="1"/>
  <c r="BZ37" i="17"/>
  <c r="BZ50" i="17" s="1"/>
  <c r="CA24" i="17"/>
  <c r="AZ30" i="19"/>
  <c r="AY43" i="19"/>
  <c r="G45" i="26"/>
  <c r="G58" i="26" s="1"/>
  <c r="H32" i="26"/>
  <c r="CI35" i="8"/>
  <c r="CI48" i="8" s="1"/>
  <c r="BP51" i="7"/>
  <c r="BP38" i="8"/>
  <c r="BP51" i="8" s="1"/>
  <c r="X39" i="14"/>
  <c r="Y26" i="14"/>
  <c r="CJ43" i="14"/>
  <c r="CK30" i="14"/>
  <c r="AZ29" i="9"/>
  <c r="AY42" i="9"/>
  <c r="F48" i="11"/>
  <c r="F35" i="10"/>
  <c r="F48" i="10" s="1"/>
  <c r="N52" i="26"/>
  <c r="N39" i="25"/>
  <c r="N52" i="25" s="1"/>
  <c r="P34" i="26"/>
  <c r="P47" i="26" s="1"/>
  <c r="Q21" i="26"/>
  <c r="AQ37" i="15"/>
  <c r="AQ50" i="15" s="1"/>
  <c r="AQ50" i="14"/>
  <c r="X37" i="20"/>
  <c r="X50" i="20" s="1"/>
  <c r="X50" i="19"/>
  <c r="X37" i="18"/>
  <c r="X50" i="18" s="1"/>
  <c r="CK35" i="9"/>
  <c r="CL22" i="9"/>
  <c r="CL35" i="9" s="1"/>
  <c r="BE47" i="10"/>
  <c r="BE59" i="10" s="1"/>
  <c r="Q26" i="17"/>
  <c r="P39" i="17"/>
  <c r="BZ36" i="10"/>
  <c r="BZ49" i="10" s="1"/>
  <c r="BZ49" i="9"/>
  <c r="BZ36" i="8"/>
  <c r="BZ49" i="8" s="1"/>
  <c r="CJ40" i="14"/>
  <c r="CK27" i="14"/>
  <c r="AH37" i="26"/>
  <c r="AH50" i="26" s="1"/>
  <c r="AI24" i="26"/>
  <c r="BG35" i="15"/>
  <c r="BG48" i="15" s="1"/>
  <c r="AZ30" i="21"/>
  <c r="AY43" i="21"/>
  <c r="AY56" i="21" s="1"/>
  <c r="AQ55" i="24"/>
  <c r="W34" i="15"/>
  <c r="W47" i="15" s="1"/>
  <c r="AP44" i="15"/>
  <c r="AP57" i="15" s="1"/>
  <c r="AP57" i="14"/>
  <c r="AP44" i="13"/>
  <c r="AP57" i="13" s="1"/>
  <c r="CJ43" i="21"/>
  <c r="CJ56" i="21" s="1"/>
  <c r="CK30" i="21"/>
  <c r="G52" i="19"/>
  <c r="G39" i="18"/>
  <c r="G52" i="18" s="1"/>
  <c r="CB45" i="18"/>
  <c r="CB58" i="18" s="1"/>
  <c r="BP34" i="25"/>
  <c r="BP34" i="23"/>
  <c r="O45" i="21"/>
  <c r="O58" i="21" s="1"/>
  <c r="P32" i="21"/>
  <c r="BR38" i="26"/>
  <c r="BR51" i="26" s="1"/>
  <c r="BS25" i="26"/>
  <c r="AP38" i="11"/>
  <c r="AP51" i="11" s="1"/>
  <c r="AQ25" i="11"/>
  <c r="AS49" i="24"/>
  <c r="AS36" i="23"/>
  <c r="AS49" i="23" s="1"/>
  <c r="BH43" i="20"/>
  <c r="BH56" i="20" s="1"/>
  <c r="BH56" i="19"/>
  <c r="BB32" i="26"/>
  <c r="BB45" i="26" s="1"/>
  <c r="BB58" i="26" s="1"/>
  <c r="BA45" i="26"/>
  <c r="BA58" i="26" s="1"/>
  <c r="N35" i="23"/>
  <c r="N48" i="23" s="1"/>
  <c r="Q31" i="9"/>
  <c r="P44" i="9"/>
  <c r="P45" i="19"/>
  <c r="Q32" i="19"/>
  <c r="X42" i="8"/>
  <c r="X55" i="8" s="1"/>
  <c r="AR28" i="7"/>
  <c r="AQ41" i="7"/>
  <c r="AQ54" i="7" s="1"/>
  <c r="CI36" i="11"/>
  <c r="CI49" i="11" s="1"/>
  <c r="CJ23" i="11"/>
  <c r="G23" i="11"/>
  <c r="F36" i="11"/>
  <c r="F49" i="11" s="1"/>
  <c r="BA34" i="21"/>
  <c r="BA47" i="21" s="1"/>
  <c r="BB21" i="21"/>
  <c r="BB34" i="21" s="1"/>
  <c r="BB47" i="21" s="1"/>
  <c r="Z58" i="24"/>
  <c r="CH41" i="15"/>
  <c r="CH54" i="15" s="1"/>
  <c r="CH41" i="13"/>
  <c r="CH54" i="13" s="1"/>
  <c r="G39" i="12"/>
  <c r="G52" i="12" s="1"/>
  <c r="H26" i="12"/>
  <c r="AY45" i="25"/>
  <c r="AY58" i="25" s="1"/>
  <c r="AY58" i="24"/>
  <c r="AY45" i="23"/>
  <c r="AY58" i="23" s="1"/>
  <c r="F40" i="22"/>
  <c r="F53" i="22" s="1"/>
  <c r="G27" i="22"/>
  <c r="Y41" i="21"/>
  <c r="Y54" i="21" s="1"/>
  <c r="Z28" i="21"/>
  <c r="X37" i="26"/>
  <c r="Y24" i="26"/>
  <c r="AO54" i="22"/>
  <c r="AO41" i="23"/>
  <c r="AO54" i="23" s="1"/>
  <c r="O41" i="11"/>
  <c r="O54" i="11" s="1"/>
  <c r="P28" i="11"/>
  <c r="AO39" i="18"/>
  <c r="AO52" i="18" s="1"/>
  <c r="BY57" i="24"/>
  <c r="BY44" i="23"/>
  <c r="BY57" i="23" s="1"/>
  <c r="BY44" i="25"/>
  <c r="BY57" i="25" s="1"/>
  <c r="BH39" i="14"/>
  <c r="BI26" i="14"/>
  <c r="BO59" i="26"/>
  <c r="BZ37" i="21"/>
  <c r="BZ50" i="21" s="1"/>
  <c r="CA24" i="21"/>
  <c r="BH43" i="24"/>
  <c r="BI30" i="24"/>
  <c r="Y44" i="15"/>
  <c r="Y57" i="15" s="1"/>
  <c r="Y57" i="14"/>
  <c r="Y44" i="17"/>
  <c r="Y57" i="17" s="1"/>
  <c r="Z31" i="17"/>
  <c r="BQ39" i="19"/>
  <c r="BR26" i="19"/>
  <c r="BR34" i="16"/>
  <c r="BR34" i="15" s="1"/>
  <c r="BS21" i="16"/>
  <c r="CA40" i="7"/>
  <c r="CA53" i="7" s="1"/>
  <c r="CB27" i="7"/>
  <c r="Z26" i="22"/>
  <c r="Y39" i="22"/>
  <c r="Y52" i="22" s="1"/>
  <c r="BR26" i="7"/>
  <c r="BQ39" i="7"/>
  <c r="BQ52" i="7" s="1"/>
  <c r="AR50" i="9"/>
  <c r="AR37" i="8"/>
  <c r="AR50" i="8" s="1"/>
  <c r="X51" i="9"/>
  <c r="F36" i="25"/>
  <c r="F49" i="25" s="1"/>
  <c r="F49" i="24"/>
  <c r="F36" i="23"/>
  <c r="F49" i="23" s="1"/>
  <c r="BZ44" i="26"/>
  <c r="BZ57" i="26" s="1"/>
  <c r="CA31" i="26"/>
  <c r="BJ42" i="21"/>
  <c r="BJ55" i="21" s="1"/>
  <c r="BK29" i="21"/>
  <c r="BK42" i="21" s="1"/>
  <c r="BK55" i="21" s="1"/>
  <c r="P37" i="24"/>
  <c r="Q24" i="24"/>
  <c r="Z35" i="17"/>
  <c r="Z48" i="17" s="1"/>
  <c r="AA22" i="17"/>
  <c r="AA35" i="17" s="1"/>
  <c r="AA48" i="17" s="1"/>
  <c r="AY57" i="12"/>
  <c r="AY44" i="13"/>
  <c r="AY57" i="13" s="1"/>
  <c r="AH29" i="24"/>
  <c r="AG42" i="24"/>
  <c r="N34" i="10"/>
  <c r="N47" i="10" s="1"/>
  <c r="N34" i="8"/>
  <c r="N47" i="8" s="1"/>
  <c r="N47" i="9"/>
  <c r="AZ34" i="14"/>
  <c r="BA21" i="14"/>
  <c r="CI43" i="11"/>
  <c r="CI56" i="11" s="1"/>
  <c r="CJ30" i="11"/>
  <c r="P44" i="21"/>
  <c r="P57" i="21" s="1"/>
  <c r="Q31" i="21"/>
  <c r="F52" i="7"/>
  <c r="F39" i="8"/>
  <c r="F52" i="8" s="1"/>
  <c r="G45" i="24"/>
  <c r="H32" i="24"/>
  <c r="AI27" i="24"/>
  <c r="AH40" i="24"/>
  <c r="AW54" i="18"/>
  <c r="W50" i="22"/>
  <c r="W59" i="22" s="1"/>
  <c r="W37" i="23"/>
  <c r="W50" i="23" s="1"/>
  <c r="CH36" i="10"/>
  <c r="CH49" i="10" s="1"/>
  <c r="CH36" i="8"/>
  <c r="CH49" i="8" s="1"/>
  <c r="CJ44" i="22"/>
  <c r="CJ57" i="22" s="1"/>
  <c r="CK31" i="22"/>
  <c r="E61" i="24" l="1"/>
  <c r="E84" i="6" s="1"/>
  <c r="T23" i="6"/>
  <c r="AX59" i="14"/>
  <c r="AO59" i="17"/>
  <c r="E61" i="21"/>
  <c r="E79" i="6" s="1"/>
  <c r="BO50" i="20"/>
  <c r="W59" i="7"/>
  <c r="AF59" i="26"/>
  <c r="N59" i="26"/>
  <c r="CH59" i="26"/>
  <c r="E59" i="23"/>
  <c r="AF59" i="12"/>
  <c r="C68" i="4"/>
  <c r="W59" i="26"/>
  <c r="BG59" i="7"/>
  <c r="AO59" i="26"/>
  <c r="N59" i="22"/>
  <c r="N59" i="20"/>
  <c r="BO56" i="13"/>
  <c r="BF56" i="23"/>
  <c r="BG47" i="23"/>
  <c r="BG59" i="23" s="1"/>
  <c r="F59" i="22"/>
  <c r="B24" i="5"/>
  <c r="D24" i="5" s="1"/>
  <c r="BG59" i="26"/>
  <c r="BH47" i="22"/>
  <c r="BH59" i="22" s="1"/>
  <c r="E59" i="26"/>
  <c r="E61" i="26" s="1"/>
  <c r="E86" i="6" s="1"/>
  <c r="AF59" i="24"/>
  <c r="AO59" i="24"/>
  <c r="D32" i="6"/>
  <c r="D28" i="6" s="1"/>
  <c r="D28" i="4" s="1"/>
  <c r="BO55" i="20"/>
  <c r="BF59" i="20"/>
  <c r="BO49" i="20"/>
  <c r="BQ47" i="20"/>
  <c r="BO57" i="20"/>
  <c r="BZ53" i="17"/>
  <c r="BO56" i="20"/>
  <c r="BO58" i="20"/>
  <c r="AY47" i="15"/>
  <c r="AW52" i="15"/>
  <c r="AX59" i="12"/>
  <c r="AX59" i="13"/>
  <c r="W59" i="18"/>
  <c r="BO54" i="20"/>
  <c r="BM20" i="20"/>
  <c r="BV8" i="20"/>
  <c r="BM47" i="20"/>
  <c r="BM59" i="20" s="1"/>
  <c r="BN47" i="20"/>
  <c r="BN59" i="20" s="1"/>
  <c r="BO47" i="20"/>
  <c r="BO53" i="20"/>
  <c r="BG59" i="20"/>
  <c r="N59" i="21"/>
  <c r="W59" i="19"/>
  <c r="W59" i="20"/>
  <c r="AN59" i="17"/>
  <c r="AF59" i="21"/>
  <c r="AF59" i="19"/>
  <c r="E59" i="20"/>
  <c r="E61" i="20" s="1"/>
  <c r="E78" i="6" s="1"/>
  <c r="BO51" i="20"/>
  <c r="BY47" i="20"/>
  <c r="BY59" i="20" s="1"/>
  <c r="BP59" i="20"/>
  <c r="AN59" i="19"/>
  <c r="BH47" i="21"/>
  <c r="BH59" i="21" s="1"/>
  <c r="AF59" i="18"/>
  <c r="E59" i="19"/>
  <c r="E61" i="19" s="1"/>
  <c r="E77" i="6" s="1"/>
  <c r="E66" i="4" s="1"/>
  <c r="BO52" i="20"/>
  <c r="BO48" i="20"/>
  <c r="AX59" i="25"/>
  <c r="E61" i="23"/>
  <c r="E83" i="6" s="1"/>
  <c r="AF59" i="23"/>
  <c r="AW59" i="25"/>
  <c r="AO59" i="25"/>
  <c r="AW59" i="23"/>
  <c r="AO59" i="22"/>
  <c r="BX59" i="26"/>
  <c r="E59" i="25"/>
  <c r="E61" i="25" s="1"/>
  <c r="E85" i="6" s="1"/>
  <c r="AO59" i="23"/>
  <c r="BY59" i="26"/>
  <c r="D67" i="4"/>
  <c r="BE56" i="12"/>
  <c r="BM17" i="12"/>
  <c r="BQ56" i="12" s="1"/>
  <c r="BD56" i="12"/>
  <c r="BG56" i="12"/>
  <c r="E59" i="15"/>
  <c r="E61" i="15" s="1"/>
  <c r="E71" i="6" s="1"/>
  <c r="E59" i="14"/>
  <c r="E61" i="14" s="1"/>
  <c r="E70" i="6" s="1"/>
  <c r="E65" i="4" s="1"/>
  <c r="W59" i="13"/>
  <c r="AO59" i="12"/>
  <c r="AX59" i="15"/>
  <c r="AO59" i="14"/>
  <c r="AZ47" i="16"/>
  <c r="BI56" i="12"/>
  <c r="W59" i="15"/>
  <c r="BO48" i="13"/>
  <c r="E59" i="13"/>
  <c r="E61" i="13" s="1"/>
  <c r="E69" i="6" s="1"/>
  <c r="BO50" i="13"/>
  <c r="BF59" i="13"/>
  <c r="W59" i="14"/>
  <c r="AO59" i="16"/>
  <c r="BO52" i="13"/>
  <c r="BP47" i="13"/>
  <c r="BP59" i="13" s="1"/>
  <c r="BO59" i="12"/>
  <c r="AF59" i="14"/>
  <c r="N59" i="13"/>
  <c r="E61" i="12"/>
  <c r="E68" i="6" s="1"/>
  <c r="BH56" i="12"/>
  <c r="CA38" i="7"/>
  <c r="CB25" i="7"/>
  <c r="G37" i="9"/>
  <c r="H24" i="9"/>
  <c r="G36" i="7"/>
  <c r="G49" i="7" s="1"/>
  <c r="H23" i="7"/>
  <c r="H35" i="9"/>
  <c r="H48" i="9" s="1"/>
  <c r="I22" i="9"/>
  <c r="I35" i="9" s="1"/>
  <c r="I48" i="9" s="1"/>
  <c r="BI41" i="7"/>
  <c r="BJ28" i="7"/>
  <c r="BT31" i="9"/>
  <c r="BT44" i="9" s="1"/>
  <c r="BS44" i="9"/>
  <c r="AR24" i="11"/>
  <c r="AQ37" i="11"/>
  <c r="CB39" i="9"/>
  <c r="CB52" i="9" s="1"/>
  <c r="CC26" i="9"/>
  <c r="CC39" i="9" s="1"/>
  <c r="CC52" i="9" s="1"/>
  <c r="Y38" i="7"/>
  <c r="Y51" i="7" s="1"/>
  <c r="Z25" i="7"/>
  <c r="BS25" i="11"/>
  <c r="BR38" i="11"/>
  <c r="X41" i="8"/>
  <c r="X54" i="8" s="1"/>
  <c r="BS44" i="11"/>
  <c r="BS57" i="11" s="1"/>
  <c r="BT31" i="11"/>
  <c r="BT44" i="11" s="1"/>
  <c r="BT57" i="11" s="1"/>
  <c r="BA32" i="7"/>
  <c r="AZ45" i="7"/>
  <c r="AZ58" i="7" s="1"/>
  <c r="AQ39" i="9"/>
  <c r="AQ52" i="9" s="1"/>
  <c r="AR26" i="9"/>
  <c r="CJ54" i="9"/>
  <c r="CJ41" i="10"/>
  <c r="CJ54" i="10" s="1"/>
  <c r="AY51" i="7"/>
  <c r="AY38" i="8"/>
  <c r="AY51" i="8" s="1"/>
  <c r="BQ51" i="11"/>
  <c r="BQ38" i="10"/>
  <c r="BQ51" i="10" s="1"/>
  <c r="AP50" i="11"/>
  <c r="AP37" i="10"/>
  <c r="AP50" i="10" s="1"/>
  <c r="BI43" i="9"/>
  <c r="BI56" i="9" s="1"/>
  <c r="BJ30" i="9"/>
  <c r="BZ51" i="7"/>
  <c r="BZ38" i="8"/>
  <c r="BZ51" i="8" s="1"/>
  <c r="AI30" i="11"/>
  <c r="AH43" i="11"/>
  <c r="AH56" i="11" s="1"/>
  <c r="AY40" i="10"/>
  <c r="AY53" i="10" s="1"/>
  <c r="AY53" i="9"/>
  <c r="CL28" i="9"/>
  <c r="CL41" i="9" s="1"/>
  <c r="CK41" i="9"/>
  <c r="X38" i="8"/>
  <c r="X51" i="8" s="1"/>
  <c r="BZ37" i="8"/>
  <c r="BZ50" i="8" s="1"/>
  <c r="BI41" i="10"/>
  <c r="BI54" i="10" s="1"/>
  <c r="AY36" i="8"/>
  <c r="AY49" i="8" s="1"/>
  <c r="AR31" i="7"/>
  <c r="AQ44" i="7"/>
  <c r="AQ57" i="7" s="1"/>
  <c r="P45" i="11"/>
  <c r="P58" i="11" s="1"/>
  <c r="Q32" i="11"/>
  <c r="CK21" i="11"/>
  <c r="CJ34" i="11"/>
  <c r="CJ34" i="10" s="1"/>
  <c r="Y40" i="7"/>
  <c r="Y53" i="7" s="1"/>
  <c r="Z27" i="7"/>
  <c r="AZ38" i="7"/>
  <c r="BA25" i="7"/>
  <c r="Y40" i="11"/>
  <c r="Y53" i="11" s="1"/>
  <c r="Z27" i="11"/>
  <c r="O52" i="11"/>
  <c r="O39" i="10"/>
  <c r="O52" i="10" s="1"/>
  <c r="P39" i="11"/>
  <c r="Q26" i="11"/>
  <c r="F50" i="9"/>
  <c r="F37" i="10"/>
  <c r="F50" i="10" s="1"/>
  <c r="X41" i="10"/>
  <c r="X54" i="10" s="1"/>
  <c r="BR35" i="10"/>
  <c r="BR48" i="10" s="1"/>
  <c r="BH43" i="10"/>
  <c r="BH56" i="10" s="1"/>
  <c r="BQ50" i="11"/>
  <c r="AZ43" i="7"/>
  <c r="BA30" i="7"/>
  <c r="AQ35" i="7"/>
  <c r="AQ48" i="7" s="1"/>
  <c r="AR22" i="7"/>
  <c r="BA27" i="9"/>
  <c r="AZ40" i="9"/>
  <c r="AZ38" i="10"/>
  <c r="AZ51" i="10" s="1"/>
  <c r="AH36" i="9"/>
  <c r="AH49" i="9" s="1"/>
  <c r="AI23" i="9"/>
  <c r="BI39" i="7"/>
  <c r="BI52" i="7" s="1"/>
  <c r="BJ26" i="7"/>
  <c r="AI30" i="9"/>
  <c r="AH43" i="9"/>
  <c r="BR34" i="7"/>
  <c r="BR47" i="7" s="1"/>
  <c r="BS21" i="7"/>
  <c r="AY56" i="7"/>
  <c r="AY43" i="8"/>
  <c r="AY56" i="8" s="1"/>
  <c r="G39" i="9"/>
  <c r="G52" i="9" s="1"/>
  <c r="H26" i="9"/>
  <c r="BH43" i="8"/>
  <c r="BH56" i="8" s="1"/>
  <c r="AZ40" i="11"/>
  <c r="AZ53" i="11" s="1"/>
  <c r="BA27" i="11"/>
  <c r="I28" i="7"/>
  <c r="I41" i="7" s="1"/>
  <c r="I54" i="7" s="1"/>
  <c r="H41" i="7"/>
  <c r="H54" i="7" s="1"/>
  <c r="AR27" i="7"/>
  <c r="AQ40" i="7"/>
  <c r="AZ36" i="7"/>
  <c r="AZ49" i="7" s="1"/>
  <c r="BA23" i="7"/>
  <c r="F56" i="7"/>
  <c r="F43" i="8"/>
  <c r="F56" i="8" s="1"/>
  <c r="AZ37" i="7"/>
  <c r="AZ50" i="7" s="1"/>
  <c r="BA24" i="7"/>
  <c r="G38" i="8"/>
  <c r="G51" i="8" s="1"/>
  <c r="X38" i="10"/>
  <c r="X51" i="10" s="1"/>
  <c r="G42" i="10"/>
  <c r="G55" i="10" s="1"/>
  <c r="BS24" i="11"/>
  <c r="BR37" i="11"/>
  <c r="Y36" i="7"/>
  <c r="Z23" i="7"/>
  <c r="P43" i="7"/>
  <c r="P56" i="7" s="1"/>
  <c r="Q30" i="7"/>
  <c r="AG56" i="9"/>
  <c r="AG43" i="10"/>
  <c r="AG56" i="10" s="1"/>
  <c r="BS40" i="11"/>
  <c r="BS53" i="11" s="1"/>
  <c r="BT27" i="11"/>
  <c r="BT40" i="11" s="1"/>
  <c r="BT53" i="11" s="1"/>
  <c r="Q35" i="7"/>
  <c r="R22" i="7"/>
  <c r="R35" i="7" s="1"/>
  <c r="BR36" i="11"/>
  <c r="BR49" i="11" s="1"/>
  <c r="BS23" i="11"/>
  <c r="BH54" i="7"/>
  <c r="BH41" i="8"/>
  <c r="BH54" i="8" s="1"/>
  <c r="CK25" i="7"/>
  <c r="CJ38" i="7"/>
  <c r="CJ51" i="7" s="1"/>
  <c r="BS30" i="11"/>
  <c r="BR43" i="11"/>
  <c r="BR56" i="11" s="1"/>
  <c r="AP40" i="8"/>
  <c r="AP53" i="8" s="1"/>
  <c r="AP53" i="7"/>
  <c r="Z25" i="11"/>
  <c r="Y38" i="11"/>
  <c r="Y51" i="11" s="1"/>
  <c r="AH40" i="7"/>
  <c r="AH53" i="7" s="1"/>
  <c r="AI27" i="7"/>
  <c r="BR41" i="7"/>
  <c r="BR54" i="7" s="1"/>
  <c r="BS28" i="7"/>
  <c r="CB32" i="7"/>
  <c r="CA45" i="7"/>
  <c r="H30" i="7"/>
  <c r="G43" i="7"/>
  <c r="BZ58" i="7"/>
  <c r="BZ45" i="8"/>
  <c r="BZ58" i="8" s="1"/>
  <c r="AG39" i="10"/>
  <c r="AG52" i="10" s="1"/>
  <c r="AG35" i="8"/>
  <c r="AG48" i="8" s="1"/>
  <c r="CA40" i="8"/>
  <c r="CA53" i="8" s="1"/>
  <c r="X49" i="7"/>
  <c r="X36" i="8"/>
  <c r="X49" i="8" s="1"/>
  <c r="AH34" i="11"/>
  <c r="AH47" i="11" s="1"/>
  <c r="AI21" i="11"/>
  <c r="BR44" i="10"/>
  <c r="BR57" i="10" s="1"/>
  <c r="BR57" i="9"/>
  <c r="P48" i="7"/>
  <c r="P35" i="8"/>
  <c r="P48" i="8" s="1"/>
  <c r="CC50" i="11"/>
  <c r="CB50" i="11"/>
  <c r="AX59" i="7"/>
  <c r="AX59" i="10"/>
  <c r="AO59" i="11"/>
  <c r="AO59" i="9"/>
  <c r="AF59" i="10"/>
  <c r="BO52" i="8"/>
  <c r="BQ47" i="8"/>
  <c r="BP47" i="8"/>
  <c r="BP59" i="8" s="1"/>
  <c r="W59" i="11"/>
  <c r="BO57" i="8"/>
  <c r="BP59" i="10"/>
  <c r="AF59" i="7"/>
  <c r="BO55" i="8"/>
  <c r="N59" i="8"/>
  <c r="BO51" i="8"/>
  <c r="AO59" i="10"/>
  <c r="BQ47" i="10"/>
  <c r="BO55" i="10"/>
  <c r="BO52" i="10"/>
  <c r="AF59" i="8"/>
  <c r="AF59" i="9"/>
  <c r="AX59" i="8"/>
  <c r="BO56" i="10"/>
  <c r="CK53" i="11"/>
  <c r="AO59" i="8"/>
  <c r="BF59" i="8"/>
  <c r="N59" i="9"/>
  <c r="E59" i="11"/>
  <c r="E61" i="11" s="1"/>
  <c r="E65" i="6" s="1"/>
  <c r="W59" i="9"/>
  <c r="BV14" i="9"/>
  <c r="CB53" i="9" s="1"/>
  <c r="BM53" i="9"/>
  <c r="BN53" i="9"/>
  <c r="BP53" i="9"/>
  <c r="BQ53" i="9"/>
  <c r="E33" i="6"/>
  <c r="E67" i="4"/>
  <c r="P35" i="19"/>
  <c r="Q22" i="19"/>
  <c r="CB23" i="22"/>
  <c r="CA36" i="22"/>
  <c r="CA49" i="22" s="1"/>
  <c r="BA44" i="17"/>
  <c r="BA57" i="17" s="1"/>
  <c r="BB31" i="17"/>
  <c r="BB44" i="17" s="1"/>
  <c r="BB57" i="17" s="1"/>
  <c r="BR39" i="12"/>
  <c r="BR52" i="12" s="1"/>
  <c r="BS26" i="12"/>
  <c r="CA56" i="22"/>
  <c r="CA43" i="23"/>
  <c r="CA56" i="23" s="1"/>
  <c r="H43" i="21"/>
  <c r="H56" i="21" s="1"/>
  <c r="I30" i="21"/>
  <c r="I43" i="21" s="1"/>
  <c r="I56" i="21" s="1"/>
  <c r="BR45" i="15"/>
  <c r="BR58" i="15" s="1"/>
  <c r="BR58" i="14"/>
  <c r="BR45" i="13"/>
  <c r="BR58" i="13" s="1"/>
  <c r="H38" i="19"/>
  <c r="I25" i="19"/>
  <c r="I38" i="19" s="1"/>
  <c r="BZ57" i="7"/>
  <c r="BZ44" i="8"/>
  <c r="BZ57" i="8" s="1"/>
  <c r="AS22" i="9"/>
  <c r="AS35" i="9" s="1"/>
  <c r="AR35" i="9"/>
  <c r="CA42" i="26"/>
  <c r="CA55" i="26" s="1"/>
  <c r="CB29" i="26"/>
  <c r="BI40" i="14"/>
  <c r="BJ27" i="14"/>
  <c r="CA37" i="26"/>
  <c r="CA50" i="26" s="1"/>
  <c r="CB24" i="26"/>
  <c r="CJ41" i="14"/>
  <c r="CK28" i="14"/>
  <c r="Z37" i="19"/>
  <c r="AA24" i="19"/>
  <c r="AA37" i="19" s="1"/>
  <c r="AG35" i="25"/>
  <c r="AG48" i="25" s="1"/>
  <c r="AG48" i="24"/>
  <c r="AG35" i="23"/>
  <c r="AG48" i="23" s="1"/>
  <c r="P37" i="10"/>
  <c r="P50" i="10" s="1"/>
  <c r="P50" i="9"/>
  <c r="P37" i="8"/>
  <c r="P50" i="8" s="1"/>
  <c r="H23" i="9"/>
  <c r="G36" i="9"/>
  <c r="Z43" i="22"/>
  <c r="Z56" i="22" s="1"/>
  <c r="AA30" i="22"/>
  <c r="AA43" i="22" s="1"/>
  <c r="AA56" i="22" s="1"/>
  <c r="AH45" i="26"/>
  <c r="AH58" i="26" s="1"/>
  <c r="AI32" i="26"/>
  <c r="CI36" i="15"/>
  <c r="CI49" i="15" s="1"/>
  <c r="CI36" i="13"/>
  <c r="CI49" i="13" s="1"/>
  <c r="CI49" i="14"/>
  <c r="AI22" i="16"/>
  <c r="AH35" i="16"/>
  <c r="AH48" i="16" s="1"/>
  <c r="AA30" i="17"/>
  <c r="AA43" i="17" s="1"/>
  <c r="AA56" i="17" s="1"/>
  <c r="Z43" i="17"/>
  <c r="Z56" i="17" s="1"/>
  <c r="O56" i="12"/>
  <c r="O43" i="13"/>
  <c r="O56" i="13" s="1"/>
  <c r="BI38" i="21"/>
  <c r="BI51" i="21" s="1"/>
  <c r="BJ25" i="21"/>
  <c r="CK39" i="14"/>
  <c r="CL26" i="14"/>
  <c r="CL39" i="14" s="1"/>
  <c r="X54" i="16"/>
  <c r="X59" i="16" s="1"/>
  <c r="X41" i="15"/>
  <c r="X54" i="15" s="1"/>
  <c r="AJ43" i="15"/>
  <c r="AJ56" i="15" s="1"/>
  <c r="AJ56" i="14"/>
  <c r="AJ43" i="13"/>
  <c r="AJ56" i="13" s="1"/>
  <c r="G44" i="11"/>
  <c r="G57" i="11" s="1"/>
  <c r="H31" i="11"/>
  <c r="AH58" i="19"/>
  <c r="AH45" i="18"/>
  <c r="AH58" i="18" s="1"/>
  <c r="AG45" i="25"/>
  <c r="AG58" i="25" s="1"/>
  <c r="AG58" i="24"/>
  <c r="AG45" i="23"/>
  <c r="AG58" i="23" s="1"/>
  <c r="G43" i="22"/>
  <c r="G56" i="22" s="1"/>
  <c r="H30" i="22"/>
  <c r="Z34" i="14"/>
  <c r="AA21" i="14"/>
  <c r="AA34" i="14" s="1"/>
  <c r="AG55" i="14"/>
  <c r="AG42" i="15"/>
  <c r="AG55" i="15" s="1"/>
  <c r="AG42" i="13"/>
  <c r="AG55" i="13" s="1"/>
  <c r="CB36" i="14"/>
  <c r="CC23" i="14"/>
  <c r="CC36" i="14" s="1"/>
  <c r="AX59" i="23"/>
  <c r="BM8" i="25"/>
  <c r="BD20" i="25"/>
  <c r="BD47" i="25"/>
  <c r="BD59" i="25" s="1"/>
  <c r="BF49" i="25"/>
  <c r="BF58" i="25"/>
  <c r="BE47" i="25"/>
  <c r="BE59" i="25" s="1"/>
  <c r="BF57" i="25"/>
  <c r="BF54" i="25"/>
  <c r="CJ36" i="9"/>
  <c r="CK23" i="9"/>
  <c r="AH45" i="24"/>
  <c r="AI32" i="24"/>
  <c r="P34" i="9"/>
  <c r="Q21" i="9"/>
  <c r="Q21" i="7"/>
  <c r="P34" i="7"/>
  <c r="P47" i="7" s="1"/>
  <c r="AS37" i="15"/>
  <c r="AS50" i="15" s="1"/>
  <c r="AS50" i="14"/>
  <c r="AI23" i="12"/>
  <c r="AH36" i="12"/>
  <c r="AH49" i="12" s="1"/>
  <c r="AA56" i="9"/>
  <c r="AA43" i="8"/>
  <c r="AA56" i="8" s="1"/>
  <c r="BA37" i="16"/>
  <c r="BB24" i="16"/>
  <c r="BB37" i="16" s="1"/>
  <c r="BH52" i="26"/>
  <c r="BH39" i="25"/>
  <c r="BH52" i="25" s="1"/>
  <c r="Z53" i="19"/>
  <c r="R24" i="22"/>
  <c r="R37" i="22" s="1"/>
  <c r="R50" i="22" s="1"/>
  <c r="Q37" i="22"/>
  <c r="Q50" i="22" s="1"/>
  <c r="CB40" i="12"/>
  <c r="CC27" i="12"/>
  <c r="CC40" i="12" s="1"/>
  <c r="G50" i="7"/>
  <c r="G37" i="8"/>
  <c r="G50" i="8" s="1"/>
  <c r="CK38" i="9"/>
  <c r="CL25" i="9"/>
  <c r="CL38" i="9" s="1"/>
  <c r="AJ27" i="9"/>
  <c r="AJ40" i="9" s="1"/>
  <c r="AI40" i="9"/>
  <c r="AR53" i="24"/>
  <c r="AQ47" i="9"/>
  <c r="AQ34" i="10"/>
  <c r="AQ47" i="10" s="1"/>
  <c r="AQ34" i="8"/>
  <c r="AQ47" i="8" s="1"/>
  <c r="P36" i="25"/>
  <c r="P49" i="25" s="1"/>
  <c r="P49" i="24"/>
  <c r="AJ31" i="17"/>
  <c r="AJ44" i="17" s="1"/>
  <c r="AJ57" i="17" s="1"/>
  <c r="AI44" i="17"/>
  <c r="AI57" i="17" s="1"/>
  <c r="F34" i="10"/>
  <c r="F47" i="10" s="1"/>
  <c r="F47" i="9"/>
  <c r="F34" i="8"/>
  <c r="F47" i="8" s="1"/>
  <c r="Q43" i="18"/>
  <c r="Q56" i="18" s="1"/>
  <c r="Q56" i="19"/>
  <c r="AZ36" i="21"/>
  <c r="AZ49" i="21" s="1"/>
  <c r="BA23" i="21"/>
  <c r="CA37" i="7"/>
  <c r="CA50" i="7" s="1"/>
  <c r="CB24" i="7"/>
  <c r="Z35" i="14"/>
  <c r="AA22" i="14"/>
  <c r="AA35" i="14" s="1"/>
  <c r="R23" i="21"/>
  <c r="R36" i="21" s="1"/>
  <c r="R49" i="21" s="1"/>
  <c r="Q36" i="21"/>
  <c r="Q49" i="21" s="1"/>
  <c r="O55" i="21"/>
  <c r="O42" i="20"/>
  <c r="O55" i="20" s="1"/>
  <c r="Z32" i="26"/>
  <c r="Y45" i="26"/>
  <c r="AZ45" i="16"/>
  <c r="AZ58" i="16" s="1"/>
  <c r="BA32" i="16"/>
  <c r="Y35" i="24"/>
  <c r="Z22" i="24"/>
  <c r="Q29" i="11"/>
  <c r="P42" i="11"/>
  <c r="P55" i="11" s="1"/>
  <c r="CJ37" i="22"/>
  <c r="CJ50" i="22" s="1"/>
  <c r="CK24" i="22"/>
  <c r="BJ36" i="26"/>
  <c r="BJ49" i="26" s="1"/>
  <c r="BK23" i="26"/>
  <c r="BK36" i="26" s="1"/>
  <c r="BK49" i="26" s="1"/>
  <c r="AI56" i="22"/>
  <c r="AI43" i="23"/>
  <c r="AI56" i="23" s="1"/>
  <c r="BV20" i="7"/>
  <c r="CE8" i="7"/>
  <c r="BX49" i="7"/>
  <c r="BX56" i="7"/>
  <c r="BW47" i="7"/>
  <c r="BW59" i="7" s="1"/>
  <c r="BV47" i="7"/>
  <c r="BV59" i="7" s="1"/>
  <c r="BX51" i="7"/>
  <c r="BX58" i="7"/>
  <c r="BX53" i="7"/>
  <c r="BX55" i="7"/>
  <c r="BX47" i="7"/>
  <c r="BX48" i="7"/>
  <c r="BX52" i="7"/>
  <c r="BX50" i="7"/>
  <c r="BY47" i="7"/>
  <c r="BY59" i="7" s="1"/>
  <c r="BX54" i="7"/>
  <c r="BX57" i="7"/>
  <c r="E59" i="10"/>
  <c r="E61" i="10" s="1"/>
  <c r="E64" i="6" s="1"/>
  <c r="AP38" i="10"/>
  <c r="AP51" i="10" s="1"/>
  <c r="AP51" i="9"/>
  <c r="AP38" i="8"/>
  <c r="AP51" i="8" s="1"/>
  <c r="BB25" i="12"/>
  <c r="BB38" i="12" s="1"/>
  <c r="BB51" i="12" s="1"/>
  <c r="BA38" i="12"/>
  <c r="BA51" i="12" s="1"/>
  <c r="BR37" i="26"/>
  <c r="BS24" i="26"/>
  <c r="BJ39" i="9"/>
  <c r="BK26" i="9"/>
  <c r="BK39" i="9" s="1"/>
  <c r="G54" i="21"/>
  <c r="G41" i="20"/>
  <c r="G54" i="20" s="1"/>
  <c r="CI52" i="9"/>
  <c r="CI39" i="8"/>
  <c r="CI52" i="8" s="1"/>
  <c r="CI39" i="10"/>
  <c r="CI52" i="10" s="1"/>
  <c r="BR43" i="22"/>
  <c r="BR56" i="22" s="1"/>
  <c r="BS30" i="22"/>
  <c r="BT28" i="12"/>
  <c r="BT41" i="12" s="1"/>
  <c r="BT54" i="12" s="1"/>
  <c r="BS41" i="12"/>
  <c r="BS54" i="12" s="1"/>
  <c r="CK44" i="14"/>
  <c r="CL31" i="14"/>
  <c r="CL44" i="14" s="1"/>
  <c r="I31" i="9"/>
  <c r="I44" i="9" s="1"/>
  <c r="H44" i="9"/>
  <c r="BJ41" i="11"/>
  <c r="BJ54" i="11" s="1"/>
  <c r="BK28" i="11"/>
  <c r="BK41" i="11" s="1"/>
  <c r="BK54" i="11" s="1"/>
  <c r="AU20" i="19"/>
  <c r="BD8" i="19"/>
  <c r="BI47" i="19" s="1"/>
  <c r="AW50" i="19"/>
  <c r="AW48" i="19"/>
  <c r="AU47" i="19"/>
  <c r="AU59" i="19" s="1"/>
  <c r="AW58" i="19"/>
  <c r="AV47" i="19"/>
  <c r="AV59" i="19" s="1"/>
  <c r="AW49" i="19"/>
  <c r="AW47" i="19"/>
  <c r="AW53" i="19"/>
  <c r="AW51" i="19"/>
  <c r="AW52" i="19"/>
  <c r="AW55" i="19"/>
  <c r="AW56" i="19"/>
  <c r="AW57" i="19"/>
  <c r="AW54" i="19"/>
  <c r="I32" i="21"/>
  <c r="I45" i="21" s="1"/>
  <c r="I58" i="21" s="1"/>
  <c r="H45" i="21"/>
  <c r="H58" i="21" s="1"/>
  <c r="BI35" i="9"/>
  <c r="BJ22" i="9"/>
  <c r="BI36" i="14"/>
  <c r="BJ23" i="14"/>
  <c r="AG47" i="26"/>
  <c r="AG34" i="25"/>
  <c r="AG47" i="25" s="1"/>
  <c r="F37" i="15"/>
  <c r="F50" i="15" s="1"/>
  <c r="F50" i="14"/>
  <c r="F37" i="13"/>
  <c r="F50" i="13" s="1"/>
  <c r="BR41" i="18"/>
  <c r="BR54" i="18" s="1"/>
  <c r="AR45" i="22"/>
  <c r="AR58" i="22" s="1"/>
  <c r="AS32" i="22"/>
  <c r="AS45" i="22" s="1"/>
  <c r="AS58" i="22" s="1"/>
  <c r="BZ37" i="20"/>
  <c r="BZ50" i="20" s="1"/>
  <c r="Y41" i="26"/>
  <c r="Y54" i="26" s="1"/>
  <c r="Z28" i="26"/>
  <c r="BS23" i="24"/>
  <c r="BR36" i="24"/>
  <c r="AQ40" i="20"/>
  <c r="AQ53" i="20" s="1"/>
  <c r="AQ53" i="19"/>
  <c r="AQ40" i="18"/>
  <c r="AQ53" i="18" s="1"/>
  <c r="CB36" i="17"/>
  <c r="CB49" i="17" s="1"/>
  <c r="CC23" i="17"/>
  <c r="CC36" i="17" s="1"/>
  <c r="CC49" i="17" s="1"/>
  <c r="BG59" i="13"/>
  <c r="W59" i="8"/>
  <c r="Y35" i="10"/>
  <c r="Y48" i="10" s="1"/>
  <c r="Y48" i="9"/>
  <c r="Y35" i="8"/>
  <c r="Y48" i="8" s="1"/>
  <c r="CJ39" i="21"/>
  <c r="CJ52" i="21" s="1"/>
  <c r="CK26" i="21"/>
  <c r="CA50" i="19"/>
  <c r="BI48" i="14"/>
  <c r="BI35" i="15"/>
  <c r="BI48" i="15" s="1"/>
  <c r="BI35" i="13"/>
  <c r="BI48" i="13" s="1"/>
  <c r="I56" i="9"/>
  <c r="CK45" i="17"/>
  <c r="CK58" i="17" s="1"/>
  <c r="CL32" i="17"/>
  <c r="CL45" i="17" s="1"/>
  <c r="CL58" i="17" s="1"/>
  <c r="BB32" i="9"/>
  <c r="BB45" i="9" s="1"/>
  <c r="BA45" i="9"/>
  <c r="AP39" i="20"/>
  <c r="AP52" i="20" s="1"/>
  <c r="CK30" i="7"/>
  <c r="CJ43" i="7"/>
  <c r="CJ56" i="7" s="1"/>
  <c r="AN59" i="16"/>
  <c r="BA37" i="20"/>
  <c r="BA50" i="20" s="1"/>
  <c r="BR48" i="26"/>
  <c r="BR35" i="25"/>
  <c r="BR48" i="25" s="1"/>
  <c r="BK25" i="7"/>
  <c r="BK38" i="7" s="1"/>
  <c r="BK51" i="7" s="1"/>
  <c r="BJ38" i="7"/>
  <c r="BJ51" i="7" s="1"/>
  <c r="H42" i="25"/>
  <c r="H55" i="25" s="1"/>
  <c r="H55" i="24"/>
  <c r="AI34" i="22"/>
  <c r="AJ21" i="22"/>
  <c r="AJ34" i="22" s="1"/>
  <c r="BJ49" i="11"/>
  <c r="BJ36" i="10"/>
  <c r="BJ49" i="10" s="1"/>
  <c r="X42" i="23"/>
  <c r="X55" i="23" s="1"/>
  <c r="BJ40" i="9"/>
  <c r="BK27" i="9"/>
  <c r="BK40" i="9" s="1"/>
  <c r="BR42" i="11"/>
  <c r="BR55" i="11" s="1"/>
  <c r="BS29" i="11"/>
  <c r="AA57" i="24"/>
  <c r="Q25" i="22"/>
  <c r="P38" i="22"/>
  <c r="P51" i="22" s="1"/>
  <c r="CC34" i="23"/>
  <c r="AJ48" i="19"/>
  <c r="X36" i="18"/>
  <c r="X49" i="18" s="1"/>
  <c r="R52" i="14"/>
  <c r="R39" i="13"/>
  <c r="R52" i="13" s="1"/>
  <c r="R39" i="15"/>
  <c r="R52" i="15" s="1"/>
  <c r="AG39" i="23"/>
  <c r="AG52" i="23" s="1"/>
  <c r="F48" i="7"/>
  <c r="F35" i="8"/>
  <c r="F48" i="8" s="1"/>
  <c r="Z36" i="19"/>
  <c r="AA23" i="19"/>
  <c r="AA36" i="19" s="1"/>
  <c r="W59" i="24"/>
  <c r="X39" i="25"/>
  <c r="X52" i="25" s="1"/>
  <c r="BK58" i="14"/>
  <c r="B36" i="6"/>
  <c r="B46" i="6"/>
  <c r="Z27" i="22"/>
  <c r="Y40" i="22"/>
  <c r="Y53" i="22" s="1"/>
  <c r="AJ24" i="12"/>
  <c r="AJ37" i="12" s="1"/>
  <c r="AJ50" i="12" s="1"/>
  <c r="AI37" i="12"/>
  <c r="AI50" i="12" s="1"/>
  <c r="AA25" i="9"/>
  <c r="AA38" i="9" s="1"/>
  <c r="Z38" i="9"/>
  <c r="P44" i="19"/>
  <c r="Q31" i="19"/>
  <c r="BS47" i="14"/>
  <c r="AI32" i="7"/>
  <c r="AH45" i="7"/>
  <c r="AH58" i="7" s="1"/>
  <c r="AW51" i="15"/>
  <c r="Q28" i="9"/>
  <c r="P41" i="9"/>
  <c r="AH44" i="26"/>
  <c r="AH57" i="26" s="1"/>
  <c r="AI31" i="26"/>
  <c r="AQ35" i="14"/>
  <c r="AR22" i="14"/>
  <c r="AH34" i="17"/>
  <c r="AH47" i="17" s="1"/>
  <c r="AI21" i="17"/>
  <c r="AP51" i="22"/>
  <c r="AP38" i="23"/>
  <c r="AP51" i="23" s="1"/>
  <c r="BS41" i="26"/>
  <c r="BS54" i="26" s="1"/>
  <c r="BT28" i="26"/>
  <c r="BT41" i="26" s="1"/>
  <c r="BT54" i="26" s="1"/>
  <c r="AA39" i="10"/>
  <c r="AA52" i="10" s="1"/>
  <c r="AA52" i="9"/>
  <c r="CA41" i="15"/>
  <c r="CA54" i="15" s="1"/>
  <c r="CA54" i="14"/>
  <c r="CA41" i="13"/>
  <c r="CA54" i="13" s="1"/>
  <c r="BH51" i="12"/>
  <c r="BH38" i="13"/>
  <c r="BH51" i="13" s="1"/>
  <c r="AR55" i="12"/>
  <c r="AR42" i="13"/>
  <c r="AR55" i="13" s="1"/>
  <c r="BT53" i="9"/>
  <c r="BT40" i="8"/>
  <c r="BT53" i="8" s="1"/>
  <c r="G43" i="20"/>
  <c r="G56" i="20" s="1"/>
  <c r="G56" i="19"/>
  <c r="AH45" i="21"/>
  <c r="AH58" i="21" s="1"/>
  <c r="AI32" i="21"/>
  <c r="Q37" i="24"/>
  <c r="R24" i="24"/>
  <c r="R37" i="24" s="1"/>
  <c r="P41" i="11"/>
  <c r="P54" i="11" s="1"/>
  <c r="Q28" i="11"/>
  <c r="CL30" i="14"/>
  <c r="CL43" i="14" s="1"/>
  <c r="CK43" i="14"/>
  <c r="AW59" i="21"/>
  <c r="CA41" i="26"/>
  <c r="CA54" i="26" s="1"/>
  <c r="CB28" i="26"/>
  <c r="AU20" i="11"/>
  <c r="BD8" i="11"/>
  <c r="AU47" i="11"/>
  <c r="AU59" i="11" s="1"/>
  <c r="AW53" i="11"/>
  <c r="AW52" i="11"/>
  <c r="AV47" i="11"/>
  <c r="AV59" i="11" s="1"/>
  <c r="AW50" i="11"/>
  <c r="AW57" i="11"/>
  <c r="AW47" i="11"/>
  <c r="AW56" i="11"/>
  <c r="AW51" i="11"/>
  <c r="AW54" i="11"/>
  <c r="AW49" i="11"/>
  <c r="AX47" i="11"/>
  <c r="AX59" i="11" s="1"/>
  <c r="AW58" i="11"/>
  <c r="AW55" i="11"/>
  <c r="AW48" i="11"/>
  <c r="BJ37" i="12"/>
  <c r="BJ50" i="12" s="1"/>
  <c r="BK24" i="12"/>
  <c r="BK37" i="12" s="1"/>
  <c r="BK50" i="12" s="1"/>
  <c r="CJ42" i="19"/>
  <c r="CK29" i="19"/>
  <c r="Z28" i="16"/>
  <c r="Y41" i="16"/>
  <c r="CJ39" i="26"/>
  <c r="CK26" i="26"/>
  <c r="CI55" i="22"/>
  <c r="CI42" i="23"/>
  <c r="CI55" i="23" s="1"/>
  <c r="AP41" i="20"/>
  <c r="AP54" i="20" s="1"/>
  <c r="AZ42" i="19"/>
  <c r="BA29" i="19"/>
  <c r="CA45" i="24"/>
  <c r="CB32" i="24"/>
  <c r="AA54" i="14"/>
  <c r="BB30" i="11"/>
  <c r="BB43" i="11" s="1"/>
  <c r="BB56" i="11" s="1"/>
  <c r="BA43" i="11"/>
  <c r="BA56" i="11" s="1"/>
  <c r="CI52" i="26"/>
  <c r="CI39" i="25"/>
  <c r="CI52" i="25" s="1"/>
  <c r="AZ37" i="22"/>
  <c r="AZ50" i="22" s="1"/>
  <c r="BA24" i="22"/>
  <c r="CA37" i="21"/>
  <c r="CA50" i="21" s="1"/>
  <c r="CB24" i="21"/>
  <c r="P58" i="19"/>
  <c r="P45" i="18"/>
  <c r="P58" i="18" s="1"/>
  <c r="CJ53" i="14"/>
  <c r="CJ40" i="13"/>
  <c r="CJ53" i="13" s="1"/>
  <c r="BB30" i="14"/>
  <c r="BB43" i="14" s="1"/>
  <c r="BA43" i="14"/>
  <c r="AQ41" i="26"/>
  <c r="AR28" i="26"/>
  <c r="AR21" i="12"/>
  <c r="AQ34" i="12"/>
  <c r="AQ47" i="12" s="1"/>
  <c r="BI34" i="12"/>
  <c r="BJ21" i="12"/>
  <c r="BB48" i="14"/>
  <c r="BB35" i="15"/>
  <c r="BB48" i="15" s="1"/>
  <c r="BM8" i="18"/>
  <c r="BD20" i="18"/>
  <c r="BD47" i="18"/>
  <c r="BD59" i="18" s="1"/>
  <c r="BF49" i="18"/>
  <c r="BF51" i="18"/>
  <c r="BF48" i="18"/>
  <c r="BF57" i="18"/>
  <c r="BF53" i="18"/>
  <c r="BF50" i="18"/>
  <c r="BE47" i="18"/>
  <c r="BE59" i="18" s="1"/>
  <c r="BF52" i="18"/>
  <c r="BF56" i="18"/>
  <c r="BF55" i="18"/>
  <c r="BF58" i="18"/>
  <c r="I24" i="16"/>
  <c r="I37" i="16" s="1"/>
  <c r="I50" i="16" s="1"/>
  <c r="H37" i="16"/>
  <c r="H50" i="16" s="1"/>
  <c r="AP58" i="7"/>
  <c r="AP45" i="8"/>
  <c r="AP58" i="8" s="1"/>
  <c r="AY48" i="12"/>
  <c r="AY35" i="13"/>
  <c r="AY48" i="13" s="1"/>
  <c r="AX59" i="20"/>
  <c r="AH40" i="25"/>
  <c r="AH53" i="25" s="1"/>
  <c r="AH53" i="24"/>
  <c r="AH40" i="23"/>
  <c r="AH53" i="23" s="1"/>
  <c r="N59" i="10"/>
  <c r="CB40" i="7"/>
  <c r="CB53" i="7" s="1"/>
  <c r="CC27" i="7"/>
  <c r="CC40" i="7" s="1"/>
  <c r="CC53" i="7" s="1"/>
  <c r="P57" i="9"/>
  <c r="P44" i="8"/>
  <c r="P57" i="8" s="1"/>
  <c r="BS38" i="26"/>
  <c r="BS51" i="26" s="1"/>
  <c r="BT25" i="26"/>
  <c r="BT38" i="26" s="1"/>
  <c r="BT51" i="26" s="1"/>
  <c r="Q34" i="26"/>
  <c r="Q47" i="26" s="1"/>
  <c r="R21" i="26"/>
  <c r="R34" i="26" s="1"/>
  <c r="R47" i="26" s="1"/>
  <c r="AA28" i="22"/>
  <c r="AA41" i="22" s="1"/>
  <c r="AA54" i="22" s="1"/>
  <c r="Z41" i="22"/>
  <c r="Z54" i="22" s="1"/>
  <c r="CA49" i="14"/>
  <c r="CA36" i="15"/>
  <c r="CA49" i="15" s="1"/>
  <c r="CA36" i="13"/>
  <c r="CA49" i="13" s="1"/>
  <c r="G43" i="26"/>
  <c r="G56" i="26" s="1"/>
  <c r="H30" i="26"/>
  <c r="O38" i="25"/>
  <c r="O51" i="25" s="1"/>
  <c r="O51" i="24"/>
  <c r="O38" i="23"/>
  <c r="O51" i="23" s="1"/>
  <c r="AZ56" i="14"/>
  <c r="AZ43" i="15"/>
  <c r="AZ56" i="15" s="1"/>
  <c r="AZ43" i="13"/>
  <c r="AZ56" i="13" s="1"/>
  <c r="AA24" i="7"/>
  <c r="AA37" i="7" s="1"/>
  <c r="AA50" i="7" s="1"/>
  <c r="Z37" i="7"/>
  <c r="Z50" i="7" s="1"/>
  <c r="BR45" i="26"/>
  <c r="BR58" i="26" s="1"/>
  <c r="BS32" i="26"/>
  <c r="AP54" i="26"/>
  <c r="AP41" i="25"/>
  <c r="AP54" i="25" s="1"/>
  <c r="AR35" i="11"/>
  <c r="AR48" i="11" s="1"/>
  <c r="AS22" i="11"/>
  <c r="AS35" i="11" s="1"/>
  <c r="AS48" i="11" s="1"/>
  <c r="BH47" i="12"/>
  <c r="BH34" i="13"/>
  <c r="BH47" i="13" s="1"/>
  <c r="CI49" i="9"/>
  <c r="CI36" i="10"/>
  <c r="CI49" i="10" s="1"/>
  <c r="CI36" i="8"/>
  <c r="CI49" i="8" s="1"/>
  <c r="O47" i="9"/>
  <c r="O34" i="10"/>
  <c r="O47" i="10" s="1"/>
  <c r="O34" i="8"/>
  <c r="O47" i="8" s="1"/>
  <c r="G49" i="24"/>
  <c r="G36" i="23"/>
  <c r="G49" i="23" s="1"/>
  <c r="BI39" i="20"/>
  <c r="BI52" i="20" s="1"/>
  <c r="BI52" i="19"/>
  <c r="BI39" i="18"/>
  <c r="BI52" i="18" s="1"/>
  <c r="BI56" i="19"/>
  <c r="BI43" i="20"/>
  <c r="BI56" i="20" s="1"/>
  <c r="AR37" i="15"/>
  <c r="AR50" i="15" s="1"/>
  <c r="AR50" i="14"/>
  <c r="Z56" i="9"/>
  <c r="Z43" i="8"/>
  <c r="Z56" i="8" s="1"/>
  <c r="AZ50" i="16"/>
  <c r="AZ37" i="15"/>
  <c r="AZ50" i="15" s="1"/>
  <c r="BA35" i="15"/>
  <c r="BA48" i="15" s="1"/>
  <c r="BA48" i="14"/>
  <c r="BI42" i="26"/>
  <c r="BI55" i="26" s="1"/>
  <c r="BJ29" i="26"/>
  <c r="AH40" i="12"/>
  <c r="AI27" i="12"/>
  <c r="Y34" i="26"/>
  <c r="Y47" i="26" s="1"/>
  <c r="Z21" i="26"/>
  <c r="P56" i="9"/>
  <c r="AY40" i="20"/>
  <c r="AY53" i="20" s="1"/>
  <c r="AY53" i="19"/>
  <c r="AY40" i="18"/>
  <c r="AY53" i="18" s="1"/>
  <c r="AZ35" i="12"/>
  <c r="BA22" i="12"/>
  <c r="CA39" i="24"/>
  <c r="CB26" i="24"/>
  <c r="AY52" i="14"/>
  <c r="AY39" i="15"/>
  <c r="AY52" i="15" s="1"/>
  <c r="AY39" i="13"/>
  <c r="AY52" i="13" s="1"/>
  <c r="BR34" i="20"/>
  <c r="BR47" i="20" s="1"/>
  <c r="BR34" i="18"/>
  <c r="H51" i="9"/>
  <c r="AN59" i="11"/>
  <c r="CB35" i="12"/>
  <c r="CC22" i="12"/>
  <c r="CC35" i="12" s="1"/>
  <c r="CL23" i="19"/>
  <c r="CL36" i="19" s="1"/>
  <c r="CK36" i="19"/>
  <c r="BI34" i="11"/>
  <c r="BJ21" i="11"/>
  <c r="CJ38" i="10"/>
  <c r="CJ51" i="10" s="1"/>
  <c r="CJ51" i="9"/>
  <c r="AZ43" i="10"/>
  <c r="AZ56" i="10" s="1"/>
  <c r="AH40" i="10"/>
  <c r="AH53" i="10" s="1"/>
  <c r="AH53" i="9"/>
  <c r="AH40" i="8"/>
  <c r="AH53" i="8" s="1"/>
  <c r="BI45" i="15"/>
  <c r="BI58" i="15" s="1"/>
  <c r="AS53" i="24"/>
  <c r="AR34" i="9"/>
  <c r="AS21" i="9"/>
  <c r="AS34" i="9" s="1"/>
  <c r="BR39" i="14"/>
  <c r="BS26" i="14"/>
  <c r="O42" i="10"/>
  <c r="O55" i="10" s="1"/>
  <c r="AH38" i="15"/>
  <c r="AH51" i="15" s="1"/>
  <c r="AH51" i="14"/>
  <c r="R23" i="24"/>
  <c r="R36" i="24" s="1"/>
  <c r="Q36" i="24"/>
  <c r="H21" i="9"/>
  <c r="G34" i="9"/>
  <c r="BZ42" i="23"/>
  <c r="BZ55" i="23" s="1"/>
  <c r="CL21" i="12"/>
  <c r="CL34" i="12" s="1"/>
  <c r="CK34" i="12"/>
  <c r="BJ40" i="12"/>
  <c r="BJ53" i="12" s="1"/>
  <c r="BK27" i="12"/>
  <c r="BK40" i="12" s="1"/>
  <c r="BK53" i="12" s="1"/>
  <c r="J15" i="6"/>
  <c r="I15" i="4"/>
  <c r="I48" i="4" s="1"/>
  <c r="AS28" i="17"/>
  <c r="AS41" i="17" s="1"/>
  <c r="AS54" i="17" s="1"/>
  <c r="AR41" i="17"/>
  <c r="AR54" i="17" s="1"/>
  <c r="X35" i="25"/>
  <c r="X48" i="25" s="1"/>
  <c r="X48" i="24"/>
  <c r="X35" i="23"/>
  <c r="X48" i="23" s="1"/>
  <c r="CA38" i="17"/>
  <c r="CA51" i="17" s="1"/>
  <c r="CB25" i="17"/>
  <c r="AG38" i="13"/>
  <c r="AG51" i="13" s="1"/>
  <c r="AJ56" i="22"/>
  <c r="AJ43" i="23"/>
  <c r="AJ56" i="23" s="1"/>
  <c r="CI35" i="25"/>
  <c r="CI48" i="25" s="1"/>
  <c r="CI48" i="24"/>
  <c r="CI35" i="23"/>
  <c r="CI48" i="23" s="1"/>
  <c r="Y38" i="26"/>
  <c r="Y51" i="26" s="1"/>
  <c r="Z25" i="26"/>
  <c r="AA32" i="21"/>
  <c r="AA45" i="21" s="1"/>
  <c r="AA58" i="21" s="1"/>
  <c r="Z45" i="21"/>
  <c r="Z58" i="21" s="1"/>
  <c r="BZ36" i="23"/>
  <c r="BZ49" i="23" s="1"/>
  <c r="BQ50" i="26"/>
  <c r="BQ59" i="26" s="1"/>
  <c r="BQ37" i="25"/>
  <c r="BQ50" i="25" s="1"/>
  <c r="BJ37" i="7"/>
  <c r="BK24" i="7"/>
  <c r="BK37" i="7" s="1"/>
  <c r="CK45" i="22"/>
  <c r="CK58" i="22" s="1"/>
  <c r="CL32" i="22"/>
  <c r="CL45" i="22" s="1"/>
  <c r="CL58" i="22" s="1"/>
  <c r="H41" i="21"/>
  <c r="I28" i="21"/>
  <c r="I41" i="21" s="1"/>
  <c r="BA48" i="19"/>
  <c r="BA35" i="20"/>
  <c r="BA48" i="20" s="1"/>
  <c r="AH35" i="7"/>
  <c r="AH48" i="7" s="1"/>
  <c r="AI22" i="7"/>
  <c r="Q28" i="7"/>
  <c r="P41" i="7"/>
  <c r="P54" i="7" s="1"/>
  <c r="I44" i="20"/>
  <c r="I57" i="20" s="1"/>
  <c r="I57" i="19"/>
  <c r="I44" i="18"/>
  <c r="I57" i="18" s="1"/>
  <c r="G41" i="12"/>
  <c r="H28" i="12"/>
  <c r="CB35" i="11"/>
  <c r="CB48" i="11" s="1"/>
  <c r="CC22" i="11"/>
  <c r="CC35" i="11" s="1"/>
  <c r="CC48" i="11" s="1"/>
  <c r="CJ57" i="14"/>
  <c r="CJ44" i="15"/>
  <c r="CJ57" i="15" s="1"/>
  <c r="CJ44" i="13"/>
  <c r="CJ57" i="13" s="1"/>
  <c r="G44" i="10"/>
  <c r="G57" i="10" s="1"/>
  <c r="G57" i="9"/>
  <c r="CB40" i="26"/>
  <c r="CB53" i="26" s="1"/>
  <c r="CC27" i="26"/>
  <c r="CC40" i="26" s="1"/>
  <c r="CC53" i="26" s="1"/>
  <c r="BH45" i="23"/>
  <c r="BH58" i="23" s="1"/>
  <c r="O58" i="14"/>
  <c r="O45" i="15"/>
  <c r="O58" i="15" s="1"/>
  <c r="O45" i="13"/>
  <c r="O58" i="13" s="1"/>
  <c r="AN59" i="9"/>
  <c r="G34" i="26"/>
  <c r="G47" i="26" s="1"/>
  <c r="H21" i="26"/>
  <c r="BH48" i="9"/>
  <c r="BH35" i="10"/>
  <c r="BH48" i="10" s="1"/>
  <c r="BH35" i="8"/>
  <c r="BH48" i="8" s="1"/>
  <c r="BH36" i="15"/>
  <c r="BH49" i="15" s="1"/>
  <c r="BH49" i="14"/>
  <c r="BH36" i="13"/>
  <c r="BH49" i="13" s="1"/>
  <c r="F40" i="23"/>
  <c r="F53" i="23" s="1"/>
  <c r="H24" i="14"/>
  <c r="G37" i="14"/>
  <c r="BR41" i="20"/>
  <c r="BR54" i="20" s="1"/>
  <c r="G38" i="21"/>
  <c r="G51" i="21" s="1"/>
  <c r="H25" i="21"/>
  <c r="AR31" i="19"/>
  <c r="AQ44" i="19"/>
  <c r="G39" i="21"/>
  <c r="H26" i="21"/>
  <c r="BS42" i="14"/>
  <c r="BT29" i="14"/>
  <c r="BT42" i="14" s="1"/>
  <c r="CB42" i="11"/>
  <c r="CB55" i="11" s="1"/>
  <c r="CC29" i="11"/>
  <c r="CC42" i="11" s="1"/>
  <c r="CC55" i="11" s="1"/>
  <c r="BA40" i="22"/>
  <c r="BA53" i="22" s="1"/>
  <c r="BB27" i="22"/>
  <c r="BB40" i="22" s="1"/>
  <c r="BB53" i="22" s="1"/>
  <c r="CA34" i="26"/>
  <c r="CB21" i="26"/>
  <c r="BQ44" i="20"/>
  <c r="BQ57" i="20" s="1"/>
  <c r="BQ57" i="19"/>
  <c r="BQ44" i="18"/>
  <c r="BQ57" i="18" s="1"/>
  <c r="AQ42" i="26"/>
  <c r="AR29" i="26"/>
  <c r="CJ41" i="26"/>
  <c r="CJ54" i="26" s="1"/>
  <c r="CK28" i="26"/>
  <c r="AS31" i="26"/>
  <c r="AS44" i="26" s="1"/>
  <c r="AS57" i="26" s="1"/>
  <c r="AR44" i="26"/>
  <c r="AR57" i="26" s="1"/>
  <c r="CC24" i="19"/>
  <c r="CC37" i="19" s="1"/>
  <c r="CB37" i="19"/>
  <c r="H32" i="19"/>
  <c r="G45" i="19"/>
  <c r="H56" i="9"/>
  <c r="CJ43" i="22"/>
  <c r="CJ56" i="22" s="1"/>
  <c r="CK30" i="22"/>
  <c r="AI26" i="11"/>
  <c r="AH39" i="11"/>
  <c r="AH52" i="11" s="1"/>
  <c r="AR38" i="21"/>
  <c r="AS25" i="21"/>
  <c r="AS38" i="21" s="1"/>
  <c r="CJ43" i="24"/>
  <c r="CK30" i="24"/>
  <c r="I42" i="25"/>
  <c r="I55" i="25" s="1"/>
  <c r="I55" i="24"/>
  <c r="CK44" i="24"/>
  <c r="CL31" i="24"/>
  <c r="CL44" i="24" s="1"/>
  <c r="AH47" i="22"/>
  <c r="AH34" i="23"/>
  <c r="AH47" i="23" s="1"/>
  <c r="Y44" i="23"/>
  <c r="Y57" i="23" s="1"/>
  <c r="Q40" i="9"/>
  <c r="R27" i="9"/>
  <c r="R40" i="9" s="1"/>
  <c r="BI40" i="10"/>
  <c r="BI53" i="10" s="1"/>
  <c r="BI53" i="9"/>
  <c r="F55" i="17"/>
  <c r="F42" i="18"/>
  <c r="F55" i="18" s="1"/>
  <c r="CJ40" i="7"/>
  <c r="CJ53" i="7" s="1"/>
  <c r="CK27" i="7"/>
  <c r="BS36" i="14"/>
  <c r="BT23" i="14"/>
  <c r="BT36" i="14" s="1"/>
  <c r="Z57" i="24"/>
  <c r="Z44" i="23"/>
  <c r="Z57" i="23" s="1"/>
  <c r="BQ38" i="15"/>
  <c r="BQ51" i="15" s="1"/>
  <c r="BQ51" i="14"/>
  <c r="BQ38" i="13"/>
  <c r="BQ51" i="13" s="1"/>
  <c r="Q36" i="9"/>
  <c r="R23" i="9"/>
  <c r="R36" i="9" s="1"/>
  <c r="AA31" i="22"/>
  <c r="AA44" i="22" s="1"/>
  <c r="AA57" i="22" s="1"/>
  <c r="Z44" i="22"/>
  <c r="Z57" i="22" s="1"/>
  <c r="BK31" i="19"/>
  <c r="BK44" i="19" s="1"/>
  <c r="BJ44" i="19"/>
  <c r="CB34" i="23"/>
  <c r="AI48" i="19"/>
  <c r="Q52" i="14"/>
  <c r="Q39" i="15"/>
  <c r="Q52" i="15" s="1"/>
  <c r="Q39" i="13"/>
  <c r="Q52" i="13" s="1"/>
  <c r="P50" i="14"/>
  <c r="P37" i="15"/>
  <c r="P50" i="15" s="1"/>
  <c r="P37" i="13"/>
  <c r="P50" i="13" s="1"/>
  <c r="CA43" i="9"/>
  <c r="CB30" i="9"/>
  <c r="AI40" i="17"/>
  <c r="AI53" i="17" s="1"/>
  <c r="AJ27" i="17"/>
  <c r="AJ40" i="17" s="1"/>
  <c r="AJ53" i="17" s="1"/>
  <c r="Y36" i="20"/>
  <c r="Y49" i="20" s="1"/>
  <c r="Y49" i="19"/>
  <c r="Y36" i="18"/>
  <c r="Y49" i="18" s="1"/>
  <c r="W59" i="25"/>
  <c r="BJ58" i="14"/>
  <c r="AQ45" i="14"/>
  <c r="AR32" i="14"/>
  <c r="BK57" i="9"/>
  <c r="O57" i="19"/>
  <c r="O44" i="20"/>
  <c r="O57" i="20" s="1"/>
  <c r="O44" i="18"/>
  <c r="O57" i="18" s="1"/>
  <c r="O45" i="8"/>
  <c r="O58" i="8" s="1"/>
  <c r="BM20" i="8"/>
  <c r="BV8" i="8"/>
  <c r="BZ47" i="8" s="1"/>
  <c r="BM47" i="8"/>
  <c r="BM59" i="8" s="1"/>
  <c r="BN47" i="8"/>
  <c r="BN59" i="8" s="1"/>
  <c r="BO48" i="8"/>
  <c r="BO53" i="8"/>
  <c r="BO58" i="8"/>
  <c r="BO54" i="8"/>
  <c r="BO47" i="8"/>
  <c r="BO49" i="8"/>
  <c r="AH37" i="19"/>
  <c r="AI24" i="19"/>
  <c r="O41" i="10"/>
  <c r="O54" i="10" s="1"/>
  <c r="O54" i="9"/>
  <c r="O41" i="8"/>
  <c r="O54" i="8" s="1"/>
  <c r="AI41" i="12"/>
  <c r="AI54" i="12" s="1"/>
  <c r="AJ28" i="12"/>
  <c r="AJ41" i="12" s="1"/>
  <c r="AJ54" i="12" s="1"/>
  <c r="AG37" i="8"/>
  <c r="AG50" i="8" s="1"/>
  <c r="BH40" i="18"/>
  <c r="BH53" i="18" s="1"/>
  <c r="H31" i="16"/>
  <c r="G44" i="16"/>
  <c r="G57" i="16" s="1"/>
  <c r="BI39" i="14"/>
  <c r="BJ26" i="14"/>
  <c r="P45" i="21"/>
  <c r="P58" i="21" s="1"/>
  <c r="Q32" i="21"/>
  <c r="R32" i="9"/>
  <c r="R45" i="9" s="1"/>
  <c r="Q45" i="9"/>
  <c r="CJ44" i="17"/>
  <c r="CJ57" i="17" s="1"/>
  <c r="CK31" i="17"/>
  <c r="AI37" i="14"/>
  <c r="AJ24" i="14"/>
  <c r="AJ37" i="14" s="1"/>
  <c r="CJ43" i="11"/>
  <c r="CJ56" i="11" s="1"/>
  <c r="CK30" i="11"/>
  <c r="H39" i="12"/>
  <c r="H52" i="12" s="1"/>
  <c r="I26" i="12"/>
  <c r="I39" i="12" s="1"/>
  <c r="I52" i="12" s="1"/>
  <c r="BI34" i="24"/>
  <c r="BJ21" i="24"/>
  <c r="BA29" i="7"/>
  <c r="AZ42" i="7"/>
  <c r="AZ55" i="7" s="1"/>
  <c r="H52" i="19"/>
  <c r="P45" i="24"/>
  <c r="Q32" i="24"/>
  <c r="CJ41" i="21"/>
  <c r="CJ54" i="21" s="1"/>
  <c r="CK28" i="21"/>
  <c r="AY35" i="25"/>
  <c r="AY48" i="25" s="1"/>
  <c r="AY48" i="24"/>
  <c r="AY35" i="23"/>
  <c r="AY48" i="23" s="1"/>
  <c r="BJ45" i="19"/>
  <c r="BK32" i="19"/>
  <c r="BK45" i="19" s="1"/>
  <c r="CB57" i="9"/>
  <c r="BS23" i="22"/>
  <c r="BR36" i="22"/>
  <c r="BR49" i="22" s="1"/>
  <c r="BQ48" i="21"/>
  <c r="BQ35" i="20"/>
  <c r="BQ48" i="20" s="1"/>
  <c r="I40" i="20"/>
  <c r="I53" i="20" s="1"/>
  <c r="I53" i="19"/>
  <c r="F38" i="25"/>
  <c r="F51" i="25" s="1"/>
  <c r="F51" i="24"/>
  <c r="F38" i="23"/>
  <c r="F51" i="23" s="1"/>
  <c r="BS39" i="21"/>
  <c r="BS52" i="21" s="1"/>
  <c r="BT26" i="21"/>
  <c r="BT39" i="21" s="1"/>
  <c r="BT52" i="21" s="1"/>
  <c r="AH35" i="21"/>
  <c r="AI22" i="21"/>
  <c r="BS29" i="19"/>
  <c r="BR42" i="19"/>
  <c r="CJ43" i="15"/>
  <c r="CJ56" i="15" s="1"/>
  <c r="CJ43" i="13"/>
  <c r="CJ56" i="13" s="1"/>
  <c r="CJ56" i="14"/>
  <c r="BK30" i="7"/>
  <c r="BK43" i="7" s="1"/>
  <c r="BK56" i="7" s="1"/>
  <c r="BJ43" i="7"/>
  <c r="BJ56" i="7" s="1"/>
  <c r="CK40" i="26"/>
  <c r="CK53" i="26" s="1"/>
  <c r="CL27" i="26"/>
  <c r="CL40" i="26" s="1"/>
  <c r="CL53" i="26" s="1"/>
  <c r="AQ42" i="20"/>
  <c r="AQ55" i="20" s="1"/>
  <c r="AQ55" i="19"/>
  <c r="BI57" i="24"/>
  <c r="AQ47" i="24"/>
  <c r="Y37" i="26"/>
  <c r="Z24" i="26"/>
  <c r="Q45" i="19"/>
  <c r="R32" i="19"/>
  <c r="R45" i="19" s="1"/>
  <c r="CJ42" i="12"/>
  <c r="CJ55" i="12" s="1"/>
  <c r="CK29" i="12"/>
  <c r="AI25" i="21"/>
  <c r="AH38" i="21"/>
  <c r="AH51" i="21" s="1"/>
  <c r="BR41" i="10"/>
  <c r="BR54" i="10" s="1"/>
  <c r="BR54" i="9"/>
  <c r="CA40" i="25"/>
  <c r="CA53" i="25" s="1"/>
  <c r="CA53" i="24"/>
  <c r="BM8" i="21"/>
  <c r="BR47" i="21" s="1"/>
  <c r="BD20" i="21"/>
  <c r="BF57" i="21"/>
  <c r="BD47" i="21"/>
  <c r="BD59" i="21" s="1"/>
  <c r="BF55" i="21"/>
  <c r="BF49" i="21"/>
  <c r="BF52" i="21"/>
  <c r="BF54" i="21"/>
  <c r="BE47" i="21"/>
  <c r="BE59" i="21" s="1"/>
  <c r="BF48" i="21"/>
  <c r="BF56" i="21"/>
  <c r="BF53" i="21"/>
  <c r="BF58" i="21"/>
  <c r="BF50" i="21"/>
  <c r="BF51" i="21"/>
  <c r="BF47" i="21"/>
  <c r="AA26" i="22"/>
  <c r="AA39" i="22" s="1"/>
  <c r="AA52" i="22" s="1"/>
  <c r="Z39" i="22"/>
  <c r="Z52" i="22" s="1"/>
  <c r="X50" i="26"/>
  <c r="X37" i="25"/>
  <c r="X50" i="25" s="1"/>
  <c r="AJ27" i="24"/>
  <c r="AJ40" i="24" s="1"/>
  <c r="AI40" i="24"/>
  <c r="AG42" i="25"/>
  <c r="AG55" i="25" s="1"/>
  <c r="AG55" i="24"/>
  <c r="AG42" i="23"/>
  <c r="AG55" i="23" s="1"/>
  <c r="Z41" i="21"/>
  <c r="Z54" i="21" s="1"/>
  <c r="AA28" i="21"/>
  <c r="AA41" i="21" s="1"/>
  <c r="AA54" i="21" s="1"/>
  <c r="Q44" i="9"/>
  <c r="R31" i="9"/>
  <c r="R44" i="9" s="1"/>
  <c r="H45" i="26"/>
  <c r="H58" i="26" s="1"/>
  <c r="I32" i="26"/>
  <c r="I45" i="26" s="1"/>
  <c r="I58" i="26" s="1"/>
  <c r="P58" i="9"/>
  <c r="O35" i="20"/>
  <c r="O48" i="20" s="1"/>
  <c r="O48" i="19"/>
  <c r="O35" i="18"/>
  <c r="O48" i="18" s="1"/>
  <c r="Q25" i="24"/>
  <c r="P38" i="24"/>
  <c r="Z39" i="10"/>
  <c r="Z52" i="10" s="1"/>
  <c r="Z52" i="9"/>
  <c r="CB35" i="17"/>
  <c r="CB48" i="17" s="1"/>
  <c r="CC22" i="17"/>
  <c r="CC35" i="17" s="1"/>
  <c r="CC48" i="17" s="1"/>
  <c r="Q37" i="26"/>
  <c r="Q50" i="26" s="1"/>
  <c r="R24" i="26"/>
  <c r="R37" i="26" s="1"/>
  <c r="R50" i="26" s="1"/>
  <c r="CB41" i="14"/>
  <c r="CC28" i="14"/>
  <c r="CC41" i="14" s="1"/>
  <c r="CJ41" i="19"/>
  <c r="CK28" i="19"/>
  <c r="BS32" i="19"/>
  <c r="BR45" i="19"/>
  <c r="AI45" i="13"/>
  <c r="AI58" i="13" s="1"/>
  <c r="AI58" i="14"/>
  <c r="R47" i="19"/>
  <c r="AP51" i="14"/>
  <c r="AP38" i="15"/>
  <c r="AP51" i="15" s="1"/>
  <c r="AP38" i="13"/>
  <c r="AP51" i="13" s="1"/>
  <c r="I23" i="24"/>
  <c r="I36" i="24" s="1"/>
  <c r="H36" i="24"/>
  <c r="BK26" i="19"/>
  <c r="BK39" i="19" s="1"/>
  <c r="BJ39" i="19"/>
  <c r="BJ43" i="19"/>
  <c r="BK30" i="19"/>
  <c r="BK43" i="19" s="1"/>
  <c r="CE8" i="12"/>
  <c r="CJ47" i="12" s="1"/>
  <c r="BX52" i="12"/>
  <c r="BX49" i="12"/>
  <c r="BX54" i="12"/>
  <c r="BV47" i="12"/>
  <c r="BW47" i="12"/>
  <c r="BX47" i="12"/>
  <c r="BY47" i="12"/>
  <c r="BX50" i="12"/>
  <c r="BX57" i="12"/>
  <c r="CA47" i="12"/>
  <c r="BZ47" i="12"/>
  <c r="BX53" i="12"/>
  <c r="BX48" i="12"/>
  <c r="CC47" i="12"/>
  <c r="CB47" i="12"/>
  <c r="BX58" i="12"/>
  <c r="BX55" i="12"/>
  <c r="BX56" i="12"/>
  <c r="BX51" i="12"/>
  <c r="AS55" i="24"/>
  <c r="CA43" i="12"/>
  <c r="CB30" i="12"/>
  <c r="BS41" i="17"/>
  <c r="BS54" i="17" s="1"/>
  <c r="BT28" i="17"/>
  <c r="BT41" i="17" s="1"/>
  <c r="BT54" i="17" s="1"/>
  <c r="P43" i="11"/>
  <c r="P56" i="11" s="1"/>
  <c r="Q30" i="11"/>
  <c r="AG53" i="12"/>
  <c r="AG40" i="13"/>
  <c r="AG53" i="13" s="1"/>
  <c r="CK31" i="21"/>
  <c r="CJ44" i="21"/>
  <c r="CJ57" i="21" s="1"/>
  <c r="R30" i="9"/>
  <c r="R43" i="9" s="1"/>
  <c r="Q43" i="9"/>
  <c r="AZ40" i="19"/>
  <c r="BA27" i="19"/>
  <c r="CE14" i="17"/>
  <c r="CJ53" i="17" s="1"/>
  <c r="BV53" i="17"/>
  <c r="BW53" i="17"/>
  <c r="AR58" i="9"/>
  <c r="BZ39" i="25"/>
  <c r="BZ52" i="25" s="1"/>
  <c r="BZ52" i="24"/>
  <c r="BZ39" i="23"/>
  <c r="BZ52" i="23" s="1"/>
  <c r="AZ39" i="14"/>
  <c r="BA26" i="14"/>
  <c r="BS34" i="19"/>
  <c r="BT21" i="19"/>
  <c r="BT34" i="19" s="1"/>
  <c r="I51" i="9"/>
  <c r="G39" i="11"/>
  <c r="H26" i="11"/>
  <c r="H38" i="17"/>
  <c r="H51" i="17" s="1"/>
  <c r="I25" i="17"/>
  <c r="I38" i="17" s="1"/>
  <c r="I51" i="17" s="1"/>
  <c r="O52" i="7"/>
  <c r="O59" i="7" s="1"/>
  <c r="O39" i="8"/>
  <c r="O52" i="8" s="1"/>
  <c r="CJ36" i="20"/>
  <c r="CJ49" i="20" s="1"/>
  <c r="CJ49" i="19"/>
  <c r="AF59" i="13"/>
  <c r="CK35" i="11"/>
  <c r="CK48" i="11" s="1"/>
  <c r="CL22" i="11"/>
  <c r="CL35" i="11" s="1"/>
  <c r="CL48" i="11" s="1"/>
  <c r="AQ42" i="16"/>
  <c r="AR29" i="16"/>
  <c r="O34" i="25"/>
  <c r="O47" i="25" s="1"/>
  <c r="O47" i="24"/>
  <c r="O34" i="23"/>
  <c r="O47" i="23" s="1"/>
  <c r="BQ39" i="15"/>
  <c r="BQ52" i="15" s="1"/>
  <c r="BQ39" i="13"/>
  <c r="BQ52" i="13" s="1"/>
  <c r="BQ52" i="14"/>
  <c r="AI38" i="14"/>
  <c r="AJ25" i="14"/>
  <c r="AJ38" i="14" s="1"/>
  <c r="X42" i="18"/>
  <c r="X55" i="18" s="1"/>
  <c r="AQ41" i="21"/>
  <c r="AQ54" i="21" s="1"/>
  <c r="AR28" i="21"/>
  <c r="AI37" i="11"/>
  <c r="AI50" i="11" s="1"/>
  <c r="AJ24" i="11"/>
  <c r="AJ37" i="11" s="1"/>
  <c r="AJ50" i="11" s="1"/>
  <c r="BS30" i="9"/>
  <c r="BR43" i="9"/>
  <c r="BS40" i="10"/>
  <c r="BS53" i="10" s="1"/>
  <c r="BS53" i="9"/>
  <c r="BS40" i="8"/>
  <c r="BS53" i="8" s="1"/>
  <c r="AH45" i="11"/>
  <c r="AH58" i="11" s="1"/>
  <c r="AI32" i="11"/>
  <c r="AO59" i="7"/>
  <c r="CB38" i="24"/>
  <c r="CC25" i="24"/>
  <c r="CC38" i="24" s="1"/>
  <c r="BI34" i="17"/>
  <c r="BJ21" i="17"/>
  <c r="CA35" i="13"/>
  <c r="CA48" i="13" s="1"/>
  <c r="H34" i="14"/>
  <c r="I21" i="14"/>
  <c r="I34" i="14" s="1"/>
  <c r="H43" i="19"/>
  <c r="I30" i="19"/>
  <c r="I43" i="19" s="1"/>
  <c r="AQ45" i="11"/>
  <c r="AR32" i="11"/>
  <c r="CK22" i="24"/>
  <c r="CJ35" i="24"/>
  <c r="BF56" i="25"/>
  <c r="BJ32" i="22"/>
  <c r="BI45" i="22"/>
  <c r="BI58" i="22" s="1"/>
  <c r="CL53" i="11"/>
  <c r="AP53" i="11"/>
  <c r="AP40" i="10"/>
  <c r="AP53" i="10" s="1"/>
  <c r="BI50" i="7"/>
  <c r="BI37" i="8"/>
  <c r="BI50" i="8" s="1"/>
  <c r="CK25" i="22"/>
  <c r="CJ38" i="22"/>
  <c r="Z29" i="22"/>
  <c r="Y42" i="22"/>
  <c r="Y55" i="22" s="1"/>
  <c r="CJ36" i="21"/>
  <c r="CJ49" i="21" s="1"/>
  <c r="CK23" i="21"/>
  <c r="BB48" i="19"/>
  <c r="AQ45" i="24"/>
  <c r="AR32" i="24"/>
  <c r="H44" i="20"/>
  <c r="H57" i="20" s="1"/>
  <c r="H57" i="19"/>
  <c r="H44" i="18"/>
  <c r="H57" i="18" s="1"/>
  <c r="AI37" i="16"/>
  <c r="AI50" i="16" s="1"/>
  <c r="AJ24" i="16"/>
  <c r="AJ37" i="16" s="1"/>
  <c r="AJ50" i="16" s="1"/>
  <c r="F54" i="12"/>
  <c r="F59" i="12" s="1"/>
  <c r="F41" i="13"/>
  <c r="F54" i="13" s="1"/>
  <c r="AI41" i="9"/>
  <c r="AJ28" i="9"/>
  <c r="AJ41" i="9" s="1"/>
  <c r="AY36" i="25"/>
  <c r="AY49" i="25" s="1"/>
  <c r="AY49" i="24"/>
  <c r="AY36" i="23"/>
  <c r="AY49" i="23" s="1"/>
  <c r="BI45" i="12"/>
  <c r="BJ32" i="12"/>
  <c r="G38" i="20"/>
  <c r="G51" i="20" s="1"/>
  <c r="G51" i="19"/>
  <c r="G38" i="18"/>
  <c r="G51" i="18" s="1"/>
  <c r="P45" i="14"/>
  <c r="Q32" i="14"/>
  <c r="F43" i="23"/>
  <c r="F56" i="23" s="1"/>
  <c r="Q44" i="14"/>
  <c r="R31" i="14"/>
  <c r="R44" i="14" s="1"/>
  <c r="AP44" i="20"/>
  <c r="AP57" i="20" s="1"/>
  <c r="AP57" i="19"/>
  <c r="AP44" i="18"/>
  <c r="AP57" i="18" s="1"/>
  <c r="BG59" i="14"/>
  <c r="F52" i="21"/>
  <c r="F59" i="21" s="1"/>
  <c r="F39" i="20"/>
  <c r="F52" i="20" s="1"/>
  <c r="BF47" i="18"/>
  <c r="BR42" i="15"/>
  <c r="BR55" i="15" s="1"/>
  <c r="BR55" i="14"/>
  <c r="BR42" i="13"/>
  <c r="BR55" i="13" s="1"/>
  <c r="BA27" i="17"/>
  <c r="AZ40" i="17"/>
  <c r="AZ53" i="17" s="1"/>
  <c r="BQ36" i="8"/>
  <c r="BQ49" i="8" s="1"/>
  <c r="C31" i="4"/>
  <c r="C91" i="6"/>
  <c r="C27" i="6"/>
  <c r="BZ47" i="26"/>
  <c r="BZ34" i="25"/>
  <c r="CB41" i="22"/>
  <c r="CB54" i="22" s="1"/>
  <c r="CC28" i="22"/>
  <c r="CC41" i="22" s="1"/>
  <c r="CC54" i="22" s="1"/>
  <c r="CJ45" i="19"/>
  <c r="CK32" i="19"/>
  <c r="BS31" i="19"/>
  <c r="BR44" i="19"/>
  <c r="AP55" i="26"/>
  <c r="AP42" i="25"/>
  <c r="AP55" i="25" s="1"/>
  <c r="H43" i="24"/>
  <c r="I30" i="24"/>
  <c r="I43" i="24" s="1"/>
  <c r="F45" i="20"/>
  <c r="F58" i="20" s="1"/>
  <c r="F58" i="19"/>
  <c r="F45" i="18"/>
  <c r="F58" i="18" s="1"/>
  <c r="Q43" i="16"/>
  <c r="R30" i="16"/>
  <c r="R43" i="16" s="1"/>
  <c r="BI34" i="22"/>
  <c r="BI47" i="22" s="1"/>
  <c r="BJ21" i="22"/>
  <c r="CL45" i="15"/>
  <c r="CL58" i="15" s="1"/>
  <c r="BF55" i="25"/>
  <c r="AQ51" i="21"/>
  <c r="AQ38" i="20"/>
  <c r="AQ51" i="20" s="1"/>
  <c r="BD8" i="16"/>
  <c r="AU20" i="16"/>
  <c r="AW49" i="16"/>
  <c r="AU47" i="16"/>
  <c r="AU59" i="16" s="1"/>
  <c r="AV47" i="16"/>
  <c r="AV59" i="16" s="1"/>
  <c r="AW53" i="16"/>
  <c r="AW55" i="16"/>
  <c r="AW57" i="16"/>
  <c r="AW48" i="16"/>
  <c r="AW56" i="16"/>
  <c r="AW47" i="16"/>
  <c r="AW50" i="16"/>
  <c r="AW51" i="16"/>
  <c r="AW54" i="16"/>
  <c r="AW58" i="16"/>
  <c r="AX47" i="16"/>
  <c r="AX59" i="16" s="1"/>
  <c r="AW52" i="16"/>
  <c r="Q22" i="22"/>
  <c r="P35" i="22"/>
  <c r="P48" i="22" s="1"/>
  <c r="CI43" i="25"/>
  <c r="CI56" i="25" s="1"/>
  <c r="CI56" i="24"/>
  <c r="CI43" i="23"/>
  <c r="CI56" i="23" s="1"/>
  <c r="CJ44" i="25"/>
  <c r="CJ57" i="25" s="1"/>
  <c r="CJ57" i="24"/>
  <c r="CJ44" i="23"/>
  <c r="CJ57" i="23" s="1"/>
  <c r="P40" i="10"/>
  <c r="P53" i="10" s="1"/>
  <c r="P53" i="9"/>
  <c r="P40" i="8"/>
  <c r="P53" i="8" s="1"/>
  <c r="BJ42" i="12"/>
  <c r="BJ55" i="12" s="1"/>
  <c r="BK29" i="12"/>
  <c r="BK42" i="12" s="1"/>
  <c r="BK55" i="12" s="1"/>
  <c r="H29" i="17"/>
  <c r="G42" i="17"/>
  <c r="Y41" i="11"/>
  <c r="Y54" i="11" s="1"/>
  <c r="Z28" i="11"/>
  <c r="BR36" i="15"/>
  <c r="BR49" i="15" s="1"/>
  <c r="BR49" i="14"/>
  <c r="BR36" i="13"/>
  <c r="BR49" i="13" s="1"/>
  <c r="BR38" i="14"/>
  <c r="BS25" i="14"/>
  <c r="P36" i="8"/>
  <c r="P49" i="8" s="1"/>
  <c r="P49" i="9"/>
  <c r="AY38" i="20"/>
  <c r="AY51" i="20" s="1"/>
  <c r="AY51" i="19"/>
  <c r="AY38" i="18"/>
  <c r="AY51" i="18" s="1"/>
  <c r="BS23" i="17"/>
  <c r="BR36" i="17"/>
  <c r="BR49" i="17" s="1"/>
  <c r="BI44" i="20"/>
  <c r="BI57" i="20" s="1"/>
  <c r="BI57" i="19"/>
  <c r="BI44" i="18"/>
  <c r="BI57" i="18" s="1"/>
  <c r="BI40" i="23"/>
  <c r="BI53" i="23" s="1"/>
  <c r="G36" i="17"/>
  <c r="G49" i="17" s="1"/>
  <c r="H23" i="17"/>
  <c r="BM8" i="22"/>
  <c r="BQ47" i="22" s="1"/>
  <c r="BD20" i="22"/>
  <c r="BF54" i="22"/>
  <c r="BF50" i="22"/>
  <c r="BF55" i="22"/>
  <c r="BD47" i="22"/>
  <c r="BD59" i="22" s="1"/>
  <c r="BF51" i="22"/>
  <c r="BF49" i="22"/>
  <c r="BF52" i="22"/>
  <c r="BF53" i="22"/>
  <c r="BE47" i="22"/>
  <c r="BE59" i="22" s="1"/>
  <c r="BF48" i="22"/>
  <c r="BF56" i="22"/>
  <c r="BF58" i="22"/>
  <c r="BF47" i="22"/>
  <c r="BF57" i="22"/>
  <c r="AG39" i="25"/>
  <c r="AG52" i="25" s="1"/>
  <c r="Q37" i="14"/>
  <c r="R24" i="14"/>
  <c r="R37" i="14" s="1"/>
  <c r="H39" i="23"/>
  <c r="H52" i="23" s="1"/>
  <c r="Z55" i="9"/>
  <c r="CK38" i="16"/>
  <c r="CL25" i="16"/>
  <c r="CL38" i="16" s="1"/>
  <c r="BZ43" i="10"/>
  <c r="BZ56" i="10" s="1"/>
  <c r="BZ43" i="8"/>
  <c r="BZ56" i="8" s="1"/>
  <c r="BZ56" i="9"/>
  <c r="BB23" i="14"/>
  <c r="BB36" i="14" s="1"/>
  <c r="BA36" i="14"/>
  <c r="AP58" i="14"/>
  <c r="AP45" i="15"/>
  <c r="AP58" i="15" s="1"/>
  <c r="AP45" i="13"/>
  <c r="AP58" i="13" s="1"/>
  <c r="BJ57" i="9"/>
  <c r="Z43" i="19"/>
  <c r="AA30" i="19"/>
  <c r="AA43" i="19" s="1"/>
  <c r="AA21" i="9"/>
  <c r="AA34" i="9" s="1"/>
  <c r="Z34" i="9"/>
  <c r="AG37" i="20"/>
  <c r="AG50" i="20" s="1"/>
  <c r="AG50" i="19"/>
  <c r="AG37" i="18"/>
  <c r="AG50" i="18" s="1"/>
  <c r="AH41" i="21"/>
  <c r="AI28" i="21"/>
  <c r="AI35" i="26"/>
  <c r="AI48" i="26" s="1"/>
  <c r="AJ22" i="26"/>
  <c r="AJ35" i="26" s="1"/>
  <c r="AJ48" i="26" s="1"/>
  <c r="R27" i="16"/>
  <c r="R40" i="16" s="1"/>
  <c r="R53" i="16" s="1"/>
  <c r="Q40" i="16"/>
  <c r="Q53" i="16" s="1"/>
  <c r="O45" i="20"/>
  <c r="O58" i="20" s="1"/>
  <c r="Y56" i="19"/>
  <c r="Y43" i="18"/>
  <c r="Y56" i="18" s="1"/>
  <c r="CI40" i="15"/>
  <c r="CI53" i="15" s="1"/>
  <c r="AI21" i="21"/>
  <c r="AH34" i="21"/>
  <c r="AH47" i="21" s="1"/>
  <c r="Y47" i="9"/>
  <c r="Z42" i="14"/>
  <c r="AA29" i="14"/>
  <c r="AA42" i="14" s="1"/>
  <c r="BJ26" i="17"/>
  <c r="BI39" i="17"/>
  <c r="BI52" i="17" s="1"/>
  <c r="P36" i="15"/>
  <c r="P49" i="15" s="1"/>
  <c r="CL30" i="12"/>
  <c r="CL43" i="12" s="1"/>
  <c r="CK43" i="12"/>
  <c r="AG54" i="21"/>
  <c r="AG41" i="20"/>
  <c r="AG54" i="20" s="1"/>
  <c r="Z39" i="21"/>
  <c r="Z52" i="21" s="1"/>
  <c r="AA26" i="21"/>
  <c r="AA39" i="21" s="1"/>
  <c r="AA52" i="21" s="1"/>
  <c r="N59" i="18"/>
  <c r="H44" i="12"/>
  <c r="H57" i="12" s="1"/>
  <c r="I31" i="12"/>
  <c r="I44" i="12" s="1"/>
  <c r="I57" i="12" s="1"/>
  <c r="AI29" i="24"/>
  <c r="AH42" i="24"/>
  <c r="BQ45" i="20"/>
  <c r="BQ58" i="20" s="1"/>
  <c r="BQ58" i="19"/>
  <c r="BQ45" i="18"/>
  <c r="BQ58" i="18" s="1"/>
  <c r="I29" i="21"/>
  <c r="I42" i="21" s="1"/>
  <c r="I55" i="21" s="1"/>
  <c r="H42" i="21"/>
  <c r="H55" i="21" s="1"/>
  <c r="Q43" i="21"/>
  <c r="Q56" i="21" s="1"/>
  <c r="R30" i="21"/>
  <c r="R43" i="21" s="1"/>
  <c r="R56" i="21" s="1"/>
  <c r="CA42" i="22"/>
  <c r="CA55" i="22" s="1"/>
  <c r="CB29" i="22"/>
  <c r="AJ30" i="19"/>
  <c r="AJ43" i="19" s="1"/>
  <c r="AI43" i="19"/>
  <c r="CB36" i="24"/>
  <c r="CC23" i="24"/>
  <c r="CC36" i="24" s="1"/>
  <c r="BA23" i="24"/>
  <c r="AZ36" i="24"/>
  <c r="AQ40" i="15"/>
  <c r="AQ53" i="15" s="1"/>
  <c r="AQ53" i="14"/>
  <c r="AQ40" i="13"/>
  <c r="AQ53" i="13" s="1"/>
  <c r="G39" i="15"/>
  <c r="G52" i="15" s="1"/>
  <c r="G52" i="14"/>
  <c r="G39" i="13"/>
  <c r="G52" i="13" s="1"/>
  <c r="P39" i="21"/>
  <c r="Q26" i="21"/>
  <c r="G56" i="24"/>
  <c r="BS27" i="17"/>
  <c r="BR40" i="17"/>
  <c r="BR53" i="17" s="1"/>
  <c r="AH38" i="11"/>
  <c r="AH51" i="11" s="1"/>
  <c r="AI25" i="11"/>
  <c r="Q36" i="16"/>
  <c r="Q49" i="16" s="1"/>
  <c r="R23" i="16"/>
  <c r="R36" i="16" s="1"/>
  <c r="R49" i="16" s="1"/>
  <c r="BJ36" i="24"/>
  <c r="BK23" i="24"/>
  <c r="BK36" i="24" s="1"/>
  <c r="AR44" i="21"/>
  <c r="AR57" i="21" s="1"/>
  <c r="AS31" i="21"/>
  <c r="AS44" i="21" s="1"/>
  <c r="AS57" i="21" s="1"/>
  <c r="Y51" i="24"/>
  <c r="CJ37" i="26"/>
  <c r="CJ50" i="26" s="1"/>
  <c r="CK24" i="26"/>
  <c r="P39" i="22"/>
  <c r="Q26" i="22"/>
  <c r="AH39" i="26"/>
  <c r="AH52" i="26" s="1"/>
  <c r="AI26" i="26"/>
  <c r="H39" i="14"/>
  <c r="I26" i="14"/>
  <c r="I39" i="14" s="1"/>
  <c r="O52" i="21"/>
  <c r="O39" i="20"/>
  <c r="O52" i="20" s="1"/>
  <c r="CB21" i="14"/>
  <c r="CA34" i="14"/>
  <c r="G53" i="24"/>
  <c r="Y40" i="21"/>
  <c r="Z27" i="21"/>
  <c r="BS41" i="18"/>
  <c r="BS54" i="18" s="1"/>
  <c r="BS54" i="19"/>
  <c r="H42" i="22"/>
  <c r="H55" i="22" s="1"/>
  <c r="I29" i="22"/>
  <c r="I42" i="22" s="1"/>
  <c r="I55" i="22" s="1"/>
  <c r="AY51" i="26"/>
  <c r="AY38" i="25"/>
  <c r="AY51" i="25" s="1"/>
  <c r="BQ41" i="25"/>
  <c r="BQ54" i="25" s="1"/>
  <c r="BQ54" i="24"/>
  <c r="BQ41" i="23"/>
  <c r="BQ54" i="23" s="1"/>
  <c r="AH34" i="10"/>
  <c r="AH47" i="10" s="1"/>
  <c r="AH34" i="8"/>
  <c r="AH47" i="8" s="1"/>
  <c r="AH47" i="9"/>
  <c r="Z42" i="7"/>
  <c r="Z55" i="7" s="1"/>
  <c r="AA29" i="7"/>
  <c r="AA42" i="7" s="1"/>
  <c r="AA55" i="7" s="1"/>
  <c r="CA38" i="22"/>
  <c r="CA51" i="22" s="1"/>
  <c r="CB25" i="22"/>
  <c r="AG59" i="11"/>
  <c r="BI34" i="18"/>
  <c r="BI47" i="18" s="1"/>
  <c r="BS44" i="24"/>
  <c r="BT31" i="24"/>
  <c r="BT44" i="24" s="1"/>
  <c r="G37" i="26"/>
  <c r="G50" i="26" s="1"/>
  <c r="H24" i="26"/>
  <c r="CA45" i="10"/>
  <c r="CA58" i="10" s="1"/>
  <c r="H29" i="14"/>
  <c r="G42" i="14"/>
  <c r="CK38" i="17"/>
  <c r="CL25" i="17"/>
  <c r="CL38" i="17" s="1"/>
  <c r="BT50" i="14"/>
  <c r="BT37" i="15"/>
  <c r="BT50" i="15" s="1"/>
  <c r="BK53" i="24"/>
  <c r="Z26" i="12"/>
  <c r="Y39" i="12"/>
  <c r="Y52" i="12" s="1"/>
  <c r="BI36" i="20"/>
  <c r="BI49" i="20" s="1"/>
  <c r="BI49" i="19"/>
  <c r="BI36" i="18"/>
  <c r="BI49" i="18" s="1"/>
  <c r="CC45" i="10"/>
  <c r="CC58" i="10" s="1"/>
  <c r="CC58" i="9"/>
  <c r="Z25" i="22"/>
  <c r="Y38" i="22"/>
  <c r="Y51" i="22" s="1"/>
  <c r="BA37" i="11"/>
  <c r="BA50" i="11" s="1"/>
  <c r="BB24" i="11"/>
  <c r="BB37" i="11" s="1"/>
  <c r="BB50" i="11" s="1"/>
  <c r="CA43" i="26"/>
  <c r="CB30" i="26"/>
  <c r="F45" i="4"/>
  <c r="F24" i="4"/>
  <c r="AG44" i="25"/>
  <c r="AG57" i="25" s="1"/>
  <c r="AG57" i="24"/>
  <c r="AG44" i="23"/>
  <c r="AG57" i="23" s="1"/>
  <c r="BI36" i="25"/>
  <c r="BI49" i="25" s="1"/>
  <c r="BI49" i="24"/>
  <c r="BI36" i="23"/>
  <c r="BI49" i="23" s="1"/>
  <c r="CJ42" i="26"/>
  <c r="CK29" i="26"/>
  <c r="CC22" i="7"/>
  <c r="CC35" i="7" s="1"/>
  <c r="CC48" i="7" s="1"/>
  <c r="CB35" i="7"/>
  <c r="CB48" i="7" s="1"/>
  <c r="CK21" i="7"/>
  <c r="CJ34" i="7"/>
  <c r="P38" i="14"/>
  <c r="Q25" i="14"/>
  <c r="CI47" i="26"/>
  <c r="BJ25" i="9"/>
  <c r="BI38" i="9"/>
  <c r="CA36" i="26"/>
  <c r="CA49" i="26" s="1"/>
  <c r="CB23" i="26"/>
  <c r="AZ38" i="14"/>
  <c r="BA25" i="14"/>
  <c r="AZ41" i="7"/>
  <c r="BA28" i="7"/>
  <c r="X50" i="22"/>
  <c r="X37" i="23"/>
  <c r="X50" i="23" s="1"/>
  <c r="AP54" i="22"/>
  <c r="AP41" i="23"/>
  <c r="AP54" i="23" s="1"/>
  <c r="CK42" i="11"/>
  <c r="CK55" i="11" s="1"/>
  <c r="CL29" i="11"/>
  <c r="CL42" i="11" s="1"/>
  <c r="CL55" i="11" s="1"/>
  <c r="BS34" i="21"/>
  <c r="BS47" i="21" s="1"/>
  <c r="BT21" i="21"/>
  <c r="BT34" i="21" s="1"/>
  <c r="BI42" i="17"/>
  <c r="BI55" i="17" s="1"/>
  <c r="BJ29" i="17"/>
  <c r="Y42" i="15"/>
  <c r="Y55" i="15" s="1"/>
  <c r="Y42" i="13"/>
  <c r="Y55" i="13" s="1"/>
  <c r="Y55" i="14"/>
  <c r="X38" i="25"/>
  <c r="X51" i="25" s="1"/>
  <c r="CK44" i="7"/>
  <c r="CK57" i="7" s="1"/>
  <c r="CL31" i="7"/>
  <c r="CL44" i="7" s="1"/>
  <c r="CL57" i="7" s="1"/>
  <c r="AQ48" i="22"/>
  <c r="AQ35" i="23"/>
  <c r="AQ48" i="23" s="1"/>
  <c r="BJ22" i="16"/>
  <c r="BI35" i="16"/>
  <c r="BI48" i="16" s="1"/>
  <c r="AN59" i="15"/>
  <c r="BI37" i="21"/>
  <c r="BI50" i="21" s="1"/>
  <c r="BJ24" i="21"/>
  <c r="N59" i="17"/>
  <c r="AQ43" i="24"/>
  <c r="AR30" i="24"/>
  <c r="BS21" i="12"/>
  <c r="BR34" i="12"/>
  <c r="AH35" i="10"/>
  <c r="AH48" i="10" s="1"/>
  <c r="AH48" i="9"/>
  <c r="BS45" i="9"/>
  <c r="BT32" i="9"/>
  <c r="BT45" i="9" s="1"/>
  <c r="BI44" i="26"/>
  <c r="BI57" i="26" s="1"/>
  <c r="BJ31" i="26"/>
  <c r="AH41" i="16"/>
  <c r="AH54" i="16" s="1"/>
  <c r="AI28" i="16"/>
  <c r="BA34" i="24"/>
  <c r="BB21" i="24"/>
  <c r="BB34" i="24" s="1"/>
  <c r="BS45" i="14"/>
  <c r="BT32" i="14"/>
  <c r="BT45" i="14" s="1"/>
  <c r="Y40" i="17"/>
  <c r="Z27" i="17"/>
  <c r="AZ34" i="19"/>
  <c r="BA21" i="19"/>
  <c r="BT48" i="9"/>
  <c r="BT35" i="8"/>
  <c r="BT48" i="8" s="1"/>
  <c r="AZ40" i="26"/>
  <c r="BA27" i="26"/>
  <c r="BI39" i="16"/>
  <c r="BI52" i="16" s="1"/>
  <c r="BJ26" i="16"/>
  <c r="Q42" i="15"/>
  <c r="Q55" i="15" s="1"/>
  <c r="Q55" i="14"/>
  <c r="BR36" i="7"/>
  <c r="BR49" i="7" s="1"/>
  <c r="BS23" i="7"/>
  <c r="BJ43" i="12"/>
  <c r="BJ56" i="12" s="1"/>
  <c r="BK30" i="12"/>
  <c r="BK43" i="12" s="1"/>
  <c r="BK56" i="12" s="1"/>
  <c r="BZ42" i="10"/>
  <c r="BZ55" i="10" s="1"/>
  <c r="BZ55" i="9"/>
  <c r="BZ42" i="8"/>
  <c r="BZ55" i="8" s="1"/>
  <c r="CB40" i="10"/>
  <c r="CB53" i="10" s="1"/>
  <c r="BK37" i="15"/>
  <c r="BK50" i="15" s="1"/>
  <c r="BK50" i="14"/>
  <c r="BK37" i="13"/>
  <c r="BK50" i="13" s="1"/>
  <c r="AH38" i="25"/>
  <c r="AH51" i="25" s="1"/>
  <c r="AH51" i="24"/>
  <c r="AH38" i="23"/>
  <c r="AH51" i="23" s="1"/>
  <c r="AY47" i="11"/>
  <c r="AY59" i="11" s="1"/>
  <c r="AQ35" i="20"/>
  <c r="AQ48" i="20" s="1"/>
  <c r="AQ48" i="19"/>
  <c r="AQ35" i="18"/>
  <c r="AQ48" i="18" s="1"/>
  <c r="H27" i="17"/>
  <c r="G40" i="17"/>
  <c r="BA54" i="9"/>
  <c r="AH56" i="19"/>
  <c r="AH43" i="18"/>
  <c r="AH56" i="18" s="1"/>
  <c r="AZ45" i="21"/>
  <c r="AZ58" i="21" s="1"/>
  <c r="BA32" i="21"/>
  <c r="BR45" i="7"/>
  <c r="BR58" i="7" s="1"/>
  <c r="BS32" i="7"/>
  <c r="BR38" i="19"/>
  <c r="BS25" i="19"/>
  <c r="AQ37" i="22"/>
  <c r="AR24" i="22"/>
  <c r="I27" i="7"/>
  <c r="I40" i="7" s="1"/>
  <c r="I53" i="7" s="1"/>
  <c r="H40" i="7"/>
  <c r="H53" i="7" s="1"/>
  <c r="Y45" i="12"/>
  <c r="Y58" i="12" s="1"/>
  <c r="Z32" i="12"/>
  <c r="BQ37" i="20"/>
  <c r="BQ50" i="20" s="1"/>
  <c r="BQ50" i="19"/>
  <c r="BQ37" i="18"/>
  <c r="BQ50" i="18" s="1"/>
  <c r="CA36" i="25"/>
  <c r="CA49" i="25" s="1"/>
  <c r="CA49" i="24"/>
  <c r="CA36" i="23"/>
  <c r="CA49" i="23" s="1"/>
  <c r="BF47" i="25"/>
  <c r="Q44" i="26"/>
  <c r="Q57" i="26" s="1"/>
  <c r="R31" i="26"/>
  <c r="R44" i="26" s="1"/>
  <c r="R57" i="26" s="1"/>
  <c r="AR26" i="22"/>
  <c r="AQ39" i="22"/>
  <c r="I25" i="16"/>
  <c r="I38" i="16" s="1"/>
  <c r="I51" i="16" s="1"/>
  <c r="H38" i="16"/>
  <c r="H51" i="16" s="1"/>
  <c r="AH42" i="26"/>
  <c r="AH55" i="26" s="1"/>
  <c r="AI29" i="26"/>
  <c r="AZ36" i="22"/>
  <c r="AZ49" i="22" s="1"/>
  <c r="BA23" i="22"/>
  <c r="CK38" i="26"/>
  <c r="CL25" i="26"/>
  <c r="CL38" i="26" s="1"/>
  <c r="BF52" i="25"/>
  <c r="P41" i="19"/>
  <c r="Q28" i="19"/>
  <c r="AI41" i="26"/>
  <c r="AI54" i="26" s="1"/>
  <c r="AJ28" i="26"/>
  <c r="AJ41" i="26" s="1"/>
  <c r="AJ54" i="26" s="1"/>
  <c r="CB25" i="19"/>
  <c r="CA38" i="19"/>
  <c r="F43" i="25"/>
  <c r="F56" i="25" s="1"/>
  <c r="CA40" i="21"/>
  <c r="CA53" i="21" s="1"/>
  <c r="CB27" i="21"/>
  <c r="AR40" i="14"/>
  <c r="AS27" i="14"/>
  <c r="AS40" i="14" s="1"/>
  <c r="BR39" i="19"/>
  <c r="BS26" i="19"/>
  <c r="Q39" i="17"/>
  <c r="R26" i="17"/>
  <c r="R39" i="17" s="1"/>
  <c r="AZ43" i="19"/>
  <c r="BA30" i="19"/>
  <c r="CJ45" i="10"/>
  <c r="CJ58" i="10" s="1"/>
  <c r="CJ58" i="9"/>
  <c r="AA31" i="7"/>
  <c r="AA44" i="7" s="1"/>
  <c r="AA57" i="7" s="1"/>
  <c r="Z44" i="7"/>
  <c r="Z57" i="7" s="1"/>
  <c r="BT53" i="14"/>
  <c r="BT40" i="15"/>
  <c r="BT53" i="15" s="1"/>
  <c r="BT40" i="13"/>
  <c r="BT53" i="13" s="1"/>
  <c r="BS30" i="24"/>
  <c r="BR43" i="24"/>
  <c r="R36" i="20"/>
  <c r="R49" i="20" s="1"/>
  <c r="R49" i="19"/>
  <c r="BR56" i="14"/>
  <c r="BA34" i="26"/>
  <c r="BA47" i="26" s="1"/>
  <c r="BB21" i="26"/>
  <c r="BB34" i="26" s="1"/>
  <c r="BB47" i="26" s="1"/>
  <c r="AA25" i="24"/>
  <c r="AA38" i="24" s="1"/>
  <c r="Z38" i="24"/>
  <c r="AG37" i="25"/>
  <c r="AG50" i="25" s="1"/>
  <c r="AG50" i="24"/>
  <c r="AG37" i="23"/>
  <c r="AG50" i="23" s="1"/>
  <c r="BJ42" i="19"/>
  <c r="BK29" i="19"/>
  <c r="BK42" i="19" s="1"/>
  <c r="BQ47" i="12"/>
  <c r="BQ34" i="13"/>
  <c r="BQ47" i="13" s="1"/>
  <c r="AJ22" i="9"/>
  <c r="AJ35" i="9" s="1"/>
  <c r="AI35" i="9"/>
  <c r="BK42" i="10"/>
  <c r="BK55" i="10" s="1"/>
  <c r="BK55" i="9"/>
  <c r="Y34" i="7"/>
  <c r="Y47" i="7" s="1"/>
  <c r="Z21" i="7"/>
  <c r="BR58" i="9"/>
  <c r="BR45" i="10"/>
  <c r="BR58" i="10" s="1"/>
  <c r="G39" i="26"/>
  <c r="H26" i="26"/>
  <c r="BZ57" i="14"/>
  <c r="BZ44" i="15"/>
  <c r="BZ57" i="15" s="1"/>
  <c r="BZ44" i="13"/>
  <c r="BZ57" i="13" s="1"/>
  <c r="BJ43" i="11"/>
  <c r="BJ56" i="11" s="1"/>
  <c r="BK30" i="11"/>
  <c r="BK43" i="11" s="1"/>
  <c r="BK56" i="11" s="1"/>
  <c r="AZ57" i="12"/>
  <c r="AZ44" i="13"/>
  <c r="AZ57" i="13" s="1"/>
  <c r="CA44" i="24"/>
  <c r="CB31" i="24"/>
  <c r="BR34" i="24"/>
  <c r="BS21" i="24"/>
  <c r="CL31" i="9"/>
  <c r="CL44" i="9" s="1"/>
  <c r="CK44" i="9"/>
  <c r="BD9" i="12"/>
  <c r="BI48" i="12" s="1"/>
  <c r="AU48" i="12"/>
  <c r="AU59" i="12" s="1"/>
  <c r="AV48" i="12"/>
  <c r="AV59" i="12" s="1"/>
  <c r="AU20" i="12"/>
  <c r="CJ45" i="24"/>
  <c r="CK32" i="24"/>
  <c r="BF53" i="25"/>
  <c r="N59" i="25"/>
  <c r="CA35" i="22"/>
  <c r="CA48" i="22" s="1"/>
  <c r="CB22" i="22"/>
  <c r="CB35" i="24"/>
  <c r="CC22" i="24"/>
  <c r="CC35" i="24" s="1"/>
  <c r="P43" i="20"/>
  <c r="P56" i="20" s="1"/>
  <c r="Z23" i="14"/>
  <c r="Y36" i="14"/>
  <c r="AZ34" i="25"/>
  <c r="AZ47" i="25" s="1"/>
  <c r="AZ47" i="24"/>
  <c r="AZ34" i="23"/>
  <c r="AZ47" i="23" s="1"/>
  <c r="BA43" i="26"/>
  <c r="BB30" i="26"/>
  <c r="BB43" i="26" s="1"/>
  <c r="AH38" i="19"/>
  <c r="AI25" i="19"/>
  <c r="BJ38" i="17"/>
  <c r="BJ51" i="17" s="1"/>
  <c r="BK25" i="17"/>
  <c r="BK38" i="17" s="1"/>
  <c r="BK51" i="17" s="1"/>
  <c r="O54" i="22"/>
  <c r="O41" i="23"/>
  <c r="O54" i="23" s="1"/>
  <c r="BH53" i="26"/>
  <c r="BH40" i="25"/>
  <c r="BH53" i="25" s="1"/>
  <c r="AQ45" i="26"/>
  <c r="AQ58" i="26" s="1"/>
  <c r="AR32" i="26"/>
  <c r="BS42" i="26"/>
  <c r="BT29" i="26"/>
  <c r="BT42" i="26" s="1"/>
  <c r="H41" i="9"/>
  <c r="I28" i="9"/>
  <c r="I41" i="9" s="1"/>
  <c r="X53" i="17"/>
  <c r="X59" i="17" s="1"/>
  <c r="X40" i="18"/>
  <c r="X53" i="18" s="1"/>
  <c r="CJ36" i="12"/>
  <c r="CJ49" i="12" s="1"/>
  <c r="CK23" i="12"/>
  <c r="G50" i="21"/>
  <c r="G37" i="20"/>
  <c r="G50" i="20" s="1"/>
  <c r="F36" i="20"/>
  <c r="F49" i="20" s="1"/>
  <c r="F49" i="19"/>
  <c r="F36" i="18"/>
  <c r="F49" i="18" s="1"/>
  <c r="AY34" i="20"/>
  <c r="AY47" i="20" s="1"/>
  <c r="AY47" i="19"/>
  <c r="AY34" i="18"/>
  <c r="AY47" i="18" s="1"/>
  <c r="N59" i="14"/>
  <c r="Z37" i="11"/>
  <c r="Z50" i="11" s="1"/>
  <c r="AA24" i="11"/>
  <c r="AA37" i="11" s="1"/>
  <c r="AA50" i="11" s="1"/>
  <c r="AI41" i="24"/>
  <c r="AJ28" i="24"/>
  <c r="AJ41" i="24" s="1"/>
  <c r="BS48" i="9"/>
  <c r="BS35" i="8"/>
  <c r="BS48" i="8" s="1"/>
  <c r="P40" i="17"/>
  <c r="P53" i="17" s="1"/>
  <c r="Q27" i="17"/>
  <c r="AU20" i="24"/>
  <c r="BD8" i="24"/>
  <c r="BH47" i="24" s="1"/>
  <c r="AW56" i="24"/>
  <c r="AW53" i="24"/>
  <c r="AV47" i="24"/>
  <c r="AV59" i="24" s="1"/>
  <c r="AW51" i="24"/>
  <c r="AU47" i="24"/>
  <c r="AU59" i="24" s="1"/>
  <c r="AW47" i="24"/>
  <c r="AW58" i="24"/>
  <c r="AW57" i="24"/>
  <c r="AW55" i="24"/>
  <c r="AW50" i="24"/>
  <c r="AW52" i="24"/>
  <c r="AW54" i="24"/>
  <c r="AW49" i="24"/>
  <c r="AW48" i="24"/>
  <c r="AX47" i="24"/>
  <c r="AX59" i="24" s="1"/>
  <c r="BK32" i="7"/>
  <c r="BK45" i="7" s="1"/>
  <c r="BK58" i="7" s="1"/>
  <c r="BJ45" i="7"/>
  <c r="BJ58" i="7" s="1"/>
  <c r="CI35" i="15"/>
  <c r="CI48" i="15" s="1"/>
  <c r="CI48" i="14"/>
  <c r="CI35" i="13"/>
  <c r="CI48" i="13" s="1"/>
  <c r="AY53" i="26"/>
  <c r="AY40" i="25"/>
  <c r="AY53" i="25" s="1"/>
  <c r="CK42" i="9"/>
  <c r="CL29" i="9"/>
  <c r="CL42" i="9" s="1"/>
  <c r="F34" i="25"/>
  <c r="F47" i="25" s="1"/>
  <c r="BG47" i="21"/>
  <c r="BG59" i="21" s="1"/>
  <c r="P55" i="9"/>
  <c r="P42" i="10"/>
  <c r="P55" i="10" s="1"/>
  <c r="P42" i="8"/>
  <c r="P55" i="8" s="1"/>
  <c r="R55" i="14"/>
  <c r="R42" i="15"/>
  <c r="R55" i="15" s="1"/>
  <c r="CA42" i="9"/>
  <c r="CB29" i="9"/>
  <c r="CC40" i="10"/>
  <c r="CC53" i="10" s="1"/>
  <c r="BJ37" i="15"/>
  <c r="BJ50" i="15" s="1"/>
  <c r="BJ50" i="14"/>
  <c r="BJ37" i="13"/>
  <c r="BJ50" i="13" s="1"/>
  <c r="BS35" i="16"/>
  <c r="BS48" i="16" s="1"/>
  <c r="BT22" i="16"/>
  <c r="BT35" i="16" s="1"/>
  <c r="BT48" i="16" s="1"/>
  <c r="AS22" i="19"/>
  <c r="AS35" i="19" s="1"/>
  <c r="AR35" i="19"/>
  <c r="F53" i="17"/>
  <c r="F40" i="18"/>
  <c r="F53" i="18" s="1"/>
  <c r="G36" i="26"/>
  <c r="G49" i="26" s="1"/>
  <c r="H23" i="26"/>
  <c r="BQ38" i="20"/>
  <c r="BQ51" i="20" s="1"/>
  <c r="BQ51" i="19"/>
  <c r="BQ38" i="18"/>
  <c r="BQ51" i="18" s="1"/>
  <c r="BR53" i="24"/>
  <c r="AP50" i="22"/>
  <c r="AP37" i="23"/>
  <c r="AP50" i="23" s="1"/>
  <c r="CI34" i="15"/>
  <c r="CI34" i="13"/>
  <c r="BR37" i="19"/>
  <c r="BS24" i="19"/>
  <c r="BF50" i="25"/>
  <c r="CA34" i="8"/>
  <c r="AJ57" i="14"/>
  <c r="AJ44" i="15"/>
  <c r="AJ57" i="15" s="1"/>
  <c r="AJ44" i="13"/>
  <c r="AJ57" i="13" s="1"/>
  <c r="AP39" i="23"/>
  <c r="AP52" i="23" s="1"/>
  <c r="AP52" i="22"/>
  <c r="CL25" i="11"/>
  <c r="CL38" i="11" s="1"/>
  <c r="CL51" i="11" s="1"/>
  <c r="CK38" i="11"/>
  <c r="CK51" i="11" s="1"/>
  <c r="CJ51" i="26"/>
  <c r="CJ38" i="25"/>
  <c r="CJ51" i="25" s="1"/>
  <c r="CA40" i="17"/>
  <c r="CA53" i="17" s="1"/>
  <c r="CB27" i="17"/>
  <c r="Q36" i="26"/>
  <c r="Q49" i="26" s="1"/>
  <c r="R23" i="26"/>
  <c r="R36" i="26" s="1"/>
  <c r="R49" i="26" s="1"/>
  <c r="I29" i="11"/>
  <c r="I42" i="11" s="1"/>
  <c r="I55" i="11" s="1"/>
  <c r="H42" i="11"/>
  <c r="H55" i="11" s="1"/>
  <c r="BZ38" i="20"/>
  <c r="BZ51" i="20" s="1"/>
  <c r="BZ51" i="19"/>
  <c r="BZ38" i="18"/>
  <c r="BZ51" i="18" s="1"/>
  <c r="Y44" i="12"/>
  <c r="Z31" i="12"/>
  <c r="BI41" i="12"/>
  <c r="BI54" i="12" s="1"/>
  <c r="BJ28" i="12"/>
  <c r="BK55" i="14"/>
  <c r="BK42" i="13"/>
  <c r="BK55" i="13" s="1"/>
  <c r="BF59" i="14"/>
  <c r="AQ39" i="21"/>
  <c r="AQ52" i="21" s="1"/>
  <c r="AR26" i="21"/>
  <c r="BI58" i="24"/>
  <c r="BI45" i="23"/>
  <c r="BI58" i="23" s="1"/>
  <c r="P36" i="11"/>
  <c r="P49" i="11" s="1"/>
  <c r="Q23" i="11"/>
  <c r="O52" i="22"/>
  <c r="O39" i="23"/>
  <c r="O52" i="23" s="1"/>
  <c r="Q37" i="11"/>
  <c r="Q50" i="11" s="1"/>
  <c r="R24" i="11"/>
  <c r="R37" i="11" s="1"/>
  <c r="R50" i="11" s="1"/>
  <c r="AI40" i="26"/>
  <c r="AI53" i="26" s="1"/>
  <c r="AJ27" i="26"/>
  <c r="AJ40" i="26" s="1"/>
  <c r="AJ53" i="26" s="1"/>
  <c r="BS34" i="26"/>
  <c r="BS47" i="26" s="1"/>
  <c r="BT21" i="26"/>
  <c r="BT34" i="26" s="1"/>
  <c r="BT47" i="26" s="1"/>
  <c r="BZ34" i="15"/>
  <c r="BZ34" i="13"/>
  <c r="I27" i="24"/>
  <c r="I40" i="24" s="1"/>
  <c r="H40" i="24"/>
  <c r="BA42" i="22"/>
  <c r="BA55" i="22" s="1"/>
  <c r="BB29" i="22"/>
  <c r="BB42" i="22" s="1"/>
  <c r="BB55" i="22" s="1"/>
  <c r="BA56" i="9"/>
  <c r="AG38" i="10"/>
  <c r="AG51" i="10" s="1"/>
  <c r="AG51" i="9"/>
  <c r="AG38" i="8"/>
  <c r="AG51" i="8" s="1"/>
  <c r="CB34" i="7"/>
  <c r="CB47" i="7" s="1"/>
  <c r="CC21" i="7"/>
  <c r="CC34" i="7" s="1"/>
  <c r="CC47" i="7" s="1"/>
  <c r="BZ43" i="20"/>
  <c r="BZ56" i="20" s="1"/>
  <c r="BZ56" i="19"/>
  <c r="BZ43" i="18"/>
  <c r="BZ56" i="18" s="1"/>
  <c r="BQ50" i="22"/>
  <c r="BQ37" i="23"/>
  <c r="BQ50" i="23" s="1"/>
  <c r="BR41" i="24"/>
  <c r="BS28" i="24"/>
  <c r="CK21" i="17"/>
  <c r="CJ34" i="17"/>
  <c r="BA45" i="12"/>
  <c r="BA58" i="12" s="1"/>
  <c r="BB32" i="12"/>
  <c r="BB45" i="12" s="1"/>
  <c r="BB58" i="12" s="1"/>
  <c r="AI36" i="17"/>
  <c r="AI49" i="17" s="1"/>
  <c r="AJ23" i="17"/>
  <c r="AJ36" i="17" s="1"/>
  <c r="AJ49" i="17" s="1"/>
  <c r="BJ34" i="19"/>
  <c r="BK21" i="19"/>
  <c r="BK34" i="19" s="1"/>
  <c r="BR57" i="24"/>
  <c r="BR44" i="23"/>
  <c r="BR57" i="23" s="1"/>
  <c r="CB44" i="11"/>
  <c r="CB57" i="11" s="1"/>
  <c r="CC31" i="11"/>
  <c r="CC44" i="11" s="1"/>
  <c r="CC57" i="11" s="1"/>
  <c r="F42" i="15"/>
  <c r="F55" i="15" s="1"/>
  <c r="F55" i="14"/>
  <c r="F42" i="13"/>
  <c r="F55" i="13" s="1"/>
  <c r="CJ51" i="17"/>
  <c r="CJ38" i="18"/>
  <c r="CJ51" i="18" s="1"/>
  <c r="BS50" i="14"/>
  <c r="BS37" i="15"/>
  <c r="BS50" i="15" s="1"/>
  <c r="BA51" i="24"/>
  <c r="BA38" i="23"/>
  <c r="BA51" i="23" s="1"/>
  <c r="Q40" i="11"/>
  <c r="Q53" i="11" s="1"/>
  <c r="R27" i="11"/>
  <c r="R40" i="11" s="1"/>
  <c r="R53" i="11" s="1"/>
  <c r="BJ40" i="19"/>
  <c r="BK27" i="19"/>
  <c r="BK40" i="19" s="1"/>
  <c r="CL24" i="14"/>
  <c r="CL37" i="14" s="1"/>
  <c r="CK37" i="14"/>
  <c r="BJ36" i="19"/>
  <c r="BK23" i="19"/>
  <c r="BK36" i="19" s="1"/>
  <c r="H44" i="22"/>
  <c r="H57" i="22" s="1"/>
  <c r="I31" i="22"/>
  <c r="I44" i="22" s="1"/>
  <c r="I57" i="22" s="1"/>
  <c r="CB58" i="9"/>
  <c r="AZ41" i="26"/>
  <c r="AZ54" i="26" s="1"/>
  <c r="BA28" i="26"/>
  <c r="G57" i="14"/>
  <c r="G44" i="15"/>
  <c r="G57" i="15" s="1"/>
  <c r="G44" i="13"/>
  <c r="G57" i="13" s="1"/>
  <c r="G24" i="6"/>
  <c r="H12" i="6"/>
  <c r="G12" i="4"/>
  <c r="AH42" i="7"/>
  <c r="AH55" i="7" s="1"/>
  <c r="AI29" i="7"/>
  <c r="P36" i="17"/>
  <c r="Q23" i="17"/>
  <c r="CI55" i="26"/>
  <c r="CI42" i="25"/>
  <c r="CI55" i="25" s="1"/>
  <c r="CA37" i="14"/>
  <c r="CB24" i="14"/>
  <c r="CI34" i="8"/>
  <c r="O51" i="14"/>
  <c r="O38" i="15"/>
  <c r="O51" i="15" s="1"/>
  <c r="O38" i="13"/>
  <c r="O51" i="13" s="1"/>
  <c r="AH35" i="22"/>
  <c r="AH48" i="22" s="1"/>
  <c r="AI22" i="22"/>
  <c r="BT31" i="22"/>
  <c r="BT44" i="22" s="1"/>
  <c r="BT57" i="22" s="1"/>
  <c r="BS44" i="22"/>
  <c r="BS57" i="22" s="1"/>
  <c r="BR37" i="7"/>
  <c r="BS24" i="7"/>
  <c r="X34" i="8"/>
  <c r="X47" i="8" s="1"/>
  <c r="BS30" i="12"/>
  <c r="BR43" i="12"/>
  <c r="AY38" i="15"/>
  <c r="AY51" i="15" s="1"/>
  <c r="AY51" i="14"/>
  <c r="AY38" i="13"/>
  <c r="AY51" i="13" s="1"/>
  <c r="AY54" i="7"/>
  <c r="AY41" i="8"/>
  <c r="AY54" i="8" s="1"/>
  <c r="BZ42" i="13"/>
  <c r="BZ55" i="13" s="1"/>
  <c r="Z24" i="22"/>
  <c r="Y37" i="22"/>
  <c r="AQ41" i="22"/>
  <c r="AR28" i="22"/>
  <c r="CA36" i="10"/>
  <c r="CA49" i="10" s="1"/>
  <c r="CA49" i="9"/>
  <c r="CA36" i="8"/>
  <c r="CA49" i="8" s="1"/>
  <c r="BR36" i="21"/>
  <c r="BR49" i="21" s="1"/>
  <c r="BS23" i="21"/>
  <c r="BA26" i="16"/>
  <c r="AZ39" i="16"/>
  <c r="AZ52" i="16" s="1"/>
  <c r="BS23" i="16"/>
  <c r="BR36" i="16"/>
  <c r="BR49" i="16" s="1"/>
  <c r="Q35" i="17"/>
  <c r="Q48" i="17" s="1"/>
  <c r="R22" i="17"/>
  <c r="R35" i="17" s="1"/>
  <c r="R48" i="17" s="1"/>
  <c r="AR35" i="22"/>
  <c r="AS22" i="22"/>
  <c r="AS35" i="22" s="1"/>
  <c r="BJ44" i="11"/>
  <c r="BJ57" i="11" s="1"/>
  <c r="BK31" i="11"/>
  <c r="BK44" i="11" s="1"/>
  <c r="BK57" i="11" s="1"/>
  <c r="Y41" i="17"/>
  <c r="Y54" i="17" s="1"/>
  <c r="Z28" i="17"/>
  <c r="AP43" i="25"/>
  <c r="AP56" i="25" s="1"/>
  <c r="AP56" i="24"/>
  <c r="AP43" i="23"/>
  <c r="AP56" i="23" s="1"/>
  <c r="CI41" i="20"/>
  <c r="CI54" i="20" s="1"/>
  <c r="CI54" i="19"/>
  <c r="CI41" i="18"/>
  <c r="CI54" i="18" s="1"/>
  <c r="AJ58" i="14"/>
  <c r="AJ45" i="13"/>
  <c r="AJ58" i="13" s="1"/>
  <c r="Q34" i="20"/>
  <c r="Q47" i="20" s="1"/>
  <c r="Q47" i="19"/>
  <c r="G38" i="11"/>
  <c r="H25" i="11"/>
  <c r="BT54" i="14"/>
  <c r="BT41" i="13"/>
  <c r="BT54" i="13" s="1"/>
  <c r="AS52" i="26"/>
  <c r="AS39" i="25"/>
  <c r="AS52" i="25" s="1"/>
  <c r="BQ43" i="10"/>
  <c r="BQ56" i="10" s="1"/>
  <c r="BQ56" i="9"/>
  <c r="BQ43" i="8"/>
  <c r="BQ56" i="8" s="1"/>
  <c r="BB54" i="9"/>
  <c r="CI51" i="22"/>
  <c r="CI38" i="23"/>
  <c r="CI51" i="23" s="1"/>
  <c r="AP45" i="25"/>
  <c r="AP58" i="25" s="1"/>
  <c r="AP45" i="23"/>
  <c r="AP58" i="23" s="1"/>
  <c r="AP58" i="24"/>
  <c r="AH41" i="10"/>
  <c r="AH54" i="10" s="1"/>
  <c r="AH41" i="8"/>
  <c r="AH54" i="8" s="1"/>
  <c r="AH54" i="9"/>
  <c r="G44" i="7"/>
  <c r="G57" i="7" s="1"/>
  <c r="H31" i="7"/>
  <c r="AZ38" i="26"/>
  <c r="BA25" i="26"/>
  <c r="P56" i="16"/>
  <c r="P43" i="15"/>
  <c r="P56" i="15" s="1"/>
  <c r="AI34" i="9"/>
  <c r="AJ21" i="9"/>
  <c r="AJ34" i="9" s="1"/>
  <c r="Q38" i="17"/>
  <c r="Q51" i="17" s="1"/>
  <c r="R25" i="17"/>
  <c r="R38" i="17" s="1"/>
  <c r="R51" i="17" s="1"/>
  <c r="BK30" i="16"/>
  <c r="BK43" i="16" s="1"/>
  <c r="BK56" i="16" s="1"/>
  <c r="BJ43" i="16"/>
  <c r="BJ56" i="16" s="1"/>
  <c r="BA25" i="19"/>
  <c r="AZ38" i="19"/>
  <c r="AA42" i="8"/>
  <c r="AA55" i="8" s="1"/>
  <c r="AA55" i="9"/>
  <c r="CJ51" i="16"/>
  <c r="CJ38" i="15"/>
  <c r="CJ51" i="15" s="1"/>
  <c r="BS29" i="21"/>
  <c r="BR42" i="21"/>
  <c r="BR55" i="21" s="1"/>
  <c r="CJ34" i="26"/>
  <c r="CJ47" i="26" s="1"/>
  <c r="CK21" i="26"/>
  <c r="BH38" i="10"/>
  <c r="BH51" i="10" s="1"/>
  <c r="BH51" i="9"/>
  <c r="BH38" i="8"/>
  <c r="BH51" i="8" s="1"/>
  <c r="BA39" i="21"/>
  <c r="BA52" i="21" s="1"/>
  <c r="BB26" i="21"/>
  <c r="BB39" i="21" s="1"/>
  <c r="BB52" i="21" s="1"/>
  <c r="G40" i="22"/>
  <c r="G53" i="22" s="1"/>
  <c r="H27" i="22"/>
  <c r="AY56" i="19"/>
  <c r="AY43" i="20"/>
  <c r="AY56" i="20" s="1"/>
  <c r="AY43" i="18"/>
  <c r="AY56" i="18" s="1"/>
  <c r="BQ43" i="25"/>
  <c r="BQ56" i="25" s="1"/>
  <c r="BQ56" i="24"/>
  <c r="BQ43" i="23"/>
  <c r="BQ56" i="23" s="1"/>
  <c r="BS41" i="11"/>
  <c r="BS54" i="11" s="1"/>
  <c r="BT28" i="11"/>
  <c r="BT41" i="11" s="1"/>
  <c r="BT54" i="11" s="1"/>
  <c r="AH37" i="24"/>
  <c r="AI24" i="24"/>
  <c r="Y37" i="12"/>
  <c r="Y50" i="12" s="1"/>
  <c r="Z24" i="12"/>
  <c r="BS43" i="17"/>
  <c r="BS56" i="17" s="1"/>
  <c r="BT30" i="17"/>
  <c r="BT43" i="17" s="1"/>
  <c r="BT56" i="17" s="1"/>
  <c r="BQ51" i="7"/>
  <c r="BQ38" i="8"/>
  <c r="BQ51" i="8" s="1"/>
  <c r="F51" i="11"/>
  <c r="F38" i="10"/>
  <c r="F51" i="10" s="1"/>
  <c r="P45" i="22"/>
  <c r="P58" i="22" s="1"/>
  <c r="Q32" i="22"/>
  <c r="BJ21" i="21"/>
  <c r="BI34" i="21"/>
  <c r="BI47" i="21" s="1"/>
  <c r="BB21" i="12"/>
  <c r="BB34" i="12" s="1"/>
  <c r="BB47" i="12" s="1"/>
  <c r="BA34" i="12"/>
  <c r="BA47" i="12" s="1"/>
  <c r="I21" i="22"/>
  <c r="I34" i="22" s="1"/>
  <c r="I47" i="22" s="1"/>
  <c r="H34" i="22"/>
  <c r="H47" i="22" s="1"/>
  <c r="P41" i="22"/>
  <c r="Q28" i="22"/>
  <c r="O55" i="12"/>
  <c r="O42" i="13"/>
  <c r="O55" i="13" s="1"/>
  <c r="AS55" i="12"/>
  <c r="AS42" i="13"/>
  <c r="AS55" i="13" s="1"/>
  <c r="BI39" i="11"/>
  <c r="BI52" i="11" s="1"/>
  <c r="BJ26" i="11"/>
  <c r="CL32" i="9"/>
  <c r="CL45" i="9" s="1"/>
  <c r="CK45" i="9"/>
  <c r="Q34" i="21"/>
  <c r="Q47" i="21" s="1"/>
  <c r="R21" i="21"/>
  <c r="R34" i="21" s="1"/>
  <c r="R47" i="21" s="1"/>
  <c r="CB21" i="11"/>
  <c r="CA34" i="11"/>
  <c r="AQ38" i="7"/>
  <c r="AQ51" i="7" s="1"/>
  <c r="AR25" i="7"/>
  <c r="AI37" i="9"/>
  <c r="AJ24" i="9"/>
  <c r="AJ37" i="9" s="1"/>
  <c r="CI37" i="20"/>
  <c r="CI50" i="20" s="1"/>
  <c r="CI50" i="19"/>
  <c r="CI37" i="18"/>
  <c r="CI50" i="18" s="1"/>
  <c r="BZ44" i="25"/>
  <c r="BZ57" i="25" s="1"/>
  <c r="BZ57" i="24"/>
  <c r="BZ44" i="23"/>
  <c r="BZ57" i="23" s="1"/>
  <c r="BQ34" i="25"/>
  <c r="BQ34" i="23"/>
  <c r="BJ38" i="19"/>
  <c r="BK25" i="19"/>
  <c r="BK38" i="19" s="1"/>
  <c r="G42" i="7"/>
  <c r="H29" i="7"/>
  <c r="AZ45" i="11"/>
  <c r="AZ58" i="11" s="1"/>
  <c r="BA32" i="11"/>
  <c r="BQ39" i="25"/>
  <c r="BQ52" i="25" s="1"/>
  <c r="BQ52" i="24"/>
  <c r="BQ39" i="23"/>
  <c r="BQ52" i="23" s="1"/>
  <c r="CA44" i="17"/>
  <c r="CA57" i="17" s="1"/>
  <c r="CB31" i="17"/>
  <c r="X49" i="14"/>
  <c r="X36" i="15"/>
  <c r="X49" i="15" s="1"/>
  <c r="X36" i="13"/>
  <c r="X49" i="13" s="1"/>
  <c r="H53" i="14"/>
  <c r="H40" i="15"/>
  <c r="H53" i="15" s="1"/>
  <c r="AI31" i="19"/>
  <c r="AH44" i="19"/>
  <c r="AZ56" i="26"/>
  <c r="AZ43" i="25"/>
  <c r="AZ56" i="25" s="1"/>
  <c r="AG38" i="20"/>
  <c r="AG51" i="20" s="1"/>
  <c r="AG51" i="19"/>
  <c r="AG38" i="18"/>
  <c r="AG51" i="18" s="1"/>
  <c r="AR25" i="16"/>
  <c r="AQ38" i="16"/>
  <c r="AQ51" i="16" s="1"/>
  <c r="BR55" i="26"/>
  <c r="BR42" i="25"/>
  <c r="BR55" i="25" s="1"/>
  <c r="G41" i="8"/>
  <c r="G54" i="8" s="1"/>
  <c r="G54" i="9"/>
  <c r="G41" i="10"/>
  <c r="G54" i="10" s="1"/>
  <c r="G41" i="26"/>
  <c r="H28" i="26"/>
  <c r="CA34" i="17"/>
  <c r="CB21" i="17"/>
  <c r="Y45" i="14"/>
  <c r="Z32" i="14"/>
  <c r="H41" i="17"/>
  <c r="I28" i="17"/>
  <c r="I41" i="17" s="1"/>
  <c r="CB41" i="19"/>
  <c r="CC28" i="19"/>
  <c r="CC41" i="19" s="1"/>
  <c r="H23" i="19"/>
  <c r="G36" i="19"/>
  <c r="N59" i="15"/>
  <c r="BJ54" i="9"/>
  <c r="AH41" i="25"/>
  <c r="AH54" i="25" s="1"/>
  <c r="AH54" i="24"/>
  <c r="AH41" i="23"/>
  <c r="AH54" i="23" s="1"/>
  <c r="BI35" i="22"/>
  <c r="BI48" i="22" s="1"/>
  <c r="BJ22" i="22"/>
  <c r="CJ35" i="14"/>
  <c r="CK22" i="14"/>
  <c r="AY53" i="7"/>
  <c r="AY40" i="8"/>
  <c r="AY53" i="8" s="1"/>
  <c r="AP54" i="12"/>
  <c r="AP41" i="13"/>
  <c r="AP54" i="13" s="1"/>
  <c r="CJ42" i="10"/>
  <c r="CJ55" i="10" s="1"/>
  <c r="CJ55" i="9"/>
  <c r="CJ42" i="8"/>
  <c r="CJ55" i="8" s="1"/>
  <c r="BH47" i="18"/>
  <c r="Y52" i="24"/>
  <c r="Y39" i="23"/>
  <c r="Y52" i="23" s="1"/>
  <c r="BJ41" i="24"/>
  <c r="BK28" i="24"/>
  <c r="BK41" i="24" s="1"/>
  <c r="AQ36" i="26"/>
  <c r="AR23" i="26"/>
  <c r="R29" i="9"/>
  <c r="R42" i="9" s="1"/>
  <c r="Q42" i="9"/>
  <c r="CA36" i="20"/>
  <c r="CA49" i="20" s="1"/>
  <c r="CA49" i="19"/>
  <c r="CA36" i="18"/>
  <c r="CA49" i="18" s="1"/>
  <c r="AS44" i="25"/>
  <c r="AS57" i="25" s="1"/>
  <c r="AS57" i="24"/>
  <c r="BS35" i="14"/>
  <c r="BT22" i="14"/>
  <c r="BT35" i="14" s="1"/>
  <c r="BP59" i="7"/>
  <c r="Y39" i="7"/>
  <c r="Z26" i="7"/>
  <c r="BR43" i="19"/>
  <c r="BS30" i="19"/>
  <c r="CB36" i="11"/>
  <c r="CB49" i="11" s="1"/>
  <c r="CC23" i="11"/>
  <c r="CC36" i="11" s="1"/>
  <c r="CC49" i="11" s="1"/>
  <c r="AY48" i="9"/>
  <c r="AY35" i="10"/>
  <c r="AY48" i="10" s="1"/>
  <c r="AY35" i="8"/>
  <c r="AY48" i="8" s="1"/>
  <c r="H40" i="11"/>
  <c r="H53" i="11" s="1"/>
  <c r="I27" i="11"/>
  <c r="I40" i="11" s="1"/>
  <c r="I53" i="11" s="1"/>
  <c r="Q43" i="26"/>
  <c r="Q56" i="26" s="1"/>
  <c r="R30" i="26"/>
  <c r="R43" i="26" s="1"/>
  <c r="R56" i="26" s="1"/>
  <c r="CE20" i="26"/>
  <c r="CG49" i="26"/>
  <c r="CG57" i="26"/>
  <c r="CE47" i="26"/>
  <c r="CE59" i="26" s="1"/>
  <c r="CG53" i="26"/>
  <c r="CG58" i="26"/>
  <c r="CG51" i="26"/>
  <c r="CF47" i="26"/>
  <c r="CF59" i="26" s="1"/>
  <c r="CG48" i="26"/>
  <c r="CG54" i="26"/>
  <c r="CG50" i="26"/>
  <c r="CG52" i="26"/>
  <c r="CG56" i="26"/>
  <c r="CG55" i="26"/>
  <c r="CG47" i="26"/>
  <c r="CK26" i="11"/>
  <c r="CJ39" i="11"/>
  <c r="CJ52" i="11" s="1"/>
  <c r="H55" i="9"/>
  <c r="BF54" i="18"/>
  <c r="BT27" i="24"/>
  <c r="BT40" i="24" s="1"/>
  <c r="BS40" i="24"/>
  <c r="AP43" i="8"/>
  <c r="AP56" i="8" s="1"/>
  <c r="CJ34" i="14"/>
  <c r="CK21" i="14"/>
  <c r="Y44" i="9"/>
  <c r="Z31" i="9"/>
  <c r="CB41" i="10"/>
  <c r="CB54" i="10" s="1"/>
  <c r="CB34" i="9"/>
  <c r="CC21" i="9"/>
  <c r="CC34" i="9" s="1"/>
  <c r="AI57" i="14"/>
  <c r="AI44" i="15"/>
  <c r="AI57" i="15" s="1"/>
  <c r="AI44" i="13"/>
  <c r="AI57" i="13" s="1"/>
  <c r="BA41" i="16"/>
  <c r="BA54" i="16" s="1"/>
  <c r="BB28" i="16"/>
  <c r="BB41" i="16" s="1"/>
  <c r="BB54" i="16" s="1"/>
  <c r="AA53" i="14"/>
  <c r="AA40" i="15"/>
  <c r="AA53" i="15" s="1"/>
  <c r="AA40" i="13"/>
  <c r="AA53" i="13" s="1"/>
  <c r="BT50" i="9"/>
  <c r="X57" i="12"/>
  <c r="X59" i="12" s="1"/>
  <c r="X44" i="13"/>
  <c r="X57" i="13" s="1"/>
  <c r="G42" i="20"/>
  <c r="G55" i="20" s="1"/>
  <c r="BJ55" i="14"/>
  <c r="BJ42" i="13"/>
  <c r="BJ55" i="13" s="1"/>
  <c r="CJ38" i="12"/>
  <c r="CK25" i="12"/>
  <c r="BD20" i="23"/>
  <c r="BM8" i="23"/>
  <c r="BF53" i="23"/>
  <c r="BF51" i="23"/>
  <c r="BD47" i="23"/>
  <c r="BD59" i="23" s="1"/>
  <c r="BF52" i="23"/>
  <c r="BF54" i="23"/>
  <c r="BF57" i="23"/>
  <c r="BF58" i="23"/>
  <c r="BF49" i="23"/>
  <c r="BE47" i="23"/>
  <c r="BE59" i="23" s="1"/>
  <c r="BJ45" i="24"/>
  <c r="BK32" i="24"/>
  <c r="BK45" i="24" s="1"/>
  <c r="AO59" i="18"/>
  <c r="CL27" i="17"/>
  <c r="CL40" i="17" s="1"/>
  <c r="CK40" i="17"/>
  <c r="Q24" i="17"/>
  <c r="P37" i="17"/>
  <c r="BB56" i="9"/>
  <c r="AI25" i="9"/>
  <c r="AH38" i="9"/>
  <c r="CK31" i="12"/>
  <c r="CJ44" i="12"/>
  <c r="CJ57" i="12" s="1"/>
  <c r="CA47" i="7"/>
  <c r="CB30" i="19"/>
  <c r="CA43" i="19"/>
  <c r="BR37" i="22"/>
  <c r="BS24" i="22"/>
  <c r="BA45" i="19"/>
  <c r="BB32" i="19"/>
  <c r="BB45" i="19" s="1"/>
  <c r="AH39" i="12"/>
  <c r="AI26" i="12"/>
  <c r="CK38" i="21"/>
  <c r="CL25" i="21"/>
  <c r="CL38" i="21" s="1"/>
  <c r="CK42" i="14"/>
  <c r="CL29" i="14"/>
  <c r="CL42" i="14" s="1"/>
  <c r="Z40" i="9"/>
  <c r="AA27" i="9"/>
  <c r="AA40" i="9" s="1"/>
  <c r="BB51" i="24"/>
  <c r="BB38" i="23"/>
  <c r="BB51" i="23" s="1"/>
  <c r="BI40" i="20"/>
  <c r="BI53" i="20" s="1"/>
  <c r="BI53" i="19"/>
  <c r="CJ50" i="14"/>
  <c r="CJ37" i="15"/>
  <c r="CJ50" i="15" s="1"/>
  <c r="Z34" i="22"/>
  <c r="Z47" i="22" s="1"/>
  <c r="AA21" i="22"/>
  <c r="AA34" i="22" s="1"/>
  <c r="AA47" i="22" s="1"/>
  <c r="I31" i="14"/>
  <c r="I44" i="14" s="1"/>
  <c r="H44" i="14"/>
  <c r="H35" i="12"/>
  <c r="H48" i="12" s="1"/>
  <c r="I22" i="12"/>
  <c r="I35" i="12" s="1"/>
  <c r="I48" i="12" s="1"/>
  <c r="E59" i="7"/>
  <c r="E61" i="7" s="1"/>
  <c r="E61" i="6" s="1"/>
  <c r="CK26" i="12"/>
  <c r="CJ39" i="12"/>
  <c r="CJ52" i="12" s="1"/>
  <c r="O49" i="17"/>
  <c r="O36" i="18"/>
  <c r="O49" i="18" s="1"/>
  <c r="CI40" i="25"/>
  <c r="CI53" i="25" s="1"/>
  <c r="CI53" i="24"/>
  <c r="CI40" i="23"/>
  <c r="CI53" i="23" s="1"/>
  <c r="J22" i="6"/>
  <c r="I22" i="4"/>
  <c r="CJ40" i="22"/>
  <c r="CJ53" i="22" s="1"/>
  <c r="CK27" i="22"/>
  <c r="BZ37" i="15"/>
  <c r="BZ50" i="15" s="1"/>
  <c r="BZ50" i="14"/>
  <c r="BZ37" i="13"/>
  <c r="BZ50" i="13" s="1"/>
  <c r="BS38" i="16"/>
  <c r="BS51" i="16" s="1"/>
  <c r="BT25" i="16"/>
  <c r="BT38" i="16" s="1"/>
  <c r="BT51" i="16" s="1"/>
  <c r="BQ50" i="7"/>
  <c r="BQ37" i="8"/>
  <c r="BQ50" i="8" s="1"/>
  <c r="H45" i="14"/>
  <c r="I32" i="14"/>
  <c r="I45" i="14" s="1"/>
  <c r="H57" i="24"/>
  <c r="H44" i="23"/>
  <c r="H57" i="23" s="1"/>
  <c r="BA42" i="24"/>
  <c r="BB29" i="24"/>
  <c r="BB42" i="24" s="1"/>
  <c r="BA35" i="21"/>
  <c r="BA48" i="21" s="1"/>
  <c r="BB22" i="21"/>
  <c r="BB35" i="21" s="1"/>
  <c r="BB48" i="21" s="1"/>
  <c r="BK25" i="11"/>
  <c r="BK38" i="11" s="1"/>
  <c r="BK51" i="11" s="1"/>
  <c r="BJ38" i="11"/>
  <c r="BJ51" i="11" s="1"/>
  <c r="CB36" i="9"/>
  <c r="CC23" i="9"/>
  <c r="CC36" i="9" s="1"/>
  <c r="CB37" i="24"/>
  <c r="CC24" i="24"/>
  <c r="CC37" i="24" s="1"/>
  <c r="G44" i="23"/>
  <c r="G57" i="23" s="1"/>
  <c r="BI42" i="7"/>
  <c r="BJ29" i="7"/>
  <c r="BA38" i="11"/>
  <c r="BA51" i="11" s="1"/>
  <c r="BB25" i="11"/>
  <c r="BB38" i="11" s="1"/>
  <c r="BB51" i="11" s="1"/>
  <c r="BZ39" i="15"/>
  <c r="BZ52" i="15" s="1"/>
  <c r="BZ52" i="14"/>
  <c r="BZ39" i="13"/>
  <c r="BZ52" i="13" s="1"/>
  <c r="CB39" i="22"/>
  <c r="CB52" i="22" s="1"/>
  <c r="CC26" i="22"/>
  <c r="CC39" i="22" s="1"/>
  <c r="CC52" i="22" s="1"/>
  <c r="AA28" i="9"/>
  <c r="AA41" i="9" s="1"/>
  <c r="Z41" i="9"/>
  <c r="BA41" i="11"/>
  <c r="BA54" i="11" s="1"/>
  <c r="BB28" i="11"/>
  <c r="BB41" i="11" s="1"/>
  <c r="BB54" i="11" s="1"/>
  <c r="G47" i="14"/>
  <c r="G34" i="15"/>
  <c r="G47" i="15" s="1"/>
  <c r="G34" i="13"/>
  <c r="G47" i="13" s="1"/>
  <c r="CB42" i="17"/>
  <c r="CB55" i="17" s="1"/>
  <c r="CC29" i="17"/>
  <c r="CC42" i="17" s="1"/>
  <c r="CC55" i="17" s="1"/>
  <c r="BR43" i="7"/>
  <c r="BR56" i="7" s="1"/>
  <c r="BS30" i="7"/>
  <c r="I22" i="22"/>
  <c r="I35" i="22" s="1"/>
  <c r="I48" i="22" s="1"/>
  <c r="H35" i="22"/>
  <c r="H48" i="22" s="1"/>
  <c r="BZ56" i="26"/>
  <c r="BZ43" i="25"/>
  <c r="BZ56" i="25" s="1"/>
  <c r="G45" i="25"/>
  <c r="G58" i="25" s="1"/>
  <c r="G58" i="24"/>
  <c r="G45" i="23"/>
  <c r="G58" i="23" s="1"/>
  <c r="BH39" i="15"/>
  <c r="BH52" i="15" s="1"/>
  <c r="BH52" i="14"/>
  <c r="BH39" i="13"/>
  <c r="BH52" i="13" s="1"/>
  <c r="BS40" i="15"/>
  <c r="BS53" i="15" s="1"/>
  <c r="BS53" i="14"/>
  <c r="BS40" i="13"/>
  <c r="BS53" i="13" s="1"/>
  <c r="BS43" i="14"/>
  <c r="BT30" i="14"/>
  <c r="BT43" i="14" s="1"/>
  <c r="BJ42" i="10"/>
  <c r="BJ55" i="10" s="1"/>
  <c r="BJ55" i="9"/>
  <c r="I25" i="7"/>
  <c r="I38" i="7" s="1"/>
  <c r="I51" i="7" s="1"/>
  <c r="H38" i="7"/>
  <c r="H51" i="7" s="1"/>
  <c r="BI40" i="26"/>
  <c r="BJ27" i="26"/>
  <c r="AF59" i="15"/>
  <c r="G36" i="11"/>
  <c r="G49" i="11" s="1"/>
  <c r="H23" i="11"/>
  <c r="CB24" i="17"/>
  <c r="CA37" i="17"/>
  <c r="CA50" i="17" s="1"/>
  <c r="AA25" i="16"/>
  <c r="AA38" i="16" s="1"/>
  <c r="AA51" i="16" s="1"/>
  <c r="Z38" i="16"/>
  <c r="Z51" i="16" s="1"/>
  <c r="Q36" i="20"/>
  <c r="Q49" i="20" s="1"/>
  <c r="Q49" i="19"/>
  <c r="BJ45" i="16"/>
  <c r="BJ58" i="16" s="1"/>
  <c r="BK32" i="16"/>
  <c r="BK45" i="16" s="1"/>
  <c r="BK58" i="16" s="1"/>
  <c r="BI42" i="20"/>
  <c r="BI55" i="20" s="1"/>
  <c r="BI55" i="19"/>
  <c r="AG45" i="10"/>
  <c r="AG58" i="10" s="1"/>
  <c r="AG58" i="9"/>
  <c r="AG45" i="8"/>
  <c r="AG58" i="8" s="1"/>
  <c r="CA44" i="19"/>
  <c r="CB31" i="19"/>
  <c r="P38" i="21"/>
  <c r="P51" i="21" s="1"/>
  <c r="Q25" i="21"/>
  <c r="BJ45" i="21"/>
  <c r="BJ58" i="21" s="1"/>
  <c r="BK32" i="21"/>
  <c r="BK45" i="21" s="1"/>
  <c r="BK58" i="21" s="1"/>
  <c r="F52" i="26"/>
  <c r="F39" i="25"/>
  <c r="F52" i="25" s="1"/>
  <c r="BA44" i="12"/>
  <c r="BB31" i="12"/>
  <c r="BB44" i="12" s="1"/>
  <c r="BS29" i="16"/>
  <c r="BR42" i="16"/>
  <c r="BR55" i="16" s="1"/>
  <c r="CI45" i="25"/>
  <c r="CI58" i="25" s="1"/>
  <c r="CI58" i="24"/>
  <c r="CI45" i="23"/>
  <c r="CI58" i="23" s="1"/>
  <c r="CK35" i="26"/>
  <c r="CK48" i="26" s="1"/>
  <c r="CL22" i="26"/>
  <c r="CL35" i="26" s="1"/>
  <c r="CL48" i="26" s="1"/>
  <c r="CA35" i="25"/>
  <c r="CA48" i="25" s="1"/>
  <c r="CA48" i="24"/>
  <c r="CA35" i="23"/>
  <c r="CA48" i="23" s="1"/>
  <c r="G54" i="22"/>
  <c r="G41" i="23"/>
  <c r="G54" i="23" s="1"/>
  <c r="CE54" i="14"/>
  <c r="CF54" i="14"/>
  <c r="BS44" i="17"/>
  <c r="BS57" i="17" s="1"/>
  <c r="BT31" i="17"/>
  <c r="BT44" i="17" s="1"/>
  <c r="BT57" i="17" s="1"/>
  <c r="G45" i="8"/>
  <c r="G58" i="8" s="1"/>
  <c r="CA41" i="21"/>
  <c r="CA54" i="21" s="1"/>
  <c r="CB28" i="21"/>
  <c r="CJ37" i="19"/>
  <c r="CK24" i="19"/>
  <c r="H39" i="7"/>
  <c r="I26" i="7"/>
  <c r="I39" i="7" s="1"/>
  <c r="AP55" i="22"/>
  <c r="AP42" i="23"/>
  <c r="AP55" i="23" s="1"/>
  <c r="BA45" i="24"/>
  <c r="BB32" i="24"/>
  <c r="BB45" i="24" s="1"/>
  <c r="AY59" i="21"/>
  <c r="AQ34" i="26"/>
  <c r="AQ47" i="26" s="1"/>
  <c r="AR21" i="26"/>
  <c r="BI51" i="19"/>
  <c r="BI38" i="18"/>
  <c r="BI51" i="18" s="1"/>
  <c r="BR41" i="15"/>
  <c r="BR54" i="15" s="1"/>
  <c r="F55" i="7"/>
  <c r="F42" i="8"/>
  <c r="F55" i="8" s="1"/>
  <c r="BR44" i="15"/>
  <c r="BR57" i="15" s="1"/>
  <c r="BR57" i="14"/>
  <c r="BR44" i="13"/>
  <c r="BR57" i="13" s="1"/>
  <c r="BS41" i="16"/>
  <c r="BS54" i="16" s="1"/>
  <c r="BT28" i="16"/>
  <c r="BT41" i="16" s="1"/>
  <c r="BT54" i="16" s="1"/>
  <c r="P34" i="11"/>
  <c r="P47" i="11" s="1"/>
  <c r="Q21" i="11"/>
  <c r="CB22" i="21"/>
  <c r="CA35" i="21"/>
  <c r="BR39" i="24"/>
  <c r="BS26" i="24"/>
  <c r="O43" i="25"/>
  <c r="O56" i="25" s="1"/>
  <c r="O56" i="24"/>
  <c r="O43" i="23"/>
  <c r="O56" i="23" s="1"/>
  <c r="AR40" i="22"/>
  <c r="AR53" i="22" s="1"/>
  <c r="AS27" i="22"/>
  <c r="AS40" i="22" s="1"/>
  <c r="AS53" i="22" s="1"/>
  <c r="I53" i="14"/>
  <c r="I40" i="15"/>
  <c r="I53" i="15" s="1"/>
  <c r="AG44" i="20"/>
  <c r="AG57" i="20" s="1"/>
  <c r="AG57" i="19"/>
  <c r="AG44" i="18"/>
  <c r="AG57" i="18" s="1"/>
  <c r="Z30" i="14"/>
  <c r="Y43" i="14"/>
  <c r="AQ37" i="26"/>
  <c r="AR24" i="26"/>
  <c r="BR36" i="10"/>
  <c r="BR49" i="10" s="1"/>
  <c r="BR49" i="9"/>
  <c r="BR36" i="8"/>
  <c r="BR49" i="8" s="1"/>
  <c r="F54" i="26"/>
  <c r="F41" i="25"/>
  <c r="F54" i="25" s="1"/>
  <c r="CC32" i="11"/>
  <c r="CC45" i="11" s="1"/>
  <c r="CC58" i="11" s="1"/>
  <c r="CB45" i="11"/>
  <c r="CB58" i="11" s="1"/>
  <c r="X45" i="15"/>
  <c r="X58" i="15" s="1"/>
  <c r="X58" i="14"/>
  <c r="X45" i="13"/>
  <c r="X58" i="13" s="1"/>
  <c r="G54" i="17"/>
  <c r="G41" i="18"/>
  <c r="G54" i="18" s="1"/>
  <c r="CA41" i="20"/>
  <c r="CA54" i="20" s="1"/>
  <c r="CA54" i="19"/>
  <c r="CA41" i="18"/>
  <c r="CA54" i="18" s="1"/>
  <c r="P36" i="22"/>
  <c r="P49" i="22" s="1"/>
  <c r="Q23" i="22"/>
  <c r="AP45" i="20"/>
  <c r="AP58" i="20" s="1"/>
  <c r="AP58" i="19"/>
  <c r="AP45" i="18"/>
  <c r="AP58" i="18" s="1"/>
  <c r="Q40" i="21"/>
  <c r="Q53" i="21" s="1"/>
  <c r="R27" i="21"/>
  <c r="R40" i="21" s="1"/>
  <c r="R53" i="21" s="1"/>
  <c r="AJ28" i="11"/>
  <c r="AJ41" i="11" s="1"/>
  <c r="AJ54" i="11" s="1"/>
  <c r="AI41" i="11"/>
  <c r="AI54" i="11" s="1"/>
  <c r="BK54" i="9"/>
  <c r="AZ44" i="26"/>
  <c r="AZ57" i="26" s="1"/>
  <c r="BA31" i="26"/>
  <c r="AN59" i="24"/>
  <c r="G35" i="26"/>
  <c r="G48" i="26" s="1"/>
  <c r="H22" i="26"/>
  <c r="AZ40" i="7"/>
  <c r="BA27" i="7"/>
  <c r="AQ41" i="12"/>
  <c r="AR28" i="12"/>
  <c r="BJ35" i="7"/>
  <c r="BJ48" i="7" s="1"/>
  <c r="BK22" i="7"/>
  <c r="BK35" i="7" s="1"/>
  <c r="BK48" i="7" s="1"/>
  <c r="Q38" i="19"/>
  <c r="R25" i="19"/>
  <c r="R38" i="19" s="1"/>
  <c r="AA26" i="24"/>
  <c r="AA39" i="24" s="1"/>
  <c r="Z39" i="24"/>
  <c r="BI41" i="25"/>
  <c r="BI54" i="25" s="1"/>
  <c r="BI54" i="24"/>
  <c r="BI41" i="23"/>
  <c r="BI54" i="23" s="1"/>
  <c r="AP49" i="26"/>
  <c r="AP36" i="25"/>
  <c r="AP49" i="25" s="1"/>
  <c r="CB36" i="19"/>
  <c r="CC23" i="19"/>
  <c r="CC36" i="19" s="1"/>
  <c r="AR44" i="25"/>
  <c r="AR57" i="25" s="1"/>
  <c r="AR57" i="24"/>
  <c r="BR48" i="14"/>
  <c r="BR35" i="15"/>
  <c r="BR48" i="15" s="1"/>
  <c r="BR35" i="13"/>
  <c r="BR48" i="13" s="1"/>
  <c r="CK23" i="7"/>
  <c r="CJ36" i="7"/>
  <c r="CJ49" i="7" s="1"/>
  <c r="X52" i="7"/>
  <c r="X39" i="8"/>
  <c r="X52" i="8" s="1"/>
  <c r="BQ43" i="20"/>
  <c r="BQ56" i="20" s="1"/>
  <c r="BQ43" i="18"/>
  <c r="BQ56" i="18" s="1"/>
  <c r="BQ56" i="19"/>
  <c r="CK29" i="17"/>
  <c r="CJ42" i="17"/>
  <c r="CJ55" i="17" s="1"/>
  <c r="BA44" i="11"/>
  <c r="BA57" i="11" s="1"/>
  <c r="BB31" i="11"/>
  <c r="BB44" i="11" s="1"/>
  <c r="BB57" i="11" s="1"/>
  <c r="BA22" i="9"/>
  <c r="AZ35" i="9"/>
  <c r="CA39" i="11"/>
  <c r="CB26" i="11"/>
  <c r="F44" i="8"/>
  <c r="F57" i="8" s="1"/>
  <c r="I42" i="10"/>
  <c r="I55" i="10" s="1"/>
  <c r="I55" i="9"/>
  <c r="BJ45" i="11"/>
  <c r="BJ58" i="11" s="1"/>
  <c r="BK32" i="11"/>
  <c r="BK45" i="11" s="1"/>
  <c r="BK58" i="11" s="1"/>
  <c r="X44" i="10"/>
  <c r="X57" i="10" s="1"/>
  <c r="X57" i="9"/>
  <c r="X44" i="8"/>
  <c r="X57" i="8" s="1"/>
  <c r="AF59" i="25"/>
  <c r="Y37" i="17"/>
  <c r="Y50" i="17" s="1"/>
  <c r="Z24" i="17"/>
  <c r="Z53" i="14"/>
  <c r="Z40" i="15"/>
  <c r="Z53" i="15" s="1"/>
  <c r="Z40" i="13"/>
  <c r="Z53" i="13" s="1"/>
  <c r="Z41" i="12"/>
  <c r="Z54" i="12" s="1"/>
  <c r="AA28" i="12"/>
  <c r="AA41" i="12" s="1"/>
  <c r="AA54" i="12" s="1"/>
  <c r="Y49" i="24"/>
  <c r="Y36" i="23"/>
  <c r="Y49" i="23" s="1"/>
  <c r="H45" i="22"/>
  <c r="H58" i="22" s="1"/>
  <c r="I32" i="22"/>
  <c r="I45" i="22" s="1"/>
  <c r="I58" i="22" s="1"/>
  <c r="BI42" i="16"/>
  <c r="BJ29" i="16"/>
  <c r="BS50" i="9"/>
  <c r="W59" i="10"/>
  <c r="AZ35" i="17"/>
  <c r="BA22" i="17"/>
  <c r="I32" i="16"/>
  <c r="I45" i="16" s="1"/>
  <c r="I58" i="16" s="1"/>
  <c r="H45" i="16"/>
  <c r="H58" i="16" s="1"/>
  <c r="AQ41" i="9"/>
  <c r="AR28" i="9"/>
  <c r="CI51" i="12"/>
  <c r="CI38" i="13"/>
  <c r="CI51" i="13" s="1"/>
  <c r="BZ35" i="10"/>
  <c r="BZ48" i="10" s="1"/>
  <c r="BZ48" i="9"/>
  <c r="BZ35" i="8"/>
  <c r="BZ48" i="8" s="1"/>
  <c r="CI43" i="10"/>
  <c r="CI56" i="10" s="1"/>
  <c r="CI56" i="9"/>
  <c r="CI43" i="8"/>
  <c r="CI56" i="8" s="1"/>
  <c r="AO59" i="19"/>
  <c r="BS36" i="26"/>
  <c r="BS49" i="26" s="1"/>
  <c r="BT23" i="26"/>
  <c r="BT36" i="26" s="1"/>
  <c r="BT49" i="26" s="1"/>
  <c r="P34" i="17"/>
  <c r="Q21" i="17"/>
  <c r="CK27" i="9"/>
  <c r="CJ40" i="9"/>
  <c r="CA39" i="21"/>
  <c r="CA52" i="21" s="1"/>
  <c r="CB26" i="21"/>
  <c r="O50" i="17"/>
  <c r="O37" i="18"/>
  <c r="O50" i="18" s="1"/>
  <c r="P44" i="24"/>
  <c r="Q31" i="24"/>
  <c r="BS21" i="22"/>
  <c r="BR34" i="22"/>
  <c r="CI37" i="23"/>
  <c r="CI50" i="23" s="1"/>
  <c r="P38" i="7"/>
  <c r="P51" i="7" s="1"/>
  <c r="Q25" i="7"/>
  <c r="H35" i="19"/>
  <c r="I22" i="19"/>
  <c r="I35" i="19" s="1"/>
  <c r="AZ45" i="20"/>
  <c r="AZ58" i="20" s="1"/>
  <c r="AZ58" i="19"/>
  <c r="AZ45" i="18"/>
  <c r="AZ58" i="18" s="1"/>
  <c r="AG52" i="12"/>
  <c r="AG39" i="13"/>
  <c r="AG52" i="13" s="1"/>
  <c r="P40" i="19"/>
  <c r="Q27" i="19"/>
  <c r="CJ51" i="21"/>
  <c r="CJ38" i="20"/>
  <c r="CJ51" i="20" s="1"/>
  <c r="AR32" i="12"/>
  <c r="AQ45" i="12"/>
  <c r="AQ58" i="12" s="1"/>
  <c r="AQ37" i="12"/>
  <c r="AR24" i="12"/>
  <c r="CJ42" i="15"/>
  <c r="CJ55" i="15" s="1"/>
  <c r="CJ55" i="14"/>
  <c r="AY44" i="20"/>
  <c r="AY57" i="20" s="1"/>
  <c r="AY44" i="18"/>
  <c r="AY57" i="18" s="1"/>
  <c r="AY57" i="19"/>
  <c r="AY45" i="10"/>
  <c r="AY58" i="10" s="1"/>
  <c r="AR24" i="19"/>
  <c r="AQ37" i="19"/>
  <c r="Y40" i="10"/>
  <c r="Y53" i="10" s="1"/>
  <c r="Y53" i="9"/>
  <c r="Y40" i="8"/>
  <c r="Y53" i="8" s="1"/>
  <c r="Q40" i="7"/>
  <c r="Q53" i="7" s="1"/>
  <c r="R27" i="7"/>
  <c r="R40" i="7" s="1"/>
  <c r="R53" i="7" s="1"/>
  <c r="CA43" i="14"/>
  <c r="CB30" i="14"/>
  <c r="G43" i="17"/>
  <c r="G56" i="17" s="1"/>
  <c r="H30" i="17"/>
  <c r="AG48" i="17"/>
  <c r="AG59" i="17" s="1"/>
  <c r="AG35" i="18"/>
  <c r="AG48" i="18" s="1"/>
  <c r="P35" i="21"/>
  <c r="P48" i="21" s="1"/>
  <c r="Q22" i="21"/>
  <c r="R22" i="14"/>
  <c r="R35" i="14" s="1"/>
  <c r="Q35" i="14"/>
  <c r="Q31" i="12"/>
  <c r="P44" i="12"/>
  <c r="P57" i="12" s="1"/>
  <c r="AQ42" i="10"/>
  <c r="AQ55" i="10" s="1"/>
  <c r="AQ42" i="8"/>
  <c r="AQ55" i="8" s="1"/>
  <c r="AQ55" i="9"/>
  <c r="CA40" i="19"/>
  <c r="CB27" i="19"/>
  <c r="BB55" i="14"/>
  <c r="BB42" i="15"/>
  <c r="BB55" i="15" s="1"/>
  <c r="BB42" i="13"/>
  <c r="BB55" i="13" s="1"/>
  <c r="P35" i="26"/>
  <c r="P48" i="26" s="1"/>
  <c r="Q22" i="26"/>
  <c r="AX59" i="22"/>
  <c r="CK27" i="24"/>
  <c r="CJ40" i="24"/>
  <c r="BZ37" i="25"/>
  <c r="BZ50" i="25" s="1"/>
  <c r="X34" i="10"/>
  <c r="X47" i="10" s="1"/>
  <c r="G45" i="15"/>
  <c r="G58" i="15" s="1"/>
  <c r="G45" i="13"/>
  <c r="G58" i="13" s="1"/>
  <c r="G58" i="14"/>
  <c r="I57" i="24"/>
  <c r="I44" i="23"/>
  <c r="I57" i="23" s="1"/>
  <c r="AZ42" i="25"/>
  <c r="AZ55" i="25" s="1"/>
  <c r="AZ55" i="24"/>
  <c r="AZ42" i="23"/>
  <c r="AZ55" i="23" s="1"/>
  <c r="BA36" i="17"/>
  <c r="BA49" i="17" s="1"/>
  <c r="BB23" i="17"/>
  <c r="BB36" i="17" s="1"/>
  <c r="BB49" i="17" s="1"/>
  <c r="CJ35" i="8"/>
  <c r="CJ48" i="8" s="1"/>
  <c r="CA50" i="24"/>
  <c r="CA37" i="23"/>
  <c r="CA50" i="23" s="1"/>
  <c r="N59" i="19"/>
  <c r="BH55" i="7"/>
  <c r="BH42" i="8"/>
  <c r="BH55" i="8" s="1"/>
  <c r="AR34" i="11"/>
  <c r="AR47" i="11" s="1"/>
  <c r="AS21" i="11"/>
  <c r="AS34" i="11" s="1"/>
  <c r="AS47" i="11" s="1"/>
  <c r="H39" i="17"/>
  <c r="H52" i="17" s="1"/>
  <c r="I26" i="17"/>
  <c r="I39" i="17" s="1"/>
  <c r="I52" i="17" s="1"/>
  <c r="M23" i="4"/>
  <c r="Z23" i="17"/>
  <c r="Y36" i="17"/>
  <c r="Y49" i="17" s="1"/>
  <c r="BA43" i="17"/>
  <c r="BA56" i="17" s="1"/>
  <c r="BB30" i="17"/>
  <c r="BB43" i="17" s="1"/>
  <c r="BB56" i="17" s="1"/>
  <c r="CA39" i="14"/>
  <c r="CB26" i="14"/>
  <c r="BS34" i="16"/>
  <c r="BT21" i="16"/>
  <c r="BT34" i="16" s="1"/>
  <c r="AR25" i="14"/>
  <c r="AQ38" i="14"/>
  <c r="AR55" i="24"/>
  <c r="N59" i="23"/>
  <c r="AH42" i="21"/>
  <c r="AH55" i="21" s="1"/>
  <c r="AI29" i="21"/>
  <c r="F52" i="11"/>
  <c r="F39" i="10"/>
  <c r="F52" i="10" s="1"/>
  <c r="Q29" i="12"/>
  <c r="P42" i="12"/>
  <c r="AU47" i="17"/>
  <c r="AU59" i="17" s="1"/>
  <c r="BD8" i="17"/>
  <c r="AU20" i="17"/>
  <c r="AW52" i="17"/>
  <c r="AW58" i="17"/>
  <c r="AV47" i="17"/>
  <c r="AV59" i="17" s="1"/>
  <c r="AX47" i="17"/>
  <c r="AX59" i="17" s="1"/>
  <c r="AW47" i="17"/>
  <c r="AW54" i="17"/>
  <c r="AW51" i="17"/>
  <c r="AW49" i="17"/>
  <c r="AY47" i="17"/>
  <c r="AW56" i="17"/>
  <c r="AW57" i="17"/>
  <c r="AW48" i="17"/>
  <c r="AW50" i="17"/>
  <c r="AW53" i="17"/>
  <c r="AW55" i="17"/>
  <c r="AZ47" i="17"/>
  <c r="CJ45" i="7"/>
  <c r="CJ58" i="7" s="1"/>
  <c r="CK32" i="7"/>
  <c r="CA38" i="25"/>
  <c r="CA51" i="25" s="1"/>
  <c r="CA51" i="24"/>
  <c r="AP58" i="11"/>
  <c r="AP45" i="10"/>
  <c r="AP58" i="10" s="1"/>
  <c r="CJ37" i="12"/>
  <c r="CJ50" i="12" s="1"/>
  <c r="CK24" i="12"/>
  <c r="BH58" i="12"/>
  <c r="BH45" i="13"/>
  <c r="BH58" i="13" s="1"/>
  <c r="O41" i="20"/>
  <c r="O54" i="20" s="1"/>
  <c r="O54" i="19"/>
  <c r="O41" i="18"/>
  <c r="O54" i="18" s="1"/>
  <c r="AQ34" i="22"/>
  <c r="AQ47" i="22" s="1"/>
  <c r="AR21" i="22"/>
  <c r="BS43" i="26"/>
  <c r="BS56" i="26" s="1"/>
  <c r="BT30" i="26"/>
  <c r="BT43" i="26" s="1"/>
  <c r="BT56" i="26" s="1"/>
  <c r="P57" i="14"/>
  <c r="P44" i="15"/>
  <c r="P57" i="15" s="1"/>
  <c r="P44" i="13"/>
  <c r="P57" i="13" s="1"/>
  <c r="Y42" i="17"/>
  <c r="Y55" i="17" s="1"/>
  <c r="Z29" i="17"/>
  <c r="CB25" i="21"/>
  <c r="CA38" i="21"/>
  <c r="CA51" i="21" s="1"/>
  <c r="CI45" i="20"/>
  <c r="CI58" i="20" s="1"/>
  <c r="CI58" i="19"/>
  <c r="CI45" i="18"/>
  <c r="CI58" i="18" s="1"/>
  <c r="BB32" i="22"/>
  <c r="BB45" i="22" s="1"/>
  <c r="BB58" i="22" s="1"/>
  <c r="BA45" i="22"/>
  <c r="BA58" i="22" s="1"/>
  <c r="X53" i="21"/>
  <c r="X59" i="21" s="1"/>
  <c r="X40" i="20"/>
  <c r="X53" i="20" s="1"/>
  <c r="BT54" i="19"/>
  <c r="BT41" i="18"/>
  <c r="BT54" i="18" s="1"/>
  <c r="BJ53" i="24"/>
  <c r="BJ40" i="23"/>
  <c r="BJ53" i="23" s="1"/>
  <c r="AH44" i="24"/>
  <c r="AI31" i="24"/>
  <c r="AZ36" i="15"/>
  <c r="AZ49" i="15" s="1"/>
  <c r="AZ49" i="14"/>
  <c r="P52" i="17"/>
  <c r="P39" i="18"/>
  <c r="P52" i="18" s="1"/>
  <c r="AI29" i="12"/>
  <c r="AH42" i="12"/>
  <c r="AH55" i="12" s="1"/>
  <c r="CA44" i="14"/>
  <c r="CB31" i="14"/>
  <c r="CJ57" i="9"/>
  <c r="CJ44" i="8"/>
  <c r="CJ57" i="8" s="1"/>
  <c r="BI40" i="17"/>
  <c r="BI53" i="17" s="1"/>
  <c r="BJ27" i="17"/>
  <c r="BI38" i="12"/>
  <c r="BJ25" i="12"/>
  <c r="N59" i="24"/>
  <c r="AH50" i="14"/>
  <c r="AH37" i="15"/>
  <c r="AH50" i="15" s="1"/>
  <c r="AH37" i="13"/>
  <c r="AH50" i="13" s="1"/>
  <c r="BJ30" i="17"/>
  <c r="BI43" i="17"/>
  <c r="BI56" i="17" s="1"/>
  <c r="CB43" i="22"/>
  <c r="CC30" i="22"/>
  <c r="CC43" i="22" s="1"/>
  <c r="BS41" i="15"/>
  <c r="BS54" i="15" s="1"/>
  <c r="BS54" i="14"/>
  <c r="BS41" i="13"/>
  <c r="BS54" i="13" s="1"/>
  <c r="AR52" i="26"/>
  <c r="AR39" i="25"/>
  <c r="AR52" i="25" s="1"/>
  <c r="AP34" i="20"/>
  <c r="AP47" i="20" s="1"/>
  <c r="AP47" i="19"/>
  <c r="AP34" i="18"/>
  <c r="AP47" i="18" s="1"/>
  <c r="H22" i="17"/>
  <c r="G35" i="17"/>
  <c r="G48" i="17" s="1"/>
  <c r="Y41" i="10"/>
  <c r="Y54" i="10" s="1"/>
  <c r="Y54" i="9"/>
  <c r="AI21" i="12"/>
  <c r="AH34" i="12"/>
  <c r="AH47" i="12" s="1"/>
  <c r="H37" i="21"/>
  <c r="I24" i="21"/>
  <c r="I37" i="21" s="1"/>
  <c r="BQ39" i="20"/>
  <c r="BQ52" i="20" s="1"/>
  <c r="BQ52" i="19"/>
  <c r="BQ39" i="18"/>
  <c r="BQ52" i="18" s="1"/>
  <c r="P41" i="14"/>
  <c r="Q28" i="14"/>
  <c r="CK44" i="22"/>
  <c r="CK57" i="22" s="1"/>
  <c r="CL31" i="22"/>
  <c r="CL44" i="22" s="1"/>
  <c r="CL57" i="22" s="1"/>
  <c r="Q44" i="21"/>
  <c r="Q57" i="21" s="1"/>
  <c r="R31" i="21"/>
  <c r="R44" i="21" s="1"/>
  <c r="R57" i="21" s="1"/>
  <c r="Z44" i="17"/>
  <c r="Z57" i="17" s="1"/>
  <c r="AA31" i="17"/>
  <c r="AA44" i="17" s="1"/>
  <c r="AA57" i="17" s="1"/>
  <c r="CJ36" i="11"/>
  <c r="CJ49" i="11" s="1"/>
  <c r="CK23" i="11"/>
  <c r="BH43" i="18"/>
  <c r="BH56" i="18" s="1"/>
  <c r="CL48" i="9"/>
  <c r="AY42" i="10"/>
  <c r="AY55" i="10" s="1"/>
  <c r="AY55" i="9"/>
  <c r="AY42" i="8"/>
  <c r="AY55" i="8" s="1"/>
  <c r="O41" i="15"/>
  <c r="O54" i="15" s="1"/>
  <c r="O54" i="14"/>
  <c r="O41" i="13"/>
  <c r="O54" i="13" s="1"/>
  <c r="AG35" i="15"/>
  <c r="AG48" i="15" s="1"/>
  <c r="AH37" i="10"/>
  <c r="AH50" i="10" s="1"/>
  <c r="AH50" i="9"/>
  <c r="AI44" i="21"/>
  <c r="AI57" i="21" s="1"/>
  <c r="AJ31" i="21"/>
  <c r="AJ44" i="21" s="1"/>
  <c r="AJ57" i="21" s="1"/>
  <c r="AI32" i="9"/>
  <c r="AH45" i="9"/>
  <c r="BZ44" i="20"/>
  <c r="BZ57" i="20" s="1"/>
  <c r="BZ57" i="19"/>
  <c r="BZ44" i="18"/>
  <c r="BZ57" i="18" s="1"/>
  <c r="CK35" i="10"/>
  <c r="CK48" i="10" s="1"/>
  <c r="CK48" i="9"/>
  <c r="BA29" i="9"/>
  <c r="AZ42" i="9"/>
  <c r="CL24" i="11"/>
  <c r="CL37" i="11" s="1"/>
  <c r="CK37" i="11"/>
  <c r="BA37" i="26"/>
  <c r="BA50" i="26" s="1"/>
  <c r="BB24" i="26"/>
  <c r="BB37" i="26" s="1"/>
  <c r="BB50" i="26" s="1"/>
  <c r="BJ44" i="7"/>
  <c r="BJ57" i="7" s="1"/>
  <c r="BK31" i="7"/>
  <c r="BK44" i="7" s="1"/>
  <c r="BK57" i="7" s="1"/>
  <c r="Z38" i="20"/>
  <c r="Z51" i="20" s="1"/>
  <c r="CA44" i="7"/>
  <c r="CB31" i="7"/>
  <c r="Y39" i="26"/>
  <c r="Y52" i="26" s="1"/>
  <c r="Z26" i="26"/>
  <c r="H41" i="22"/>
  <c r="I28" i="22"/>
  <c r="I41" i="22" s="1"/>
  <c r="AQ35" i="10"/>
  <c r="AQ48" i="10" s="1"/>
  <c r="AQ48" i="9"/>
  <c r="AQ35" i="8"/>
  <c r="AQ48" i="8" s="1"/>
  <c r="BA39" i="26"/>
  <c r="BA52" i="26" s="1"/>
  <c r="BB26" i="26"/>
  <c r="BB39" i="26" s="1"/>
  <c r="BB52" i="26" s="1"/>
  <c r="BS26" i="11"/>
  <c r="BR39" i="11"/>
  <c r="BR52" i="11" s="1"/>
  <c r="G52" i="7"/>
  <c r="G39" i="8"/>
  <c r="G52" i="8" s="1"/>
  <c r="AR29" i="22"/>
  <c r="AQ42" i="22"/>
  <c r="AZ45" i="25"/>
  <c r="AZ58" i="25" s="1"/>
  <c r="AZ58" i="24"/>
  <c r="AZ45" i="23"/>
  <c r="AZ58" i="23" s="1"/>
  <c r="I52" i="19"/>
  <c r="I39" i="18"/>
  <c r="I52" i="18" s="1"/>
  <c r="AH35" i="24"/>
  <c r="AI22" i="24"/>
  <c r="AH48" i="14"/>
  <c r="AH35" i="15"/>
  <c r="AH48" i="15" s="1"/>
  <c r="AH35" i="13"/>
  <c r="AH48" i="13" s="1"/>
  <c r="AR43" i="12"/>
  <c r="AR56" i="12" s="1"/>
  <c r="AS30" i="12"/>
  <c r="AS43" i="12" s="1"/>
  <c r="AS56" i="12" s="1"/>
  <c r="BS44" i="14"/>
  <c r="BT31" i="14"/>
  <c r="BT44" i="14" s="1"/>
  <c r="Q37" i="9"/>
  <c r="R24" i="9"/>
  <c r="R37" i="9" s="1"/>
  <c r="O59" i="11"/>
  <c r="BZ48" i="21"/>
  <c r="BZ35" i="20"/>
  <c r="BZ48" i="20" s="1"/>
  <c r="AI39" i="7"/>
  <c r="AI52" i="7" s="1"/>
  <c r="AJ26" i="7"/>
  <c r="AJ39" i="7" s="1"/>
  <c r="AJ52" i="7" s="1"/>
  <c r="D30" i="6"/>
  <c r="D64" i="4"/>
  <c r="Q30" i="24"/>
  <c r="P43" i="24"/>
  <c r="CA39" i="17"/>
  <c r="CA52" i="17" s="1"/>
  <c r="CB26" i="17"/>
  <c r="BB28" i="12"/>
  <c r="BB41" i="12" s="1"/>
  <c r="BB54" i="12" s="1"/>
  <c r="BA41" i="12"/>
  <c r="BA54" i="12" s="1"/>
  <c r="BG47" i="25"/>
  <c r="BG59" i="25" s="1"/>
  <c r="BR45" i="25"/>
  <c r="BR58" i="25" s="1"/>
  <c r="BR58" i="24"/>
  <c r="BR45" i="23"/>
  <c r="BR58" i="23" s="1"/>
  <c r="X56" i="14"/>
  <c r="X43" i="15"/>
  <c r="X56" i="15" s="1"/>
  <c r="X43" i="13"/>
  <c r="X56" i="13" s="1"/>
  <c r="CA39" i="16"/>
  <c r="CA52" i="16" s="1"/>
  <c r="CB26" i="16"/>
  <c r="AP50" i="26"/>
  <c r="AP37" i="25"/>
  <c r="AP50" i="25" s="1"/>
  <c r="BS36" i="9"/>
  <c r="BT23" i="9"/>
  <c r="BT36" i="9" s="1"/>
  <c r="AY36" i="13"/>
  <c r="AY49" i="13" s="1"/>
  <c r="O59" i="16"/>
  <c r="BH44" i="23"/>
  <c r="BH57" i="23" s="1"/>
  <c r="AR32" i="19"/>
  <c r="AQ45" i="19"/>
  <c r="F36" i="10"/>
  <c r="F49" i="10" s="1"/>
  <c r="F49" i="9"/>
  <c r="F36" i="8"/>
  <c r="F49" i="8" s="1"/>
  <c r="AH36" i="14"/>
  <c r="AI23" i="14"/>
  <c r="AS31" i="16"/>
  <c r="AS44" i="16" s="1"/>
  <c r="AS57" i="16" s="1"/>
  <c r="AR44" i="16"/>
  <c r="AR57" i="16" s="1"/>
  <c r="AP44" i="10"/>
  <c r="AP57" i="10" s="1"/>
  <c r="AP44" i="8"/>
  <c r="AP57" i="8" s="1"/>
  <c r="AP57" i="9"/>
  <c r="P38" i="20"/>
  <c r="P51" i="20" s="1"/>
  <c r="P51" i="19"/>
  <c r="P38" i="18"/>
  <c r="P51" i="18" s="1"/>
  <c r="BH34" i="20"/>
  <c r="BH47" i="20" s="1"/>
  <c r="AZ39" i="22"/>
  <c r="AZ52" i="22" s="1"/>
  <c r="BA26" i="22"/>
  <c r="CK29" i="22"/>
  <c r="CJ42" i="22"/>
  <c r="Y58" i="9"/>
  <c r="Y45" i="8"/>
  <c r="Y58" i="8" s="1"/>
  <c r="AR43" i="9"/>
  <c r="AS30" i="9"/>
  <c r="AS43" i="9" s="1"/>
  <c r="BS22" i="21"/>
  <c r="BR35" i="21"/>
  <c r="AY44" i="23"/>
  <c r="AY57" i="23" s="1"/>
  <c r="AQ41" i="20"/>
  <c r="AQ54" i="20" s="1"/>
  <c r="AQ41" i="18"/>
  <c r="AQ54" i="18" s="1"/>
  <c r="AQ54" i="19"/>
  <c r="BA41" i="14"/>
  <c r="BB28" i="14"/>
  <c r="BB41" i="14" s="1"/>
  <c r="BK24" i="17"/>
  <c r="BK37" i="17" s="1"/>
  <c r="BK50" i="17" s="1"/>
  <c r="BJ37" i="17"/>
  <c r="BJ50" i="17" s="1"/>
  <c r="BZ52" i="11"/>
  <c r="BZ39" i="10"/>
  <c r="BZ52" i="10" s="1"/>
  <c r="BS45" i="11"/>
  <c r="BS58" i="11" s="1"/>
  <c r="BT32" i="11"/>
  <c r="BT45" i="11" s="1"/>
  <c r="BT58" i="11" s="1"/>
  <c r="H25" i="24"/>
  <c r="G38" i="24"/>
  <c r="BI37" i="13"/>
  <c r="BI50" i="13" s="1"/>
  <c r="BS42" i="12"/>
  <c r="BS55" i="12" s="1"/>
  <c r="BT29" i="12"/>
  <c r="BT42" i="12" s="1"/>
  <c r="BT55" i="12" s="1"/>
  <c r="AI29" i="16"/>
  <c r="AH42" i="16"/>
  <c r="AH55" i="16" s="1"/>
  <c r="BF59" i="10"/>
  <c r="H37" i="22"/>
  <c r="H50" i="22" s="1"/>
  <c r="I24" i="22"/>
  <c r="I37" i="22" s="1"/>
  <c r="I50" i="22" s="1"/>
  <c r="CJ35" i="19"/>
  <c r="CK22" i="19"/>
  <c r="BT22" i="17"/>
  <c r="BT35" i="17" s="1"/>
  <c r="BT48" i="17" s="1"/>
  <c r="BS35" i="17"/>
  <c r="BS48" i="17" s="1"/>
  <c r="BH39" i="10"/>
  <c r="BH52" i="10" s="1"/>
  <c r="BQ42" i="20"/>
  <c r="BQ55" i="20" s="1"/>
  <c r="BQ55" i="19"/>
  <c r="BQ42" i="18"/>
  <c r="BQ55" i="18" s="1"/>
  <c r="AA23" i="24"/>
  <c r="AA36" i="24" s="1"/>
  <c r="Z36" i="24"/>
  <c r="CL36" i="25"/>
  <c r="CL49" i="25" s="1"/>
  <c r="BH55" i="16"/>
  <c r="BH42" i="15"/>
  <c r="BH55" i="15" s="1"/>
  <c r="CJ40" i="21"/>
  <c r="CJ53" i="21" s="1"/>
  <c r="CK27" i="21"/>
  <c r="CE54" i="19"/>
  <c r="CF54" i="19"/>
  <c r="Y41" i="7"/>
  <c r="Y54" i="7" s="1"/>
  <c r="Z28" i="7"/>
  <c r="R52" i="9"/>
  <c r="CC41" i="10"/>
  <c r="CC54" i="10" s="1"/>
  <c r="AY48" i="17"/>
  <c r="AY35" i="18"/>
  <c r="AY48" i="18" s="1"/>
  <c r="AP41" i="10"/>
  <c r="AP54" i="10" s="1"/>
  <c r="AP41" i="8"/>
  <c r="AP54" i="8" s="1"/>
  <c r="AP54" i="9"/>
  <c r="AX59" i="26"/>
  <c r="AA29" i="21"/>
  <c r="AA42" i="21" s="1"/>
  <c r="AA55" i="21" s="1"/>
  <c r="Z42" i="21"/>
  <c r="Z55" i="21" s="1"/>
  <c r="X36" i="25"/>
  <c r="X49" i="25" s="1"/>
  <c r="CA40" i="22"/>
  <c r="CA53" i="22" s="1"/>
  <c r="CB27" i="22"/>
  <c r="Q37" i="16"/>
  <c r="Q50" i="16" s="1"/>
  <c r="R24" i="16"/>
  <c r="R37" i="16" s="1"/>
  <c r="R50" i="16" s="1"/>
  <c r="Y40" i="26"/>
  <c r="Y53" i="26" s="1"/>
  <c r="Z27" i="26"/>
  <c r="CB22" i="9"/>
  <c r="CA35" i="9"/>
  <c r="CK30" i="9"/>
  <c r="CJ43" i="9"/>
  <c r="AI39" i="21"/>
  <c r="AI52" i="21" s="1"/>
  <c r="AJ26" i="21"/>
  <c r="AJ39" i="21" s="1"/>
  <c r="AJ52" i="21" s="1"/>
  <c r="AO59" i="20"/>
  <c r="AH34" i="14"/>
  <c r="AI21" i="14"/>
  <c r="O47" i="17"/>
  <c r="O34" i="18"/>
  <c r="O47" i="18" s="1"/>
  <c r="CI40" i="10"/>
  <c r="CI53" i="10" s="1"/>
  <c r="CI40" i="8"/>
  <c r="CI53" i="8" s="1"/>
  <c r="AH53" i="16"/>
  <c r="AH40" i="15"/>
  <c r="AH53" i="15" s="1"/>
  <c r="BF50" i="23"/>
  <c r="O44" i="25"/>
  <c r="O57" i="25" s="1"/>
  <c r="O57" i="24"/>
  <c r="O44" i="23"/>
  <c r="O57" i="23" s="1"/>
  <c r="Q50" i="19"/>
  <c r="G35" i="20"/>
  <c r="G48" i="20" s="1"/>
  <c r="G48" i="19"/>
  <c r="G35" i="18"/>
  <c r="G48" i="18" s="1"/>
  <c r="O40" i="20"/>
  <c r="O53" i="20" s="1"/>
  <c r="O53" i="19"/>
  <c r="O40" i="18"/>
  <c r="O53" i="18" s="1"/>
  <c r="P42" i="26"/>
  <c r="Q29" i="26"/>
  <c r="AP50" i="12"/>
  <c r="AP37" i="13"/>
  <c r="AP50" i="13" s="1"/>
  <c r="AR34" i="14"/>
  <c r="AS21" i="14"/>
  <c r="AS34" i="14" s="1"/>
  <c r="BA31" i="19"/>
  <c r="AZ44" i="19"/>
  <c r="CI37" i="13"/>
  <c r="CI50" i="13" s="1"/>
  <c r="AQ39" i="20"/>
  <c r="AQ52" i="20" s="1"/>
  <c r="AQ52" i="19"/>
  <c r="BS22" i="12"/>
  <c r="BR35" i="12"/>
  <c r="AP37" i="20"/>
  <c r="AP50" i="20" s="1"/>
  <c r="AP50" i="19"/>
  <c r="AP37" i="18"/>
  <c r="AP50" i="18" s="1"/>
  <c r="BZ43" i="15"/>
  <c r="BZ56" i="15" s="1"/>
  <c r="BZ56" i="14"/>
  <c r="BZ43" i="13"/>
  <c r="BZ56" i="13" s="1"/>
  <c r="H17" i="6"/>
  <c r="G17" i="4"/>
  <c r="AH35" i="17"/>
  <c r="AI22" i="17"/>
  <c r="P48" i="14"/>
  <c r="P35" i="15"/>
  <c r="P48" i="15" s="1"/>
  <c r="BJ44" i="14"/>
  <c r="BK31" i="14"/>
  <c r="BK44" i="14" s="1"/>
  <c r="AR42" i="9"/>
  <c r="AS29" i="9"/>
  <c r="AS42" i="9" s="1"/>
  <c r="BZ40" i="20"/>
  <c r="BZ53" i="20" s="1"/>
  <c r="BZ53" i="19"/>
  <c r="BZ40" i="18"/>
  <c r="BZ53" i="18" s="1"/>
  <c r="BJ35" i="12"/>
  <c r="BK22" i="12"/>
  <c r="BK35" i="12" s="1"/>
  <c r="BA42" i="15"/>
  <c r="BA55" i="15" s="1"/>
  <c r="BA42" i="13"/>
  <c r="BA55" i="13" s="1"/>
  <c r="BA55" i="14"/>
  <c r="Z32" i="22"/>
  <c r="Y45" i="22"/>
  <c r="C35" i="6"/>
  <c r="C26" i="4"/>
  <c r="X43" i="20"/>
  <c r="X56" i="20" s="1"/>
  <c r="P45" i="7"/>
  <c r="P58" i="7" s="1"/>
  <c r="Q32" i="7"/>
  <c r="AG34" i="18"/>
  <c r="AG47" i="18" s="1"/>
  <c r="CK41" i="17"/>
  <c r="CK54" i="17" s="1"/>
  <c r="CL28" i="17"/>
  <c r="CL41" i="17" s="1"/>
  <c r="CL54" i="17" s="1"/>
  <c r="BI35" i="11"/>
  <c r="BI48" i="11" s="1"/>
  <c r="BJ22" i="11"/>
  <c r="AZ41" i="24"/>
  <c r="BA28" i="24"/>
  <c r="BQ40" i="20"/>
  <c r="BQ53" i="20" s="1"/>
  <c r="BQ53" i="19"/>
  <c r="BQ40" i="18"/>
  <c r="BQ53" i="18" s="1"/>
  <c r="BI35" i="20"/>
  <c r="BI48" i="20" s="1"/>
  <c r="BI48" i="19"/>
  <c r="BI35" i="18"/>
  <c r="BI48" i="18" s="1"/>
  <c r="P35" i="12"/>
  <c r="P48" i="12" s="1"/>
  <c r="Q22" i="12"/>
  <c r="CJ35" i="10"/>
  <c r="CJ48" i="10" s="1"/>
  <c r="BI35" i="24"/>
  <c r="BJ22" i="24"/>
  <c r="CK31" i="11"/>
  <c r="CJ44" i="11"/>
  <c r="CJ57" i="11" s="1"/>
  <c r="AR43" i="11"/>
  <c r="AR56" i="11" s="1"/>
  <c r="AS30" i="11"/>
  <c r="AS43" i="11" s="1"/>
  <c r="AS56" i="11" s="1"/>
  <c r="AQ36" i="21"/>
  <c r="AR23" i="21"/>
  <c r="Z36" i="21"/>
  <c r="Z49" i="21" s="1"/>
  <c r="AA23" i="21"/>
  <c r="AA36" i="21" s="1"/>
  <c r="AA49" i="21" s="1"/>
  <c r="J13" i="6"/>
  <c r="I13" i="4"/>
  <c r="CC29" i="14"/>
  <c r="CC42" i="14" s="1"/>
  <c r="CB42" i="14"/>
  <c r="BR44" i="7"/>
  <c r="BS31" i="7"/>
  <c r="CK55" i="24"/>
  <c r="D91" i="6"/>
  <c r="D31" i="4"/>
  <c r="D27" i="6"/>
  <c r="D27" i="4" s="1"/>
  <c r="Q52" i="9"/>
  <c r="CB36" i="21"/>
  <c r="CB49" i="21" s="1"/>
  <c r="CC23" i="21"/>
  <c r="CC36" i="21" s="1"/>
  <c r="CC49" i="21" s="1"/>
  <c r="BJ43" i="21"/>
  <c r="BJ56" i="21" s="1"/>
  <c r="BK30" i="21"/>
  <c r="BK43" i="21" s="1"/>
  <c r="BK56" i="21" s="1"/>
  <c r="BS34" i="17"/>
  <c r="BT21" i="17"/>
  <c r="BT34" i="17" s="1"/>
  <c r="BV13" i="19"/>
  <c r="CA52" i="19" s="1"/>
  <c r="BM52" i="19"/>
  <c r="BN52" i="19"/>
  <c r="BK30" i="14"/>
  <c r="BK43" i="14" s="1"/>
  <c r="BJ43" i="14"/>
  <c r="AJ39" i="20"/>
  <c r="AJ52" i="20" s="1"/>
  <c r="AJ52" i="19"/>
  <c r="AJ39" i="18"/>
  <c r="AJ52" i="18" s="1"/>
  <c r="BZ47" i="7"/>
  <c r="BA45" i="14"/>
  <c r="BB32" i="14"/>
  <c r="BB45" i="14" s="1"/>
  <c r="BA34" i="9"/>
  <c r="BB21" i="9"/>
  <c r="BB34" i="9" s="1"/>
  <c r="BA22" i="7"/>
  <c r="AZ35" i="7"/>
  <c r="AZ48" i="7" s="1"/>
  <c r="BQ45" i="8"/>
  <c r="BQ58" i="8" s="1"/>
  <c r="AJ23" i="19"/>
  <c r="AJ36" i="19" s="1"/>
  <c r="AI36" i="19"/>
  <c r="AG34" i="15"/>
  <c r="AG47" i="15" s="1"/>
  <c r="AG47" i="14"/>
  <c r="AG34" i="13"/>
  <c r="AG47" i="13" s="1"/>
  <c r="BG59" i="8"/>
  <c r="Y35" i="21"/>
  <c r="Y48" i="21" s="1"/>
  <c r="Z22" i="21"/>
  <c r="AJ27" i="16"/>
  <c r="AJ40" i="16" s="1"/>
  <c r="AI40" i="16"/>
  <c r="AI44" i="9"/>
  <c r="AJ31" i="9"/>
  <c r="AJ44" i="9" s="1"/>
  <c r="R52" i="24"/>
  <c r="G36" i="21"/>
  <c r="G49" i="21" s="1"/>
  <c r="H23" i="21"/>
  <c r="I55" i="19"/>
  <c r="CA41" i="7"/>
  <c r="CB28" i="7"/>
  <c r="R50" i="19"/>
  <c r="H24" i="17"/>
  <c r="G37" i="17"/>
  <c r="CK45" i="26"/>
  <c r="CK58" i="26" s="1"/>
  <c r="CL32" i="26"/>
  <c r="CL45" i="26" s="1"/>
  <c r="CL58" i="26" s="1"/>
  <c r="AJ49" i="24"/>
  <c r="O55" i="26"/>
  <c r="O42" i="25"/>
  <c r="O55" i="25" s="1"/>
  <c r="AQ36" i="17"/>
  <c r="AR23" i="17"/>
  <c r="CK37" i="24"/>
  <c r="CL24" i="24"/>
  <c r="CL37" i="24" s="1"/>
  <c r="AQ34" i="15"/>
  <c r="AQ47" i="15" s="1"/>
  <c r="AQ47" i="14"/>
  <c r="AQ34" i="13"/>
  <c r="AQ47" i="13" s="1"/>
  <c r="CE11" i="11"/>
  <c r="BW50" i="11"/>
  <c r="BV50" i="11"/>
  <c r="BY50" i="11"/>
  <c r="BZ50" i="11"/>
  <c r="AJ26" i="9"/>
  <c r="AJ39" i="9" s="1"/>
  <c r="AI39" i="9"/>
  <c r="AR39" i="19"/>
  <c r="AS26" i="19"/>
  <c r="AS39" i="19" s="1"/>
  <c r="AZ36" i="26"/>
  <c r="AZ49" i="26" s="1"/>
  <c r="BA23" i="26"/>
  <c r="AH41" i="14"/>
  <c r="AI28" i="14"/>
  <c r="CE56" i="9"/>
  <c r="CF56" i="9"/>
  <c r="AA32" i="17"/>
  <c r="AA45" i="17" s="1"/>
  <c r="AA58" i="17" s="1"/>
  <c r="Z45" i="17"/>
  <c r="Z58" i="17" s="1"/>
  <c r="BT22" i="22"/>
  <c r="BT35" i="22" s="1"/>
  <c r="BS35" i="22"/>
  <c r="BI44" i="15"/>
  <c r="BI57" i="15" s="1"/>
  <c r="BI57" i="14"/>
  <c r="BI44" i="13"/>
  <c r="BI57" i="13" s="1"/>
  <c r="I39" i="23"/>
  <c r="I52" i="23" s="1"/>
  <c r="CI58" i="12"/>
  <c r="CI45" i="13"/>
  <c r="CI58" i="13" s="1"/>
  <c r="AA29" i="16"/>
  <c r="AA42" i="16" s="1"/>
  <c r="AA55" i="16" s="1"/>
  <c r="Z42" i="16"/>
  <c r="Z55" i="16" s="1"/>
  <c r="X58" i="22"/>
  <c r="X45" i="23"/>
  <c r="X58" i="23" s="1"/>
  <c r="AI25" i="7"/>
  <c r="AH38" i="7"/>
  <c r="AH51" i="7" s="1"/>
  <c r="BS37" i="17"/>
  <c r="BS50" i="17" s="1"/>
  <c r="BT24" i="17"/>
  <c r="BT37" i="17" s="1"/>
  <c r="BT50" i="17" s="1"/>
  <c r="Z32" i="19"/>
  <c r="Y45" i="19"/>
  <c r="AI29" i="9"/>
  <c r="AH42" i="9"/>
  <c r="AY41" i="25"/>
  <c r="AY54" i="25" s="1"/>
  <c r="AY54" i="24"/>
  <c r="AY41" i="23"/>
  <c r="AY54" i="23" s="1"/>
  <c r="BS27" i="19"/>
  <c r="BR40" i="19"/>
  <c r="BK22" i="19"/>
  <c r="BK35" i="19" s="1"/>
  <c r="BJ35" i="19"/>
  <c r="BI42" i="24"/>
  <c r="BJ29" i="24"/>
  <c r="Z57" i="14"/>
  <c r="CK39" i="16"/>
  <c r="CK52" i="16" s="1"/>
  <c r="CL26" i="16"/>
  <c r="CL39" i="16" s="1"/>
  <c r="CL52" i="16" s="1"/>
  <c r="BH35" i="25"/>
  <c r="BH48" i="25" s="1"/>
  <c r="BH48" i="24"/>
  <c r="BH35" i="23"/>
  <c r="BH48" i="23" s="1"/>
  <c r="BI45" i="26"/>
  <c r="BI58" i="26" s="1"/>
  <c r="BJ32" i="26"/>
  <c r="AP49" i="21"/>
  <c r="AP59" i="21" s="1"/>
  <c r="AP36" i="20"/>
  <c r="AP49" i="20" s="1"/>
  <c r="BG47" i="18"/>
  <c r="BG59" i="18" s="1"/>
  <c r="AJ21" i="19"/>
  <c r="AJ34" i="19" s="1"/>
  <c r="AI34" i="19"/>
  <c r="CA34" i="21"/>
  <c r="CA34" i="20" s="1"/>
  <c r="CB21" i="21"/>
  <c r="CA42" i="15"/>
  <c r="CA55" i="15" s="1"/>
  <c r="CA55" i="14"/>
  <c r="BQ57" i="7"/>
  <c r="BQ44" i="8"/>
  <c r="BQ57" i="8" s="1"/>
  <c r="CI34" i="20"/>
  <c r="CI34" i="18"/>
  <c r="CA45" i="12"/>
  <c r="CB32" i="12"/>
  <c r="Z39" i="20"/>
  <c r="Z52" i="20" s="1"/>
  <c r="Z52" i="19"/>
  <c r="Z39" i="18"/>
  <c r="Z52" i="18" s="1"/>
  <c r="CL55" i="24"/>
  <c r="D33" i="4"/>
  <c r="D93" i="6"/>
  <c r="D29" i="6"/>
  <c r="D29" i="4" s="1"/>
  <c r="AQ52" i="7"/>
  <c r="AY56" i="22"/>
  <c r="AY59" i="22" s="1"/>
  <c r="AY43" i="23"/>
  <c r="AY56" i="23" s="1"/>
  <c r="BI43" i="15"/>
  <c r="BI56" i="15" s="1"/>
  <c r="BI43" i="13"/>
  <c r="BI56" i="13" s="1"/>
  <c r="BI56" i="14"/>
  <c r="AI52" i="19"/>
  <c r="AI39" i="20"/>
  <c r="AI52" i="20" s="1"/>
  <c r="AI39" i="18"/>
  <c r="AI52" i="18" s="1"/>
  <c r="AZ58" i="14"/>
  <c r="AZ45" i="15"/>
  <c r="AZ58" i="15" s="1"/>
  <c r="AZ45" i="13"/>
  <c r="AZ58" i="13" s="1"/>
  <c r="AZ34" i="10"/>
  <c r="AZ47" i="10" s="1"/>
  <c r="AZ47" i="9"/>
  <c r="AZ34" i="8"/>
  <c r="AZ47" i="8" s="1"/>
  <c r="AP57" i="22"/>
  <c r="AP44" i="23"/>
  <c r="AP57" i="23" s="1"/>
  <c r="P37" i="21"/>
  <c r="Q24" i="21"/>
  <c r="AI36" i="21"/>
  <c r="AI49" i="21" s="1"/>
  <c r="AJ23" i="21"/>
  <c r="AJ36" i="21" s="1"/>
  <c r="AJ49" i="21" s="1"/>
  <c r="BB23" i="11"/>
  <c r="BB36" i="11" s="1"/>
  <c r="BB49" i="11" s="1"/>
  <c r="BA36" i="11"/>
  <c r="BA49" i="11" s="1"/>
  <c r="AY59" i="16"/>
  <c r="AH36" i="20"/>
  <c r="AH49" i="20" s="1"/>
  <c r="AH49" i="19"/>
  <c r="AH36" i="18"/>
  <c r="AH49" i="18" s="1"/>
  <c r="AH57" i="9"/>
  <c r="AH44" i="10"/>
  <c r="AH57" i="10" s="1"/>
  <c r="AH44" i="8"/>
  <c r="AH57" i="8" s="1"/>
  <c r="Q52" i="24"/>
  <c r="BA26" i="24"/>
  <c r="AZ39" i="24"/>
  <c r="H55" i="19"/>
  <c r="BZ54" i="7"/>
  <c r="BZ41" i="8"/>
  <c r="BZ54" i="8" s="1"/>
  <c r="CB43" i="21"/>
  <c r="CB56" i="21" s="1"/>
  <c r="CC30" i="21"/>
  <c r="CC43" i="21" s="1"/>
  <c r="CC56" i="21" s="1"/>
  <c r="H18" i="6"/>
  <c r="G18" i="4"/>
  <c r="Z35" i="19"/>
  <c r="AA22" i="19"/>
  <c r="AA35" i="19" s="1"/>
  <c r="F50" i="17"/>
  <c r="F37" i="18"/>
  <c r="F50" i="18" s="1"/>
  <c r="CA42" i="12"/>
  <c r="CA55" i="12" s="1"/>
  <c r="CB29" i="12"/>
  <c r="AI49" i="24"/>
  <c r="BA36" i="9"/>
  <c r="BB23" i="9"/>
  <c r="BB36" i="9" s="1"/>
  <c r="AP49" i="17"/>
  <c r="AP59" i="17" s="1"/>
  <c r="AP36" i="18"/>
  <c r="AP49" i="18" s="1"/>
  <c r="CJ37" i="25"/>
  <c r="CJ50" i="25" s="1"/>
  <c r="CJ50" i="24"/>
  <c r="CJ37" i="23"/>
  <c r="CJ50" i="23" s="1"/>
  <c r="BI35" i="26"/>
  <c r="BI48" i="26" s="1"/>
  <c r="BJ22" i="26"/>
  <c r="AH52" i="9"/>
  <c r="AH39" i="8"/>
  <c r="AH52" i="8" s="1"/>
  <c r="BF55" i="23"/>
  <c r="X43" i="25"/>
  <c r="X56" i="25" s="1"/>
  <c r="AG54" i="14"/>
  <c r="AG41" i="15"/>
  <c r="AG54" i="15" s="1"/>
  <c r="AG41" i="13"/>
  <c r="AG54" i="13" s="1"/>
  <c r="BB37" i="20"/>
  <c r="BB50" i="20" s="1"/>
  <c r="CJ44" i="19"/>
  <c r="CK31" i="19"/>
  <c r="AH39" i="22"/>
  <c r="AH52" i="22" s="1"/>
  <c r="AI26" i="22"/>
  <c r="CB45" i="16"/>
  <c r="CC32" i="16"/>
  <c r="CC45" i="16" s="1"/>
  <c r="AR30" i="14"/>
  <c r="AQ43" i="14"/>
  <c r="BR48" i="22"/>
  <c r="BR35" i="23"/>
  <c r="BR48" i="23" s="1"/>
  <c r="CJ45" i="12"/>
  <c r="CK32" i="12"/>
  <c r="O43" i="10"/>
  <c r="O56" i="10" s="1"/>
  <c r="AI54" i="19"/>
  <c r="AI41" i="18"/>
  <c r="AI54" i="18" s="1"/>
  <c r="BR40" i="26"/>
  <c r="BR53" i="26" s="1"/>
  <c r="BS27" i="26"/>
  <c r="AI53" i="19"/>
  <c r="E59" i="18"/>
  <c r="E61" i="18" s="1"/>
  <c r="E76" i="6" s="1"/>
  <c r="X45" i="20"/>
  <c r="X58" i="20" s="1"/>
  <c r="X58" i="19"/>
  <c r="X45" i="18"/>
  <c r="X58" i="18" s="1"/>
  <c r="AG42" i="10"/>
  <c r="AG55" i="10" s="1"/>
  <c r="AG55" i="9"/>
  <c r="AG42" i="8"/>
  <c r="AG55" i="8" s="1"/>
  <c r="BA40" i="14"/>
  <c r="BB27" i="14"/>
  <c r="BB40" i="14" s="1"/>
  <c r="CI54" i="7"/>
  <c r="CI41" i="8"/>
  <c r="CI54" i="8" s="1"/>
  <c r="H34" i="24"/>
  <c r="I21" i="24"/>
  <c r="I34" i="24" s="1"/>
  <c r="Z35" i="7"/>
  <c r="Z48" i="7" s="1"/>
  <c r="AA22" i="7"/>
  <c r="AA35" i="7" s="1"/>
  <c r="AA48" i="7" s="1"/>
  <c r="BH42" i="25"/>
  <c r="BH55" i="25" s="1"/>
  <c r="BH55" i="24"/>
  <c r="BH42" i="23"/>
  <c r="BH55" i="23" s="1"/>
  <c r="AA44" i="15"/>
  <c r="AA57" i="15" s="1"/>
  <c r="AA57" i="14"/>
  <c r="F47" i="17"/>
  <c r="F34" i="18"/>
  <c r="F47" i="18" s="1"/>
  <c r="AI45" i="17"/>
  <c r="AI58" i="17" s="1"/>
  <c r="AJ32" i="17"/>
  <c r="AJ45" i="17" s="1"/>
  <c r="AJ58" i="17" s="1"/>
  <c r="AQ35" i="17"/>
  <c r="AQ48" i="17" s="1"/>
  <c r="AR22" i="17"/>
  <c r="AI44" i="11"/>
  <c r="AI57" i="11" s="1"/>
  <c r="AJ31" i="11"/>
  <c r="AJ44" i="11" s="1"/>
  <c r="AJ57" i="11" s="1"/>
  <c r="P36" i="20"/>
  <c r="P49" i="20" s="1"/>
  <c r="AH34" i="20"/>
  <c r="AH47" i="20" s="1"/>
  <c r="AH47" i="19"/>
  <c r="AH34" i="18"/>
  <c r="AH47" i="18" s="1"/>
  <c r="Z43" i="11"/>
  <c r="Z56" i="11" s="1"/>
  <c r="AA30" i="11"/>
  <c r="AA43" i="11" s="1"/>
  <c r="AA56" i="11" s="1"/>
  <c r="BH45" i="10"/>
  <c r="BH58" i="10" s="1"/>
  <c r="BH58" i="9"/>
  <c r="BH45" i="8"/>
  <c r="BH58" i="8" s="1"/>
  <c r="BA38" i="17"/>
  <c r="BA51" i="17" s="1"/>
  <c r="BB25" i="17"/>
  <c r="BB38" i="17" s="1"/>
  <c r="BB51" i="17" s="1"/>
  <c r="CK21" i="19"/>
  <c r="CJ34" i="19"/>
  <c r="BZ58" i="12"/>
  <c r="BZ45" i="13"/>
  <c r="BZ58" i="13" s="1"/>
  <c r="BB47" i="17"/>
  <c r="AA39" i="20"/>
  <c r="AA52" i="20" s="1"/>
  <c r="AA52" i="19"/>
  <c r="AA39" i="18"/>
  <c r="AA52" i="18" s="1"/>
  <c r="AR39" i="11"/>
  <c r="AS26" i="11"/>
  <c r="AS39" i="11" s="1"/>
  <c r="CK56" i="19"/>
  <c r="CK43" i="18"/>
  <c r="CK56" i="18" s="1"/>
  <c r="H45" i="24"/>
  <c r="I32" i="24"/>
  <c r="I45" i="24" s="1"/>
  <c r="BR38" i="7"/>
  <c r="BS25" i="7"/>
  <c r="AS58" i="9"/>
  <c r="AQ34" i="19"/>
  <c r="AR21" i="19"/>
  <c r="AP55" i="16"/>
  <c r="AP59" i="16" s="1"/>
  <c r="AP42" i="15"/>
  <c r="AP55" i="15" s="1"/>
  <c r="BS44" i="21"/>
  <c r="BS57" i="21" s="1"/>
  <c r="BT31" i="21"/>
  <c r="BT44" i="21" s="1"/>
  <c r="BT57" i="21" s="1"/>
  <c r="AR27" i="11"/>
  <c r="AQ40" i="11"/>
  <c r="AY37" i="25"/>
  <c r="AY50" i="25" s="1"/>
  <c r="AY50" i="24"/>
  <c r="AY37" i="23"/>
  <c r="AY50" i="23" s="1"/>
  <c r="CJ36" i="14"/>
  <c r="CK23" i="14"/>
  <c r="Z43" i="12"/>
  <c r="Z56" i="12" s="1"/>
  <c r="AA30" i="12"/>
  <c r="AA43" i="12" s="1"/>
  <c r="AA56" i="12" s="1"/>
  <c r="Q25" i="16"/>
  <c r="P38" i="16"/>
  <c r="P51" i="16" s="1"/>
  <c r="CB32" i="26"/>
  <c r="CA45" i="26"/>
  <c r="CA58" i="26" s="1"/>
  <c r="AQ44" i="9"/>
  <c r="AR31" i="9"/>
  <c r="CB32" i="22"/>
  <c r="CA45" i="22"/>
  <c r="CA58" i="22" s="1"/>
  <c r="Z45" i="9"/>
  <c r="AA32" i="9"/>
  <c r="AA45" i="9" s="1"/>
  <c r="AQ43" i="10"/>
  <c r="AQ56" i="10" s="1"/>
  <c r="AQ56" i="9"/>
  <c r="AZ54" i="14"/>
  <c r="AZ41" i="15"/>
  <c r="AZ54" i="15" s="1"/>
  <c r="AZ41" i="13"/>
  <c r="AZ54" i="13" s="1"/>
  <c r="AZ57" i="24"/>
  <c r="CI35" i="20"/>
  <c r="CI48" i="20" s="1"/>
  <c r="CI48" i="19"/>
  <c r="CI35" i="18"/>
  <c r="CI48" i="18" s="1"/>
  <c r="CE49" i="9"/>
  <c r="CF49" i="9"/>
  <c r="BI44" i="22"/>
  <c r="BI57" i="22" s="1"/>
  <c r="BJ31" i="22"/>
  <c r="BA24" i="24"/>
  <c r="AZ37" i="24"/>
  <c r="AQ36" i="14"/>
  <c r="AR23" i="14"/>
  <c r="BH40" i="15"/>
  <c r="BH53" i="15" s="1"/>
  <c r="BH53" i="14"/>
  <c r="BH40" i="13"/>
  <c r="BH53" i="13" s="1"/>
  <c r="CI54" i="14"/>
  <c r="CI41" i="15"/>
  <c r="CI54" i="15" s="1"/>
  <c r="CI41" i="13"/>
  <c r="CI54" i="13" s="1"/>
  <c r="Y37" i="20"/>
  <c r="Y50" i="20" s="1"/>
  <c r="Y50" i="19"/>
  <c r="Y37" i="18"/>
  <c r="Y50" i="18" s="1"/>
  <c r="CF53" i="11"/>
  <c r="CE53" i="11"/>
  <c r="CH53" i="11"/>
  <c r="CI53" i="11"/>
  <c r="AZ44" i="22"/>
  <c r="AZ57" i="22" s="1"/>
  <c r="BA31" i="22"/>
  <c r="BK47" i="14"/>
  <c r="BK34" i="15"/>
  <c r="AP48" i="26"/>
  <c r="AP35" i="25"/>
  <c r="AP48" i="25" s="1"/>
  <c r="AZ47" i="11"/>
  <c r="AQ39" i="17"/>
  <c r="AQ52" i="17" s="1"/>
  <c r="AR26" i="17"/>
  <c r="Q21" i="14"/>
  <c r="P34" i="14"/>
  <c r="Q40" i="26"/>
  <c r="Q53" i="26" s="1"/>
  <c r="R27" i="26"/>
  <c r="R40" i="26" s="1"/>
  <c r="R53" i="26" s="1"/>
  <c r="CI40" i="20"/>
  <c r="CI53" i="20" s="1"/>
  <c r="CI53" i="19"/>
  <c r="CI40" i="18"/>
  <c r="CI53" i="18" s="1"/>
  <c r="H40" i="20"/>
  <c r="H53" i="20" s="1"/>
  <c r="H53" i="19"/>
  <c r="BH41" i="20"/>
  <c r="BH54" i="20" s="1"/>
  <c r="BH54" i="19"/>
  <c r="BH41" i="18"/>
  <c r="BH54" i="18" s="1"/>
  <c r="AR42" i="21"/>
  <c r="AR55" i="21" s="1"/>
  <c r="AS29" i="21"/>
  <c r="AS42" i="21" s="1"/>
  <c r="AS55" i="21" s="1"/>
  <c r="CK42" i="21"/>
  <c r="CK55" i="21" s="1"/>
  <c r="CL29" i="21"/>
  <c r="CL42" i="21" s="1"/>
  <c r="CL55" i="21" s="1"/>
  <c r="Z41" i="19"/>
  <c r="AA28" i="19"/>
  <c r="AA41" i="19" s="1"/>
  <c r="BS41" i="21"/>
  <c r="BS54" i="21" s="1"/>
  <c r="BT28" i="21"/>
  <c r="BT41" i="21" s="1"/>
  <c r="BT54" i="21" s="1"/>
  <c r="BA51" i="9"/>
  <c r="AG48" i="21"/>
  <c r="AG35" i="20"/>
  <c r="AG48" i="20" s="1"/>
  <c r="Q35" i="24"/>
  <c r="R22" i="24"/>
  <c r="R35" i="24" s="1"/>
  <c r="AZ37" i="17"/>
  <c r="BA24" i="17"/>
  <c r="F35" i="18"/>
  <c r="F48" i="18" s="1"/>
  <c r="AH36" i="7"/>
  <c r="AI23" i="7"/>
  <c r="BA34" i="14"/>
  <c r="BB21" i="14"/>
  <c r="BB34" i="14" s="1"/>
  <c r="Y39" i="14"/>
  <c r="Z26" i="14"/>
  <c r="BJ35" i="17"/>
  <c r="BJ48" i="17" s="1"/>
  <c r="BK22" i="17"/>
  <c r="BK35" i="17" s="1"/>
  <c r="BK48" i="17" s="1"/>
  <c r="BA37" i="9"/>
  <c r="BB24" i="9"/>
  <c r="BB37" i="9" s="1"/>
  <c r="CB37" i="9"/>
  <c r="CC24" i="9"/>
  <c r="CC37" i="9" s="1"/>
  <c r="AH43" i="26"/>
  <c r="AI30" i="26"/>
  <c r="BS34" i="9"/>
  <c r="BT21" i="9"/>
  <c r="BT34" i="9" s="1"/>
  <c r="F37" i="25"/>
  <c r="F50" i="25" s="1"/>
  <c r="F50" i="24"/>
  <c r="F37" i="23"/>
  <c r="F50" i="23" s="1"/>
  <c r="AP49" i="14"/>
  <c r="AP36" i="15"/>
  <c r="AP49" i="15" s="1"/>
  <c r="AP36" i="13"/>
  <c r="AP49" i="13" s="1"/>
  <c r="BS51" i="9"/>
  <c r="Y44" i="19"/>
  <c r="Z31" i="19"/>
  <c r="AY44" i="10"/>
  <c r="AY57" i="10" s="1"/>
  <c r="AY57" i="9"/>
  <c r="AY44" i="8"/>
  <c r="AY57" i="8" s="1"/>
  <c r="P39" i="26"/>
  <c r="Q26" i="26"/>
  <c r="AZ41" i="22"/>
  <c r="AZ54" i="22" s="1"/>
  <c r="BA28" i="22"/>
  <c r="BQ50" i="12"/>
  <c r="BQ37" i="13"/>
  <c r="BQ50" i="13" s="1"/>
  <c r="P43" i="12"/>
  <c r="Q30" i="12"/>
  <c r="Y41" i="25"/>
  <c r="Y54" i="25" s="1"/>
  <c r="Y54" i="24"/>
  <c r="Y41" i="23"/>
  <c r="Y54" i="23" s="1"/>
  <c r="AW59" i="18"/>
  <c r="Y38" i="14"/>
  <c r="Z25" i="14"/>
  <c r="AI34" i="16"/>
  <c r="AI47" i="16" s="1"/>
  <c r="AJ21" i="16"/>
  <c r="AJ34" i="16" s="1"/>
  <c r="AJ47" i="16" s="1"/>
  <c r="AA24" i="14"/>
  <c r="AA37" i="14" s="1"/>
  <c r="Z37" i="14"/>
  <c r="BS45" i="17"/>
  <c r="BS58" i="17" s="1"/>
  <c r="BT32" i="17"/>
  <c r="BT45" i="17" s="1"/>
  <c r="BT58" i="17" s="1"/>
  <c r="AZ38" i="21"/>
  <c r="AZ51" i="21" s="1"/>
  <c r="BA25" i="21"/>
  <c r="I32" i="7"/>
  <c r="I45" i="7" s="1"/>
  <c r="I58" i="7" s="1"/>
  <c r="H45" i="7"/>
  <c r="H58" i="7" s="1"/>
  <c r="H35" i="24"/>
  <c r="I22" i="24"/>
  <c r="I35" i="24" s="1"/>
  <c r="BI41" i="17"/>
  <c r="BI54" i="17" s="1"/>
  <c r="BJ28" i="17"/>
  <c r="CJ52" i="14"/>
  <c r="CJ39" i="15"/>
  <c r="CJ52" i="15" s="1"/>
  <c r="CJ39" i="13"/>
  <c r="CJ52" i="13" s="1"/>
  <c r="AZ39" i="7"/>
  <c r="AZ52" i="7" s="1"/>
  <c r="BA26" i="7"/>
  <c r="BQ42" i="10"/>
  <c r="BQ55" i="10" s="1"/>
  <c r="BQ42" i="8"/>
  <c r="BQ55" i="8" s="1"/>
  <c r="BQ55" i="9"/>
  <c r="CJ37" i="17"/>
  <c r="CJ50" i="17" s="1"/>
  <c r="CK24" i="17"/>
  <c r="BH38" i="20"/>
  <c r="BH51" i="20" s="1"/>
  <c r="BZ45" i="25"/>
  <c r="BZ58" i="25" s="1"/>
  <c r="BZ58" i="24"/>
  <c r="BZ45" i="23"/>
  <c r="BZ58" i="23" s="1"/>
  <c r="Y43" i="26"/>
  <c r="Y56" i="26" s="1"/>
  <c r="Z30" i="26"/>
  <c r="BJ47" i="14"/>
  <c r="BJ34" i="15"/>
  <c r="BI34" i="26"/>
  <c r="BI47" i="26" s="1"/>
  <c r="BJ21" i="26"/>
  <c r="AF59" i="20"/>
  <c r="BZ39" i="18"/>
  <c r="BZ52" i="18" s="1"/>
  <c r="Z54" i="14"/>
  <c r="Z41" i="13"/>
  <c r="Z54" i="13" s="1"/>
  <c r="Y40" i="24"/>
  <c r="Z27" i="24"/>
  <c r="CB48" i="19"/>
  <c r="CB35" i="18"/>
  <c r="CB48" i="18" s="1"/>
  <c r="AQ44" i="12"/>
  <c r="AQ57" i="12" s="1"/>
  <c r="AR31" i="12"/>
  <c r="CK45" i="11"/>
  <c r="CK58" i="11" s="1"/>
  <c r="CL32" i="11"/>
  <c r="CL45" i="11" s="1"/>
  <c r="CL58" i="11" s="1"/>
  <c r="AI43" i="15"/>
  <c r="AI56" i="15" s="1"/>
  <c r="AI56" i="14"/>
  <c r="AI43" i="13"/>
  <c r="AI56" i="13" s="1"/>
  <c r="AZ41" i="19"/>
  <c r="BA28" i="19"/>
  <c r="BQ36" i="20"/>
  <c r="BQ49" i="20" s="1"/>
  <c r="BQ49" i="19"/>
  <c r="BQ36" i="18"/>
  <c r="BQ49" i="18" s="1"/>
  <c r="BB29" i="21"/>
  <c r="BB42" i="21" s="1"/>
  <c r="BB55" i="21" s="1"/>
  <c r="BA42" i="21"/>
  <c r="BA55" i="21" s="1"/>
  <c r="BR38" i="25"/>
  <c r="BR51" i="25" s="1"/>
  <c r="BR51" i="24"/>
  <c r="BR38" i="23"/>
  <c r="BR51" i="23" s="1"/>
  <c r="CB39" i="19"/>
  <c r="CC26" i="19"/>
  <c r="CC39" i="19" s="1"/>
  <c r="Z24" i="9"/>
  <c r="Y37" i="9"/>
  <c r="AR42" i="19"/>
  <c r="AS29" i="19"/>
  <c r="AS42" i="19" s="1"/>
  <c r="BK31" i="24"/>
  <c r="BK44" i="24" s="1"/>
  <c r="BJ44" i="24"/>
  <c r="CC25" i="11"/>
  <c r="CC38" i="11" s="1"/>
  <c r="CB38" i="11"/>
  <c r="H34" i="21"/>
  <c r="I21" i="21"/>
  <c r="I34" i="21" s="1"/>
  <c r="AS21" i="24"/>
  <c r="AS34" i="24" s="1"/>
  <c r="AR34" i="24"/>
  <c r="O34" i="15"/>
  <c r="O47" i="15" s="1"/>
  <c r="O47" i="14"/>
  <c r="O34" i="13"/>
  <c r="O47" i="13" s="1"/>
  <c r="CB42" i="24"/>
  <c r="CC29" i="24"/>
  <c r="CC42" i="24" s="1"/>
  <c r="CJ34" i="25"/>
  <c r="CJ34" i="23"/>
  <c r="AS29" i="11"/>
  <c r="AS42" i="11" s="1"/>
  <c r="AS55" i="11" s="1"/>
  <c r="AR42" i="11"/>
  <c r="AR55" i="11" s="1"/>
  <c r="CJ40" i="19"/>
  <c r="CK27" i="19"/>
  <c r="CC35" i="15"/>
  <c r="CC48" i="15" s="1"/>
  <c r="CC48" i="14"/>
  <c r="CC35" i="13"/>
  <c r="CC48" i="13" s="1"/>
  <c r="CJ41" i="25"/>
  <c r="CJ54" i="25" s="1"/>
  <c r="CJ54" i="24"/>
  <c r="CJ41" i="23"/>
  <c r="CJ54" i="23" s="1"/>
  <c r="BJ28" i="19"/>
  <c r="BI41" i="19"/>
  <c r="BV8" i="13"/>
  <c r="BY47" i="13" s="1"/>
  <c r="BY59" i="13" s="1"/>
  <c r="BM20" i="13"/>
  <c r="BM47" i="13"/>
  <c r="BM59" i="13" s="1"/>
  <c r="BO53" i="13"/>
  <c r="BO57" i="13"/>
  <c r="BO54" i="13"/>
  <c r="BO58" i="13"/>
  <c r="BN47" i="13"/>
  <c r="BN59" i="13" s="1"/>
  <c r="BO55" i="13"/>
  <c r="BO49" i="13"/>
  <c r="R40" i="25"/>
  <c r="R53" i="25" s="1"/>
  <c r="R53" i="24"/>
  <c r="R40" i="23"/>
  <c r="R53" i="23" s="1"/>
  <c r="Y41" i="20"/>
  <c r="Y54" i="20" s="1"/>
  <c r="Y54" i="19"/>
  <c r="H43" i="14"/>
  <c r="I30" i="14"/>
  <c r="I43" i="14" s="1"/>
  <c r="CK27" i="16"/>
  <c r="CJ40" i="16"/>
  <c r="CJ53" i="16" s="1"/>
  <c r="P35" i="25"/>
  <c r="P48" i="25" s="1"/>
  <c r="P48" i="24"/>
  <c r="P35" i="23"/>
  <c r="P48" i="23" s="1"/>
  <c r="G38" i="14"/>
  <c r="H25" i="14"/>
  <c r="CL37" i="10"/>
  <c r="CL50" i="10" s="1"/>
  <c r="CL50" i="9"/>
  <c r="CL37" i="8"/>
  <c r="CL50" i="8" s="1"/>
  <c r="AY50" i="17"/>
  <c r="AY37" i="18"/>
  <c r="AY50" i="18" s="1"/>
  <c r="CA39" i="7"/>
  <c r="CB26" i="7"/>
  <c r="R21" i="12"/>
  <c r="R34" i="12" s="1"/>
  <c r="R47" i="12" s="1"/>
  <c r="Q34" i="12"/>
  <c r="Q47" i="12" s="1"/>
  <c r="AG49" i="7"/>
  <c r="AG36" i="8"/>
  <c r="AG49" i="8" s="1"/>
  <c r="AA32" i="16"/>
  <c r="AA45" i="16" s="1"/>
  <c r="AA58" i="16" s="1"/>
  <c r="Z45" i="16"/>
  <c r="Z58" i="16" s="1"/>
  <c r="AS26" i="7"/>
  <c r="AS39" i="7" s="1"/>
  <c r="AR39" i="7"/>
  <c r="AZ43" i="22"/>
  <c r="BA30" i="22"/>
  <c r="CB30" i="11"/>
  <c r="CA43" i="11"/>
  <c r="CA56" i="11" s="1"/>
  <c r="Z21" i="16"/>
  <c r="Y34" i="16"/>
  <c r="Y47" i="16" s="1"/>
  <c r="AR31" i="22"/>
  <c r="AQ44" i="22"/>
  <c r="O50" i="21"/>
  <c r="O37" i="20"/>
  <c r="O50" i="20" s="1"/>
  <c r="BS48" i="19"/>
  <c r="BS35" i="18"/>
  <c r="BS48" i="18" s="1"/>
  <c r="H19" i="6"/>
  <c r="G19" i="4"/>
  <c r="AH40" i="21"/>
  <c r="AI27" i="21"/>
  <c r="G44" i="26"/>
  <c r="H31" i="26"/>
  <c r="AI36" i="11"/>
  <c r="AI49" i="11" s="1"/>
  <c r="AJ23" i="11"/>
  <c r="AJ36" i="11" s="1"/>
  <c r="AJ49" i="11" s="1"/>
  <c r="BG59" i="10"/>
  <c r="BI38" i="26"/>
  <c r="BJ25" i="26"/>
  <c r="P36" i="12"/>
  <c r="Q23" i="12"/>
  <c r="AY39" i="25"/>
  <c r="AY52" i="25" s="1"/>
  <c r="AY52" i="24"/>
  <c r="AY39" i="23"/>
  <c r="AY52" i="23" s="1"/>
  <c r="CA35" i="26"/>
  <c r="CA48" i="26" s="1"/>
  <c r="CB22" i="26"/>
  <c r="Y35" i="20"/>
  <c r="Y48" i="20" s="1"/>
  <c r="Y48" i="19"/>
  <c r="Y35" i="18"/>
  <c r="Y48" i="18" s="1"/>
  <c r="Z23" i="11"/>
  <c r="Y36" i="11"/>
  <c r="Z34" i="19"/>
  <c r="AA21" i="19"/>
  <c r="AA34" i="19" s="1"/>
  <c r="AZ36" i="10"/>
  <c r="AZ49" i="10" s="1"/>
  <c r="AZ49" i="9"/>
  <c r="AZ36" i="8"/>
  <c r="AZ49" i="8" s="1"/>
  <c r="AH37" i="7"/>
  <c r="AH50" i="7" s="1"/>
  <c r="AI24" i="7"/>
  <c r="CI44" i="20"/>
  <c r="CI57" i="20" s="1"/>
  <c r="CI57" i="19"/>
  <c r="CI44" i="18"/>
  <c r="CI57" i="18" s="1"/>
  <c r="BK24" i="19"/>
  <c r="BK37" i="19" s="1"/>
  <c r="BJ37" i="19"/>
  <c r="CA58" i="16"/>
  <c r="CA45" i="15"/>
  <c r="CA58" i="15" s="1"/>
  <c r="AP56" i="14"/>
  <c r="AP43" i="15"/>
  <c r="AP56" i="15" s="1"/>
  <c r="AP43" i="13"/>
  <c r="AP56" i="13" s="1"/>
  <c r="BA41" i="21"/>
  <c r="BA54" i="21" s="1"/>
  <c r="BB28" i="21"/>
  <c r="BB41" i="21" s="1"/>
  <c r="BB54" i="21" s="1"/>
  <c r="BF48" i="25"/>
  <c r="BS45" i="22"/>
  <c r="BS58" i="22" s="1"/>
  <c r="BT32" i="22"/>
  <c r="BT45" i="22" s="1"/>
  <c r="BT58" i="22" s="1"/>
  <c r="AW59" i="22"/>
  <c r="AJ54" i="19"/>
  <c r="AJ41" i="18"/>
  <c r="AJ54" i="18" s="1"/>
  <c r="AJ53" i="19"/>
  <c r="E59" i="17"/>
  <c r="E61" i="17" s="1"/>
  <c r="E75" i="6" s="1"/>
  <c r="P42" i="17"/>
  <c r="Q29" i="17"/>
  <c r="BA26" i="19"/>
  <c r="AZ39" i="19"/>
  <c r="AZ40" i="15"/>
  <c r="AZ53" i="15" s="1"/>
  <c r="AZ53" i="14"/>
  <c r="AZ40" i="13"/>
  <c r="AZ53" i="13" s="1"/>
  <c r="CK28" i="7"/>
  <c r="CJ41" i="7"/>
  <c r="G34" i="25"/>
  <c r="G47" i="25" s="1"/>
  <c r="G47" i="24"/>
  <c r="G34" i="23"/>
  <c r="G47" i="23" s="1"/>
  <c r="BH34" i="10"/>
  <c r="BH47" i="10" s="1"/>
  <c r="BH34" i="8"/>
  <c r="BH47" i="8" s="1"/>
  <c r="Q28" i="17"/>
  <c r="P41" i="17"/>
  <c r="P54" i="17" s="1"/>
  <c r="AI39" i="24"/>
  <c r="AJ26" i="24"/>
  <c r="AJ39" i="24" s="1"/>
  <c r="AQ35" i="16"/>
  <c r="AQ48" i="16" s="1"/>
  <c r="AR22" i="16"/>
  <c r="AQ44" i="15"/>
  <c r="AQ57" i="15" s="1"/>
  <c r="AQ57" i="14"/>
  <c r="AQ44" i="13"/>
  <c r="AQ57" i="13" s="1"/>
  <c r="H21" i="17"/>
  <c r="G34" i="17"/>
  <c r="Y34" i="24"/>
  <c r="Z21" i="24"/>
  <c r="BQ43" i="13"/>
  <c r="BQ56" i="13" s="1"/>
  <c r="BI45" i="9"/>
  <c r="BJ32" i="9"/>
  <c r="AQ42" i="17"/>
  <c r="AQ55" i="17" s="1"/>
  <c r="AR29" i="17"/>
  <c r="BK51" i="24"/>
  <c r="BK38" i="23"/>
  <c r="BK51" i="23" s="1"/>
  <c r="BJ41" i="14"/>
  <c r="BK28" i="14"/>
  <c r="BK41" i="14" s="1"/>
  <c r="CA44" i="21"/>
  <c r="CA57" i="21" s="1"/>
  <c r="CB31" i="21"/>
  <c r="H40" i="9"/>
  <c r="I27" i="9"/>
  <c r="I40" i="9" s="1"/>
  <c r="AQ52" i="11"/>
  <c r="CL56" i="19"/>
  <c r="CL43" i="18"/>
  <c r="CL56" i="18" s="1"/>
  <c r="Q26" i="7"/>
  <c r="P39" i="7"/>
  <c r="P34" i="24"/>
  <c r="Q21" i="24"/>
  <c r="AI38" i="24"/>
  <c r="AJ25" i="24"/>
  <c r="AJ38" i="24" s="1"/>
  <c r="BA30" i="21"/>
  <c r="AZ43" i="21"/>
  <c r="AZ56" i="21" s="1"/>
  <c r="O55" i="22"/>
  <c r="O42" i="23"/>
  <c r="O55" i="23" s="1"/>
  <c r="BS45" i="24"/>
  <c r="BT32" i="24"/>
  <c r="BT45" i="24" s="1"/>
  <c r="Y44" i="26"/>
  <c r="Z31" i="26"/>
  <c r="BA34" i="11"/>
  <c r="BA47" i="11" s="1"/>
  <c r="BB21" i="11"/>
  <c r="BB34" i="11" s="1"/>
  <c r="BB47" i="11" s="1"/>
  <c r="Q38" i="26"/>
  <c r="Q51" i="26" s="1"/>
  <c r="R25" i="26"/>
  <c r="R38" i="26" s="1"/>
  <c r="R51" i="26" s="1"/>
  <c r="G35" i="21"/>
  <c r="G48" i="21" s="1"/>
  <c r="H22" i="21"/>
  <c r="AS28" i="7"/>
  <c r="AS41" i="7" s="1"/>
  <c r="AS54" i="7" s="1"/>
  <c r="AR41" i="7"/>
  <c r="AR54" i="7" s="1"/>
  <c r="P42" i="22"/>
  <c r="Q29" i="22"/>
  <c r="BT51" i="9"/>
  <c r="BI45" i="20"/>
  <c r="BI58" i="20" s="1"/>
  <c r="BI58" i="19"/>
  <c r="BI45" i="18"/>
  <c r="BI58" i="18" s="1"/>
  <c r="CC57" i="9"/>
  <c r="Z34" i="21"/>
  <c r="Z47" i="21" s="1"/>
  <c r="AA21" i="21"/>
  <c r="AA34" i="21" s="1"/>
  <c r="AA47" i="21" s="1"/>
  <c r="X57" i="26"/>
  <c r="X44" i="25"/>
  <c r="X57" i="25" s="1"/>
  <c r="CL28" i="24"/>
  <c r="CL41" i="24" s="1"/>
  <c r="CK41" i="24"/>
  <c r="BB31" i="24"/>
  <c r="BB44" i="24" s="1"/>
  <c r="BA44" i="24"/>
  <c r="BT26" i="22"/>
  <c r="BT39" i="22" s="1"/>
  <c r="BT52" i="22" s="1"/>
  <c r="BS39" i="22"/>
  <c r="BS52" i="22" s="1"/>
  <c r="BA53" i="24"/>
  <c r="BA40" i="23"/>
  <c r="BA53" i="23" s="1"/>
  <c r="AI37" i="26"/>
  <c r="AI50" i="26" s="1"/>
  <c r="AJ24" i="26"/>
  <c r="AJ37" i="26" s="1"/>
  <c r="AJ50" i="26" s="1"/>
  <c r="AZ34" i="15"/>
  <c r="AZ47" i="15" s="1"/>
  <c r="AZ34" i="13"/>
  <c r="AZ47" i="13" s="1"/>
  <c r="AZ47" i="14"/>
  <c r="BS26" i="7"/>
  <c r="BR39" i="7"/>
  <c r="BR52" i="7" s="1"/>
  <c r="BI43" i="24"/>
  <c r="BJ30" i="24"/>
  <c r="CK43" i="21"/>
  <c r="CK56" i="21" s="1"/>
  <c r="CL30" i="21"/>
  <c r="CL43" i="21" s="1"/>
  <c r="CL56" i="21" s="1"/>
  <c r="X39" i="15"/>
  <c r="X52" i="15" s="1"/>
  <c r="X52" i="14"/>
  <c r="X39" i="13"/>
  <c r="X52" i="13" s="1"/>
  <c r="AQ38" i="26"/>
  <c r="AR25" i="26"/>
  <c r="AZ37" i="10"/>
  <c r="AZ50" i="10" s="1"/>
  <c r="AZ37" i="8"/>
  <c r="AZ50" i="8" s="1"/>
  <c r="AZ50" i="9"/>
  <c r="CA37" i="10"/>
  <c r="CA50" i="10" s="1"/>
  <c r="CA50" i="9"/>
  <c r="CA37" i="8"/>
  <c r="CA50" i="8" s="1"/>
  <c r="AG56" i="26"/>
  <c r="AG43" i="25"/>
  <c r="AG56" i="25" s="1"/>
  <c r="Q49" i="14"/>
  <c r="BJ40" i="22"/>
  <c r="BJ53" i="22" s="1"/>
  <c r="BK27" i="22"/>
  <c r="BK40" i="22" s="1"/>
  <c r="BK53" i="22" s="1"/>
  <c r="BR34" i="10"/>
  <c r="BR47" i="10" s="1"/>
  <c r="BR34" i="8"/>
  <c r="BR47" i="8" s="1"/>
  <c r="AJ32" i="19"/>
  <c r="AJ45" i="19" s="1"/>
  <c r="AI45" i="19"/>
  <c r="CK37" i="21"/>
  <c r="CK50" i="21" s="1"/>
  <c r="CL24" i="21"/>
  <c r="CL37" i="21" s="1"/>
  <c r="CL50" i="21" s="1"/>
  <c r="AQ34" i="21"/>
  <c r="AQ47" i="21" s="1"/>
  <c r="AR21" i="21"/>
  <c r="H24" i="24"/>
  <c r="G37" i="24"/>
  <c r="CA39" i="26"/>
  <c r="CA52" i="26" s="1"/>
  <c r="CB26" i="26"/>
  <c r="BA22" i="11"/>
  <c r="AZ35" i="11"/>
  <c r="AZ48" i="11" s="1"/>
  <c r="X44" i="20"/>
  <c r="X57" i="20" s="1"/>
  <c r="X57" i="19"/>
  <c r="X44" i="18"/>
  <c r="X57" i="18" s="1"/>
  <c r="BA31" i="9"/>
  <c r="AZ44" i="9"/>
  <c r="Y47" i="14"/>
  <c r="Y34" i="13"/>
  <c r="Y47" i="13" s="1"/>
  <c r="O52" i="26"/>
  <c r="O39" i="25"/>
  <c r="O52" i="25" s="1"/>
  <c r="BT28" i="9"/>
  <c r="BT41" i="9" s="1"/>
  <c r="BS41" i="9"/>
  <c r="BR37" i="12"/>
  <c r="BS24" i="12"/>
  <c r="CB40" i="24"/>
  <c r="CC27" i="24"/>
  <c r="CC40" i="24" s="1"/>
  <c r="AH42" i="14"/>
  <c r="AI29" i="14"/>
  <c r="AA28" i="24"/>
  <c r="AA41" i="24" s="1"/>
  <c r="Z41" i="24"/>
  <c r="X51" i="14"/>
  <c r="X38" i="13"/>
  <c r="X51" i="13" s="1"/>
  <c r="X38" i="15"/>
  <c r="X51" i="15" s="1"/>
  <c r="Y37" i="15"/>
  <c r="Y50" i="15" s="1"/>
  <c r="Y50" i="14"/>
  <c r="G48" i="24"/>
  <c r="G35" i="23"/>
  <c r="G48" i="23" s="1"/>
  <c r="AR39" i="14"/>
  <c r="AS26" i="14"/>
  <c r="AS39" i="14" s="1"/>
  <c r="BA26" i="12"/>
  <c r="AZ39" i="12"/>
  <c r="AZ52" i="12" s="1"/>
  <c r="AX59" i="18"/>
  <c r="G40" i="26"/>
  <c r="G53" i="26" s="1"/>
  <c r="H27" i="26"/>
  <c r="BS29" i="9"/>
  <c r="BR42" i="9"/>
  <c r="G41" i="16"/>
  <c r="H28" i="16"/>
  <c r="AH36" i="22"/>
  <c r="AI23" i="22"/>
  <c r="CK35" i="16"/>
  <c r="CK48" i="16" s="1"/>
  <c r="CL22" i="16"/>
  <c r="CL35" i="16" s="1"/>
  <c r="CL48" i="16" s="1"/>
  <c r="BA34" i="16"/>
  <c r="BA47" i="16" s="1"/>
  <c r="BB21" i="16"/>
  <c r="BB34" i="16" s="1"/>
  <c r="BB47" i="16" s="1"/>
  <c r="Z44" i="16"/>
  <c r="Z57" i="16" s="1"/>
  <c r="AA31" i="16"/>
  <c r="AA44" i="16" s="1"/>
  <c r="AA57" i="16" s="1"/>
  <c r="AR36" i="10"/>
  <c r="AR49" i="10" s="1"/>
  <c r="AR49" i="9"/>
  <c r="BA27" i="21"/>
  <c r="AZ40" i="21"/>
  <c r="AZ53" i="21" s="1"/>
  <c r="P34" i="20"/>
  <c r="P47" i="20" s="1"/>
  <c r="X40" i="25"/>
  <c r="X53" i="25" s="1"/>
  <c r="X53" i="24"/>
  <c r="X40" i="23"/>
  <c r="X53" i="23" s="1"/>
  <c r="CB42" i="19"/>
  <c r="CC29" i="19"/>
  <c r="CC42" i="19" s="1"/>
  <c r="AQ40" i="26"/>
  <c r="AR27" i="26"/>
  <c r="AS21" i="7"/>
  <c r="AS34" i="7" s="1"/>
  <c r="AS47" i="7" s="1"/>
  <c r="AR34" i="7"/>
  <c r="AR47" i="7" s="1"/>
  <c r="Z44" i="11"/>
  <c r="Z57" i="11" s="1"/>
  <c r="AA31" i="11"/>
  <c r="AA44" i="11" s="1"/>
  <c r="AA57" i="11" s="1"/>
  <c r="CB34" i="19"/>
  <c r="CC21" i="19"/>
  <c r="CC34" i="19" s="1"/>
  <c r="CK44" i="16"/>
  <c r="CK57" i="16" s="1"/>
  <c r="CL31" i="16"/>
  <c r="CL44" i="16" s="1"/>
  <c r="CL57" i="16" s="1"/>
  <c r="AZ36" i="12"/>
  <c r="AZ49" i="12" s="1"/>
  <c r="BA23" i="12"/>
  <c r="BR43" i="16"/>
  <c r="BR56" i="16" s="1"/>
  <c r="BS30" i="16"/>
  <c r="AY41" i="20"/>
  <c r="AY54" i="20" s="1"/>
  <c r="AY54" i="19"/>
  <c r="AY41" i="18"/>
  <c r="AY54" i="18" s="1"/>
  <c r="BV8" i="10"/>
  <c r="BM20" i="10"/>
  <c r="BN47" i="10"/>
  <c r="BN59" i="10" s="1"/>
  <c r="BO53" i="10"/>
  <c r="BO57" i="10"/>
  <c r="BM47" i="10"/>
  <c r="BM59" i="10" s="1"/>
  <c r="BO50" i="10"/>
  <c r="BO51" i="10"/>
  <c r="BO48" i="10"/>
  <c r="BO54" i="10"/>
  <c r="BO49" i="10"/>
  <c r="BO58" i="10"/>
  <c r="BO47" i="10"/>
  <c r="BS23" i="19"/>
  <c r="BR36" i="19"/>
  <c r="BT25" i="24"/>
  <c r="BT38" i="24" s="1"/>
  <c r="BS38" i="24"/>
  <c r="CA39" i="20"/>
  <c r="CA52" i="20" s="1"/>
  <c r="CI42" i="13"/>
  <c r="CI55" i="13" s="1"/>
  <c r="BS39" i="17"/>
  <c r="BS52" i="17" s="1"/>
  <c r="BT26" i="17"/>
  <c r="BT39" i="17" s="1"/>
  <c r="BT52" i="17" s="1"/>
  <c r="AQ36" i="7"/>
  <c r="AR23" i="7"/>
  <c r="CA51" i="11"/>
  <c r="CA38" i="10"/>
  <c r="CA51" i="10" s="1"/>
  <c r="G47" i="21"/>
  <c r="G34" i="20"/>
  <c r="G47" i="20" s="1"/>
  <c r="CL28" i="22"/>
  <c r="CL41" i="22" s="1"/>
  <c r="CL54" i="22" s="1"/>
  <c r="CK41" i="22"/>
  <c r="CK54" i="22" s="1"/>
  <c r="Y42" i="20"/>
  <c r="Y55" i="20" s="1"/>
  <c r="Y55" i="19"/>
  <c r="Y42" i="18"/>
  <c r="Y55" i="18" s="1"/>
  <c r="H40" i="12"/>
  <c r="H53" i="12" s="1"/>
  <c r="I27" i="12"/>
  <c r="I40" i="12" s="1"/>
  <c r="I53" i="12" s="1"/>
  <c r="E59" i="8"/>
  <c r="E61" i="8" s="1"/>
  <c r="E62" i="6" s="1"/>
  <c r="CA42" i="25"/>
  <c r="CA55" i="25" s="1"/>
  <c r="CA55" i="24"/>
  <c r="CA42" i="23"/>
  <c r="CA55" i="23" s="1"/>
  <c r="CL21" i="24"/>
  <c r="CL34" i="24" s="1"/>
  <c r="CK34" i="24"/>
  <c r="AH43" i="7"/>
  <c r="AI30" i="7"/>
  <c r="BI49" i="7"/>
  <c r="BI36" i="8"/>
  <c r="BI49" i="8" s="1"/>
  <c r="CB35" i="15"/>
  <c r="CB48" i="15" s="1"/>
  <c r="CB48" i="14"/>
  <c r="CB35" i="13"/>
  <c r="CB48" i="13" s="1"/>
  <c r="Q32" i="16"/>
  <c r="P45" i="16"/>
  <c r="P58" i="16" s="1"/>
  <c r="O40" i="15"/>
  <c r="O53" i="15" s="1"/>
  <c r="O53" i="14"/>
  <c r="O40" i="13"/>
  <c r="O53" i="13" s="1"/>
  <c r="G35" i="14"/>
  <c r="H22" i="14"/>
  <c r="BA26" i="9"/>
  <c r="AZ39" i="9"/>
  <c r="AS31" i="11"/>
  <c r="AS44" i="11" s="1"/>
  <c r="AS57" i="11" s="1"/>
  <c r="AR44" i="11"/>
  <c r="AR57" i="11" s="1"/>
  <c r="Q40" i="25"/>
  <c r="Q53" i="25" s="1"/>
  <c r="Q53" i="24"/>
  <c r="Q40" i="23"/>
  <c r="Q53" i="23" s="1"/>
  <c r="CJ36" i="17"/>
  <c r="CJ49" i="17" s="1"/>
  <c r="CK23" i="17"/>
  <c r="G56" i="14"/>
  <c r="G43" i="15"/>
  <c r="G56" i="15" s="1"/>
  <c r="G43" i="13"/>
  <c r="G56" i="13" s="1"/>
  <c r="AQ45" i="17"/>
  <c r="AQ58" i="17" s="1"/>
  <c r="AR32" i="17"/>
  <c r="F38" i="15"/>
  <c r="F51" i="15" s="1"/>
  <c r="F38" i="13"/>
  <c r="F51" i="13" s="1"/>
  <c r="F51" i="14"/>
  <c r="CK50" i="9"/>
  <c r="CK37" i="10"/>
  <c r="CK50" i="10" s="1"/>
  <c r="CK37" i="8"/>
  <c r="CK50" i="8" s="1"/>
  <c r="AY45" i="15"/>
  <c r="AY58" i="15" s="1"/>
  <c r="Y45" i="11"/>
  <c r="Y58" i="11" s="1"/>
  <c r="Z32" i="11"/>
  <c r="AY36" i="20"/>
  <c r="AY49" i="20" s="1"/>
  <c r="AY49" i="19"/>
  <c r="AY36" i="18"/>
  <c r="AY49" i="18" s="1"/>
  <c r="BZ52" i="7"/>
  <c r="BZ39" i="8"/>
  <c r="BZ52" i="8" s="1"/>
  <c r="F35" i="20"/>
  <c r="F48" i="20" s="1"/>
  <c r="BD8" i="9"/>
  <c r="AU47" i="9"/>
  <c r="AU59" i="9" s="1"/>
  <c r="AU20" i="9"/>
  <c r="AW53" i="9"/>
  <c r="AW56" i="9"/>
  <c r="AV47" i="9"/>
  <c r="AV59" i="9" s="1"/>
  <c r="AW54" i="9"/>
  <c r="AW51" i="9"/>
  <c r="AW49" i="9"/>
  <c r="AW50" i="9"/>
  <c r="AW58" i="9"/>
  <c r="AW47" i="9"/>
  <c r="AW57" i="9"/>
  <c r="AX47" i="9"/>
  <c r="AX59" i="9" s="1"/>
  <c r="AW55" i="9"/>
  <c r="AW52" i="9"/>
  <c r="AW48" i="9"/>
  <c r="BI40" i="7"/>
  <c r="BI53" i="7" s="1"/>
  <c r="BJ27" i="7"/>
  <c r="BR39" i="9"/>
  <c r="BS26" i="9"/>
  <c r="I21" i="4"/>
  <c r="J21" i="6"/>
  <c r="Y42" i="11"/>
  <c r="Z29" i="11"/>
  <c r="CA38" i="12"/>
  <c r="CB25" i="12"/>
  <c r="BZ37" i="18"/>
  <c r="BZ50" i="18" s="1"/>
  <c r="BV8" i="14"/>
  <c r="BM20" i="14"/>
  <c r="BN47" i="14"/>
  <c r="BN59" i="14" s="1"/>
  <c r="BO54" i="14"/>
  <c r="BM47" i="14"/>
  <c r="BM59" i="14" s="1"/>
  <c r="BO53" i="14"/>
  <c r="BO50" i="14"/>
  <c r="BO47" i="14"/>
  <c r="BO57" i="14"/>
  <c r="BO48" i="14"/>
  <c r="BO49" i="14"/>
  <c r="BO56" i="14"/>
  <c r="BP47" i="14"/>
  <c r="BP59" i="14" s="1"/>
  <c r="BO55" i="14"/>
  <c r="BO58" i="14"/>
  <c r="BO52" i="14"/>
  <c r="BQ47" i="14"/>
  <c r="BO51" i="14"/>
  <c r="Q55" i="24"/>
  <c r="CL27" i="12"/>
  <c r="CL40" i="12" s="1"/>
  <c r="CK40" i="12"/>
  <c r="R41" i="25"/>
  <c r="R54" i="25" s="1"/>
  <c r="R54" i="24"/>
  <c r="BT48" i="19"/>
  <c r="BT35" i="18"/>
  <c r="BT48" i="18" s="1"/>
  <c r="AG53" i="21"/>
  <c r="AG40" i="20"/>
  <c r="AG53" i="20" s="1"/>
  <c r="F57" i="26"/>
  <c r="F44" i="25"/>
  <c r="F57" i="25" s="1"/>
  <c r="CE14" i="12"/>
  <c r="CJ53" i="12" s="1"/>
  <c r="BV53" i="12"/>
  <c r="BW53" i="12"/>
  <c r="BY53" i="12"/>
  <c r="AR41" i="11"/>
  <c r="AR54" i="11" s="1"/>
  <c r="AS28" i="11"/>
  <c r="AS41" i="11" s="1"/>
  <c r="AS54" i="11" s="1"/>
  <c r="R55" i="19"/>
  <c r="BH51" i="26"/>
  <c r="BH38" i="25"/>
  <c r="BH51" i="25" s="1"/>
  <c r="BF51" i="25"/>
  <c r="O49" i="12"/>
  <c r="O36" i="13"/>
  <c r="O49" i="13" s="1"/>
  <c r="AZ42" i="11"/>
  <c r="AZ55" i="11" s="1"/>
  <c r="BA29" i="11"/>
  <c r="H36" i="14"/>
  <c r="I23" i="14"/>
  <c r="I36" i="14" s="1"/>
  <c r="BJ40" i="21"/>
  <c r="BJ53" i="21" s="1"/>
  <c r="BK27" i="21"/>
  <c r="BK40" i="21" s="1"/>
  <c r="BK53" i="21" s="1"/>
  <c r="AH42" i="19"/>
  <c r="AI29" i="19"/>
  <c r="H58" i="9"/>
  <c r="X49" i="11"/>
  <c r="X36" i="10"/>
  <c r="X49" i="10" s="1"/>
  <c r="Y34" i="20"/>
  <c r="Y47" i="20" s="1"/>
  <c r="Y47" i="19"/>
  <c r="Y34" i="18"/>
  <c r="Y47" i="18" s="1"/>
  <c r="BS45" i="21"/>
  <c r="BS58" i="21" s="1"/>
  <c r="BT32" i="21"/>
  <c r="BT45" i="21" s="1"/>
  <c r="BT58" i="21" s="1"/>
  <c r="CB45" i="21"/>
  <c r="CC32" i="21"/>
  <c r="CC45" i="21" s="1"/>
  <c r="H45" i="11"/>
  <c r="H58" i="11" s="1"/>
  <c r="I32" i="11"/>
  <c r="I45" i="11" s="1"/>
  <c r="I58" i="11" s="1"/>
  <c r="Y43" i="21"/>
  <c r="Y56" i="21" s="1"/>
  <c r="Z30" i="21"/>
  <c r="BI50" i="19"/>
  <c r="BI37" i="18"/>
  <c r="BI50" i="18" s="1"/>
  <c r="Z42" i="24"/>
  <c r="AA29" i="24"/>
  <c r="AA42" i="24" s="1"/>
  <c r="Z43" i="24"/>
  <c r="AA30" i="24"/>
  <c r="AA43" i="24" s="1"/>
  <c r="CI39" i="20"/>
  <c r="CI52" i="20" s="1"/>
  <c r="CI39" i="18"/>
  <c r="CI52" i="18" s="1"/>
  <c r="BI44" i="8"/>
  <c r="BI57" i="8" s="1"/>
  <c r="AI42" i="22"/>
  <c r="AI55" i="22" s="1"/>
  <c r="AJ29" i="22"/>
  <c r="AJ42" i="22" s="1"/>
  <c r="AJ55" i="22" s="1"/>
  <c r="AZ37" i="12"/>
  <c r="BA24" i="12"/>
  <c r="O55" i="17"/>
  <c r="O42" i="18"/>
  <c r="O55" i="18" s="1"/>
  <c r="AY39" i="20"/>
  <c r="AY52" i="20" s="1"/>
  <c r="AY52" i="19"/>
  <c r="AY39" i="18"/>
  <c r="AY52" i="18" s="1"/>
  <c r="CK42" i="16"/>
  <c r="CK55" i="16" s="1"/>
  <c r="CL29" i="16"/>
  <c r="CL42" i="16" s="1"/>
  <c r="CL55" i="16" s="1"/>
  <c r="BJ21" i="9"/>
  <c r="BI34" i="9"/>
  <c r="BI37" i="26"/>
  <c r="BI50" i="26" s="1"/>
  <c r="BJ24" i="26"/>
  <c r="P44" i="11"/>
  <c r="P57" i="11" s="1"/>
  <c r="Q31" i="11"/>
  <c r="B35" i="4"/>
  <c r="B36" i="4" s="1"/>
  <c r="AH39" i="25"/>
  <c r="AH52" i="25" s="1"/>
  <c r="AH52" i="24"/>
  <c r="AH39" i="23"/>
  <c r="AH52" i="23" s="1"/>
  <c r="P38" i="10"/>
  <c r="P51" i="10" s="1"/>
  <c r="P51" i="9"/>
  <c r="P38" i="8"/>
  <c r="P51" i="8" s="1"/>
  <c r="AR44" i="14"/>
  <c r="AS31" i="14"/>
  <c r="AS44" i="14" s="1"/>
  <c r="H35" i="11"/>
  <c r="I22" i="11"/>
  <c r="I35" i="11" s="1"/>
  <c r="AR35" i="21"/>
  <c r="AR48" i="21" s="1"/>
  <c r="AS22" i="21"/>
  <c r="AS35" i="21" s="1"/>
  <c r="AS48" i="21" s="1"/>
  <c r="BF48" i="23"/>
  <c r="X34" i="25"/>
  <c r="X47" i="25" s="1"/>
  <c r="X47" i="24"/>
  <c r="X34" i="23"/>
  <c r="X47" i="23" s="1"/>
  <c r="BR44" i="26"/>
  <c r="BR57" i="26" s="1"/>
  <c r="BS31" i="26"/>
  <c r="BQ43" i="15"/>
  <c r="BQ56" i="15" s="1"/>
  <c r="BO47" i="13"/>
  <c r="CA35" i="18"/>
  <c r="CA48" i="18" s="1"/>
  <c r="BJ51" i="24"/>
  <c r="BJ38" i="23"/>
  <c r="BJ51" i="23" s="1"/>
  <c r="BI41" i="15"/>
  <c r="BI54" i="15" s="1"/>
  <c r="BI54" i="14"/>
  <c r="BI41" i="13"/>
  <c r="BI54" i="13" s="1"/>
  <c r="G40" i="10"/>
  <c r="G53" i="10" s="1"/>
  <c r="G53" i="9"/>
  <c r="G40" i="8"/>
  <c r="G53" i="8" s="1"/>
  <c r="BS27" i="22"/>
  <c r="BR40" i="22"/>
  <c r="BR53" i="22" s="1"/>
  <c r="AH45" i="16"/>
  <c r="AI32" i="16"/>
  <c r="I30" i="11"/>
  <c r="I43" i="11" s="1"/>
  <c r="I56" i="11" s="1"/>
  <c r="H43" i="11"/>
  <c r="H56" i="11" s="1"/>
  <c r="BS36" i="12"/>
  <c r="BS49" i="12" s="1"/>
  <c r="BT23" i="12"/>
  <c r="BT36" i="12" s="1"/>
  <c r="BT49" i="12" s="1"/>
  <c r="AY42" i="20"/>
  <c r="AY55" i="20" s="1"/>
  <c r="AY55" i="19"/>
  <c r="AY42" i="18"/>
  <c r="AY55" i="18" s="1"/>
  <c r="CL28" i="12"/>
  <c r="CL41" i="12" s="1"/>
  <c r="CL54" i="12" s="1"/>
  <c r="CK41" i="12"/>
  <c r="CK54" i="12" s="1"/>
  <c r="AJ22" i="14"/>
  <c r="AJ35" i="14" s="1"/>
  <c r="AI35" i="14"/>
  <c r="BI37" i="24"/>
  <c r="BJ24" i="24"/>
  <c r="CA41" i="24"/>
  <c r="CB28" i="24"/>
  <c r="AQ35" i="26"/>
  <c r="AR22" i="26"/>
  <c r="AG36" i="15"/>
  <c r="AG49" i="15" s="1"/>
  <c r="AG36" i="13"/>
  <c r="AG49" i="13" s="1"/>
  <c r="AG49" i="14"/>
  <c r="Z42" i="12"/>
  <c r="Z55" i="12" s="1"/>
  <c r="AA29" i="12"/>
  <c r="AA42" i="12" s="1"/>
  <c r="AA55" i="12" s="1"/>
  <c r="AR41" i="19"/>
  <c r="AS28" i="19"/>
  <c r="AS41" i="19" s="1"/>
  <c r="BB51" i="9"/>
  <c r="BB53" i="24"/>
  <c r="BB40" i="23"/>
  <c r="BB53" i="23" s="1"/>
  <c r="P37" i="25"/>
  <c r="P50" i="25" s="1"/>
  <c r="P50" i="24"/>
  <c r="P37" i="23"/>
  <c r="P50" i="23" s="1"/>
  <c r="BH34" i="25"/>
  <c r="BH47" i="25" s="1"/>
  <c r="BH34" i="23"/>
  <c r="BH47" i="23" s="1"/>
  <c r="BH37" i="25"/>
  <c r="BH50" i="25" s="1"/>
  <c r="BH50" i="24"/>
  <c r="BH37" i="23"/>
  <c r="BH50" i="23" s="1"/>
  <c r="O45" i="25"/>
  <c r="O58" i="25" s="1"/>
  <c r="O58" i="24"/>
  <c r="O45" i="23"/>
  <c r="O58" i="23" s="1"/>
  <c r="BA22" i="24"/>
  <c r="AZ35" i="24"/>
  <c r="BZ41" i="25"/>
  <c r="BZ54" i="25" s="1"/>
  <c r="BZ54" i="24"/>
  <c r="BZ41" i="23"/>
  <c r="BZ54" i="23" s="1"/>
  <c r="CI42" i="20"/>
  <c r="CI55" i="20" s="1"/>
  <c r="CI55" i="19"/>
  <c r="CI42" i="18"/>
  <c r="CI55" i="18" s="1"/>
  <c r="CC48" i="19"/>
  <c r="BJ35" i="21"/>
  <c r="BJ48" i="21" s="1"/>
  <c r="BK22" i="21"/>
  <c r="BK35" i="21" s="1"/>
  <c r="BK48" i="21" s="1"/>
  <c r="BR35" i="18"/>
  <c r="BR48" i="18" s="1"/>
  <c r="X37" i="10"/>
  <c r="X50" i="10" s="1"/>
  <c r="X50" i="9"/>
  <c r="X37" i="8"/>
  <c r="X50" i="8" s="1"/>
  <c r="CL22" i="12"/>
  <c r="CL35" i="12" s="1"/>
  <c r="CK35" i="12"/>
  <c r="BO59" i="7"/>
  <c r="CA44" i="26"/>
  <c r="CA57" i="26" s="1"/>
  <c r="CB31" i="26"/>
  <c r="BH43" i="25"/>
  <c r="BH56" i="25" s="1"/>
  <c r="BH56" i="24"/>
  <c r="BH43" i="23"/>
  <c r="BH56" i="23" s="1"/>
  <c r="AQ38" i="11"/>
  <c r="AQ51" i="11" s="1"/>
  <c r="AR25" i="11"/>
  <c r="CK40" i="14"/>
  <c r="CL27" i="14"/>
  <c r="CL40" i="14" s="1"/>
  <c r="AP51" i="26"/>
  <c r="AP38" i="25"/>
  <c r="AP51" i="25" s="1"/>
  <c r="R36" i="15"/>
  <c r="R49" i="15" s="1"/>
  <c r="R49" i="14"/>
  <c r="BI39" i="26"/>
  <c r="BJ26" i="26"/>
  <c r="AQ43" i="7"/>
  <c r="AQ56" i="7" s="1"/>
  <c r="AR30" i="7"/>
  <c r="Y36" i="26"/>
  <c r="Y49" i="26" s="1"/>
  <c r="Z23" i="26"/>
  <c r="AQ45" i="7"/>
  <c r="AR32" i="7"/>
  <c r="AQ39" i="15"/>
  <c r="AQ52" i="15" s="1"/>
  <c r="AQ39" i="13"/>
  <c r="AQ52" i="13" s="1"/>
  <c r="AQ52" i="14"/>
  <c r="AA53" i="19"/>
  <c r="AX59" i="19"/>
  <c r="CA53" i="12"/>
  <c r="CA40" i="13"/>
  <c r="CA53" i="13" s="1"/>
  <c r="F54" i="16"/>
  <c r="F59" i="16" s="1"/>
  <c r="F61" i="16" s="1"/>
  <c r="F72" i="6" s="1"/>
  <c r="F41" i="15"/>
  <c r="F54" i="15" s="1"/>
  <c r="H37" i="7"/>
  <c r="I24" i="7"/>
  <c r="I37" i="7" s="1"/>
  <c r="CE52" i="9"/>
  <c r="CF52" i="9"/>
  <c r="AG49" i="22"/>
  <c r="AG59" i="22" s="1"/>
  <c r="AG36" i="23"/>
  <c r="AG49" i="23" s="1"/>
  <c r="AH43" i="21"/>
  <c r="AH56" i="21" s="1"/>
  <c r="AI30" i="21"/>
  <c r="AO59" i="15"/>
  <c r="AS49" i="9"/>
  <c r="AS36" i="10"/>
  <c r="AS49" i="10" s="1"/>
  <c r="BA47" i="17"/>
  <c r="CA42" i="20"/>
  <c r="CA55" i="20" s="1"/>
  <c r="CA42" i="18"/>
  <c r="CA55" i="18" s="1"/>
  <c r="CA55" i="19"/>
  <c r="CC29" i="7"/>
  <c r="CC42" i="7" s="1"/>
  <c r="CC55" i="7" s="1"/>
  <c r="CB42" i="7"/>
  <c r="CB55" i="7" s="1"/>
  <c r="AP53" i="26"/>
  <c r="AP40" i="25"/>
  <c r="AP53" i="25" s="1"/>
  <c r="G45" i="17"/>
  <c r="G58" i="17" s="1"/>
  <c r="H32" i="17"/>
  <c r="CA34" i="18"/>
  <c r="Y34" i="11"/>
  <c r="Y47" i="11" s="1"/>
  <c r="Z21" i="11"/>
  <c r="R43" i="20"/>
  <c r="R56" i="20" s="1"/>
  <c r="R56" i="19"/>
  <c r="R43" i="18"/>
  <c r="R56" i="18" s="1"/>
  <c r="Y35" i="15"/>
  <c r="Y48" i="15" s="1"/>
  <c r="Y48" i="14"/>
  <c r="Y35" i="13"/>
  <c r="Y48" i="13" s="1"/>
  <c r="P42" i="21"/>
  <c r="Q29" i="21"/>
  <c r="AO59" i="13"/>
  <c r="X58" i="26"/>
  <c r="X45" i="25"/>
  <c r="X58" i="25" s="1"/>
  <c r="AP49" i="7"/>
  <c r="AP36" i="8"/>
  <c r="AP49" i="8" s="1"/>
  <c r="CJ43" i="26"/>
  <c r="CJ56" i="26" s="1"/>
  <c r="CK30" i="26"/>
  <c r="Z42" i="19"/>
  <c r="AA29" i="19"/>
  <c r="AA42" i="19" s="1"/>
  <c r="E59" i="9"/>
  <c r="E61" i="9" s="1"/>
  <c r="E63" i="6" s="1"/>
  <c r="I23" i="22"/>
  <c r="I36" i="22" s="1"/>
  <c r="I49" i="22" s="1"/>
  <c r="H36" i="22"/>
  <c r="H49" i="22" s="1"/>
  <c r="H34" i="11"/>
  <c r="H47" i="11" s="1"/>
  <c r="I21" i="11"/>
  <c r="I34" i="11" s="1"/>
  <c r="I47" i="11" s="1"/>
  <c r="AQ38" i="9"/>
  <c r="AR25" i="9"/>
  <c r="CL21" i="21"/>
  <c r="CL34" i="21" s="1"/>
  <c r="CK34" i="21"/>
  <c r="AG56" i="7"/>
  <c r="AG43" i="8"/>
  <c r="AG56" i="8" s="1"/>
  <c r="BK23" i="7"/>
  <c r="BK36" i="7" s="1"/>
  <c r="BJ36" i="7"/>
  <c r="AQ37" i="17"/>
  <c r="AQ50" i="17" s="1"/>
  <c r="AR24" i="17"/>
  <c r="P40" i="14"/>
  <c r="Q27" i="14"/>
  <c r="F35" i="15"/>
  <c r="F48" i="15" s="1"/>
  <c r="F48" i="14"/>
  <c r="F35" i="13"/>
  <c r="F48" i="13" s="1"/>
  <c r="BI39" i="10"/>
  <c r="BI52" i="10" s="1"/>
  <c r="BI39" i="8"/>
  <c r="BI52" i="8" s="1"/>
  <c r="BI52" i="9"/>
  <c r="BI43" i="10"/>
  <c r="BI56" i="10" s="1"/>
  <c r="AY39" i="10"/>
  <c r="AY52" i="10" s="1"/>
  <c r="AY52" i="9"/>
  <c r="AY39" i="8"/>
  <c r="AY52" i="8" s="1"/>
  <c r="CJ39" i="9"/>
  <c r="CK26" i="9"/>
  <c r="AG43" i="20"/>
  <c r="AG56" i="20" s="1"/>
  <c r="CJ53" i="11"/>
  <c r="Y35" i="26"/>
  <c r="Y48" i="26" s="1"/>
  <c r="Z22" i="26"/>
  <c r="J14" i="6"/>
  <c r="I14" i="4"/>
  <c r="BS31" i="12"/>
  <c r="BR44" i="12"/>
  <c r="BR57" i="12" s="1"/>
  <c r="BA23" i="19"/>
  <c r="AZ36" i="19"/>
  <c r="AQ34" i="17"/>
  <c r="AQ47" i="17" s="1"/>
  <c r="AR21" i="17"/>
  <c r="AZ42" i="17"/>
  <c r="AZ55" i="17" s="1"/>
  <c r="BA29" i="17"/>
  <c r="CC30" i="16"/>
  <c r="CC43" i="16" s="1"/>
  <c r="CC56" i="16" s="1"/>
  <c r="CB43" i="16"/>
  <c r="CB56" i="16" s="1"/>
  <c r="AH38" i="12"/>
  <c r="AH51" i="12" s="1"/>
  <c r="AI25" i="12"/>
  <c r="BQ39" i="10"/>
  <c r="BQ52" i="10" s="1"/>
  <c r="BQ52" i="9"/>
  <c r="BQ39" i="8"/>
  <c r="BQ52" i="8" s="1"/>
  <c r="AH34" i="26"/>
  <c r="AI21" i="26"/>
  <c r="BZ34" i="10"/>
  <c r="X55" i="11"/>
  <c r="X42" i="10"/>
  <c r="X55" i="10" s="1"/>
  <c r="N59" i="12"/>
  <c r="BZ51" i="12"/>
  <c r="BZ38" i="13"/>
  <c r="BZ51" i="13" s="1"/>
  <c r="BJ41" i="21"/>
  <c r="BJ54" i="21" s="1"/>
  <c r="BK28" i="21"/>
  <c r="BK41" i="21" s="1"/>
  <c r="BK54" i="21" s="1"/>
  <c r="AQ45" i="21"/>
  <c r="AQ58" i="21" s="1"/>
  <c r="AR32" i="21"/>
  <c r="R55" i="24"/>
  <c r="Q41" i="25"/>
  <c r="Q54" i="25" s="1"/>
  <c r="Q54" i="24"/>
  <c r="BQ36" i="25"/>
  <c r="BQ49" i="25" s="1"/>
  <c r="BQ36" i="23"/>
  <c r="BQ49" i="23" s="1"/>
  <c r="BQ49" i="24"/>
  <c r="AS27" i="19"/>
  <c r="AS40" i="19" s="1"/>
  <c r="AR40" i="19"/>
  <c r="BI43" i="22"/>
  <c r="BI56" i="22" s="1"/>
  <c r="BJ30" i="22"/>
  <c r="Q55" i="19"/>
  <c r="AZ44" i="7"/>
  <c r="AZ57" i="7" s="1"/>
  <c r="BA31" i="7"/>
  <c r="AA22" i="9"/>
  <c r="AA35" i="9" s="1"/>
  <c r="Z35" i="9"/>
  <c r="G49" i="14"/>
  <c r="G36" i="15"/>
  <c r="G49" i="15" s="1"/>
  <c r="G36" i="13"/>
  <c r="G49" i="13" s="1"/>
  <c r="BK22" i="14"/>
  <c r="BK35" i="14" s="1"/>
  <c r="BJ35" i="14"/>
  <c r="AG42" i="20"/>
  <c r="AG55" i="20" s="1"/>
  <c r="AG55" i="19"/>
  <c r="AG42" i="18"/>
  <c r="AG55" i="18" s="1"/>
  <c r="I58" i="9"/>
  <c r="BT25" i="17"/>
  <c r="BT38" i="17" s="1"/>
  <c r="BT51" i="17" s="1"/>
  <c r="BS38" i="17"/>
  <c r="BS51" i="17" s="1"/>
  <c r="AI38" i="17"/>
  <c r="AI51" i="17" s="1"/>
  <c r="AJ25" i="17"/>
  <c r="AJ38" i="17" s="1"/>
  <c r="AJ51" i="17" s="1"/>
  <c r="AZ58" i="9"/>
  <c r="AP39" i="18"/>
  <c r="AP52" i="18" s="1"/>
  <c r="BS35" i="26"/>
  <c r="BT22" i="26"/>
  <c r="BT35" i="26" s="1"/>
  <c r="BD8" i="15"/>
  <c r="AU20" i="15"/>
  <c r="AV47" i="15"/>
  <c r="AV59" i="15" s="1"/>
  <c r="AW57" i="15"/>
  <c r="AU47" i="15"/>
  <c r="AU59" i="15" s="1"/>
  <c r="AW48" i="15"/>
  <c r="AW55" i="15"/>
  <c r="AW47" i="15"/>
  <c r="AW56" i="15"/>
  <c r="AW53" i="15"/>
  <c r="AW58" i="15"/>
  <c r="AW50" i="15"/>
  <c r="AW54" i="15"/>
  <c r="AW49" i="15"/>
  <c r="BK49" i="11"/>
  <c r="BK36" i="10"/>
  <c r="BK49" i="10" s="1"/>
  <c r="CA58" i="21"/>
  <c r="CA45" i="20"/>
  <c r="CA58" i="20" s="1"/>
  <c r="O36" i="10"/>
  <c r="O49" i="10" s="1"/>
  <c r="Y42" i="25"/>
  <c r="Y55" i="25" s="1"/>
  <c r="Y55" i="24"/>
  <c r="Y42" i="23"/>
  <c r="Y55" i="23" s="1"/>
  <c r="BH40" i="8"/>
  <c r="BH53" i="8" s="1"/>
  <c r="Y56" i="24"/>
  <c r="Y43" i="23"/>
  <c r="Y56" i="23" s="1"/>
  <c r="Y42" i="8"/>
  <c r="Y55" i="8" s="1"/>
  <c r="BS35" i="11"/>
  <c r="BS48" i="11" s="1"/>
  <c r="BT22" i="11"/>
  <c r="BT35" i="11" s="1"/>
  <c r="BT48" i="11" s="1"/>
  <c r="CJ39" i="19"/>
  <c r="CK26" i="19"/>
  <c r="O38" i="8"/>
  <c r="O51" i="8" s="1"/>
  <c r="AY50" i="12"/>
  <c r="AY37" i="13"/>
  <c r="AY50" i="13" s="1"/>
  <c r="AI36" i="26"/>
  <c r="AI49" i="26" s="1"/>
  <c r="AJ23" i="26"/>
  <c r="AJ36" i="26" s="1"/>
  <c r="AJ49" i="26" s="1"/>
  <c r="CK35" i="7"/>
  <c r="CK48" i="7" s="1"/>
  <c r="CL22" i="7"/>
  <c r="CL35" i="7" s="1"/>
  <c r="CL48" i="7" s="1"/>
  <c r="G35" i="7"/>
  <c r="H22" i="7"/>
  <c r="W59" i="23"/>
  <c r="CK34" i="22"/>
  <c r="CL21" i="22"/>
  <c r="CL34" i="22" s="1"/>
  <c r="Y38" i="10"/>
  <c r="Y51" i="10" s="1"/>
  <c r="Y51" i="9"/>
  <c r="Y38" i="8"/>
  <c r="Y51" i="8" s="1"/>
  <c r="R25" i="9"/>
  <c r="R38" i="9" s="1"/>
  <c r="Q38" i="9"/>
  <c r="G48" i="11"/>
  <c r="G35" i="10"/>
  <c r="G48" i="10" s="1"/>
  <c r="BT47" i="14"/>
  <c r="AP35" i="15"/>
  <c r="AP48" i="15" s="1"/>
  <c r="AP48" i="14"/>
  <c r="AP35" i="13"/>
  <c r="AP48" i="13" s="1"/>
  <c r="BA38" i="16"/>
  <c r="BA51" i="16" s="1"/>
  <c r="BB25" i="16"/>
  <c r="BB38" i="16" s="1"/>
  <c r="BB51" i="16" s="1"/>
  <c r="Y41" i="13"/>
  <c r="Y54" i="13" s="1"/>
  <c r="AQ38" i="22"/>
  <c r="AR25" i="22"/>
  <c r="AG58" i="16"/>
  <c r="AG59" i="16" s="1"/>
  <c r="AG45" i="15"/>
  <c r="AG58" i="15" s="1"/>
  <c r="BT47" i="21" l="1"/>
  <c r="CC53" i="9"/>
  <c r="E31" i="6"/>
  <c r="CK53" i="12"/>
  <c r="X59" i="7"/>
  <c r="BH59" i="7"/>
  <c r="F59" i="24"/>
  <c r="F61" i="24" s="1"/>
  <c r="F84" i="6" s="1"/>
  <c r="F61" i="22"/>
  <c r="F82" i="6" s="1"/>
  <c r="D68" i="4"/>
  <c r="G59" i="22"/>
  <c r="G61" i="22" s="1"/>
  <c r="G82" i="6" s="1"/>
  <c r="BH59" i="26"/>
  <c r="F59" i="19"/>
  <c r="F61" i="19" s="1"/>
  <c r="F77" i="6" s="1"/>
  <c r="AP59" i="12"/>
  <c r="BR56" i="12"/>
  <c r="AP59" i="24"/>
  <c r="F59" i="11"/>
  <c r="F61" i="11" s="1"/>
  <c r="F65" i="6" s="1"/>
  <c r="BQ47" i="25"/>
  <c r="BQ59" i="25" s="1"/>
  <c r="D32" i="4"/>
  <c r="O59" i="21"/>
  <c r="D92" i="6"/>
  <c r="CA47" i="20"/>
  <c r="O59" i="12"/>
  <c r="AG59" i="23"/>
  <c r="X59" i="25"/>
  <c r="BR47" i="22"/>
  <c r="AP59" i="23"/>
  <c r="O59" i="26"/>
  <c r="AY59" i="24"/>
  <c r="AY59" i="26"/>
  <c r="AY59" i="25"/>
  <c r="AP59" i="26"/>
  <c r="X59" i="20"/>
  <c r="X59" i="19"/>
  <c r="AZ59" i="21"/>
  <c r="E32" i="6"/>
  <c r="E92" i="6" s="1"/>
  <c r="AZ59" i="16"/>
  <c r="CL53" i="12"/>
  <c r="F59" i="13"/>
  <c r="F61" i="13" s="1"/>
  <c r="F69" i="6" s="1"/>
  <c r="O59" i="14"/>
  <c r="O59" i="15"/>
  <c r="AY59" i="13"/>
  <c r="AG59" i="12"/>
  <c r="F59" i="20"/>
  <c r="F61" i="20" s="1"/>
  <c r="F78" i="6" s="1"/>
  <c r="F59" i="18"/>
  <c r="F61" i="18" s="1"/>
  <c r="F76" i="6" s="1"/>
  <c r="F59" i="17"/>
  <c r="F61" i="17" s="1"/>
  <c r="F75" i="6" s="1"/>
  <c r="BQ59" i="20"/>
  <c r="BO59" i="20"/>
  <c r="BX49" i="20"/>
  <c r="BX48" i="20"/>
  <c r="BW47" i="20"/>
  <c r="BW59" i="20" s="1"/>
  <c r="BX57" i="20"/>
  <c r="BX51" i="20"/>
  <c r="BX55" i="20"/>
  <c r="BX53" i="20"/>
  <c r="BV20" i="20"/>
  <c r="BX56" i="20"/>
  <c r="BX52" i="20"/>
  <c r="BX50" i="20"/>
  <c r="CE8" i="20"/>
  <c r="CI47" i="20" s="1"/>
  <c r="CI59" i="20" s="1"/>
  <c r="BX47" i="20"/>
  <c r="BX54" i="20"/>
  <c r="BV47" i="20"/>
  <c r="BV59" i="20" s="1"/>
  <c r="BX58" i="20"/>
  <c r="CL53" i="17"/>
  <c r="X59" i="18"/>
  <c r="F61" i="21"/>
  <c r="F79" i="6" s="1"/>
  <c r="AG59" i="18"/>
  <c r="CK53" i="17"/>
  <c r="AG59" i="20"/>
  <c r="AG59" i="21"/>
  <c r="AG59" i="19"/>
  <c r="BZ47" i="20"/>
  <c r="BZ59" i="20" s="1"/>
  <c r="X59" i="24"/>
  <c r="F59" i="26"/>
  <c r="F61" i="26" s="1"/>
  <c r="F86" i="6" s="1"/>
  <c r="AY59" i="23"/>
  <c r="BF59" i="23"/>
  <c r="AP59" i="22"/>
  <c r="O59" i="22"/>
  <c r="AP59" i="25"/>
  <c r="X59" i="26"/>
  <c r="X59" i="23"/>
  <c r="F59" i="23"/>
  <c r="F61" i="23" s="1"/>
  <c r="F83" i="6" s="1"/>
  <c r="AY59" i="14"/>
  <c r="AY59" i="15"/>
  <c r="AP59" i="15"/>
  <c r="F59" i="14"/>
  <c r="F61" i="14" s="1"/>
  <c r="F70" i="6" s="1"/>
  <c r="F65" i="4" s="1"/>
  <c r="BQ59" i="14"/>
  <c r="BK48" i="12"/>
  <c r="X59" i="13"/>
  <c r="BJ48" i="12"/>
  <c r="X59" i="15"/>
  <c r="BN56" i="12"/>
  <c r="BV17" i="12"/>
  <c r="CA56" i="12" s="1"/>
  <c r="BM56" i="12"/>
  <c r="BP56" i="12"/>
  <c r="F59" i="15"/>
  <c r="F61" i="15" s="1"/>
  <c r="F71" i="6" s="1"/>
  <c r="AP59" i="13"/>
  <c r="AP59" i="14"/>
  <c r="X59" i="14"/>
  <c r="CK34" i="11"/>
  <c r="CK34" i="10" s="1"/>
  <c r="CL21" i="11"/>
  <c r="CL34" i="11" s="1"/>
  <c r="CL34" i="10" s="1"/>
  <c r="Q45" i="11"/>
  <c r="Q58" i="11" s="1"/>
  <c r="R32" i="11"/>
  <c r="R45" i="11" s="1"/>
  <c r="R58" i="11" s="1"/>
  <c r="AI36" i="9"/>
  <c r="AI49" i="9" s="1"/>
  <c r="AJ23" i="9"/>
  <c r="AJ36" i="9" s="1"/>
  <c r="AJ49" i="9" s="1"/>
  <c r="Y41" i="8"/>
  <c r="Y54" i="8" s="1"/>
  <c r="BR41" i="8"/>
  <c r="BR54" i="8" s="1"/>
  <c r="Q43" i="7"/>
  <c r="Q56" i="7" s="1"/>
  <c r="R30" i="7"/>
  <c r="R43" i="7" s="1"/>
  <c r="R56" i="7" s="1"/>
  <c r="AH43" i="10"/>
  <c r="AH56" i="10" s="1"/>
  <c r="AH56" i="9"/>
  <c r="AQ50" i="11"/>
  <c r="AQ37" i="10"/>
  <c r="AQ50" i="10" s="1"/>
  <c r="AJ30" i="9"/>
  <c r="AJ43" i="9" s="1"/>
  <c r="AI43" i="9"/>
  <c r="BK30" i="9"/>
  <c r="BK43" i="9" s="1"/>
  <c r="BJ43" i="9"/>
  <c r="AI34" i="11"/>
  <c r="AI47" i="11" s="1"/>
  <c r="AJ21" i="11"/>
  <c r="AJ34" i="11" s="1"/>
  <c r="AJ47" i="11" s="1"/>
  <c r="CL35" i="10"/>
  <c r="CL48" i="10" s="1"/>
  <c r="P45" i="10"/>
  <c r="P58" i="10" s="1"/>
  <c r="P43" i="8"/>
  <c r="P56" i="8" s="1"/>
  <c r="AI40" i="7"/>
  <c r="AI53" i="7" s="1"/>
  <c r="AJ27" i="7"/>
  <c r="AJ40" i="7" s="1"/>
  <c r="AJ53" i="7" s="1"/>
  <c r="R48" i="7"/>
  <c r="R35" i="8"/>
  <c r="R48" i="8" s="1"/>
  <c r="H39" i="9"/>
  <c r="H52" i="9" s="1"/>
  <c r="I26" i="9"/>
  <c r="I39" i="9" s="1"/>
  <c r="I52" i="9" s="1"/>
  <c r="BA40" i="9"/>
  <c r="BB27" i="9"/>
  <c r="BB40" i="9" s="1"/>
  <c r="BR51" i="11"/>
  <c r="BR38" i="10"/>
  <c r="BR51" i="10" s="1"/>
  <c r="H36" i="7"/>
  <c r="H49" i="7" s="1"/>
  <c r="I23" i="7"/>
  <c r="I36" i="7" s="1"/>
  <c r="I49" i="7" s="1"/>
  <c r="AI43" i="11"/>
  <c r="AI56" i="11" s="1"/>
  <c r="AJ30" i="11"/>
  <c r="AJ43" i="11" s="1"/>
  <c r="AJ56" i="11" s="1"/>
  <c r="AR44" i="7"/>
  <c r="AR57" i="7" s="1"/>
  <c r="AS31" i="7"/>
  <c r="AS44" i="7" s="1"/>
  <c r="AS57" i="7" s="1"/>
  <c r="AQ39" i="10"/>
  <c r="AQ52" i="10" s="1"/>
  <c r="AQ39" i="8"/>
  <c r="AQ52" i="8" s="1"/>
  <c r="Y45" i="10"/>
  <c r="Y58" i="10" s="1"/>
  <c r="Q48" i="7"/>
  <c r="Q35" i="8"/>
  <c r="Q48" i="8" s="1"/>
  <c r="BA37" i="7"/>
  <c r="BA50" i="7" s="1"/>
  <c r="BB24" i="7"/>
  <c r="BB37" i="7" s="1"/>
  <c r="BB50" i="7" s="1"/>
  <c r="AR35" i="7"/>
  <c r="AR48" i="7" s="1"/>
  <c r="AS22" i="7"/>
  <c r="AS35" i="7" s="1"/>
  <c r="AS48" i="7" s="1"/>
  <c r="Z40" i="11"/>
  <c r="Z53" i="11" s="1"/>
  <c r="AA27" i="11"/>
  <c r="AA40" i="11" s="1"/>
  <c r="AA53" i="11" s="1"/>
  <c r="BS38" i="11"/>
  <c r="BT25" i="11"/>
  <c r="BT38" i="11" s="1"/>
  <c r="Q39" i="11"/>
  <c r="R26" i="11"/>
  <c r="R39" i="11" s="1"/>
  <c r="P52" i="11"/>
  <c r="P59" i="11" s="1"/>
  <c r="P39" i="10"/>
  <c r="P52" i="10" s="1"/>
  <c r="AZ40" i="10"/>
  <c r="AZ53" i="10" s="1"/>
  <c r="AZ53" i="9"/>
  <c r="Z38" i="7"/>
  <c r="Z51" i="7" s="1"/>
  <c r="AA25" i="7"/>
  <c r="AA38" i="7" s="1"/>
  <c r="AA51" i="7" s="1"/>
  <c r="I24" i="9"/>
  <c r="I37" i="9" s="1"/>
  <c r="H37" i="9"/>
  <c r="BA40" i="11"/>
  <c r="BA53" i="11" s="1"/>
  <c r="BB27" i="11"/>
  <c r="BB40" i="11" s="1"/>
  <c r="BB53" i="11" s="1"/>
  <c r="AA25" i="11"/>
  <c r="AA38" i="11" s="1"/>
  <c r="AA51" i="11" s="1"/>
  <c r="Z38" i="11"/>
  <c r="Z51" i="11" s="1"/>
  <c r="BA43" i="7"/>
  <c r="BB30" i="7"/>
  <c r="BB43" i="7" s="1"/>
  <c r="BA38" i="7"/>
  <c r="BB25" i="7"/>
  <c r="BB38" i="7" s="1"/>
  <c r="CK54" i="9"/>
  <c r="CK41" i="10"/>
  <c r="CK54" i="10" s="1"/>
  <c r="G50" i="9"/>
  <c r="G37" i="10"/>
  <c r="G50" i="10" s="1"/>
  <c r="AR37" i="11"/>
  <c r="AS24" i="11"/>
  <c r="AS37" i="11" s="1"/>
  <c r="G56" i="7"/>
  <c r="G43" i="8"/>
  <c r="G56" i="8" s="1"/>
  <c r="AA23" i="7"/>
  <c r="AA36" i="7" s="1"/>
  <c r="Z36" i="7"/>
  <c r="BK26" i="7"/>
  <c r="BK39" i="7" s="1"/>
  <c r="BK52" i="7" s="1"/>
  <c r="BJ39" i="7"/>
  <c r="BJ52" i="7" s="1"/>
  <c r="BS44" i="10"/>
  <c r="BS57" i="10" s="1"/>
  <c r="BS57" i="9"/>
  <c r="H43" i="7"/>
  <c r="I30" i="7"/>
  <c r="I43" i="7" s="1"/>
  <c r="Y49" i="7"/>
  <c r="Y36" i="8"/>
  <c r="Y49" i="8" s="1"/>
  <c r="BT57" i="9"/>
  <c r="BT44" i="10"/>
  <c r="BT57" i="10" s="1"/>
  <c r="CA58" i="7"/>
  <c r="CA45" i="8"/>
  <c r="CA58" i="8" s="1"/>
  <c r="BA45" i="7"/>
  <c r="BA58" i="7" s="1"/>
  <c r="BB32" i="7"/>
  <c r="BB45" i="7" s="1"/>
  <c r="BB58" i="7" s="1"/>
  <c r="BB38" i="10"/>
  <c r="BB51" i="10" s="1"/>
  <c r="CB45" i="7"/>
  <c r="CC32" i="7"/>
  <c r="CC45" i="7" s="1"/>
  <c r="BS37" i="11"/>
  <c r="BT24" i="11"/>
  <c r="BT37" i="11" s="1"/>
  <c r="BI54" i="7"/>
  <c r="BI41" i="8"/>
  <c r="BI54" i="8" s="1"/>
  <c r="BS36" i="11"/>
  <c r="BS49" i="11" s="1"/>
  <c r="BT23" i="11"/>
  <c r="BT36" i="11" s="1"/>
  <c r="BT49" i="11" s="1"/>
  <c r="AH36" i="10"/>
  <c r="AH49" i="10" s="1"/>
  <c r="AY59" i="7"/>
  <c r="AZ45" i="10"/>
  <c r="AZ58" i="10" s="1"/>
  <c r="H45" i="8"/>
  <c r="H58" i="8" s="1"/>
  <c r="BI43" i="8"/>
  <c r="BI56" i="8" s="1"/>
  <c r="CJ44" i="10"/>
  <c r="CJ57" i="10" s="1"/>
  <c r="CJ38" i="8"/>
  <c r="CJ51" i="8" s="1"/>
  <c r="BT21" i="7"/>
  <c r="BT34" i="7" s="1"/>
  <c r="BT47" i="7" s="1"/>
  <c r="BS34" i="7"/>
  <c r="BS47" i="7" s="1"/>
  <c r="AZ56" i="7"/>
  <c r="AZ43" i="8"/>
  <c r="AZ56" i="8" s="1"/>
  <c r="AZ51" i="7"/>
  <c r="AZ38" i="8"/>
  <c r="AZ51" i="8" s="1"/>
  <c r="CL41" i="10"/>
  <c r="CL54" i="10" s="1"/>
  <c r="CL54" i="9"/>
  <c r="CB38" i="7"/>
  <c r="CC25" i="7"/>
  <c r="CC38" i="7" s="1"/>
  <c r="BT30" i="11"/>
  <c r="BT43" i="11" s="1"/>
  <c r="BT56" i="11" s="1"/>
  <c r="BS43" i="11"/>
  <c r="BS56" i="11" s="1"/>
  <c r="AQ40" i="8"/>
  <c r="AQ53" i="8" s="1"/>
  <c r="AQ53" i="7"/>
  <c r="AS26" i="9"/>
  <c r="AS39" i="9" s="1"/>
  <c r="AS52" i="9" s="1"/>
  <c r="AR39" i="9"/>
  <c r="AR52" i="9" s="1"/>
  <c r="AS27" i="7"/>
  <c r="AS40" i="7" s="1"/>
  <c r="AR40" i="7"/>
  <c r="CL25" i="7"/>
  <c r="CL38" i="7" s="1"/>
  <c r="CL51" i="7" s="1"/>
  <c r="CK38" i="7"/>
  <c r="CK51" i="7" s="1"/>
  <c r="BR37" i="10"/>
  <c r="BR50" i="10" s="1"/>
  <c r="BR50" i="11"/>
  <c r="BJ41" i="7"/>
  <c r="BK28" i="7"/>
  <c r="BK41" i="7" s="1"/>
  <c r="I45" i="8"/>
  <c r="I58" i="8" s="1"/>
  <c r="BS41" i="7"/>
  <c r="BS54" i="7" s="1"/>
  <c r="BT28" i="7"/>
  <c r="BT41" i="7" s="1"/>
  <c r="BT54" i="7" s="1"/>
  <c r="BA38" i="10"/>
  <c r="BA51" i="10" s="1"/>
  <c r="BK41" i="10"/>
  <c r="BK54" i="10" s="1"/>
  <c r="AQ43" i="8"/>
  <c r="AQ56" i="8" s="1"/>
  <c r="AZ45" i="8"/>
  <c r="AZ58" i="8" s="1"/>
  <c r="H45" i="10"/>
  <c r="H58" i="10" s="1"/>
  <c r="BT40" i="10"/>
  <c r="BT53" i="10" s="1"/>
  <c r="BA36" i="7"/>
  <c r="BA49" i="7" s="1"/>
  <c r="BB23" i="7"/>
  <c r="BB36" i="7" s="1"/>
  <c r="BB49" i="7" s="1"/>
  <c r="AA27" i="7"/>
  <c r="AA40" i="7" s="1"/>
  <c r="AA53" i="7" s="1"/>
  <c r="Z40" i="7"/>
  <c r="Z53" i="7" s="1"/>
  <c r="CA51" i="7"/>
  <c r="CA38" i="8"/>
  <c r="CA51" i="8" s="1"/>
  <c r="BI47" i="11"/>
  <c r="BI59" i="11" s="1"/>
  <c r="AG59" i="9"/>
  <c r="AY59" i="10"/>
  <c r="BQ59" i="10"/>
  <c r="AP59" i="7"/>
  <c r="X59" i="9"/>
  <c r="AG59" i="10"/>
  <c r="AH59" i="11"/>
  <c r="X59" i="11"/>
  <c r="AY59" i="8"/>
  <c r="CA47" i="8"/>
  <c r="BZ47" i="10"/>
  <c r="BZ59" i="10" s="1"/>
  <c r="AY59" i="9"/>
  <c r="AP59" i="11"/>
  <c r="BQ59" i="8"/>
  <c r="AP59" i="8"/>
  <c r="AP59" i="9"/>
  <c r="AP59" i="10"/>
  <c r="AZ59" i="11"/>
  <c r="BZ59" i="7"/>
  <c r="AG59" i="8"/>
  <c r="AG59" i="7"/>
  <c r="CE14" i="9"/>
  <c r="CJ53" i="9" s="1"/>
  <c r="BW53" i="9"/>
  <c r="BV53" i="9"/>
  <c r="BY53" i="9"/>
  <c r="BZ53" i="9"/>
  <c r="CA53" i="9"/>
  <c r="BA42" i="17"/>
  <c r="BA55" i="17" s="1"/>
  <c r="BB29" i="17"/>
  <c r="BB42" i="17" s="1"/>
  <c r="BB55" i="17" s="1"/>
  <c r="Z35" i="26"/>
  <c r="Z48" i="26" s="1"/>
  <c r="AA22" i="26"/>
  <c r="AA35" i="26" s="1"/>
  <c r="AA48" i="26" s="1"/>
  <c r="AQ38" i="10"/>
  <c r="AQ51" i="10" s="1"/>
  <c r="AQ51" i="9"/>
  <c r="AQ38" i="8"/>
  <c r="AQ51" i="8" s="1"/>
  <c r="BJ39" i="26"/>
  <c r="BK26" i="26"/>
  <c r="BK39" i="26" s="1"/>
  <c r="AI35" i="13"/>
  <c r="AI48" i="13" s="1"/>
  <c r="AI48" i="14"/>
  <c r="BS40" i="22"/>
  <c r="BS53" i="22" s="1"/>
  <c r="BT27" i="22"/>
  <c r="BT40" i="22" s="1"/>
  <c r="BT53" i="22" s="1"/>
  <c r="AQ49" i="7"/>
  <c r="AQ36" i="8"/>
  <c r="AQ49" i="8" s="1"/>
  <c r="BS43" i="16"/>
  <c r="BS56" i="16" s="1"/>
  <c r="BT30" i="16"/>
  <c r="BT43" i="16" s="1"/>
  <c r="BT56" i="16" s="1"/>
  <c r="AQ53" i="26"/>
  <c r="AQ40" i="25"/>
  <c r="AQ53" i="25" s="1"/>
  <c r="Y34" i="15"/>
  <c r="Y47" i="15" s="1"/>
  <c r="AR34" i="21"/>
  <c r="AR47" i="21" s="1"/>
  <c r="AS21" i="21"/>
  <c r="AS34" i="21" s="1"/>
  <c r="AS47" i="21" s="1"/>
  <c r="AI38" i="25"/>
  <c r="AI51" i="25" s="1"/>
  <c r="AI51" i="24"/>
  <c r="AI38" i="23"/>
  <c r="AI51" i="23" s="1"/>
  <c r="H34" i="17"/>
  <c r="I21" i="17"/>
  <c r="I34" i="17" s="1"/>
  <c r="Y49" i="11"/>
  <c r="Y36" i="10"/>
  <c r="Y49" i="10" s="1"/>
  <c r="G38" i="15"/>
  <c r="G51" i="15" s="1"/>
  <c r="G38" i="13"/>
  <c r="G51" i="13" s="1"/>
  <c r="G51" i="14"/>
  <c r="Z37" i="9"/>
  <c r="AA24" i="9"/>
  <c r="AA37" i="9" s="1"/>
  <c r="Z43" i="26"/>
  <c r="Z56" i="26" s="1"/>
  <c r="AA30" i="26"/>
  <c r="AA43" i="26" s="1"/>
  <c r="AA56" i="26" s="1"/>
  <c r="AA37" i="15"/>
  <c r="AA50" i="15" s="1"/>
  <c r="AA50" i="14"/>
  <c r="AR39" i="17"/>
  <c r="AR52" i="17" s="1"/>
  <c r="AS26" i="17"/>
  <c r="AS39" i="17" s="1"/>
  <c r="AS52" i="17" s="1"/>
  <c r="AZ37" i="25"/>
  <c r="AZ50" i="25" s="1"/>
  <c r="AZ50" i="24"/>
  <c r="AZ37" i="23"/>
  <c r="AZ50" i="23" s="1"/>
  <c r="P59" i="16"/>
  <c r="AR52" i="11"/>
  <c r="BB40" i="15"/>
  <c r="BB53" i="15" s="1"/>
  <c r="BB53" i="14"/>
  <c r="BB40" i="13"/>
  <c r="BB53" i="13" s="1"/>
  <c r="CK44" i="19"/>
  <c r="CL31" i="19"/>
  <c r="CL44" i="19" s="1"/>
  <c r="AA35" i="20"/>
  <c r="AA48" i="20" s="1"/>
  <c r="AA35" i="18"/>
  <c r="AA48" i="18" s="1"/>
  <c r="AA48" i="19"/>
  <c r="CB34" i="21"/>
  <c r="CC21" i="21"/>
  <c r="CC34" i="21" s="1"/>
  <c r="AJ29" i="9"/>
  <c r="AJ42" i="9" s="1"/>
  <c r="AI42" i="9"/>
  <c r="AR52" i="19"/>
  <c r="AR39" i="18"/>
  <c r="AR52" i="18" s="1"/>
  <c r="AQ49" i="17"/>
  <c r="AQ36" i="18"/>
  <c r="AQ49" i="18" s="1"/>
  <c r="AJ53" i="16"/>
  <c r="AJ40" i="15"/>
  <c r="AJ53" i="15" s="1"/>
  <c r="BB58" i="14"/>
  <c r="BB45" i="13"/>
  <c r="BB58" i="13" s="1"/>
  <c r="BR57" i="7"/>
  <c r="BR44" i="8"/>
  <c r="BR57" i="8" s="1"/>
  <c r="CL31" i="11"/>
  <c r="CL44" i="11" s="1"/>
  <c r="CL57" i="11" s="1"/>
  <c r="CK44" i="11"/>
  <c r="CK57" i="11" s="1"/>
  <c r="BK22" i="11"/>
  <c r="BK35" i="11" s="1"/>
  <c r="BK48" i="11" s="1"/>
  <c r="BJ35" i="11"/>
  <c r="BJ48" i="11" s="1"/>
  <c r="AQ39" i="18"/>
  <c r="AQ52" i="18" s="1"/>
  <c r="CC22" i="9"/>
  <c r="CC35" i="9" s="1"/>
  <c r="CB35" i="9"/>
  <c r="BT36" i="10"/>
  <c r="BT49" i="10" s="1"/>
  <c r="BT49" i="9"/>
  <c r="Q37" i="10"/>
  <c r="Q50" i="10" s="1"/>
  <c r="Q50" i="9"/>
  <c r="Q37" i="8"/>
  <c r="Q50" i="8" s="1"/>
  <c r="AZ42" i="10"/>
  <c r="AZ55" i="10" s="1"/>
  <c r="AZ42" i="8"/>
  <c r="AZ55" i="8" s="1"/>
  <c r="AZ55" i="9"/>
  <c r="I50" i="21"/>
  <c r="I37" i="20"/>
  <c r="I50" i="20" s="1"/>
  <c r="AI44" i="24"/>
  <c r="AJ31" i="24"/>
  <c r="AJ44" i="24" s="1"/>
  <c r="R48" i="14"/>
  <c r="R35" i="15"/>
  <c r="R48" i="15" s="1"/>
  <c r="AR45" i="12"/>
  <c r="AR58" i="12" s="1"/>
  <c r="AS32" i="12"/>
  <c r="AS45" i="12" s="1"/>
  <c r="AS58" i="12" s="1"/>
  <c r="BA35" i="17"/>
  <c r="BB22" i="17"/>
  <c r="BB35" i="17" s="1"/>
  <c r="H35" i="26"/>
  <c r="H48" i="26" s="1"/>
  <c r="I22" i="26"/>
  <c r="I35" i="26" s="1"/>
  <c r="I48" i="26" s="1"/>
  <c r="BA45" i="25"/>
  <c r="BA58" i="25" s="1"/>
  <c r="BA58" i="24"/>
  <c r="BA45" i="23"/>
  <c r="BA58" i="23" s="1"/>
  <c r="BA57" i="12"/>
  <c r="BA44" i="13"/>
  <c r="BA57" i="13" s="1"/>
  <c r="BA45" i="20"/>
  <c r="BA58" i="20" s="1"/>
  <c r="BA58" i="19"/>
  <c r="BA45" i="18"/>
  <c r="BA58" i="18" s="1"/>
  <c r="R24" i="17"/>
  <c r="R37" i="17" s="1"/>
  <c r="Q37" i="17"/>
  <c r="Z44" i="9"/>
  <c r="AA31" i="9"/>
  <c r="AA44" i="9" s="1"/>
  <c r="BT35" i="15"/>
  <c r="BT48" i="15" s="1"/>
  <c r="BT48" i="14"/>
  <c r="BK41" i="25"/>
  <c r="BK54" i="25" s="1"/>
  <c r="BK54" i="24"/>
  <c r="BK41" i="23"/>
  <c r="BK54" i="23" s="1"/>
  <c r="CJ35" i="15"/>
  <c r="CJ48" i="15" s="1"/>
  <c r="CJ48" i="14"/>
  <c r="CJ35" i="13"/>
  <c r="CJ48" i="13" s="1"/>
  <c r="H36" i="19"/>
  <c r="I23" i="19"/>
  <c r="I36" i="19" s="1"/>
  <c r="BK51" i="19"/>
  <c r="BK38" i="18"/>
  <c r="BK51" i="18" s="1"/>
  <c r="AR38" i="7"/>
  <c r="AR51" i="7" s="1"/>
  <c r="AS25" i="7"/>
  <c r="AS38" i="7" s="1"/>
  <c r="AS51" i="7" s="1"/>
  <c r="Q41" i="22"/>
  <c r="R28" i="22"/>
  <c r="R41" i="22" s="1"/>
  <c r="BS42" i="21"/>
  <c r="BS55" i="21" s="1"/>
  <c r="BT29" i="21"/>
  <c r="BT42" i="21" s="1"/>
  <c r="BT55" i="21" s="1"/>
  <c r="Z41" i="17"/>
  <c r="Z54" i="17" s="1"/>
  <c r="AA28" i="17"/>
  <c r="AA41" i="17" s="1"/>
  <c r="AA54" i="17" s="1"/>
  <c r="CB37" i="14"/>
  <c r="CC24" i="14"/>
  <c r="CC37" i="14" s="1"/>
  <c r="BJ40" i="20"/>
  <c r="BJ53" i="20" s="1"/>
  <c r="BJ53" i="19"/>
  <c r="BR41" i="25"/>
  <c r="BR54" i="25" s="1"/>
  <c r="BR54" i="24"/>
  <c r="BR41" i="23"/>
  <c r="BR54" i="23" s="1"/>
  <c r="BJ41" i="12"/>
  <c r="BJ54" i="12" s="1"/>
  <c r="BK28" i="12"/>
  <c r="BK41" i="12" s="1"/>
  <c r="BK54" i="12" s="1"/>
  <c r="BS35" i="10"/>
  <c r="BS48" i="10" s="1"/>
  <c r="CK57" i="9"/>
  <c r="CK44" i="8"/>
  <c r="CK57" i="8" s="1"/>
  <c r="G52" i="26"/>
  <c r="G39" i="25"/>
  <c r="G52" i="25" s="1"/>
  <c r="BK42" i="20"/>
  <c r="BK55" i="20" s="1"/>
  <c r="BK55" i="19"/>
  <c r="AZ43" i="20"/>
  <c r="AZ56" i="20" s="1"/>
  <c r="AZ56" i="19"/>
  <c r="AZ43" i="18"/>
  <c r="AZ56" i="18" s="1"/>
  <c r="R28" i="19"/>
  <c r="R41" i="19" s="1"/>
  <c r="Q41" i="19"/>
  <c r="BS38" i="19"/>
  <c r="BT25" i="19"/>
  <c r="BT38" i="19" s="1"/>
  <c r="BA40" i="26"/>
  <c r="BB27" i="26"/>
  <c r="BB40" i="26" s="1"/>
  <c r="CB36" i="26"/>
  <c r="CB49" i="26" s="1"/>
  <c r="CC23" i="26"/>
  <c r="CC36" i="26" s="1"/>
  <c r="CC49" i="26" s="1"/>
  <c r="CL51" i="17"/>
  <c r="CL38" i="18"/>
  <c r="CL51" i="18" s="1"/>
  <c r="BK36" i="25"/>
  <c r="BK49" i="25" s="1"/>
  <c r="BK49" i="24"/>
  <c r="BK36" i="23"/>
  <c r="BK49" i="23" s="1"/>
  <c r="H36" i="17"/>
  <c r="H49" i="17" s="1"/>
  <c r="I23" i="17"/>
  <c r="I36" i="17" s="1"/>
  <c r="I49" i="17" s="1"/>
  <c r="BS38" i="14"/>
  <c r="BT25" i="14"/>
  <c r="BT38" i="14" s="1"/>
  <c r="BS44" i="19"/>
  <c r="BT31" i="19"/>
  <c r="BT44" i="19" s="1"/>
  <c r="BA40" i="17"/>
  <c r="BA53" i="17" s="1"/>
  <c r="BB27" i="17"/>
  <c r="BB40" i="17" s="1"/>
  <c r="BB53" i="17" s="1"/>
  <c r="AI38" i="15"/>
  <c r="AI51" i="15" s="1"/>
  <c r="AI51" i="14"/>
  <c r="AZ52" i="14"/>
  <c r="AZ39" i="15"/>
  <c r="AZ52" i="15" s="1"/>
  <c r="AZ39" i="13"/>
  <c r="AZ52" i="13" s="1"/>
  <c r="R56" i="9"/>
  <c r="BX59" i="12"/>
  <c r="CB41" i="15"/>
  <c r="CB54" i="15" s="1"/>
  <c r="CB54" i="14"/>
  <c r="CB41" i="13"/>
  <c r="CB54" i="13" s="1"/>
  <c r="P45" i="8"/>
  <c r="P58" i="8" s="1"/>
  <c r="AJ40" i="25"/>
  <c r="AJ53" i="25" s="1"/>
  <c r="AJ53" i="24"/>
  <c r="AJ40" i="23"/>
  <c r="AJ53" i="23" s="1"/>
  <c r="BI44" i="25"/>
  <c r="BI57" i="25" s="1"/>
  <c r="BT29" i="19"/>
  <c r="BT42" i="19" s="1"/>
  <c r="BS42" i="19"/>
  <c r="BS36" i="22"/>
  <c r="BS49" i="22" s="1"/>
  <c r="BT23" i="22"/>
  <c r="BT36" i="22" s="1"/>
  <c r="BT49" i="22" s="1"/>
  <c r="H39" i="18"/>
  <c r="H52" i="18" s="1"/>
  <c r="Q40" i="10"/>
  <c r="Q53" i="10" s="1"/>
  <c r="Q53" i="9"/>
  <c r="Q40" i="8"/>
  <c r="Q53" i="8" s="1"/>
  <c r="AR51" i="21"/>
  <c r="AR38" i="20"/>
  <c r="AR51" i="20" s="1"/>
  <c r="CK41" i="26"/>
  <c r="CK54" i="26" s="1"/>
  <c r="CL28" i="26"/>
  <c r="CL41" i="26" s="1"/>
  <c r="CL54" i="26" s="1"/>
  <c r="BT55" i="14"/>
  <c r="BT42" i="13"/>
  <c r="BT55" i="13" s="1"/>
  <c r="AI35" i="7"/>
  <c r="AI48" i="7" s="1"/>
  <c r="AJ22" i="7"/>
  <c r="AJ35" i="7" s="1"/>
  <c r="AJ48" i="7" s="1"/>
  <c r="G34" i="10"/>
  <c r="G47" i="10" s="1"/>
  <c r="G47" i="9"/>
  <c r="G34" i="8"/>
  <c r="G47" i="8" s="1"/>
  <c r="BB22" i="12"/>
  <c r="BB35" i="12" s="1"/>
  <c r="BA35" i="12"/>
  <c r="BH59" i="13"/>
  <c r="CJ52" i="26"/>
  <c r="CJ39" i="25"/>
  <c r="CJ52" i="25" s="1"/>
  <c r="Z40" i="22"/>
  <c r="Z53" i="22" s="1"/>
  <c r="AA27" i="22"/>
  <c r="AA40" i="22" s="1"/>
  <c r="AA53" i="22" s="1"/>
  <c r="BA45" i="16"/>
  <c r="BA58" i="16" s="1"/>
  <c r="BB32" i="16"/>
  <c r="BB45" i="16" s="1"/>
  <c r="BB58" i="16" s="1"/>
  <c r="CL52" i="14"/>
  <c r="CL39" i="15"/>
  <c r="CL52" i="15" s="1"/>
  <c r="AI45" i="26"/>
  <c r="AI58" i="26" s="1"/>
  <c r="AJ32" i="26"/>
  <c r="AJ45" i="26" s="1"/>
  <c r="AJ58" i="26" s="1"/>
  <c r="CK41" i="14"/>
  <c r="CL28" i="14"/>
  <c r="CL41" i="14" s="1"/>
  <c r="P35" i="20"/>
  <c r="P48" i="20" s="1"/>
  <c r="P48" i="19"/>
  <c r="P35" i="18"/>
  <c r="P48" i="18" s="1"/>
  <c r="AR38" i="22"/>
  <c r="AS25" i="22"/>
  <c r="AS38" i="22" s="1"/>
  <c r="Q38" i="10"/>
  <c r="Q51" i="10" s="1"/>
  <c r="Q51" i="9"/>
  <c r="R38" i="10"/>
  <c r="R51" i="10" s="1"/>
  <c r="R51" i="9"/>
  <c r="Z35" i="10"/>
  <c r="Z48" i="10" s="1"/>
  <c r="Z48" i="9"/>
  <c r="Z35" i="8"/>
  <c r="Z48" i="8" s="1"/>
  <c r="CB44" i="26"/>
  <c r="CB57" i="26" s="1"/>
  <c r="CC31" i="26"/>
  <c r="CC44" i="26" s="1"/>
  <c r="CC57" i="26" s="1"/>
  <c r="Z35" i="18"/>
  <c r="Z48" i="18" s="1"/>
  <c r="Z48" i="19"/>
  <c r="AI52" i="9"/>
  <c r="AI39" i="8"/>
  <c r="AI52" i="8" s="1"/>
  <c r="CB41" i="7"/>
  <c r="CC28" i="7"/>
  <c r="CC41" i="7" s="1"/>
  <c r="CB42" i="15"/>
  <c r="CB55" i="15" s="1"/>
  <c r="CB55" i="14"/>
  <c r="BJ35" i="24"/>
  <c r="BK22" i="24"/>
  <c r="BK35" i="24" s="1"/>
  <c r="AI35" i="17"/>
  <c r="AJ22" i="17"/>
  <c r="AJ35" i="17" s="1"/>
  <c r="Z40" i="26"/>
  <c r="Z53" i="26" s="1"/>
  <c r="AA27" i="26"/>
  <c r="AA40" i="26" s="1"/>
  <c r="AA53" i="26" s="1"/>
  <c r="BS49" i="9"/>
  <c r="BS36" i="10"/>
  <c r="BS49" i="10" s="1"/>
  <c r="BT44" i="15"/>
  <c r="BT57" i="15" s="1"/>
  <c r="BT57" i="14"/>
  <c r="BT44" i="13"/>
  <c r="BT57" i="13" s="1"/>
  <c r="I54" i="22"/>
  <c r="I41" i="23"/>
  <c r="I54" i="23" s="1"/>
  <c r="BA42" i="9"/>
  <c r="BB29" i="9"/>
  <c r="BB42" i="9" s="1"/>
  <c r="CK36" i="11"/>
  <c r="CK49" i="11" s="1"/>
  <c r="CL23" i="11"/>
  <c r="CL36" i="11" s="1"/>
  <c r="CL49" i="11" s="1"/>
  <c r="H50" i="21"/>
  <c r="H37" i="20"/>
  <c r="H50" i="20" s="1"/>
  <c r="AH44" i="25"/>
  <c r="AH57" i="25" s="1"/>
  <c r="AH57" i="24"/>
  <c r="AH44" i="23"/>
  <c r="AH57" i="23" s="1"/>
  <c r="Q35" i="21"/>
  <c r="Q48" i="21" s="1"/>
  <c r="R22" i="21"/>
  <c r="R35" i="21" s="1"/>
  <c r="R48" i="21" s="1"/>
  <c r="AQ37" i="20"/>
  <c r="AQ50" i="20" s="1"/>
  <c r="AQ50" i="19"/>
  <c r="AQ37" i="18"/>
  <c r="AQ50" i="18" s="1"/>
  <c r="AZ48" i="17"/>
  <c r="AZ35" i="18"/>
  <c r="AZ48" i="18" s="1"/>
  <c r="Q36" i="22"/>
  <c r="Q49" i="22" s="1"/>
  <c r="R23" i="22"/>
  <c r="R36" i="22" s="1"/>
  <c r="R49" i="22" s="1"/>
  <c r="BJ40" i="26"/>
  <c r="BK27" i="26"/>
  <c r="BK40" i="26" s="1"/>
  <c r="BS37" i="22"/>
  <c r="BT24" i="22"/>
  <c r="BT37" i="22" s="1"/>
  <c r="Y44" i="10"/>
  <c r="Y57" i="10" s="1"/>
  <c r="Y57" i="9"/>
  <c r="Y44" i="8"/>
  <c r="Y57" i="8" s="1"/>
  <c r="BS48" i="14"/>
  <c r="BS35" i="15"/>
  <c r="BS48" i="15" s="1"/>
  <c r="BJ41" i="25"/>
  <c r="BJ54" i="25" s="1"/>
  <c r="BJ54" i="24"/>
  <c r="BJ41" i="23"/>
  <c r="BJ54" i="23" s="1"/>
  <c r="CC41" i="18"/>
  <c r="CC54" i="18" s="1"/>
  <c r="CC54" i="19"/>
  <c r="H40" i="13"/>
  <c r="H53" i="13" s="1"/>
  <c r="BJ51" i="19"/>
  <c r="BJ38" i="18"/>
  <c r="BJ51" i="18" s="1"/>
  <c r="P54" i="22"/>
  <c r="P41" i="23"/>
  <c r="P54" i="23" s="1"/>
  <c r="BT30" i="12"/>
  <c r="BT43" i="12" s="1"/>
  <c r="BT56" i="12" s="1"/>
  <c r="BS43" i="12"/>
  <c r="BS56" i="12" s="1"/>
  <c r="CA37" i="15"/>
  <c r="CA50" i="15" s="1"/>
  <c r="CA50" i="14"/>
  <c r="CA37" i="13"/>
  <c r="CA50" i="13" s="1"/>
  <c r="AR35" i="20"/>
  <c r="AR48" i="20" s="1"/>
  <c r="AR48" i="19"/>
  <c r="AJ41" i="25"/>
  <c r="AJ54" i="25" s="1"/>
  <c r="AJ54" i="24"/>
  <c r="AJ41" i="23"/>
  <c r="AJ54" i="23" s="1"/>
  <c r="CC48" i="24"/>
  <c r="CL57" i="9"/>
  <c r="CL44" i="8"/>
  <c r="CL57" i="8" s="1"/>
  <c r="BJ42" i="20"/>
  <c r="BJ55" i="20" s="1"/>
  <c r="BJ55" i="19"/>
  <c r="R52" i="17"/>
  <c r="R39" i="18"/>
  <c r="R52" i="18" s="1"/>
  <c r="P41" i="20"/>
  <c r="P54" i="20" s="1"/>
  <c r="P54" i="19"/>
  <c r="P41" i="18"/>
  <c r="P54" i="18" s="1"/>
  <c r="BF59" i="25"/>
  <c r="BR38" i="20"/>
  <c r="BR51" i="20" s="1"/>
  <c r="BR51" i="19"/>
  <c r="BR38" i="18"/>
  <c r="BR51" i="18" s="1"/>
  <c r="AZ53" i="26"/>
  <c r="AZ40" i="25"/>
  <c r="AZ53" i="25" s="1"/>
  <c r="BJ44" i="26"/>
  <c r="BJ57" i="26" s="1"/>
  <c r="BK31" i="26"/>
  <c r="BK44" i="26" s="1"/>
  <c r="BK57" i="26" s="1"/>
  <c r="CK51" i="17"/>
  <c r="CK38" i="18"/>
  <c r="CK51" i="18" s="1"/>
  <c r="BS41" i="20"/>
  <c r="BS54" i="20" s="1"/>
  <c r="I52" i="14"/>
  <c r="I39" i="15"/>
  <c r="I52" i="15" s="1"/>
  <c r="I39" i="13"/>
  <c r="I52" i="13" s="1"/>
  <c r="BJ36" i="25"/>
  <c r="BJ49" i="25" s="1"/>
  <c r="BJ49" i="24"/>
  <c r="BJ36" i="23"/>
  <c r="BJ49" i="23" s="1"/>
  <c r="AI34" i="21"/>
  <c r="AI47" i="21" s="1"/>
  <c r="AJ21" i="21"/>
  <c r="AJ34" i="21" s="1"/>
  <c r="AJ47" i="21" s="1"/>
  <c r="BR38" i="15"/>
  <c r="BR51" i="15" s="1"/>
  <c r="BR51" i="14"/>
  <c r="BR38" i="13"/>
  <c r="BR51" i="13" s="1"/>
  <c r="AW59" i="16"/>
  <c r="CK45" i="19"/>
  <c r="CL32" i="19"/>
  <c r="CL45" i="19" s="1"/>
  <c r="CK36" i="21"/>
  <c r="CK49" i="21" s="1"/>
  <c r="CL23" i="21"/>
  <c r="CL36" i="21" s="1"/>
  <c r="CL49" i="21" s="1"/>
  <c r="CJ48" i="24"/>
  <c r="CJ35" i="25"/>
  <c r="CJ48" i="25" s="1"/>
  <c r="CJ35" i="23"/>
  <c r="CJ48" i="23" s="1"/>
  <c r="AI45" i="11"/>
  <c r="AI58" i="11" s="1"/>
  <c r="AJ32" i="11"/>
  <c r="AJ45" i="11" s="1"/>
  <c r="AJ58" i="11" s="1"/>
  <c r="AQ42" i="18"/>
  <c r="AQ55" i="18" s="1"/>
  <c r="AI35" i="21"/>
  <c r="AJ22" i="21"/>
  <c r="AJ35" i="21" s="1"/>
  <c r="Q45" i="10"/>
  <c r="Q58" i="10" s="1"/>
  <c r="Q58" i="9"/>
  <c r="BS55" i="14"/>
  <c r="BS42" i="13"/>
  <c r="BS55" i="13" s="1"/>
  <c r="I21" i="9"/>
  <c r="I34" i="9" s="1"/>
  <c r="H34" i="9"/>
  <c r="AZ48" i="12"/>
  <c r="AZ35" i="13"/>
  <c r="AZ48" i="13" s="1"/>
  <c r="BM20" i="18"/>
  <c r="BV8" i="18"/>
  <c r="BM47" i="18"/>
  <c r="BM59" i="18" s="1"/>
  <c r="BO48" i="18"/>
  <c r="BN47" i="18"/>
  <c r="BN59" i="18" s="1"/>
  <c r="BO54" i="18"/>
  <c r="BO47" i="18"/>
  <c r="BO55" i="18"/>
  <c r="BO53" i="18"/>
  <c r="BO56" i="18"/>
  <c r="BO51" i="18"/>
  <c r="BO49" i="18"/>
  <c r="BO50" i="18"/>
  <c r="BO52" i="18"/>
  <c r="BO58" i="18"/>
  <c r="BP47" i="18"/>
  <c r="BP59" i="18" s="1"/>
  <c r="BO57" i="18"/>
  <c r="CJ40" i="15"/>
  <c r="CJ53" i="15" s="1"/>
  <c r="Y54" i="16"/>
  <c r="Y59" i="16" s="1"/>
  <c r="Y41" i="15"/>
  <c r="Y54" i="15" s="1"/>
  <c r="AW59" i="11"/>
  <c r="B38" i="6"/>
  <c r="BT29" i="11"/>
  <c r="BT42" i="11" s="1"/>
  <c r="BT55" i="11" s="1"/>
  <c r="BS42" i="11"/>
  <c r="BS55" i="11" s="1"/>
  <c r="I43" i="10"/>
  <c r="I56" i="10" s="1"/>
  <c r="CK52" i="14"/>
  <c r="CK39" i="15"/>
  <c r="CK52" i="15" s="1"/>
  <c r="CK39" i="13"/>
  <c r="CK52" i="13" s="1"/>
  <c r="CJ54" i="14"/>
  <c r="CJ41" i="15"/>
  <c r="CJ54" i="15" s="1"/>
  <c r="CJ41" i="13"/>
  <c r="CJ54" i="13" s="1"/>
  <c r="Q38" i="16"/>
  <c r="Q51" i="16" s="1"/>
  <c r="R25" i="16"/>
  <c r="R38" i="16" s="1"/>
  <c r="R51" i="16" s="1"/>
  <c r="AA22" i="21"/>
  <c r="AA35" i="21" s="1"/>
  <c r="AA48" i="21" s="1"/>
  <c r="Z35" i="21"/>
  <c r="Z48" i="21" s="1"/>
  <c r="AA35" i="10"/>
  <c r="AA48" i="10" s="1"/>
  <c r="AA48" i="9"/>
  <c r="AA35" i="8"/>
  <c r="AA48" i="8" s="1"/>
  <c r="AJ29" i="19"/>
  <c r="AJ42" i="19" s="1"/>
  <c r="AI42" i="19"/>
  <c r="BM8" i="9"/>
  <c r="BT47" i="9" s="1"/>
  <c r="BD20" i="9"/>
  <c r="BF57" i="9"/>
  <c r="BF56" i="9"/>
  <c r="BD47" i="9"/>
  <c r="BD59" i="9" s="1"/>
  <c r="BF50" i="9"/>
  <c r="BF49" i="9"/>
  <c r="BF54" i="9"/>
  <c r="BF55" i="9"/>
  <c r="BF53" i="9"/>
  <c r="BE47" i="9"/>
  <c r="BE59" i="9" s="1"/>
  <c r="BF52" i="9"/>
  <c r="BF51" i="9"/>
  <c r="BF48" i="9"/>
  <c r="BF47" i="9"/>
  <c r="BF58" i="9"/>
  <c r="BG47" i="9"/>
  <c r="BG59" i="9" s="1"/>
  <c r="BA36" i="12"/>
  <c r="BA49" i="12" s="1"/>
  <c r="BB23" i="12"/>
  <c r="BB36" i="12" s="1"/>
  <c r="BB49" i="12" s="1"/>
  <c r="CB42" i="20"/>
  <c r="CB55" i="20" s="1"/>
  <c r="CB55" i="19"/>
  <c r="CB42" i="18"/>
  <c r="CB55" i="18" s="1"/>
  <c r="AA54" i="24"/>
  <c r="AA41" i="23"/>
  <c r="AA54" i="23" s="1"/>
  <c r="AZ44" i="10"/>
  <c r="AZ57" i="10" s="1"/>
  <c r="AZ57" i="9"/>
  <c r="AZ44" i="8"/>
  <c r="AZ57" i="8" s="1"/>
  <c r="BI43" i="25"/>
  <c r="BI56" i="25" s="1"/>
  <c r="BI56" i="24"/>
  <c r="BI43" i="23"/>
  <c r="BI56" i="23" s="1"/>
  <c r="BA57" i="24"/>
  <c r="P34" i="25"/>
  <c r="P47" i="25" s="1"/>
  <c r="P47" i="24"/>
  <c r="P34" i="23"/>
  <c r="P47" i="23" s="1"/>
  <c r="BJ41" i="15"/>
  <c r="BJ54" i="15" s="1"/>
  <c r="BJ54" i="14"/>
  <c r="BJ41" i="13"/>
  <c r="BJ54" i="13" s="1"/>
  <c r="CJ54" i="7"/>
  <c r="CJ41" i="8"/>
  <c r="CJ54" i="8" s="1"/>
  <c r="BK50" i="19"/>
  <c r="BK37" i="18"/>
  <c r="BK50" i="18" s="1"/>
  <c r="AR44" i="22"/>
  <c r="AS31" i="22"/>
  <c r="AS44" i="22" s="1"/>
  <c r="AR47" i="24"/>
  <c r="CB52" i="19"/>
  <c r="CB39" i="18"/>
  <c r="CB52" i="18" s="1"/>
  <c r="Z40" i="24"/>
  <c r="AA27" i="24"/>
  <c r="AA40" i="24" s="1"/>
  <c r="P52" i="26"/>
  <c r="P39" i="25"/>
  <c r="P52" i="25" s="1"/>
  <c r="Z39" i="14"/>
  <c r="AA26" i="14"/>
  <c r="AA39" i="14" s="1"/>
  <c r="BJ44" i="22"/>
  <c r="BJ57" i="22" s="1"/>
  <c r="BK31" i="22"/>
  <c r="BK44" i="22" s="1"/>
  <c r="BK57" i="22" s="1"/>
  <c r="AQ34" i="20"/>
  <c r="AQ47" i="20" s="1"/>
  <c r="AQ47" i="19"/>
  <c r="AQ34" i="18"/>
  <c r="AQ47" i="18" s="1"/>
  <c r="P50" i="21"/>
  <c r="P37" i="20"/>
  <c r="P50" i="20" s="1"/>
  <c r="AI47" i="19"/>
  <c r="AI34" i="18"/>
  <c r="AI47" i="18" s="1"/>
  <c r="Z44" i="15"/>
  <c r="Z57" i="15" s="1"/>
  <c r="AA32" i="19"/>
  <c r="AA45" i="19" s="1"/>
  <c r="Z45" i="19"/>
  <c r="AJ52" i="9"/>
  <c r="AJ39" i="8"/>
  <c r="AJ52" i="8" s="1"/>
  <c r="CA54" i="7"/>
  <c r="CA41" i="8"/>
  <c r="CA54" i="8" s="1"/>
  <c r="CC42" i="15"/>
  <c r="CC55" i="15" s="1"/>
  <c r="CC55" i="14"/>
  <c r="BI35" i="25"/>
  <c r="BI48" i="25" s="1"/>
  <c r="BI48" i="24"/>
  <c r="BI35" i="23"/>
  <c r="BI48" i="23" s="1"/>
  <c r="AH48" i="17"/>
  <c r="AH59" i="17" s="1"/>
  <c r="AH35" i="18"/>
  <c r="AH48" i="18" s="1"/>
  <c r="Z49" i="24"/>
  <c r="Z36" i="23"/>
  <c r="Z49" i="23" s="1"/>
  <c r="CB39" i="17"/>
  <c r="CB52" i="17" s="1"/>
  <c r="CC26" i="17"/>
  <c r="CC39" i="17" s="1"/>
  <c r="CC52" i="17" s="1"/>
  <c r="BS44" i="15"/>
  <c r="BS57" i="15" s="1"/>
  <c r="BS57" i="14"/>
  <c r="H54" i="22"/>
  <c r="H41" i="23"/>
  <c r="H54" i="23" s="1"/>
  <c r="CK35" i="8"/>
  <c r="CK48" i="8" s="1"/>
  <c r="AQ51" i="14"/>
  <c r="AQ38" i="15"/>
  <c r="AQ51" i="15" s="1"/>
  <c r="AQ38" i="13"/>
  <c r="AQ51" i="13" s="1"/>
  <c r="AR37" i="19"/>
  <c r="AS24" i="19"/>
  <c r="AS37" i="19" s="1"/>
  <c r="BS34" i="22"/>
  <c r="BS47" i="22" s="1"/>
  <c r="BT21" i="22"/>
  <c r="BT34" i="22" s="1"/>
  <c r="BT47" i="22" s="1"/>
  <c r="BI53" i="26"/>
  <c r="BI40" i="25"/>
  <c r="BI53" i="25" s="1"/>
  <c r="BB42" i="25"/>
  <c r="BB55" i="25" s="1"/>
  <c r="BB55" i="24"/>
  <c r="BB42" i="23"/>
  <c r="BB55" i="23" s="1"/>
  <c r="AA53" i="9"/>
  <c r="AA40" i="8"/>
  <c r="AA53" i="8" s="1"/>
  <c r="BR50" i="22"/>
  <c r="BR37" i="23"/>
  <c r="BR50" i="23" s="1"/>
  <c r="CK34" i="14"/>
  <c r="CL21" i="14"/>
  <c r="CL34" i="14" s="1"/>
  <c r="CB54" i="19"/>
  <c r="CB41" i="18"/>
  <c r="CB54" i="18" s="1"/>
  <c r="H40" i="22"/>
  <c r="H53" i="22" s="1"/>
  <c r="I27" i="22"/>
  <c r="I40" i="22" s="1"/>
  <c r="I53" i="22" s="1"/>
  <c r="BA38" i="26"/>
  <c r="BB25" i="26"/>
  <c r="BB38" i="26" s="1"/>
  <c r="BB41" i="10"/>
  <c r="BB54" i="10" s="1"/>
  <c r="X59" i="8"/>
  <c r="BA41" i="26"/>
  <c r="BA54" i="26" s="1"/>
  <c r="BB28" i="26"/>
  <c r="BB41" i="26" s="1"/>
  <c r="BB54" i="26" s="1"/>
  <c r="Z44" i="12"/>
  <c r="AA31" i="12"/>
  <c r="AA44" i="12" s="1"/>
  <c r="AS35" i="20"/>
  <c r="AS48" i="20" s="1"/>
  <c r="AS48" i="19"/>
  <c r="AW59" i="24"/>
  <c r="AI41" i="25"/>
  <c r="AI54" i="25" s="1"/>
  <c r="AI54" i="24"/>
  <c r="AI41" i="23"/>
  <c r="AI54" i="23" s="1"/>
  <c r="CB48" i="24"/>
  <c r="CB35" i="23"/>
  <c r="CB48" i="23" s="1"/>
  <c r="BT21" i="24"/>
  <c r="BT34" i="24" s="1"/>
  <c r="BS34" i="24"/>
  <c r="BR45" i="8"/>
  <c r="BR58" i="8" s="1"/>
  <c r="Q52" i="17"/>
  <c r="Q39" i="18"/>
  <c r="Q52" i="18" s="1"/>
  <c r="BS45" i="7"/>
  <c r="BS58" i="7" s="1"/>
  <c r="BT32" i="7"/>
  <c r="BT45" i="7" s="1"/>
  <c r="BT58" i="7" s="1"/>
  <c r="G42" i="15"/>
  <c r="G55" i="15" s="1"/>
  <c r="G55" i="14"/>
  <c r="G42" i="13"/>
  <c r="G55" i="13" s="1"/>
  <c r="H39" i="15"/>
  <c r="H52" i="15" s="1"/>
  <c r="H52" i="14"/>
  <c r="H39" i="13"/>
  <c r="H52" i="13" s="1"/>
  <c r="Z47" i="9"/>
  <c r="BJ34" i="22"/>
  <c r="BJ47" i="22" s="1"/>
  <c r="BK21" i="22"/>
  <c r="BK34" i="22" s="1"/>
  <c r="BK47" i="22" s="1"/>
  <c r="CJ45" i="20"/>
  <c r="CJ58" i="20" s="1"/>
  <c r="CJ58" i="19"/>
  <c r="CJ45" i="18"/>
  <c r="CJ58" i="18" s="1"/>
  <c r="R32" i="14"/>
  <c r="R45" i="14" s="1"/>
  <c r="Q45" i="14"/>
  <c r="F61" i="12"/>
  <c r="F68" i="6" s="1"/>
  <c r="CL22" i="24"/>
  <c r="CL35" i="24" s="1"/>
  <c r="CK35" i="24"/>
  <c r="AJ25" i="21"/>
  <c r="AJ38" i="21" s="1"/>
  <c r="AJ51" i="21" s="1"/>
  <c r="AI38" i="21"/>
  <c r="AI51" i="21" s="1"/>
  <c r="AH48" i="21"/>
  <c r="AH35" i="20"/>
  <c r="AH48" i="20" s="1"/>
  <c r="R45" i="10"/>
  <c r="R58" i="10" s="1"/>
  <c r="R58" i="9"/>
  <c r="AJ26" i="11"/>
  <c r="AJ39" i="11" s="1"/>
  <c r="AJ52" i="11" s="1"/>
  <c r="AI39" i="11"/>
  <c r="AI52" i="11" s="1"/>
  <c r="AR42" i="26"/>
  <c r="AS29" i="26"/>
  <c r="AS42" i="26" s="1"/>
  <c r="H39" i="21"/>
  <c r="I26" i="21"/>
  <c r="I39" i="21" s="1"/>
  <c r="Q36" i="25"/>
  <c r="Q49" i="25" s="1"/>
  <c r="Q49" i="24"/>
  <c r="Q36" i="23"/>
  <c r="Q49" i="23" s="1"/>
  <c r="P44" i="10"/>
  <c r="P57" i="10" s="1"/>
  <c r="AA41" i="13"/>
  <c r="AA54" i="13" s="1"/>
  <c r="AA28" i="16"/>
  <c r="AA41" i="16" s="1"/>
  <c r="Z41" i="16"/>
  <c r="AI45" i="7"/>
  <c r="AI58" i="7" s="1"/>
  <c r="AJ32" i="7"/>
  <c r="AJ45" i="7" s="1"/>
  <c r="AJ58" i="7" s="1"/>
  <c r="CE20" i="7"/>
  <c r="CG52" i="7"/>
  <c r="CG51" i="7"/>
  <c r="CE47" i="7"/>
  <c r="CE59" i="7" s="1"/>
  <c r="CG55" i="7"/>
  <c r="CG50" i="7"/>
  <c r="CG57" i="7"/>
  <c r="CG48" i="7"/>
  <c r="CF47" i="7"/>
  <c r="CF59" i="7" s="1"/>
  <c r="CG56" i="7"/>
  <c r="CG54" i="7"/>
  <c r="CG49" i="7"/>
  <c r="CG53" i="7"/>
  <c r="CG47" i="7"/>
  <c r="CG58" i="7"/>
  <c r="CH47" i="7"/>
  <c r="CH59" i="7" s="1"/>
  <c r="Y58" i="26"/>
  <c r="Y45" i="25"/>
  <c r="Y58" i="25" s="1"/>
  <c r="AR40" i="23"/>
  <c r="AR53" i="23" s="1"/>
  <c r="BJ38" i="21"/>
  <c r="BJ51" i="21" s="1"/>
  <c r="BK25" i="21"/>
  <c r="BK38" i="21" s="1"/>
  <c r="BK51" i="21" s="1"/>
  <c r="CB37" i="26"/>
  <c r="CB50" i="26" s="1"/>
  <c r="CC24" i="26"/>
  <c r="CC37" i="26" s="1"/>
  <c r="CC50" i="26" s="1"/>
  <c r="AQ51" i="22"/>
  <c r="AQ38" i="23"/>
  <c r="AQ51" i="23" s="1"/>
  <c r="Q45" i="16"/>
  <c r="Q58" i="16" s="1"/>
  <c r="R32" i="16"/>
  <c r="R45" i="16" s="1"/>
  <c r="R58" i="16" s="1"/>
  <c r="Y39" i="15"/>
  <c r="Y52" i="15" s="1"/>
  <c r="Y52" i="14"/>
  <c r="Y39" i="13"/>
  <c r="Y52" i="13" s="1"/>
  <c r="BJ42" i="24"/>
  <c r="BK29" i="24"/>
  <c r="BK42" i="24" s="1"/>
  <c r="BB41" i="15"/>
  <c r="BB54" i="15" s="1"/>
  <c r="BB54" i="14"/>
  <c r="BB41" i="13"/>
  <c r="BB54" i="13" s="1"/>
  <c r="AJ21" i="12"/>
  <c r="AJ34" i="12" s="1"/>
  <c r="AJ47" i="12" s="1"/>
  <c r="AI34" i="12"/>
  <c r="AI47" i="12" s="1"/>
  <c r="H57" i="14"/>
  <c r="H44" i="13"/>
  <c r="H57" i="13" s="1"/>
  <c r="I54" i="17"/>
  <c r="I41" i="18"/>
  <c r="I54" i="18" s="1"/>
  <c r="H53" i="24"/>
  <c r="CL23" i="12"/>
  <c r="CL36" i="12" s="1"/>
  <c r="CL49" i="12" s="1"/>
  <c r="CK36" i="12"/>
  <c r="CK49" i="12" s="1"/>
  <c r="CB35" i="22"/>
  <c r="CB48" i="22" s="1"/>
  <c r="CC22" i="22"/>
  <c r="CC35" i="22" s="1"/>
  <c r="CC48" i="22" s="1"/>
  <c r="BR43" i="25"/>
  <c r="BR56" i="25" s="1"/>
  <c r="BR56" i="24"/>
  <c r="BR43" i="23"/>
  <c r="BR56" i="23" s="1"/>
  <c r="BT58" i="9"/>
  <c r="BT45" i="10"/>
  <c r="BT58" i="10" s="1"/>
  <c r="BK22" i="16"/>
  <c r="BK35" i="16" s="1"/>
  <c r="BK48" i="16" s="1"/>
  <c r="BJ35" i="16"/>
  <c r="BJ48" i="16" s="1"/>
  <c r="BI38" i="10"/>
  <c r="BI51" i="10" s="1"/>
  <c r="BI51" i="9"/>
  <c r="BI38" i="8"/>
  <c r="BI51" i="8" s="1"/>
  <c r="H42" i="14"/>
  <c r="I29" i="14"/>
  <c r="I42" i="14" s="1"/>
  <c r="AI39" i="26"/>
  <c r="AI52" i="26" s="1"/>
  <c r="AJ26" i="26"/>
  <c r="AJ39" i="26" s="1"/>
  <c r="AJ52" i="26" s="1"/>
  <c r="AA47" i="9"/>
  <c r="BI59" i="22"/>
  <c r="P45" i="15"/>
  <c r="P58" i="15" s="1"/>
  <c r="P58" i="14"/>
  <c r="P45" i="13"/>
  <c r="P58" i="13" s="1"/>
  <c r="AR45" i="11"/>
  <c r="AS32" i="11"/>
  <c r="AS45" i="11" s="1"/>
  <c r="CL31" i="21"/>
  <c r="CL44" i="21" s="1"/>
  <c r="CL57" i="21" s="1"/>
  <c r="CK44" i="21"/>
  <c r="CK57" i="21" s="1"/>
  <c r="CL29" i="12"/>
  <c r="CL42" i="12" s="1"/>
  <c r="CL55" i="12" s="1"/>
  <c r="CK42" i="12"/>
  <c r="CK55" i="12" s="1"/>
  <c r="Q45" i="21"/>
  <c r="Q58" i="21" s="1"/>
  <c r="R32" i="21"/>
  <c r="R45" i="21" s="1"/>
  <c r="R58" i="21" s="1"/>
  <c r="AI37" i="19"/>
  <c r="AJ24" i="19"/>
  <c r="AJ37" i="19" s="1"/>
  <c r="CK43" i="22"/>
  <c r="CK56" i="22" s="1"/>
  <c r="CL30" i="22"/>
  <c r="CL43" i="22" s="1"/>
  <c r="CL56" i="22" s="1"/>
  <c r="AQ55" i="26"/>
  <c r="AQ42" i="25"/>
  <c r="AQ55" i="25" s="1"/>
  <c r="G52" i="21"/>
  <c r="G39" i="20"/>
  <c r="G52" i="20" s="1"/>
  <c r="Z38" i="26"/>
  <c r="Z51" i="26" s="1"/>
  <c r="AA25" i="26"/>
  <c r="AA38" i="26" s="1"/>
  <c r="AA51" i="26" s="1"/>
  <c r="R36" i="25"/>
  <c r="R49" i="25" s="1"/>
  <c r="R49" i="24"/>
  <c r="R36" i="23"/>
  <c r="R49" i="23" s="1"/>
  <c r="H38" i="8"/>
  <c r="H51" i="8" s="1"/>
  <c r="H43" i="26"/>
  <c r="H56" i="26" s="1"/>
  <c r="I30" i="26"/>
  <c r="I43" i="26" s="1"/>
  <c r="I56" i="26" s="1"/>
  <c r="CK42" i="19"/>
  <c r="CL29" i="19"/>
  <c r="CL42" i="19" s="1"/>
  <c r="BK40" i="10"/>
  <c r="BK53" i="10" s="1"/>
  <c r="BK53" i="9"/>
  <c r="BK40" i="8"/>
  <c r="BK53" i="8" s="1"/>
  <c r="H57" i="9"/>
  <c r="H44" i="8"/>
  <c r="H57" i="8" s="1"/>
  <c r="BK52" i="9"/>
  <c r="Z45" i="26"/>
  <c r="AA32" i="26"/>
  <c r="AA45" i="26" s="1"/>
  <c r="Q43" i="20"/>
  <c r="Q56" i="20" s="1"/>
  <c r="Q42" i="21"/>
  <c r="R29" i="21"/>
  <c r="R42" i="21" s="1"/>
  <c r="AJ35" i="13"/>
  <c r="AJ48" i="13" s="1"/>
  <c r="AJ48" i="14"/>
  <c r="BK54" i="14"/>
  <c r="BK41" i="15"/>
  <c r="BK54" i="15" s="1"/>
  <c r="BK41" i="13"/>
  <c r="BK54" i="13" s="1"/>
  <c r="Y45" i="20"/>
  <c r="Y58" i="20" s="1"/>
  <c r="Y58" i="19"/>
  <c r="Y45" i="18"/>
  <c r="Y58" i="18" s="1"/>
  <c r="AQ59" i="17"/>
  <c r="AH42" i="20"/>
  <c r="AH55" i="20" s="1"/>
  <c r="AH55" i="19"/>
  <c r="AH42" i="18"/>
  <c r="AH55" i="18" s="1"/>
  <c r="AI42" i="14"/>
  <c r="AJ29" i="14"/>
  <c r="AJ42" i="14" s="1"/>
  <c r="H44" i="26"/>
  <c r="I31" i="26"/>
  <c r="I44" i="26" s="1"/>
  <c r="AS34" i="25"/>
  <c r="AS47" i="25" s="1"/>
  <c r="AS47" i="24"/>
  <c r="CJ55" i="22"/>
  <c r="CJ42" i="23"/>
  <c r="CJ55" i="23" s="1"/>
  <c r="CC56" i="22"/>
  <c r="CC43" i="23"/>
  <c r="CC56" i="23" s="1"/>
  <c r="I52" i="7"/>
  <c r="I39" i="8"/>
  <c r="I52" i="8" s="1"/>
  <c r="CA56" i="19"/>
  <c r="CA43" i="20"/>
  <c r="CA56" i="20" s="1"/>
  <c r="CA43" i="18"/>
  <c r="CA56" i="18" s="1"/>
  <c r="Q36" i="11"/>
  <c r="Q49" i="11" s="1"/>
  <c r="R23" i="11"/>
  <c r="R36" i="11" s="1"/>
  <c r="R49" i="11" s="1"/>
  <c r="CA39" i="18"/>
  <c r="CA52" i="18" s="1"/>
  <c r="AH42" i="15"/>
  <c r="AH55" i="15" s="1"/>
  <c r="AH55" i="14"/>
  <c r="AH42" i="13"/>
  <c r="AH55" i="13" s="1"/>
  <c r="K13" i="6"/>
  <c r="J13" i="4"/>
  <c r="J46" i="4" s="1"/>
  <c r="AZ57" i="19"/>
  <c r="AZ44" i="20"/>
  <c r="AZ57" i="20" s="1"/>
  <c r="AZ44" i="18"/>
  <c r="AZ57" i="18" s="1"/>
  <c r="O59" i="18"/>
  <c r="AI42" i="16"/>
  <c r="AI55" i="16" s="1"/>
  <c r="AJ29" i="16"/>
  <c r="AJ42" i="16" s="1"/>
  <c r="AJ55" i="16" s="1"/>
  <c r="BA54" i="14"/>
  <c r="BA41" i="15"/>
  <c r="BA54" i="15" s="1"/>
  <c r="BA41" i="13"/>
  <c r="BA54" i="13" s="1"/>
  <c r="CK42" i="22"/>
  <c r="CL29" i="22"/>
  <c r="CL42" i="22" s="1"/>
  <c r="AI36" i="14"/>
  <c r="AJ23" i="14"/>
  <c r="AJ36" i="14" s="1"/>
  <c r="CB39" i="16"/>
  <c r="CB52" i="16" s="1"/>
  <c r="CC26" i="16"/>
  <c r="CC39" i="16" s="1"/>
  <c r="CC52" i="16" s="1"/>
  <c r="P43" i="25"/>
  <c r="P56" i="25" s="1"/>
  <c r="P56" i="24"/>
  <c r="P43" i="23"/>
  <c r="P56" i="23" s="1"/>
  <c r="AQ55" i="22"/>
  <c r="AQ42" i="23"/>
  <c r="AQ55" i="23" s="1"/>
  <c r="CB56" i="22"/>
  <c r="CB43" i="23"/>
  <c r="CB56" i="23" s="1"/>
  <c r="CB44" i="14"/>
  <c r="CC31" i="14"/>
  <c r="CC44" i="14" s="1"/>
  <c r="CC25" i="21"/>
  <c r="CC38" i="21" s="1"/>
  <c r="CC51" i="21" s="1"/>
  <c r="CB38" i="21"/>
  <c r="CB51" i="21" s="1"/>
  <c r="BM8" i="17"/>
  <c r="BT47" i="17" s="1"/>
  <c r="BD20" i="17"/>
  <c r="BD47" i="17"/>
  <c r="BD59" i="17" s="1"/>
  <c r="BF49" i="17"/>
  <c r="BF58" i="17"/>
  <c r="BF57" i="17"/>
  <c r="BF48" i="17"/>
  <c r="BF50" i="17"/>
  <c r="BE47" i="17"/>
  <c r="BE59" i="17" s="1"/>
  <c r="BF51" i="17"/>
  <c r="BF53" i="17"/>
  <c r="BF56" i="17"/>
  <c r="BF47" i="17"/>
  <c r="BF52" i="17"/>
  <c r="BF55" i="17"/>
  <c r="BF54" i="17"/>
  <c r="BG47" i="17"/>
  <c r="BG59" i="17" s="1"/>
  <c r="P40" i="20"/>
  <c r="P53" i="20" s="1"/>
  <c r="P53" i="19"/>
  <c r="P40" i="18"/>
  <c r="P53" i="18" s="1"/>
  <c r="P44" i="25"/>
  <c r="P57" i="25" s="1"/>
  <c r="P57" i="24"/>
  <c r="P44" i="23"/>
  <c r="P57" i="23" s="1"/>
  <c r="CA52" i="11"/>
  <c r="CA39" i="10"/>
  <c r="CA52" i="10" s="1"/>
  <c r="Z52" i="24"/>
  <c r="Z39" i="23"/>
  <c r="Z52" i="23" s="1"/>
  <c r="H52" i="7"/>
  <c r="I57" i="14"/>
  <c r="I44" i="13"/>
  <c r="I57" i="13" s="1"/>
  <c r="CB43" i="19"/>
  <c r="CC30" i="19"/>
  <c r="CC43" i="19" s="1"/>
  <c r="Y39" i="25"/>
  <c r="Y52" i="25" s="1"/>
  <c r="BK22" i="22"/>
  <c r="BK35" i="22" s="1"/>
  <c r="BK48" i="22" s="1"/>
  <c r="BJ35" i="22"/>
  <c r="BJ48" i="22" s="1"/>
  <c r="H54" i="17"/>
  <c r="H41" i="18"/>
  <c r="H54" i="18" s="1"/>
  <c r="H44" i="7"/>
  <c r="H57" i="7" s="1"/>
  <c r="I31" i="7"/>
  <c r="I44" i="7" s="1"/>
  <c r="I57" i="7" s="1"/>
  <c r="AS48" i="22"/>
  <c r="AS35" i="23"/>
  <c r="AS48" i="23" s="1"/>
  <c r="AS28" i="22"/>
  <c r="AS41" i="22" s="1"/>
  <c r="AR41" i="22"/>
  <c r="BR50" i="7"/>
  <c r="BR37" i="8"/>
  <c r="BR50" i="8" s="1"/>
  <c r="Q36" i="17"/>
  <c r="R23" i="17"/>
  <c r="R36" i="17" s="1"/>
  <c r="BR44" i="25"/>
  <c r="BR57" i="25" s="1"/>
  <c r="I53" i="24"/>
  <c r="I40" i="23"/>
  <c r="I53" i="23" s="1"/>
  <c r="CB44" i="24"/>
  <c r="CC31" i="24"/>
  <c r="CC44" i="24" s="1"/>
  <c r="BS43" i="24"/>
  <c r="BT30" i="24"/>
  <c r="BT43" i="24" s="1"/>
  <c r="BR52" i="19"/>
  <c r="BR39" i="20"/>
  <c r="BR52" i="20" s="1"/>
  <c r="BR39" i="18"/>
  <c r="BR52" i="18" s="1"/>
  <c r="CK51" i="26"/>
  <c r="CK38" i="25"/>
  <c r="CK51" i="25" s="1"/>
  <c r="BB32" i="21"/>
  <c r="BB45" i="21" s="1"/>
  <c r="BB58" i="21" s="1"/>
  <c r="BA45" i="21"/>
  <c r="BA58" i="21" s="1"/>
  <c r="BT35" i="10"/>
  <c r="BT48" i="10" s="1"/>
  <c r="BS45" i="10"/>
  <c r="BS58" i="10" s="1"/>
  <c r="BS58" i="9"/>
  <c r="BK25" i="9"/>
  <c r="BK38" i="9" s="1"/>
  <c r="BJ38" i="9"/>
  <c r="Z40" i="21"/>
  <c r="AA27" i="21"/>
  <c r="AA40" i="21" s="1"/>
  <c r="AI38" i="11"/>
  <c r="AI51" i="11" s="1"/>
  <c r="AJ25" i="11"/>
  <c r="AJ38" i="11" s="1"/>
  <c r="AJ51" i="11" s="1"/>
  <c r="AA56" i="19"/>
  <c r="AA43" i="18"/>
  <c r="AA56" i="18" s="1"/>
  <c r="CK51" i="16"/>
  <c r="CK38" i="15"/>
  <c r="CK51" i="15" s="1"/>
  <c r="R56" i="16"/>
  <c r="R43" i="15"/>
  <c r="R56" i="15" s="1"/>
  <c r="BF59" i="18"/>
  <c r="Z42" i="22"/>
  <c r="Z55" i="22" s="1"/>
  <c r="AA29" i="22"/>
  <c r="AA42" i="22" s="1"/>
  <c r="AA55" i="22" s="1"/>
  <c r="AQ58" i="11"/>
  <c r="AQ45" i="10"/>
  <c r="AQ58" i="10" s="1"/>
  <c r="O59" i="23"/>
  <c r="CB44" i="10"/>
  <c r="CB57" i="10" s="1"/>
  <c r="BB29" i="7"/>
  <c r="BB42" i="7" s="1"/>
  <c r="BB55" i="7" s="1"/>
  <c r="BA42" i="7"/>
  <c r="BA55" i="7" s="1"/>
  <c r="AH37" i="20"/>
  <c r="AH50" i="20" s="1"/>
  <c r="AH50" i="19"/>
  <c r="AH37" i="18"/>
  <c r="AH50" i="18" s="1"/>
  <c r="BT49" i="14"/>
  <c r="BT36" i="13"/>
  <c r="BT49" i="13" s="1"/>
  <c r="CL44" i="25"/>
  <c r="CL57" i="25" s="1"/>
  <c r="CL57" i="24"/>
  <c r="CL44" i="23"/>
  <c r="CL57" i="23" s="1"/>
  <c r="AQ44" i="20"/>
  <c r="AQ57" i="20" s="1"/>
  <c r="AQ57" i="19"/>
  <c r="AQ44" i="18"/>
  <c r="AQ57" i="18" s="1"/>
  <c r="H34" i="26"/>
  <c r="H47" i="26" s="1"/>
  <c r="I21" i="26"/>
  <c r="I34" i="26" s="1"/>
  <c r="I47" i="26" s="1"/>
  <c r="AH38" i="13"/>
  <c r="AH51" i="13" s="1"/>
  <c r="P45" i="20"/>
  <c r="P58" i="20" s="1"/>
  <c r="CJ42" i="20"/>
  <c r="CJ55" i="20" s="1"/>
  <c r="CJ55" i="19"/>
  <c r="CJ42" i="18"/>
  <c r="CJ55" i="18" s="1"/>
  <c r="BJ40" i="10"/>
  <c r="BJ53" i="10" s="1"/>
  <c r="BJ53" i="9"/>
  <c r="AG59" i="25"/>
  <c r="I57" i="9"/>
  <c r="I44" i="8"/>
  <c r="I57" i="8" s="1"/>
  <c r="BJ52" i="9"/>
  <c r="F59" i="8"/>
  <c r="F61" i="8" s="1"/>
  <c r="F62" i="6" s="1"/>
  <c r="R21" i="7"/>
  <c r="R34" i="7" s="1"/>
  <c r="R47" i="7" s="1"/>
  <c r="Q34" i="7"/>
  <c r="Q47" i="7" s="1"/>
  <c r="BM20" i="25"/>
  <c r="BV8" i="25"/>
  <c r="BZ47" i="25" s="1"/>
  <c r="BZ59" i="25" s="1"/>
  <c r="BM47" i="25"/>
  <c r="BM59" i="25" s="1"/>
  <c r="BO48" i="25"/>
  <c r="BO51" i="25"/>
  <c r="BO55" i="25"/>
  <c r="BN47" i="25"/>
  <c r="BN59" i="25" s="1"/>
  <c r="BO53" i="25"/>
  <c r="BO57" i="25"/>
  <c r="BO58" i="25"/>
  <c r="BO56" i="25"/>
  <c r="BO50" i="25"/>
  <c r="BO54" i="25"/>
  <c r="BO52" i="25"/>
  <c r="BO47" i="25"/>
  <c r="BO49" i="25"/>
  <c r="G36" i="10"/>
  <c r="G49" i="10" s="1"/>
  <c r="G49" i="9"/>
  <c r="G36" i="8"/>
  <c r="G49" i="8" s="1"/>
  <c r="BJ40" i="14"/>
  <c r="BK27" i="14"/>
  <c r="BK40" i="14" s="1"/>
  <c r="E31" i="4"/>
  <c r="E91" i="6"/>
  <c r="E27" i="6"/>
  <c r="E27" i="4" s="1"/>
  <c r="Y57" i="12"/>
  <c r="Y59" i="12" s="1"/>
  <c r="Y44" i="13"/>
  <c r="Y57" i="13" s="1"/>
  <c r="BS39" i="7"/>
  <c r="BS52" i="7" s="1"/>
  <c r="BT26" i="7"/>
  <c r="BT39" i="7" s="1"/>
  <c r="BT52" i="7" s="1"/>
  <c r="AS22" i="16"/>
  <c r="AS35" i="16" s="1"/>
  <c r="AS48" i="16" s="1"/>
  <c r="AR35" i="16"/>
  <c r="AR48" i="16" s="1"/>
  <c r="G57" i="26"/>
  <c r="G44" i="25"/>
  <c r="G57" i="25" s="1"/>
  <c r="I47" i="21"/>
  <c r="I34" i="20"/>
  <c r="I47" i="20" s="1"/>
  <c r="BB36" i="10"/>
  <c r="BB49" i="10" s="1"/>
  <c r="BB49" i="9"/>
  <c r="BB36" i="8"/>
  <c r="BB49" i="8" s="1"/>
  <c r="CJ39" i="20"/>
  <c r="CJ52" i="20" s="1"/>
  <c r="CJ39" i="18"/>
  <c r="CJ52" i="18" s="1"/>
  <c r="BA36" i="19"/>
  <c r="BB23" i="19"/>
  <c r="BB36" i="19" s="1"/>
  <c r="CB35" i="26"/>
  <c r="CB48" i="26" s="1"/>
  <c r="CC22" i="26"/>
  <c r="CC35" i="26" s="1"/>
  <c r="CC48" i="26" s="1"/>
  <c r="AJ36" i="25"/>
  <c r="AJ49" i="25" s="1"/>
  <c r="I42" i="20"/>
  <c r="I55" i="20" s="1"/>
  <c r="AG59" i="14"/>
  <c r="O59" i="17"/>
  <c r="AH36" i="15"/>
  <c r="AH49" i="15" s="1"/>
  <c r="AH49" i="14"/>
  <c r="AH36" i="13"/>
  <c r="AH49" i="13" s="1"/>
  <c r="R30" i="24"/>
  <c r="R43" i="24" s="1"/>
  <c r="Q43" i="24"/>
  <c r="AR42" i="22"/>
  <c r="AS29" i="22"/>
  <c r="AS42" i="22" s="1"/>
  <c r="CB44" i="7"/>
  <c r="CC31" i="7"/>
  <c r="CC44" i="7" s="1"/>
  <c r="CA44" i="15"/>
  <c r="CA57" i="15" s="1"/>
  <c r="CA57" i="14"/>
  <c r="CA44" i="13"/>
  <c r="CA57" i="13" s="1"/>
  <c r="Z42" i="17"/>
  <c r="Z55" i="17" s="1"/>
  <c r="AA29" i="17"/>
  <c r="AA42" i="17" s="1"/>
  <c r="AA55" i="17" s="1"/>
  <c r="Z37" i="17"/>
  <c r="Z50" i="17" s="1"/>
  <c r="AA24" i="17"/>
  <c r="AA37" i="17" s="1"/>
  <c r="AA50" i="17" s="1"/>
  <c r="AZ35" i="10"/>
  <c r="AZ48" i="10" s="1"/>
  <c r="AZ35" i="8"/>
  <c r="AZ48" i="8" s="1"/>
  <c r="AZ48" i="9"/>
  <c r="AA52" i="24"/>
  <c r="AA39" i="23"/>
  <c r="AA52" i="23" s="1"/>
  <c r="AR37" i="26"/>
  <c r="AS24" i="26"/>
  <c r="AS37" i="26" s="1"/>
  <c r="CK37" i="19"/>
  <c r="CL24" i="19"/>
  <c r="CL37" i="19" s="1"/>
  <c r="Q38" i="21"/>
  <c r="Q51" i="21" s="1"/>
  <c r="R25" i="21"/>
  <c r="R38" i="21" s="1"/>
  <c r="R51" i="21" s="1"/>
  <c r="BJ42" i="7"/>
  <c r="BK29" i="7"/>
  <c r="BK42" i="7" s="1"/>
  <c r="CL42" i="15"/>
  <c r="CL55" i="15" s="1"/>
  <c r="CL55" i="14"/>
  <c r="CL25" i="12"/>
  <c r="CL38" i="12" s="1"/>
  <c r="CK38" i="12"/>
  <c r="BS53" i="24"/>
  <c r="BH59" i="18"/>
  <c r="Z45" i="14"/>
  <c r="AA32" i="14"/>
  <c r="AA45" i="14" s="1"/>
  <c r="CB44" i="17"/>
  <c r="CB57" i="17" s="1"/>
  <c r="CC31" i="17"/>
  <c r="CC44" i="17" s="1"/>
  <c r="CC57" i="17" s="1"/>
  <c r="AI37" i="24"/>
  <c r="AJ24" i="24"/>
  <c r="AJ37" i="24" s="1"/>
  <c r="AR48" i="22"/>
  <c r="AR35" i="23"/>
  <c r="AR48" i="23" s="1"/>
  <c r="AQ54" i="22"/>
  <c r="AQ41" i="23"/>
  <c r="AQ54" i="23" s="1"/>
  <c r="P49" i="17"/>
  <c r="P36" i="18"/>
  <c r="P49" i="18" s="1"/>
  <c r="BK47" i="19"/>
  <c r="BK34" i="18"/>
  <c r="BK47" i="18" s="1"/>
  <c r="BR40" i="23"/>
  <c r="BR53" i="23" s="1"/>
  <c r="AJ25" i="19"/>
  <c r="AJ38" i="19" s="1"/>
  <c r="AI38" i="19"/>
  <c r="CA44" i="25"/>
  <c r="CA57" i="25" s="1"/>
  <c r="CA57" i="24"/>
  <c r="CA44" i="23"/>
  <c r="CA57" i="23" s="1"/>
  <c r="Z34" i="7"/>
  <c r="Z47" i="7" s="1"/>
  <c r="AA21" i="7"/>
  <c r="AA34" i="7" s="1"/>
  <c r="AA47" i="7" s="1"/>
  <c r="AS53" i="14"/>
  <c r="AS40" i="15"/>
  <c r="AS53" i="15" s="1"/>
  <c r="AS40" i="13"/>
  <c r="AS53" i="13" s="1"/>
  <c r="BA36" i="22"/>
  <c r="BA49" i="22" s="1"/>
  <c r="BB23" i="22"/>
  <c r="BB36" i="22" s="1"/>
  <c r="BB49" i="22" s="1"/>
  <c r="BS36" i="7"/>
  <c r="BS49" i="7" s="1"/>
  <c r="BT23" i="7"/>
  <c r="BT36" i="7" s="1"/>
  <c r="BT49" i="7" s="1"/>
  <c r="BB21" i="19"/>
  <c r="BB34" i="19" s="1"/>
  <c r="BA34" i="19"/>
  <c r="CI59" i="26"/>
  <c r="H37" i="26"/>
  <c r="H50" i="26" s="1"/>
  <c r="I24" i="26"/>
  <c r="I37" i="26" s="1"/>
  <c r="I50" i="26" s="1"/>
  <c r="Y53" i="21"/>
  <c r="Y59" i="21" s="1"/>
  <c r="Y40" i="20"/>
  <c r="Y53" i="20" s="1"/>
  <c r="R26" i="22"/>
  <c r="R39" i="22" s="1"/>
  <c r="Q39" i="22"/>
  <c r="AZ36" i="25"/>
  <c r="AZ49" i="25" s="1"/>
  <c r="AZ49" i="24"/>
  <c r="AZ36" i="23"/>
  <c r="AZ49" i="23" s="1"/>
  <c r="Y43" i="20"/>
  <c r="Y56" i="20" s="1"/>
  <c r="Z56" i="19"/>
  <c r="Z43" i="18"/>
  <c r="Z56" i="18" s="1"/>
  <c r="AA28" i="11"/>
  <c r="AA41" i="11" s="1"/>
  <c r="AA54" i="11" s="1"/>
  <c r="Z41" i="11"/>
  <c r="Z54" i="11" s="1"/>
  <c r="Q56" i="16"/>
  <c r="Q43" i="15"/>
  <c r="Q56" i="15" s="1"/>
  <c r="CJ51" i="22"/>
  <c r="CJ38" i="23"/>
  <c r="CJ51" i="23" s="1"/>
  <c r="I43" i="20"/>
  <c r="I56" i="20" s="1"/>
  <c r="I56" i="19"/>
  <c r="I43" i="18"/>
  <c r="I56" i="18" s="1"/>
  <c r="O59" i="24"/>
  <c r="R34" i="20"/>
  <c r="R47" i="20" s="1"/>
  <c r="BF59" i="21"/>
  <c r="R45" i="20"/>
  <c r="R58" i="20" s="1"/>
  <c r="R58" i="19"/>
  <c r="R45" i="18"/>
  <c r="R58" i="18" s="1"/>
  <c r="BK45" i="20"/>
  <c r="BK58" i="20" s="1"/>
  <c r="BK58" i="19"/>
  <c r="BK45" i="18"/>
  <c r="BK58" i="18" s="1"/>
  <c r="BJ34" i="24"/>
  <c r="BK21" i="24"/>
  <c r="BK34" i="24" s="1"/>
  <c r="BJ39" i="14"/>
  <c r="BK26" i="14"/>
  <c r="BK39" i="14" s="1"/>
  <c r="BK44" i="8"/>
  <c r="BK57" i="8" s="1"/>
  <c r="CB43" i="9"/>
  <c r="CC30" i="9"/>
  <c r="CC43" i="9" s="1"/>
  <c r="BS49" i="14"/>
  <c r="BS36" i="13"/>
  <c r="BS49" i="13" s="1"/>
  <c r="CK44" i="25"/>
  <c r="CK57" i="25" s="1"/>
  <c r="CK57" i="24"/>
  <c r="CK44" i="23"/>
  <c r="CK57" i="23" s="1"/>
  <c r="AR44" i="19"/>
  <c r="AS31" i="19"/>
  <c r="AS44" i="19" s="1"/>
  <c r="I54" i="21"/>
  <c r="I41" i="20"/>
  <c r="I54" i="20" s="1"/>
  <c r="BJ34" i="12"/>
  <c r="BK21" i="12"/>
  <c r="BK34" i="12" s="1"/>
  <c r="CC24" i="21"/>
  <c r="CC37" i="21" s="1"/>
  <c r="CC50" i="21" s="1"/>
  <c r="CB37" i="21"/>
  <c r="CB50" i="21" s="1"/>
  <c r="CB45" i="24"/>
  <c r="CC32" i="24"/>
  <c r="CC45" i="24" s="1"/>
  <c r="CK43" i="15"/>
  <c r="CK56" i="15" s="1"/>
  <c r="CK43" i="13"/>
  <c r="CK56" i="13" s="1"/>
  <c r="CK56" i="14"/>
  <c r="BS34" i="15"/>
  <c r="BK45" i="15"/>
  <c r="BK58" i="15" s="1"/>
  <c r="CA37" i="18"/>
  <c r="CA50" i="18" s="1"/>
  <c r="AG59" i="26"/>
  <c r="CL57" i="14"/>
  <c r="CL44" i="15"/>
  <c r="CL57" i="15" s="1"/>
  <c r="F59" i="9"/>
  <c r="F61" i="9" s="1"/>
  <c r="F63" i="6" s="1"/>
  <c r="AI40" i="10"/>
  <c r="AI53" i="10" s="1"/>
  <c r="AI53" i="9"/>
  <c r="Q34" i="9"/>
  <c r="R21" i="9"/>
  <c r="R34" i="9" s="1"/>
  <c r="I23" i="9"/>
  <c r="I36" i="9" s="1"/>
  <c r="H36" i="9"/>
  <c r="BI40" i="15"/>
  <c r="BI53" i="15" s="1"/>
  <c r="BI40" i="13"/>
  <c r="BI53" i="13" s="1"/>
  <c r="BI53" i="14"/>
  <c r="BA39" i="12"/>
  <c r="BA52" i="12" s="1"/>
  <c r="BB26" i="12"/>
  <c r="BB39" i="12" s="1"/>
  <c r="BB52" i="12" s="1"/>
  <c r="BJ43" i="24"/>
  <c r="BK30" i="24"/>
  <c r="BK43" i="24" s="1"/>
  <c r="Q39" i="26"/>
  <c r="R26" i="26"/>
  <c r="R39" i="26" s="1"/>
  <c r="AR34" i="19"/>
  <c r="AS21" i="19"/>
  <c r="AS34" i="19" s="1"/>
  <c r="BA40" i="15"/>
  <c r="BA53" i="15" s="1"/>
  <c r="BA53" i="14"/>
  <c r="BA40" i="13"/>
  <c r="BA53" i="13" s="1"/>
  <c r="P55" i="21"/>
  <c r="P42" i="20"/>
  <c r="P55" i="20" s="1"/>
  <c r="BB57" i="24"/>
  <c r="BB44" i="23"/>
  <c r="BB57" i="23" s="1"/>
  <c r="CK41" i="7"/>
  <c r="CL28" i="7"/>
  <c r="CL41" i="7" s="1"/>
  <c r="Y40" i="25"/>
  <c r="Y53" i="25" s="1"/>
  <c r="Y53" i="24"/>
  <c r="Y40" i="23"/>
  <c r="Y53" i="23" s="1"/>
  <c r="BK28" i="17"/>
  <c r="BK41" i="17" s="1"/>
  <c r="BK54" i="17" s="1"/>
  <c r="BJ41" i="17"/>
  <c r="BJ54" i="17" s="1"/>
  <c r="I46" i="4"/>
  <c r="AA36" i="25"/>
  <c r="AA49" i="25" s="1"/>
  <c r="AA49" i="24"/>
  <c r="AA36" i="23"/>
  <c r="AA49" i="23" s="1"/>
  <c r="AR38" i="14"/>
  <c r="AS25" i="14"/>
  <c r="AS38" i="14" s="1"/>
  <c r="CK36" i="7"/>
  <c r="CK49" i="7" s="1"/>
  <c r="CL23" i="7"/>
  <c r="CL36" i="7" s="1"/>
  <c r="CL49" i="7" s="1"/>
  <c r="BA44" i="26"/>
  <c r="BA57" i="26" s="1"/>
  <c r="BB31" i="26"/>
  <c r="BB44" i="26" s="1"/>
  <c r="BB57" i="26" s="1"/>
  <c r="BA42" i="25"/>
  <c r="BA55" i="25" s="1"/>
  <c r="BA55" i="24"/>
  <c r="BA42" i="23"/>
  <c r="BA55" i="23" s="1"/>
  <c r="AS25" i="16"/>
  <c r="AS38" i="16" s="1"/>
  <c r="AS51" i="16" s="1"/>
  <c r="AR38" i="16"/>
  <c r="AR51" i="16" s="1"/>
  <c r="BQ47" i="23"/>
  <c r="BQ59" i="23" s="1"/>
  <c r="BS37" i="7"/>
  <c r="BT24" i="7"/>
  <c r="BT37" i="7" s="1"/>
  <c r="AZ36" i="20"/>
  <c r="AZ49" i="20" s="1"/>
  <c r="AZ36" i="18"/>
  <c r="AZ49" i="18" s="1"/>
  <c r="AZ49" i="19"/>
  <c r="AG59" i="13"/>
  <c r="AI34" i="26"/>
  <c r="AJ21" i="26"/>
  <c r="AJ34" i="26" s="1"/>
  <c r="AR37" i="17"/>
  <c r="AR50" i="17" s="1"/>
  <c r="AS24" i="17"/>
  <c r="AS37" i="17" s="1"/>
  <c r="AS50" i="17" s="1"/>
  <c r="BH59" i="25"/>
  <c r="AW59" i="9"/>
  <c r="AI36" i="22"/>
  <c r="AJ23" i="22"/>
  <c r="AJ36" i="22" s="1"/>
  <c r="CL41" i="25"/>
  <c r="CL54" i="25" s="1"/>
  <c r="CL54" i="24"/>
  <c r="CL41" i="23"/>
  <c r="CL54" i="23" s="1"/>
  <c r="BT58" i="24"/>
  <c r="BT45" i="23"/>
  <c r="BT58" i="23" s="1"/>
  <c r="CB39" i="7"/>
  <c r="CC26" i="7"/>
  <c r="CC39" i="7" s="1"/>
  <c r="I35" i="25"/>
  <c r="I48" i="25" s="1"/>
  <c r="I48" i="24"/>
  <c r="I35" i="23"/>
  <c r="I48" i="23" s="1"/>
  <c r="BA47" i="14"/>
  <c r="BA34" i="15"/>
  <c r="BA47" i="15" s="1"/>
  <c r="BA34" i="13"/>
  <c r="BA47" i="13" s="1"/>
  <c r="CJ58" i="12"/>
  <c r="CJ45" i="13"/>
  <c r="CJ58" i="13" s="1"/>
  <c r="Z42" i="11"/>
  <c r="AA29" i="11"/>
  <c r="AA42" i="11" s="1"/>
  <c r="BS45" i="25"/>
  <c r="BS58" i="25" s="1"/>
  <c r="BS58" i="24"/>
  <c r="BS45" i="23"/>
  <c r="BS58" i="23" s="1"/>
  <c r="AR42" i="17"/>
  <c r="AR55" i="17" s="1"/>
  <c r="AS29" i="17"/>
  <c r="AS42" i="17" s="1"/>
  <c r="AS55" i="17" s="1"/>
  <c r="AJ39" i="25"/>
  <c r="AJ52" i="25" s="1"/>
  <c r="AJ52" i="24"/>
  <c r="AS47" i="14"/>
  <c r="AS34" i="13"/>
  <c r="AS47" i="13" s="1"/>
  <c r="AS34" i="15"/>
  <c r="AS47" i="15" s="1"/>
  <c r="AI34" i="14"/>
  <c r="AJ21" i="14"/>
  <c r="AJ34" i="14" s="1"/>
  <c r="CB40" i="22"/>
  <c r="CB53" i="22" s="1"/>
  <c r="CC27" i="22"/>
  <c r="CC40" i="22" s="1"/>
  <c r="CC53" i="22" s="1"/>
  <c r="BA39" i="22"/>
  <c r="BA52" i="22" s="1"/>
  <c r="BB26" i="22"/>
  <c r="BB39" i="22" s="1"/>
  <c r="BB52" i="22" s="1"/>
  <c r="CA57" i="7"/>
  <c r="CA44" i="8"/>
  <c r="CA57" i="8" s="1"/>
  <c r="BK30" i="17"/>
  <c r="BK43" i="17" s="1"/>
  <c r="BK56" i="17" s="1"/>
  <c r="BJ43" i="17"/>
  <c r="BJ56" i="17" s="1"/>
  <c r="CK37" i="12"/>
  <c r="CK50" i="12" s="1"/>
  <c r="CL24" i="12"/>
  <c r="CL37" i="12" s="1"/>
  <c r="CL50" i="12" s="1"/>
  <c r="P55" i="12"/>
  <c r="P42" i="13"/>
  <c r="P55" i="13" s="1"/>
  <c r="CB39" i="14"/>
  <c r="CC26" i="14"/>
  <c r="CC39" i="14" s="1"/>
  <c r="CB40" i="19"/>
  <c r="CC27" i="19"/>
  <c r="CC40" i="19" s="1"/>
  <c r="I30" i="17"/>
  <c r="I43" i="17" s="1"/>
  <c r="I56" i="17" s="1"/>
  <c r="H43" i="17"/>
  <c r="H56" i="17" s="1"/>
  <c r="BJ42" i="16"/>
  <c r="BK29" i="16"/>
  <c r="BK42" i="16" s="1"/>
  <c r="BA35" i="9"/>
  <c r="BB22" i="9"/>
  <c r="BB35" i="9" s="1"/>
  <c r="R51" i="19"/>
  <c r="R38" i="18"/>
  <c r="R51" i="18" s="1"/>
  <c r="AQ50" i="26"/>
  <c r="AQ37" i="25"/>
  <c r="AQ50" i="25" s="1"/>
  <c r="BS39" i="24"/>
  <c r="BT26" i="24"/>
  <c r="BT39" i="24" s="1"/>
  <c r="CJ37" i="20"/>
  <c r="CJ50" i="20" s="1"/>
  <c r="CJ50" i="19"/>
  <c r="CJ37" i="18"/>
  <c r="CJ50" i="18" s="1"/>
  <c r="Z54" i="9"/>
  <c r="BI55" i="7"/>
  <c r="BI42" i="8"/>
  <c r="BI55" i="8" s="1"/>
  <c r="K22" i="6"/>
  <c r="K22" i="4" s="1"/>
  <c r="J22" i="4"/>
  <c r="CK42" i="15"/>
  <c r="CK55" i="15" s="1"/>
  <c r="CK55" i="14"/>
  <c r="BK58" i="24"/>
  <c r="CJ51" i="12"/>
  <c r="CJ38" i="13"/>
  <c r="CJ51" i="13" s="1"/>
  <c r="BT53" i="24"/>
  <c r="Y45" i="15"/>
  <c r="Y58" i="15" s="1"/>
  <c r="Y58" i="14"/>
  <c r="Y45" i="13"/>
  <c r="Y58" i="13" s="1"/>
  <c r="CK45" i="10"/>
  <c r="CK58" i="10" s="1"/>
  <c r="CK58" i="9"/>
  <c r="AH37" i="25"/>
  <c r="AH50" i="25" s="1"/>
  <c r="AH50" i="24"/>
  <c r="AH37" i="23"/>
  <c r="AH50" i="23" s="1"/>
  <c r="AZ38" i="20"/>
  <c r="AZ51" i="20" s="1"/>
  <c r="AZ51" i="19"/>
  <c r="AZ38" i="18"/>
  <c r="AZ51" i="18" s="1"/>
  <c r="Y50" i="22"/>
  <c r="Y37" i="23"/>
  <c r="Y50" i="23" s="1"/>
  <c r="AI42" i="7"/>
  <c r="AI55" i="7" s="1"/>
  <c r="AJ29" i="7"/>
  <c r="AJ42" i="7" s="1"/>
  <c r="AJ55" i="7" s="1"/>
  <c r="CB45" i="10"/>
  <c r="CB58" i="10" s="1"/>
  <c r="BJ47" i="19"/>
  <c r="BZ47" i="13"/>
  <c r="BZ59" i="13" s="1"/>
  <c r="AY59" i="18"/>
  <c r="AH51" i="19"/>
  <c r="AH38" i="20"/>
  <c r="AH51" i="20" s="1"/>
  <c r="AH38" i="18"/>
  <c r="AH51" i="18" s="1"/>
  <c r="AR53" i="14"/>
  <c r="AR40" i="15"/>
  <c r="AR53" i="15" s="1"/>
  <c r="AR40" i="13"/>
  <c r="AR53" i="13" s="1"/>
  <c r="AZ34" i="20"/>
  <c r="AZ47" i="20" s="1"/>
  <c r="AZ47" i="19"/>
  <c r="AZ34" i="18"/>
  <c r="AZ47" i="18" s="1"/>
  <c r="R25" i="14"/>
  <c r="R38" i="14" s="1"/>
  <c r="Q38" i="14"/>
  <c r="G40" i="23"/>
  <c r="G53" i="23" s="1"/>
  <c r="P52" i="22"/>
  <c r="P39" i="23"/>
  <c r="P52" i="23" s="1"/>
  <c r="BB23" i="24"/>
  <c r="BB36" i="24" s="1"/>
  <c r="BA36" i="24"/>
  <c r="BJ44" i="8"/>
  <c r="BJ57" i="8" s="1"/>
  <c r="Z42" i="8"/>
  <c r="Z55" i="8" s="1"/>
  <c r="CK38" i="22"/>
  <c r="CL25" i="22"/>
  <c r="CL38" i="22" s="1"/>
  <c r="H43" i="20"/>
  <c r="H56" i="20" s="1"/>
  <c r="H56" i="19"/>
  <c r="H43" i="18"/>
  <c r="H56" i="18" s="1"/>
  <c r="BR43" i="10"/>
  <c r="BR56" i="10" s="1"/>
  <c r="BR43" i="8"/>
  <c r="BR56" i="8" s="1"/>
  <c r="BR56" i="9"/>
  <c r="O59" i="25"/>
  <c r="H39" i="11"/>
  <c r="I26" i="11"/>
  <c r="I39" i="11" s="1"/>
  <c r="Q43" i="11"/>
  <c r="Q56" i="11" s="1"/>
  <c r="R30" i="11"/>
  <c r="R43" i="11" s="1"/>
  <c r="R56" i="11" s="1"/>
  <c r="CF47" i="12"/>
  <c r="CE47" i="12"/>
  <c r="CG53" i="12"/>
  <c r="CG47" i="12"/>
  <c r="CG56" i="12"/>
  <c r="CG54" i="12"/>
  <c r="CG48" i="12"/>
  <c r="CG49" i="12"/>
  <c r="CG58" i="12"/>
  <c r="CG52" i="12"/>
  <c r="CH47" i="12"/>
  <c r="CG55" i="12"/>
  <c r="CG51" i="12"/>
  <c r="CG57" i="12"/>
  <c r="CG50" i="12"/>
  <c r="CI47" i="12"/>
  <c r="R57" i="9"/>
  <c r="R44" i="8"/>
  <c r="R57" i="8" s="1"/>
  <c r="BV8" i="21"/>
  <c r="CA47" i="21" s="1"/>
  <c r="BM20" i="21"/>
  <c r="BN47" i="21"/>
  <c r="BN59" i="21" s="1"/>
  <c r="BO56" i="21"/>
  <c r="BM47" i="21"/>
  <c r="BM59" i="21" s="1"/>
  <c r="BO51" i="21"/>
  <c r="BO50" i="21"/>
  <c r="BO53" i="21"/>
  <c r="BO47" i="21"/>
  <c r="BO54" i="21"/>
  <c r="BO52" i="21"/>
  <c r="BO58" i="21"/>
  <c r="BO57" i="21"/>
  <c r="BP47" i="21"/>
  <c r="BP59" i="21" s="1"/>
  <c r="BO49" i="21"/>
  <c r="BO55" i="21"/>
  <c r="BO48" i="21"/>
  <c r="BQ47" i="21"/>
  <c r="BQ59" i="21" s="1"/>
  <c r="Q45" i="20"/>
  <c r="Q58" i="20" s="1"/>
  <c r="Q58" i="19"/>
  <c r="Q45" i="18"/>
  <c r="Q58" i="18" s="1"/>
  <c r="BJ45" i="20"/>
  <c r="BJ58" i="20" s="1"/>
  <c r="BJ58" i="19"/>
  <c r="BJ45" i="18"/>
  <c r="BJ58" i="18" s="1"/>
  <c r="BI34" i="25"/>
  <c r="BI47" i="25" s="1"/>
  <c r="BI47" i="24"/>
  <c r="BI34" i="23"/>
  <c r="BI47" i="23" s="1"/>
  <c r="BI39" i="15"/>
  <c r="BI52" i="15" s="1"/>
  <c r="BI52" i="14"/>
  <c r="BI39" i="13"/>
  <c r="BI52" i="13" s="1"/>
  <c r="BO59" i="8"/>
  <c r="BK44" i="10"/>
  <c r="BK57" i="10" s="1"/>
  <c r="CA43" i="10"/>
  <c r="CA56" i="10" s="1"/>
  <c r="CA56" i="9"/>
  <c r="CA43" i="8"/>
  <c r="CA56" i="8" s="1"/>
  <c r="BJ44" i="20"/>
  <c r="BJ57" i="20" s="1"/>
  <c r="BJ57" i="19"/>
  <c r="BJ44" i="18"/>
  <c r="BJ57" i="18" s="1"/>
  <c r="CK40" i="7"/>
  <c r="CK53" i="7" s="1"/>
  <c r="CL27" i="7"/>
  <c r="CL40" i="7" s="1"/>
  <c r="CL53" i="7" s="1"/>
  <c r="I42" i="23"/>
  <c r="I55" i="23" s="1"/>
  <c r="H38" i="21"/>
  <c r="H51" i="21" s="1"/>
  <c r="I25" i="21"/>
  <c r="I38" i="21" s="1"/>
  <c r="I51" i="21" s="1"/>
  <c r="H54" i="21"/>
  <c r="H41" i="20"/>
  <c r="H54" i="20" s="1"/>
  <c r="BR47" i="18"/>
  <c r="Z43" i="10"/>
  <c r="Z56" i="10" s="1"/>
  <c r="BI47" i="12"/>
  <c r="BI34" i="13"/>
  <c r="BI47" i="13" s="1"/>
  <c r="CA45" i="25"/>
  <c r="CA58" i="25" s="1"/>
  <c r="CA58" i="24"/>
  <c r="CA45" i="23"/>
  <c r="CA58" i="23" s="1"/>
  <c r="CL43" i="15"/>
  <c r="CL56" i="15" s="1"/>
  <c r="CL56" i="14"/>
  <c r="CL43" i="13"/>
  <c r="CL56" i="13" s="1"/>
  <c r="AI34" i="17"/>
  <c r="AI47" i="17" s="1"/>
  <c r="AJ21" i="17"/>
  <c r="AJ34" i="17" s="1"/>
  <c r="AJ47" i="17" s="1"/>
  <c r="Q44" i="19"/>
  <c r="R31" i="19"/>
  <c r="R44" i="19" s="1"/>
  <c r="BJ36" i="14"/>
  <c r="BK23" i="14"/>
  <c r="BK36" i="14" s="1"/>
  <c r="AW59" i="19"/>
  <c r="CK44" i="15"/>
  <c r="CK57" i="15" s="1"/>
  <c r="CK57" i="14"/>
  <c r="BS37" i="26"/>
  <c r="BT24" i="26"/>
  <c r="BT37" i="26" s="1"/>
  <c r="F59" i="10"/>
  <c r="F61" i="10" s="1"/>
  <c r="F64" i="6" s="1"/>
  <c r="AJ40" i="10"/>
  <c r="AJ53" i="10" s="1"/>
  <c r="AJ53" i="9"/>
  <c r="AJ40" i="8"/>
  <c r="AJ53" i="8" s="1"/>
  <c r="P34" i="10"/>
  <c r="P47" i="10" s="1"/>
  <c r="P34" i="8"/>
  <c r="P47" i="8" s="1"/>
  <c r="P47" i="9"/>
  <c r="CC36" i="15"/>
  <c r="CC49" i="15" s="1"/>
  <c r="CC49" i="14"/>
  <c r="CC36" i="13"/>
  <c r="CC49" i="13" s="1"/>
  <c r="AH45" i="20"/>
  <c r="AH58" i="20" s="1"/>
  <c r="CB42" i="26"/>
  <c r="CB55" i="26" s="1"/>
  <c r="CC29" i="26"/>
  <c r="CC42" i="26" s="1"/>
  <c r="CC55" i="26" s="1"/>
  <c r="H45" i="17"/>
  <c r="H58" i="17" s="1"/>
  <c r="I32" i="17"/>
  <c r="I45" i="17" s="1"/>
  <c r="I58" i="17" s="1"/>
  <c r="AS54" i="19"/>
  <c r="AS41" i="18"/>
  <c r="AS54" i="18" s="1"/>
  <c r="CE8" i="14"/>
  <c r="CJ47" i="14" s="1"/>
  <c r="BV20" i="14"/>
  <c r="BX58" i="14"/>
  <c r="BX53" i="14"/>
  <c r="BV47" i="14"/>
  <c r="BV59" i="14" s="1"/>
  <c r="BX51" i="14"/>
  <c r="BX48" i="14"/>
  <c r="BW47" i="14"/>
  <c r="BW59" i="14" s="1"/>
  <c r="BX49" i="14"/>
  <c r="BX54" i="14"/>
  <c r="BX55" i="14"/>
  <c r="BX57" i="14"/>
  <c r="BX52" i="14"/>
  <c r="BX47" i="14"/>
  <c r="BX50" i="14"/>
  <c r="BX56" i="14"/>
  <c r="BY47" i="14"/>
  <c r="BY59" i="14" s="1"/>
  <c r="BJ37" i="20"/>
  <c r="BJ50" i="20" s="1"/>
  <c r="BJ50" i="19"/>
  <c r="BJ37" i="18"/>
  <c r="BJ50" i="18" s="1"/>
  <c r="Z36" i="11"/>
  <c r="AA23" i="11"/>
  <c r="AA36" i="11" s="1"/>
  <c r="CC52" i="19"/>
  <c r="CC39" i="18"/>
  <c r="CC52" i="18" s="1"/>
  <c r="BB24" i="24"/>
  <c r="BB37" i="24" s="1"/>
  <c r="BA37" i="24"/>
  <c r="Q40" i="14"/>
  <c r="R27" i="14"/>
  <c r="R40" i="14" s="1"/>
  <c r="Z38" i="14"/>
  <c r="AA25" i="14"/>
  <c r="AA38" i="14" s="1"/>
  <c r="R31" i="24"/>
  <c r="R44" i="24" s="1"/>
  <c r="Q44" i="24"/>
  <c r="CC26" i="11"/>
  <c r="CC39" i="11" s="1"/>
  <c r="CB39" i="11"/>
  <c r="CK40" i="22"/>
  <c r="CK53" i="22" s="1"/>
  <c r="CL27" i="22"/>
  <c r="CL40" i="22" s="1"/>
  <c r="CL53" i="22" s="1"/>
  <c r="Z40" i="10"/>
  <c r="Z53" i="10" s="1"/>
  <c r="Z40" i="8"/>
  <c r="Z53" i="8" s="1"/>
  <c r="Z53" i="9"/>
  <c r="Z37" i="12"/>
  <c r="Z50" i="12" s="1"/>
  <c r="AA24" i="12"/>
  <c r="AA37" i="12" s="1"/>
  <c r="AA50" i="12" s="1"/>
  <c r="AZ51" i="26"/>
  <c r="AZ38" i="25"/>
  <c r="AZ51" i="25" s="1"/>
  <c r="BS39" i="19"/>
  <c r="BT26" i="19"/>
  <c r="BT39" i="19" s="1"/>
  <c r="CL26" i="19"/>
  <c r="CL39" i="19" s="1"/>
  <c r="CK39" i="19"/>
  <c r="CB38" i="12"/>
  <c r="CC25" i="12"/>
  <c r="CC38" i="12" s="1"/>
  <c r="AI58" i="19"/>
  <c r="AI45" i="18"/>
  <c r="AI58" i="18" s="1"/>
  <c r="CK41" i="25"/>
  <c r="CK54" i="25" s="1"/>
  <c r="CK54" i="24"/>
  <c r="CK41" i="23"/>
  <c r="CK54" i="23" s="1"/>
  <c r="P52" i="7"/>
  <c r="P59" i="7" s="1"/>
  <c r="P39" i="8"/>
  <c r="P52" i="8" s="1"/>
  <c r="CL23" i="14"/>
  <c r="CL36" i="14" s="1"/>
  <c r="CK36" i="14"/>
  <c r="CK45" i="12"/>
  <c r="CL32" i="12"/>
  <c r="CL45" i="12" s="1"/>
  <c r="CB45" i="12"/>
  <c r="CC32" i="12"/>
  <c r="CC45" i="12" s="1"/>
  <c r="BT48" i="22"/>
  <c r="BT35" i="23"/>
  <c r="BT48" i="23" s="1"/>
  <c r="AA43" i="25"/>
  <c r="AA56" i="25" s="1"/>
  <c r="AA56" i="24"/>
  <c r="AA43" i="23"/>
  <c r="AA56" i="23" s="1"/>
  <c r="CA51" i="12"/>
  <c r="CA38" i="13"/>
  <c r="CA51" i="13" s="1"/>
  <c r="AJ58" i="19"/>
  <c r="AJ45" i="18"/>
  <c r="AJ58" i="18" s="1"/>
  <c r="CL27" i="16"/>
  <c r="CL40" i="16" s="1"/>
  <c r="CL53" i="16" s="1"/>
  <c r="CK40" i="16"/>
  <c r="CK53" i="16" s="1"/>
  <c r="CJ36" i="15"/>
  <c r="CJ49" i="15" s="1"/>
  <c r="CJ49" i="14"/>
  <c r="CJ36" i="13"/>
  <c r="CJ49" i="13" s="1"/>
  <c r="H17" i="4"/>
  <c r="I17" i="6"/>
  <c r="AH47" i="26"/>
  <c r="AH34" i="25"/>
  <c r="AH47" i="25" s="1"/>
  <c r="AA42" i="20"/>
  <c r="AA55" i="20" s="1"/>
  <c r="AA55" i="19"/>
  <c r="AA42" i="18"/>
  <c r="AA55" i="18" s="1"/>
  <c r="Z43" i="25"/>
  <c r="Z56" i="25" s="1"/>
  <c r="Z56" i="24"/>
  <c r="Z43" i="23"/>
  <c r="Z56" i="23" s="1"/>
  <c r="AZ52" i="9"/>
  <c r="AZ39" i="10"/>
  <c r="AZ52" i="10" s="1"/>
  <c r="AZ39" i="8"/>
  <c r="AZ52" i="8" s="1"/>
  <c r="AH49" i="22"/>
  <c r="AH59" i="22" s="1"/>
  <c r="AH36" i="23"/>
  <c r="AH49" i="23" s="1"/>
  <c r="AI36" i="7"/>
  <c r="AJ23" i="7"/>
  <c r="AJ36" i="7" s="1"/>
  <c r="BS34" i="10"/>
  <c r="BS47" i="10" s="1"/>
  <c r="Z58" i="9"/>
  <c r="Z45" i="8"/>
  <c r="Z58" i="8" s="1"/>
  <c r="BR51" i="7"/>
  <c r="BR38" i="8"/>
  <c r="BR51" i="8" s="1"/>
  <c r="CJ34" i="20"/>
  <c r="CJ34" i="18"/>
  <c r="BJ45" i="26"/>
  <c r="BJ58" i="26" s="1"/>
  <c r="BK32" i="26"/>
  <c r="BK45" i="26" s="1"/>
  <c r="BK58" i="26" s="1"/>
  <c r="BR40" i="20"/>
  <c r="BR53" i="20" s="1"/>
  <c r="BR53" i="19"/>
  <c r="BR40" i="18"/>
  <c r="BR53" i="18" s="1"/>
  <c r="CE50" i="11"/>
  <c r="CF50" i="11"/>
  <c r="CH50" i="11"/>
  <c r="CI50" i="11"/>
  <c r="AI36" i="20"/>
  <c r="AI49" i="20" s="1"/>
  <c r="AI49" i="19"/>
  <c r="AI36" i="18"/>
  <c r="AI49" i="18" s="1"/>
  <c r="BK56" i="14"/>
  <c r="BK43" i="13"/>
  <c r="BK56" i="13" s="1"/>
  <c r="BK43" i="15"/>
  <c r="BK56" i="15" s="1"/>
  <c r="AR47" i="14"/>
  <c r="AR34" i="15"/>
  <c r="AR47" i="15" s="1"/>
  <c r="AR34" i="13"/>
  <c r="AR47" i="13" s="1"/>
  <c r="AH34" i="15"/>
  <c r="AH47" i="15" s="1"/>
  <c r="AH47" i="14"/>
  <c r="AH34" i="13"/>
  <c r="AH47" i="13" s="1"/>
  <c r="Z41" i="7"/>
  <c r="Z54" i="7" s="1"/>
  <c r="AA28" i="7"/>
  <c r="AA41" i="7" s="1"/>
  <c r="AA54" i="7" s="1"/>
  <c r="D30" i="4"/>
  <c r="D90" i="6"/>
  <c r="D26" i="6"/>
  <c r="AJ29" i="12"/>
  <c r="AJ42" i="12" s="1"/>
  <c r="AJ55" i="12" s="1"/>
  <c r="AI42" i="12"/>
  <c r="AI55" i="12" s="1"/>
  <c r="Q42" i="12"/>
  <c r="R29" i="12"/>
  <c r="R42" i="12" s="1"/>
  <c r="CA39" i="15"/>
  <c r="CA52" i="15" s="1"/>
  <c r="CA52" i="14"/>
  <c r="CA39" i="13"/>
  <c r="CA52" i="13" s="1"/>
  <c r="X59" i="10"/>
  <c r="CA40" i="20"/>
  <c r="CA53" i="20" s="1"/>
  <c r="CA53" i="19"/>
  <c r="CA40" i="18"/>
  <c r="CA53" i="18" s="1"/>
  <c r="CC26" i="21"/>
  <c r="CC39" i="21" s="1"/>
  <c r="CC52" i="21" s="1"/>
  <c r="CB39" i="21"/>
  <c r="CB52" i="21" s="1"/>
  <c r="BI55" i="16"/>
  <c r="BI42" i="15"/>
  <c r="BI55" i="15" s="1"/>
  <c r="Q38" i="20"/>
  <c r="Q51" i="20" s="1"/>
  <c r="Q51" i="19"/>
  <c r="Q38" i="18"/>
  <c r="Q51" i="18" s="1"/>
  <c r="Y43" i="15"/>
  <c r="Y56" i="15" s="1"/>
  <c r="Y56" i="14"/>
  <c r="Y43" i="13"/>
  <c r="Y56" i="13" s="1"/>
  <c r="BR39" i="25"/>
  <c r="BR52" i="25" s="1"/>
  <c r="BR52" i="24"/>
  <c r="BR39" i="23"/>
  <c r="BR52" i="23" s="1"/>
  <c r="CB41" i="21"/>
  <c r="CB54" i="21" s="1"/>
  <c r="CC28" i="21"/>
  <c r="CC41" i="21" s="1"/>
  <c r="CC54" i="21" s="1"/>
  <c r="AA41" i="8"/>
  <c r="AA54" i="8" s="1"/>
  <c r="AA54" i="9"/>
  <c r="I45" i="15"/>
  <c r="I58" i="15" s="1"/>
  <c r="I58" i="14"/>
  <c r="I45" i="13"/>
  <c r="I58" i="13" s="1"/>
  <c r="CJ37" i="13"/>
  <c r="CJ50" i="13" s="1"/>
  <c r="CK44" i="12"/>
  <c r="CK57" i="12" s="1"/>
  <c r="CL31" i="12"/>
  <c r="CL44" i="12" s="1"/>
  <c r="CL57" i="12" s="1"/>
  <c r="BJ58" i="24"/>
  <c r="CB34" i="17"/>
  <c r="CC21" i="17"/>
  <c r="CC34" i="17" s="1"/>
  <c r="CL45" i="10"/>
  <c r="CL58" i="10" s="1"/>
  <c r="CL58" i="9"/>
  <c r="BI59" i="21"/>
  <c r="BB25" i="19"/>
  <c r="BB38" i="19" s="1"/>
  <c r="BA38" i="19"/>
  <c r="Z37" i="22"/>
  <c r="AA24" i="22"/>
  <c r="AA37" i="22" s="1"/>
  <c r="AI35" i="22"/>
  <c r="AI48" i="22" s="1"/>
  <c r="AJ22" i="22"/>
  <c r="AJ35" i="22" s="1"/>
  <c r="AJ48" i="22" s="1"/>
  <c r="BZ47" i="14"/>
  <c r="BZ59" i="14" s="1"/>
  <c r="BI45" i="25"/>
  <c r="BI58" i="25" s="1"/>
  <c r="BR40" i="25"/>
  <c r="BR53" i="25" s="1"/>
  <c r="AY59" i="19"/>
  <c r="I54" i="9"/>
  <c r="I41" i="10"/>
  <c r="I54" i="10" s="1"/>
  <c r="I41" i="8"/>
  <c r="I54" i="8" s="1"/>
  <c r="BB56" i="26"/>
  <c r="BB43" i="25"/>
  <c r="BB56" i="25" s="1"/>
  <c r="Z38" i="25"/>
  <c r="Z51" i="25" s="1"/>
  <c r="Z51" i="24"/>
  <c r="CC27" i="21"/>
  <c r="CC40" i="21" s="1"/>
  <c r="CC53" i="21" s="1"/>
  <c r="CB40" i="21"/>
  <c r="CB53" i="21" s="1"/>
  <c r="AI42" i="26"/>
  <c r="AI55" i="26" s="1"/>
  <c r="AJ29" i="26"/>
  <c r="AJ42" i="26" s="1"/>
  <c r="AJ55" i="26" s="1"/>
  <c r="AA27" i="17"/>
  <c r="AA40" i="17" s="1"/>
  <c r="Z40" i="17"/>
  <c r="AH35" i="8"/>
  <c r="AH48" i="8" s="1"/>
  <c r="P38" i="15"/>
  <c r="P51" i="15" s="1"/>
  <c r="P51" i="14"/>
  <c r="P38" i="13"/>
  <c r="P51" i="13" s="1"/>
  <c r="Z39" i="12"/>
  <c r="Z52" i="12" s="1"/>
  <c r="AA26" i="12"/>
  <c r="AA39" i="12" s="1"/>
  <c r="AA52" i="12" s="1"/>
  <c r="BT44" i="25"/>
  <c r="BT57" i="25" s="1"/>
  <c r="BT57" i="24"/>
  <c r="BT44" i="23"/>
  <c r="BT57" i="23" s="1"/>
  <c r="CK37" i="26"/>
  <c r="CK50" i="26" s="1"/>
  <c r="CL24" i="26"/>
  <c r="CL37" i="26" s="1"/>
  <c r="CL50" i="26" s="1"/>
  <c r="BT27" i="17"/>
  <c r="BT40" i="17" s="1"/>
  <c r="BT53" i="17" s="1"/>
  <c r="BS40" i="17"/>
  <c r="BS53" i="17" s="1"/>
  <c r="CC36" i="25"/>
  <c r="CC49" i="25" s="1"/>
  <c r="CC49" i="24"/>
  <c r="BK26" i="17"/>
  <c r="BK39" i="17" s="1"/>
  <c r="BK52" i="17" s="1"/>
  <c r="BJ39" i="17"/>
  <c r="BJ52" i="17" s="1"/>
  <c r="BJ44" i="10"/>
  <c r="BJ57" i="10" s="1"/>
  <c r="BT23" i="17"/>
  <c r="BT36" i="17" s="1"/>
  <c r="BT49" i="17" s="1"/>
  <c r="BS36" i="17"/>
  <c r="BS49" i="17" s="1"/>
  <c r="G55" i="17"/>
  <c r="G42" i="18"/>
  <c r="G55" i="18" s="1"/>
  <c r="BZ59" i="26"/>
  <c r="BJ45" i="12"/>
  <c r="BK32" i="12"/>
  <c r="BK45" i="12" s="1"/>
  <c r="I34" i="15"/>
  <c r="I47" i="15" s="1"/>
  <c r="I47" i="14"/>
  <c r="I34" i="13"/>
  <c r="I47" i="13" s="1"/>
  <c r="BT30" i="9"/>
  <c r="BT43" i="9" s="1"/>
  <c r="BS43" i="9"/>
  <c r="AS29" i="16"/>
  <c r="AS42" i="16" s="1"/>
  <c r="AR42" i="16"/>
  <c r="G52" i="11"/>
  <c r="G39" i="10"/>
  <c r="G52" i="10" s="1"/>
  <c r="Q57" i="9"/>
  <c r="Q44" i="8"/>
  <c r="Q57" i="8" s="1"/>
  <c r="CA40" i="23"/>
  <c r="CA53" i="23" s="1"/>
  <c r="Z37" i="26"/>
  <c r="AA24" i="26"/>
  <c r="AA37" i="26" s="1"/>
  <c r="BK44" i="20"/>
  <c r="BK57" i="20" s="1"/>
  <c r="BK57" i="19"/>
  <c r="BK44" i="18"/>
  <c r="BK57" i="18" s="1"/>
  <c r="H43" i="10"/>
  <c r="H56" i="10" s="1"/>
  <c r="H41" i="12"/>
  <c r="I28" i="12"/>
  <c r="I41" i="12" s="1"/>
  <c r="K15" i="6"/>
  <c r="J15" i="4"/>
  <c r="J48" i="4" s="1"/>
  <c r="P43" i="10"/>
  <c r="P56" i="10" s="1"/>
  <c r="G36" i="25"/>
  <c r="G49" i="25" s="1"/>
  <c r="BS45" i="26"/>
  <c r="BS58" i="26" s="1"/>
  <c r="BT32" i="26"/>
  <c r="BT45" i="26" s="1"/>
  <c r="BT58" i="26" s="1"/>
  <c r="BQ47" i="18"/>
  <c r="BQ59" i="18" s="1"/>
  <c r="BB29" i="19"/>
  <c r="BB42" i="19" s="1"/>
  <c r="BA42" i="19"/>
  <c r="Q41" i="11"/>
  <c r="Q54" i="11" s="1"/>
  <c r="R28" i="11"/>
  <c r="R41" i="11" s="1"/>
  <c r="R54" i="11" s="1"/>
  <c r="P44" i="20"/>
  <c r="P57" i="20" s="1"/>
  <c r="P57" i="19"/>
  <c r="P44" i="18"/>
  <c r="P57" i="18" s="1"/>
  <c r="CL30" i="7"/>
  <c r="CL43" i="7" s="1"/>
  <c r="CL56" i="7" s="1"/>
  <c r="CK43" i="7"/>
  <c r="CK56" i="7" s="1"/>
  <c r="CA37" i="20"/>
  <c r="CA50" i="20" s="1"/>
  <c r="BR36" i="25"/>
  <c r="BR49" i="25" s="1"/>
  <c r="BR49" i="24"/>
  <c r="BR36" i="23"/>
  <c r="BR49" i="23" s="1"/>
  <c r="BI36" i="15"/>
  <c r="BI49" i="15" s="1"/>
  <c r="BI49" i="14"/>
  <c r="BI36" i="13"/>
  <c r="BI49" i="13" s="1"/>
  <c r="BR50" i="26"/>
  <c r="BR59" i="26" s="1"/>
  <c r="BR37" i="25"/>
  <c r="BR50" i="25" s="1"/>
  <c r="BX59" i="7"/>
  <c r="CL38" i="10"/>
  <c r="CL51" i="10" s="1"/>
  <c r="CL51" i="9"/>
  <c r="CL38" i="8"/>
  <c r="CL51" i="8" s="1"/>
  <c r="BB50" i="16"/>
  <c r="BB37" i="15"/>
  <c r="BB50" i="15" s="1"/>
  <c r="AI45" i="24"/>
  <c r="AJ32" i="24"/>
  <c r="AJ45" i="24" s="1"/>
  <c r="CB49" i="14"/>
  <c r="CB36" i="15"/>
  <c r="CB49" i="15" s="1"/>
  <c r="CB36" i="13"/>
  <c r="CB49" i="13" s="1"/>
  <c r="I31" i="11"/>
  <c r="I44" i="11" s="1"/>
  <c r="I57" i="11" s="1"/>
  <c r="H44" i="11"/>
  <c r="H57" i="11" s="1"/>
  <c r="BT26" i="12"/>
  <c r="BT39" i="12" s="1"/>
  <c r="BT52" i="12" s="1"/>
  <c r="BS39" i="12"/>
  <c r="BS52" i="12" s="1"/>
  <c r="CJ44" i="20"/>
  <c r="CJ57" i="20" s="1"/>
  <c r="CJ57" i="19"/>
  <c r="CJ44" i="18"/>
  <c r="CJ57" i="18" s="1"/>
  <c r="BA58" i="14"/>
  <c r="BA45" i="15"/>
  <c r="BA58" i="15" s="1"/>
  <c r="BA45" i="13"/>
  <c r="BA58" i="13" s="1"/>
  <c r="AR34" i="17"/>
  <c r="AR47" i="17" s="1"/>
  <c r="AS21" i="17"/>
  <c r="AS34" i="17" s="1"/>
  <c r="AS47" i="17" s="1"/>
  <c r="P53" i="14"/>
  <c r="P40" i="15"/>
  <c r="P53" i="15" s="1"/>
  <c r="P40" i="13"/>
  <c r="P53" i="13" s="1"/>
  <c r="AS39" i="15"/>
  <c r="AS52" i="15" s="1"/>
  <c r="AS52" i="14"/>
  <c r="AS39" i="13"/>
  <c r="AS52" i="13" s="1"/>
  <c r="AJ34" i="20"/>
  <c r="AJ47" i="20" s="1"/>
  <c r="AJ47" i="19"/>
  <c r="BM20" i="23"/>
  <c r="BV8" i="23"/>
  <c r="BM47" i="23"/>
  <c r="BM59" i="23" s="1"/>
  <c r="BO55" i="23"/>
  <c r="BO48" i="23"/>
  <c r="BN47" i="23"/>
  <c r="BN59" i="23" s="1"/>
  <c r="BO58" i="23"/>
  <c r="BO51" i="23"/>
  <c r="BO57" i="23"/>
  <c r="BO49" i="23"/>
  <c r="BO52" i="23"/>
  <c r="BO50" i="23"/>
  <c r="BO56" i="23"/>
  <c r="BO54" i="23"/>
  <c r="BO53" i="23"/>
  <c r="BO47" i="23"/>
  <c r="CJ34" i="15"/>
  <c r="CJ34" i="13"/>
  <c r="CB34" i="11"/>
  <c r="CC21" i="11"/>
  <c r="CC34" i="11" s="1"/>
  <c r="BR34" i="25"/>
  <c r="BR47" i="25" s="1"/>
  <c r="BR34" i="23"/>
  <c r="BR47" i="23" s="1"/>
  <c r="CL51" i="26"/>
  <c r="CL38" i="25"/>
  <c r="CL51" i="25" s="1"/>
  <c r="CL51" i="16"/>
  <c r="CL38" i="15"/>
  <c r="CL51" i="15" s="1"/>
  <c r="AR39" i="15"/>
  <c r="AR52" i="15" s="1"/>
  <c r="AR52" i="14"/>
  <c r="AR39" i="13"/>
  <c r="AR52" i="13" s="1"/>
  <c r="Y57" i="26"/>
  <c r="Y44" i="25"/>
  <c r="Y57" i="25" s="1"/>
  <c r="CK40" i="19"/>
  <c r="CL27" i="19"/>
  <c r="CL40" i="19" s="1"/>
  <c r="Y51" i="14"/>
  <c r="Y38" i="13"/>
  <c r="Y51" i="13" s="1"/>
  <c r="Y38" i="15"/>
  <c r="Y51" i="15" s="1"/>
  <c r="BB34" i="15"/>
  <c r="BB47" i="15" s="1"/>
  <c r="BB34" i="13"/>
  <c r="BB47" i="13" s="1"/>
  <c r="BB47" i="14"/>
  <c r="BI42" i="25"/>
  <c r="BI55" i="25" s="1"/>
  <c r="BI55" i="24"/>
  <c r="BI42" i="23"/>
  <c r="BI55" i="23" s="1"/>
  <c r="Q35" i="12"/>
  <c r="Q48" i="12" s="1"/>
  <c r="R22" i="12"/>
  <c r="R35" i="12" s="1"/>
  <c r="R48" i="12" s="1"/>
  <c r="CJ39" i="8"/>
  <c r="CJ52" i="8" s="1"/>
  <c r="CJ52" i="9"/>
  <c r="CJ39" i="10"/>
  <c r="CJ52" i="10" s="1"/>
  <c r="H47" i="21"/>
  <c r="H34" i="20"/>
  <c r="H47" i="20" s="1"/>
  <c r="BA44" i="19"/>
  <c r="BB31" i="19"/>
  <c r="BB44" i="19" s="1"/>
  <c r="BM8" i="15"/>
  <c r="BD20" i="15"/>
  <c r="BF51" i="15"/>
  <c r="BD47" i="15"/>
  <c r="BD59" i="15" s="1"/>
  <c r="BF50" i="15"/>
  <c r="BE47" i="15"/>
  <c r="BE59" i="15" s="1"/>
  <c r="BF47" i="15"/>
  <c r="BF48" i="15"/>
  <c r="BF57" i="15"/>
  <c r="BF54" i="15"/>
  <c r="BF56" i="15"/>
  <c r="BG47" i="15"/>
  <c r="BG59" i="15" s="1"/>
  <c r="BF58" i="15"/>
  <c r="BF49" i="15"/>
  <c r="BF52" i="15"/>
  <c r="BH47" i="15"/>
  <c r="BH59" i="15" s="1"/>
  <c r="BF55" i="15"/>
  <c r="BF53" i="15"/>
  <c r="AH53" i="21"/>
  <c r="AH40" i="20"/>
  <c r="AH53" i="20" s="1"/>
  <c r="CC30" i="11"/>
  <c r="CC43" i="11" s="1"/>
  <c r="CC56" i="11" s="1"/>
  <c r="CB43" i="11"/>
  <c r="CB56" i="11" s="1"/>
  <c r="H35" i="25"/>
  <c r="H48" i="25" s="1"/>
  <c r="H48" i="24"/>
  <c r="H35" i="23"/>
  <c r="H48" i="23" s="1"/>
  <c r="AI38" i="7"/>
  <c r="AI51" i="7" s="1"/>
  <c r="AJ25" i="7"/>
  <c r="AJ38" i="7" s="1"/>
  <c r="AJ51" i="7" s="1"/>
  <c r="AR44" i="12"/>
  <c r="AR57" i="12" s="1"/>
  <c r="AS31" i="12"/>
  <c r="AS44" i="12" s="1"/>
  <c r="AS57" i="12" s="1"/>
  <c r="AA41" i="20"/>
  <c r="AA54" i="20" s="1"/>
  <c r="AA54" i="19"/>
  <c r="AA41" i="18"/>
  <c r="AA54" i="18" s="1"/>
  <c r="BK49" i="7"/>
  <c r="BK36" i="8"/>
  <c r="BK49" i="8" s="1"/>
  <c r="AR45" i="7"/>
  <c r="AS32" i="7"/>
  <c r="AS45" i="7" s="1"/>
  <c r="BB22" i="24"/>
  <c r="BB35" i="24" s="1"/>
  <c r="BA35" i="24"/>
  <c r="AH56" i="7"/>
  <c r="AH43" i="8"/>
  <c r="AH56" i="8" s="1"/>
  <c r="BT38" i="25"/>
  <c r="BT51" i="25" s="1"/>
  <c r="BT51" i="24"/>
  <c r="BT38" i="23"/>
  <c r="BT51" i="23" s="1"/>
  <c r="CB34" i="20"/>
  <c r="CB47" i="20" s="1"/>
  <c r="CB34" i="18"/>
  <c r="BA40" i="21"/>
  <c r="BA53" i="21" s="1"/>
  <c r="BB27" i="21"/>
  <c r="BB40" i="21" s="1"/>
  <c r="BB53" i="21" s="1"/>
  <c r="G54" i="16"/>
  <c r="G59" i="16" s="1"/>
  <c r="G61" i="16" s="1"/>
  <c r="G72" i="6" s="1"/>
  <c r="G41" i="15"/>
  <c r="G54" i="15" s="1"/>
  <c r="Y37" i="13"/>
  <c r="Y50" i="13" s="1"/>
  <c r="BR50" i="12"/>
  <c r="BR37" i="13"/>
  <c r="BR50" i="13" s="1"/>
  <c r="BA35" i="11"/>
  <c r="BA48" i="11" s="1"/>
  <c r="BB22" i="11"/>
  <c r="BB35" i="11" s="1"/>
  <c r="BB48" i="11" s="1"/>
  <c r="AR38" i="26"/>
  <c r="AS25" i="26"/>
  <c r="AS38" i="26" s="1"/>
  <c r="CL43" i="20"/>
  <c r="CL56" i="20" s="1"/>
  <c r="BJ45" i="9"/>
  <c r="BK32" i="9"/>
  <c r="BK45" i="9" s="1"/>
  <c r="BA39" i="19"/>
  <c r="BB26" i="19"/>
  <c r="BB39" i="19" s="1"/>
  <c r="AZ56" i="22"/>
  <c r="AZ59" i="22" s="1"/>
  <c r="AZ43" i="23"/>
  <c r="AZ56" i="23" s="1"/>
  <c r="Y41" i="18"/>
  <c r="Y54" i="18" s="1"/>
  <c r="BJ44" i="25"/>
  <c r="BJ57" i="25" s="1"/>
  <c r="BJ57" i="24"/>
  <c r="BJ44" i="23"/>
  <c r="BJ57" i="23" s="1"/>
  <c r="AI43" i="26"/>
  <c r="AJ30" i="26"/>
  <c r="AJ43" i="26" s="1"/>
  <c r="Z41" i="20"/>
  <c r="Z54" i="20" s="1"/>
  <c r="Z54" i="19"/>
  <c r="BA44" i="22"/>
  <c r="BA57" i="22" s="1"/>
  <c r="BB31" i="22"/>
  <c r="BB44" i="22" s="1"/>
  <c r="BB57" i="22" s="1"/>
  <c r="I45" i="25"/>
  <c r="I58" i="25" s="1"/>
  <c r="I58" i="24"/>
  <c r="I45" i="23"/>
  <c r="I58" i="23" s="1"/>
  <c r="CL21" i="19"/>
  <c r="CL34" i="19" s="1"/>
  <c r="CK34" i="19"/>
  <c r="AQ43" i="15"/>
  <c r="AQ56" i="15" s="1"/>
  <c r="AQ56" i="14"/>
  <c r="AQ43" i="13"/>
  <c r="AQ56" i="13" s="1"/>
  <c r="AI36" i="25"/>
  <c r="AI49" i="25" s="1"/>
  <c r="BS40" i="19"/>
  <c r="BT27" i="19"/>
  <c r="BT40" i="19" s="1"/>
  <c r="AJ36" i="20"/>
  <c r="AJ49" i="20" s="1"/>
  <c r="AJ49" i="19"/>
  <c r="AJ36" i="18"/>
  <c r="AJ49" i="18" s="1"/>
  <c r="AS55" i="9"/>
  <c r="AS42" i="8"/>
  <c r="AS55" i="8" s="1"/>
  <c r="AS42" i="10"/>
  <c r="AS55" i="10" s="1"/>
  <c r="BQ59" i="22"/>
  <c r="G38" i="25"/>
  <c r="G51" i="25" s="1"/>
  <c r="G51" i="24"/>
  <c r="G38" i="23"/>
  <c r="G51" i="23" s="1"/>
  <c r="BH59" i="20"/>
  <c r="AI35" i="24"/>
  <c r="AJ22" i="24"/>
  <c r="AJ35" i="24" s="1"/>
  <c r="AH45" i="10"/>
  <c r="AH58" i="10" s="1"/>
  <c r="AH45" i="8"/>
  <c r="AH58" i="8" s="1"/>
  <c r="AH58" i="9"/>
  <c r="H35" i="17"/>
  <c r="H48" i="17" s="1"/>
  <c r="I22" i="17"/>
  <c r="I35" i="17" s="1"/>
  <c r="I48" i="17" s="1"/>
  <c r="AY59" i="17"/>
  <c r="CA37" i="25"/>
  <c r="CA50" i="25" s="1"/>
  <c r="CB43" i="14"/>
  <c r="CC30" i="14"/>
  <c r="CC43" i="14" s="1"/>
  <c r="CJ42" i="13"/>
  <c r="CJ55" i="13" s="1"/>
  <c r="Z43" i="14"/>
  <c r="AA30" i="14"/>
  <c r="AA43" i="14" s="1"/>
  <c r="CA48" i="21"/>
  <c r="CA35" i="20"/>
  <c r="CA48" i="20" s="1"/>
  <c r="CB44" i="19"/>
  <c r="CC31" i="19"/>
  <c r="CC44" i="19" s="1"/>
  <c r="BT43" i="15"/>
  <c r="BT56" i="15" s="1"/>
  <c r="BT56" i="14"/>
  <c r="BT43" i="13"/>
  <c r="BT56" i="13" s="1"/>
  <c r="CC37" i="25"/>
  <c r="CC50" i="25" s="1"/>
  <c r="CC50" i="24"/>
  <c r="CC37" i="23"/>
  <c r="CC50" i="23" s="1"/>
  <c r="H58" i="14"/>
  <c r="H45" i="15"/>
  <c r="H58" i="15" s="1"/>
  <c r="H45" i="13"/>
  <c r="H58" i="13" s="1"/>
  <c r="CL51" i="21"/>
  <c r="CL38" i="20"/>
  <c r="CL51" i="20" s="1"/>
  <c r="AH38" i="10"/>
  <c r="AH51" i="10" s="1"/>
  <c r="AH51" i="9"/>
  <c r="AH38" i="8"/>
  <c r="AH51" i="8" s="1"/>
  <c r="Q55" i="9"/>
  <c r="Q42" i="8"/>
  <c r="Q55" i="8" s="1"/>
  <c r="BJ39" i="11"/>
  <c r="BJ52" i="11" s="1"/>
  <c r="BK26" i="11"/>
  <c r="BK39" i="11" s="1"/>
  <c r="BK52" i="11" s="1"/>
  <c r="BK21" i="21"/>
  <c r="BK34" i="21" s="1"/>
  <c r="BK47" i="21" s="1"/>
  <c r="BJ34" i="21"/>
  <c r="BJ47" i="21" s="1"/>
  <c r="G45" i="4"/>
  <c r="G24" i="4"/>
  <c r="AR39" i="21"/>
  <c r="AR52" i="21" s="1"/>
  <c r="AS26" i="21"/>
  <c r="AS39" i="21" s="1"/>
  <c r="AS52" i="21" s="1"/>
  <c r="F59" i="25"/>
  <c r="F61" i="25" s="1"/>
  <c r="F85" i="6" s="1"/>
  <c r="BD20" i="24"/>
  <c r="BM8" i="24"/>
  <c r="BF52" i="24"/>
  <c r="BD47" i="24"/>
  <c r="BD59" i="24" s="1"/>
  <c r="BF51" i="24"/>
  <c r="BF53" i="24"/>
  <c r="BF57" i="24"/>
  <c r="BE47" i="24"/>
  <c r="BE59" i="24" s="1"/>
  <c r="BF58" i="24"/>
  <c r="BF54" i="24"/>
  <c r="BF49" i="24"/>
  <c r="BF56" i="24"/>
  <c r="BF47" i="24"/>
  <c r="BF50" i="24"/>
  <c r="BF55" i="24"/>
  <c r="BF48" i="24"/>
  <c r="BG47" i="24"/>
  <c r="BG59" i="24" s="1"/>
  <c r="AY59" i="20"/>
  <c r="H54" i="9"/>
  <c r="H41" i="10"/>
  <c r="H54" i="10" s="1"/>
  <c r="H41" i="8"/>
  <c r="H54" i="8" s="1"/>
  <c r="BA56" i="26"/>
  <c r="BA43" i="25"/>
  <c r="BA56" i="25" s="1"/>
  <c r="CK45" i="24"/>
  <c r="CL32" i="24"/>
  <c r="CL45" i="24" s="1"/>
  <c r="AA38" i="25"/>
  <c r="AA51" i="25" s="1"/>
  <c r="AA51" i="24"/>
  <c r="Z45" i="12"/>
  <c r="Z58" i="12" s="1"/>
  <c r="AA32" i="12"/>
  <c r="AA45" i="12" s="1"/>
  <c r="AA58" i="12" s="1"/>
  <c r="AH43" i="20"/>
  <c r="AH56" i="20" s="1"/>
  <c r="Y53" i="17"/>
  <c r="Y59" i="17" s="1"/>
  <c r="Y40" i="18"/>
  <c r="Y53" i="18" s="1"/>
  <c r="BR47" i="12"/>
  <c r="BR34" i="13"/>
  <c r="BR47" i="13" s="1"/>
  <c r="CJ47" i="7"/>
  <c r="CJ34" i="8"/>
  <c r="CB43" i="26"/>
  <c r="CC30" i="26"/>
  <c r="CC43" i="26" s="1"/>
  <c r="BK40" i="23"/>
  <c r="BK53" i="23" s="1"/>
  <c r="BS44" i="25"/>
  <c r="BS57" i="25" s="1"/>
  <c r="BS57" i="24"/>
  <c r="BS44" i="23"/>
  <c r="BS57" i="23" s="1"/>
  <c r="G40" i="25"/>
  <c r="G53" i="25" s="1"/>
  <c r="G43" i="23"/>
  <c r="G56" i="23" s="1"/>
  <c r="CB36" i="25"/>
  <c r="CB49" i="25" s="1"/>
  <c r="CB49" i="24"/>
  <c r="AH42" i="25"/>
  <c r="AH55" i="25" s="1"/>
  <c r="AH55" i="24"/>
  <c r="AH42" i="23"/>
  <c r="AH55" i="23" s="1"/>
  <c r="AA42" i="15"/>
  <c r="AA55" i="15" s="1"/>
  <c r="AA55" i="14"/>
  <c r="AA42" i="13"/>
  <c r="AA55" i="13" s="1"/>
  <c r="H42" i="17"/>
  <c r="I29" i="17"/>
  <c r="I42" i="17" s="1"/>
  <c r="Q35" i="22"/>
  <c r="Q48" i="22" s="1"/>
  <c r="R22" i="22"/>
  <c r="R35" i="22" s="1"/>
  <c r="R48" i="22" s="1"/>
  <c r="BI58" i="12"/>
  <c r="BI45" i="13"/>
  <c r="BI58" i="13" s="1"/>
  <c r="AR45" i="24"/>
  <c r="AS32" i="24"/>
  <c r="AS45" i="24" s="1"/>
  <c r="H47" i="14"/>
  <c r="H34" i="13"/>
  <c r="H47" i="13" s="1"/>
  <c r="H34" i="15"/>
  <c r="H47" i="15" s="1"/>
  <c r="AQ55" i="16"/>
  <c r="AQ59" i="16" s="1"/>
  <c r="AQ42" i="15"/>
  <c r="AQ55" i="15" s="1"/>
  <c r="I38" i="8"/>
  <c r="I51" i="8" s="1"/>
  <c r="BK43" i="20"/>
  <c r="BK56" i="20" s="1"/>
  <c r="BK56" i="19"/>
  <c r="Y50" i="26"/>
  <c r="Y37" i="25"/>
  <c r="Y50" i="25" s="1"/>
  <c r="I31" i="16"/>
  <c r="I44" i="16" s="1"/>
  <c r="I57" i="16" s="1"/>
  <c r="H44" i="16"/>
  <c r="H57" i="16" s="1"/>
  <c r="AR45" i="14"/>
  <c r="AS32" i="14"/>
  <c r="AS45" i="14" s="1"/>
  <c r="G58" i="19"/>
  <c r="G45" i="20"/>
  <c r="G58" i="20" s="1"/>
  <c r="G45" i="18"/>
  <c r="G58" i="18" s="1"/>
  <c r="CB34" i="26"/>
  <c r="CC21" i="26"/>
  <c r="CC34" i="26" s="1"/>
  <c r="G54" i="12"/>
  <c r="G59" i="12" s="1"/>
  <c r="G61" i="12" s="1"/>
  <c r="G68" i="6" s="1"/>
  <c r="G41" i="13"/>
  <c r="G54" i="13" s="1"/>
  <c r="BS39" i="14"/>
  <c r="BT26" i="14"/>
  <c r="BT39" i="14" s="1"/>
  <c r="Z34" i="26"/>
  <c r="Z47" i="26" s="1"/>
  <c r="AA21" i="26"/>
  <c r="AA34" i="26" s="1"/>
  <c r="AA47" i="26" s="1"/>
  <c r="O59" i="8"/>
  <c r="AR34" i="12"/>
  <c r="AR47" i="12" s="1"/>
  <c r="AS21" i="12"/>
  <c r="AS34" i="12" s="1"/>
  <c r="AS47" i="12" s="1"/>
  <c r="BA37" i="22"/>
  <c r="BA50" i="22" s="1"/>
  <c r="BB24" i="22"/>
  <c r="BB37" i="22" s="1"/>
  <c r="BB50" i="22" s="1"/>
  <c r="AZ42" i="20"/>
  <c r="AZ55" i="20" s="1"/>
  <c r="AZ55" i="19"/>
  <c r="AZ42" i="18"/>
  <c r="AZ55" i="18" s="1"/>
  <c r="BD20" i="11"/>
  <c r="BM8" i="11"/>
  <c r="BF55" i="11"/>
  <c r="BF49" i="11"/>
  <c r="BD47" i="11"/>
  <c r="BD59" i="11" s="1"/>
  <c r="BF53" i="11"/>
  <c r="BF50" i="11"/>
  <c r="BF56" i="11"/>
  <c r="BE47" i="11"/>
  <c r="BE59" i="11" s="1"/>
  <c r="BF51" i="11"/>
  <c r="BF58" i="11"/>
  <c r="BF54" i="11"/>
  <c r="BF57" i="11"/>
  <c r="BF48" i="11"/>
  <c r="BF52" i="11"/>
  <c r="BF47" i="11"/>
  <c r="BG47" i="11"/>
  <c r="BG59" i="11" s="1"/>
  <c r="AR35" i="14"/>
  <c r="AS22" i="14"/>
  <c r="AS35" i="14" s="1"/>
  <c r="AJ47" i="22"/>
  <c r="AJ34" i="23"/>
  <c r="AJ47" i="23" s="1"/>
  <c r="CK39" i="21"/>
  <c r="CK52" i="21" s="1"/>
  <c r="CL26" i="21"/>
  <c r="CL39" i="21" s="1"/>
  <c r="CL52" i="21" s="1"/>
  <c r="BT23" i="24"/>
  <c r="BT36" i="24" s="1"/>
  <c r="BS36" i="24"/>
  <c r="BK22" i="9"/>
  <c r="BK35" i="9" s="1"/>
  <c r="BJ35" i="9"/>
  <c r="CK37" i="22"/>
  <c r="CK50" i="22" s="1"/>
  <c r="CL24" i="22"/>
  <c r="CL37" i="22" s="1"/>
  <c r="CL50" i="22" s="1"/>
  <c r="AA35" i="15"/>
  <c r="AA48" i="15" s="1"/>
  <c r="AA48" i="14"/>
  <c r="AA35" i="13"/>
  <c r="AA48" i="13" s="1"/>
  <c r="CK38" i="10"/>
  <c r="CK51" i="10" s="1"/>
  <c r="CK51" i="9"/>
  <c r="CK38" i="8"/>
  <c r="CK51" i="8" s="1"/>
  <c r="BA50" i="16"/>
  <c r="BA37" i="15"/>
  <c r="BA50" i="15" s="1"/>
  <c r="AH45" i="25"/>
  <c r="AH58" i="25" s="1"/>
  <c r="AH58" i="24"/>
  <c r="AH45" i="23"/>
  <c r="AH58" i="23" s="1"/>
  <c r="AR35" i="10"/>
  <c r="AR48" i="10" s="1"/>
  <c r="AR48" i="9"/>
  <c r="AR35" i="8"/>
  <c r="AR48" i="8" s="1"/>
  <c r="Q37" i="21"/>
  <c r="R24" i="21"/>
  <c r="R37" i="21" s="1"/>
  <c r="BB31" i="7"/>
  <c r="BB44" i="7" s="1"/>
  <c r="BB57" i="7" s="1"/>
  <c r="BA44" i="7"/>
  <c r="BA57" i="7" s="1"/>
  <c r="AI43" i="21"/>
  <c r="AI56" i="21" s="1"/>
  <c r="AJ30" i="21"/>
  <c r="AJ43" i="21" s="1"/>
  <c r="AJ56" i="21" s="1"/>
  <c r="BH59" i="23"/>
  <c r="CC58" i="21"/>
  <c r="CC45" i="20"/>
  <c r="CC58" i="20" s="1"/>
  <c r="BB31" i="9"/>
  <c r="BB44" i="9" s="1"/>
  <c r="BA44" i="9"/>
  <c r="Z44" i="26"/>
  <c r="AA31" i="26"/>
  <c r="AA44" i="26" s="1"/>
  <c r="BS48" i="22"/>
  <c r="BS35" i="23"/>
  <c r="BS48" i="23" s="1"/>
  <c r="Z39" i="26"/>
  <c r="Z52" i="26" s="1"/>
  <c r="AA26" i="26"/>
  <c r="AA39" i="26" s="1"/>
  <c r="AA52" i="26" s="1"/>
  <c r="Q40" i="19"/>
  <c r="R27" i="19"/>
  <c r="R40" i="19" s="1"/>
  <c r="CL26" i="9"/>
  <c r="CL39" i="9" s="1"/>
  <c r="CK39" i="9"/>
  <c r="BH59" i="24"/>
  <c r="CB58" i="21"/>
  <c r="CB45" i="20"/>
  <c r="CB58" i="20" s="1"/>
  <c r="AA21" i="16"/>
  <c r="AA34" i="16" s="1"/>
  <c r="AA47" i="16" s="1"/>
  <c r="Z34" i="16"/>
  <c r="Z47" i="16" s="1"/>
  <c r="I18" i="6"/>
  <c r="H18" i="4"/>
  <c r="E30" i="6"/>
  <c r="E64" i="4"/>
  <c r="E68" i="4" s="1"/>
  <c r="CC40" i="25"/>
  <c r="CC53" i="25" s="1"/>
  <c r="CC53" i="24"/>
  <c r="R26" i="7"/>
  <c r="R39" i="7" s="1"/>
  <c r="Q39" i="7"/>
  <c r="AJ27" i="21"/>
  <c r="AJ40" i="21" s="1"/>
  <c r="AI40" i="21"/>
  <c r="CJ53" i="19"/>
  <c r="CJ40" i="20"/>
  <c r="CJ53" i="20" s="1"/>
  <c r="CJ40" i="18"/>
  <c r="CJ53" i="18" s="1"/>
  <c r="BA49" i="9"/>
  <c r="BA36" i="10"/>
  <c r="BA49" i="10" s="1"/>
  <c r="BA36" i="8"/>
  <c r="BA49" i="8" s="1"/>
  <c r="CA58" i="12"/>
  <c r="CA45" i="13"/>
  <c r="CA58" i="13" s="1"/>
  <c r="BJ35" i="20"/>
  <c r="BJ48" i="20" s="1"/>
  <c r="BJ48" i="19"/>
  <c r="BJ35" i="18"/>
  <c r="BJ48" i="18" s="1"/>
  <c r="Q45" i="7"/>
  <c r="Q58" i="7" s="1"/>
  <c r="R32" i="7"/>
  <c r="R45" i="7" s="1"/>
  <c r="R58" i="7" s="1"/>
  <c r="I45" i="10"/>
  <c r="I58" i="10" s="1"/>
  <c r="BA37" i="12"/>
  <c r="BB24" i="12"/>
  <c r="BB37" i="12" s="1"/>
  <c r="I49" i="14"/>
  <c r="I36" i="15"/>
  <c r="I49" i="15" s="1"/>
  <c r="I36" i="13"/>
  <c r="I49" i="13" s="1"/>
  <c r="CB40" i="25"/>
  <c r="CB53" i="25" s="1"/>
  <c r="CB53" i="24"/>
  <c r="CB40" i="23"/>
  <c r="CB53" i="23" s="1"/>
  <c r="Q42" i="22"/>
  <c r="R29" i="22"/>
  <c r="R42" i="22" s="1"/>
  <c r="I56" i="14"/>
  <c r="I43" i="15"/>
  <c r="I56" i="15" s="1"/>
  <c r="I43" i="13"/>
  <c r="I56" i="13" s="1"/>
  <c r="Z44" i="19"/>
  <c r="AA31" i="19"/>
  <c r="AA44" i="19" s="1"/>
  <c r="BS38" i="7"/>
  <c r="BT25" i="7"/>
  <c r="BT38" i="7" s="1"/>
  <c r="R31" i="11"/>
  <c r="R44" i="11" s="1"/>
  <c r="R57" i="11" s="1"/>
  <c r="Q44" i="11"/>
  <c r="Q57" i="11" s="1"/>
  <c r="AA42" i="25"/>
  <c r="AA55" i="25" s="1"/>
  <c r="AA55" i="24"/>
  <c r="AA42" i="23"/>
  <c r="AA55" i="23" s="1"/>
  <c r="CC34" i="20"/>
  <c r="CC47" i="20" s="1"/>
  <c r="CC34" i="18"/>
  <c r="I28" i="16"/>
  <c r="I41" i="16" s="1"/>
  <c r="H41" i="16"/>
  <c r="P55" i="22"/>
  <c r="P42" i="23"/>
  <c r="P55" i="23" s="1"/>
  <c r="AZ39" i="20"/>
  <c r="AZ52" i="20" s="1"/>
  <c r="AZ52" i="19"/>
  <c r="AZ39" i="18"/>
  <c r="AZ52" i="18" s="1"/>
  <c r="AI37" i="7"/>
  <c r="AI50" i="7" s="1"/>
  <c r="AJ24" i="7"/>
  <c r="AJ37" i="7" s="1"/>
  <c r="AJ50" i="7" s="1"/>
  <c r="BI45" i="10"/>
  <c r="BI58" i="10" s="1"/>
  <c r="BI58" i="9"/>
  <c r="BI45" i="8"/>
  <c r="BI58" i="8" s="1"/>
  <c r="Q41" i="17"/>
  <c r="Q54" i="17" s="1"/>
  <c r="R28" i="17"/>
  <c r="R41" i="17" s="1"/>
  <c r="R54" i="17" s="1"/>
  <c r="Q42" i="17"/>
  <c r="R29" i="17"/>
  <c r="R42" i="17" s="1"/>
  <c r="I19" i="6"/>
  <c r="H19" i="4"/>
  <c r="AR52" i="7"/>
  <c r="BV20" i="13"/>
  <c r="CE8" i="13"/>
  <c r="BV47" i="13"/>
  <c r="BV59" i="13" s="1"/>
  <c r="BX48" i="13"/>
  <c r="BX49" i="13"/>
  <c r="BX54" i="13"/>
  <c r="BX55" i="13"/>
  <c r="BW47" i="13"/>
  <c r="BW59" i="13" s="1"/>
  <c r="BX53" i="13"/>
  <c r="BX50" i="13"/>
  <c r="BX57" i="13"/>
  <c r="BX47" i="13"/>
  <c r="BX51" i="13"/>
  <c r="BX52" i="13"/>
  <c r="BX56" i="13"/>
  <c r="BX58" i="13"/>
  <c r="BK44" i="25"/>
  <c r="BK57" i="25" s="1"/>
  <c r="BK57" i="24"/>
  <c r="BK44" i="23"/>
  <c r="BK57" i="23" s="1"/>
  <c r="BJ34" i="26"/>
  <c r="BJ47" i="26" s="1"/>
  <c r="BK21" i="26"/>
  <c r="BK34" i="26" s="1"/>
  <c r="BK47" i="26" s="1"/>
  <c r="BA38" i="21"/>
  <c r="BA51" i="21" s="1"/>
  <c r="BB25" i="21"/>
  <c r="BB38" i="21" s="1"/>
  <c r="BB51" i="21" s="1"/>
  <c r="Q43" i="12"/>
  <c r="R30" i="12"/>
  <c r="R43" i="12" s="1"/>
  <c r="AH56" i="26"/>
  <c r="AH43" i="25"/>
  <c r="AH56" i="25" s="1"/>
  <c r="CB45" i="22"/>
  <c r="CB58" i="22" s="1"/>
  <c r="CC32" i="22"/>
  <c r="CC45" i="22" s="1"/>
  <c r="CC58" i="22" s="1"/>
  <c r="AQ53" i="11"/>
  <c r="AQ40" i="10"/>
  <c r="AQ53" i="10" s="1"/>
  <c r="H45" i="25"/>
  <c r="H58" i="25" s="1"/>
  <c r="H58" i="24"/>
  <c r="H45" i="23"/>
  <c r="H58" i="23" s="1"/>
  <c r="AR35" i="17"/>
  <c r="AR48" i="17" s="1"/>
  <c r="AS22" i="17"/>
  <c r="AS35" i="17" s="1"/>
  <c r="AS48" i="17" s="1"/>
  <c r="AI40" i="18"/>
  <c r="AI53" i="18" s="1"/>
  <c r="AR43" i="14"/>
  <c r="AS30" i="14"/>
  <c r="AS43" i="14" s="1"/>
  <c r="CB42" i="12"/>
  <c r="CB55" i="12" s="1"/>
  <c r="CC29" i="12"/>
  <c r="CC42" i="12" s="1"/>
  <c r="CC55" i="12" s="1"/>
  <c r="AI41" i="14"/>
  <c r="AJ28" i="14"/>
  <c r="AJ41" i="14" s="1"/>
  <c r="G50" i="17"/>
  <c r="G37" i="18"/>
  <c r="G50" i="18" s="1"/>
  <c r="AR36" i="21"/>
  <c r="AS23" i="21"/>
  <c r="AS36" i="21" s="1"/>
  <c r="AR55" i="9"/>
  <c r="AR42" i="8"/>
  <c r="AR55" i="8" s="1"/>
  <c r="AR42" i="10"/>
  <c r="AR55" i="10" s="1"/>
  <c r="H38" i="24"/>
  <c r="I25" i="24"/>
  <c r="I38" i="24" s="1"/>
  <c r="BR48" i="21"/>
  <c r="BR59" i="21" s="1"/>
  <c r="BR35" i="20"/>
  <c r="BR48" i="20" s="1"/>
  <c r="AQ45" i="20"/>
  <c r="AQ58" i="20" s="1"/>
  <c r="AQ58" i="19"/>
  <c r="AQ45" i="18"/>
  <c r="AQ58" i="18" s="1"/>
  <c r="AH35" i="25"/>
  <c r="AH48" i="25" s="1"/>
  <c r="AH48" i="24"/>
  <c r="AH35" i="23"/>
  <c r="AH48" i="23" s="1"/>
  <c r="BT26" i="11"/>
  <c r="BT39" i="11" s="1"/>
  <c r="BT52" i="11" s="1"/>
  <c r="BS39" i="11"/>
  <c r="BS52" i="11" s="1"/>
  <c r="AI45" i="9"/>
  <c r="AJ32" i="9"/>
  <c r="AJ45" i="9" s="1"/>
  <c r="Q41" i="14"/>
  <c r="R28" i="14"/>
  <c r="R41" i="14" s="1"/>
  <c r="AP59" i="18"/>
  <c r="BT41" i="20"/>
  <c r="BT54" i="20" s="1"/>
  <c r="CJ40" i="25"/>
  <c r="CJ53" i="25" s="1"/>
  <c r="CJ53" i="24"/>
  <c r="CJ40" i="23"/>
  <c r="CJ53" i="23" s="1"/>
  <c r="CA56" i="14"/>
  <c r="CA43" i="15"/>
  <c r="CA56" i="15" s="1"/>
  <c r="CA43" i="13"/>
  <c r="CA56" i="13" s="1"/>
  <c r="CJ40" i="10"/>
  <c r="CJ53" i="10" s="1"/>
  <c r="CJ40" i="8"/>
  <c r="CJ53" i="8" s="1"/>
  <c r="CB35" i="21"/>
  <c r="CC22" i="21"/>
  <c r="CC35" i="21" s="1"/>
  <c r="BI38" i="20"/>
  <c r="BI51" i="20" s="1"/>
  <c r="CA44" i="20"/>
  <c r="CA57" i="20" s="1"/>
  <c r="CA57" i="19"/>
  <c r="CA44" i="18"/>
  <c r="CA57" i="18" s="1"/>
  <c r="BS43" i="15"/>
  <c r="BS56" i="15" s="1"/>
  <c r="BS56" i="14"/>
  <c r="BS43" i="13"/>
  <c r="BS56" i="13" s="1"/>
  <c r="CB50" i="24"/>
  <c r="CB37" i="23"/>
  <c r="CB50" i="23" s="1"/>
  <c r="CK51" i="21"/>
  <c r="CK38" i="20"/>
  <c r="CK51" i="20" s="1"/>
  <c r="AI38" i="9"/>
  <c r="AJ25" i="9"/>
  <c r="AJ38" i="9" s="1"/>
  <c r="BS43" i="19"/>
  <c r="BT30" i="19"/>
  <c r="BT43" i="19" s="1"/>
  <c r="R55" i="9"/>
  <c r="R42" i="8"/>
  <c r="R55" i="8" s="1"/>
  <c r="H41" i="26"/>
  <c r="I28" i="26"/>
  <c r="I41" i="26" s="1"/>
  <c r="Q45" i="22"/>
  <c r="Q58" i="22" s="1"/>
  <c r="R32" i="22"/>
  <c r="R45" i="22" s="1"/>
  <c r="R58" i="22" s="1"/>
  <c r="BS36" i="16"/>
  <c r="BS49" i="16" s="1"/>
  <c r="BT23" i="16"/>
  <c r="BT36" i="16" s="1"/>
  <c r="BT49" i="16" s="1"/>
  <c r="BK36" i="20"/>
  <c r="BK49" i="20" s="1"/>
  <c r="BK49" i="19"/>
  <c r="BK36" i="18"/>
  <c r="BK49" i="18" s="1"/>
  <c r="CA34" i="10"/>
  <c r="CA47" i="10" s="1"/>
  <c r="CL42" i="10"/>
  <c r="CL55" i="10" s="1"/>
  <c r="CL55" i="9"/>
  <c r="CL42" i="8"/>
  <c r="CL55" i="8" s="1"/>
  <c r="BT55" i="26"/>
  <c r="BT42" i="25"/>
  <c r="BT55" i="25" s="1"/>
  <c r="CJ45" i="25"/>
  <c r="CJ58" i="25" s="1"/>
  <c r="CJ58" i="24"/>
  <c r="CJ45" i="23"/>
  <c r="CJ58" i="23" s="1"/>
  <c r="BT45" i="15"/>
  <c r="BT58" i="15" s="1"/>
  <c r="BT58" i="14"/>
  <c r="BT45" i="13"/>
  <c r="BT58" i="13" s="1"/>
  <c r="BT21" i="12"/>
  <c r="BT34" i="12" s="1"/>
  <c r="BS34" i="12"/>
  <c r="X59" i="22"/>
  <c r="CL21" i="7"/>
  <c r="CL34" i="7" s="1"/>
  <c r="CK34" i="7"/>
  <c r="CA56" i="26"/>
  <c r="CA43" i="25"/>
  <c r="CA56" i="25" s="1"/>
  <c r="Y38" i="23"/>
  <c r="Y51" i="23" s="1"/>
  <c r="AI43" i="20"/>
  <c r="AI56" i="20" s="1"/>
  <c r="AI56" i="19"/>
  <c r="AI43" i="18"/>
  <c r="AI56" i="18" s="1"/>
  <c r="AJ29" i="24"/>
  <c r="AJ42" i="24" s="1"/>
  <c r="AI42" i="24"/>
  <c r="Z42" i="15"/>
  <c r="Z55" i="15" s="1"/>
  <c r="Z55" i="14"/>
  <c r="Z42" i="13"/>
  <c r="Z55" i="13" s="1"/>
  <c r="R50" i="14"/>
  <c r="R37" i="15"/>
  <c r="R50" i="15" s="1"/>
  <c r="R37" i="13"/>
  <c r="R50" i="13" s="1"/>
  <c r="I56" i="24"/>
  <c r="I43" i="23"/>
  <c r="I56" i="23" s="1"/>
  <c r="C27" i="4"/>
  <c r="AQ45" i="25"/>
  <c r="AQ58" i="25" s="1"/>
  <c r="AQ58" i="24"/>
  <c r="AQ45" i="23"/>
  <c r="AQ58" i="23" s="1"/>
  <c r="BJ43" i="20"/>
  <c r="BJ56" i="20" s="1"/>
  <c r="BJ56" i="19"/>
  <c r="BR45" i="20"/>
  <c r="BR58" i="20" s="1"/>
  <c r="BR58" i="19"/>
  <c r="BR45" i="18"/>
  <c r="BR58" i="18" s="1"/>
  <c r="P38" i="25"/>
  <c r="P51" i="25" s="1"/>
  <c r="P51" i="24"/>
  <c r="P38" i="23"/>
  <c r="P51" i="23" s="1"/>
  <c r="AQ34" i="23"/>
  <c r="AQ47" i="23" s="1"/>
  <c r="CL30" i="11"/>
  <c r="CL43" i="11" s="1"/>
  <c r="CL56" i="11" s="1"/>
  <c r="CK43" i="11"/>
  <c r="CK56" i="11" s="1"/>
  <c r="AQ58" i="14"/>
  <c r="AQ45" i="15"/>
  <c r="AQ58" i="15" s="1"/>
  <c r="AQ45" i="13"/>
  <c r="AQ58" i="13" s="1"/>
  <c r="CL30" i="24"/>
  <c r="CL43" i="24" s="1"/>
  <c r="CK43" i="24"/>
  <c r="H45" i="19"/>
  <c r="I32" i="19"/>
  <c r="I45" i="19" s="1"/>
  <c r="CA47" i="26"/>
  <c r="CA34" i="25"/>
  <c r="G50" i="14"/>
  <c r="G37" i="15"/>
  <c r="G50" i="15" s="1"/>
  <c r="G37" i="13"/>
  <c r="G50" i="13" s="1"/>
  <c r="BK50" i="7"/>
  <c r="BK37" i="8"/>
  <c r="BK50" i="8" s="1"/>
  <c r="BR39" i="15"/>
  <c r="BR52" i="15" s="1"/>
  <c r="BR52" i="14"/>
  <c r="BR39" i="13"/>
  <c r="BR52" i="13" s="1"/>
  <c r="O59" i="10"/>
  <c r="AR41" i="26"/>
  <c r="AS28" i="26"/>
  <c r="AS41" i="26" s="1"/>
  <c r="R37" i="25"/>
  <c r="R50" i="25" s="1"/>
  <c r="R50" i="24"/>
  <c r="R37" i="23"/>
  <c r="R50" i="23" s="1"/>
  <c r="AQ35" i="15"/>
  <c r="AQ48" i="15" s="1"/>
  <c r="AQ48" i="14"/>
  <c r="AQ35" i="13"/>
  <c r="AQ48" i="13" s="1"/>
  <c r="Z38" i="10"/>
  <c r="Z51" i="10" s="1"/>
  <c r="Z51" i="9"/>
  <c r="Z38" i="8"/>
  <c r="Z51" i="8" s="1"/>
  <c r="AA36" i="20"/>
  <c r="AA49" i="20" s="1"/>
  <c r="AA49" i="19"/>
  <c r="AI47" i="22"/>
  <c r="AI34" i="23"/>
  <c r="AI47" i="23" s="1"/>
  <c r="BA58" i="9"/>
  <c r="Z41" i="26"/>
  <c r="Z54" i="26" s="1"/>
  <c r="AA28" i="26"/>
  <c r="AA41" i="26" s="1"/>
  <c r="AA54" i="26" s="1"/>
  <c r="BI48" i="9"/>
  <c r="BI35" i="10"/>
  <c r="BI48" i="10" s="1"/>
  <c r="BI35" i="8"/>
  <c r="BI48" i="8" s="1"/>
  <c r="Z35" i="15"/>
  <c r="Z48" i="15" s="1"/>
  <c r="Z48" i="14"/>
  <c r="Z35" i="13"/>
  <c r="Z48" i="13" s="1"/>
  <c r="BH47" i="11"/>
  <c r="BH59" i="11" s="1"/>
  <c r="CK36" i="9"/>
  <c r="CL23" i="9"/>
  <c r="CL36" i="9" s="1"/>
  <c r="AI35" i="16"/>
  <c r="AI48" i="16" s="1"/>
  <c r="AJ22" i="16"/>
  <c r="AJ35" i="16" s="1"/>
  <c r="AJ48" i="16" s="1"/>
  <c r="AS48" i="9"/>
  <c r="AS35" i="10"/>
  <c r="AS48" i="10" s="1"/>
  <c r="AS35" i="8"/>
  <c r="AS48" i="8" s="1"/>
  <c r="CA52" i="7"/>
  <c r="CA39" i="8"/>
  <c r="CA52" i="8" s="1"/>
  <c r="CB51" i="11"/>
  <c r="CB38" i="10"/>
  <c r="CB51" i="10" s="1"/>
  <c r="BT34" i="10"/>
  <c r="BT47" i="10" s="1"/>
  <c r="BK47" i="15"/>
  <c r="H36" i="21"/>
  <c r="H49" i="21" s="1"/>
  <c r="I23" i="21"/>
  <c r="I36" i="21" s="1"/>
  <c r="I49" i="21" s="1"/>
  <c r="BJ56" i="14"/>
  <c r="BJ43" i="13"/>
  <c r="BJ56" i="13" s="1"/>
  <c r="BJ43" i="15"/>
  <c r="BJ56" i="15" s="1"/>
  <c r="AZ35" i="25"/>
  <c r="AZ48" i="25" s="1"/>
  <c r="AZ48" i="24"/>
  <c r="AZ35" i="23"/>
  <c r="AZ48" i="23" s="1"/>
  <c r="Y55" i="11"/>
  <c r="Y42" i="10"/>
  <c r="Y55" i="10" s="1"/>
  <c r="BA39" i="9"/>
  <c r="BB26" i="9"/>
  <c r="BB39" i="9" s="1"/>
  <c r="AI43" i="7"/>
  <c r="AJ30" i="7"/>
  <c r="AJ43" i="7" s="1"/>
  <c r="BS37" i="12"/>
  <c r="BT24" i="12"/>
  <c r="BT37" i="12" s="1"/>
  <c r="AI39" i="25"/>
  <c r="AI52" i="25" s="1"/>
  <c r="AI52" i="24"/>
  <c r="BA43" i="22"/>
  <c r="BB30" i="22"/>
  <c r="BB43" i="22" s="1"/>
  <c r="H56" i="14"/>
  <c r="H43" i="15"/>
  <c r="H56" i="15" s="1"/>
  <c r="H43" i="13"/>
  <c r="H56" i="13" s="1"/>
  <c r="CK37" i="17"/>
  <c r="CK50" i="17" s="1"/>
  <c r="CL24" i="17"/>
  <c r="CL37" i="17" s="1"/>
  <c r="CL50" i="17" s="1"/>
  <c r="Y44" i="20"/>
  <c r="Y57" i="20" s="1"/>
  <c r="Y57" i="19"/>
  <c r="Y59" i="19" s="1"/>
  <c r="Y44" i="18"/>
  <c r="Y57" i="18" s="1"/>
  <c r="CK43" i="26"/>
  <c r="CK56" i="26" s="1"/>
  <c r="CL30" i="26"/>
  <c r="CL43" i="26" s="1"/>
  <c r="CL56" i="26" s="1"/>
  <c r="AR35" i="26"/>
  <c r="AS22" i="26"/>
  <c r="AS35" i="26" s="1"/>
  <c r="I48" i="11"/>
  <c r="I35" i="10"/>
  <c r="I48" i="10" s="1"/>
  <c r="BO59" i="14"/>
  <c r="J21" i="4"/>
  <c r="K21" i="6"/>
  <c r="AR45" i="17"/>
  <c r="AR58" i="17" s="1"/>
  <c r="AS32" i="17"/>
  <c r="AS45" i="17" s="1"/>
  <c r="AS58" i="17" s="1"/>
  <c r="AR45" i="21"/>
  <c r="AR58" i="21" s="1"/>
  <c r="AS32" i="21"/>
  <c r="AS45" i="21" s="1"/>
  <c r="AS58" i="21" s="1"/>
  <c r="AQ58" i="7"/>
  <c r="AQ45" i="8"/>
  <c r="AQ58" i="8" s="1"/>
  <c r="AQ48" i="26"/>
  <c r="AQ35" i="25"/>
  <c r="AQ48" i="25" s="1"/>
  <c r="H48" i="11"/>
  <c r="H35" i="10"/>
  <c r="H48" i="10" s="1"/>
  <c r="H35" i="14"/>
  <c r="I22" i="14"/>
  <c r="I35" i="14" s="1"/>
  <c r="CK34" i="25"/>
  <c r="CK34" i="23"/>
  <c r="BR42" i="10"/>
  <c r="BR55" i="10" s="1"/>
  <c r="BR42" i="8"/>
  <c r="BR55" i="8" s="1"/>
  <c r="BR55" i="9"/>
  <c r="BS41" i="10"/>
  <c r="BS54" i="10" s="1"/>
  <c r="BS54" i="9"/>
  <c r="CB39" i="26"/>
  <c r="CB52" i="26" s="1"/>
  <c r="CC26" i="26"/>
  <c r="CC39" i="26" s="1"/>
  <c r="CC52" i="26" s="1"/>
  <c r="AQ51" i="26"/>
  <c r="AQ38" i="25"/>
  <c r="AQ51" i="25" s="1"/>
  <c r="BT34" i="15"/>
  <c r="G48" i="7"/>
  <c r="G35" i="8"/>
  <c r="G48" i="8" s="1"/>
  <c r="BJ35" i="15"/>
  <c r="BJ48" i="15" s="1"/>
  <c r="BJ48" i="14"/>
  <c r="BJ35" i="13"/>
  <c r="BJ48" i="13" s="1"/>
  <c r="AJ25" i="12"/>
  <c r="AJ38" i="12" s="1"/>
  <c r="AJ51" i="12" s="1"/>
  <c r="AI38" i="12"/>
  <c r="AI51" i="12" s="1"/>
  <c r="BT31" i="12"/>
  <c r="BT44" i="12" s="1"/>
  <c r="BT57" i="12" s="1"/>
  <c r="BS44" i="12"/>
  <c r="BS57" i="12" s="1"/>
  <c r="AA21" i="11"/>
  <c r="AA34" i="11" s="1"/>
  <c r="AA47" i="11" s="1"/>
  <c r="Z34" i="11"/>
  <c r="Z47" i="11" s="1"/>
  <c r="H50" i="7"/>
  <c r="H37" i="8"/>
  <c r="H50" i="8" s="1"/>
  <c r="Z36" i="26"/>
  <c r="Z49" i="26" s="1"/>
  <c r="AA23" i="26"/>
  <c r="AA36" i="26" s="1"/>
  <c r="AA49" i="26" s="1"/>
  <c r="AS25" i="11"/>
  <c r="AS38" i="11" s="1"/>
  <c r="AS51" i="11" s="1"/>
  <c r="AR38" i="11"/>
  <c r="AR51" i="11" s="1"/>
  <c r="CB41" i="24"/>
  <c r="CC28" i="24"/>
  <c r="CC41" i="24" s="1"/>
  <c r="AS57" i="14"/>
  <c r="AS44" i="15"/>
  <c r="AS57" i="15" s="1"/>
  <c r="AS44" i="13"/>
  <c r="AS57" i="13" s="1"/>
  <c r="CE53" i="12"/>
  <c r="CF53" i="12"/>
  <c r="CH53" i="12"/>
  <c r="CI53" i="12"/>
  <c r="BS39" i="9"/>
  <c r="BT26" i="9"/>
  <c r="BT39" i="9" s="1"/>
  <c r="Z45" i="11"/>
  <c r="Z58" i="11" s="1"/>
  <c r="AA32" i="11"/>
  <c r="AA45" i="11" s="1"/>
  <c r="AA58" i="11" s="1"/>
  <c r="G35" i="15"/>
  <c r="G48" i="15" s="1"/>
  <c r="G48" i="14"/>
  <c r="G35" i="13"/>
  <c r="G48" i="13" s="1"/>
  <c r="CL34" i="23"/>
  <c r="G59" i="21"/>
  <c r="G61" i="21" s="1"/>
  <c r="G79" i="6" s="1"/>
  <c r="BR36" i="20"/>
  <c r="BR49" i="20" s="1"/>
  <c r="BR49" i="19"/>
  <c r="BR36" i="18"/>
  <c r="BR49" i="18" s="1"/>
  <c r="BV20" i="10"/>
  <c r="CE8" i="10"/>
  <c r="BV47" i="10"/>
  <c r="BV59" i="10" s="1"/>
  <c r="BX57" i="10"/>
  <c r="BX54" i="10"/>
  <c r="BX53" i="10"/>
  <c r="BX58" i="10"/>
  <c r="BW47" i="10"/>
  <c r="BW59" i="10" s="1"/>
  <c r="BX49" i="10"/>
  <c r="BX47" i="10"/>
  <c r="BX51" i="10"/>
  <c r="BX50" i="10"/>
  <c r="BY47" i="10"/>
  <c r="BY59" i="10" s="1"/>
  <c r="BX52" i="10"/>
  <c r="BX55" i="10"/>
  <c r="BX56" i="10"/>
  <c r="BX48" i="10"/>
  <c r="BT29" i="9"/>
  <c r="BT42" i="9" s="1"/>
  <c r="BS42" i="9"/>
  <c r="BT54" i="9"/>
  <c r="BT41" i="8"/>
  <c r="BT54" i="8" s="1"/>
  <c r="BT41" i="10"/>
  <c r="BT54" i="10" s="1"/>
  <c r="CJ50" i="11"/>
  <c r="BH59" i="8"/>
  <c r="P55" i="17"/>
  <c r="P42" i="18"/>
  <c r="P55" i="18" s="1"/>
  <c r="Q36" i="12"/>
  <c r="R23" i="12"/>
  <c r="R36" i="12" s="1"/>
  <c r="AS52" i="7"/>
  <c r="BI41" i="20"/>
  <c r="BI54" i="20" s="1"/>
  <c r="BI54" i="19"/>
  <c r="BI59" i="19" s="1"/>
  <c r="BI41" i="18"/>
  <c r="BI54" i="18" s="1"/>
  <c r="P56" i="12"/>
  <c r="P43" i="13"/>
  <c r="P56" i="13" s="1"/>
  <c r="CC37" i="10"/>
  <c r="CC50" i="10" s="1"/>
  <c r="CC50" i="9"/>
  <c r="BA37" i="17"/>
  <c r="BB24" i="17"/>
  <c r="BB37" i="17" s="1"/>
  <c r="AZ44" i="23"/>
  <c r="AZ57" i="23" s="1"/>
  <c r="AR44" i="9"/>
  <c r="AS31" i="9"/>
  <c r="AS44" i="9" s="1"/>
  <c r="AR40" i="11"/>
  <c r="AS27" i="11"/>
  <c r="AS40" i="11" s="1"/>
  <c r="I34" i="25"/>
  <c r="I47" i="25" s="1"/>
  <c r="I47" i="24"/>
  <c r="I34" i="23"/>
  <c r="I47" i="23" s="1"/>
  <c r="CC58" i="16"/>
  <c r="CC45" i="15"/>
  <c r="CC58" i="15" s="1"/>
  <c r="AH39" i="10"/>
  <c r="AH52" i="10" s="1"/>
  <c r="AH54" i="14"/>
  <c r="AH41" i="15"/>
  <c r="AH54" i="15" s="1"/>
  <c r="AH41" i="13"/>
  <c r="AH54" i="13" s="1"/>
  <c r="H37" i="17"/>
  <c r="I24" i="17"/>
  <c r="I37" i="17" s="1"/>
  <c r="CE13" i="19"/>
  <c r="CJ52" i="19" s="1"/>
  <c r="BV52" i="19"/>
  <c r="BW52" i="19"/>
  <c r="BY52" i="19"/>
  <c r="BZ52" i="19"/>
  <c r="AQ49" i="21"/>
  <c r="AQ59" i="21" s="1"/>
  <c r="AQ36" i="20"/>
  <c r="AQ49" i="20" s="1"/>
  <c r="C46" i="6"/>
  <c r="C36" i="6"/>
  <c r="BK57" i="14"/>
  <c r="BK44" i="15"/>
  <c r="BK57" i="15" s="1"/>
  <c r="BK44" i="13"/>
  <c r="BK57" i="13" s="1"/>
  <c r="Q42" i="26"/>
  <c r="R29" i="26"/>
  <c r="R42" i="26" s="1"/>
  <c r="BS35" i="21"/>
  <c r="BT22" i="21"/>
  <c r="BT35" i="21" s="1"/>
  <c r="AS32" i="19"/>
  <c r="AS45" i="19" s="1"/>
  <c r="AR45" i="19"/>
  <c r="CL35" i="8"/>
  <c r="CL48" i="8" s="1"/>
  <c r="P41" i="15"/>
  <c r="P54" i="15" s="1"/>
  <c r="P41" i="13"/>
  <c r="P54" i="13" s="1"/>
  <c r="P54" i="14"/>
  <c r="AP59" i="19"/>
  <c r="CA38" i="23"/>
  <c r="CA51" i="23" s="1"/>
  <c r="AI42" i="21"/>
  <c r="AI55" i="21" s="1"/>
  <c r="AJ29" i="21"/>
  <c r="AJ42" i="21" s="1"/>
  <c r="AJ55" i="21" s="1"/>
  <c r="CL27" i="24"/>
  <c r="CL40" i="24" s="1"/>
  <c r="CK40" i="24"/>
  <c r="I48" i="19"/>
  <c r="CL27" i="9"/>
  <c r="CL40" i="9" s="1"/>
  <c r="CK40" i="9"/>
  <c r="AR41" i="9"/>
  <c r="AS28" i="9"/>
  <c r="AS41" i="9" s="1"/>
  <c r="CK42" i="17"/>
  <c r="CK55" i="17" s="1"/>
  <c r="CL29" i="17"/>
  <c r="CL42" i="17" s="1"/>
  <c r="CL55" i="17" s="1"/>
  <c r="CC36" i="20"/>
  <c r="CC49" i="20" s="1"/>
  <c r="CC49" i="19"/>
  <c r="CC36" i="18"/>
  <c r="CC49" i="18" s="1"/>
  <c r="AR41" i="12"/>
  <c r="AS28" i="12"/>
  <c r="AS41" i="12" s="1"/>
  <c r="Q34" i="11"/>
  <c r="Q47" i="11" s="1"/>
  <c r="R21" i="11"/>
  <c r="R34" i="11" s="1"/>
  <c r="R47" i="11" s="1"/>
  <c r="AR34" i="26"/>
  <c r="AR47" i="26" s="1"/>
  <c r="AS21" i="26"/>
  <c r="AS34" i="26" s="1"/>
  <c r="AS47" i="26" s="1"/>
  <c r="CB37" i="17"/>
  <c r="CB50" i="17" s="1"/>
  <c r="CC24" i="17"/>
  <c r="CC37" i="17" s="1"/>
  <c r="CC50" i="17" s="1"/>
  <c r="CC49" i="9"/>
  <c r="CC36" i="10"/>
  <c r="CC49" i="10" s="1"/>
  <c r="CC36" i="8"/>
  <c r="CC49" i="8" s="1"/>
  <c r="BI40" i="18"/>
  <c r="BI53" i="18" s="1"/>
  <c r="H42" i="10"/>
  <c r="H55" i="10" s="1"/>
  <c r="BR43" i="20"/>
  <c r="BR56" i="20" s="1"/>
  <c r="BR56" i="19"/>
  <c r="BR43" i="18"/>
  <c r="BR56" i="18" s="1"/>
  <c r="AR36" i="26"/>
  <c r="AS23" i="26"/>
  <c r="AS36" i="26" s="1"/>
  <c r="G54" i="26"/>
  <c r="G41" i="25"/>
  <c r="G54" i="25" s="1"/>
  <c r="BB32" i="11"/>
  <c r="BB45" i="11" s="1"/>
  <c r="BB58" i="11" s="1"/>
  <c r="BA45" i="11"/>
  <c r="BA58" i="11" s="1"/>
  <c r="BT41" i="15"/>
  <c r="BT54" i="15" s="1"/>
  <c r="I12" i="6"/>
  <c r="H24" i="6"/>
  <c r="H12" i="4"/>
  <c r="BJ36" i="20"/>
  <c r="BJ49" i="20" s="1"/>
  <c r="BJ49" i="19"/>
  <c r="BJ36" i="18"/>
  <c r="BJ49" i="18" s="1"/>
  <c r="CC40" i="8"/>
  <c r="CC53" i="8" s="1"/>
  <c r="CK42" i="10"/>
  <c r="CK55" i="10" s="1"/>
  <c r="CK55" i="9"/>
  <c r="CK42" i="8"/>
  <c r="CK55" i="8" s="1"/>
  <c r="Q40" i="17"/>
  <c r="Q53" i="17" s="1"/>
  <c r="R27" i="17"/>
  <c r="R40" i="17" s="1"/>
  <c r="R53" i="17" s="1"/>
  <c r="BS55" i="26"/>
  <c r="BS42" i="25"/>
  <c r="BS55" i="25" s="1"/>
  <c r="AI35" i="8"/>
  <c r="AI48" i="8" s="1"/>
  <c r="AI48" i="9"/>
  <c r="AI35" i="10"/>
  <c r="AI48" i="10" s="1"/>
  <c r="CJ45" i="8"/>
  <c r="CJ58" i="8" s="1"/>
  <c r="CA38" i="20"/>
  <c r="CA51" i="20" s="1"/>
  <c r="CA51" i="19"/>
  <c r="CA38" i="18"/>
  <c r="CA51" i="18" s="1"/>
  <c r="BK26" i="16"/>
  <c r="BK39" i="16" s="1"/>
  <c r="BK52" i="16" s="1"/>
  <c r="BJ39" i="16"/>
  <c r="BJ52" i="16" s="1"/>
  <c r="BS45" i="15"/>
  <c r="BS58" i="15" s="1"/>
  <c r="BS58" i="14"/>
  <c r="BS45" i="13"/>
  <c r="BS58" i="13" s="1"/>
  <c r="AS30" i="24"/>
  <c r="AS43" i="24" s="1"/>
  <c r="AR43" i="24"/>
  <c r="BA41" i="7"/>
  <c r="BB28" i="7"/>
  <c r="BB41" i="7" s="1"/>
  <c r="BI34" i="20"/>
  <c r="BI47" i="20" s="1"/>
  <c r="CA34" i="15"/>
  <c r="CA47" i="14"/>
  <c r="CA34" i="13"/>
  <c r="CA47" i="13" s="1"/>
  <c r="G43" i="25"/>
  <c r="G56" i="25" s="1"/>
  <c r="AJ56" i="19"/>
  <c r="AJ43" i="20"/>
  <c r="AJ56" i="20" s="1"/>
  <c r="AJ43" i="18"/>
  <c r="AJ56" i="18" s="1"/>
  <c r="Y34" i="8"/>
  <c r="Y47" i="8" s="1"/>
  <c r="Q50" i="14"/>
  <c r="Q37" i="15"/>
  <c r="Q50" i="15" s="1"/>
  <c r="Q37" i="13"/>
  <c r="Q50" i="13" s="1"/>
  <c r="H43" i="25"/>
  <c r="H56" i="25" s="1"/>
  <c r="H56" i="24"/>
  <c r="H43" i="23"/>
  <c r="H56" i="23" s="1"/>
  <c r="BJ34" i="17"/>
  <c r="BJ47" i="17" s="1"/>
  <c r="BK21" i="17"/>
  <c r="BK34" i="17" s="1"/>
  <c r="BK47" i="17" s="1"/>
  <c r="AR41" i="21"/>
  <c r="AR54" i="21" s="1"/>
  <c r="AS28" i="21"/>
  <c r="AS41" i="21" s="1"/>
  <c r="AS54" i="21" s="1"/>
  <c r="CE53" i="17"/>
  <c r="CF53" i="17"/>
  <c r="CH53" i="17"/>
  <c r="CI53" i="17"/>
  <c r="CB43" i="12"/>
  <c r="CC30" i="12"/>
  <c r="CC43" i="12" s="1"/>
  <c r="BJ39" i="20"/>
  <c r="BJ52" i="20" s="1"/>
  <c r="BJ52" i="19"/>
  <c r="BJ39" i="18"/>
  <c r="BJ52" i="18" s="1"/>
  <c r="BS45" i="19"/>
  <c r="BT32" i="19"/>
  <c r="BT45" i="19" s="1"/>
  <c r="R25" i="24"/>
  <c r="R38" i="24" s="1"/>
  <c r="Q38" i="24"/>
  <c r="CK41" i="21"/>
  <c r="CK54" i="21" s="1"/>
  <c r="CL28" i="21"/>
  <c r="CL41" i="21" s="1"/>
  <c r="CL54" i="21" s="1"/>
  <c r="R49" i="9"/>
  <c r="R36" i="8"/>
  <c r="R49" i="8" s="1"/>
  <c r="CJ43" i="25"/>
  <c r="CJ56" i="25" s="1"/>
  <c r="CJ56" i="24"/>
  <c r="CJ43" i="23"/>
  <c r="CJ56" i="23" s="1"/>
  <c r="CB37" i="20"/>
  <c r="CB50" i="20" s="1"/>
  <c r="CB50" i="19"/>
  <c r="H37" i="14"/>
  <c r="I24" i="14"/>
  <c r="I37" i="14" s="1"/>
  <c r="BJ50" i="7"/>
  <c r="BJ37" i="8"/>
  <c r="BJ50" i="8" s="1"/>
  <c r="AS34" i="10"/>
  <c r="AS47" i="10" s="1"/>
  <c r="AS47" i="9"/>
  <c r="AS34" i="8"/>
  <c r="AS47" i="8" s="1"/>
  <c r="BJ34" i="11"/>
  <c r="BJ47" i="11" s="1"/>
  <c r="BK21" i="11"/>
  <c r="BK34" i="11" s="1"/>
  <c r="BK47" i="11" s="1"/>
  <c r="AI40" i="12"/>
  <c r="AJ27" i="12"/>
  <c r="AJ40" i="12" s="1"/>
  <c r="O59" i="9"/>
  <c r="AQ54" i="26"/>
  <c r="AQ41" i="25"/>
  <c r="AQ54" i="25" s="1"/>
  <c r="CB41" i="26"/>
  <c r="CB54" i="26" s="1"/>
  <c r="CC28" i="26"/>
  <c r="CC41" i="26" s="1"/>
  <c r="CC54" i="26" s="1"/>
  <c r="Q37" i="25"/>
  <c r="Q50" i="25" s="1"/>
  <c r="Q50" i="24"/>
  <c r="Q37" i="23"/>
  <c r="Q50" i="23" s="1"/>
  <c r="AI44" i="26"/>
  <c r="AI57" i="26" s="1"/>
  <c r="AJ31" i="26"/>
  <c r="AJ44" i="26" s="1"/>
  <c r="AJ57" i="26" s="1"/>
  <c r="AA51" i="9"/>
  <c r="AA38" i="8"/>
  <c r="AA51" i="8" s="1"/>
  <c r="Z36" i="20"/>
  <c r="Z49" i="20" s="1"/>
  <c r="Z49" i="19"/>
  <c r="Z36" i="18"/>
  <c r="Z49" i="18" s="1"/>
  <c r="H42" i="23"/>
  <c r="H55" i="23" s="1"/>
  <c r="BB58" i="9"/>
  <c r="BS43" i="22"/>
  <c r="BS56" i="22" s="1"/>
  <c r="BT30" i="22"/>
  <c r="BT43" i="22" s="1"/>
  <c r="BT56" i="22" s="1"/>
  <c r="CB37" i="7"/>
  <c r="CB50" i="7" s="1"/>
  <c r="CC24" i="7"/>
  <c r="CC37" i="7" s="1"/>
  <c r="CC50" i="7" s="1"/>
  <c r="P36" i="23"/>
  <c r="P49" i="23" s="1"/>
  <c r="CJ36" i="10"/>
  <c r="CJ49" i="10" s="1"/>
  <c r="CJ49" i="9"/>
  <c r="CJ36" i="8"/>
  <c r="CJ49" i="8" s="1"/>
  <c r="AG59" i="24"/>
  <c r="AA58" i="9"/>
  <c r="AA45" i="8"/>
  <c r="AA58" i="8" s="1"/>
  <c r="BK35" i="20"/>
  <c r="BK48" i="20" s="1"/>
  <c r="BK48" i="19"/>
  <c r="BK35" i="18"/>
  <c r="BK48" i="18" s="1"/>
  <c r="AG59" i="15"/>
  <c r="BT48" i="26"/>
  <c r="BT35" i="25"/>
  <c r="BT48" i="25" s="1"/>
  <c r="BJ49" i="7"/>
  <c r="BJ36" i="8"/>
  <c r="BJ49" i="8" s="1"/>
  <c r="Z42" i="20"/>
  <c r="Z55" i="20" s="1"/>
  <c r="Z55" i="19"/>
  <c r="Z42" i="18"/>
  <c r="Z55" i="18" s="1"/>
  <c r="AZ50" i="12"/>
  <c r="AZ37" i="13"/>
  <c r="AZ50" i="13" s="1"/>
  <c r="H49" i="14"/>
  <c r="H36" i="15"/>
  <c r="H49" i="15" s="1"/>
  <c r="H36" i="13"/>
  <c r="H49" i="13" s="1"/>
  <c r="BS38" i="25"/>
  <c r="BS51" i="25" s="1"/>
  <c r="BS51" i="24"/>
  <c r="BS38" i="23"/>
  <c r="BS51" i="23" s="1"/>
  <c r="G35" i="25"/>
  <c r="G48" i="25" s="1"/>
  <c r="CC51" i="11"/>
  <c r="CC38" i="10"/>
  <c r="CC51" i="10" s="1"/>
  <c r="AH49" i="7"/>
  <c r="AH36" i="8"/>
  <c r="AH49" i="8" s="1"/>
  <c r="BS48" i="26"/>
  <c r="BS35" i="25"/>
  <c r="BS48" i="25" s="1"/>
  <c r="CL53" i="14"/>
  <c r="CL40" i="13"/>
  <c r="CL53" i="13" s="1"/>
  <c r="Z42" i="25"/>
  <c r="Z55" i="25" s="1"/>
  <c r="Z55" i="24"/>
  <c r="BA42" i="11"/>
  <c r="BA55" i="11" s="1"/>
  <c r="BB29" i="11"/>
  <c r="BB42" i="11" s="1"/>
  <c r="BB55" i="11" s="1"/>
  <c r="H35" i="7"/>
  <c r="I22" i="7"/>
  <c r="I35" i="7" s="1"/>
  <c r="BJ43" i="22"/>
  <c r="BJ56" i="22" s="1"/>
  <c r="BK30" i="22"/>
  <c r="BK43" i="22" s="1"/>
  <c r="BK56" i="22" s="1"/>
  <c r="I50" i="7"/>
  <c r="I37" i="8"/>
  <c r="I50" i="8" s="1"/>
  <c r="CK40" i="15"/>
  <c r="CK53" i="15" s="1"/>
  <c r="CK53" i="14"/>
  <c r="CK40" i="13"/>
  <c r="CK53" i="13" s="1"/>
  <c r="BJ37" i="26"/>
  <c r="BJ50" i="26" s="1"/>
  <c r="BK24" i="26"/>
  <c r="BK37" i="26" s="1"/>
  <c r="BK50" i="26" s="1"/>
  <c r="Y43" i="25"/>
  <c r="Y56" i="25" s="1"/>
  <c r="BK35" i="15"/>
  <c r="BK48" i="15" s="1"/>
  <c r="BK48" i="14"/>
  <c r="BK35" i="13"/>
  <c r="BK48" i="13" s="1"/>
  <c r="AR40" i="20"/>
  <c r="AR53" i="20" s="1"/>
  <c r="AR53" i="19"/>
  <c r="AR40" i="18"/>
  <c r="AR53" i="18" s="1"/>
  <c r="I47" i="4"/>
  <c r="CA41" i="25"/>
  <c r="CA54" i="25" s="1"/>
  <c r="CA54" i="24"/>
  <c r="CA41" i="23"/>
  <c r="CA54" i="23" s="1"/>
  <c r="AI45" i="16"/>
  <c r="AJ32" i="16"/>
  <c r="AJ45" i="16" s="1"/>
  <c r="BO59" i="13"/>
  <c r="AR57" i="14"/>
  <c r="AR44" i="15"/>
  <c r="AR57" i="15" s="1"/>
  <c r="AR44" i="13"/>
  <c r="AR57" i="13" s="1"/>
  <c r="BI34" i="10"/>
  <c r="BI47" i="10" s="1"/>
  <c r="BI47" i="9"/>
  <c r="BI34" i="8"/>
  <c r="BI47" i="8" s="1"/>
  <c r="BI37" i="20"/>
  <c r="BI50" i="20" s="1"/>
  <c r="BR39" i="10"/>
  <c r="BR52" i="10" s="1"/>
  <c r="BR52" i="9"/>
  <c r="BR39" i="8"/>
  <c r="BR52" i="8" s="1"/>
  <c r="BT23" i="19"/>
  <c r="BT36" i="19" s="1"/>
  <c r="BS36" i="19"/>
  <c r="H40" i="26"/>
  <c r="H53" i="26" s="1"/>
  <c r="I27" i="26"/>
  <c r="I40" i="26" s="1"/>
  <c r="I53" i="26" s="1"/>
  <c r="H35" i="21"/>
  <c r="H48" i="21" s="1"/>
  <c r="I22" i="21"/>
  <c r="I35" i="21" s="1"/>
  <c r="I48" i="21" s="1"/>
  <c r="I40" i="10"/>
  <c r="I53" i="10" s="1"/>
  <c r="I53" i="9"/>
  <c r="I40" i="8"/>
  <c r="I53" i="8" s="1"/>
  <c r="Z34" i="24"/>
  <c r="AA21" i="24"/>
  <c r="AA34" i="24" s="1"/>
  <c r="BH47" i="9"/>
  <c r="BH59" i="9" s="1"/>
  <c r="P49" i="12"/>
  <c r="P36" i="13"/>
  <c r="P49" i="13" s="1"/>
  <c r="BZ59" i="8"/>
  <c r="BK28" i="19"/>
  <c r="BK41" i="19" s="1"/>
  <c r="BJ41" i="19"/>
  <c r="CC42" i="25"/>
  <c r="CC55" i="25" s="1"/>
  <c r="CC55" i="24"/>
  <c r="CC42" i="23"/>
  <c r="CC55" i="23" s="1"/>
  <c r="AS42" i="20"/>
  <c r="AS55" i="20" s="1"/>
  <c r="AS55" i="19"/>
  <c r="AS42" i="18"/>
  <c r="AS55" i="18" s="1"/>
  <c r="BA41" i="19"/>
  <c r="BB28" i="19"/>
  <c r="BB41" i="19" s="1"/>
  <c r="CB37" i="10"/>
  <c r="CB50" i="10" s="1"/>
  <c r="CB37" i="8"/>
  <c r="CB50" i="8" s="1"/>
  <c r="CB50" i="9"/>
  <c r="AZ50" i="17"/>
  <c r="AZ37" i="18"/>
  <c r="AZ50" i="18" s="1"/>
  <c r="P34" i="15"/>
  <c r="P47" i="15" s="1"/>
  <c r="P47" i="14"/>
  <c r="P34" i="13"/>
  <c r="P47" i="13" s="1"/>
  <c r="AQ44" i="10"/>
  <c r="AQ57" i="10" s="1"/>
  <c r="AQ44" i="8"/>
  <c r="AQ57" i="8" s="1"/>
  <c r="AQ57" i="9"/>
  <c r="H34" i="25"/>
  <c r="H47" i="25" s="1"/>
  <c r="H47" i="24"/>
  <c r="H34" i="23"/>
  <c r="H47" i="23" s="1"/>
  <c r="CB58" i="16"/>
  <c r="CB45" i="15"/>
  <c r="CB58" i="15" s="1"/>
  <c r="BJ35" i="26"/>
  <c r="BJ48" i="26" s="1"/>
  <c r="BK22" i="26"/>
  <c r="BK35" i="26" s="1"/>
  <c r="BK48" i="26" s="1"/>
  <c r="H42" i="20"/>
  <c r="H55" i="20" s="1"/>
  <c r="CA42" i="13"/>
  <c r="CA55" i="13" s="1"/>
  <c r="BA36" i="26"/>
  <c r="BA49" i="26" s="1"/>
  <c r="BB23" i="26"/>
  <c r="BB36" i="26" s="1"/>
  <c r="BB49" i="26" s="1"/>
  <c r="CL37" i="25"/>
  <c r="CL50" i="25" s="1"/>
  <c r="CL50" i="24"/>
  <c r="CL37" i="23"/>
  <c r="CL50" i="23" s="1"/>
  <c r="AJ44" i="10"/>
  <c r="AJ57" i="10" s="1"/>
  <c r="AJ57" i="9"/>
  <c r="AJ44" i="8"/>
  <c r="AJ57" i="8" s="1"/>
  <c r="BA35" i="7"/>
  <c r="BA48" i="7" s="1"/>
  <c r="BB22" i="7"/>
  <c r="BB35" i="7" s="1"/>
  <c r="BB48" i="7" s="1"/>
  <c r="Y58" i="22"/>
  <c r="Y45" i="23"/>
  <c r="Y58" i="23" s="1"/>
  <c r="BJ57" i="14"/>
  <c r="BJ44" i="15"/>
  <c r="BJ57" i="15" s="1"/>
  <c r="BJ44" i="13"/>
  <c r="BJ57" i="13" s="1"/>
  <c r="P55" i="26"/>
  <c r="P42" i="25"/>
  <c r="P55" i="25" s="1"/>
  <c r="CJ43" i="10"/>
  <c r="CJ56" i="10" s="1"/>
  <c r="CJ43" i="8"/>
  <c r="CJ56" i="8" s="1"/>
  <c r="CJ56" i="9"/>
  <c r="CK40" i="21"/>
  <c r="CK53" i="21" s="1"/>
  <c r="CL27" i="21"/>
  <c r="CL40" i="21" s="1"/>
  <c r="CL53" i="21" s="1"/>
  <c r="AS43" i="10"/>
  <c r="AS56" i="10" s="1"/>
  <c r="AS56" i="9"/>
  <c r="AP59" i="20"/>
  <c r="BJ38" i="12"/>
  <c r="BK25" i="12"/>
  <c r="BK38" i="12" s="1"/>
  <c r="AZ36" i="13"/>
  <c r="AZ49" i="13" s="1"/>
  <c r="Z36" i="17"/>
  <c r="Z49" i="17" s="1"/>
  <c r="AA23" i="17"/>
  <c r="AA36" i="17" s="1"/>
  <c r="AA49" i="17" s="1"/>
  <c r="AR37" i="12"/>
  <c r="AS24" i="12"/>
  <c r="AS37" i="12" s="1"/>
  <c r="H48" i="19"/>
  <c r="H35" i="18"/>
  <c r="H48" i="18" s="1"/>
  <c r="R21" i="17"/>
  <c r="R34" i="17" s="1"/>
  <c r="Q34" i="17"/>
  <c r="AQ41" i="10"/>
  <c r="AQ54" i="10" s="1"/>
  <c r="AQ54" i="9"/>
  <c r="AQ41" i="8"/>
  <c r="AQ54" i="8" s="1"/>
  <c r="CB36" i="20"/>
  <c r="CB49" i="20" s="1"/>
  <c r="CB49" i="19"/>
  <c r="CB36" i="18"/>
  <c r="CB49" i="18" s="1"/>
  <c r="AQ54" i="12"/>
  <c r="AQ41" i="13"/>
  <c r="AQ54" i="13" s="1"/>
  <c r="BP47" i="23"/>
  <c r="BP59" i="23" s="1"/>
  <c r="BS43" i="7"/>
  <c r="BS56" i="7" s="1"/>
  <c r="BT30" i="7"/>
  <c r="BT43" i="7" s="1"/>
  <c r="BT56" i="7" s="1"/>
  <c r="CB36" i="10"/>
  <c r="CB49" i="10" s="1"/>
  <c r="CB49" i="9"/>
  <c r="CB36" i="8"/>
  <c r="CB49" i="8" s="1"/>
  <c r="BQ59" i="7"/>
  <c r="AI39" i="12"/>
  <c r="AJ26" i="12"/>
  <c r="AJ39" i="12" s="1"/>
  <c r="BB43" i="10"/>
  <c r="BB56" i="10" s="1"/>
  <c r="CC34" i="8"/>
  <c r="CC47" i="8" s="1"/>
  <c r="Z39" i="7"/>
  <c r="AA26" i="7"/>
  <c r="AA39" i="7" s="1"/>
  <c r="AQ49" i="26"/>
  <c r="AQ36" i="25"/>
  <c r="AQ49" i="25" s="1"/>
  <c r="BJ41" i="10"/>
  <c r="BJ54" i="10" s="1"/>
  <c r="AH44" i="20"/>
  <c r="AH57" i="20" s="1"/>
  <c r="AH57" i="19"/>
  <c r="AH44" i="18"/>
  <c r="AH57" i="18" s="1"/>
  <c r="AJ37" i="10"/>
  <c r="AJ50" i="10" s="1"/>
  <c r="AJ50" i="9"/>
  <c r="CK34" i="26"/>
  <c r="CK47" i="26" s="1"/>
  <c r="CL21" i="26"/>
  <c r="CL34" i="26" s="1"/>
  <c r="CL47" i="26" s="1"/>
  <c r="I25" i="11"/>
  <c r="I38" i="11" s="1"/>
  <c r="H38" i="11"/>
  <c r="BA39" i="16"/>
  <c r="BA52" i="16" s="1"/>
  <c r="BB26" i="16"/>
  <c r="BB39" i="16" s="1"/>
  <c r="BB52" i="16" s="1"/>
  <c r="CK37" i="15"/>
  <c r="CK50" i="15" s="1"/>
  <c r="CK50" i="14"/>
  <c r="CK37" i="13"/>
  <c r="CK50" i="13" s="1"/>
  <c r="CB40" i="17"/>
  <c r="CB53" i="17" s="1"/>
  <c r="CC27" i="17"/>
  <c r="CC40" i="17" s="1"/>
  <c r="CC53" i="17" s="1"/>
  <c r="H36" i="26"/>
  <c r="H49" i="26" s="1"/>
  <c r="I23" i="26"/>
  <c r="I36" i="26" s="1"/>
  <c r="I49" i="26" s="1"/>
  <c r="AR45" i="26"/>
  <c r="AR58" i="26" s="1"/>
  <c r="AS32" i="26"/>
  <c r="AS45" i="26" s="1"/>
  <c r="AS58" i="26" s="1"/>
  <c r="AJ35" i="10"/>
  <c r="AJ48" i="10" s="1"/>
  <c r="AJ35" i="8"/>
  <c r="AJ48" i="8" s="1"/>
  <c r="AJ48" i="9"/>
  <c r="BR43" i="13"/>
  <c r="BR56" i="13" s="1"/>
  <c r="CB38" i="19"/>
  <c r="CC25" i="19"/>
  <c r="CC38" i="19" s="1"/>
  <c r="AQ39" i="23"/>
  <c r="AQ52" i="23" s="1"/>
  <c r="AQ52" i="22"/>
  <c r="BA41" i="10"/>
  <c r="BA54" i="10" s="1"/>
  <c r="BB34" i="25"/>
  <c r="BB47" i="25" s="1"/>
  <c r="BB47" i="24"/>
  <c r="BB34" i="23"/>
  <c r="BB47" i="23" s="1"/>
  <c r="AQ43" i="25"/>
  <c r="AQ56" i="25" s="1"/>
  <c r="AQ56" i="24"/>
  <c r="AQ43" i="23"/>
  <c r="AQ56" i="23" s="1"/>
  <c r="AZ54" i="7"/>
  <c r="AZ41" i="8"/>
  <c r="AZ54" i="8" s="1"/>
  <c r="CB34" i="14"/>
  <c r="CC21" i="14"/>
  <c r="CC34" i="14" s="1"/>
  <c r="Y38" i="25"/>
  <c r="Y51" i="25" s="1"/>
  <c r="Q39" i="21"/>
  <c r="R26" i="21"/>
  <c r="R39" i="21" s="1"/>
  <c r="Y34" i="10"/>
  <c r="Y47" i="10" s="1"/>
  <c r="AI41" i="21"/>
  <c r="AJ28" i="21"/>
  <c r="AJ41" i="21" s="1"/>
  <c r="BM8" i="16"/>
  <c r="BT47" i="16" s="1"/>
  <c r="BD20" i="16"/>
  <c r="BE47" i="16"/>
  <c r="BE59" i="16" s="1"/>
  <c r="BF57" i="16"/>
  <c r="BF51" i="16"/>
  <c r="BF47" i="16"/>
  <c r="BF53" i="16"/>
  <c r="BD47" i="16"/>
  <c r="BD59" i="16" s="1"/>
  <c r="BF50" i="16"/>
  <c r="BF54" i="16"/>
  <c r="BF49" i="16"/>
  <c r="BG47" i="16"/>
  <c r="BG59" i="16" s="1"/>
  <c r="BH47" i="16"/>
  <c r="BH59" i="16" s="1"/>
  <c r="BF58" i="16"/>
  <c r="BF56" i="16"/>
  <c r="BI47" i="16"/>
  <c r="BF48" i="16"/>
  <c r="BF52" i="16"/>
  <c r="BF55" i="16"/>
  <c r="BK47" i="16"/>
  <c r="BJ47" i="16"/>
  <c r="R57" i="14"/>
  <c r="R44" i="15"/>
  <c r="R57" i="15" s="1"/>
  <c r="BI47" i="17"/>
  <c r="BI59" i="17" s="1"/>
  <c r="BT34" i="20"/>
  <c r="BT47" i="20" s="1"/>
  <c r="BT34" i="18"/>
  <c r="BT47" i="18" s="1"/>
  <c r="BB27" i="19"/>
  <c r="BB40" i="19" s="1"/>
  <c r="BA40" i="19"/>
  <c r="BK39" i="20"/>
  <c r="BK52" i="20" s="1"/>
  <c r="BK52" i="19"/>
  <c r="BK39" i="18"/>
  <c r="BK52" i="18" s="1"/>
  <c r="CK41" i="19"/>
  <c r="CL28" i="19"/>
  <c r="CL41" i="19" s="1"/>
  <c r="AQ34" i="25"/>
  <c r="AQ47" i="25" s="1"/>
  <c r="AJ37" i="15"/>
  <c r="AJ50" i="15" s="1"/>
  <c r="AJ50" i="14"/>
  <c r="AJ37" i="13"/>
  <c r="AJ50" i="13" s="1"/>
  <c r="Q49" i="9"/>
  <c r="Q36" i="10"/>
  <c r="Q49" i="10" s="1"/>
  <c r="Q36" i="8"/>
  <c r="Q49" i="8" s="1"/>
  <c r="CC37" i="20"/>
  <c r="CC50" i="20" s="1"/>
  <c r="CC50" i="19"/>
  <c r="CK47" i="12"/>
  <c r="AR34" i="10"/>
  <c r="AR47" i="10" s="1"/>
  <c r="AR47" i="9"/>
  <c r="AR34" i="8"/>
  <c r="AR47" i="8" s="1"/>
  <c r="AH53" i="12"/>
  <c r="AH40" i="13"/>
  <c r="AH53" i="13" s="1"/>
  <c r="AY59" i="12"/>
  <c r="BA43" i="15"/>
  <c r="BA56" i="15" s="1"/>
  <c r="BA56" i="14"/>
  <c r="BA43" i="13"/>
  <c r="BA56" i="13" s="1"/>
  <c r="AI45" i="21"/>
  <c r="AI58" i="21" s="1"/>
  <c r="AJ32" i="21"/>
  <c r="AJ45" i="21" s="1"/>
  <c r="AJ58" i="21" s="1"/>
  <c r="Q38" i="22"/>
  <c r="Q51" i="22" s="1"/>
  <c r="R25" i="22"/>
  <c r="R38" i="22" s="1"/>
  <c r="R51" i="22" s="1"/>
  <c r="R29" i="11"/>
  <c r="R42" i="11" s="1"/>
  <c r="R55" i="11" s="1"/>
  <c r="Q42" i="11"/>
  <c r="Q55" i="11" s="1"/>
  <c r="AA43" i="10"/>
  <c r="AA56" i="10" s="1"/>
  <c r="AA47" i="14"/>
  <c r="AA34" i="13"/>
  <c r="AA47" i="13" s="1"/>
  <c r="CC35" i="18"/>
  <c r="CC48" i="18" s="1"/>
  <c r="BJ37" i="24"/>
  <c r="BK24" i="24"/>
  <c r="BK37" i="24" s="1"/>
  <c r="AH58" i="16"/>
  <c r="AH59" i="16" s="1"/>
  <c r="AH45" i="15"/>
  <c r="AH58" i="15" s="1"/>
  <c r="BK21" i="9"/>
  <c r="BK34" i="9" s="1"/>
  <c r="BJ34" i="9"/>
  <c r="BJ40" i="7"/>
  <c r="BJ53" i="7" s="1"/>
  <c r="BK27" i="7"/>
  <c r="BK40" i="7" s="1"/>
  <c r="BK53" i="7" s="1"/>
  <c r="BO59" i="10"/>
  <c r="G37" i="25"/>
  <c r="G50" i="25" s="1"/>
  <c r="G50" i="24"/>
  <c r="G37" i="23"/>
  <c r="G50" i="23" s="1"/>
  <c r="CC44" i="10"/>
  <c r="CC57" i="10" s="1"/>
  <c r="BB30" i="21"/>
  <c r="BB43" i="21" s="1"/>
  <c r="BB56" i="21" s="1"/>
  <c r="BA43" i="21"/>
  <c r="BA56" i="21" s="1"/>
  <c r="H40" i="10"/>
  <c r="H53" i="10" s="1"/>
  <c r="H53" i="9"/>
  <c r="H40" i="8"/>
  <c r="H53" i="8" s="1"/>
  <c r="Y34" i="25"/>
  <c r="Y47" i="25" s="1"/>
  <c r="Y47" i="24"/>
  <c r="Y34" i="23"/>
  <c r="Y47" i="23" s="1"/>
  <c r="BH59" i="10"/>
  <c r="AJ40" i="18"/>
  <c r="AJ53" i="18" s="1"/>
  <c r="AA34" i="20"/>
  <c r="AA47" i="20" s="1"/>
  <c r="AA47" i="19"/>
  <c r="AA34" i="18"/>
  <c r="AA47" i="18" s="1"/>
  <c r="BJ38" i="26"/>
  <c r="BK25" i="26"/>
  <c r="BK38" i="26" s="1"/>
  <c r="CB42" i="25"/>
  <c r="CB55" i="25" s="1"/>
  <c r="CB55" i="24"/>
  <c r="CB42" i="23"/>
  <c r="CB55" i="23" s="1"/>
  <c r="AR55" i="19"/>
  <c r="AR42" i="20"/>
  <c r="AR55" i="20" s="1"/>
  <c r="AR42" i="18"/>
  <c r="AR55" i="18" s="1"/>
  <c r="AZ41" i="20"/>
  <c r="AZ54" i="20" s="1"/>
  <c r="AZ54" i="19"/>
  <c r="AZ41" i="18"/>
  <c r="AZ54" i="18" s="1"/>
  <c r="BJ47" i="15"/>
  <c r="BA39" i="7"/>
  <c r="BA52" i="7" s="1"/>
  <c r="BB26" i="7"/>
  <c r="BB39" i="7" s="1"/>
  <c r="BB52" i="7" s="1"/>
  <c r="BB50" i="9"/>
  <c r="BB37" i="10"/>
  <c r="BB50" i="10" s="1"/>
  <c r="BB37" i="8"/>
  <c r="BB50" i="8" s="1"/>
  <c r="R35" i="25"/>
  <c r="R48" i="25" s="1"/>
  <c r="R48" i="24"/>
  <c r="R35" i="23"/>
  <c r="R48" i="23" s="1"/>
  <c r="Q34" i="14"/>
  <c r="R21" i="14"/>
  <c r="R34" i="14" s="1"/>
  <c r="AR36" i="14"/>
  <c r="AS23" i="14"/>
  <c r="AS36" i="14" s="1"/>
  <c r="AZ44" i="25"/>
  <c r="AZ57" i="25" s="1"/>
  <c r="CK43" i="20"/>
  <c r="CK56" i="20" s="1"/>
  <c r="BS40" i="26"/>
  <c r="BS53" i="26" s="1"/>
  <c r="BT27" i="26"/>
  <c r="BT40" i="26" s="1"/>
  <c r="BT53" i="26" s="1"/>
  <c r="AI39" i="22"/>
  <c r="AI52" i="22" s="1"/>
  <c r="AJ26" i="22"/>
  <c r="AJ39" i="22" s="1"/>
  <c r="AJ52" i="22" s="1"/>
  <c r="AZ39" i="25"/>
  <c r="AZ52" i="25" s="1"/>
  <c r="AZ52" i="24"/>
  <c r="AZ39" i="23"/>
  <c r="AZ52" i="23" s="1"/>
  <c r="CK37" i="25"/>
  <c r="CK50" i="25" s="1"/>
  <c r="CK50" i="24"/>
  <c r="CK37" i="23"/>
  <c r="CK50" i="23" s="1"/>
  <c r="AI44" i="10"/>
  <c r="AI57" i="10" s="1"/>
  <c r="AI57" i="9"/>
  <c r="AI44" i="8"/>
  <c r="AI57" i="8" s="1"/>
  <c r="BB34" i="10"/>
  <c r="BB47" i="10" s="1"/>
  <c r="BB47" i="9"/>
  <c r="BB34" i="8"/>
  <c r="BB47" i="8" s="1"/>
  <c r="BB28" i="24"/>
  <c r="BB41" i="24" s="1"/>
  <c r="BA41" i="24"/>
  <c r="Z45" i="22"/>
  <c r="AA32" i="22"/>
  <c r="AA45" i="22" s="1"/>
  <c r="P35" i="13"/>
  <c r="P48" i="13" s="1"/>
  <c r="CK43" i="9"/>
  <c r="CL30" i="9"/>
  <c r="CL43" i="9" s="1"/>
  <c r="CK35" i="19"/>
  <c r="CL22" i="19"/>
  <c r="CL35" i="19" s="1"/>
  <c r="AR43" i="10"/>
  <c r="AR56" i="10" s="1"/>
  <c r="AR56" i="9"/>
  <c r="BI47" i="15"/>
  <c r="CK50" i="11"/>
  <c r="AH37" i="8"/>
  <c r="AH50" i="8" s="1"/>
  <c r="BI51" i="12"/>
  <c r="BI38" i="13"/>
  <c r="BI51" i="13" s="1"/>
  <c r="AR34" i="22"/>
  <c r="AR47" i="22" s="1"/>
  <c r="AS21" i="22"/>
  <c r="AS34" i="22" s="1"/>
  <c r="AS47" i="22" s="1"/>
  <c r="AW59" i="17"/>
  <c r="Q35" i="26"/>
  <c r="Q48" i="26" s="1"/>
  <c r="R22" i="26"/>
  <c r="R35" i="26" s="1"/>
  <c r="R48" i="26" s="1"/>
  <c r="Q44" i="12"/>
  <c r="Q57" i="12" s="1"/>
  <c r="R31" i="12"/>
  <c r="R44" i="12" s="1"/>
  <c r="R57" i="12" s="1"/>
  <c r="AQ50" i="12"/>
  <c r="AQ37" i="13"/>
  <c r="AQ50" i="13" s="1"/>
  <c r="Q38" i="7"/>
  <c r="Q51" i="7" s="1"/>
  <c r="R25" i="7"/>
  <c r="R38" i="7" s="1"/>
  <c r="R51" i="7" s="1"/>
  <c r="P47" i="17"/>
  <c r="P34" i="18"/>
  <c r="P47" i="18" s="1"/>
  <c r="BB27" i="7"/>
  <c r="BB40" i="7" s="1"/>
  <c r="BA40" i="7"/>
  <c r="I40" i="13"/>
  <c r="I53" i="13" s="1"/>
  <c r="BS42" i="16"/>
  <c r="BS55" i="16" s="1"/>
  <c r="BT29" i="16"/>
  <c r="BT42" i="16" s="1"/>
  <c r="BT55" i="16" s="1"/>
  <c r="I23" i="11"/>
  <c r="I36" i="11" s="1"/>
  <c r="I49" i="11" s="1"/>
  <c r="H36" i="11"/>
  <c r="H49" i="11" s="1"/>
  <c r="AI36" i="10"/>
  <c r="AI49" i="10" s="1"/>
  <c r="AH52" i="12"/>
  <c r="AH39" i="13"/>
  <c r="AH52" i="13" s="1"/>
  <c r="CB34" i="8"/>
  <c r="CB47" i="8" s="1"/>
  <c r="CL26" i="11"/>
  <c r="CL39" i="11" s="1"/>
  <c r="CL52" i="11" s="1"/>
  <c r="CK39" i="11"/>
  <c r="CK52" i="11" s="1"/>
  <c r="Y52" i="7"/>
  <c r="Y39" i="8"/>
  <c r="Y52" i="8" s="1"/>
  <c r="AJ31" i="19"/>
  <c r="AJ44" i="19" s="1"/>
  <c r="AI44" i="19"/>
  <c r="H42" i="7"/>
  <c r="I29" i="7"/>
  <c r="I42" i="7" s="1"/>
  <c r="AI37" i="10"/>
  <c r="AI50" i="10" s="1"/>
  <c r="AI50" i="9"/>
  <c r="AJ34" i="10"/>
  <c r="AJ47" i="10" s="1"/>
  <c r="AJ47" i="9"/>
  <c r="AJ34" i="8"/>
  <c r="AJ47" i="8" s="1"/>
  <c r="G51" i="11"/>
  <c r="G38" i="10"/>
  <c r="G51" i="10" s="1"/>
  <c r="BS36" i="21"/>
  <c r="BS49" i="21" s="1"/>
  <c r="BT23" i="21"/>
  <c r="BT36" i="21" s="1"/>
  <c r="BT49" i="21" s="1"/>
  <c r="CL37" i="15"/>
  <c r="CL50" i="15" s="1"/>
  <c r="CL50" i="14"/>
  <c r="CL37" i="13"/>
  <c r="CL50" i="13" s="1"/>
  <c r="CK34" i="17"/>
  <c r="CL21" i="17"/>
  <c r="CL34" i="17" s="1"/>
  <c r="BA43" i="10"/>
  <c r="BA56" i="10" s="1"/>
  <c r="BT24" i="19"/>
  <c r="BT37" i="19" s="1"/>
  <c r="BS37" i="19"/>
  <c r="CB42" i="9"/>
  <c r="CC29" i="9"/>
  <c r="CC42" i="9" s="1"/>
  <c r="Y36" i="15"/>
  <c r="Y49" i="15" s="1"/>
  <c r="Y49" i="14"/>
  <c r="Y36" i="13"/>
  <c r="Y49" i="13" s="1"/>
  <c r="BQ59" i="13"/>
  <c r="AR39" i="22"/>
  <c r="AS26" i="22"/>
  <c r="AS39" i="22" s="1"/>
  <c r="AR37" i="22"/>
  <c r="AS24" i="22"/>
  <c r="AS37" i="22" s="1"/>
  <c r="G53" i="17"/>
  <c r="G40" i="18"/>
  <c r="G53" i="18" s="1"/>
  <c r="CB40" i="8"/>
  <c r="CB53" i="8" s="1"/>
  <c r="BA34" i="25"/>
  <c r="BA47" i="25" s="1"/>
  <c r="BA47" i="24"/>
  <c r="BA34" i="23"/>
  <c r="BA47" i="23" s="1"/>
  <c r="BA38" i="14"/>
  <c r="BB25" i="14"/>
  <c r="BB38" i="14" s="1"/>
  <c r="CK42" i="26"/>
  <c r="CL29" i="26"/>
  <c r="CL42" i="26" s="1"/>
  <c r="P52" i="21"/>
  <c r="P39" i="20"/>
  <c r="P52" i="20" s="1"/>
  <c r="CB42" i="22"/>
  <c r="CB55" i="22" s="1"/>
  <c r="CC29" i="22"/>
  <c r="CC42" i="22" s="1"/>
  <c r="CC55" i="22" s="1"/>
  <c r="AH54" i="21"/>
  <c r="AH41" i="20"/>
  <c r="AH54" i="20" s="1"/>
  <c r="BA36" i="15"/>
  <c r="BA49" i="15" s="1"/>
  <c r="BA49" i="14"/>
  <c r="BA36" i="13"/>
  <c r="BA49" i="13" s="1"/>
  <c r="Q57" i="14"/>
  <c r="Q44" i="15"/>
  <c r="Q57" i="15" s="1"/>
  <c r="Q44" i="13"/>
  <c r="Q57" i="13" s="1"/>
  <c r="AJ54" i="9"/>
  <c r="AJ41" i="10"/>
  <c r="AJ54" i="10" s="1"/>
  <c r="AJ41" i="8"/>
  <c r="AJ54" i="8" s="1"/>
  <c r="CC38" i="25"/>
  <c r="CC51" i="25" s="1"/>
  <c r="CC51" i="24"/>
  <c r="CJ36" i="18"/>
  <c r="CJ49" i="18" s="1"/>
  <c r="BS34" i="20"/>
  <c r="BS47" i="20" s="1"/>
  <c r="BS34" i="18"/>
  <c r="BS47" i="18" s="1"/>
  <c r="AZ40" i="20"/>
  <c r="AZ53" i="20" s="1"/>
  <c r="AZ53" i="19"/>
  <c r="AZ40" i="18"/>
  <c r="AZ53" i="18" s="1"/>
  <c r="H36" i="25"/>
  <c r="H49" i="25" s="1"/>
  <c r="H49" i="24"/>
  <c r="H36" i="23"/>
  <c r="H49" i="23" s="1"/>
  <c r="CJ41" i="20"/>
  <c r="CJ54" i="20" s="1"/>
  <c r="CJ54" i="19"/>
  <c r="CJ41" i="18"/>
  <c r="CJ54" i="18" s="1"/>
  <c r="O59" i="19"/>
  <c r="BI44" i="23"/>
  <c r="BI57" i="23" s="1"/>
  <c r="R32" i="24"/>
  <c r="R45" i="24" s="1"/>
  <c r="Q45" i="24"/>
  <c r="AI50" i="14"/>
  <c r="AI37" i="15"/>
  <c r="AI50" i="15" s="1"/>
  <c r="AI37" i="13"/>
  <c r="AI50" i="13" s="1"/>
  <c r="BJ45" i="15"/>
  <c r="BJ58" i="15" s="1"/>
  <c r="BI40" i="8"/>
  <c r="BI53" i="8" s="1"/>
  <c r="BH47" i="17"/>
  <c r="BH59" i="17" s="1"/>
  <c r="CL47" i="12"/>
  <c r="AS40" i="23"/>
  <c r="AS53" i="23" s="1"/>
  <c r="CK36" i="20"/>
  <c r="CK49" i="20" s="1"/>
  <c r="CK49" i="19"/>
  <c r="CB39" i="24"/>
  <c r="CC26" i="24"/>
  <c r="CC39" i="24" s="1"/>
  <c r="BJ42" i="26"/>
  <c r="BJ55" i="26" s="1"/>
  <c r="BK29" i="26"/>
  <c r="BK42" i="26" s="1"/>
  <c r="BK55" i="26" s="1"/>
  <c r="BB56" i="14"/>
  <c r="BB43" i="15"/>
  <c r="BB56" i="15" s="1"/>
  <c r="BB43" i="13"/>
  <c r="BB56" i="13" s="1"/>
  <c r="P41" i="10"/>
  <c r="P54" i="10" s="1"/>
  <c r="P41" i="8"/>
  <c r="P54" i="8" s="1"/>
  <c r="P54" i="9"/>
  <c r="F59" i="7"/>
  <c r="F61" i="7" s="1"/>
  <c r="F61" i="6" s="1"/>
  <c r="AA44" i="23"/>
  <c r="AA57" i="23" s="1"/>
  <c r="Z35" i="24"/>
  <c r="AA22" i="24"/>
  <c r="AA35" i="24" s="1"/>
  <c r="BA36" i="21"/>
  <c r="BA49" i="21" s="1"/>
  <c r="BB23" i="21"/>
  <c r="BB36" i="21" s="1"/>
  <c r="BB49" i="21" s="1"/>
  <c r="CC53" i="12"/>
  <c r="CC40" i="13"/>
  <c r="CC53" i="13" s="1"/>
  <c r="Z34" i="15"/>
  <c r="Z47" i="15" s="1"/>
  <c r="Z47" i="14"/>
  <c r="Z34" i="13"/>
  <c r="Z47" i="13" s="1"/>
  <c r="AA37" i="20"/>
  <c r="AA50" i="20" s="1"/>
  <c r="AA50" i="19"/>
  <c r="I51" i="19"/>
  <c r="I38" i="18"/>
  <c r="I51" i="18" s="1"/>
  <c r="CB36" i="22"/>
  <c r="CB49" i="22" s="1"/>
  <c r="CC23" i="22"/>
  <c r="CC36" i="22" s="1"/>
  <c r="CC49" i="22" s="1"/>
  <c r="E93" i="6"/>
  <c r="E33" i="4"/>
  <c r="E29" i="6"/>
  <c r="E29" i="4" s="1"/>
  <c r="BI52" i="26"/>
  <c r="BI39" i="25"/>
  <c r="BI52" i="25" s="1"/>
  <c r="CC55" i="19"/>
  <c r="CC42" i="20"/>
  <c r="CC55" i="20" s="1"/>
  <c r="CC42" i="18"/>
  <c r="CC55" i="18" s="1"/>
  <c r="Z54" i="24"/>
  <c r="Z41" i="23"/>
  <c r="Z54" i="23" s="1"/>
  <c r="Q34" i="24"/>
  <c r="R21" i="24"/>
  <c r="R34" i="24" s="1"/>
  <c r="AQ57" i="22"/>
  <c r="AQ44" i="23"/>
  <c r="AQ57" i="23" s="1"/>
  <c r="AR41" i="20"/>
  <c r="AR54" i="20" s="1"/>
  <c r="AR54" i="19"/>
  <c r="AR41" i="18"/>
  <c r="AR54" i="18" s="1"/>
  <c r="AS40" i="20"/>
  <c r="AS53" i="20" s="1"/>
  <c r="AS53" i="19"/>
  <c r="AS40" i="18"/>
  <c r="AS53" i="18" s="1"/>
  <c r="AR43" i="7"/>
  <c r="AR56" i="7" s="1"/>
  <c r="AS30" i="7"/>
  <c r="AS43" i="7" s="1"/>
  <c r="AS56" i="7" s="1"/>
  <c r="AW59" i="15"/>
  <c r="K14" i="6"/>
  <c r="T14" i="6" s="1"/>
  <c r="J14" i="4"/>
  <c r="J47" i="4" s="1"/>
  <c r="AS25" i="9"/>
  <c r="AS38" i="9" s="1"/>
  <c r="AR38" i="9"/>
  <c r="BI37" i="25"/>
  <c r="BI50" i="25" s="1"/>
  <c r="BI50" i="24"/>
  <c r="BI37" i="23"/>
  <c r="BI50" i="23" s="1"/>
  <c r="BS44" i="26"/>
  <c r="BS57" i="26" s="1"/>
  <c r="BT31" i="26"/>
  <c r="BT44" i="26" s="1"/>
  <c r="BT57" i="26" s="1"/>
  <c r="Z43" i="21"/>
  <c r="Z56" i="21" s="1"/>
  <c r="AA30" i="21"/>
  <c r="AA43" i="21" s="1"/>
  <c r="AA56" i="21" s="1"/>
  <c r="CK36" i="17"/>
  <c r="CK49" i="17" s="1"/>
  <c r="CL23" i="17"/>
  <c r="CL36" i="17" s="1"/>
  <c r="CL49" i="17" s="1"/>
  <c r="AR36" i="7"/>
  <c r="AS23" i="7"/>
  <c r="AS36" i="7" s="1"/>
  <c r="AR40" i="26"/>
  <c r="AS27" i="26"/>
  <c r="AS40" i="26" s="1"/>
  <c r="I24" i="24"/>
  <c r="I37" i="24" s="1"/>
  <c r="H37" i="24"/>
  <c r="Q36" i="15"/>
  <c r="Q49" i="15" s="1"/>
  <c r="AJ38" i="25"/>
  <c r="AJ51" i="25" s="1"/>
  <c r="AJ51" i="24"/>
  <c r="AJ38" i="23"/>
  <c r="AJ51" i="23" s="1"/>
  <c r="CB44" i="21"/>
  <c r="CB57" i="21" s="1"/>
  <c r="CC31" i="21"/>
  <c r="CC44" i="21" s="1"/>
  <c r="CC57" i="21" s="1"/>
  <c r="G47" i="17"/>
  <c r="G34" i="18"/>
  <c r="G47" i="18" s="1"/>
  <c r="Z34" i="20"/>
  <c r="Z47" i="20" s="1"/>
  <c r="Z47" i="19"/>
  <c r="Z34" i="18"/>
  <c r="Z47" i="18" s="1"/>
  <c r="BI51" i="26"/>
  <c r="BI38" i="25"/>
  <c r="BI51" i="25" s="1"/>
  <c r="H38" i="14"/>
  <c r="I25" i="14"/>
  <c r="I38" i="14" s="1"/>
  <c r="O59" i="13"/>
  <c r="Y37" i="10"/>
  <c r="Y50" i="10" s="1"/>
  <c r="Y50" i="9"/>
  <c r="Y37" i="8"/>
  <c r="Y50" i="8" s="1"/>
  <c r="Z37" i="15"/>
  <c r="Z50" i="15" s="1"/>
  <c r="Z50" i="14"/>
  <c r="Z37" i="13"/>
  <c r="Z50" i="13" s="1"/>
  <c r="BA41" i="22"/>
  <c r="BA54" i="22" s="1"/>
  <c r="BB28" i="22"/>
  <c r="BB41" i="22" s="1"/>
  <c r="BB54" i="22" s="1"/>
  <c r="BA37" i="10"/>
  <c r="BA50" i="10" s="1"/>
  <c r="BA50" i="9"/>
  <c r="BA37" i="8"/>
  <c r="BA50" i="8" s="1"/>
  <c r="Q48" i="24"/>
  <c r="Q35" i="23"/>
  <c r="Q48" i="23" s="1"/>
  <c r="AQ36" i="15"/>
  <c r="AQ49" i="15" s="1"/>
  <c r="AQ49" i="14"/>
  <c r="AQ36" i="13"/>
  <c r="AQ49" i="13" s="1"/>
  <c r="CC32" i="26"/>
  <c r="CC45" i="26" s="1"/>
  <c r="CC58" i="26" s="1"/>
  <c r="CB45" i="26"/>
  <c r="CB58" i="26" s="1"/>
  <c r="AS52" i="11"/>
  <c r="BB26" i="24"/>
  <c r="BB39" i="24" s="1"/>
  <c r="BA39" i="24"/>
  <c r="AH42" i="10"/>
  <c r="AH55" i="10" s="1"/>
  <c r="AH55" i="9"/>
  <c r="AH42" i="8"/>
  <c r="AH55" i="8" s="1"/>
  <c r="AS52" i="19"/>
  <c r="AS39" i="18"/>
  <c r="AS52" i="18" s="1"/>
  <c r="AR36" i="17"/>
  <c r="AS23" i="17"/>
  <c r="AS36" i="17" s="1"/>
  <c r="AI53" i="16"/>
  <c r="AI40" i="15"/>
  <c r="AI53" i="15" s="1"/>
  <c r="BA34" i="10"/>
  <c r="BA47" i="10" s="1"/>
  <c r="BA47" i="9"/>
  <c r="BA34" i="8"/>
  <c r="BA47" i="8" s="1"/>
  <c r="BS44" i="7"/>
  <c r="BT31" i="7"/>
  <c r="BT44" i="7" s="1"/>
  <c r="AZ41" i="25"/>
  <c r="AZ54" i="25" s="1"/>
  <c r="AZ54" i="24"/>
  <c r="AZ41" i="23"/>
  <c r="AZ54" i="23" s="1"/>
  <c r="BS35" i="12"/>
  <c r="BS35" i="13" s="1"/>
  <c r="BS48" i="13" s="1"/>
  <c r="BT22" i="12"/>
  <c r="BT35" i="12" s="1"/>
  <c r="BT35" i="13" s="1"/>
  <c r="BT48" i="13" s="1"/>
  <c r="CA48" i="9"/>
  <c r="CA35" i="10"/>
  <c r="CA48" i="10" s="1"/>
  <c r="CA35" i="8"/>
  <c r="CA48" i="8" s="1"/>
  <c r="CJ35" i="20"/>
  <c r="CJ48" i="20" s="1"/>
  <c r="CJ48" i="19"/>
  <c r="CJ35" i="18"/>
  <c r="CJ48" i="18" s="1"/>
  <c r="R37" i="10"/>
  <c r="R50" i="10" s="1"/>
  <c r="R50" i="9"/>
  <c r="R37" i="8"/>
  <c r="R50" i="8" s="1"/>
  <c r="CL50" i="11"/>
  <c r="BP47" i="25"/>
  <c r="BP59" i="25" s="1"/>
  <c r="BJ40" i="17"/>
  <c r="BJ53" i="17" s="1"/>
  <c r="BK27" i="17"/>
  <c r="BK40" i="17" s="1"/>
  <c r="BK53" i="17" s="1"/>
  <c r="CL32" i="7"/>
  <c r="CL45" i="7" s="1"/>
  <c r="CL58" i="7" s="1"/>
  <c r="CK45" i="7"/>
  <c r="CK58" i="7" s="1"/>
  <c r="Q35" i="15"/>
  <c r="Q48" i="15" s="1"/>
  <c r="Q48" i="14"/>
  <c r="Q35" i="13"/>
  <c r="Q48" i="13" s="1"/>
  <c r="Y36" i="25"/>
  <c r="Y49" i="25" s="1"/>
  <c r="AZ53" i="7"/>
  <c r="AZ40" i="8"/>
  <c r="AZ53" i="8" s="1"/>
  <c r="BB45" i="25"/>
  <c r="BB58" i="25" s="1"/>
  <c r="BB58" i="24"/>
  <c r="BB45" i="23"/>
  <c r="BB58" i="23" s="1"/>
  <c r="BB57" i="12"/>
  <c r="BB44" i="13"/>
  <c r="BB57" i="13" s="1"/>
  <c r="BI42" i="18"/>
  <c r="BI55" i="18" s="1"/>
  <c r="CL26" i="12"/>
  <c r="CL39" i="12" s="1"/>
  <c r="CL52" i="12" s="1"/>
  <c r="CK39" i="12"/>
  <c r="CK52" i="12" s="1"/>
  <c r="BB45" i="20"/>
  <c r="BB58" i="20" s="1"/>
  <c r="BB58" i="19"/>
  <c r="BB45" i="18"/>
  <c r="BB58" i="18" s="1"/>
  <c r="P50" i="17"/>
  <c r="P37" i="18"/>
  <c r="P50" i="18" s="1"/>
  <c r="CG59" i="26"/>
  <c r="CL22" i="14"/>
  <c r="CL35" i="14" s="1"/>
  <c r="CK35" i="14"/>
  <c r="G36" i="20"/>
  <c r="G49" i="20" s="1"/>
  <c r="G49" i="19"/>
  <c r="G36" i="18"/>
  <c r="G49" i="18" s="1"/>
  <c r="G55" i="7"/>
  <c r="G42" i="8"/>
  <c r="G55" i="8" s="1"/>
  <c r="AI34" i="10"/>
  <c r="AI47" i="10" s="1"/>
  <c r="AI47" i="9"/>
  <c r="AI34" i="8"/>
  <c r="AI47" i="8" s="1"/>
  <c r="AJ36" i="10"/>
  <c r="AJ49" i="10" s="1"/>
  <c r="CI47" i="7"/>
  <c r="CI59" i="7" s="1"/>
  <c r="BK40" i="20"/>
  <c r="BK53" i="20" s="1"/>
  <c r="BK53" i="19"/>
  <c r="BT28" i="24"/>
  <c r="BT41" i="24" s="1"/>
  <c r="BS41" i="24"/>
  <c r="BR37" i="20"/>
  <c r="BR50" i="20" s="1"/>
  <c r="BR50" i="19"/>
  <c r="BR37" i="18"/>
  <c r="BR50" i="18" s="1"/>
  <c r="CA42" i="10"/>
  <c r="CA55" i="10" s="1"/>
  <c r="CA55" i="9"/>
  <c r="CA42" i="8"/>
  <c r="CA55" i="8" s="1"/>
  <c r="Z36" i="14"/>
  <c r="AA23" i="14"/>
  <c r="AA36" i="14" s="1"/>
  <c r="BM9" i="12"/>
  <c r="BD48" i="12"/>
  <c r="BD59" i="12" s="1"/>
  <c r="BE48" i="12"/>
  <c r="BE59" i="12" s="1"/>
  <c r="BG48" i="12"/>
  <c r="BG59" i="12" s="1"/>
  <c r="BD20" i="12"/>
  <c r="BH48" i="12"/>
  <c r="BH59" i="12" s="1"/>
  <c r="H39" i="26"/>
  <c r="I26" i="26"/>
  <c r="I39" i="26" s="1"/>
  <c r="BR43" i="15"/>
  <c r="BR56" i="15" s="1"/>
  <c r="BA43" i="19"/>
  <c r="BB30" i="19"/>
  <c r="BB43" i="19" s="1"/>
  <c r="AQ50" i="22"/>
  <c r="AQ37" i="23"/>
  <c r="AQ50" i="23" s="1"/>
  <c r="I27" i="17"/>
  <c r="I40" i="17" s="1"/>
  <c r="H40" i="17"/>
  <c r="AI41" i="16"/>
  <c r="AI54" i="16" s="1"/>
  <c r="AJ28" i="16"/>
  <c r="AJ41" i="16" s="1"/>
  <c r="AJ54" i="16" s="1"/>
  <c r="BJ37" i="21"/>
  <c r="BJ50" i="21" s="1"/>
  <c r="BK24" i="21"/>
  <c r="BK37" i="21" s="1"/>
  <c r="BK50" i="21" s="1"/>
  <c r="BJ42" i="17"/>
  <c r="BJ55" i="17" s="1"/>
  <c r="BK29" i="17"/>
  <c r="BK42" i="17" s="1"/>
  <c r="BK55" i="17" s="1"/>
  <c r="AZ38" i="15"/>
  <c r="AZ51" i="15" s="1"/>
  <c r="AZ59" i="15" s="1"/>
  <c r="AZ51" i="14"/>
  <c r="AZ59" i="14" s="1"/>
  <c r="AZ38" i="13"/>
  <c r="AZ51" i="13" s="1"/>
  <c r="CJ55" i="26"/>
  <c r="CJ42" i="25"/>
  <c r="CJ55" i="25" s="1"/>
  <c r="Z38" i="22"/>
  <c r="Z51" i="22" s="1"/>
  <c r="AA25" i="22"/>
  <c r="AA38" i="22" s="1"/>
  <c r="AA51" i="22" s="1"/>
  <c r="CB38" i="22"/>
  <c r="CB51" i="22" s="1"/>
  <c r="CC25" i="22"/>
  <c r="CC38" i="22" s="1"/>
  <c r="CC51" i="22" s="1"/>
  <c r="BB36" i="15"/>
  <c r="BB49" i="15" s="1"/>
  <c r="BB49" i="14"/>
  <c r="BB36" i="13"/>
  <c r="BB49" i="13" s="1"/>
  <c r="BF59" i="22"/>
  <c r="BV8" i="22"/>
  <c r="BM20" i="22"/>
  <c r="BO54" i="22"/>
  <c r="BM47" i="22"/>
  <c r="BM59" i="22" s="1"/>
  <c r="BO55" i="22"/>
  <c r="BO51" i="22"/>
  <c r="BO52" i="22"/>
  <c r="BO58" i="22"/>
  <c r="BO57" i="22"/>
  <c r="BO48" i="22"/>
  <c r="BN47" i="22"/>
  <c r="BN59" i="22" s="1"/>
  <c r="BO49" i="22"/>
  <c r="BO47" i="22"/>
  <c r="BO50" i="22"/>
  <c r="BO56" i="22"/>
  <c r="BO53" i="22"/>
  <c r="BP47" i="22"/>
  <c r="BP59" i="22" s="1"/>
  <c r="P36" i="10"/>
  <c r="P49" i="10" s="1"/>
  <c r="BR44" i="20"/>
  <c r="BR57" i="20" s="1"/>
  <c r="BR57" i="19"/>
  <c r="BR44" i="18"/>
  <c r="BR57" i="18" s="1"/>
  <c r="AI41" i="10"/>
  <c r="AI54" i="10" s="1"/>
  <c r="AI54" i="9"/>
  <c r="AI41" i="8"/>
  <c r="AI54" i="8" s="1"/>
  <c r="BB35" i="20"/>
  <c r="BB48" i="20" s="1"/>
  <c r="BJ45" i="22"/>
  <c r="BJ58" i="22" s="1"/>
  <c r="BK32" i="22"/>
  <c r="BK45" i="22" s="1"/>
  <c r="BK58" i="22" s="1"/>
  <c r="CB38" i="25"/>
  <c r="CB51" i="25" s="1"/>
  <c r="CB51" i="24"/>
  <c r="AJ38" i="15"/>
  <c r="AJ51" i="15" s="1"/>
  <c r="AJ51" i="14"/>
  <c r="AJ38" i="13"/>
  <c r="AJ51" i="13" s="1"/>
  <c r="BA39" i="14"/>
  <c r="BB26" i="14"/>
  <c r="BB39" i="14" s="1"/>
  <c r="Q43" i="10"/>
  <c r="Q56" i="10" s="1"/>
  <c r="Q56" i="9"/>
  <c r="I36" i="25"/>
  <c r="I49" i="25" s="1"/>
  <c r="I49" i="24"/>
  <c r="I36" i="23"/>
  <c r="I49" i="23" s="1"/>
  <c r="CC41" i="15"/>
  <c r="CC54" i="15" s="1"/>
  <c r="CC54" i="14"/>
  <c r="CC41" i="13"/>
  <c r="CC54" i="13" s="1"/>
  <c r="O59" i="20"/>
  <c r="AI40" i="25"/>
  <c r="AI53" i="25" s="1"/>
  <c r="AI53" i="24"/>
  <c r="AI40" i="23"/>
  <c r="AI53" i="23" s="1"/>
  <c r="BR42" i="20"/>
  <c r="BR55" i="20" s="1"/>
  <c r="BR55" i="19"/>
  <c r="BR42" i="18"/>
  <c r="BR55" i="18" s="1"/>
  <c r="P45" i="25"/>
  <c r="P58" i="25" s="1"/>
  <c r="P58" i="24"/>
  <c r="P45" i="23"/>
  <c r="P58" i="23" s="1"/>
  <c r="CK44" i="17"/>
  <c r="CK57" i="17" s="1"/>
  <c r="CL31" i="17"/>
  <c r="CL44" i="17" s="1"/>
  <c r="CL57" i="17" s="1"/>
  <c r="BV20" i="8"/>
  <c r="CE8" i="8"/>
  <c r="CI47" i="8" s="1"/>
  <c r="CI59" i="8" s="1"/>
  <c r="BW47" i="8"/>
  <c r="BW59" i="8" s="1"/>
  <c r="BV47" i="8"/>
  <c r="BV59" i="8" s="1"/>
  <c r="BX53" i="8"/>
  <c r="BX51" i="8"/>
  <c r="BX58" i="8"/>
  <c r="BX50" i="8"/>
  <c r="BX49" i="8"/>
  <c r="BX47" i="8"/>
  <c r="BX48" i="8"/>
  <c r="BX57" i="8"/>
  <c r="BX54" i="8"/>
  <c r="BX56" i="8"/>
  <c r="BX55" i="8"/>
  <c r="BX52" i="8"/>
  <c r="BY47" i="8"/>
  <c r="BY59" i="8" s="1"/>
  <c r="R40" i="10"/>
  <c r="R53" i="10" s="1"/>
  <c r="R53" i="9"/>
  <c r="R40" i="8"/>
  <c r="R53" i="8" s="1"/>
  <c r="AS51" i="21"/>
  <c r="AS38" i="20"/>
  <c r="AS51" i="20" s="1"/>
  <c r="BH59" i="14"/>
  <c r="G44" i="8"/>
  <c r="G57" i="8" s="1"/>
  <c r="R28" i="7"/>
  <c r="R41" i="7" s="1"/>
  <c r="R54" i="7" s="1"/>
  <c r="Q41" i="7"/>
  <c r="Q54" i="7" s="1"/>
  <c r="CC25" i="17"/>
  <c r="CC38" i="17" s="1"/>
  <c r="CC51" i="17" s="1"/>
  <c r="CB38" i="17"/>
  <c r="CB51" i="17" s="1"/>
  <c r="CL36" i="20"/>
  <c r="CL49" i="20" s="1"/>
  <c r="CL49" i="19"/>
  <c r="CL36" i="18"/>
  <c r="CL49" i="18" s="1"/>
  <c r="CA39" i="25"/>
  <c r="CA52" i="25" s="1"/>
  <c r="CA52" i="24"/>
  <c r="CA39" i="23"/>
  <c r="CA52" i="23" s="1"/>
  <c r="BI43" i="18"/>
  <c r="BI56" i="18" s="1"/>
  <c r="CK39" i="26"/>
  <c r="CL26" i="26"/>
  <c r="CL39" i="26" s="1"/>
  <c r="G43" i="18"/>
  <c r="G56" i="18" s="1"/>
  <c r="Q41" i="9"/>
  <c r="R28" i="9"/>
  <c r="R41" i="9" s="1"/>
  <c r="BD20" i="19"/>
  <c r="BM8" i="19"/>
  <c r="BT47" i="19" s="1"/>
  <c r="BD47" i="19"/>
  <c r="BD59" i="19" s="1"/>
  <c r="BE47" i="19"/>
  <c r="BE59" i="19" s="1"/>
  <c r="BF47" i="19"/>
  <c r="BF53" i="19"/>
  <c r="BF56" i="19"/>
  <c r="BF57" i="19"/>
  <c r="BF58" i="19"/>
  <c r="BF49" i="19"/>
  <c r="BF55" i="19"/>
  <c r="BF50" i="19"/>
  <c r="BF48" i="19"/>
  <c r="BF52" i="19"/>
  <c r="BF51" i="19"/>
  <c r="BF54" i="19"/>
  <c r="BG47" i="19"/>
  <c r="BG59" i="19" s="1"/>
  <c r="BH47" i="19"/>
  <c r="BH59" i="19" s="1"/>
  <c r="Y35" i="25"/>
  <c r="Y48" i="25" s="1"/>
  <c r="Y48" i="24"/>
  <c r="Y35" i="23"/>
  <c r="Y48" i="23" s="1"/>
  <c r="CB53" i="12"/>
  <c r="CB40" i="13"/>
  <c r="CB53" i="13" s="1"/>
  <c r="AI36" i="12"/>
  <c r="AI49" i="12" s="1"/>
  <c r="AJ23" i="12"/>
  <c r="AJ36" i="12" s="1"/>
  <c r="AJ49" i="12" s="1"/>
  <c r="H43" i="22"/>
  <c r="H56" i="22" s="1"/>
  <c r="I30" i="22"/>
  <c r="I43" i="22" s="1"/>
  <c r="I56" i="22" s="1"/>
  <c r="Z37" i="20"/>
  <c r="Z50" i="20" s="1"/>
  <c r="Z37" i="18"/>
  <c r="Z50" i="18" s="1"/>
  <c r="Z50" i="19"/>
  <c r="H38" i="20"/>
  <c r="H51" i="20" s="1"/>
  <c r="H51" i="19"/>
  <c r="H38" i="18"/>
  <c r="H51" i="18" s="1"/>
  <c r="Q35" i="19"/>
  <c r="R22" i="19"/>
  <c r="R35" i="19" s="1"/>
  <c r="F67" i="4" l="1"/>
  <c r="F33" i="6"/>
  <c r="AQ59" i="24"/>
  <c r="BR59" i="14"/>
  <c r="BI59" i="7"/>
  <c r="Y59" i="7"/>
  <c r="CA59" i="26"/>
  <c r="AZ59" i="26"/>
  <c r="F32" i="6"/>
  <c r="F28" i="6" s="1"/>
  <c r="F28" i="4" s="1"/>
  <c r="F66" i="4"/>
  <c r="BS47" i="17"/>
  <c r="BS59" i="17" s="1"/>
  <c r="P59" i="20"/>
  <c r="E28" i="6"/>
  <c r="E28" i="4" s="1"/>
  <c r="E32" i="4"/>
  <c r="G59" i="20"/>
  <c r="G61" i="20" s="1"/>
  <c r="G78" i="6" s="1"/>
  <c r="Y59" i="13"/>
  <c r="Q59" i="16"/>
  <c r="Y59" i="14"/>
  <c r="BI59" i="15"/>
  <c r="Y59" i="26"/>
  <c r="BR59" i="22"/>
  <c r="AQ59" i="22"/>
  <c r="CB47" i="18"/>
  <c r="AZ59" i="17"/>
  <c r="BI59" i="16"/>
  <c r="AQ59" i="12"/>
  <c r="AH59" i="23"/>
  <c r="AH59" i="24"/>
  <c r="BI59" i="26"/>
  <c r="G59" i="24"/>
  <c r="G61" i="24" s="1"/>
  <c r="G84" i="6" s="1"/>
  <c r="G67" i="4" s="1"/>
  <c r="AZ59" i="25"/>
  <c r="CJ59" i="26"/>
  <c r="P59" i="21"/>
  <c r="BA59" i="21"/>
  <c r="BJ59" i="17"/>
  <c r="Y59" i="20"/>
  <c r="T22" i="6"/>
  <c r="BI59" i="14"/>
  <c r="G59" i="13"/>
  <c r="G61" i="13" s="1"/>
  <c r="G69" i="6" s="1"/>
  <c r="AQ59" i="15"/>
  <c r="F31" i="6"/>
  <c r="F31" i="4" s="1"/>
  <c r="G59" i="15"/>
  <c r="G61" i="15" s="1"/>
  <c r="G71" i="6" s="1"/>
  <c r="CJ59" i="14"/>
  <c r="AZ59" i="13"/>
  <c r="G59" i="14"/>
  <c r="G61" i="14" s="1"/>
  <c r="G70" i="6" s="1"/>
  <c r="G31" i="6" s="1"/>
  <c r="CJ47" i="13"/>
  <c r="CJ59" i="13" s="1"/>
  <c r="G59" i="19"/>
  <c r="G61" i="19" s="1"/>
  <c r="G77" i="6" s="1"/>
  <c r="G66" i="4" s="1"/>
  <c r="BI59" i="18"/>
  <c r="CA59" i="21"/>
  <c r="AH59" i="20"/>
  <c r="CJ47" i="20"/>
  <c r="CJ59" i="20" s="1"/>
  <c r="AH59" i="21"/>
  <c r="BJ59" i="21"/>
  <c r="G59" i="17"/>
  <c r="G61" i="17" s="1"/>
  <c r="G75" i="6" s="1"/>
  <c r="AH59" i="18"/>
  <c r="BR59" i="20"/>
  <c r="Y59" i="18"/>
  <c r="BX59" i="20"/>
  <c r="BK59" i="21"/>
  <c r="AH59" i="19"/>
  <c r="CG57" i="20"/>
  <c r="CG48" i="20"/>
  <c r="CG52" i="20"/>
  <c r="CG58" i="20"/>
  <c r="CG47" i="20"/>
  <c r="CG54" i="20"/>
  <c r="CG49" i="20"/>
  <c r="CG50" i="20"/>
  <c r="CG53" i="20"/>
  <c r="CG56" i="20"/>
  <c r="CF47" i="20"/>
  <c r="CF59" i="20" s="1"/>
  <c r="CE20" i="20"/>
  <c r="CE47" i="20"/>
  <c r="CE59" i="20" s="1"/>
  <c r="CG51" i="20"/>
  <c r="CG55" i="20"/>
  <c r="CH47" i="20"/>
  <c r="CH59" i="20" s="1"/>
  <c r="BB59" i="21"/>
  <c r="CA59" i="20"/>
  <c r="P59" i="22"/>
  <c r="CA47" i="25"/>
  <c r="CA59" i="25" s="1"/>
  <c r="G59" i="23"/>
  <c r="G61" i="23" s="1"/>
  <c r="G83" i="6" s="1"/>
  <c r="AZ59" i="23"/>
  <c r="AZ59" i="24"/>
  <c r="H59" i="22"/>
  <c r="G59" i="26"/>
  <c r="G61" i="26" s="1"/>
  <c r="G86" i="6" s="1"/>
  <c r="BO59" i="25"/>
  <c r="I59" i="22"/>
  <c r="Y59" i="24"/>
  <c r="P59" i="26"/>
  <c r="G59" i="25"/>
  <c r="G61" i="25" s="1"/>
  <c r="G85" i="6" s="1"/>
  <c r="AQ59" i="26"/>
  <c r="AH59" i="12"/>
  <c r="P59" i="12"/>
  <c r="CC56" i="12"/>
  <c r="CB56" i="12"/>
  <c r="AQ59" i="13"/>
  <c r="CE17" i="12"/>
  <c r="BV56" i="12"/>
  <c r="BW56" i="12"/>
  <c r="BY56" i="12"/>
  <c r="BZ56" i="12"/>
  <c r="P59" i="14"/>
  <c r="BT59" i="16"/>
  <c r="BB59" i="16"/>
  <c r="BX59" i="14"/>
  <c r="P59" i="15"/>
  <c r="BT47" i="15"/>
  <c r="AQ59" i="14"/>
  <c r="BA59" i="16"/>
  <c r="BB56" i="7"/>
  <c r="BB43" i="8"/>
  <c r="BB56" i="8" s="1"/>
  <c r="BS34" i="8"/>
  <c r="BS47" i="8" s="1"/>
  <c r="Z49" i="7"/>
  <c r="Z36" i="8"/>
  <c r="Z49" i="8" s="1"/>
  <c r="AA49" i="7"/>
  <c r="AA36" i="8"/>
  <c r="AA49" i="8" s="1"/>
  <c r="AS50" i="11"/>
  <c r="AS37" i="10"/>
  <c r="AS50" i="10" s="1"/>
  <c r="H50" i="9"/>
  <c r="H37" i="10"/>
  <c r="H50" i="10" s="1"/>
  <c r="BA51" i="7"/>
  <c r="BA38" i="8"/>
  <c r="BA51" i="8" s="1"/>
  <c r="G59" i="11"/>
  <c r="G61" i="11" s="1"/>
  <c r="G65" i="6" s="1"/>
  <c r="R43" i="8"/>
  <c r="R56" i="8" s="1"/>
  <c r="AR50" i="11"/>
  <c r="AR37" i="10"/>
  <c r="AR50" i="10" s="1"/>
  <c r="I50" i="9"/>
  <c r="I37" i="10"/>
  <c r="I50" i="10" s="1"/>
  <c r="R52" i="11"/>
  <c r="R59" i="11" s="1"/>
  <c r="R39" i="10"/>
  <c r="R52" i="10" s="1"/>
  <c r="Q52" i="11"/>
  <c r="Q39" i="10"/>
  <c r="Q52" i="10" s="1"/>
  <c r="BS41" i="8"/>
  <c r="BS54" i="8" s="1"/>
  <c r="BS45" i="8"/>
  <c r="BS58" i="8" s="1"/>
  <c r="BJ43" i="10"/>
  <c r="BJ56" i="10" s="1"/>
  <c r="BJ56" i="9"/>
  <c r="BJ43" i="8"/>
  <c r="BJ56" i="8" s="1"/>
  <c r="BT51" i="11"/>
  <c r="BT38" i="10"/>
  <c r="BT51" i="10" s="1"/>
  <c r="Z41" i="8"/>
  <c r="Z54" i="8" s="1"/>
  <c r="AJ39" i="10"/>
  <c r="AJ52" i="10" s="1"/>
  <c r="AR39" i="10"/>
  <c r="AR52" i="10" s="1"/>
  <c r="BB40" i="10"/>
  <c r="BB53" i="10" s="1"/>
  <c r="BB53" i="9"/>
  <c r="BK56" i="9"/>
  <c r="BK43" i="10"/>
  <c r="BK56" i="10" s="1"/>
  <c r="BK43" i="8"/>
  <c r="BK56" i="8" s="1"/>
  <c r="BS50" i="11"/>
  <c r="BS37" i="10"/>
  <c r="BS50" i="10" s="1"/>
  <c r="CC58" i="7"/>
  <c r="CC45" i="8"/>
  <c r="CC58" i="8" s="1"/>
  <c r="CB58" i="7"/>
  <c r="CB45" i="8"/>
  <c r="CB58" i="8" s="1"/>
  <c r="Z45" i="10"/>
  <c r="Z58" i="10" s="1"/>
  <c r="BK39" i="8"/>
  <c r="BK52" i="8" s="1"/>
  <c r="AI39" i="10"/>
  <c r="AI52" i="10" s="1"/>
  <c r="CK44" i="10"/>
  <c r="CK57" i="10" s="1"/>
  <c r="CL44" i="10"/>
  <c r="CL57" i="10" s="1"/>
  <c r="R45" i="8"/>
  <c r="R58" i="8" s="1"/>
  <c r="AS39" i="8"/>
  <c r="AS52" i="8" s="1"/>
  <c r="AI40" i="8"/>
  <c r="AI53" i="8" s="1"/>
  <c r="BJ39" i="8"/>
  <c r="BJ52" i="8" s="1"/>
  <c r="H39" i="8"/>
  <c r="H52" i="8" s="1"/>
  <c r="AA40" i="10"/>
  <c r="AA53" i="10" s="1"/>
  <c r="BK54" i="7"/>
  <c r="BK41" i="8"/>
  <c r="BK54" i="8" s="1"/>
  <c r="CC51" i="7"/>
  <c r="CC38" i="8"/>
  <c r="CC51" i="8" s="1"/>
  <c r="BA45" i="8"/>
  <c r="BA58" i="8" s="1"/>
  <c r="BJ54" i="7"/>
  <c r="BJ41" i="8"/>
  <c r="BJ54" i="8" s="1"/>
  <c r="CB51" i="7"/>
  <c r="CB38" i="8"/>
  <c r="CB51" i="8" s="1"/>
  <c r="AS39" i="10"/>
  <c r="AS52" i="10" s="1"/>
  <c r="Q43" i="8"/>
  <c r="Q56" i="8" s="1"/>
  <c r="BB45" i="8"/>
  <c r="BB58" i="8" s="1"/>
  <c r="CC37" i="8"/>
  <c r="CC50" i="8" s="1"/>
  <c r="AR39" i="8"/>
  <c r="AR52" i="8" s="1"/>
  <c r="AR53" i="7"/>
  <c r="AR40" i="8"/>
  <c r="AR53" i="8" s="1"/>
  <c r="I56" i="7"/>
  <c r="I43" i="8"/>
  <c r="I56" i="8" s="1"/>
  <c r="BA40" i="10"/>
  <c r="BA53" i="10" s="1"/>
  <c r="BA53" i="9"/>
  <c r="AI56" i="9"/>
  <c r="AI43" i="10"/>
  <c r="AI56" i="10" s="1"/>
  <c r="BB51" i="7"/>
  <c r="BB38" i="8"/>
  <c r="BB51" i="8" s="1"/>
  <c r="BA56" i="7"/>
  <c r="BA43" i="8"/>
  <c r="BA56" i="8" s="1"/>
  <c r="BS51" i="11"/>
  <c r="BS38" i="10"/>
  <c r="BS51" i="10" s="1"/>
  <c r="AA38" i="10"/>
  <c r="AA51" i="10" s="1"/>
  <c r="AA45" i="10"/>
  <c r="AA58" i="10" s="1"/>
  <c r="BB45" i="10"/>
  <c r="BB58" i="10" s="1"/>
  <c r="BT34" i="8"/>
  <c r="BT47" i="8" s="1"/>
  <c r="Q45" i="8"/>
  <c r="Q58" i="8" s="1"/>
  <c r="AS40" i="8"/>
  <c r="AS53" i="8" s="1"/>
  <c r="AS53" i="7"/>
  <c r="BT50" i="11"/>
  <c r="BT37" i="10"/>
  <c r="BT50" i="10" s="1"/>
  <c r="H56" i="7"/>
  <c r="H43" i="8"/>
  <c r="H56" i="8" s="1"/>
  <c r="AJ43" i="10"/>
  <c r="AJ56" i="10" s="1"/>
  <c r="AJ56" i="9"/>
  <c r="BS47" i="9"/>
  <c r="AJ59" i="11"/>
  <c r="CA59" i="8"/>
  <c r="AQ59" i="11"/>
  <c r="AZ59" i="7"/>
  <c r="CA59" i="7"/>
  <c r="BI59" i="10"/>
  <c r="AZ59" i="9"/>
  <c r="BR59" i="7"/>
  <c r="AI59" i="11"/>
  <c r="Y59" i="9"/>
  <c r="BR59" i="8"/>
  <c r="BR59" i="10"/>
  <c r="Y59" i="11"/>
  <c r="BK59" i="11"/>
  <c r="CA59" i="10"/>
  <c r="AH59" i="9"/>
  <c r="BJ59" i="11"/>
  <c r="BB59" i="11"/>
  <c r="BA59" i="11"/>
  <c r="AQ59" i="10"/>
  <c r="AQ59" i="8"/>
  <c r="AH59" i="10"/>
  <c r="AQ59" i="9"/>
  <c r="CJ59" i="7"/>
  <c r="AZ59" i="8"/>
  <c r="AZ59" i="10"/>
  <c r="BF59" i="9"/>
  <c r="AH59" i="8"/>
  <c r="AH59" i="7"/>
  <c r="CE53" i="9"/>
  <c r="CF53" i="9"/>
  <c r="CH53" i="9"/>
  <c r="CI53" i="9"/>
  <c r="G65" i="4"/>
  <c r="BI59" i="20"/>
  <c r="AS54" i="12"/>
  <c r="AS41" i="13"/>
  <c r="AS54" i="13" s="1"/>
  <c r="BT50" i="12"/>
  <c r="BT37" i="13"/>
  <c r="BT50" i="13" s="1"/>
  <c r="BB44" i="20"/>
  <c r="BB57" i="20" s="1"/>
  <c r="BB57" i="19"/>
  <c r="BB44" i="18"/>
  <c r="BB57" i="18" s="1"/>
  <c r="BA35" i="10"/>
  <c r="BA48" i="10" s="1"/>
  <c r="BA48" i="9"/>
  <c r="BA35" i="8"/>
  <c r="BA48" i="8" s="1"/>
  <c r="BJ47" i="12"/>
  <c r="BJ34" i="13"/>
  <c r="BJ47" i="13" s="1"/>
  <c r="BK55" i="7"/>
  <c r="BK42" i="8"/>
  <c r="BK55" i="8" s="1"/>
  <c r="AR43" i="8"/>
  <c r="AR56" i="8" s="1"/>
  <c r="AI53" i="12"/>
  <c r="AI40" i="13"/>
  <c r="AI53" i="13" s="1"/>
  <c r="BT42" i="10"/>
  <c r="BT55" i="10" s="1"/>
  <c r="BT55" i="9"/>
  <c r="BT42" i="8"/>
  <c r="BT55" i="8" s="1"/>
  <c r="H54" i="16"/>
  <c r="H59" i="16" s="1"/>
  <c r="H61" i="16" s="1"/>
  <c r="H72" i="6" s="1"/>
  <c r="H41" i="15"/>
  <c r="H54" i="15" s="1"/>
  <c r="BK48" i="9"/>
  <c r="BK35" i="10"/>
  <c r="BK48" i="10" s="1"/>
  <c r="BK35" i="8"/>
  <c r="BK48" i="8" s="1"/>
  <c r="BA44" i="20"/>
  <c r="BA57" i="20" s="1"/>
  <c r="BA57" i="19"/>
  <c r="BA44" i="18"/>
  <c r="BA57" i="18" s="1"/>
  <c r="H52" i="26"/>
  <c r="H39" i="25"/>
  <c r="H52" i="25" s="1"/>
  <c r="BX59" i="8"/>
  <c r="BK40" i="18"/>
  <c r="BK53" i="18" s="1"/>
  <c r="CL35" i="15"/>
  <c r="CL48" i="15" s="1"/>
  <c r="CL48" i="14"/>
  <c r="CL35" i="13"/>
  <c r="CL48" i="13" s="1"/>
  <c r="BT57" i="7"/>
  <c r="BT44" i="8"/>
  <c r="BT57" i="8" s="1"/>
  <c r="H37" i="25"/>
  <c r="H50" i="25" s="1"/>
  <c r="H50" i="24"/>
  <c r="H37" i="23"/>
  <c r="H50" i="23" s="1"/>
  <c r="AA37" i="18"/>
  <c r="AA50" i="18" s="1"/>
  <c r="AR52" i="22"/>
  <c r="AR39" i="23"/>
  <c r="AR52" i="23" s="1"/>
  <c r="H55" i="7"/>
  <c r="H42" i="8"/>
  <c r="H55" i="8" s="1"/>
  <c r="CK35" i="20"/>
  <c r="CK48" i="20" s="1"/>
  <c r="CK48" i="19"/>
  <c r="CK35" i="18"/>
  <c r="CK48" i="18" s="1"/>
  <c r="AS49" i="14"/>
  <c r="AS36" i="15"/>
  <c r="AS49" i="15" s="1"/>
  <c r="AS36" i="13"/>
  <c r="AS49" i="13" s="1"/>
  <c r="AA34" i="15"/>
  <c r="AA47" i="15" s="1"/>
  <c r="R52" i="21"/>
  <c r="R39" i="20"/>
  <c r="R52" i="20" s="1"/>
  <c r="AJ37" i="8"/>
  <c r="AJ50" i="8" s="1"/>
  <c r="CL40" i="15"/>
  <c r="CL53" i="15" s="1"/>
  <c r="R36" i="10"/>
  <c r="R49" i="10" s="1"/>
  <c r="BB50" i="17"/>
  <c r="BB37" i="18"/>
  <c r="BB50" i="18" s="1"/>
  <c r="R49" i="12"/>
  <c r="R36" i="13"/>
  <c r="R49" i="13" s="1"/>
  <c r="H35" i="15"/>
  <c r="H48" i="15" s="1"/>
  <c r="H48" i="14"/>
  <c r="H35" i="13"/>
  <c r="H48" i="13" s="1"/>
  <c r="BA52" i="9"/>
  <c r="BA39" i="10"/>
  <c r="BA52" i="10" s="1"/>
  <c r="BA39" i="8"/>
  <c r="BA52" i="8" s="1"/>
  <c r="AA36" i="18"/>
  <c r="AA49" i="18" s="1"/>
  <c r="CK43" i="25"/>
  <c r="CK56" i="25" s="1"/>
  <c r="CK56" i="24"/>
  <c r="CK43" i="23"/>
  <c r="CK56" i="23" s="1"/>
  <c r="BJ43" i="18"/>
  <c r="BJ56" i="18" s="1"/>
  <c r="CL47" i="7"/>
  <c r="CL34" i="8"/>
  <c r="CL47" i="8" s="1"/>
  <c r="Q55" i="22"/>
  <c r="Q42" i="23"/>
  <c r="Q55" i="23" s="1"/>
  <c r="CC40" i="23"/>
  <c r="CC53" i="23" s="1"/>
  <c r="CL52" i="9"/>
  <c r="CL39" i="10"/>
  <c r="CL52" i="10" s="1"/>
  <c r="CL39" i="8"/>
  <c r="CL52" i="8" s="1"/>
  <c r="AS45" i="15"/>
  <c r="AS58" i="15" s="1"/>
  <c r="AS58" i="14"/>
  <c r="AS45" i="13"/>
  <c r="AS58" i="13" s="1"/>
  <c r="AJ35" i="25"/>
  <c r="AJ48" i="25" s="1"/>
  <c r="AJ48" i="24"/>
  <c r="AJ35" i="23"/>
  <c r="AJ48" i="23" s="1"/>
  <c r="BT40" i="20"/>
  <c r="BT53" i="20" s="1"/>
  <c r="BT53" i="19"/>
  <c r="BT40" i="18"/>
  <c r="BT53" i="18" s="1"/>
  <c r="Z41" i="18"/>
  <c r="Z54" i="18" s="1"/>
  <c r="BA39" i="20"/>
  <c r="BA52" i="20" s="1"/>
  <c r="BA52" i="19"/>
  <c r="BA39" i="18"/>
  <c r="BA52" i="18" s="1"/>
  <c r="AR58" i="7"/>
  <c r="AR45" i="8"/>
  <c r="AR58" i="8" s="1"/>
  <c r="CL40" i="20"/>
  <c r="CL53" i="20" s="1"/>
  <c r="CL53" i="19"/>
  <c r="CL40" i="18"/>
  <c r="CL53" i="18" s="1"/>
  <c r="BR59" i="25"/>
  <c r="Q44" i="10"/>
  <c r="Q57" i="10" s="1"/>
  <c r="BJ45" i="25"/>
  <c r="BJ58" i="25" s="1"/>
  <c r="AH59" i="13"/>
  <c r="CL58" i="12"/>
  <c r="CL45" i="13"/>
  <c r="CL58" i="13" s="1"/>
  <c r="CB51" i="12"/>
  <c r="CB38" i="13"/>
  <c r="CB51" i="13" s="1"/>
  <c r="AA49" i="11"/>
  <c r="AA36" i="10"/>
  <c r="AA49" i="10" s="1"/>
  <c r="BS50" i="26"/>
  <c r="BS59" i="26" s="1"/>
  <c r="BS37" i="25"/>
  <c r="BS50" i="25" s="1"/>
  <c r="CL51" i="22"/>
  <c r="CL38" i="23"/>
  <c r="CL51" i="23" s="1"/>
  <c r="AZ59" i="18"/>
  <c r="BJ34" i="20"/>
  <c r="BJ47" i="20" s="1"/>
  <c r="CK45" i="8"/>
  <c r="CK58" i="8" s="1"/>
  <c r="CK42" i="13"/>
  <c r="CK55" i="13" s="1"/>
  <c r="CC40" i="20"/>
  <c r="CC53" i="20" s="1"/>
  <c r="CC53" i="19"/>
  <c r="CC40" i="18"/>
  <c r="CC53" i="18" s="1"/>
  <c r="CB52" i="7"/>
  <c r="CB39" i="8"/>
  <c r="CB52" i="8" s="1"/>
  <c r="AJ47" i="26"/>
  <c r="AJ34" i="25"/>
  <c r="AJ47" i="25" s="1"/>
  <c r="H36" i="10"/>
  <c r="H49" i="10" s="1"/>
  <c r="H49" i="9"/>
  <c r="H36" i="8"/>
  <c r="H49" i="8" s="1"/>
  <c r="BS47" i="15"/>
  <c r="AR44" i="20"/>
  <c r="AR57" i="20" s="1"/>
  <c r="AR57" i="19"/>
  <c r="AR44" i="18"/>
  <c r="AR57" i="18" s="1"/>
  <c r="CK37" i="20"/>
  <c r="CK50" i="20" s="1"/>
  <c r="CK50" i="19"/>
  <c r="CK37" i="18"/>
  <c r="CK50" i="18" s="1"/>
  <c r="BK39" i="10"/>
  <c r="BK52" i="10" s="1"/>
  <c r="BS42" i="15"/>
  <c r="BS55" i="15" s="1"/>
  <c r="BJ38" i="20"/>
  <c r="BJ51" i="20" s="1"/>
  <c r="CB42" i="13"/>
  <c r="CB55" i="13" s="1"/>
  <c r="CK54" i="14"/>
  <c r="CK41" i="15"/>
  <c r="CK54" i="15" s="1"/>
  <c r="CK41" i="13"/>
  <c r="CK54" i="13" s="1"/>
  <c r="BK38" i="20"/>
  <c r="BK51" i="20" s="1"/>
  <c r="Q50" i="17"/>
  <c r="Q37" i="18"/>
  <c r="Q50" i="18" s="1"/>
  <c r="BB45" i="15"/>
  <c r="BB58" i="15" s="1"/>
  <c r="I47" i="17"/>
  <c r="I34" i="18"/>
  <c r="I47" i="18" s="1"/>
  <c r="AQ59" i="7"/>
  <c r="Y59" i="25"/>
  <c r="CK41" i="20"/>
  <c r="CK54" i="20" s="1"/>
  <c r="CK54" i="19"/>
  <c r="CK41" i="18"/>
  <c r="CK54" i="18" s="1"/>
  <c r="BB39" i="15"/>
  <c r="BB52" i="15" s="1"/>
  <c r="BB52" i="14"/>
  <c r="BB39" i="13"/>
  <c r="BB52" i="13" s="1"/>
  <c r="AA49" i="14"/>
  <c r="AA36" i="15"/>
  <c r="AA49" i="15" s="1"/>
  <c r="AA36" i="13"/>
  <c r="AA49" i="13" s="1"/>
  <c r="BK34" i="10"/>
  <c r="BK47" i="10" s="1"/>
  <c r="BK47" i="9"/>
  <c r="BK34" i="8"/>
  <c r="BK47" i="8" s="1"/>
  <c r="CL52" i="26"/>
  <c r="CL59" i="26" s="1"/>
  <c r="R61" i="26" s="1"/>
  <c r="R86" i="6" s="1"/>
  <c r="CL39" i="25"/>
  <c r="CL52" i="25" s="1"/>
  <c r="BS57" i="7"/>
  <c r="BS44" i="8"/>
  <c r="BS57" i="8" s="1"/>
  <c r="BA39" i="25"/>
  <c r="BA52" i="25" s="1"/>
  <c r="BA52" i="24"/>
  <c r="BA39" i="23"/>
  <c r="BA52" i="23" s="1"/>
  <c r="I37" i="25"/>
  <c r="I50" i="25" s="1"/>
  <c r="I50" i="24"/>
  <c r="I37" i="23"/>
  <c r="I50" i="23" s="1"/>
  <c r="CL55" i="26"/>
  <c r="CL42" i="25"/>
  <c r="CL55" i="25" s="1"/>
  <c r="AI44" i="20"/>
  <c r="AI57" i="20" s="1"/>
  <c r="AI44" i="18"/>
  <c r="AI57" i="18" s="1"/>
  <c r="AI57" i="19"/>
  <c r="CL43" i="10"/>
  <c r="CL56" i="10" s="1"/>
  <c r="CL43" i="8"/>
  <c r="CL56" i="8" s="1"/>
  <c r="CL56" i="9"/>
  <c r="AR49" i="14"/>
  <c r="AR36" i="15"/>
  <c r="AR49" i="15" s="1"/>
  <c r="AR36" i="13"/>
  <c r="AR49" i="13" s="1"/>
  <c r="Y59" i="23"/>
  <c r="AQ59" i="25"/>
  <c r="Q52" i="21"/>
  <c r="Q39" i="20"/>
  <c r="Q52" i="20" s="1"/>
  <c r="AJ52" i="12"/>
  <c r="AJ39" i="13"/>
  <c r="AJ52" i="13" s="1"/>
  <c r="Y59" i="8"/>
  <c r="I24" i="6"/>
  <c r="J12" i="6"/>
  <c r="I12" i="4"/>
  <c r="BA50" i="17"/>
  <c r="BA37" i="18"/>
  <c r="BA50" i="18" s="1"/>
  <c r="Q49" i="12"/>
  <c r="Q36" i="13"/>
  <c r="Q49" i="13" s="1"/>
  <c r="CL43" i="25"/>
  <c r="CL56" i="25" s="1"/>
  <c r="CL56" i="24"/>
  <c r="CL43" i="23"/>
  <c r="CL56" i="23" s="1"/>
  <c r="CE20" i="13"/>
  <c r="CE47" i="13"/>
  <c r="CE59" i="13" s="1"/>
  <c r="CG56" i="13"/>
  <c r="CF47" i="13"/>
  <c r="CF59" i="13" s="1"/>
  <c r="CG57" i="13"/>
  <c r="CG52" i="13"/>
  <c r="CG53" i="13"/>
  <c r="CG50" i="13"/>
  <c r="CG47" i="13"/>
  <c r="CG48" i="13"/>
  <c r="CG55" i="13"/>
  <c r="CG54" i="13"/>
  <c r="CG58" i="13"/>
  <c r="CG49" i="13"/>
  <c r="CG51" i="13"/>
  <c r="CH47" i="13"/>
  <c r="CH59" i="13" s="1"/>
  <c r="R40" i="20"/>
  <c r="R53" i="20" s="1"/>
  <c r="R53" i="19"/>
  <c r="R40" i="18"/>
  <c r="R53" i="18" s="1"/>
  <c r="AR45" i="15"/>
  <c r="AR58" i="15" s="1"/>
  <c r="AR58" i="14"/>
  <c r="AR45" i="13"/>
  <c r="AR58" i="13" s="1"/>
  <c r="AS45" i="25"/>
  <c r="AS58" i="25" s="1"/>
  <c r="AS58" i="24"/>
  <c r="AS45" i="23"/>
  <c r="AS58" i="23" s="1"/>
  <c r="BR59" i="13"/>
  <c r="AA56" i="14"/>
  <c r="AA43" i="15"/>
  <c r="AA56" i="15" s="1"/>
  <c r="AA43" i="13"/>
  <c r="AA56" i="13" s="1"/>
  <c r="AI35" i="25"/>
  <c r="AI48" i="25" s="1"/>
  <c r="AI48" i="24"/>
  <c r="AI35" i="23"/>
  <c r="AI48" i="23" s="1"/>
  <c r="BS40" i="20"/>
  <c r="BS53" i="20" s="1"/>
  <c r="BS53" i="19"/>
  <c r="BS40" i="18"/>
  <c r="BS53" i="18" s="1"/>
  <c r="BK45" i="10"/>
  <c r="BK58" i="10" s="1"/>
  <c r="BK45" i="8"/>
  <c r="BK58" i="8" s="1"/>
  <c r="BK58" i="9"/>
  <c r="BF59" i="15"/>
  <c r="CK40" i="20"/>
  <c r="CK53" i="20" s="1"/>
  <c r="CK53" i="19"/>
  <c r="CK40" i="18"/>
  <c r="CK53" i="18" s="1"/>
  <c r="K15" i="4"/>
  <c r="Z38" i="23"/>
  <c r="Z51" i="23" s="1"/>
  <c r="AH59" i="14"/>
  <c r="CK58" i="12"/>
  <c r="CK45" i="13"/>
  <c r="CK58" i="13" s="1"/>
  <c r="CB52" i="11"/>
  <c r="CB39" i="10"/>
  <c r="CB52" i="10" s="1"/>
  <c r="Z49" i="11"/>
  <c r="Z36" i="10"/>
  <c r="Z49" i="10" s="1"/>
  <c r="CK44" i="13"/>
  <c r="CK57" i="13" s="1"/>
  <c r="BO59" i="21"/>
  <c r="CK51" i="22"/>
  <c r="CK38" i="23"/>
  <c r="CK51" i="23" s="1"/>
  <c r="AZ59" i="19"/>
  <c r="BT39" i="25"/>
  <c r="BT52" i="25" s="1"/>
  <c r="BT52" i="24"/>
  <c r="BT39" i="23"/>
  <c r="BT52" i="23" s="1"/>
  <c r="CB40" i="20"/>
  <c r="CB53" i="20" s="1"/>
  <c r="CB53" i="19"/>
  <c r="CB40" i="18"/>
  <c r="CB53" i="18" s="1"/>
  <c r="AI47" i="26"/>
  <c r="AI34" i="25"/>
  <c r="AI47" i="25" s="1"/>
  <c r="I36" i="10"/>
  <c r="I49" i="10" s="1"/>
  <c r="I49" i="9"/>
  <c r="I36" i="8"/>
  <c r="I49" i="8" s="1"/>
  <c r="BS40" i="25"/>
  <c r="BS53" i="25" s="1"/>
  <c r="AS50" i="26"/>
  <c r="AS37" i="25"/>
  <c r="AS50" i="25" s="1"/>
  <c r="AA53" i="21"/>
  <c r="AA59" i="21" s="1"/>
  <c r="AA40" i="20"/>
  <c r="AA53" i="20" s="1"/>
  <c r="AR54" i="22"/>
  <c r="AR41" i="23"/>
  <c r="AR54" i="23" s="1"/>
  <c r="CC43" i="20"/>
  <c r="CC56" i="20" s="1"/>
  <c r="CC56" i="19"/>
  <c r="CC43" i="18"/>
  <c r="CC56" i="18" s="1"/>
  <c r="H44" i="15"/>
  <c r="H57" i="15" s="1"/>
  <c r="Z54" i="16"/>
  <c r="Z59" i="16" s="1"/>
  <c r="Z41" i="15"/>
  <c r="Z54" i="15" s="1"/>
  <c r="BA44" i="25"/>
  <c r="BA57" i="25" s="1"/>
  <c r="BT50" i="22"/>
  <c r="BT37" i="23"/>
  <c r="BT50" i="23" s="1"/>
  <c r="BA48" i="12"/>
  <c r="BA35" i="13"/>
  <c r="BA48" i="13" s="1"/>
  <c r="CC37" i="15"/>
  <c r="CC50" i="15" s="1"/>
  <c r="CC37" i="13"/>
  <c r="CC50" i="13" s="1"/>
  <c r="CC50" i="14"/>
  <c r="I36" i="20"/>
  <c r="I49" i="20" s="1"/>
  <c r="I49" i="19"/>
  <c r="I36" i="18"/>
  <c r="I49" i="18" s="1"/>
  <c r="R50" i="17"/>
  <c r="R37" i="18"/>
  <c r="R50" i="18" s="1"/>
  <c r="BT36" i="8"/>
  <c r="BT49" i="8" s="1"/>
  <c r="H47" i="17"/>
  <c r="H34" i="18"/>
  <c r="H47" i="18" s="1"/>
  <c r="CK52" i="26"/>
  <c r="CK39" i="25"/>
  <c r="CK52" i="25" s="1"/>
  <c r="H53" i="17"/>
  <c r="H40" i="18"/>
  <c r="H53" i="18" s="1"/>
  <c r="BB39" i="25"/>
  <c r="BB52" i="25" s="1"/>
  <c r="BB52" i="24"/>
  <c r="BB39" i="23"/>
  <c r="BB52" i="23" s="1"/>
  <c r="AR38" i="10"/>
  <c r="AR51" i="10" s="1"/>
  <c r="AR38" i="8"/>
  <c r="AR51" i="8" s="1"/>
  <c r="AR51" i="9"/>
  <c r="CK55" i="26"/>
  <c r="CK42" i="25"/>
  <c r="CK55" i="25" s="1"/>
  <c r="AJ44" i="20"/>
  <c r="AJ57" i="20" s="1"/>
  <c r="AJ57" i="19"/>
  <c r="AJ44" i="18"/>
  <c r="AJ57" i="18" s="1"/>
  <c r="CK43" i="10"/>
  <c r="CK56" i="10" s="1"/>
  <c r="CK43" i="8"/>
  <c r="CK56" i="8" s="1"/>
  <c r="CK56" i="9"/>
  <c r="R34" i="15"/>
  <c r="R47" i="15" s="1"/>
  <c r="R47" i="14"/>
  <c r="R34" i="13"/>
  <c r="R47" i="13" s="1"/>
  <c r="CL41" i="20"/>
  <c r="CL54" i="20" s="1"/>
  <c r="CL41" i="18"/>
  <c r="CL54" i="18" s="1"/>
  <c r="CL54" i="19"/>
  <c r="AI52" i="12"/>
  <c r="AI39" i="13"/>
  <c r="AI52" i="13" s="1"/>
  <c r="BK51" i="12"/>
  <c r="BK38" i="13"/>
  <c r="BK51" i="13" s="1"/>
  <c r="P59" i="13"/>
  <c r="AS41" i="10"/>
  <c r="AS54" i="10" s="1"/>
  <c r="AS54" i="9"/>
  <c r="AS41" i="8"/>
  <c r="AS54" i="8" s="1"/>
  <c r="BS47" i="12"/>
  <c r="BS34" i="13"/>
  <c r="BS47" i="13" s="1"/>
  <c r="R42" i="10"/>
  <c r="R55" i="10" s="1"/>
  <c r="AJ54" i="14"/>
  <c r="AJ41" i="15"/>
  <c r="AJ54" i="15" s="1"/>
  <c r="AJ41" i="13"/>
  <c r="AJ54" i="13" s="1"/>
  <c r="Q53" i="19"/>
  <c r="Q40" i="20"/>
  <c r="Q53" i="20" s="1"/>
  <c r="Q40" i="18"/>
  <c r="Q53" i="18" s="1"/>
  <c r="AR45" i="25"/>
  <c r="AR58" i="25" s="1"/>
  <c r="AR58" i="24"/>
  <c r="AR45" i="23"/>
  <c r="AR58" i="23" s="1"/>
  <c r="CB36" i="23"/>
  <c r="CB49" i="23" s="1"/>
  <c r="Z56" i="14"/>
  <c r="Z43" i="15"/>
  <c r="Z56" i="15" s="1"/>
  <c r="Z43" i="13"/>
  <c r="Z56" i="13" s="1"/>
  <c r="BJ45" i="10"/>
  <c r="BJ58" i="10" s="1"/>
  <c r="BJ58" i="9"/>
  <c r="BJ45" i="8"/>
  <c r="BJ58" i="8" s="1"/>
  <c r="AA50" i="22"/>
  <c r="AA37" i="23"/>
  <c r="AA50" i="23" s="1"/>
  <c r="AH59" i="15"/>
  <c r="CK52" i="19"/>
  <c r="CK39" i="20"/>
  <c r="CK52" i="20" s="1"/>
  <c r="CK39" i="18"/>
  <c r="CK52" i="18" s="1"/>
  <c r="CC52" i="11"/>
  <c r="CC39" i="10"/>
  <c r="CC52" i="10" s="1"/>
  <c r="AZ59" i="20"/>
  <c r="BS39" i="25"/>
  <c r="BS52" i="25" s="1"/>
  <c r="BS52" i="24"/>
  <c r="BS39" i="23"/>
  <c r="BS52" i="23" s="1"/>
  <c r="CC39" i="15"/>
  <c r="CC52" i="15" s="1"/>
  <c r="CC52" i="14"/>
  <c r="CC39" i="13"/>
  <c r="CC52" i="13" s="1"/>
  <c r="AA55" i="11"/>
  <c r="AA42" i="10"/>
  <c r="AA55" i="10" s="1"/>
  <c r="BT45" i="25"/>
  <c r="BT58" i="25" s="1"/>
  <c r="R34" i="10"/>
  <c r="R47" i="10" s="1"/>
  <c r="R47" i="9"/>
  <c r="R34" i="8"/>
  <c r="R47" i="8" s="1"/>
  <c r="CK51" i="12"/>
  <c r="CK38" i="13"/>
  <c r="CK51" i="13" s="1"/>
  <c r="AR50" i="26"/>
  <c r="AR37" i="25"/>
  <c r="AR50" i="25" s="1"/>
  <c r="BJ40" i="8"/>
  <c r="BJ53" i="8" s="1"/>
  <c r="Z53" i="21"/>
  <c r="Z59" i="21" s="1"/>
  <c r="Z40" i="20"/>
  <c r="Z53" i="20" s="1"/>
  <c r="AS54" i="22"/>
  <c r="AS41" i="23"/>
  <c r="AS54" i="23" s="1"/>
  <c r="CB43" i="20"/>
  <c r="CB56" i="20" s="1"/>
  <c r="CB56" i="19"/>
  <c r="CB43" i="18"/>
  <c r="CB56" i="18" s="1"/>
  <c r="I57" i="26"/>
  <c r="I44" i="25"/>
  <c r="I57" i="25" s="1"/>
  <c r="I42" i="15"/>
  <c r="I55" i="15" s="1"/>
  <c r="I55" i="14"/>
  <c r="I42" i="13"/>
  <c r="I55" i="13" s="1"/>
  <c r="AA54" i="16"/>
  <c r="AA59" i="16" s="1"/>
  <c r="AA41" i="15"/>
  <c r="AA54" i="15" s="1"/>
  <c r="AS35" i="18"/>
  <c r="AS48" i="18" s="1"/>
  <c r="AA40" i="25"/>
  <c r="AA53" i="25" s="1"/>
  <c r="AA53" i="24"/>
  <c r="AA40" i="23"/>
  <c r="AA53" i="23" s="1"/>
  <c r="CL45" i="20"/>
  <c r="CL58" i="20" s="1"/>
  <c r="CL58" i="19"/>
  <c r="CL45" i="18"/>
  <c r="CL58" i="18" s="1"/>
  <c r="AR35" i="18"/>
  <c r="AR48" i="18" s="1"/>
  <c r="BS50" i="22"/>
  <c r="BS59" i="22" s="1"/>
  <c r="BS37" i="23"/>
  <c r="BS50" i="23" s="1"/>
  <c r="R38" i="8"/>
  <c r="R51" i="8" s="1"/>
  <c r="BB48" i="12"/>
  <c r="BB35" i="13"/>
  <c r="BB48" i="13" s="1"/>
  <c r="BT44" i="20"/>
  <c r="BT57" i="20" s="1"/>
  <c r="BT57" i="19"/>
  <c r="BT44" i="18"/>
  <c r="BT57" i="18" s="1"/>
  <c r="BB53" i="26"/>
  <c r="BB40" i="25"/>
  <c r="BB53" i="25" s="1"/>
  <c r="CB37" i="15"/>
  <c r="CB50" i="15" s="1"/>
  <c r="CB37" i="13"/>
  <c r="CB50" i="13" s="1"/>
  <c r="CB50" i="14"/>
  <c r="H36" i="20"/>
  <c r="H49" i="20" s="1"/>
  <c r="H49" i="19"/>
  <c r="H36" i="18"/>
  <c r="H49" i="18" s="1"/>
  <c r="R35" i="13"/>
  <c r="R48" i="13" s="1"/>
  <c r="CL44" i="20"/>
  <c r="CL57" i="20" s="1"/>
  <c r="CL57" i="19"/>
  <c r="CL44" i="18"/>
  <c r="CL57" i="18" s="1"/>
  <c r="AA37" i="13"/>
  <c r="AA50" i="13" s="1"/>
  <c r="AJ45" i="20"/>
  <c r="AJ58" i="20" s="1"/>
  <c r="CK36" i="15"/>
  <c r="CK49" i="15" s="1"/>
  <c r="CK36" i="13"/>
  <c r="CK49" i="13" s="1"/>
  <c r="CK49" i="14"/>
  <c r="CL39" i="20"/>
  <c r="CL52" i="20" s="1"/>
  <c r="CL52" i="19"/>
  <c r="CL39" i="18"/>
  <c r="CL52" i="18" s="1"/>
  <c r="Q44" i="25"/>
  <c r="Q57" i="25" s="1"/>
  <c r="Q57" i="24"/>
  <c r="Q44" i="23"/>
  <c r="Q57" i="23" s="1"/>
  <c r="BI59" i="13"/>
  <c r="CB39" i="15"/>
  <c r="CB52" i="15" s="1"/>
  <c r="CB52" i="14"/>
  <c r="CB39" i="13"/>
  <c r="CB52" i="13" s="1"/>
  <c r="AJ34" i="15"/>
  <c r="AJ47" i="15" s="1"/>
  <c r="AJ47" i="14"/>
  <c r="AJ34" i="13"/>
  <c r="AJ47" i="13" s="1"/>
  <c r="Z55" i="11"/>
  <c r="Z42" i="10"/>
  <c r="Z55" i="10" s="1"/>
  <c r="AS34" i="20"/>
  <c r="AS47" i="20" s="1"/>
  <c r="AS47" i="19"/>
  <c r="AS34" i="18"/>
  <c r="AS47" i="18" s="1"/>
  <c r="Q34" i="10"/>
  <c r="Q47" i="10" s="1"/>
  <c r="Q34" i="8"/>
  <c r="Q47" i="8" s="1"/>
  <c r="Q47" i="9"/>
  <c r="CL51" i="12"/>
  <c r="CL38" i="13"/>
  <c r="CL51" i="13" s="1"/>
  <c r="CC57" i="7"/>
  <c r="CC44" i="8"/>
  <c r="CC57" i="8" s="1"/>
  <c r="CE8" i="25"/>
  <c r="CK47" i="25" s="1"/>
  <c r="BV20" i="25"/>
  <c r="BV47" i="25"/>
  <c r="BV59" i="25" s="1"/>
  <c r="BW47" i="25"/>
  <c r="BW59" i="25" s="1"/>
  <c r="BX55" i="25"/>
  <c r="BX53" i="25"/>
  <c r="BX51" i="25"/>
  <c r="BX48" i="25"/>
  <c r="BX49" i="25"/>
  <c r="BX57" i="25"/>
  <c r="BX50" i="25"/>
  <c r="BX56" i="25"/>
  <c r="BX58" i="25"/>
  <c r="BX47" i="25"/>
  <c r="BX52" i="25"/>
  <c r="BX54" i="25"/>
  <c r="BY47" i="25"/>
  <c r="BY59" i="25" s="1"/>
  <c r="BT43" i="25"/>
  <c r="BT56" i="25" s="1"/>
  <c r="BT56" i="24"/>
  <c r="BT43" i="23"/>
  <c r="BT56" i="23" s="1"/>
  <c r="H57" i="26"/>
  <c r="H44" i="25"/>
  <c r="H57" i="25" s="1"/>
  <c r="H44" i="10"/>
  <c r="H57" i="10" s="1"/>
  <c r="H42" i="15"/>
  <c r="H55" i="15" s="1"/>
  <c r="H55" i="14"/>
  <c r="H42" i="13"/>
  <c r="H55" i="13" s="1"/>
  <c r="BK59" i="22"/>
  <c r="AI34" i="20"/>
  <c r="AI47" i="20" s="1"/>
  <c r="Z40" i="25"/>
  <c r="Z53" i="25" s="1"/>
  <c r="Z53" i="24"/>
  <c r="Z40" i="23"/>
  <c r="Z53" i="23" s="1"/>
  <c r="BK37" i="20"/>
  <c r="BK50" i="20" s="1"/>
  <c r="CK58" i="19"/>
  <c r="CK45" i="20"/>
  <c r="CK58" i="20" s="1"/>
  <c r="CK45" i="18"/>
  <c r="CK58" i="18" s="1"/>
  <c r="CC54" i="7"/>
  <c r="CC41" i="8"/>
  <c r="CC54" i="8" s="1"/>
  <c r="CL39" i="13"/>
  <c r="CL52" i="13" s="1"/>
  <c r="BS44" i="20"/>
  <c r="BS57" i="20" s="1"/>
  <c r="BS57" i="19"/>
  <c r="BS44" i="18"/>
  <c r="BS57" i="18" s="1"/>
  <c r="BA53" i="26"/>
  <c r="BA40" i="25"/>
  <c r="BA53" i="25" s="1"/>
  <c r="CK44" i="20"/>
  <c r="CK57" i="20" s="1"/>
  <c r="CK57" i="19"/>
  <c r="CK44" i="18"/>
  <c r="CK57" i="18" s="1"/>
  <c r="AR41" i="10"/>
  <c r="AR54" i="10" s="1"/>
  <c r="AR41" i="8"/>
  <c r="AR54" i="8" s="1"/>
  <c r="AR54" i="9"/>
  <c r="Z37" i="23"/>
  <c r="Z50" i="23" s="1"/>
  <c r="Z50" i="22"/>
  <c r="BA53" i="7"/>
  <c r="BA40" i="8"/>
  <c r="BA53" i="8" s="1"/>
  <c r="R44" i="25"/>
  <c r="R57" i="25" s="1"/>
  <c r="R57" i="24"/>
  <c r="R44" i="23"/>
  <c r="R57" i="23" s="1"/>
  <c r="BB36" i="20"/>
  <c r="BB49" i="20" s="1"/>
  <c r="BB49" i="19"/>
  <c r="BB36" i="18"/>
  <c r="BB49" i="18" s="1"/>
  <c r="BS43" i="25"/>
  <c r="BS56" i="25" s="1"/>
  <c r="BS56" i="24"/>
  <c r="BS43" i="23"/>
  <c r="BS56" i="23" s="1"/>
  <c r="BV8" i="9"/>
  <c r="BM20" i="9"/>
  <c r="BN47" i="9"/>
  <c r="BN59" i="9" s="1"/>
  <c r="BM47" i="9"/>
  <c r="BM59" i="9" s="1"/>
  <c r="BO57" i="9"/>
  <c r="BO53" i="9"/>
  <c r="BO50" i="9"/>
  <c r="BO51" i="9"/>
  <c r="BO48" i="9"/>
  <c r="BO54" i="9"/>
  <c r="BO47" i="9"/>
  <c r="BO58" i="9"/>
  <c r="BO49" i="9"/>
  <c r="BP47" i="9"/>
  <c r="BP59" i="9" s="1"/>
  <c r="BO56" i="9"/>
  <c r="BO52" i="9"/>
  <c r="BO55" i="9"/>
  <c r="BQ47" i="9"/>
  <c r="BQ59" i="9" s="1"/>
  <c r="BR47" i="9"/>
  <c r="BR59" i="9" s="1"/>
  <c r="BV20" i="18"/>
  <c r="CE8" i="18"/>
  <c r="CJ47" i="18" s="1"/>
  <c r="CJ59" i="18" s="1"/>
  <c r="BV47" i="18"/>
  <c r="BV59" i="18" s="1"/>
  <c r="BX58" i="18"/>
  <c r="BX48" i="18"/>
  <c r="BX47" i="18"/>
  <c r="BX49" i="18"/>
  <c r="BX50" i="18"/>
  <c r="BX52" i="18"/>
  <c r="BX54" i="18"/>
  <c r="BW47" i="18"/>
  <c r="BW59" i="18" s="1"/>
  <c r="BX55" i="18"/>
  <c r="BX57" i="18"/>
  <c r="BY47" i="18"/>
  <c r="BY59" i="18" s="1"/>
  <c r="BX53" i="18"/>
  <c r="BX51" i="18"/>
  <c r="BX56" i="18"/>
  <c r="BZ47" i="18"/>
  <c r="BZ59" i="18" s="1"/>
  <c r="CB54" i="7"/>
  <c r="CB41" i="8"/>
  <c r="CB54" i="8" s="1"/>
  <c r="G59" i="8"/>
  <c r="G61" i="8" s="1"/>
  <c r="G62" i="6" s="1"/>
  <c r="BT38" i="15"/>
  <c r="BT51" i="15" s="1"/>
  <c r="BT51" i="14"/>
  <c r="BT38" i="13"/>
  <c r="BT51" i="13" s="1"/>
  <c r="CB35" i="10"/>
  <c r="CB48" i="10" s="1"/>
  <c r="CB48" i="9"/>
  <c r="CB35" i="8"/>
  <c r="CB48" i="8" s="1"/>
  <c r="Q35" i="20"/>
  <c r="Q48" i="20" s="1"/>
  <c r="Q48" i="19"/>
  <c r="Q35" i="18"/>
  <c r="Q48" i="18" s="1"/>
  <c r="BA39" i="15"/>
  <c r="BA52" i="15" s="1"/>
  <c r="BA52" i="14"/>
  <c r="BA39" i="13"/>
  <c r="BA52" i="13" s="1"/>
  <c r="Z36" i="15"/>
  <c r="Z49" i="15" s="1"/>
  <c r="Z49" i="14"/>
  <c r="Z36" i="13"/>
  <c r="Z49" i="13" s="1"/>
  <c r="AS49" i="7"/>
  <c r="AS36" i="8"/>
  <c r="AS49" i="8" s="1"/>
  <c r="CC42" i="10"/>
  <c r="CC55" i="10" s="1"/>
  <c r="CC55" i="9"/>
  <c r="CC42" i="8"/>
  <c r="CC55" i="8" s="1"/>
  <c r="BB53" i="7"/>
  <c r="BB40" i="8"/>
  <c r="BB53" i="8" s="1"/>
  <c r="AA58" i="22"/>
  <c r="AA45" i="23"/>
  <c r="AA58" i="23" s="1"/>
  <c r="BF59" i="16"/>
  <c r="AS43" i="8"/>
  <c r="AS56" i="8" s="1"/>
  <c r="BK54" i="19"/>
  <c r="BK59" i="19" s="1"/>
  <c r="BK41" i="20"/>
  <c r="BK54" i="20" s="1"/>
  <c r="BK41" i="18"/>
  <c r="BK54" i="18" s="1"/>
  <c r="AJ58" i="16"/>
  <c r="AJ59" i="16" s="1"/>
  <c r="AJ45" i="15"/>
  <c r="AJ58" i="15" s="1"/>
  <c r="I48" i="7"/>
  <c r="I35" i="8"/>
  <c r="I48" i="8" s="1"/>
  <c r="H37" i="15"/>
  <c r="H50" i="15" s="1"/>
  <c r="H50" i="14"/>
  <c r="H37" i="13"/>
  <c r="H50" i="13" s="1"/>
  <c r="R38" i="25"/>
  <c r="R51" i="25" s="1"/>
  <c r="R51" i="24"/>
  <c r="R38" i="23"/>
  <c r="R51" i="23" s="1"/>
  <c r="CL40" i="10"/>
  <c r="CL53" i="10" s="1"/>
  <c r="CL53" i="9"/>
  <c r="CL40" i="8"/>
  <c r="CL53" i="8" s="1"/>
  <c r="AS48" i="26"/>
  <c r="AS35" i="25"/>
  <c r="AS48" i="25" s="1"/>
  <c r="BA56" i="22"/>
  <c r="BA59" i="22" s="1"/>
  <c r="BA43" i="23"/>
  <c r="BA56" i="23" s="1"/>
  <c r="AJ42" i="25"/>
  <c r="AJ55" i="25" s="1"/>
  <c r="AJ55" i="24"/>
  <c r="AJ42" i="23"/>
  <c r="AJ55" i="23" s="1"/>
  <c r="AJ38" i="10"/>
  <c r="AJ51" i="10" s="1"/>
  <c r="AJ51" i="9"/>
  <c r="AJ38" i="8"/>
  <c r="AJ51" i="8" s="1"/>
  <c r="CC48" i="21"/>
  <c r="CC35" i="20"/>
  <c r="CC48" i="20" s="1"/>
  <c r="R41" i="15"/>
  <c r="R54" i="15" s="1"/>
  <c r="R54" i="14"/>
  <c r="R41" i="13"/>
  <c r="R54" i="13" s="1"/>
  <c r="I38" i="25"/>
  <c r="I51" i="25" s="1"/>
  <c r="I51" i="24"/>
  <c r="I38" i="23"/>
  <c r="I51" i="23" s="1"/>
  <c r="BX59" i="13"/>
  <c r="Q50" i="21"/>
  <c r="Q37" i="20"/>
  <c r="Q50" i="20" s="1"/>
  <c r="BT39" i="15"/>
  <c r="BT52" i="15" s="1"/>
  <c r="BT52" i="14"/>
  <c r="BT39" i="13"/>
  <c r="BT52" i="13" s="1"/>
  <c r="CC43" i="15"/>
  <c r="CC56" i="15" s="1"/>
  <c r="CC56" i="14"/>
  <c r="CC43" i="13"/>
  <c r="CC56" i="13" s="1"/>
  <c r="AS51" i="26"/>
  <c r="AS38" i="25"/>
  <c r="AS51" i="25" s="1"/>
  <c r="BA42" i="20"/>
  <c r="BA55" i="20" s="1"/>
  <c r="BA55" i="19"/>
  <c r="BA42" i="18"/>
  <c r="BA55" i="18" s="1"/>
  <c r="BS43" i="10"/>
  <c r="BS56" i="10" s="1"/>
  <c r="BS43" i="8"/>
  <c r="BS56" i="8" s="1"/>
  <c r="BS56" i="9"/>
  <c r="BB38" i="20"/>
  <c r="BB51" i="20" s="1"/>
  <c r="BB51" i="19"/>
  <c r="BB38" i="18"/>
  <c r="BB51" i="18" s="1"/>
  <c r="Q55" i="12"/>
  <c r="Q42" i="13"/>
  <c r="Q55" i="13" s="1"/>
  <c r="AJ49" i="7"/>
  <c r="AJ36" i="8"/>
  <c r="AJ49" i="8" s="1"/>
  <c r="AH59" i="26"/>
  <c r="BS52" i="19"/>
  <c r="BS39" i="20"/>
  <c r="BS52" i="20" s="1"/>
  <c r="BS39" i="18"/>
  <c r="BS52" i="18" s="1"/>
  <c r="AA38" i="15"/>
  <c r="AA51" i="15" s="1"/>
  <c r="AA51" i="14"/>
  <c r="AA38" i="13"/>
  <c r="AA51" i="13" s="1"/>
  <c r="BK49" i="14"/>
  <c r="BK36" i="15"/>
  <c r="BK49" i="15" s="1"/>
  <c r="BK36" i="13"/>
  <c r="BK49" i="13" s="1"/>
  <c r="I52" i="11"/>
  <c r="I39" i="10"/>
  <c r="I52" i="10" s="1"/>
  <c r="BA36" i="25"/>
  <c r="BA49" i="25" s="1"/>
  <c r="BA49" i="24"/>
  <c r="BA36" i="23"/>
  <c r="BA49" i="23" s="1"/>
  <c r="AS38" i="15"/>
  <c r="AS51" i="15" s="1"/>
  <c r="AS51" i="14"/>
  <c r="AS38" i="13"/>
  <c r="AS51" i="13" s="1"/>
  <c r="R52" i="26"/>
  <c r="R39" i="25"/>
  <c r="R52" i="25" s="1"/>
  <c r="CB45" i="25"/>
  <c r="CB58" i="25" s="1"/>
  <c r="CB58" i="24"/>
  <c r="CB45" i="23"/>
  <c r="CB58" i="23" s="1"/>
  <c r="AI37" i="25"/>
  <c r="AI50" i="25" s="1"/>
  <c r="AI50" i="24"/>
  <c r="AI37" i="23"/>
  <c r="AI50" i="23" s="1"/>
  <c r="AA39" i="25"/>
  <c r="AA52" i="25" s="1"/>
  <c r="AS55" i="22"/>
  <c r="AS42" i="23"/>
  <c r="AS55" i="23" s="1"/>
  <c r="BA36" i="20"/>
  <c r="BA49" i="20" s="1"/>
  <c r="BA36" i="18"/>
  <c r="BA49" i="18" s="1"/>
  <c r="BA49" i="19"/>
  <c r="BK38" i="10"/>
  <c r="BK51" i="10" s="1"/>
  <c r="BK51" i="9"/>
  <c r="BK38" i="8"/>
  <c r="BK51" i="8" s="1"/>
  <c r="CC44" i="25"/>
  <c r="CC57" i="25" s="1"/>
  <c r="CC57" i="24"/>
  <c r="CC44" i="23"/>
  <c r="CC57" i="23" s="1"/>
  <c r="I44" i="15"/>
  <c r="I57" i="15" s="1"/>
  <c r="AI42" i="15"/>
  <c r="AI55" i="15" s="1"/>
  <c r="AI55" i="14"/>
  <c r="AI42" i="13"/>
  <c r="AI55" i="13" s="1"/>
  <c r="AJ35" i="15"/>
  <c r="AJ48" i="15" s="1"/>
  <c r="AS58" i="11"/>
  <c r="AS45" i="10"/>
  <c r="AS58" i="10" s="1"/>
  <c r="Z34" i="10"/>
  <c r="Z47" i="10" s="1"/>
  <c r="BS44" i="13"/>
  <c r="BS57" i="13" s="1"/>
  <c r="CC42" i="13"/>
  <c r="CC55" i="13" s="1"/>
  <c r="AI42" i="20"/>
  <c r="AI55" i="20" s="1"/>
  <c r="AI55" i="19"/>
  <c r="AI42" i="18"/>
  <c r="AI55" i="18" s="1"/>
  <c r="AJ48" i="21"/>
  <c r="AJ35" i="20"/>
  <c r="AJ48" i="20" s="1"/>
  <c r="BJ42" i="18"/>
  <c r="BJ55" i="18" s="1"/>
  <c r="CC41" i="20"/>
  <c r="CC54" i="20" s="1"/>
  <c r="BK53" i="26"/>
  <c r="BK40" i="25"/>
  <c r="BK53" i="25" s="1"/>
  <c r="Q38" i="8"/>
  <c r="Q51" i="8" s="1"/>
  <c r="G59" i="9"/>
  <c r="G61" i="9" s="1"/>
  <c r="G63" i="6" s="1"/>
  <c r="BS38" i="15"/>
  <c r="BS51" i="15" s="1"/>
  <c r="BS51" i="14"/>
  <c r="BS38" i="13"/>
  <c r="BS51" i="13" s="1"/>
  <c r="BS38" i="20"/>
  <c r="BS51" i="20" s="1"/>
  <c r="BS51" i="19"/>
  <c r="BS38" i="18"/>
  <c r="BS51" i="18" s="1"/>
  <c r="AJ44" i="25"/>
  <c r="AJ57" i="25" s="1"/>
  <c r="AJ57" i="24"/>
  <c r="AJ44" i="23"/>
  <c r="AJ57" i="23" s="1"/>
  <c r="CC35" i="10"/>
  <c r="CC48" i="10" s="1"/>
  <c r="CC48" i="9"/>
  <c r="CC35" i="8"/>
  <c r="CC48" i="8" s="1"/>
  <c r="AI35" i="15"/>
  <c r="AI48" i="15" s="1"/>
  <c r="I53" i="17"/>
  <c r="I40" i="18"/>
  <c r="I53" i="18" s="1"/>
  <c r="CC47" i="14"/>
  <c r="CC34" i="15"/>
  <c r="CC34" i="13"/>
  <c r="CC47" i="13" s="1"/>
  <c r="BT56" i="19"/>
  <c r="BT43" i="20"/>
  <c r="BT56" i="20" s="1"/>
  <c r="BT43" i="18"/>
  <c r="BT56" i="18" s="1"/>
  <c r="AI54" i="14"/>
  <c r="AI41" i="15"/>
  <c r="AI54" i="15" s="1"/>
  <c r="AI41" i="13"/>
  <c r="AI54" i="13" s="1"/>
  <c r="CB38" i="20"/>
  <c r="CB51" i="20" s="1"/>
  <c r="CB51" i="19"/>
  <c r="CB38" i="18"/>
  <c r="CB51" i="18" s="1"/>
  <c r="AR35" i="15"/>
  <c r="AR48" i="15" s="1"/>
  <c r="AR35" i="13"/>
  <c r="AR48" i="13" s="1"/>
  <c r="AR48" i="14"/>
  <c r="AH59" i="25"/>
  <c r="BT39" i="20"/>
  <c r="BT52" i="20" s="1"/>
  <c r="BT52" i="19"/>
  <c r="BT39" i="18"/>
  <c r="BT52" i="18" s="1"/>
  <c r="BI59" i="12"/>
  <c r="AI34" i="15"/>
  <c r="AI47" i="15" s="1"/>
  <c r="AI47" i="14"/>
  <c r="AI34" i="13"/>
  <c r="AI47" i="13" s="1"/>
  <c r="BB43" i="20"/>
  <c r="BB56" i="20" s="1"/>
  <c r="BB56" i="19"/>
  <c r="BB43" i="18"/>
  <c r="BB56" i="18" s="1"/>
  <c r="G59" i="18"/>
  <c r="G61" i="18" s="1"/>
  <c r="G76" i="6" s="1"/>
  <c r="AR49" i="7"/>
  <c r="AR36" i="8"/>
  <c r="AR49" i="8" s="1"/>
  <c r="Q45" i="25"/>
  <c r="Q58" i="25" s="1"/>
  <c r="Q58" i="24"/>
  <c r="Q45" i="23"/>
  <c r="Q58" i="23" s="1"/>
  <c r="BS47" i="19"/>
  <c r="CB42" i="10"/>
  <c r="CB55" i="10" s="1"/>
  <c r="CB42" i="8"/>
  <c r="CB55" i="8" s="1"/>
  <c r="CB55" i="9"/>
  <c r="P59" i="18"/>
  <c r="Z58" i="22"/>
  <c r="Z45" i="23"/>
  <c r="Z58" i="23" s="1"/>
  <c r="CC37" i="18"/>
  <c r="CC50" i="18" s="1"/>
  <c r="Q47" i="17"/>
  <c r="Q34" i="18"/>
  <c r="Q47" i="18" s="1"/>
  <c r="BT59" i="17"/>
  <c r="BS36" i="20"/>
  <c r="BS49" i="20" s="1"/>
  <c r="BS49" i="19"/>
  <c r="BS36" i="18"/>
  <c r="BS49" i="18" s="1"/>
  <c r="AI58" i="16"/>
  <c r="AI59" i="16" s="1"/>
  <c r="AI45" i="15"/>
  <c r="AI58" i="15" s="1"/>
  <c r="H48" i="7"/>
  <c r="H35" i="8"/>
  <c r="H48" i="8" s="1"/>
  <c r="CB37" i="18"/>
  <c r="CB50" i="18" s="1"/>
  <c r="BT45" i="20"/>
  <c r="BT58" i="20" s="1"/>
  <c r="BT45" i="18"/>
  <c r="BT58" i="18" s="1"/>
  <c r="BT58" i="19"/>
  <c r="BK59" i="17"/>
  <c r="CA59" i="13"/>
  <c r="I35" i="18"/>
  <c r="I48" i="18" s="1"/>
  <c r="AR45" i="20"/>
  <c r="AR58" i="20" s="1"/>
  <c r="AR45" i="18"/>
  <c r="AR58" i="18" s="1"/>
  <c r="AR58" i="19"/>
  <c r="CL34" i="25"/>
  <c r="AR48" i="26"/>
  <c r="AR35" i="25"/>
  <c r="AR48" i="25" s="1"/>
  <c r="AI39" i="23"/>
  <c r="AI52" i="23" s="1"/>
  <c r="AI38" i="10"/>
  <c r="AI51" i="10" s="1"/>
  <c r="AI51" i="9"/>
  <c r="AI38" i="8"/>
  <c r="AI51" i="8" s="1"/>
  <c r="CB48" i="21"/>
  <c r="CB35" i="20"/>
  <c r="CB48" i="20" s="1"/>
  <c r="Q41" i="15"/>
  <c r="Q54" i="15" s="1"/>
  <c r="Q54" i="14"/>
  <c r="Q41" i="13"/>
  <c r="Q54" i="13" s="1"/>
  <c r="H38" i="25"/>
  <c r="H51" i="25" s="1"/>
  <c r="H51" i="24"/>
  <c r="H38" i="23"/>
  <c r="H51" i="23" s="1"/>
  <c r="AS43" i="15"/>
  <c r="AS56" i="15" s="1"/>
  <c r="AS56" i="14"/>
  <c r="AS43" i="13"/>
  <c r="AS56" i="13" s="1"/>
  <c r="R56" i="12"/>
  <c r="R43" i="13"/>
  <c r="R56" i="13" s="1"/>
  <c r="BT51" i="7"/>
  <c r="BT38" i="8"/>
  <c r="BT51" i="8" s="1"/>
  <c r="BF59" i="11"/>
  <c r="BM20" i="11"/>
  <c r="BV8" i="11"/>
  <c r="CC47" i="11" s="1"/>
  <c r="BO50" i="11"/>
  <c r="BO53" i="11"/>
  <c r="BO57" i="11"/>
  <c r="BN47" i="11"/>
  <c r="BN59" i="11" s="1"/>
  <c r="BO56" i="11"/>
  <c r="BO47" i="11"/>
  <c r="BO51" i="11"/>
  <c r="BO49" i="11"/>
  <c r="BM47" i="11"/>
  <c r="BM59" i="11" s="1"/>
  <c r="BO58" i="11"/>
  <c r="BP47" i="11"/>
  <c r="BP59" i="11" s="1"/>
  <c r="BO48" i="11"/>
  <c r="BO54" i="11"/>
  <c r="BQ47" i="11"/>
  <c r="BQ59" i="11" s="1"/>
  <c r="BO52" i="11"/>
  <c r="BO55" i="11"/>
  <c r="BR47" i="11"/>
  <c r="BR59" i="11" s="1"/>
  <c r="BT47" i="11"/>
  <c r="BS47" i="11"/>
  <c r="BS39" i="15"/>
  <c r="BS52" i="15" s="1"/>
  <c r="BS39" i="13"/>
  <c r="BS52" i="13" s="1"/>
  <c r="BS52" i="14"/>
  <c r="BK43" i="18"/>
  <c r="BK56" i="18" s="1"/>
  <c r="BM20" i="24"/>
  <c r="BV8" i="24"/>
  <c r="BO55" i="24"/>
  <c r="BM47" i="24"/>
  <c r="BM59" i="24" s="1"/>
  <c r="BO48" i="24"/>
  <c r="BO50" i="24"/>
  <c r="BO53" i="24"/>
  <c r="BO58" i="24"/>
  <c r="BO51" i="24"/>
  <c r="BN47" i="24"/>
  <c r="BN59" i="24" s="1"/>
  <c r="BO57" i="24"/>
  <c r="BO54" i="24"/>
  <c r="BO49" i="24"/>
  <c r="BO56" i="24"/>
  <c r="BO47" i="24"/>
  <c r="BO52" i="24"/>
  <c r="BP47" i="24"/>
  <c r="BP59" i="24" s="1"/>
  <c r="BQ47" i="24"/>
  <c r="BQ59" i="24" s="1"/>
  <c r="CB56" i="14"/>
  <c r="CB43" i="15"/>
  <c r="CB56" i="15" s="1"/>
  <c r="CB43" i="13"/>
  <c r="CB56" i="13" s="1"/>
  <c r="AR51" i="26"/>
  <c r="AR38" i="25"/>
  <c r="AR51" i="25" s="1"/>
  <c r="BO59" i="23"/>
  <c r="BV20" i="23"/>
  <c r="CE8" i="23"/>
  <c r="CL47" i="23" s="1"/>
  <c r="BV47" i="23"/>
  <c r="BV59" i="23" s="1"/>
  <c r="BW47" i="23"/>
  <c r="BW59" i="23" s="1"/>
  <c r="BX47" i="23"/>
  <c r="BX55" i="23"/>
  <c r="BY47" i="23"/>
  <c r="BY59" i="23" s="1"/>
  <c r="BX50" i="23"/>
  <c r="BX49" i="23"/>
  <c r="BX51" i="23"/>
  <c r="BX56" i="23"/>
  <c r="BX48" i="23"/>
  <c r="BX53" i="23"/>
  <c r="BX57" i="23"/>
  <c r="BX54" i="23"/>
  <c r="BX52" i="23"/>
  <c r="BX58" i="23"/>
  <c r="BZ47" i="23"/>
  <c r="BZ59" i="23" s="1"/>
  <c r="CA47" i="23"/>
  <c r="CA59" i="23" s="1"/>
  <c r="BB42" i="20"/>
  <c r="BB55" i="20" s="1"/>
  <c r="BB42" i="18"/>
  <c r="BB55" i="18" s="1"/>
  <c r="BB55" i="19"/>
  <c r="BT43" i="10"/>
  <c r="BT56" i="10" s="1"/>
  <c r="BT43" i="8"/>
  <c r="BT56" i="8" s="1"/>
  <c r="BT56" i="9"/>
  <c r="AI49" i="7"/>
  <c r="AI36" i="8"/>
  <c r="AI49" i="8" s="1"/>
  <c r="Z51" i="14"/>
  <c r="Z38" i="15"/>
  <c r="Z51" i="15" s="1"/>
  <c r="Z38" i="13"/>
  <c r="Z51" i="13" s="1"/>
  <c r="P59" i="9"/>
  <c r="BJ49" i="14"/>
  <c r="BJ36" i="15"/>
  <c r="BJ49" i="15" s="1"/>
  <c r="BJ36" i="13"/>
  <c r="BJ49" i="13" s="1"/>
  <c r="BR59" i="18"/>
  <c r="H52" i="11"/>
  <c r="H39" i="10"/>
  <c r="H52" i="10" s="1"/>
  <c r="BB36" i="25"/>
  <c r="BB49" i="25" s="1"/>
  <c r="BB49" i="24"/>
  <c r="BB36" i="23"/>
  <c r="BB49" i="23" s="1"/>
  <c r="Y59" i="22"/>
  <c r="BT40" i="23"/>
  <c r="BT53" i="23" s="1"/>
  <c r="B23" i="5"/>
  <c r="D23" i="5" s="1"/>
  <c r="M22" i="4"/>
  <c r="BT50" i="7"/>
  <c r="BT37" i="8"/>
  <c r="BT50" i="8" s="1"/>
  <c r="AR51" i="14"/>
  <c r="AR38" i="15"/>
  <c r="AR51" i="15" s="1"/>
  <c r="AR38" i="13"/>
  <c r="AR51" i="13" s="1"/>
  <c r="CL54" i="7"/>
  <c r="CL41" i="8"/>
  <c r="CL54" i="8" s="1"/>
  <c r="Q52" i="26"/>
  <c r="Q39" i="25"/>
  <c r="Q52" i="25" s="1"/>
  <c r="BS36" i="15"/>
  <c r="BS49" i="15" s="1"/>
  <c r="BA34" i="20"/>
  <c r="BA47" i="20" s="1"/>
  <c r="BA47" i="19"/>
  <c r="BA34" i="18"/>
  <c r="BA47" i="18" s="1"/>
  <c r="AI51" i="19"/>
  <c r="AI38" i="20"/>
  <c r="AI51" i="20" s="1"/>
  <c r="AI38" i="18"/>
  <c r="AI51" i="18" s="1"/>
  <c r="CL42" i="13"/>
  <c r="CL55" i="13" s="1"/>
  <c r="AR55" i="22"/>
  <c r="AR42" i="23"/>
  <c r="AR55" i="23" s="1"/>
  <c r="BT36" i="15"/>
  <c r="BT49" i="15" s="1"/>
  <c r="CB44" i="25"/>
  <c r="CB57" i="25" s="1"/>
  <c r="CB57" i="24"/>
  <c r="CB44" i="23"/>
  <c r="CB57" i="23" s="1"/>
  <c r="R55" i="21"/>
  <c r="R42" i="20"/>
  <c r="R55" i="20" s="1"/>
  <c r="AR58" i="11"/>
  <c r="AR45" i="10"/>
  <c r="AR58" i="10" s="1"/>
  <c r="H40" i="23"/>
  <c r="H53" i="23" s="1"/>
  <c r="Z34" i="8"/>
  <c r="Z47" i="8" s="1"/>
  <c r="AA57" i="12"/>
  <c r="AA44" i="13"/>
  <c r="AA57" i="13" s="1"/>
  <c r="CB41" i="20"/>
  <c r="CB54" i="20" s="1"/>
  <c r="AQ59" i="18"/>
  <c r="CB39" i="20"/>
  <c r="CB52" i="20" s="1"/>
  <c r="AJ42" i="20"/>
  <c r="AJ55" i="20" s="1"/>
  <c r="AJ55" i="19"/>
  <c r="AJ42" i="18"/>
  <c r="AJ55" i="18" s="1"/>
  <c r="AI48" i="21"/>
  <c r="AI35" i="20"/>
  <c r="AI48" i="20" s="1"/>
  <c r="BJ53" i="26"/>
  <c r="BJ40" i="25"/>
  <c r="BJ53" i="25" s="1"/>
  <c r="BS36" i="8"/>
  <c r="BS49" i="8" s="1"/>
  <c r="G59" i="10"/>
  <c r="G61" i="10" s="1"/>
  <c r="G64" i="6" s="1"/>
  <c r="Q41" i="20"/>
  <c r="Q54" i="20" s="1"/>
  <c r="Q54" i="19"/>
  <c r="Q41" i="18"/>
  <c r="Q54" i="18" s="1"/>
  <c r="CI47" i="13"/>
  <c r="CI59" i="13" s="1"/>
  <c r="AI44" i="25"/>
  <c r="AI57" i="25" s="1"/>
  <c r="AI57" i="24"/>
  <c r="AI44" i="23"/>
  <c r="AI57" i="23" s="1"/>
  <c r="AA37" i="10"/>
  <c r="AA50" i="10" s="1"/>
  <c r="AA50" i="9"/>
  <c r="AA37" i="8"/>
  <c r="AA50" i="8" s="1"/>
  <c r="BK52" i="26"/>
  <c r="BK39" i="25"/>
  <c r="BK52" i="25" s="1"/>
  <c r="F93" i="6"/>
  <c r="F33" i="4"/>
  <c r="F29" i="6"/>
  <c r="F29" i="4" s="1"/>
  <c r="BJ34" i="10"/>
  <c r="BJ47" i="10" s="1"/>
  <c r="BJ47" i="9"/>
  <c r="BJ34" i="8"/>
  <c r="BJ47" i="8" s="1"/>
  <c r="BJ41" i="20"/>
  <c r="BJ54" i="20" s="1"/>
  <c r="BJ54" i="19"/>
  <c r="BJ59" i="19" s="1"/>
  <c r="BJ41" i="18"/>
  <c r="BJ54" i="18" s="1"/>
  <c r="I37" i="15"/>
  <c r="I50" i="15" s="1"/>
  <c r="I50" i="14"/>
  <c r="I37" i="13"/>
  <c r="I50" i="13" s="1"/>
  <c r="E30" i="4"/>
  <c r="E90" i="6"/>
  <c r="E26" i="6"/>
  <c r="AI56" i="26"/>
  <c r="AI43" i="25"/>
  <c r="AI56" i="25" s="1"/>
  <c r="AS55" i="16"/>
  <c r="AS59" i="16" s="1"/>
  <c r="AS42" i="15"/>
  <c r="AS55" i="15" s="1"/>
  <c r="BA38" i="20"/>
  <c r="BA51" i="20" s="1"/>
  <c r="BA51" i="19"/>
  <c r="BA38" i="18"/>
  <c r="BA51" i="18" s="1"/>
  <c r="R55" i="12"/>
  <c r="R42" i="13"/>
  <c r="R55" i="13" s="1"/>
  <c r="CL49" i="14"/>
  <c r="CL36" i="15"/>
  <c r="CL49" i="15" s="1"/>
  <c r="CL36" i="13"/>
  <c r="CL49" i="13" s="1"/>
  <c r="AR34" i="20"/>
  <c r="AR47" i="20" s="1"/>
  <c r="AR47" i="19"/>
  <c r="AR34" i="18"/>
  <c r="AR47" i="18" s="1"/>
  <c r="CC45" i="25"/>
  <c r="CC58" i="25" s="1"/>
  <c r="CC58" i="24"/>
  <c r="CC45" i="23"/>
  <c r="CC58" i="23" s="1"/>
  <c r="AJ37" i="25"/>
  <c r="AJ50" i="25" s="1"/>
  <c r="AJ50" i="24"/>
  <c r="AJ37" i="23"/>
  <c r="AJ50" i="23" s="1"/>
  <c r="CB57" i="7"/>
  <c r="CB44" i="8"/>
  <c r="CB57" i="8" s="1"/>
  <c r="BJ38" i="10"/>
  <c r="BJ51" i="10" s="1"/>
  <c r="BJ51" i="9"/>
  <c r="BJ38" i="8"/>
  <c r="BJ51" i="8" s="1"/>
  <c r="AJ55" i="14"/>
  <c r="AJ42" i="15"/>
  <c r="AJ55" i="15" s="1"/>
  <c r="AJ42" i="13"/>
  <c r="AJ55" i="13" s="1"/>
  <c r="BJ59" i="22"/>
  <c r="BT38" i="20"/>
  <c r="BT51" i="20" s="1"/>
  <c r="BT51" i="19"/>
  <c r="BT38" i="18"/>
  <c r="BT51" i="18" s="1"/>
  <c r="BF59" i="19"/>
  <c r="BA43" i="20"/>
  <c r="BA56" i="20" s="1"/>
  <c r="BA56" i="19"/>
  <c r="BA43" i="18"/>
  <c r="BA56" i="18" s="1"/>
  <c r="AS49" i="17"/>
  <c r="AS59" i="17" s="1"/>
  <c r="AS36" i="18"/>
  <c r="AS49" i="18" s="1"/>
  <c r="K14" i="4"/>
  <c r="CC39" i="25"/>
  <c r="CC52" i="25" s="1"/>
  <c r="CC52" i="24"/>
  <c r="CC39" i="23"/>
  <c r="CC52" i="23" s="1"/>
  <c r="R45" i="25"/>
  <c r="R58" i="25" s="1"/>
  <c r="R58" i="24"/>
  <c r="R45" i="23"/>
  <c r="R58" i="23" s="1"/>
  <c r="BS37" i="20"/>
  <c r="BS50" i="20" s="1"/>
  <c r="BS50" i="19"/>
  <c r="BS37" i="18"/>
  <c r="BS50" i="18" s="1"/>
  <c r="CB34" i="10"/>
  <c r="CB47" i="10" s="1"/>
  <c r="P59" i="17"/>
  <c r="BA41" i="25"/>
  <c r="BA54" i="25" s="1"/>
  <c r="BA54" i="24"/>
  <c r="BA41" i="23"/>
  <c r="BA54" i="23" s="1"/>
  <c r="BK37" i="25"/>
  <c r="BK50" i="25" s="1"/>
  <c r="BK50" i="24"/>
  <c r="BK37" i="23"/>
  <c r="BK50" i="23" s="1"/>
  <c r="BA40" i="20"/>
  <c r="BA53" i="20" s="1"/>
  <c r="BA53" i="19"/>
  <c r="BA40" i="18"/>
  <c r="BA53" i="18" s="1"/>
  <c r="R47" i="17"/>
  <c r="R34" i="18"/>
  <c r="R47" i="18" s="1"/>
  <c r="BT36" i="20"/>
  <c r="BT49" i="20" s="1"/>
  <c r="BT49" i="19"/>
  <c r="BT36" i="18"/>
  <c r="BT49" i="18" s="1"/>
  <c r="BS45" i="20"/>
  <c r="BS58" i="20" s="1"/>
  <c r="BS45" i="18"/>
  <c r="BS58" i="18" s="1"/>
  <c r="BS58" i="19"/>
  <c r="CA59" i="14"/>
  <c r="AS49" i="26"/>
  <c r="AS36" i="25"/>
  <c r="AS49" i="25" s="1"/>
  <c r="AS45" i="20"/>
  <c r="AS58" i="20" s="1"/>
  <c r="AS45" i="18"/>
  <c r="AS58" i="18" s="1"/>
  <c r="AS58" i="19"/>
  <c r="I59" i="24"/>
  <c r="AQ59" i="23"/>
  <c r="AJ45" i="8"/>
  <c r="AJ58" i="8" s="1"/>
  <c r="AJ58" i="9"/>
  <c r="AJ45" i="10"/>
  <c r="AJ58" i="10" s="1"/>
  <c r="AR43" i="15"/>
  <c r="AR56" i="15" s="1"/>
  <c r="AR43" i="13"/>
  <c r="AR56" i="13" s="1"/>
  <c r="AR56" i="14"/>
  <c r="Q56" i="12"/>
  <c r="Q43" i="13"/>
  <c r="Q56" i="13" s="1"/>
  <c r="J19" i="6"/>
  <c r="I19" i="4"/>
  <c r="BS51" i="7"/>
  <c r="BS38" i="8"/>
  <c r="BS51" i="8" s="1"/>
  <c r="J18" i="6"/>
  <c r="I18" i="4"/>
  <c r="AA57" i="26"/>
  <c r="AA44" i="25"/>
  <c r="AA57" i="25" s="1"/>
  <c r="CK34" i="20"/>
  <c r="CK47" i="20" s="1"/>
  <c r="CK34" i="18"/>
  <c r="BV8" i="15"/>
  <c r="CA47" i="15" s="1"/>
  <c r="CA59" i="15" s="1"/>
  <c r="BM20" i="15"/>
  <c r="BM47" i="15"/>
  <c r="BM59" i="15" s="1"/>
  <c r="BN47" i="15"/>
  <c r="BN59" i="15" s="1"/>
  <c r="BO53" i="15"/>
  <c r="BO50" i="15"/>
  <c r="BO47" i="15"/>
  <c r="BO57" i="15"/>
  <c r="BO58" i="15"/>
  <c r="BO56" i="15"/>
  <c r="BO54" i="15"/>
  <c r="BO48" i="15"/>
  <c r="BO52" i="15"/>
  <c r="BQ47" i="15"/>
  <c r="BQ59" i="15" s="1"/>
  <c r="BO51" i="15"/>
  <c r="BO55" i="15"/>
  <c r="BO49" i="15"/>
  <c r="BP47" i="15"/>
  <c r="BP59" i="15" s="1"/>
  <c r="BR47" i="15"/>
  <c r="BR59" i="15" s="1"/>
  <c r="AJ45" i="25"/>
  <c r="AJ58" i="25" s="1"/>
  <c r="AJ58" i="24"/>
  <c r="AJ45" i="23"/>
  <c r="AJ58" i="23" s="1"/>
  <c r="CC36" i="23"/>
  <c r="CC49" i="23" s="1"/>
  <c r="CL45" i="8"/>
  <c r="CL58" i="8" s="1"/>
  <c r="R40" i="15"/>
  <c r="R53" i="15" s="1"/>
  <c r="R53" i="14"/>
  <c r="R40" i="13"/>
  <c r="R53" i="13" s="1"/>
  <c r="P59" i="8"/>
  <c r="R44" i="20"/>
  <c r="R57" i="20" s="1"/>
  <c r="R57" i="19"/>
  <c r="R44" i="18"/>
  <c r="R57" i="18" s="1"/>
  <c r="R38" i="20"/>
  <c r="R51" i="20" s="1"/>
  <c r="BS50" i="7"/>
  <c r="BS37" i="8"/>
  <c r="BS50" i="8" s="1"/>
  <c r="CK54" i="7"/>
  <c r="CK41" i="8"/>
  <c r="CK54" i="8" s="1"/>
  <c r="BK43" i="25"/>
  <c r="BK56" i="25" s="1"/>
  <c r="BK56" i="24"/>
  <c r="BK43" i="23"/>
  <c r="BK56" i="23" s="1"/>
  <c r="F30" i="6"/>
  <c r="F64" i="4"/>
  <c r="CC43" i="10"/>
  <c r="CC56" i="10" s="1"/>
  <c r="CC56" i="9"/>
  <c r="CC43" i="8"/>
  <c r="CC56" i="8" s="1"/>
  <c r="Z43" i="20"/>
  <c r="Z56" i="20" s="1"/>
  <c r="BB34" i="20"/>
  <c r="BB47" i="20" s="1"/>
  <c r="BB47" i="19"/>
  <c r="BB34" i="18"/>
  <c r="BB47" i="18" s="1"/>
  <c r="AJ38" i="20"/>
  <c r="AJ51" i="20" s="1"/>
  <c r="AJ51" i="19"/>
  <c r="AJ38" i="18"/>
  <c r="AJ51" i="18" s="1"/>
  <c r="Q43" i="25"/>
  <c r="Q56" i="25" s="1"/>
  <c r="Q56" i="24"/>
  <c r="Q43" i="23"/>
  <c r="Q56" i="23" s="1"/>
  <c r="Q55" i="21"/>
  <c r="Q42" i="20"/>
  <c r="Q55" i="20" s="1"/>
  <c r="CL42" i="20"/>
  <c r="CL55" i="20" s="1"/>
  <c r="CL55" i="19"/>
  <c r="CL42" i="18"/>
  <c r="CL55" i="18" s="1"/>
  <c r="BK42" i="25"/>
  <c r="BK55" i="25" s="1"/>
  <c r="BK55" i="24"/>
  <c r="BK42" i="23"/>
  <c r="BK55" i="23" s="1"/>
  <c r="BS34" i="25"/>
  <c r="BS47" i="25" s="1"/>
  <c r="BS47" i="24"/>
  <c r="BS34" i="23"/>
  <c r="BS47" i="23" s="1"/>
  <c r="Z57" i="12"/>
  <c r="Z59" i="12" s="1"/>
  <c r="Z44" i="13"/>
  <c r="Z57" i="13" s="1"/>
  <c r="CL47" i="14"/>
  <c r="CL34" i="15"/>
  <c r="CL34" i="13"/>
  <c r="CL47" i="13" s="1"/>
  <c r="BT59" i="22"/>
  <c r="AQ59" i="19"/>
  <c r="AR34" i="23"/>
  <c r="AR47" i="23" s="1"/>
  <c r="R43" i="10"/>
  <c r="R56" i="10" s="1"/>
  <c r="R41" i="20"/>
  <c r="R54" i="20" s="1"/>
  <c r="R54" i="19"/>
  <c r="R41" i="18"/>
  <c r="R54" i="18" s="1"/>
  <c r="Z37" i="10"/>
  <c r="Z50" i="10" s="1"/>
  <c r="Z50" i="9"/>
  <c r="Z37" i="8"/>
  <c r="Z50" i="8" s="1"/>
  <c r="Y59" i="15"/>
  <c r="BJ52" i="26"/>
  <c r="BJ39" i="25"/>
  <c r="BJ52" i="25" s="1"/>
  <c r="I54" i="12"/>
  <c r="I59" i="12" s="1"/>
  <c r="I41" i="13"/>
  <c r="I54" i="13" s="1"/>
  <c r="Q38" i="25"/>
  <c r="Q51" i="25" s="1"/>
  <c r="Q51" i="24"/>
  <c r="Q38" i="23"/>
  <c r="Q51" i="23" s="1"/>
  <c r="CK40" i="10"/>
  <c r="CK53" i="10" s="1"/>
  <c r="CK53" i="9"/>
  <c r="CK40" i="8"/>
  <c r="CK53" i="8" s="1"/>
  <c r="BX59" i="10"/>
  <c r="BS43" i="20"/>
  <c r="BS56" i="20" s="1"/>
  <c r="BS56" i="19"/>
  <c r="BS43" i="18"/>
  <c r="BS56" i="18" s="1"/>
  <c r="H54" i="12"/>
  <c r="H59" i="12" s="1"/>
  <c r="H41" i="13"/>
  <c r="H54" i="13" s="1"/>
  <c r="AR49" i="17"/>
  <c r="AR59" i="17" s="1"/>
  <c r="AR36" i="18"/>
  <c r="AR49" i="18" s="1"/>
  <c r="BT37" i="20"/>
  <c r="BT50" i="20" s="1"/>
  <c r="BT50" i="19"/>
  <c r="BT37" i="18"/>
  <c r="BT50" i="18" s="1"/>
  <c r="BB41" i="25"/>
  <c r="BB54" i="25" s="1"/>
  <c r="BB54" i="24"/>
  <c r="BB41" i="23"/>
  <c r="BB54" i="23" s="1"/>
  <c r="BK51" i="26"/>
  <c r="BK38" i="25"/>
  <c r="BK51" i="25" s="1"/>
  <c r="BJ37" i="25"/>
  <c r="BJ50" i="25" s="1"/>
  <c r="BJ50" i="24"/>
  <c r="BJ37" i="23"/>
  <c r="BJ50" i="23" s="1"/>
  <c r="BB40" i="20"/>
  <c r="BB53" i="20" s="1"/>
  <c r="BB53" i="19"/>
  <c r="BB40" i="18"/>
  <c r="BB53" i="18" s="1"/>
  <c r="AR49" i="26"/>
  <c r="AR36" i="25"/>
  <c r="AR49" i="25" s="1"/>
  <c r="Q59" i="11"/>
  <c r="I35" i="20"/>
  <c r="I48" i="20" s="1"/>
  <c r="BT48" i="21"/>
  <c r="BT59" i="21" s="1"/>
  <c r="BT35" i="20"/>
  <c r="BT48" i="20" s="1"/>
  <c r="CC41" i="25"/>
  <c r="CC54" i="25" s="1"/>
  <c r="CC54" i="24"/>
  <c r="CC41" i="23"/>
  <c r="CC54" i="23" s="1"/>
  <c r="AI45" i="10"/>
  <c r="AI58" i="10" s="1"/>
  <c r="AI45" i="8"/>
  <c r="AI58" i="8" s="1"/>
  <c r="AI58" i="9"/>
  <c r="R55" i="17"/>
  <c r="R42" i="18"/>
  <c r="R55" i="18" s="1"/>
  <c r="AA44" i="20"/>
  <c r="AA57" i="20" s="1"/>
  <c r="AA57" i="19"/>
  <c r="AA44" i="18"/>
  <c r="AA57" i="18" s="1"/>
  <c r="BB50" i="12"/>
  <c r="BB37" i="13"/>
  <c r="BB50" i="13" s="1"/>
  <c r="Z57" i="26"/>
  <c r="Z44" i="25"/>
  <c r="Z57" i="25" s="1"/>
  <c r="I55" i="17"/>
  <c r="I42" i="18"/>
  <c r="I55" i="18" s="1"/>
  <c r="AA38" i="23"/>
  <c r="AA51" i="23" s="1"/>
  <c r="CL34" i="20"/>
  <c r="CL47" i="20" s="1"/>
  <c r="CL34" i="18"/>
  <c r="AJ34" i="18"/>
  <c r="AJ47" i="18" s="1"/>
  <c r="AI45" i="25"/>
  <c r="AI58" i="25" s="1"/>
  <c r="AI58" i="24"/>
  <c r="AI45" i="23"/>
  <c r="AI58" i="23" s="1"/>
  <c r="J17" i="6"/>
  <c r="I17" i="4"/>
  <c r="AA59" i="12"/>
  <c r="Q53" i="14"/>
  <c r="Q40" i="15"/>
  <c r="Q53" i="15" s="1"/>
  <c r="Q40" i="13"/>
  <c r="Q53" i="13" s="1"/>
  <c r="CE20" i="14"/>
  <c r="CG51" i="14"/>
  <c r="CG58" i="14"/>
  <c r="CE47" i="14"/>
  <c r="CE59" i="14" s="1"/>
  <c r="CG55" i="14"/>
  <c r="CG57" i="14"/>
  <c r="CF47" i="14"/>
  <c r="CF59" i="14" s="1"/>
  <c r="CG56" i="14"/>
  <c r="CG53" i="14"/>
  <c r="CG52" i="14"/>
  <c r="CG50" i="14"/>
  <c r="CG48" i="14"/>
  <c r="CG49" i="14"/>
  <c r="CG47" i="14"/>
  <c r="CG54" i="14"/>
  <c r="CH47" i="14"/>
  <c r="CH59" i="14" s="1"/>
  <c r="CI47" i="14"/>
  <c r="CI59" i="14" s="1"/>
  <c r="P59" i="10"/>
  <c r="Q57" i="19"/>
  <c r="Q44" i="20"/>
  <c r="Q57" i="20" s="1"/>
  <c r="Q44" i="18"/>
  <c r="Q57" i="18" s="1"/>
  <c r="BT40" i="25"/>
  <c r="BT53" i="25" s="1"/>
  <c r="BB35" i="10"/>
  <c r="BB48" i="10" s="1"/>
  <c r="BB48" i="9"/>
  <c r="BB35" i="8"/>
  <c r="BB48" i="8" s="1"/>
  <c r="AJ49" i="22"/>
  <c r="AJ59" i="22" s="1"/>
  <c r="AJ36" i="23"/>
  <c r="AJ49" i="23" s="1"/>
  <c r="BJ43" i="25"/>
  <c r="BJ56" i="25" s="1"/>
  <c r="BJ56" i="24"/>
  <c r="BJ43" i="23"/>
  <c r="BJ56" i="23" s="1"/>
  <c r="CL44" i="13"/>
  <c r="CL57" i="13" s="1"/>
  <c r="BK47" i="12"/>
  <c r="BK34" i="13"/>
  <c r="BK47" i="13" s="1"/>
  <c r="CB43" i="10"/>
  <c r="CB56" i="10" s="1"/>
  <c r="CB56" i="9"/>
  <c r="CB43" i="8"/>
  <c r="CB56" i="8" s="1"/>
  <c r="R43" i="25"/>
  <c r="R56" i="25" s="1"/>
  <c r="R56" i="24"/>
  <c r="R43" i="23"/>
  <c r="R56" i="23" s="1"/>
  <c r="BV8" i="17"/>
  <c r="CC47" i="17" s="1"/>
  <c r="CC59" i="17" s="1"/>
  <c r="BM20" i="17"/>
  <c r="BM47" i="17"/>
  <c r="BM59" i="17" s="1"/>
  <c r="BN47" i="17"/>
  <c r="BN59" i="17" s="1"/>
  <c r="BO55" i="17"/>
  <c r="BO58" i="17"/>
  <c r="BO51" i="17"/>
  <c r="BO52" i="17"/>
  <c r="BO48" i="17"/>
  <c r="BO47" i="17"/>
  <c r="BO54" i="17"/>
  <c r="BO57" i="17"/>
  <c r="BO50" i="17"/>
  <c r="BO56" i="17"/>
  <c r="BO49" i="17"/>
  <c r="BP47" i="17"/>
  <c r="BP59" i="17" s="1"/>
  <c r="BO53" i="17"/>
  <c r="BQ47" i="17"/>
  <c r="BQ59" i="17" s="1"/>
  <c r="BR47" i="17"/>
  <c r="BR59" i="17" s="1"/>
  <c r="AJ36" i="15"/>
  <c r="AJ49" i="15" s="1"/>
  <c r="AJ49" i="14"/>
  <c r="AJ36" i="13"/>
  <c r="AJ49" i="13" s="1"/>
  <c r="CK42" i="20"/>
  <c r="CK55" i="20" s="1"/>
  <c r="CK55" i="19"/>
  <c r="CK42" i="18"/>
  <c r="CK55" i="18" s="1"/>
  <c r="H40" i="25"/>
  <c r="H53" i="25" s="1"/>
  <c r="BJ42" i="25"/>
  <c r="BJ55" i="25" s="1"/>
  <c r="BJ55" i="24"/>
  <c r="BJ42" i="23"/>
  <c r="BJ55" i="23" s="1"/>
  <c r="I52" i="21"/>
  <c r="I59" i="21" s="1"/>
  <c r="I39" i="20"/>
  <c r="I52" i="20" s="1"/>
  <c r="BT34" i="25"/>
  <c r="BT47" i="25" s="1"/>
  <c r="BT47" i="24"/>
  <c r="BT34" i="23"/>
  <c r="BT47" i="23" s="1"/>
  <c r="CK47" i="14"/>
  <c r="CK34" i="15"/>
  <c r="CK34" i="13"/>
  <c r="CK47" i="13" s="1"/>
  <c r="AQ59" i="20"/>
  <c r="AZ59" i="12"/>
  <c r="AS51" i="22"/>
  <c r="AS38" i="23"/>
  <c r="AS51" i="23" s="1"/>
  <c r="BS55" i="19"/>
  <c r="BS42" i="20"/>
  <c r="BS55" i="20" s="1"/>
  <c r="BS42" i="18"/>
  <c r="BS55" i="18" s="1"/>
  <c r="R54" i="22"/>
  <c r="R41" i="23"/>
  <c r="R54" i="23" s="1"/>
  <c r="AR39" i="20"/>
  <c r="AR52" i="20" s="1"/>
  <c r="BV9" i="12"/>
  <c r="BM48" i="12"/>
  <c r="BM59" i="12" s="1"/>
  <c r="BN48" i="12"/>
  <c r="BN59" i="12" s="1"/>
  <c r="BP48" i="12"/>
  <c r="BP59" i="12" s="1"/>
  <c r="BM20" i="12"/>
  <c r="BQ48" i="12"/>
  <c r="BQ59" i="12" s="1"/>
  <c r="AS38" i="10"/>
  <c r="AS51" i="10" s="1"/>
  <c r="AS38" i="8"/>
  <c r="AS51" i="8" s="1"/>
  <c r="AS51" i="9"/>
  <c r="BR48" i="12"/>
  <c r="BR59" i="12" s="1"/>
  <c r="CC38" i="20"/>
  <c r="CC51" i="20" s="1"/>
  <c r="CC51" i="19"/>
  <c r="CC38" i="18"/>
  <c r="CC51" i="18" s="1"/>
  <c r="AS35" i="15"/>
  <c r="AS48" i="15" s="1"/>
  <c r="AS48" i="14"/>
  <c r="AS35" i="13"/>
  <c r="AS48" i="13" s="1"/>
  <c r="R35" i="20"/>
  <c r="R48" i="20" s="1"/>
  <c r="R48" i="19"/>
  <c r="R35" i="18"/>
  <c r="R48" i="18" s="1"/>
  <c r="AR53" i="26"/>
  <c r="AR40" i="25"/>
  <c r="AR53" i="25" s="1"/>
  <c r="CB34" i="15"/>
  <c r="CB47" i="14"/>
  <c r="CB34" i="13"/>
  <c r="CB47" i="13" s="1"/>
  <c r="H52" i="21"/>
  <c r="H59" i="21" s="1"/>
  <c r="H39" i="20"/>
  <c r="H52" i="20" s="1"/>
  <c r="CK48" i="24"/>
  <c r="CK35" i="25"/>
  <c r="CK48" i="25" s="1"/>
  <c r="CK35" i="23"/>
  <c r="CK48" i="23" s="1"/>
  <c r="AS37" i="20"/>
  <c r="AS50" i="20" s="1"/>
  <c r="AS50" i="19"/>
  <c r="AS37" i="18"/>
  <c r="AS50" i="18" s="1"/>
  <c r="AR34" i="25"/>
  <c r="AR47" i="25" s="1"/>
  <c r="P59" i="23"/>
  <c r="AR51" i="22"/>
  <c r="AR38" i="23"/>
  <c r="AR51" i="23" s="1"/>
  <c r="BT42" i="20"/>
  <c r="BT55" i="20" s="1"/>
  <c r="BT55" i="19"/>
  <c r="BT42" i="18"/>
  <c r="BT55" i="18" s="1"/>
  <c r="Q54" i="22"/>
  <c r="Q41" i="23"/>
  <c r="Q54" i="23" s="1"/>
  <c r="AI42" i="10"/>
  <c r="AI55" i="10" s="1"/>
  <c r="AI55" i="9"/>
  <c r="AI42" i="8"/>
  <c r="AI55" i="8" s="1"/>
  <c r="AS53" i="26"/>
  <c r="AS40" i="25"/>
  <c r="AS53" i="25" s="1"/>
  <c r="BJ51" i="12"/>
  <c r="BJ38" i="13"/>
  <c r="BJ51" i="13" s="1"/>
  <c r="AJ56" i="26"/>
  <c r="AJ43" i="25"/>
  <c r="AJ56" i="25" s="1"/>
  <c r="BA38" i="15"/>
  <c r="BA51" i="15" s="1"/>
  <c r="BA51" i="14"/>
  <c r="BA38" i="13"/>
  <c r="BA51" i="13" s="1"/>
  <c r="BB56" i="22"/>
  <c r="BB59" i="22" s="1"/>
  <c r="BB43" i="23"/>
  <c r="BB56" i="23" s="1"/>
  <c r="CE20" i="8"/>
  <c r="CG50" i="8"/>
  <c r="CE47" i="8"/>
  <c r="CE59" i="8" s="1"/>
  <c r="CG55" i="8"/>
  <c r="CG57" i="8"/>
  <c r="CG51" i="8"/>
  <c r="CF47" i="8"/>
  <c r="CF59" i="8" s="1"/>
  <c r="CG48" i="8"/>
  <c r="CG56" i="8"/>
  <c r="CG47" i="8"/>
  <c r="CG49" i="8"/>
  <c r="CG54" i="8"/>
  <c r="CG53" i="8"/>
  <c r="CG52" i="8"/>
  <c r="CG58" i="8"/>
  <c r="CH47" i="8"/>
  <c r="CH59" i="8" s="1"/>
  <c r="R34" i="25"/>
  <c r="R47" i="25" s="1"/>
  <c r="R47" i="24"/>
  <c r="R34" i="23"/>
  <c r="R47" i="23" s="1"/>
  <c r="CB39" i="25"/>
  <c r="CB52" i="25" s="1"/>
  <c r="CB52" i="24"/>
  <c r="CB39" i="23"/>
  <c r="CB52" i="23" s="1"/>
  <c r="CB38" i="23"/>
  <c r="CB51" i="23" s="1"/>
  <c r="CK36" i="18"/>
  <c r="CK49" i="18" s="1"/>
  <c r="CC38" i="23"/>
  <c r="CC51" i="23" s="1"/>
  <c r="Z42" i="23"/>
  <c r="Z55" i="23" s="1"/>
  <c r="AS53" i="11"/>
  <c r="AS40" i="10"/>
  <c r="AS53" i="10" s="1"/>
  <c r="Z44" i="20"/>
  <c r="Z57" i="20" s="1"/>
  <c r="Z57" i="19"/>
  <c r="Z44" i="18"/>
  <c r="Z57" i="18" s="1"/>
  <c r="BA44" i="10"/>
  <c r="BA57" i="10" s="1"/>
  <c r="BA57" i="9"/>
  <c r="BA44" i="8"/>
  <c r="BA57" i="8" s="1"/>
  <c r="BS48" i="12"/>
  <c r="BV8" i="16"/>
  <c r="BM20" i="16"/>
  <c r="BO58" i="16"/>
  <c r="BO50" i="16"/>
  <c r="BM47" i="16"/>
  <c r="BM59" i="16" s="1"/>
  <c r="BO52" i="16"/>
  <c r="BO53" i="16"/>
  <c r="BO57" i="16"/>
  <c r="BN47" i="16"/>
  <c r="BN59" i="16" s="1"/>
  <c r="BO51" i="16"/>
  <c r="BO54" i="16"/>
  <c r="BO47" i="16"/>
  <c r="BO48" i="16"/>
  <c r="BO56" i="16"/>
  <c r="BO49" i="16"/>
  <c r="BP47" i="16"/>
  <c r="BP59" i="16" s="1"/>
  <c r="BO55" i="16"/>
  <c r="BQ47" i="16"/>
  <c r="BQ59" i="16" s="1"/>
  <c r="BR47" i="16"/>
  <c r="BR59" i="16" s="1"/>
  <c r="R55" i="26"/>
  <c r="R42" i="25"/>
  <c r="R55" i="25" s="1"/>
  <c r="Z50" i="26"/>
  <c r="Z37" i="25"/>
  <c r="Z50" i="25" s="1"/>
  <c r="BK58" i="12"/>
  <c r="BK45" i="13"/>
  <c r="BK58" i="13" s="1"/>
  <c r="AA53" i="17"/>
  <c r="AA59" i="17" s="1"/>
  <c r="AA40" i="18"/>
  <c r="AA53" i="18" s="1"/>
  <c r="BB37" i="25"/>
  <c r="BB50" i="25" s="1"/>
  <c r="BB50" i="24"/>
  <c r="BB37" i="23"/>
  <c r="BB50" i="23" s="1"/>
  <c r="BK55" i="16"/>
  <c r="BK59" i="16" s="1"/>
  <c r="BK42" i="15"/>
  <c r="BK55" i="15" s="1"/>
  <c r="BK39" i="15"/>
  <c r="BK52" i="15" s="1"/>
  <c r="BK52" i="14"/>
  <c r="BK39" i="13"/>
  <c r="BK52" i="13" s="1"/>
  <c r="AA45" i="15"/>
  <c r="AA58" i="15" s="1"/>
  <c r="AA58" i="14"/>
  <c r="AA45" i="13"/>
  <c r="AA58" i="13" s="1"/>
  <c r="BJ55" i="7"/>
  <c r="BJ59" i="7" s="1"/>
  <c r="BJ42" i="8"/>
  <c r="BJ55" i="8" s="1"/>
  <c r="BJ39" i="10"/>
  <c r="BJ52" i="10" s="1"/>
  <c r="Z39" i="25"/>
  <c r="Z52" i="25" s="1"/>
  <c r="BF59" i="17"/>
  <c r="CL55" i="22"/>
  <c r="CL42" i="23"/>
  <c r="CL55" i="23" s="1"/>
  <c r="AA58" i="26"/>
  <c r="AA45" i="25"/>
  <c r="AA58" i="25" s="1"/>
  <c r="CB47" i="23"/>
  <c r="BT45" i="8"/>
  <c r="BT58" i="8" s="1"/>
  <c r="AS55" i="26"/>
  <c r="AS42" i="25"/>
  <c r="AS55" i="25" s="1"/>
  <c r="CL48" i="24"/>
  <c r="CL35" i="25"/>
  <c r="CL48" i="25" s="1"/>
  <c r="CL35" i="23"/>
  <c r="CL48" i="23" s="1"/>
  <c r="AR37" i="20"/>
  <c r="AR50" i="20" s="1"/>
  <c r="AR50" i="19"/>
  <c r="AR37" i="18"/>
  <c r="AR50" i="18" s="1"/>
  <c r="P59" i="24"/>
  <c r="AA41" i="25"/>
  <c r="AA54" i="25" s="1"/>
  <c r="H34" i="10"/>
  <c r="H47" i="10" s="1"/>
  <c r="H47" i="9"/>
  <c r="H34" i="8"/>
  <c r="H47" i="8" s="1"/>
  <c r="CC35" i="23"/>
  <c r="CC48" i="23" s="1"/>
  <c r="AJ48" i="17"/>
  <c r="AJ59" i="17" s="1"/>
  <c r="AJ35" i="18"/>
  <c r="AJ48" i="18" s="1"/>
  <c r="Z35" i="20"/>
  <c r="Z48" i="20" s="1"/>
  <c r="BT42" i="15"/>
  <c r="BT55" i="15" s="1"/>
  <c r="AJ42" i="10"/>
  <c r="AJ55" i="10" s="1"/>
  <c r="AJ55" i="9"/>
  <c r="AJ42" i="8"/>
  <c r="AJ55" i="8" s="1"/>
  <c r="BB38" i="15"/>
  <c r="BB51" i="15" s="1"/>
  <c r="BB51" i="14"/>
  <c r="BB38" i="13"/>
  <c r="BB51" i="13" s="1"/>
  <c r="Q34" i="15"/>
  <c r="Q47" i="15" s="1"/>
  <c r="Q47" i="14"/>
  <c r="Q34" i="13"/>
  <c r="Q47" i="13" s="1"/>
  <c r="BT47" i="12"/>
  <c r="BT34" i="13"/>
  <c r="BT47" i="13" s="1"/>
  <c r="AR55" i="16"/>
  <c r="AR59" i="16" s="1"/>
  <c r="AR42" i="15"/>
  <c r="AR55" i="15" s="1"/>
  <c r="AI42" i="25"/>
  <c r="AI55" i="25" s="1"/>
  <c r="AI55" i="24"/>
  <c r="AI42" i="23"/>
  <c r="AI55" i="23" s="1"/>
  <c r="R50" i="21"/>
  <c r="R37" i="20"/>
  <c r="R50" i="20" s="1"/>
  <c r="BT48" i="12"/>
  <c r="Q34" i="25"/>
  <c r="Q47" i="25" s="1"/>
  <c r="Q47" i="24"/>
  <c r="Q34" i="23"/>
  <c r="Q47" i="23" s="1"/>
  <c r="AA35" i="25"/>
  <c r="AA48" i="25" s="1"/>
  <c r="AA48" i="24"/>
  <c r="AA35" i="23"/>
  <c r="AA48" i="23" s="1"/>
  <c r="Z35" i="25"/>
  <c r="Z48" i="25" s="1"/>
  <c r="Z48" i="24"/>
  <c r="Z35" i="23"/>
  <c r="Z48" i="23" s="1"/>
  <c r="AI37" i="8"/>
  <c r="AI50" i="8" s="1"/>
  <c r="Z52" i="7"/>
  <c r="Z39" i="8"/>
  <c r="Z52" i="8" s="1"/>
  <c r="H35" i="20"/>
  <c r="H48" i="20" s="1"/>
  <c r="BB41" i="20"/>
  <c r="BB54" i="20" s="1"/>
  <c r="BB54" i="19"/>
  <c r="BB41" i="18"/>
  <c r="BB54" i="18" s="1"/>
  <c r="AR54" i="12"/>
  <c r="AR41" i="13"/>
  <c r="AR54" i="13" s="1"/>
  <c r="BA45" i="10"/>
  <c r="BA58" i="10" s="1"/>
  <c r="CA47" i="18"/>
  <c r="CA59" i="18" s="1"/>
  <c r="AS50" i="22"/>
  <c r="AS37" i="23"/>
  <c r="AS50" i="23" s="1"/>
  <c r="AJ54" i="21"/>
  <c r="AJ41" i="20"/>
  <c r="AJ54" i="20" s="1"/>
  <c r="I51" i="11"/>
  <c r="I38" i="10"/>
  <c r="I51" i="10" s="1"/>
  <c r="CC34" i="10"/>
  <c r="CC47" i="10" s="1"/>
  <c r="AS50" i="12"/>
  <c r="AS37" i="13"/>
  <c r="AS50" i="13" s="1"/>
  <c r="BA41" i="20"/>
  <c r="BA54" i="20" s="1"/>
  <c r="BA54" i="19"/>
  <c r="BA41" i="18"/>
  <c r="BA54" i="18" s="1"/>
  <c r="Z47" i="24"/>
  <c r="Z34" i="25"/>
  <c r="Z47" i="25" s="1"/>
  <c r="Z34" i="23"/>
  <c r="Z47" i="23" s="1"/>
  <c r="BA54" i="7"/>
  <c r="BA41" i="8"/>
  <c r="BA54" i="8" s="1"/>
  <c r="Q55" i="26"/>
  <c r="Q42" i="25"/>
  <c r="Q55" i="25" s="1"/>
  <c r="I50" i="17"/>
  <c r="I37" i="18"/>
  <c r="I50" i="18" s="1"/>
  <c r="AS44" i="10"/>
  <c r="AS57" i="10" s="1"/>
  <c r="AS44" i="8"/>
  <c r="AS57" i="8" s="1"/>
  <c r="AS57" i="9"/>
  <c r="AJ56" i="7"/>
  <c r="AJ43" i="8"/>
  <c r="AJ56" i="8" s="1"/>
  <c r="I43" i="25"/>
  <c r="I56" i="25" s="1"/>
  <c r="CB37" i="25"/>
  <c r="CB50" i="25" s="1"/>
  <c r="AS49" i="21"/>
  <c r="AS59" i="21" s="1"/>
  <c r="AS36" i="20"/>
  <c r="AS49" i="20" s="1"/>
  <c r="I54" i="16"/>
  <c r="I59" i="16" s="1"/>
  <c r="I41" i="15"/>
  <c r="I54" i="15" s="1"/>
  <c r="AJ53" i="21"/>
  <c r="AJ40" i="20"/>
  <c r="AJ53" i="20" s="1"/>
  <c r="BS36" i="25"/>
  <c r="BS49" i="25" s="1"/>
  <c r="BS49" i="24"/>
  <c r="BS36" i="23"/>
  <c r="BS49" i="23" s="1"/>
  <c r="CC56" i="26"/>
  <c r="CC43" i="25"/>
  <c r="CC56" i="25" s="1"/>
  <c r="CL45" i="25"/>
  <c r="CL58" i="25" s="1"/>
  <c r="CL58" i="24"/>
  <c r="CL45" i="23"/>
  <c r="CL58" i="23" s="1"/>
  <c r="CC57" i="19"/>
  <c r="CC44" i="18"/>
  <c r="CC57" i="18" s="1"/>
  <c r="CC44" i="20"/>
  <c r="CC57" i="20" s="1"/>
  <c r="BA35" i="25"/>
  <c r="BA48" i="25" s="1"/>
  <c r="BA48" i="24"/>
  <c r="BA35" i="23"/>
  <c r="BA48" i="23" s="1"/>
  <c r="BJ58" i="12"/>
  <c r="BJ45" i="13"/>
  <c r="BJ58" i="13" s="1"/>
  <c r="CB47" i="17"/>
  <c r="CB59" i="17" s="1"/>
  <c r="AS41" i="20"/>
  <c r="AS54" i="20" s="1"/>
  <c r="BI59" i="23"/>
  <c r="CG59" i="12"/>
  <c r="BK45" i="23"/>
  <c r="BK58" i="23" s="1"/>
  <c r="Z41" i="10"/>
  <c r="Z54" i="10" s="1"/>
  <c r="BJ55" i="16"/>
  <c r="BJ59" i="16" s="1"/>
  <c r="BJ42" i="15"/>
  <c r="BJ55" i="15" s="1"/>
  <c r="BB44" i="25"/>
  <c r="BB57" i="25" s="1"/>
  <c r="BJ39" i="15"/>
  <c r="BJ52" i="15" s="1"/>
  <c r="BJ52" i="14"/>
  <c r="BJ39" i="13"/>
  <c r="BJ52" i="13" s="1"/>
  <c r="BK34" i="20"/>
  <c r="BK47" i="20" s="1"/>
  <c r="Z45" i="15"/>
  <c r="Z58" i="15" s="1"/>
  <c r="Z58" i="14"/>
  <c r="Z45" i="13"/>
  <c r="Z58" i="13" s="1"/>
  <c r="BS47" i="16"/>
  <c r="BS59" i="16" s="1"/>
  <c r="AA43" i="20"/>
  <c r="AA56" i="20" s="1"/>
  <c r="R49" i="17"/>
  <c r="R36" i="18"/>
  <c r="R49" i="18" s="1"/>
  <c r="CC44" i="15"/>
  <c r="CC57" i="15" s="1"/>
  <c r="CC57" i="14"/>
  <c r="CC44" i="13"/>
  <c r="CC57" i="13" s="1"/>
  <c r="CK55" i="22"/>
  <c r="CK42" i="23"/>
  <c r="CK55" i="23" s="1"/>
  <c r="Z58" i="26"/>
  <c r="Z45" i="25"/>
  <c r="Z58" i="25" s="1"/>
  <c r="AJ37" i="20"/>
  <c r="AJ50" i="20" s="1"/>
  <c r="AJ50" i="19"/>
  <c r="AJ59" i="19" s="1"/>
  <c r="AJ37" i="18"/>
  <c r="AJ50" i="18" s="1"/>
  <c r="AA34" i="10"/>
  <c r="AA47" i="10" s="1"/>
  <c r="AR55" i="26"/>
  <c r="AR42" i="25"/>
  <c r="AR55" i="25" s="1"/>
  <c r="CB35" i="25"/>
  <c r="CB48" i="25" s="1"/>
  <c r="AA39" i="15"/>
  <c r="AA52" i="15" s="1"/>
  <c r="AA52" i="14"/>
  <c r="AA39" i="13"/>
  <c r="AA52" i="13" s="1"/>
  <c r="F92" i="6"/>
  <c r="F32" i="4"/>
  <c r="P59" i="25"/>
  <c r="B40" i="6"/>
  <c r="B38" i="4"/>
  <c r="I47" i="9"/>
  <c r="I34" i="10"/>
  <c r="I47" i="10" s="1"/>
  <c r="I34" i="8"/>
  <c r="I47" i="8" s="1"/>
  <c r="AI48" i="17"/>
  <c r="AI59" i="17" s="1"/>
  <c r="AI35" i="18"/>
  <c r="AI48" i="18" s="1"/>
  <c r="P59" i="19"/>
  <c r="AI38" i="13"/>
  <c r="AI51" i="13" s="1"/>
  <c r="BK42" i="18"/>
  <c r="BK55" i="18" s="1"/>
  <c r="CC47" i="21"/>
  <c r="CK40" i="25"/>
  <c r="CK53" i="25" s="1"/>
  <c r="CK53" i="24"/>
  <c r="CK40" i="23"/>
  <c r="CK53" i="23" s="1"/>
  <c r="CE52" i="19"/>
  <c r="CF52" i="19"/>
  <c r="CH52" i="19"/>
  <c r="CI52" i="19"/>
  <c r="BS42" i="10"/>
  <c r="BS55" i="10" s="1"/>
  <c r="BS55" i="9"/>
  <c r="BS42" i="8"/>
  <c r="BS55" i="8" s="1"/>
  <c r="Q55" i="17"/>
  <c r="Q42" i="18"/>
  <c r="Q55" i="18" s="1"/>
  <c r="BA50" i="12"/>
  <c r="BA37" i="13"/>
  <c r="BA50" i="13" s="1"/>
  <c r="BJ48" i="9"/>
  <c r="BJ35" i="10"/>
  <c r="BJ48" i="10" s="1"/>
  <c r="BJ35" i="8"/>
  <c r="BJ48" i="8" s="1"/>
  <c r="CC47" i="26"/>
  <c r="CC34" i="25"/>
  <c r="CC47" i="25" s="1"/>
  <c r="Q42" i="10"/>
  <c r="Q55" i="10" s="1"/>
  <c r="D35" i="6"/>
  <c r="D26" i="4"/>
  <c r="BA37" i="25"/>
  <c r="BA50" i="25" s="1"/>
  <c r="BA50" i="24"/>
  <c r="BA37" i="23"/>
  <c r="BA50" i="23" s="1"/>
  <c r="CE8" i="21"/>
  <c r="BV20" i="21"/>
  <c r="BV47" i="21"/>
  <c r="BV59" i="21" s="1"/>
  <c r="BX55" i="21"/>
  <c r="BX49" i="21"/>
  <c r="BX58" i="21"/>
  <c r="BW47" i="21"/>
  <c r="BW59" i="21" s="1"/>
  <c r="BX56" i="21"/>
  <c r="BX48" i="21"/>
  <c r="BX54" i="21"/>
  <c r="BX50" i="21"/>
  <c r="BX53" i="21"/>
  <c r="BX57" i="21"/>
  <c r="BX52" i="21"/>
  <c r="BX51" i="21"/>
  <c r="BX47" i="21"/>
  <c r="BY47" i="21"/>
  <c r="BY59" i="21" s="1"/>
  <c r="BZ47" i="21"/>
  <c r="BZ59" i="21" s="1"/>
  <c r="I40" i="25"/>
  <c r="I53" i="25" s="1"/>
  <c r="AI36" i="15"/>
  <c r="AI49" i="15" s="1"/>
  <c r="AI49" i="14"/>
  <c r="AI36" i="13"/>
  <c r="AI49" i="13" s="1"/>
  <c r="K13" i="4"/>
  <c r="T13" i="6"/>
  <c r="BV20" i="22"/>
  <c r="CE8" i="22"/>
  <c r="BX50" i="22"/>
  <c r="BX57" i="22"/>
  <c r="BW47" i="22"/>
  <c r="BW59" i="22" s="1"/>
  <c r="BX47" i="22"/>
  <c r="BV47" i="22"/>
  <c r="BV59" i="22" s="1"/>
  <c r="BY47" i="22"/>
  <c r="BY59" i="22" s="1"/>
  <c r="BX54" i="22"/>
  <c r="BX56" i="22"/>
  <c r="BX52" i="22"/>
  <c r="BZ47" i="22"/>
  <c r="BZ59" i="22" s="1"/>
  <c r="BX49" i="22"/>
  <c r="BX53" i="22"/>
  <c r="BX58" i="22"/>
  <c r="BX51" i="22"/>
  <c r="BX48" i="22"/>
  <c r="CA47" i="22"/>
  <c r="CA59" i="22" s="1"/>
  <c r="BX55" i="22"/>
  <c r="CB47" i="22"/>
  <c r="CB59" i="22" s="1"/>
  <c r="CC47" i="22"/>
  <c r="CC59" i="22" s="1"/>
  <c r="H51" i="11"/>
  <c r="H38" i="10"/>
  <c r="H51" i="10" s="1"/>
  <c r="AA34" i="25"/>
  <c r="AA47" i="25" s="1"/>
  <c r="AA47" i="24"/>
  <c r="AA34" i="23"/>
  <c r="AA47" i="23" s="1"/>
  <c r="BB54" i="7"/>
  <c r="BB41" i="8"/>
  <c r="BB54" i="8" s="1"/>
  <c r="CL40" i="25"/>
  <c r="CL53" i="25" s="1"/>
  <c r="CL53" i="24"/>
  <c r="CL40" i="23"/>
  <c r="CL53" i="23" s="1"/>
  <c r="AR53" i="11"/>
  <c r="AR40" i="10"/>
  <c r="AR53" i="10" s="1"/>
  <c r="R41" i="10"/>
  <c r="R54" i="10" s="1"/>
  <c r="R54" i="9"/>
  <c r="R41" i="8"/>
  <c r="R54" i="8" s="1"/>
  <c r="Q35" i="25"/>
  <c r="Q48" i="25" s="1"/>
  <c r="AR50" i="22"/>
  <c r="AR37" i="23"/>
  <c r="AR50" i="23" s="1"/>
  <c r="AI54" i="21"/>
  <c r="AI41" i="20"/>
  <c r="AI54" i="20" s="1"/>
  <c r="AR50" i="12"/>
  <c r="AR37" i="13"/>
  <c r="AR50" i="13" s="1"/>
  <c r="BI59" i="8"/>
  <c r="AR43" i="25"/>
  <c r="AR56" i="25" s="1"/>
  <c r="AR56" i="24"/>
  <c r="AR43" i="23"/>
  <c r="AR56" i="23" s="1"/>
  <c r="H24" i="4"/>
  <c r="H45" i="4"/>
  <c r="H50" i="17"/>
  <c r="H37" i="18"/>
  <c r="H50" i="18" s="1"/>
  <c r="AR44" i="8"/>
  <c r="AR57" i="8" s="1"/>
  <c r="AR44" i="10"/>
  <c r="AR57" i="10" s="1"/>
  <c r="AR57" i="9"/>
  <c r="CE20" i="10"/>
  <c r="CE47" i="10"/>
  <c r="CE59" i="10" s="1"/>
  <c r="CG54" i="10"/>
  <c r="CF47" i="10"/>
  <c r="CF59" i="10" s="1"/>
  <c r="CH47" i="10"/>
  <c r="CH59" i="10" s="1"/>
  <c r="CG48" i="10"/>
  <c r="CG47" i="10"/>
  <c r="CG55" i="10"/>
  <c r="CG51" i="10"/>
  <c r="CG50" i="10"/>
  <c r="CG57" i="10"/>
  <c r="CG58" i="10"/>
  <c r="CI47" i="10"/>
  <c r="CI59" i="10" s="1"/>
  <c r="CG49" i="10"/>
  <c r="CG52" i="10"/>
  <c r="CJ47" i="10"/>
  <c r="CJ59" i="10" s="1"/>
  <c r="CG53" i="10"/>
  <c r="CG56" i="10"/>
  <c r="CK47" i="10"/>
  <c r="CL47" i="10"/>
  <c r="BT39" i="10"/>
  <c r="BT52" i="10" s="1"/>
  <c r="BT52" i="9"/>
  <c r="BT39" i="8"/>
  <c r="BT52" i="8" s="1"/>
  <c r="G59" i="7"/>
  <c r="G61" i="7" s="1"/>
  <c r="G61" i="6" s="1"/>
  <c r="AI56" i="7"/>
  <c r="AI43" i="8"/>
  <c r="AI56" i="8" s="1"/>
  <c r="CL36" i="10"/>
  <c r="CL49" i="10" s="1"/>
  <c r="CL49" i="9"/>
  <c r="CL36" i="8"/>
  <c r="CL49" i="8" s="1"/>
  <c r="AS54" i="26"/>
  <c r="AS41" i="25"/>
  <c r="AS54" i="25" s="1"/>
  <c r="I45" i="20"/>
  <c r="I58" i="20" s="1"/>
  <c r="I58" i="19"/>
  <c r="I45" i="18"/>
  <c r="I58" i="18" s="1"/>
  <c r="I54" i="26"/>
  <c r="I41" i="25"/>
  <c r="I54" i="25" s="1"/>
  <c r="AR49" i="21"/>
  <c r="AR59" i="21" s="1"/>
  <c r="AR36" i="20"/>
  <c r="AR49" i="20" s="1"/>
  <c r="CC47" i="18"/>
  <c r="Q52" i="7"/>
  <c r="Q59" i="7" s="1"/>
  <c r="Q39" i="8"/>
  <c r="Q52" i="8" s="1"/>
  <c r="BT36" i="25"/>
  <c r="BT49" i="25" s="1"/>
  <c r="BT49" i="24"/>
  <c r="BT36" i="23"/>
  <c r="BT49" i="23" s="1"/>
  <c r="CB56" i="26"/>
  <c r="CB43" i="25"/>
  <c r="CB56" i="25" s="1"/>
  <c r="CK45" i="25"/>
  <c r="CK58" i="25" s="1"/>
  <c r="CK58" i="24"/>
  <c r="CK45" i="23"/>
  <c r="CK58" i="23" s="1"/>
  <c r="CB57" i="19"/>
  <c r="CB44" i="20"/>
  <c r="CB57" i="20" s="1"/>
  <c r="CB44" i="18"/>
  <c r="CB57" i="18" s="1"/>
  <c r="BB35" i="25"/>
  <c r="BB48" i="25" s="1"/>
  <c r="BB35" i="23"/>
  <c r="BB48" i="23" s="1"/>
  <c r="BB48" i="24"/>
  <c r="BR59" i="23"/>
  <c r="CC47" i="23"/>
  <c r="BJ45" i="23"/>
  <c r="BJ58" i="23" s="1"/>
  <c r="CC58" i="12"/>
  <c r="CC45" i="13"/>
  <c r="CC58" i="13" s="1"/>
  <c r="AI45" i="20"/>
  <c r="AI58" i="20" s="1"/>
  <c r="BI59" i="24"/>
  <c r="R44" i="10"/>
  <c r="R57" i="10" s="1"/>
  <c r="Q38" i="15"/>
  <c r="Q51" i="15" s="1"/>
  <c r="Q51" i="14"/>
  <c r="Q38" i="13"/>
  <c r="Q51" i="13" s="1"/>
  <c r="BK34" i="25"/>
  <c r="BK47" i="25" s="1"/>
  <c r="BK47" i="24"/>
  <c r="BK34" i="23"/>
  <c r="BK47" i="23" s="1"/>
  <c r="Q52" i="22"/>
  <c r="Q39" i="23"/>
  <c r="Q52" i="23" s="1"/>
  <c r="BK40" i="15"/>
  <c r="BK53" i="15" s="1"/>
  <c r="BK53" i="14"/>
  <c r="BK40" i="13"/>
  <c r="BK53" i="13" s="1"/>
  <c r="Q49" i="17"/>
  <c r="Q36" i="18"/>
  <c r="Q49" i="18" s="1"/>
  <c r="CB44" i="15"/>
  <c r="CB57" i="15" s="1"/>
  <c r="CB57" i="14"/>
  <c r="CB44" i="13"/>
  <c r="CB57" i="13" s="1"/>
  <c r="AI37" i="20"/>
  <c r="AI50" i="20" s="1"/>
  <c r="AI50" i="19"/>
  <c r="AI37" i="18"/>
  <c r="AI50" i="18" s="1"/>
  <c r="AA34" i="8"/>
  <c r="AA47" i="8" s="1"/>
  <c r="CG59" i="7"/>
  <c r="Q45" i="15"/>
  <c r="Q58" i="15" s="1"/>
  <c r="Q45" i="13"/>
  <c r="Q58" i="13" s="1"/>
  <c r="Q58" i="14"/>
  <c r="BB51" i="26"/>
  <c r="BB38" i="25"/>
  <c r="BB51" i="25" s="1"/>
  <c r="Z36" i="25"/>
  <c r="Z49" i="25" s="1"/>
  <c r="Z45" i="20"/>
  <c r="Z58" i="20" s="1"/>
  <c r="Z58" i="19"/>
  <c r="Z45" i="18"/>
  <c r="Z58" i="18" s="1"/>
  <c r="Z39" i="15"/>
  <c r="Z52" i="15" s="1"/>
  <c r="Z52" i="14"/>
  <c r="Z39" i="13"/>
  <c r="Z52" i="13" s="1"/>
  <c r="AS57" i="22"/>
  <c r="AS44" i="23"/>
  <c r="AS57" i="23" s="1"/>
  <c r="CC35" i="25"/>
  <c r="CC48" i="25" s="1"/>
  <c r="BB42" i="10"/>
  <c r="BB55" i="10" s="1"/>
  <c r="BB55" i="9"/>
  <c r="BB42" i="8"/>
  <c r="BB55" i="8" s="1"/>
  <c r="BK35" i="25"/>
  <c r="BK48" i="25" s="1"/>
  <c r="BK48" i="24"/>
  <c r="BK35" i="23"/>
  <c r="BK48" i="23" s="1"/>
  <c r="BJ40" i="18"/>
  <c r="BJ53" i="18" s="1"/>
  <c r="AA44" i="10"/>
  <c r="AA57" i="10" s="1"/>
  <c r="AA44" i="8"/>
  <c r="AA57" i="8" s="1"/>
  <c r="AA57" i="9"/>
  <c r="BB48" i="17"/>
  <c r="BB35" i="18"/>
  <c r="BB48" i="18" s="1"/>
  <c r="CB47" i="21"/>
  <c r="BJ51" i="26"/>
  <c r="BJ38" i="25"/>
  <c r="BJ51" i="25" s="1"/>
  <c r="AA52" i="7"/>
  <c r="AA39" i="8"/>
  <c r="AA52" i="8" s="1"/>
  <c r="AJ53" i="12"/>
  <c r="AJ40" i="13"/>
  <c r="AJ53" i="13" s="1"/>
  <c r="BS48" i="21"/>
  <c r="BS59" i="21" s="1"/>
  <c r="BS35" i="20"/>
  <c r="BS48" i="20" s="1"/>
  <c r="CB41" i="25"/>
  <c r="CB54" i="25" s="1"/>
  <c r="CB54" i="24"/>
  <c r="CB41" i="23"/>
  <c r="CB54" i="23" s="1"/>
  <c r="H55" i="17"/>
  <c r="H42" i="18"/>
  <c r="H55" i="18" s="1"/>
  <c r="BF59" i="24"/>
  <c r="AA50" i="26"/>
  <c r="AA37" i="25"/>
  <c r="AA50" i="25" s="1"/>
  <c r="Z53" i="17"/>
  <c r="Z59" i="17" s="1"/>
  <c r="Z40" i="18"/>
  <c r="Z53" i="18" s="1"/>
  <c r="AA41" i="10"/>
  <c r="AA54" i="10" s="1"/>
  <c r="AJ39" i="23"/>
  <c r="AJ52" i="23" s="1"/>
  <c r="AI49" i="22"/>
  <c r="AI59" i="22" s="1"/>
  <c r="AI36" i="23"/>
  <c r="AI49" i="23" s="1"/>
  <c r="BM20" i="19"/>
  <c r="BV8" i="19"/>
  <c r="BO54" i="19"/>
  <c r="BN47" i="19"/>
  <c r="BN59" i="19" s="1"/>
  <c r="BM47" i="19"/>
  <c r="BM59" i="19" s="1"/>
  <c r="BO48" i="19"/>
  <c r="BO47" i="19"/>
  <c r="BP47" i="19"/>
  <c r="BP59" i="19" s="1"/>
  <c r="BO55" i="19"/>
  <c r="BO53" i="19"/>
  <c r="BO58" i="19"/>
  <c r="BO49" i="19"/>
  <c r="BO50" i="19"/>
  <c r="BO52" i="19"/>
  <c r="BO57" i="19"/>
  <c r="BO56" i="19"/>
  <c r="BO51" i="19"/>
  <c r="BQ47" i="19"/>
  <c r="BQ59" i="19" s="1"/>
  <c r="BR47" i="19"/>
  <c r="BR59" i="19" s="1"/>
  <c r="I52" i="26"/>
  <c r="I39" i="25"/>
  <c r="I52" i="25" s="1"/>
  <c r="BS50" i="12"/>
  <c r="BS37" i="13"/>
  <c r="BS50" i="13" s="1"/>
  <c r="C35" i="4"/>
  <c r="C36" i="4" s="1"/>
  <c r="AI53" i="21"/>
  <c r="AI40" i="20"/>
  <c r="AI53" i="20" s="1"/>
  <c r="BB44" i="10"/>
  <c r="BB57" i="10" s="1"/>
  <c r="BB44" i="8"/>
  <c r="BB57" i="8" s="1"/>
  <c r="BB57" i="9"/>
  <c r="CB47" i="26"/>
  <c r="CB34" i="25"/>
  <c r="CB47" i="25" s="1"/>
  <c r="AS39" i="20"/>
  <c r="AS52" i="20" s="1"/>
  <c r="BO59" i="22"/>
  <c r="BS41" i="25"/>
  <c r="BS54" i="25" s="1"/>
  <c r="BS54" i="24"/>
  <c r="BS41" i="23"/>
  <c r="BS54" i="23" s="1"/>
  <c r="I51" i="14"/>
  <c r="I38" i="15"/>
  <c r="I51" i="15" s="1"/>
  <c r="I38" i="13"/>
  <c r="I51" i="13" s="1"/>
  <c r="Z41" i="25"/>
  <c r="Z54" i="25" s="1"/>
  <c r="I38" i="20"/>
  <c r="I51" i="20" s="1"/>
  <c r="Q41" i="10"/>
  <c r="Q54" i="10" s="1"/>
  <c r="Q54" i="9"/>
  <c r="Q41" i="8"/>
  <c r="Q54" i="8" s="1"/>
  <c r="BT41" i="25"/>
  <c r="BT54" i="25" s="1"/>
  <c r="BT54" i="24"/>
  <c r="BT41" i="23"/>
  <c r="BT54" i="23" s="1"/>
  <c r="CK48" i="14"/>
  <c r="CK35" i="15"/>
  <c r="CK48" i="15" s="1"/>
  <c r="CK35" i="13"/>
  <c r="CK48" i="13" s="1"/>
  <c r="H51" i="14"/>
  <c r="H38" i="15"/>
  <c r="H51" i="15" s="1"/>
  <c r="H38" i="13"/>
  <c r="H51" i="13" s="1"/>
  <c r="AS52" i="22"/>
  <c r="AS39" i="23"/>
  <c r="AS52" i="23" s="1"/>
  <c r="I55" i="7"/>
  <c r="I42" i="8"/>
  <c r="I55" i="8" s="1"/>
  <c r="CL35" i="20"/>
  <c r="CL48" i="20" s="1"/>
  <c r="CL48" i="19"/>
  <c r="CL35" i="18"/>
  <c r="CL48" i="18" s="1"/>
  <c r="R44" i="13"/>
  <c r="R57" i="13" s="1"/>
  <c r="Y59" i="10"/>
  <c r="BI59" i="9"/>
  <c r="AS43" i="25"/>
  <c r="AS56" i="25" s="1"/>
  <c r="AS56" i="24"/>
  <c r="AS43" i="23"/>
  <c r="AS56" i="23" s="1"/>
  <c r="BS39" i="10"/>
  <c r="BS52" i="10" s="1"/>
  <c r="BS52" i="9"/>
  <c r="BS39" i="8"/>
  <c r="BS52" i="8" s="1"/>
  <c r="I35" i="15"/>
  <c r="I48" i="15" s="1"/>
  <c r="I48" i="14"/>
  <c r="I35" i="13"/>
  <c r="I48" i="13" s="1"/>
  <c r="K21" i="4"/>
  <c r="T21" i="6"/>
  <c r="BB39" i="10"/>
  <c r="BB52" i="10" s="1"/>
  <c r="BB52" i="9"/>
  <c r="BB39" i="8"/>
  <c r="BB52" i="8" s="1"/>
  <c r="CK36" i="10"/>
  <c r="CK49" i="10" s="1"/>
  <c r="CK49" i="9"/>
  <c r="CK36" i="8"/>
  <c r="CK49" i="8" s="1"/>
  <c r="AR54" i="26"/>
  <c r="AR41" i="25"/>
  <c r="AR54" i="25" s="1"/>
  <c r="H45" i="20"/>
  <c r="H58" i="20" s="1"/>
  <c r="H58" i="19"/>
  <c r="H45" i="18"/>
  <c r="H58" i="18" s="1"/>
  <c r="CK47" i="7"/>
  <c r="CK34" i="8"/>
  <c r="CK47" i="8" s="1"/>
  <c r="H54" i="26"/>
  <c r="H41" i="25"/>
  <c r="H54" i="25" s="1"/>
  <c r="R55" i="22"/>
  <c r="R42" i="23"/>
  <c r="R55" i="23" s="1"/>
  <c r="R52" i="7"/>
  <c r="R59" i="7" s="1"/>
  <c r="R39" i="8"/>
  <c r="R52" i="8" s="1"/>
  <c r="CK52" i="9"/>
  <c r="CK39" i="8"/>
  <c r="CK52" i="8" s="1"/>
  <c r="CK39" i="10"/>
  <c r="CK52" i="10" s="1"/>
  <c r="CJ47" i="8"/>
  <c r="CJ59" i="8" s="1"/>
  <c r="BB39" i="20"/>
  <c r="BB52" i="20" s="1"/>
  <c r="BB52" i="19"/>
  <c r="BB39" i="18"/>
  <c r="BB52" i="18" s="1"/>
  <c r="AS58" i="7"/>
  <c r="AS45" i="8"/>
  <c r="AS58" i="8" s="1"/>
  <c r="BR47" i="24"/>
  <c r="BR59" i="24" s="1"/>
  <c r="T15" i="6"/>
  <c r="CB58" i="12"/>
  <c r="CB45" i="13"/>
  <c r="CB58" i="13" s="1"/>
  <c r="CC51" i="12"/>
  <c r="CC38" i="13"/>
  <c r="CC51" i="13" s="1"/>
  <c r="CC39" i="20"/>
  <c r="CC52" i="20" s="1"/>
  <c r="BT50" i="26"/>
  <c r="BT59" i="26" s="1"/>
  <c r="BT37" i="25"/>
  <c r="BT50" i="25" s="1"/>
  <c r="BI59" i="25"/>
  <c r="R38" i="15"/>
  <c r="R51" i="15" s="1"/>
  <c r="R51" i="14"/>
  <c r="R38" i="13"/>
  <c r="R51" i="13" s="1"/>
  <c r="BJ34" i="18"/>
  <c r="BJ47" i="18" s="1"/>
  <c r="BK45" i="25"/>
  <c r="BK58" i="25" s="1"/>
  <c r="CC52" i="7"/>
  <c r="CC39" i="8"/>
  <c r="CC52" i="8" s="1"/>
  <c r="AS57" i="19"/>
  <c r="AS44" i="20"/>
  <c r="AS57" i="20" s="1"/>
  <c r="AS44" i="18"/>
  <c r="AS57" i="18" s="1"/>
  <c r="BJ34" i="25"/>
  <c r="BJ47" i="25" s="1"/>
  <c r="BJ47" i="24"/>
  <c r="BJ34" i="23"/>
  <c r="BJ47" i="23" s="1"/>
  <c r="R52" i="22"/>
  <c r="R39" i="23"/>
  <c r="R52" i="23" s="1"/>
  <c r="BS40" i="23"/>
  <c r="BS53" i="23" s="1"/>
  <c r="CL37" i="20"/>
  <c r="CL50" i="20" s="1"/>
  <c r="CL50" i="19"/>
  <c r="CL37" i="18"/>
  <c r="CL50" i="18" s="1"/>
  <c r="BJ40" i="15"/>
  <c r="BJ53" i="15" s="1"/>
  <c r="BJ40" i="13"/>
  <c r="BJ53" i="13" s="1"/>
  <c r="BJ53" i="14"/>
  <c r="I44" i="10"/>
  <c r="I57" i="10" s="1"/>
  <c r="AS34" i="23"/>
  <c r="AS47" i="23" s="1"/>
  <c r="R45" i="15"/>
  <c r="R58" i="15" s="1"/>
  <c r="R58" i="14"/>
  <c r="R45" i="13"/>
  <c r="R58" i="13" s="1"/>
  <c r="BA51" i="26"/>
  <c r="BA38" i="25"/>
  <c r="BA51" i="25" s="1"/>
  <c r="AA45" i="20"/>
  <c r="AA58" i="20" s="1"/>
  <c r="AA58" i="19"/>
  <c r="AA45" i="18"/>
  <c r="AA58" i="18" s="1"/>
  <c r="AR57" i="22"/>
  <c r="AR44" i="23"/>
  <c r="AR57" i="23" s="1"/>
  <c r="BA44" i="23"/>
  <c r="BA57" i="23" s="1"/>
  <c r="R59" i="16"/>
  <c r="BO59" i="18"/>
  <c r="BA42" i="10"/>
  <c r="BA55" i="10" s="1"/>
  <c r="BA55" i="9"/>
  <c r="BA42" i="8"/>
  <c r="BA55" i="8" s="1"/>
  <c r="BJ35" i="25"/>
  <c r="BJ48" i="25" s="1"/>
  <c r="BJ48" i="24"/>
  <c r="BJ35" i="23"/>
  <c r="BJ48" i="23" s="1"/>
  <c r="CL54" i="14"/>
  <c r="CL41" i="15"/>
  <c r="CL54" i="15" s="1"/>
  <c r="CL41" i="13"/>
  <c r="CL54" i="13" s="1"/>
  <c r="Z44" i="10"/>
  <c r="Z57" i="10" s="1"/>
  <c r="Z44" i="8"/>
  <c r="Z57" i="8" s="1"/>
  <c r="Z57" i="9"/>
  <c r="BA48" i="17"/>
  <c r="BA35" i="18"/>
  <c r="BA48" i="18" s="1"/>
  <c r="H59" i="19" l="1"/>
  <c r="BB59" i="14"/>
  <c r="F68" i="4"/>
  <c r="I59" i="14"/>
  <c r="H61" i="19"/>
  <c r="H77" i="6" s="1"/>
  <c r="AA59" i="7"/>
  <c r="Q59" i="22"/>
  <c r="AS59" i="24"/>
  <c r="BB59" i="17"/>
  <c r="CK47" i="18"/>
  <c r="I59" i="19"/>
  <c r="Z59" i="19"/>
  <c r="F27" i="6"/>
  <c r="F27" i="4" s="1"/>
  <c r="H59" i="15"/>
  <c r="H61" i="15" s="1"/>
  <c r="H71" i="6" s="1"/>
  <c r="F91" i="6"/>
  <c r="BK59" i="7"/>
  <c r="G33" i="6"/>
  <c r="G29" i="6" s="1"/>
  <c r="H59" i="25"/>
  <c r="H61" i="25" s="1"/>
  <c r="H85" i="6" s="1"/>
  <c r="H61" i="22"/>
  <c r="H82" i="6" s="1"/>
  <c r="CK59" i="26"/>
  <c r="I61" i="22"/>
  <c r="I82" i="6" s="1"/>
  <c r="Z59" i="7"/>
  <c r="J61" i="7" s="1"/>
  <c r="J61" i="6" s="1"/>
  <c r="Z59" i="24"/>
  <c r="CK47" i="23"/>
  <c r="CK59" i="23" s="1"/>
  <c r="AA59" i="26"/>
  <c r="BJ59" i="26"/>
  <c r="CK59" i="25"/>
  <c r="R59" i="21"/>
  <c r="J61" i="21" s="1"/>
  <c r="J79" i="6" s="1"/>
  <c r="G32" i="6"/>
  <c r="G28" i="6" s="1"/>
  <c r="G28" i="4" s="1"/>
  <c r="H61" i="21"/>
  <c r="H79" i="6" s="1"/>
  <c r="CL47" i="18"/>
  <c r="CL59" i="18" s="1"/>
  <c r="R61" i="18" s="1"/>
  <c r="R76" i="6" s="1"/>
  <c r="AI59" i="19"/>
  <c r="H61" i="12"/>
  <c r="H68" i="6" s="1"/>
  <c r="CB59" i="14"/>
  <c r="BT59" i="14"/>
  <c r="P61" i="14" s="1"/>
  <c r="P70" i="6" s="1"/>
  <c r="BA59" i="15"/>
  <c r="R59" i="12"/>
  <c r="AR59" i="13"/>
  <c r="AR59" i="15"/>
  <c r="CL47" i="25"/>
  <c r="CL59" i="25" s="1"/>
  <c r="R61" i="25" s="1"/>
  <c r="R85" i="6" s="1"/>
  <c r="BK59" i="24"/>
  <c r="BB59" i="23"/>
  <c r="Q59" i="24"/>
  <c r="I61" i="24" s="1"/>
  <c r="I84" i="6" s="1"/>
  <c r="BB59" i="24"/>
  <c r="CC59" i="26"/>
  <c r="CB59" i="26"/>
  <c r="P61" i="26" s="1"/>
  <c r="P86" i="6" s="1"/>
  <c r="AR59" i="22"/>
  <c r="Q59" i="26"/>
  <c r="AA59" i="24"/>
  <c r="BA59" i="26"/>
  <c r="R59" i="22"/>
  <c r="Z59" i="22"/>
  <c r="BK59" i="26"/>
  <c r="O61" i="26" s="1"/>
  <c r="O86" i="6" s="1"/>
  <c r="I59" i="23"/>
  <c r="AS59" i="22"/>
  <c r="AR59" i="24"/>
  <c r="R59" i="19"/>
  <c r="H59" i="17"/>
  <c r="H61" i="17" s="1"/>
  <c r="H75" i="6" s="1"/>
  <c r="BK59" i="18"/>
  <c r="R59" i="20"/>
  <c r="BJ59" i="20"/>
  <c r="AJ59" i="21"/>
  <c r="BT59" i="20"/>
  <c r="AI59" i="18"/>
  <c r="AI59" i="21"/>
  <c r="BB59" i="15"/>
  <c r="AR59" i="14"/>
  <c r="AI59" i="14"/>
  <c r="Z59" i="15"/>
  <c r="I59" i="13"/>
  <c r="Z59" i="14"/>
  <c r="Q59" i="12"/>
  <c r="I61" i="12" s="1"/>
  <c r="I68" i="6" s="1"/>
  <c r="BA59" i="14"/>
  <c r="AA59" i="14"/>
  <c r="Z59" i="13"/>
  <c r="BA59" i="13"/>
  <c r="AJ59" i="12"/>
  <c r="H59" i="14"/>
  <c r="H61" i="14" s="1"/>
  <c r="H70" i="6" s="1"/>
  <c r="H31" i="6" s="1"/>
  <c r="BK59" i="15"/>
  <c r="BA59" i="17"/>
  <c r="H59" i="20"/>
  <c r="H61" i="20" s="1"/>
  <c r="H78" i="6" s="1"/>
  <c r="CC59" i="21"/>
  <c r="AA59" i="18"/>
  <c r="CC59" i="20"/>
  <c r="BT59" i="18"/>
  <c r="BS59" i="18"/>
  <c r="AA59" i="19"/>
  <c r="CB59" i="18"/>
  <c r="Z59" i="18"/>
  <c r="BT59" i="19"/>
  <c r="Z59" i="20"/>
  <c r="AJ59" i="20"/>
  <c r="Q59" i="21"/>
  <c r="I61" i="21" s="1"/>
  <c r="I79" i="6" s="1"/>
  <c r="CB59" i="20"/>
  <c r="I59" i="20"/>
  <c r="BS59" i="20"/>
  <c r="BK59" i="20"/>
  <c r="BJ59" i="18"/>
  <c r="CB59" i="21"/>
  <c r="AA59" i="20"/>
  <c r="CG59" i="20"/>
  <c r="AI59" i="23"/>
  <c r="BB59" i="25"/>
  <c r="AI59" i="24"/>
  <c r="AR59" i="23"/>
  <c r="AS59" i="25"/>
  <c r="AR59" i="26"/>
  <c r="AS59" i="26"/>
  <c r="BA59" i="24"/>
  <c r="I59" i="25"/>
  <c r="BA59" i="25"/>
  <c r="AJ59" i="23"/>
  <c r="BA59" i="23"/>
  <c r="H59" i="26"/>
  <c r="H61" i="26" s="1"/>
  <c r="H86" i="6" s="1"/>
  <c r="I59" i="26"/>
  <c r="Z59" i="26"/>
  <c r="H59" i="23"/>
  <c r="H61" i="23" s="1"/>
  <c r="H83" i="6" s="1"/>
  <c r="BB59" i="26"/>
  <c r="H59" i="24"/>
  <c r="H61" i="24" s="1"/>
  <c r="H84" i="6" s="1"/>
  <c r="H33" i="6" s="1"/>
  <c r="BK59" i="23"/>
  <c r="AR59" i="12"/>
  <c r="CB59" i="13"/>
  <c r="I61" i="16"/>
  <c r="I72" i="6" s="1"/>
  <c r="H59" i="13"/>
  <c r="H61" i="13" s="1"/>
  <c r="H69" i="6" s="1"/>
  <c r="CI56" i="12"/>
  <c r="CF56" i="12"/>
  <c r="CJ56" i="12"/>
  <c r="CH56" i="12"/>
  <c r="CE56" i="12"/>
  <c r="CK56" i="12"/>
  <c r="CL56" i="12"/>
  <c r="BB59" i="13"/>
  <c r="BT59" i="15"/>
  <c r="AJ59" i="15"/>
  <c r="BS59" i="15"/>
  <c r="AI59" i="12"/>
  <c r="AI59" i="13"/>
  <c r="BJ59" i="15"/>
  <c r="AS59" i="13"/>
  <c r="BK59" i="13"/>
  <c r="BJ59" i="14"/>
  <c r="N61" i="14" s="1"/>
  <c r="N70" i="6" s="1"/>
  <c r="AS59" i="15"/>
  <c r="BS59" i="12"/>
  <c r="CB47" i="15"/>
  <c r="CB59" i="15" s="1"/>
  <c r="AA59" i="13"/>
  <c r="AS59" i="12"/>
  <c r="Q59" i="13"/>
  <c r="AS59" i="14"/>
  <c r="I59" i="15"/>
  <c r="CK59" i="14"/>
  <c r="BT59" i="11"/>
  <c r="H59" i="9"/>
  <c r="H61" i="9" s="1"/>
  <c r="H63" i="6" s="1"/>
  <c r="H30" i="6" s="1"/>
  <c r="BS59" i="11"/>
  <c r="CC59" i="10"/>
  <c r="AA59" i="9"/>
  <c r="AA59" i="11"/>
  <c r="AJ59" i="7"/>
  <c r="CC59" i="11"/>
  <c r="AI59" i="8"/>
  <c r="BS59" i="10"/>
  <c r="AI59" i="7"/>
  <c r="Z59" i="11"/>
  <c r="AJ59" i="10"/>
  <c r="BB59" i="8"/>
  <c r="BT59" i="9"/>
  <c r="CB59" i="8"/>
  <c r="BT59" i="10"/>
  <c r="AS59" i="8"/>
  <c r="BB59" i="10"/>
  <c r="I59" i="11"/>
  <c r="I61" i="11" s="1"/>
  <c r="I65" i="6" s="1"/>
  <c r="AR59" i="10"/>
  <c r="BT59" i="7"/>
  <c r="AI59" i="10"/>
  <c r="CK59" i="7"/>
  <c r="AR59" i="11"/>
  <c r="BA59" i="7"/>
  <c r="AR59" i="8"/>
  <c r="H59" i="8"/>
  <c r="H61" i="8" s="1"/>
  <c r="H62" i="6" s="1"/>
  <c r="H59" i="11"/>
  <c r="H61" i="11" s="1"/>
  <c r="H65" i="6" s="1"/>
  <c r="AS59" i="10"/>
  <c r="BB59" i="9"/>
  <c r="R59" i="10"/>
  <c r="BA59" i="9"/>
  <c r="AJ59" i="9"/>
  <c r="CB59" i="7"/>
  <c r="BJ59" i="8"/>
  <c r="BS59" i="7"/>
  <c r="BJ59" i="9"/>
  <c r="AR59" i="7"/>
  <c r="AI59" i="9"/>
  <c r="BJ59" i="10"/>
  <c r="BS59" i="8"/>
  <c r="BT59" i="8"/>
  <c r="AS59" i="11"/>
  <c r="BA59" i="8"/>
  <c r="CC59" i="7"/>
  <c r="AR59" i="9"/>
  <c r="I59" i="8"/>
  <c r="CC59" i="8"/>
  <c r="AA59" i="8"/>
  <c r="I59" i="10"/>
  <c r="BB59" i="7"/>
  <c r="N61" i="7" s="1"/>
  <c r="N61" i="6" s="1"/>
  <c r="I59" i="9"/>
  <c r="BA59" i="10"/>
  <c r="AS59" i="9"/>
  <c r="H59" i="7"/>
  <c r="H61" i="7" s="1"/>
  <c r="H61" i="6" s="1"/>
  <c r="AJ59" i="8"/>
  <c r="BS59" i="9"/>
  <c r="Z59" i="9"/>
  <c r="AA59" i="25"/>
  <c r="BV20" i="19"/>
  <c r="CE8" i="19"/>
  <c r="BX58" i="19"/>
  <c r="BV47" i="19"/>
  <c r="BV59" i="19" s="1"/>
  <c r="BW47" i="19"/>
  <c r="BW59" i="19" s="1"/>
  <c r="BX48" i="19"/>
  <c r="BX47" i="19"/>
  <c r="BX50" i="19"/>
  <c r="BX49" i="19"/>
  <c r="BX52" i="19"/>
  <c r="BX55" i="19"/>
  <c r="BX54" i="19"/>
  <c r="BX51" i="19"/>
  <c r="BX57" i="19"/>
  <c r="BX56" i="19"/>
  <c r="BY47" i="19"/>
  <c r="BY59" i="19" s="1"/>
  <c r="BX53" i="19"/>
  <c r="BZ47" i="19"/>
  <c r="BZ59" i="19" s="1"/>
  <c r="CA47" i="19"/>
  <c r="CA59" i="19" s="1"/>
  <c r="CC47" i="19"/>
  <c r="CC59" i="19" s="1"/>
  <c r="CB47" i="19"/>
  <c r="CB59" i="19" s="1"/>
  <c r="CC59" i="23"/>
  <c r="CK59" i="10"/>
  <c r="AA59" i="23"/>
  <c r="H59" i="10"/>
  <c r="H61" i="10" s="1"/>
  <c r="H64" i="6" s="1"/>
  <c r="BO59" i="16"/>
  <c r="CG59" i="8"/>
  <c r="BB59" i="19"/>
  <c r="Z59" i="10"/>
  <c r="R59" i="26"/>
  <c r="AS59" i="7"/>
  <c r="BV20" i="9"/>
  <c r="CE8" i="9"/>
  <c r="BX52" i="9"/>
  <c r="BW47" i="9"/>
  <c r="BW59" i="9" s="1"/>
  <c r="BX58" i="9"/>
  <c r="BV47" i="9"/>
  <c r="BV59" i="9" s="1"/>
  <c r="BX57" i="9"/>
  <c r="BX53" i="9"/>
  <c r="BX54" i="9"/>
  <c r="BX51" i="9"/>
  <c r="BX47" i="9"/>
  <c r="BX49" i="9"/>
  <c r="BX50" i="9"/>
  <c r="BX55" i="9"/>
  <c r="BX48" i="9"/>
  <c r="BX56" i="9"/>
  <c r="BY47" i="9"/>
  <c r="BY59" i="9" s="1"/>
  <c r="BZ47" i="9"/>
  <c r="BZ59" i="9" s="1"/>
  <c r="CA47" i="9"/>
  <c r="CA59" i="9" s="1"/>
  <c r="CC47" i="9"/>
  <c r="CC59" i="9" s="1"/>
  <c r="CB47" i="9"/>
  <c r="CB59" i="9" s="1"/>
  <c r="BX59" i="25"/>
  <c r="AJ59" i="14"/>
  <c r="R59" i="9"/>
  <c r="BS59" i="13"/>
  <c r="H59" i="18"/>
  <c r="H61" i="18" s="1"/>
  <c r="H76" i="6" s="1"/>
  <c r="I45" i="4"/>
  <c r="I24" i="4"/>
  <c r="K12" i="6"/>
  <c r="J24" i="6"/>
  <c r="J12" i="4"/>
  <c r="BJ59" i="23"/>
  <c r="CC59" i="25"/>
  <c r="B40" i="4"/>
  <c r="B41" i="4" s="1"/>
  <c r="BT59" i="25"/>
  <c r="K47" i="4"/>
  <c r="B15" i="5"/>
  <c r="D15" i="5" s="1"/>
  <c r="M14" i="4"/>
  <c r="AR59" i="19"/>
  <c r="AI59" i="15"/>
  <c r="BX59" i="18"/>
  <c r="BO59" i="9"/>
  <c r="R59" i="13"/>
  <c r="AA59" i="15"/>
  <c r="R59" i="23"/>
  <c r="CB59" i="10"/>
  <c r="AR59" i="20"/>
  <c r="E35" i="6"/>
  <c r="E26" i="4"/>
  <c r="E35" i="4" s="1"/>
  <c r="E36" i="4" s="1"/>
  <c r="BV20" i="11"/>
  <c r="CE8" i="11"/>
  <c r="BX50" i="11"/>
  <c r="BX53" i="11"/>
  <c r="BV47" i="11"/>
  <c r="BV59" i="11" s="1"/>
  <c r="BX54" i="11"/>
  <c r="BX57" i="11"/>
  <c r="BX55" i="11"/>
  <c r="BW47" i="11"/>
  <c r="BW59" i="11" s="1"/>
  <c r="BX58" i="11"/>
  <c r="BX48" i="11"/>
  <c r="BX51" i="11"/>
  <c r="BX49" i="11"/>
  <c r="BX47" i="11"/>
  <c r="BX52" i="11"/>
  <c r="BX56" i="11"/>
  <c r="BY47" i="11"/>
  <c r="BY59" i="11" s="1"/>
  <c r="BZ47" i="11"/>
  <c r="BZ59" i="11" s="1"/>
  <c r="CA47" i="11"/>
  <c r="CA59" i="11" s="1"/>
  <c r="BS59" i="19"/>
  <c r="Q59" i="9"/>
  <c r="R59" i="14"/>
  <c r="BK59" i="8"/>
  <c r="AJ59" i="24"/>
  <c r="CL59" i="8"/>
  <c r="R61" i="8" s="1"/>
  <c r="R62" i="6" s="1"/>
  <c r="K46" i="4"/>
  <c r="B14" i="5"/>
  <c r="D14" i="5" s="1"/>
  <c r="M13" i="4"/>
  <c r="AR59" i="18"/>
  <c r="BJ59" i="24"/>
  <c r="CK59" i="8"/>
  <c r="BK59" i="25"/>
  <c r="AA59" i="10"/>
  <c r="B22" i="5"/>
  <c r="D22" i="5" s="1"/>
  <c r="M21" i="4"/>
  <c r="CC59" i="18"/>
  <c r="B51" i="6"/>
  <c r="B52" i="6" s="1"/>
  <c r="B41" i="6"/>
  <c r="R59" i="24"/>
  <c r="AR59" i="25"/>
  <c r="AJ59" i="18"/>
  <c r="CL59" i="14"/>
  <c r="R61" i="14" s="1"/>
  <c r="R70" i="6" s="1"/>
  <c r="Q59" i="8"/>
  <c r="BB59" i="12"/>
  <c r="AA59" i="22"/>
  <c r="R59" i="15"/>
  <c r="BK59" i="9"/>
  <c r="CL59" i="7"/>
  <c r="R61" i="7" s="1"/>
  <c r="R61" i="6" s="1"/>
  <c r="BJ59" i="13"/>
  <c r="K48" i="4"/>
  <c r="M15" i="4"/>
  <c r="B16" i="5"/>
  <c r="D16" i="5" s="1"/>
  <c r="K18" i="6"/>
  <c r="J18" i="4"/>
  <c r="CL59" i="13"/>
  <c r="R61" i="13" s="1"/>
  <c r="R69" i="6" s="1"/>
  <c r="AS59" i="23"/>
  <c r="BJ59" i="25"/>
  <c r="Z59" i="23"/>
  <c r="Q59" i="23"/>
  <c r="I61" i="23" s="1"/>
  <c r="I83" i="6" s="1"/>
  <c r="R59" i="25"/>
  <c r="BV20" i="17"/>
  <c r="CE8" i="17"/>
  <c r="BX56" i="17"/>
  <c r="BX54" i="17"/>
  <c r="BV47" i="17"/>
  <c r="BV59" i="17" s="1"/>
  <c r="BX58" i="17"/>
  <c r="BX55" i="17"/>
  <c r="BW47" i="17"/>
  <c r="BW59" i="17" s="1"/>
  <c r="BX48" i="17"/>
  <c r="BX49" i="17"/>
  <c r="BX53" i="17"/>
  <c r="BX47" i="17"/>
  <c r="BX57" i="17"/>
  <c r="BX52" i="17"/>
  <c r="BX50" i="17"/>
  <c r="BX51" i="17"/>
  <c r="BY47" i="17"/>
  <c r="BY59" i="17" s="1"/>
  <c r="BZ47" i="17"/>
  <c r="BZ59" i="17" s="1"/>
  <c r="CA47" i="17"/>
  <c r="CA59" i="17" s="1"/>
  <c r="CG59" i="14"/>
  <c r="R59" i="18"/>
  <c r="BV20" i="24"/>
  <c r="CE8" i="24"/>
  <c r="BX56" i="24"/>
  <c r="BV47" i="24"/>
  <c r="BV59" i="24" s="1"/>
  <c r="BW47" i="24"/>
  <c r="BW59" i="24" s="1"/>
  <c r="BX47" i="24"/>
  <c r="BY47" i="24"/>
  <c r="BY59" i="24" s="1"/>
  <c r="BX49" i="24"/>
  <c r="BX55" i="24"/>
  <c r="BX51" i="24"/>
  <c r="BX53" i="24"/>
  <c r="BX50" i="24"/>
  <c r="BX48" i="24"/>
  <c r="BZ47" i="24"/>
  <c r="BZ59" i="24" s="1"/>
  <c r="BX58" i="24"/>
  <c r="BX52" i="24"/>
  <c r="BX54" i="24"/>
  <c r="BX57" i="24"/>
  <c r="CA47" i="24"/>
  <c r="CA59" i="24" s="1"/>
  <c r="CC47" i="24"/>
  <c r="CC59" i="24" s="1"/>
  <c r="CB47" i="24"/>
  <c r="CB59" i="24" s="1"/>
  <c r="I59" i="7"/>
  <c r="I61" i="7" s="1"/>
  <c r="I61" i="6" s="1"/>
  <c r="Q59" i="10"/>
  <c r="CB47" i="11"/>
  <c r="CB59" i="11" s="1"/>
  <c r="AI59" i="25"/>
  <c r="BK59" i="10"/>
  <c r="BJ59" i="12"/>
  <c r="D35" i="4"/>
  <c r="D36" i="4" s="1"/>
  <c r="G30" i="6"/>
  <c r="G64" i="4"/>
  <c r="G68" i="4" s="1"/>
  <c r="BX59" i="23"/>
  <c r="BO59" i="24"/>
  <c r="Q59" i="18"/>
  <c r="CE20" i="18"/>
  <c r="CE47" i="18"/>
  <c r="CE59" i="18" s="1"/>
  <c r="CG56" i="18"/>
  <c r="CG49" i="18"/>
  <c r="CF47" i="18"/>
  <c r="CF59" i="18" s="1"/>
  <c r="CG51" i="18"/>
  <c r="CG57" i="18"/>
  <c r="CG52" i="18"/>
  <c r="CG50" i="18"/>
  <c r="CG55" i="18"/>
  <c r="CG54" i="18"/>
  <c r="CG47" i="18"/>
  <c r="CG58" i="18"/>
  <c r="CG53" i="18"/>
  <c r="CG48" i="18"/>
  <c r="CH47" i="18"/>
  <c r="CH59" i="18" s="1"/>
  <c r="CI47" i="18"/>
  <c r="CI59" i="18" s="1"/>
  <c r="AS59" i="18"/>
  <c r="AI59" i="26"/>
  <c r="AJ59" i="25"/>
  <c r="BT59" i="23"/>
  <c r="BT59" i="13"/>
  <c r="BS59" i="23"/>
  <c r="CK59" i="18"/>
  <c r="Q59" i="17"/>
  <c r="Q59" i="19"/>
  <c r="I61" i="19" s="1"/>
  <c r="I77" i="6" s="1"/>
  <c r="AS59" i="19"/>
  <c r="AJ59" i="26"/>
  <c r="BB59" i="20"/>
  <c r="N61" i="20" s="1"/>
  <c r="N78" i="6" s="1"/>
  <c r="G32" i="4"/>
  <c r="G92" i="6"/>
  <c r="D46" i="6"/>
  <c r="D36" i="6"/>
  <c r="K19" i="6"/>
  <c r="J19" i="4"/>
  <c r="BO59" i="19"/>
  <c r="BX59" i="21"/>
  <c r="Q59" i="25"/>
  <c r="CE20" i="21"/>
  <c r="CG48" i="21"/>
  <c r="CE47" i="21"/>
  <c r="CE59" i="21" s="1"/>
  <c r="CF47" i="21"/>
  <c r="CF59" i="21" s="1"/>
  <c r="CG58" i="21"/>
  <c r="CG55" i="21"/>
  <c r="CG51" i="21"/>
  <c r="CG56" i="21"/>
  <c r="CG47" i="21"/>
  <c r="CG50" i="21"/>
  <c r="CG53" i="21"/>
  <c r="CG49" i="21"/>
  <c r="CH47" i="21"/>
  <c r="CH59" i="21" s="1"/>
  <c r="N61" i="21" s="1"/>
  <c r="N79" i="6" s="1"/>
  <c r="CG52" i="21"/>
  <c r="CG54" i="21"/>
  <c r="CG57" i="21"/>
  <c r="CI47" i="21"/>
  <c r="CI59" i="21" s="1"/>
  <c r="O61" i="21" s="1"/>
  <c r="O79" i="6" s="1"/>
  <c r="CJ47" i="21"/>
  <c r="CJ59" i="21" s="1"/>
  <c r="CK47" i="21"/>
  <c r="CK59" i="21" s="1"/>
  <c r="CL47" i="21"/>
  <c r="CL59" i="21" s="1"/>
  <c r="R61" i="21" s="1"/>
  <c r="R79" i="6" s="1"/>
  <c r="BT59" i="12"/>
  <c r="CL59" i="20"/>
  <c r="R61" i="20" s="1"/>
  <c r="R78" i="6" s="1"/>
  <c r="BS59" i="24"/>
  <c r="CK59" i="20"/>
  <c r="CC59" i="13"/>
  <c r="Q59" i="20"/>
  <c r="AS59" i="20"/>
  <c r="BX59" i="22"/>
  <c r="Z59" i="25"/>
  <c r="R59" i="17"/>
  <c r="Z59" i="8"/>
  <c r="BV20" i="16"/>
  <c r="CE8" i="16"/>
  <c r="BX48" i="16"/>
  <c r="BZ47" i="16"/>
  <c r="BZ59" i="16" s="1"/>
  <c r="BX51" i="16"/>
  <c r="CA47" i="16"/>
  <c r="CA59" i="16" s="1"/>
  <c r="BX50" i="16"/>
  <c r="BX57" i="16"/>
  <c r="BY47" i="16"/>
  <c r="BY59" i="16" s="1"/>
  <c r="BX47" i="16"/>
  <c r="BX55" i="16"/>
  <c r="BX54" i="16"/>
  <c r="BV47" i="16"/>
  <c r="BV59" i="16" s="1"/>
  <c r="J61" i="16" s="1"/>
  <c r="J72" i="6" s="1"/>
  <c r="CC47" i="16"/>
  <c r="CC59" i="16" s="1"/>
  <c r="BW47" i="16"/>
  <c r="BW59" i="16" s="1"/>
  <c r="CB47" i="16"/>
  <c r="CB59" i="16" s="1"/>
  <c r="BX53" i="16"/>
  <c r="BX49" i="16"/>
  <c r="BX58" i="16"/>
  <c r="BX56" i="16"/>
  <c r="BX52" i="16"/>
  <c r="BS59" i="25"/>
  <c r="BA59" i="18"/>
  <c r="CE20" i="23"/>
  <c r="CE47" i="23"/>
  <c r="CE59" i="23" s="1"/>
  <c r="CG52" i="23"/>
  <c r="CF47" i="23"/>
  <c r="CF59" i="23" s="1"/>
  <c r="CG49" i="23"/>
  <c r="CG57" i="23"/>
  <c r="CG54" i="23"/>
  <c r="CG47" i="23"/>
  <c r="CG50" i="23"/>
  <c r="CH47" i="23"/>
  <c r="CH59" i="23" s="1"/>
  <c r="CG48" i="23"/>
  <c r="CG58" i="23"/>
  <c r="CG56" i="23"/>
  <c r="CG53" i="23"/>
  <c r="CG51" i="23"/>
  <c r="CG55" i="23"/>
  <c r="CI47" i="23"/>
  <c r="CI59" i="23" s="1"/>
  <c r="CJ47" i="23"/>
  <c r="CJ59" i="23" s="1"/>
  <c r="CC47" i="15"/>
  <c r="CC59" i="15" s="1"/>
  <c r="CG59" i="13"/>
  <c r="I59" i="18"/>
  <c r="G91" i="6"/>
  <c r="G31" i="4"/>
  <c r="G27" i="6"/>
  <c r="BK59" i="12"/>
  <c r="F30" i="4"/>
  <c r="F90" i="6"/>
  <c r="F26" i="6"/>
  <c r="CE8" i="15"/>
  <c r="CL47" i="15" s="1"/>
  <c r="CL59" i="15" s="1"/>
  <c r="R61" i="15" s="1"/>
  <c r="R71" i="6" s="1"/>
  <c r="BV20" i="15"/>
  <c r="BV47" i="15"/>
  <c r="BV59" i="15" s="1"/>
  <c r="BX51" i="15"/>
  <c r="BX53" i="15"/>
  <c r="BX48" i="15"/>
  <c r="BX55" i="15"/>
  <c r="BX54" i="15"/>
  <c r="BX49" i="15"/>
  <c r="BX58" i="15"/>
  <c r="BW47" i="15"/>
  <c r="BW59" i="15" s="1"/>
  <c r="BX50" i="15"/>
  <c r="BX56" i="15"/>
  <c r="BX57" i="15"/>
  <c r="BX52" i="15"/>
  <c r="BX47" i="15"/>
  <c r="BY47" i="15"/>
  <c r="BY59" i="15" s="1"/>
  <c r="BZ47" i="15"/>
  <c r="BZ59" i="15" s="1"/>
  <c r="CG59" i="10"/>
  <c r="CE20" i="22"/>
  <c r="CG52" i="22"/>
  <c r="CE47" i="22"/>
  <c r="CE59" i="22" s="1"/>
  <c r="CG49" i="22"/>
  <c r="CG48" i="22"/>
  <c r="CF47" i="22"/>
  <c r="CF59" i="22" s="1"/>
  <c r="CG47" i="22"/>
  <c r="CG57" i="22"/>
  <c r="CG58" i="22"/>
  <c r="CG54" i="22"/>
  <c r="CG50" i="22"/>
  <c r="CH47" i="22"/>
  <c r="CH59" i="22" s="1"/>
  <c r="N61" i="22" s="1"/>
  <c r="N82" i="6" s="1"/>
  <c r="CG55" i="22"/>
  <c r="CG56" i="22"/>
  <c r="CG53" i="22"/>
  <c r="CG51" i="22"/>
  <c r="CI47" i="22"/>
  <c r="CI59" i="22" s="1"/>
  <c r="O61" i="22" s="1"/>
  <c r="O82" i="6" s="1"/>
  <c r="CJ47" i="22"/>
  <c r="CJ59" i="22" s="1"/>
  <c r="P61" i="22" s="1"/>
  <c r="P82" i="6" s="1"/>
  <c r="CL47" i="22"/>
  <c r="CL59" i="22" s="1"/>
  <c r="R61" i="22" s="1"/>
  <c r="R82" i="6" s="1"/>
  <c r="CK47" i="22"/>
  <c r="CK59" i="22" s="1"/>
  <c r="Q61" i="22" s="1"/>
  <c r="Q82" i="6" s="1"/>
  <c r="Q59" i="14"/>
  <c r="I61" i="14" s="1"/>
  <c r="I70" i="6" s="1"/>
  <c r="CB59" i="23"/>
  <c r="CL59" i="23"/>
  <c r="R61" i="23" s="1"/>
  <c r="R83" i="6" s="1"/>
  <c r="CE9" i="12"/>
  <c r="BV48" i="12"/>
  <c r="BV59" i="12" s="1"/>
  <c r="BW48" i="12"/>
  <c r="BW59" i="12" s="1"/>
  <c r="BY48" i="12"/>
  <c r="BY59" i="12" s="1"/>
  <c r="BZ48" i="12"/>
  <c r="BZ59" i="12" s="1"/>
  <c r="BV20" i="12"/>
  <c r="CA48" i="12"/>
  <c r="CA59" i="12" s="1"/>
  <c r="CB48" i="12"/>
  <c r="CB59" i="12" s="1"/>
  <c r="CC48" i="12"/>
  <c r="CC59" i="12" s="1"/>
  <c r="BO59" i="17"/>
  <c r="BA59" i="19"/>
  <c r="CC59" i="14"/>
  <c r="BK59" i="14"/>
  <c r="BA59" i="12"/>
  <c r="I59" i="17"/>
  <c r="BO59" i="15"/>
  <c r="BT59" i="24"/>
  <c r="H32" i="6"/>
  <c r="H66" i="4"/>
  <c r="CB59" i="25"/>
  <c r="CL59" i="10"/>
  <c r="R61" i="10" s="1"/>
  <c r="R64" i="6" s="1"/>
  <c r="Q59" i="15"/>
  <c r="CK59" i="13"/>
  <c r="K17" i="6"/>
  <c r="J17" i="4"/>
  <c r="BB59" i="18"/>
  <c r="BA59" i="20"/>
  <c r="BO59" i="11"/>
  <c r="BS59" i="14"/>
  <c r="AI59" i="20"/>
  <c r="CE20" i="25"/>
  <c r="CG49" i="25"/>
  <c r="CE47" i="25"/>
  <c r="CE59" i="25" s="1"/>
  <c r="CG51" i="25"/>
  <c r="CG47" i="25"/>
  <c r="CG50" i="25"/>
  <c r="CG57" i="25"/>
  <c r="CG54" i="25"/>
  <c r="CF47" i="25"/>
  <c r="CF59" i="25" s="1"/>
  <c r="CG55" i="25"/>
  <c r="CG58" i="25"/>
  <c r="CG48" i="25"/>
  <c r="CG56" i="25"/>
  <c r="CG53" i="25"/>
  <c r="CG52" i="25"/>
  <c r="CH47" i="25"/>
  <c r="CH59" i="25" s="1"/>
  <c r="CI47" i="25"/>
  <c r="CI59" i="25" s="1"/>
  <c r="CJ47" i="25"/>
  <c r="CJ59" i="25" s="1"/>
  <c r="AJ59" i="13"/>
  <c r="R59" i="8"/>
  <c r="G93" i="6"/>
  <c r="G33" i="4" l="1"/>
  <c r="P61" i="13"/>
  <c r="P69" i="6" s="1"/>
  <c r="K61" i="26"/>
  <c r="K86" i="6" s="1"/>
  <c r="K61" i="20"/>
  <c r="K78" i="6" s="1"/>
  <c r="I61" i="17"/>
  <c r="I75" i="6" s="1"/>
  <c r="J61" i="20"/>
  <c r="J78" i="6" s="1"/>
  <c r="O61" i="7"/>
  <c r="O61" i="6" s="1"/>
  <c r="K61" i="7"/>
  <c r="K61" i="6" s="1"/>
  <c r="Q61" i="26"/>
  <c r="Q86" i="6" s="1"/>
  <c r="Q61" i="25"/>
  <c r="Q85" i="6" s="1"/>
  <c r="J61" i="19"/>
  <c r="J77" i="6" s="1"/>
  <c r="P61" i="20"/>
  <c r="P78" i="6" s="1"/>
  <c r="L61" i="13"/>
  <c r="L69" i="6" s="1"/>
  <c r="H65" i="4"/>
  <c r="I61" i="15"/>
  <c r="I71" i="6" s="1"/>
  <c r="J61" i="12"/>
  <c r="J68" i="6" s="1"/>
  <c r="Q61" i="10"/>
  <c r="Q64" i="6" s="1"/>
  <c r="L61" i="7"/>
  <c r="L61" i="6" s="1"/>
  <c r="L61" i="22"/>
  <c r="L82" i="6" s="1"/>
  <c r="N61" i="23"/>
  <c r="N83" i="6" s="1"/>
  <c r="N61" i="26"/>
  <c r="N86" i="6" s="1"/>
  <c r="I61" i="26"/>
  <c r="I86" i="6" s="1"/>
  <c r="Q61" i="23"/>
  <c r="Q83" i="6" s="1"/>
  <c r="Q61" i="20"/>
  <c r="Q78" i="6" s="1"/>
  <c r="J61" i="14"/>
  <c r="J70" i="6" s="1"/>
  <c r="M61" i="14"/>
  <c r="M70" i="6" s="1"/>
  <c r="K61" i="13"/>
  <c r="K69" i="6" s="1"/>
  <c r="L61" i="14"/>
  <c r="L70" i="6" s="1"/>
  <c r="O61" i="13"/>
  <c r="O69" i="6" s="1"/>
  <c r="K61" i="14"/>
  <c r="K70" i="6" s="1"/>
  <c r="K65" i="4" s="1"/>
  <c r="J61" i="26"/>
  <c r="J86" i="6" s="1"/>
  <c r="J61" i="22"/>
  <c r="J82" i="6" s="1"/>
  <c r="O61" i="23"/>
  <c r="O83" i="6" s="1"/>
  <c r="J61" i="23"/>
  <c r="J83" i="6" s="1"/>
  <c r="P61" i="23"/>
  <c r="P83" i="6" s="1"/>
  <c r="M61" i="26"/>
  <c r="M86" i="6" s="1"/>
  <c r="K61" i="21"/>
  <c r="K79" i="6" s="1"/>
  <c r="K61" i="18"/>
  <c r="K76" i="6" s="1"/>
  <c r="J61" i="18"/>
  <c r="J76" i="6" s="1"/>
  <c r="P61" i="21"/>
  <c r="P79" i="6" s="1"/>
  <c r="P61" i="18"/>
  <c r="P76" i="6" s="1"/>
  <c r="Q61" i="21"/>
  <c r="Q79" i="6" s="1"/>
  <c r="I61" i="20"/>
  <c r="I78" i="6" s="1"/>
  <c r="I61" i="18"/>
  <c r="I76" i="6" s="1"/>
  <c r="O61" i="20"/>
  <c r="O78" i="6" s="1"/>
  <c r="M61" i="13"/>
  <c r="M69" i="6" s="1"/>
  <c r="J61" i="13"/>
  <c r="J69" i="6" s="1"/>
  <c r="M61" i="12"/>
  <c r="M68" i="6" s="1"/>
  <c r="O61" i="14"/>
  <c r="O70" i="6" s="1"/>
  <c r="P31" i="6" s="1"/>
  <c r="P27" i="6" s="1"/>
  <c r="Q61" i="14"/>
  <c r="Q70" i="6" s="1"/>
  <c r="Q31" i="6" s="1"/>
  <c r="Q27" i="6" s="1"/>
  <c r="I61" i="13"/>
  <c r="I69" i="6" s="1"/>
  <c r="Q61" i="13"/>
  <c r="Q69" i="6" s="1"/>
  <c r="L61" i="20"/>
  <c r="L78" i="6" s="1"/>
  <c r="O61" i="18"/>
  <c r="O76" i="6" s="1"/>
  <c r="BX59" i="19"/>
  <c r="L61" i="21"/>
  <c r="L79" i="6" s="1"/>
  <c r="M61" i="20"/>
  <c r="M78" i="6" s="1"/>
  <c r="N61" i="18"/>
  <c r="N76" i="6" s="1"/>
  <c r="L61" i="23"/>
  <c r="L83" i="6" s="1"/>
  <c r="N61" i="25"/>
  <c r="N85" i="6" s="1"/>
  <c r="O61" i="25"/>
  <c r="O85" i="6" s="1"/>
  <c r="P61" i="25"/>
  <c r="P85" i="6" s="1"/>
  <c r="H67" i="4"/>
  <c r="J61" i="25"/>
  <c r="J85" i="6" s="1"/>
  <c r="CG59" i="23"/>
  <c r="M61" i="23" s="1"/>
  <c r="M83" i="6" s="1"/>
  <c r="L61" i="26"/>
  <c r="L86" i="6" s="1"/>
  <c r="K61" i="22"/>
  <c r="K82" i="6" s="1"/>
  <c r="I61" i="25"/>
  <c r="I85" i="6" s="1"/>
  <c r="N61" i="13"/>
  <c r="N69" i="6" s="1"/>
  <c r="H64" i="4"/>
  <c r="I61" i="8"/>
  <c r="I62" i="6" s="1"/>
  <c r="J61" i="10"/>
  <c r="J64" i="6" s="1"/>
  <c r="P61" i="8"/>
  <c r="P62" i="6" s="1"/>
  <c r="M61" i="10"/>
  <c r="M64" i="6" s="1"/>
  <c r="L61" i="10"/>
  <c r="L64" i="6" s="1"/>
  <c r="O61" i="10"/>
  <c r="O64" i="6" s="1"/>
  <c r="L61" i="8"/>
  <c r="L62" i="6" s="1"/>
  <c r="K61" i="8"/>
  <c r="K62" i="6" s="1"/>
  <c r="K61" i="10"/>
  <c r="K64" i="6" s="1"/>
  <c r="J61" i="11"/>
  <c r="J65" i="6" s="1"/>
  <c r="N61" i="10"/>
  <c r="N64" i="6" s="1"/>
  <c r="M61" i="8"/>
  <c r="M62" i="6" s="1"/>
  <c r="P61" i="10"/>
  <c r="P64" i="6" s="1"/>
  <c r="N61" i="8"/>
  <c r="N62" i="6" s="1"/>
  <c r="Q61" i="8"/>
  <c r="Q62" i="6" s="1"/>
  <c r="Q61" i="7"/>
  <c r="Q61" i="6" s="1"/>
  <c r="M61" i="7"/>
  <c r="M61" i="6" s="1"/>
  <c r="P61" i="7"/>
  <c r="P61" i="6" s="1"/>
  <c r="O61" i="8"/>
  <c r="O62" i="6" s="1"/>
  <c r="I61" i="10"/>
  <c r="I64" i="6" s="1"/>
  <c r="J61" i="8"/>
  <c r="J62" i="6" s="1"/>
  <c r="J61" i="9"/>
  <c r="J63" i="6" s="1"/>
  <c r="I61" i="9"/>
  <c r="I63" i="6" s="1"/>
  <c r="I64" i="4" s="1"/>
  <c r="I30" i="6"/>
  <c r="I32" i="6"/>
  <c r="I66" i="4"/>
  <c r="J66" i="4"/>
  <c r="J32" i="6"/>
  <c r="N61" i="17"/>
  <c r="N75" i="6" s="1"/>
  <c r="CE20" i="9"/>
  <c r="CE47" i="9"/>
  <c r="CE59" i="9" s="1"/>
  <c r="K61" i="9" s="1"/>
  <c r="K63" i="6" s="1"/>
  <c r="CF47" i="9"/>
  <c r="CF59" i="9" s="1"/>
  <c r="CG54" i="9"/>
  <c r="CG50" i="9"/>
  <c r="CG48" i="9"/>
  <c r="CH47" i="9"/>
  <c r="CH59" i="9" s="1"/>
  <c r="N61" i="9" s="1"/>
  <c r="N63" i="6" s="1"/>
  <c r="CG47" i="9"/>
  <c r="CG57" i="9"/>
  <c r="CG58" i="9"/>
  <c r="CI47" i="9"/>
  <c r="CI59" i="9" s="1"/>
  <c r="O61" i="9" s="1"/>
  <c r="O63" i="6" s="1"/>
  <c r="CG51" i="9"/>
  <c r="CG55" i="9"/>
  <c r="CG53" i="9"/>
  <c r="CG56" i="9"/>
  <c r="CJ47" i="9"/>
  <c r="CJ59" i="9" s="1"/>
  <c r="P61" i="9" s="1"/>
  <c r="P63" i="6" s="1"/>
  <c r="CG52" i="9"/>
  <c r="CG49" i="9"/>
  <c r="CL47" i="9"/>
  <c r="CL59" i="9" s="1"/>
  <c r="R61" i="9" s="1"/>
  <c r="R63" i="6" s="1"/>
  <c r="CK47" i="9"/>
  <c r="CK59" i="9" s="1"/>
  <c r="Q61" i="9" s="1"/>
  <c r="Q63" i="6" s="1"/>
  <c r="CE20" i="16"/>
  <c r="CG50" i="16"/>
  <c r="CF47" i="16"/>
  <c r="CF59" i="16" s="1"/>
  <c r="CG54" i="16"/>
  <c r="CH47" i="16"/>
  <c r="CH59" i="16" s="1"/>
  <c r="N61" i="16" s="1"/>
  <c r="N72" i="6" s="1"/>
  <c r="CE47" i="16"/>
  <c r="CE59" i="16" s="1"/>
  <c r="K61" i="16" s="1"/>
  <c r="K72" i="6" s="1"/>
  <c r="CG47" i="16"/>
  <c r="CG56" i="16"/>
  <c r="CG58" i="16"/>
  <c r="CG49" i="16"/>
  <c r="CG48" i="16"/>
  <c r="CG52" i="16"/>
  <c r="CI47" i="16"/>
  <c r="CI59" i="16" s="1"/>
  <c r="O61" i="16" s="1"/>
  <c r="O72" i="6" s="1"/>
  <c r="CG51" i="16"/>
  <c r="CG57" i="16"/>
  <c r="CG55" i="16"/>
  <c r="CJ47" i="16"/>
  <c r="CJ59" i="16" s="1"/>
  <c r="P61" i="16" s="1"/>
  <c r="P72" i="6" s="1"/>
  <c r="CG53" i="16"/>
  <c r="CL47" i="16"/>
  <c r="CL59" i="16" s="1"/>
  <c r="R61" i="16" s="1"/>
  <c r="R72" i="6" s="1"/>
  <c r="CK47" i="16"/>
  <c r="CK59" i="16" s="1"/>
  <c r="Q61" i="16" s="1"/>
  <c r="Q72" i="6" s="1"/>
  <c r="K18" i="4"/>
  <c r="T18" i="6"/>
  <c r="CE48" i="12"/>
  <c r="CE59" i="12" s="1"/>
  <c r="K61" i="12" s="1"/>
  <c r="K68" i="6" s="1"/>
  <c r="CF48" i="12"/>
  <c r="CF59" i="12" s="1"/>
  <c r="L61" i="12" s="1"/>
  <c r="L68" i="6" s="1"/>
  <c r="CH48" i="12"/>
  <c r="CH59" i="12" s="1"/>
  <c r="N61" i="12" s="1"/>
  <c r="N68" i="6" s="1"/>
  <c r="CI48" i="12"/>
  <c r="CI59" i="12" s="1"/>
  <c r="O61" i="12" s="1"/>
  <c r="O68" i="6" s="1"/>
  <c r="CJ48" i="12"/>
  <c r="CJ59" i="12" s="1"/>
  <c r="P61" i="12" s="1"/>
  <c r="P68" i="6" s="1"/>
  <c r="CL48" i="12"/>
  <c r="CL59" i="12" s="1"/>
  <c r="R61" i="12" s="1"/>
  <c r="R68" i="6" s="1"/>
  <c r="CE20" i="12"/>
  <c r="CK48" i="12"/>
  <c r="CK59" i="12" s="1"/>
  <c r="Q61" i="12" s="1"/>
  <c r="Q68" i="6" s="1"/>
  <c r="CG59" i="25"/>
  <c r="M61" i="25" s="1"/>
  <c r="M85" i="6" s="1"/>
  <c r="CE20" i="15"/>
  <c r="CE47" i="15"/>
  <c r="CE59" i="15" s="1"/>
  <c r="K61" i="15" s="1"/>
  <c r="K71" i="6" s="1"/>
  <c r="CG58" i="15"/>
  <c r="CG56" i="15"/>
  <c r="CG51" i="15"/>
  <c r="CF47" i="15"/>
  <c r="CF59" i="15" s="1"/>
  <c r="CG50" i="15"/>
  <c r="CG52" i="15"/>
  <c r="CG53" i="15"/>
  <c r="CG57" i="15"/>
  <c r="CG55" i="15"/>
  <c r="CG49" i="15"/>
  <c r="CG54" i="15"/>
  <c r="CG47" i="15"/>
  <c r="CG48" i="15"/>
  <c r="CH47" i="15"/>
  <c r="CH59" i="15" s="1"/>
  <c r="N61" i="15" s="1"/>
  <c r="N71" i="6" s="1"/>
  <c r="CI47" i="15"/>
  <c r="CI59" i="15" s="1"/>
  <c r="O61" i="15" s="1"/>
  <c r="O71" i="6" s="1"/>
  <c r="CJ47" i="15"/>
  <c r="CJ59" i="15" s="1"/>
  <c r="P61" i="15" s="1"/>
  <c r="P71" i="6" s="1"/>
  <c r="BX59" i="24"/>
  <c r="L61" i="18"/>
  <c r="L76" i="6" s="1"/>
  <c r="CE20" i="19"/>
  <c r="CG56" i="19"/>
  <c r="CG51" i="19"/>
  <c r="CE47" i="19"/>
  <c r="CE59" i="19" s="1"/>
  <c r="K61" i="19" s="1"/>
  <c r="K77" i="6" s="1"/>
  <c r="CG49" i="19"/>
  <c r="CF47" i="19"/>
  <c r="CF59" i="19" s="1"/>
  <c r="CG57" i="19"/>
  <c r="CG55" i="19"/>
  <c r="CG52" i="19"/>
  <c r="CG54" i="19"/>
  <c r="CG47" i="19"/>
  <c r="CG50" i="19"/>
  <c r="CG48" i="19"/>
  <c r="CG58" i="19"/>
  <c r="CG53" i="19"/>
  <c r="CH47" i="19"/>
  <c r="CH59" i="19" s="1"/>
  <c r="N61" i="19" s="1"/>
  <c r="N77" i="6" s="1"/>
  <c r="CI47" i="19"/>
  <c r="CI59" i="19" s="1"/>
  <c r="O61" i="19" s="1"/>
  <c r="O77" i="6" s="1"/>
  <c r="CJ47" i="19"/>
  <c r="CJ59" i="19" s="1"/>
  <c r="P61" i="19" s="1"/>
  <c r="P77" i="6" s="1"/>
  <c r="CK47" i="19"/>
  <c r="CK59" i="19" s="1"/>
  <c r="Q61" i="19" s="1"/>
  <c r="Q77" i="6" s="1"/>
  <c r="CL47" i="19"/>
  <c r="CL59" i="19" s="1"/>
  <c r="R61" i="19" s="1"/>
  <c r="R77" i="6" s="1"/>
  <c r="BX59" i="9"/>
  <c r="CG59" i="18"/>
  <c r="M61" i="18" s="1"/>
  <c r="M76" i="6" s="1"/>
  <c r="H30" i="4"/>
  <c r="H90" i="6"/>
  <c r="H26" i="6"/>
  <c r="L61" i="25"/>
  <c r="L85" i="6" s="1"/>
  <c r="G30" i="4"/>
  <c r="G90" i="6"/>
  <c r="G26" i="6"/>
  <c r="J61" i="24"/>
  <c r="J84" i="6" s="1"/>
  <c r="CK47" i="15"/>
  <c r="CK59" i="15" s="1"/>
  <c r="Q61" i="15" s="1"/>
  <c r="Q71" i="6" s="1"/>
  <c r="F35" i="6"/>
  <c r="F26" i="4"/>
  <c r="J61" i="17"/>
  <c r="J75" i="6" s="1"/>
  <c r="CG59" i="22"/>
  <c r="M61" i="22" s="1"/>
  <c r="M82" i="6" s="1"/>
  <c r="BX59" i="16"/>
  <c r="BX59" i="17"/>
  <c r="B49" i="6"/>
  <c r="B50" i="6" s="1"/>
  <c r="CE20" i="11"/>
  <c r="CF47" i="11"/>
  <c r="CF59" i="11" s="1"/>
  <c r="CG53" i="11"/>
  <c r="CG54" i="11"/>
  <c r="CE47" i="11"/>
  <c r="CE59" i="11" s="1"/>
  <c r="K61" i="11" s="1"/>
  <c r="K65" i="6" s="1"/>
  <c r="CG47" i="11"/>
  <c r="CH47" i="11"/>
  <c r="CH59" i="11" s="1"/>
  <c r="N61" i="11" s="1"/>
  <c r="N65" i="6" s="1"/>
  <c r="CG51" i="11"/>
  <c r="CI47" i="11"/>
  <c r="CI59" i="11" s="1"/>
  <c r="O61" i="11" s="1"/>
  <c r="O65" i="6" s="1"/>
  <c r="CG48" i="11"/>
  <c r="CG58" i="11"/>
  <c r="CG55" i="11"/>
  <c r="CG50" i="11"/>
  <c r="CJ47" i="11"/>
  <c r="CJ59" i="11" s="1"/>
  <c r="P61" i="11" s="1"/>
  <c r="P65" i="6" s="1"/>
  <c r="CG57" i="11"/>
  <c r="CG52" i="11"/>
  <c r="CG56" i="11"/>
  <c r="CG49" i="11"/>
  <c r="CK47" i="11"/>
  <c r="CK59" i="11" s="1"/>
  <c r="Q61" i="11" s="1"/>
  <c r="Q65" i="6" s="1"/>
  <c r="CL47" i="11"/>
  <c r="CL59" i="11" s="1"/>
  <c r="R61" i="11" s="1"/>
  <c r="R65" i="6" s="1"/>
  <c r="J31" i="6"/>
  <c r="J65" i="4"/>
  <c r="CE20" i="17"/>
  <c r="CE47" i="17"/>
  <c r="CE59" i="17" s="1"/>
  <c r="K61" i="17" s="1"/>
  <c r="K75" i="6" s="1"/>
  <c r="CG52" i="17"/>
  <c r="CG48" i="17"/>
  <c r="CG56" i="17"/>
  <c r="CG54" i="17"/>
  <c r="CF47" i="17"/>
  <c r="CF59" i="17" s="1"/>
  <c r="CG53" i="17"/>
  <c r="CG51" i="17"/>
  <c r="CG58" i="17"/>
  <c r="CG57" i="17"/>
  <c r="CG49" i="17"/>
  <c r="CG50" i="17"/>
  <c r="CG47" i="17"/>
  <c r="CG55" i="17"/>
  <c r="CH47" i="17"/>
  <c r="CH59" i="17" s="1"/>
  <c r="CI47" i="17"/>
  <c r="CI59" i="17" s="1"/>
  <c r="O61" i="17" s="1"/>
  <c r="O75" i="6" s="1"/>
  <c r="CJ47" i="17"/>
  <c r="CJ59" i="17" s="1"/>
  <c r="P61" i="17" s="1"/>
  <c r="P75" i="6" s="1"/>
  <c r="CL47" i="17"/>
  <c r="CL59" i="17" s="1"/>
  <c r="R61" i="17" s="1"/>
  <c r="R75" i="6" s="1"/>
  <c r="CK47" i="17"/>
  <c r="CK59" i="17" s="1"/>
  <c r="Q61" i="17" s="1"/>
  <c r="Q75" i="6" s="1"/>
  <c r="CG59" i="21"/>
  <c r="M61" i="21" s="1"/>
  <c r="M79" i="6" s="1"/>
  <c r="CE20" i="24"/>
  <c r="CE47" i="24"/>
  <c r="CE59" i="24" s="1"/>
  <c r="K61" i="24" s="1"/>
  <c r="K84" i="6" s="1"/>
  <c r="CF47" i="24"/>
  <c r="CF59" i="24" s="1"/>
  <c r="CG52" i="24"/>
  <c r="CG51" i="24"/>
  <c r="CG49" i="24"/>
  <c r="CG55" i="24"/>
  <c r="CG47" i="24"/>
  <c r="CG54" i="24"/>
  <c r="CG57" i="24"/>
  <c r="CG50" i="24"/>
  <c r="CG56" i="24"/>
  <c r="CG58" i="24"/>
  <c r="CG48" i="24"/>
  <c r="CH47" i="24"/>
  <c r="CH59" i="24" s="1"/>
  <c r="N61" i="24" s="1"/>
  <c r="N84" i="6" s="1"/>
  <c r="CG53" i="24"/>
  <c r="CI47" i="24"/>
  <c r="CI59" i="24" s="1"/>
  <c r="O61" i="24" s="1"/>
  <c r="O84" i="6" s="1"/>
  <c r="CJ47" i="24"/>
  <c r="CJ59" i="24" s="1"/>
  <c r="P61" i="24" s="1"/>
  <c r="P84" i="6" s="1"/>
  <c r="CK47" i="24"/>
  <c r="CK59" i="24" s="1"/>
  <c r="Q61" i="24" s="1"/>
  <c r="Q84" i="6" s="1"/>
  <c r="CL47" i="24"/>
  <c r="CL59" i="24" s="1"/>
  <c r="R61" i="24" s="1"/>
  <c r="R84" i="6" s="1"/>
  <c r="H31" i="4"/>
  <c r="H91" i="6"/>
  <c r="H27" i="6"/>
  <c r="H27" i="4" s="1"/>
  <c r="I31" i="6"/>
  <c r="I65" i="4"/>
  <c r="BX59" i="15"/>
  <c r="K19" i="4"/>
  <c r="T19" i="6"/>
  <c r="B56" i="6"/>
  <c r="B55" i="6"/>
  <c r="B57" i="6"/>
  <c r="B54" i="6"/>
  <c r="BX59" i="11"/>
  <c r="J24" i="4"/>
  <c r="J45" i="4"/>
  <c r="K61" i="25"/>
  <c r="K85" i="6" s="1"/>
  <c r="Q61" i="18"/>
  <c r="Q76" i="6" s="1"/>
  <c r="E46" i="6"/>
  <c r="E36" i="6"/>
  <c r="K61" i="23"/>
  <c r="K83" i="6" s="1"/>
  <c r="H93" i="6"/>
  <c r="H33" i="4"/>
  <c r="H29" i="6"/>
  <c r="H29" i="4" s="1"/>
  <c r="G29" i="4"/>
  <c r="K17" i="4"/>
  <c r="T17" i="6"/>
  <c r="G27" i="4"/>
  <c r="I33" i="6"/>
  <c r="I67" i="4"/>
  <c r="S31" i="6"/>
  <c r="S27" i="6" s="1"/>
  <c r="H92" i="6"/>
  <c r="H32" i="4"/>
  <c r="H28" i="6"/>
  <c r="H28" i="4" s="1"/>
  <c r="J61" i="15"/>
  <c r="J71" i="6" s="1"/>
  <c r="K24" i="6"/>
  <c r="K12" i="4"/>
  <c r="T12" i="6"/>
  <c r="Q32" i="6" l="1"/>
  <c r="Q28" i="6" s="1"/>
  <c r="M31" i="6"/>
  <c r="M27" i="6" s="1"/>
  <c r="K31" i="6"/>
  <c r="N31" i="6"/>
  <c r="N27" i="6" s="1"/>
  <c r="H68" i="4"/>
  <c r="L61" i="19"/>
  <c r="L77" i="6" s="1"/>
  <c r="L32" i="6" s="1"/>
  <c r="L28" i="6" s="1"/>
  <c r="R31" i="6"/>
  <c r="R27" i="6" s="1"/>
  <c r="K31" i="4"/>
  <c r="L31" i="6"/>
  <c r="L27" i="6" s="1"/>
  <c r="O31" i="6"/>
  <c r="O27" i="6" s="1"/>
  <c r="Q33" i="6"/>
  <c r="Q29" i="6" s="1"/>
  <c r="L61" i="24"/>
  <c r="L84" i="6" s="1"/>
  <c r="L33" i="6" s="1"/>
  <c r="L29" i="6" s="1"/>
  <c r="L61" i="15"/>
  <c r="L71" i="6" s="1"/>
  <c r="P30" i="6"/>
  <c r="P26" i="6" s="1"/>
  <c r="J30" i="6"/>
  <c r="J90" i="6" s="1"/>
  <c r="J64" i="4"/>
  <c r="Q30" i="6"/>
  <c r="Q26" i="6" s="1"/>
  <c r="L61" i="9"/>
  <c r="L63" i="6" s="1"/>
  <c r="L30" i="6" s="1"/>
  <c r="L26" i="6" s="1"/>
  <c r="B58" i="6"/>
  <c r="B42" i="6" s="1"/>
  <c r="B47" i="6" s="1"/>
  <c r="C38" i="6" s="1"/>
  <c r="O32" i="6"/>
  <c r="O28" i="6" s="1"/>
  <c r="K67" i="4"/>
  <c r="K33" i="6"/>
  <c r="K66" i="4"/>
  <c r="K32" i="6"/>
  <c r="K30" i="6"/>
  <c r="K64" i="4"/>
  <c r="M17" i="4"/>
  <c r="B18" i="5"/>
  <c r="D18" i="5" s="1"/>
  <c r="R30" i="6"/>
  <c r="R26" i="6" s="1"/>
  <c r="S30" i="6"/>
  <c r="J32" i="4"/>
  <c r="J92" i="6"/>
  <c r="J28" i="6"/>
  <c r="J28" i="4" s="1"/>
  <c r="P32" i="6"/>
  <c r="P28" i="6" s="1"/>
  <c r="F35" i="4"/>
  <c r="F36" i="4" s="1"/>
  <c r="O33" i="6"/>
  <c r="O29" i="6" s="1"/>
  <c r="O30" i="6"/>
  <c r="O26" i="6" s="1"/>
  <c r="CG59" i="24"/>
  <c r="M61" i="24" s="1"/>
  <c r="M84" i="6" s="1"/>
  <c r="CG59" i="19"/>
  <c r="M61" i="19" s="1"/>
  <c r="M77" i="6" s="1"/>
  <c r="M32" i="6" s="1"/>
  <c r="M28" i="6" s="1"/>
  <c r="M19" i="4"/>
  <c r="B20" i="5"/>
  <c r="D20" i="5" s="1"/>
  <c r="K45" i="4"/>
  <c r="K24" i="4"/>
  <c r="B13" i="5"/>
  <c r="M12" i="4"/>
  <c r="L61" i="17"/>
  <c r="L75" i="6" s="1"/>
  <c r="J33" i="6"/>
  <c r="J67" i="4"/>
  <c r="I33" i="4"/>
  <c r="I93" i="6"/>
  <c r="I29" i="6"/>
  <c r="I29" i="4" s="1"/>
  <c r="L61" i="11"/>
  <c r="L65" i="6" s="1"/>
  <c r="R33" i="6"/>
  <c r="R29" i="6" s="1"/>
  <c r="S33" i="6"/>
  <c r="S29" i="6" s="1"/>
  <c r="L61" i="16"/>
  <c r="L72" i="6" s="1"/>
  <c r="G35" i="6"/>
  <c r="G26" i="4"/>
  <c r="G35" i="4" s="1"/>
  <c r="G36" i="4" s="1"/>
  <c r="J30" i="4"/>
  <c r="I31" i="4"/>
  <c r="I91" i="6"/>
  <c r="I27" i="6"/>
  <c r="CG59" i="17"/>
  <c r="M61" i="17" s="1"/>
  <c r="M75" i="6" s="1"/>
  <c r="M18" i="4"/>
  <c r="B19" i="5"/>
  <c r="D19" i="5" s="1"/>
  <c r="CG59" i="16"/>
  <c r="M61" i="16" s="1"/>
  <c r="M72" i="6" s="1"/>
  <c r="S32" i="6"/>
  <c r="R32" i="6"/>
  <c r="R28" i="6" s="1"/>
  <c r="I68" i="4"/>
  <c r="T31" i="6"/>
  <c r="CG59" i="15"/>
  <c r="M61" i="15" s="1"/>
  <c r="M71" i="6" s="1"/>
  <c r="I32" i="4"/>
  <c r="I92" i="6"/>
  <c r="I28" i="6"/>
  <c r="I28" i="4" s="1"/>
  <c r="I30" i="4"/>
  <c r="I90" i="6"/>
  <c r="I26" i="6"/>
  <c r="CG59" i="9"/>
  <c r="M61" i="9" s="1"/>
  <c r="M63" i="6" s="1"/>
  <c r="F46" i="6"/>
  <c r="F36" i="6"/>
  <c r="T24" i="6"/>
  <c r="P33" i="6"/>
  <c r="P29" i="6" s="1"/>
  <c r="J31" i="4"/>
  <c r="J91" i="6"/>
  <c r="J27" i="6"/>
  <c r="J27" i="4" s="1"/>
  <c r="CG59" i="11"/>
  <c r="M61" i="11" s="1"/>
  <c r="M65" i="6" s="1"/>
  <c r="H35" i="6"/>
  <c r="H26" i="4"/>
  <c r="H35" i="4" s="1"/>
  <c r="H36" i="4" s="1"/>
  <c r="J26" i="6" l="1"/>
  <c r="K91" i="6"/>
  <c r="K27" i="6"/>
  <c r="K27" i="4" s="1"/>
  <c r="Q35" i="6"/>
  <c r="Q46" i="6" s="1"/>
  <c r="M24" i="4"/>
  <c r="J68" i="4"/>
  <c r="M33" i="6"/>
  <c r="M29" i="6" s="1"/>
  <c r="B68" i="5"/>
  <c r="B32" i="5"/>
  <c r="P35" i="6"/>
  <c r="P46" i="6" s="1"/>
  <c r="O35" i="6"/>
  <c r="O46" i="6" s="1"/>
  <c r="B43" i="6"/>
  <c r="B89" i="6" s="1"/>
  <c r="B42" i="4"/>
  <c r="B43" i="4" s="1"/>
  <c r="M30" i="6"/>
  <c r="M26" i="6" s="1"/>
  <c r="B25" i="5"/>
  <c r="D13" i="5"/>
  <c r="D25" i="5" s="1"/>
  <c r="I27" i="4"/>
  <c r="K33" i="4"/>
  <c r="K93" i="6"/>
  <c r="K29" i="6"/>
  <c r="K29" i="4" s="1"/>
  <c r="J26" i="4"/>
  <c r="L35" i="6"/>
  <c r="R35" i="6"/>
  <c r="L31" i="4"/>
  <c r="C32" i="5" s="1"/>
  <c r="D32" i="5" s="1"/>
  <c r="S26" i="6"/>
  <c r="J33" i="4"/>
  <c r="J93" i="6"/>
  <c r="J29" i="6"/>
  <c r="J29" i="4" s="1"/>
  <c r="S28" i="6"/>
  <c r="N33" i="6"/>
  <c r="N29" i="6" s="1"/>
  <c r="G46" i="6"/>
  <c r="G36" i="6"/>
  <c r="K68" i="4"/>
  <c r="C40" i="6"/>
  <c r="C38" i="4"/>
  <c r="H46" i="6"/>
  <c r="H36" i="6"/>
  <c r="I35" i="6"/>
  <c r="I26" i="4"/>
  <c r="K90" i="6"/>
  <c r="B67" i="5" s="1"/>
  <c r="K30" i="4"/>
  <c r="B31" i="5" s="1"/>
  <c r="K26" i="6"/>
  <c r="N30" i="6"/>
  <c r="N26" i="6" s="1"/>
  <c r="K32" i="4"/>
  <c r="B33" i="5" s="1"/>
  <c r="K92" i="6"/>
  <c r="B69" i="5" s="1"/>
  <c r="K28" i="6"/>
  <c r="K28" i="4" s="1"/>
  <c r="B29" i="5" s="1"/>
  <c r="N32" i="6"/>
  <c r="N28" i="6" s="1"/>
  <c r="T27" i="6" l="1"/>
  <c r="Q36" i="6"/>
  <c r="Q41" i="6" s="1"/>
  <c r="Q43" i="6" s="1"/>
  <c r="M35" i="6"/>
  <c r="M46" i="6" s="1"/>
  <c r="P36" i="6"/>
  <c r="B70" i="5"/>
  <c r="B71" i="5" s="1"/>
  <c r="O36" i="6"/>
  <c r="T29" i="6"/>
  <c r="B30" i="5"/>
  <c r="T33" i="6"/>
  <c r="L33" i="4" s="1"/>
  <c r="C34" i="5" s="1"/>
  <c r="I46" i="6"/>
  <c r="I36" i="6"/>
  <c r="T32" i="6"/>
  <c r="L32" i="4" s="1"/>
  <c r="B34" i="5"/>
  <c r="L27" i="4"/>
  <c r="C28" i="5" s="1"/>
  <c r="T30" i="6"/>
  <c r="L30" i="4" s="1"/>
  <c r="B28" i="5"/>
  <c r="T28" i="6"/>
  <c r="L28" i="4" s="1"/>
  <c r="C40" i="4"/>
  <c r="C41" i="4" s="1"/>
  <c r="S35" i="6"/>
  <c r="N35" i="6"/>
  <c r="B72" i="4"/>
  <c r="B59" i="4"/>
  <c r="R36" i="6"/>
  <c r="R41" i="6" s="1"/>
  <c r="R46" i="6"/>
  <c r="L46" i="6"/>
  <c r="L36" i="6"/>
  <c r="C51" i="6"/>
  <c r="C52" i="6" s="1"/>
  <c r="C41" i="6"/>
  <c r="J35" i="4"/>
  <c r="J36" i="4" s="1"/>
  <c r="K35" i="6"/>
  <c r="K26" i="4"/>
  <c r="M31" i="4"/>
  <c r="T26" i="6"/>
  <c r="J35" i="6"/>
  <c r="L29" i="4"/>
  <c r="I35" i="4"/>
  <c r="I36" i="4" s="1"/>
  <c r="M36" i="6" l="1"/>
  <c r="Q49" i="6"/>
  <c r="M33" i="4"/>
  <c r="D28" i="5"/>
  <c r="M27" i="4"/>
  <c r="K46" i="6"/>
  <c r="K36" i="6"/>
  <c r="C49" i="6"/>
  <c r="C50" i="6" s="1"/>
  <c r="C31" i="5"/>
  <c r="D31" i="5" s="1"/>
  <c r="M30" i="4"/>
  <c r="B60" i="4"/>
  <c r="K35" i="4"/>
  <c r="K36" i="4" s="1"/>
  <c r="M26" i="4"/>
  <c r="B27" i="5"/>
  <c r="S36" i="6"/>
  <c r="S41" i="6" s="1"/>
  <c r="S46" i="6"/>
  <c r="C56" i="6"/>
  <c r="C55" i="6"/>
  <c r="C54" i="6"/>
  <c r="C57" i="6"/>
  <c r="N46" i="6"/>
  <c r="N36" i="6"/>
  <c r="R43" i="6"/>
  <c r="R49" i="6"/>
  <c r="C33" i="5"/>
  <c r="D33" i="5" s="1"/>
  <c r="M32" i="4"/>
  <c r="C30" i="5"/>
  <c r="D30" i="5" s="1"/>
  <c r="M29" i="4"/>
  <c r="B73" i="4"/>
  <c r="B74" i="4" s="1"/>
  <c r="C71" i="4"/>
  <c r="D34" i="5"/>
  <c r="J46" i="6"/>
  <c r="J36" i="6"/>
  <c r="T35" i="6"/>
  <c r="L26" i="4"/>
  <c r="C29" i="5"/>
  <c r="D29" i="5" s="1"/>
  <c r="M28" i="4"/>
  <c r="M35" i="4" l="1"/>
  <c r="M36" i="4" s="1"/>
  <c r="B76" i="4"/>
  <c r="C58" i="6"/>
  <c r="C42" i="6" s="1"/>
  <c r="C47" i="6" s="1"/>
  <c r="D38" i="6" s="1"/>
  <c r="B36" i="5"/>
  <c r="B37" i="5" s="1"/>
  <c r="L35" i="4"/>
  <c r="L36" i="4" s="1"/>
  <c r="C27" i="5"/>
  <c r="C36" i="5" s="1"/>
  <c r="C37" i="5" s="1"/>
  <c r="T46" i="6"/>
  <c r="T36" i="6"/>
  <c r="S49" i="6"/>
  <c r="S43" i="6"/>
  <c r="C42" i="4" l="1"/>
  <c r="C43" i="4" s="1"/>
  <c r="C43" i="6"/>
  <c r="C89" i="6" s="1"/>
  <c r="D27" i="5"/>
  <c r="D36" i="5" s="1"/>
  <c r="D37" i="5" s="1"/>
  <c r="D38" i="4"/>
  <c r="D40" i="6"/>
  <c r="C72" i="4" l="1"/>
  <c r="C59" i="4"/>
  <c r="D51" i="6"/>
  <c r="D52" i="6" s="1"/>
  <c r="D41" i="6"/>
  <c r="D40" i="4"/>
  <c r="D41" i="4" s="1"/>
  <c r="D49" i="6" l="1"/>
  <c r="D50" i="6" s="1"/>
  <c r="D55" i="6"/>
  <c r="D54" i="6"/>
  <c r="D56" i="6"/>
  <c r="D57" i="6"/>
  <c r="C60" i="4"/>
  <c r="C73" i="4"/>
  <c r="C74" i="4" s="1"/>
  <c r="D71" i="4"/>
  <c r="D58" i="6" l="1"/>
  <c r="D42" i="6" s="1"/>
  <c r="D42" i="4" s="1"/>
  <c r="C76" i="4"/>
  <c r="D43" i="6" l="1"/>
  <c r="D89" i="6" s="1"/>
  <c r="D47" i="6"/>
  <c r="E38" i="6" s="1"/>
  <c r="E40" i="6" s="1"/>
  <c r="D43" i="4"/>
  <c r="E38" i="4" l="1"/>
  <c r="E40" i="4" s="1"/>
  <c r="E41" i="4" s="1"/>
  <c r="D72" i="4"/>
  <c r="D59" i="4"/>
  <c r="E51" i="6"/>
  <c r="E52" i="6" s="1"/>
  <c r="E41" i="6"/>
  <c r="E49" i="6" l="1"/>
  <c r="E50" i="6" s="1"/>
  <c r="E55" i="6"/>
  <c r="E54" i="6"/>
  <c r="E57" i="6"/>
  <c r="E56" i="6"/>
  <c r="D60" i="4"/>
  <c r="E71" i="4"/>
  <c r="D73" i="4"/>
  <c r="D74" i="4" s="1"/>
  <c r="D76" i="4" l="1"/>
  <c r="E58" i="6"/>
  <c r="E42" i="6" s="1"/>
  <c r="E42" i="4" s="1"/>
  <c r="E43" i="6" l="1"/>
  <c r="E89" i="6" s="1"/>
  <c r="E47" i="6"/>
  <c r="F38" i="6" s="1"/>
  <c r="F40" i="6" s="1"/>
  <c r="E43" i="4"/>
  <c r="F38" i="4" l="1"/>
  <c r="F40" i="4" s="1"/>
  <c r="F41" i="4" s="1"/>
  <c r="E72" i="4"/>
  <c r="E59" i="4"/>
  <c r="F51" i="6"/>
  <c r="F52" i="6" s="1"/>
  <c r="F41" i="6"/>
  <c r="F49" i="6" l="1"/>
  <c r="F50" i="6" s="1"/>
  <c r="F55" i="6"/>
  <c r="F54" i="6"/>
  <c r="F57" i="6"/>
  <c r="F56" i="6"/>
  <c r="E60" i="4"/>
  <c r="F71" i="4"/>
  <c r="E73" i="4"/>
  <c r="E74" i="4" s="1"/>
  <c r="F58" i="6" l="1"/>
  <c r="F42" i="6" s="1"/>
  <c r="F42" i="4" s="1"/>
  <c r="E76" i="4"/>
  <c r="F43" i="6" l="1"/>
  <c r="F89" i="6" s="1"/>
  <c r="F47" i="6"/>
  <c r="G38" i="6" s="1"/>
  <c r="G40" i="6" s="1"/>
  <c r="F43" i="4"/>
  <c r="G38" i="4" l="1"/>
  <c r="G40" i="4" s="1"/>
  <c r="G41" i="4" s="1"/>
  <c r="F72" i="4"/>
  <c r="F59" i="4"/>
  <c r="G51" i="6"/>
  <c r="G52" i="6" s="1"/>
  <c r="G41" i="6"/>
  <c r="G49" i="6" l="1"/>
  <c r="G50" i="6" s="1"/>
  <c r="G55" i="6"/>
  <c r="G54" i="6"/>
  <c r="G57" i="6"/>
  <c r="G56" i="6"/>
  <c r="F60" i="4"/>
  <c r="F73" i="4"/>
  <c r="F74" i="4" s="1"/>
  <c r="G71" i="4"/>
  <c r="G58" i="6" l="1"/>
  <c r="G42" i="6" s="1"/>
  <c r="G42" i="4" s="1"/>
  <c r="G43" i="4" s="1"/>
  <c r="F76" i="4"/>
  <c r="G43" i="6" l="1"/>
  <c r="G89" i="6" s="1"/>
  <c r="G47" i="6"/>
  <c r="H38" i="6" s="1"/>
  <c r="H40" i="6" s="1"/>
  <c r="G72" i="4"/>
  <c r="G59" i="4"/>
  <c r="H38" i="4" l="1"/>
  <c r="H40" i="4" s="1"/>
  <c r="H41" i="4" s="1"/>
  <c r="G60" i="4"/>
  <c r="H71" i="4"/>
  <c r="G73" i="4"/>
  <c r="G74" i="4" s="1"/>
  <c r="H51" i="6"/>
  <c r="H52" i="6" s="1"/>
  <c r="H41" i="6"/>
  <c r="H49" i="6" l="1"/>
  <c r="H50" i="6" s="1"/>
  <c r="H54" i="6"/>
  <c r="H57" i="6"/>
  <c r="H55" i="6"/>
  <c r="H56" i="6"/>
  <c r="G76" i="4"/>
  <c r="H58" i="6" l="1"/>
  <c r="H42" i="6" s="1"/>
  <c r="H47" i="6" s="1"/>
  <c r="I38" i="6" s="1"/>
  <c r="H42" i="4" l="1"/>
  <c r="H43" i="4" s="1"/>
  <c r="H59" i="4" s="1"/>
  <c r="H43" i="6"/>
  <c r="H89" i="6" s="1"/>
  <c r="I38" i="4"/>
  <c r="I40" i="4" s="1"/>
  <c r="I41" i="4" s="1"/>
  <c r="I40" i="6"/>
  <c r="H72" i="4" l="1"/>
  <c r="H73" i="4" s="1"/>
  <c r="H74" i="4" s="1"/>
  <c r="H60" i="4"/>
  <c r="I51" i="6"/>
  <c r="I52" i="6" s="1"/>
  <c r="I41" i="6"/>
  <c r="I71" i="4" l="1"/>
  <c r="I49" i="6"/>
  <c r="I50" i="6" s="1"/>
  <c r="I54" i="6"/>
  <c r="I57" i="6"/>
  <c r="I56" i="6"/>
  <c r="I55" i="6"/>
  <c r="H76" i="4"/>
  <c r="I58" i="6" l="1"/>
  <c r="I42" i="6" s="1"/>
  <c r="I42" i="4" s="1"/>
  <c r="I43" i="4" s="1"/>
  <c r="I43" i="6" l="1"/>
  <c r="I89" i="6" s="1"/>
  <c r="I47" i="6"/>
  <c r="J38" i="6" s="1"/>
  <c r="J38" i="4" s="1"/>
  <c r="J40" i="4" s="1"/>
  <c r="J41" i="4" s="1"/>
  <c r="I72" i="4"/>
  <c r="I59" i="4"/>
  <c r="J40" i="6" l="1"/>
  <c r="J51" i="6" s="1"/>
  <c r="J52" i="6" s="1"/>
  <c r="I60" i="4"/>
  <c r="J71" i="4"/>
  <c r="I73" i="4"/>
  <c r="I74" i="4" s="1"/>
  <c r="J41" i="6" l="1"/>
  <c r="J49" i="6" s="1"/>
  <c r="J50" i="6" s="1"/>
  <c r="J54" i="6"/>
  <c r="J57" i="6"/>
  <c r="J56" i="6"/>
  <c r="J55" i="6"/>
  <c r="I76" i="4"/>
  <c r="J58" i="6" l="1"/>
  <c r="J42" i="6" s="1"/>
  <c r="J47" i="6" s="1"/>
  <c r="K38" i="6" s="1"/>
  <c r="J42" i="4" l="1"/>
  <c r="J43" i="4" s="1"/>
  <c r="J72" i="4" s="1"/>
  <c r="J43" i="6"/>
  <c r="J89" i="6" s="1"/>
  <c r="K40" i="6"/>
  <c r="K38" i="4"/>
  <c r="J59" i="4" l="1"/>
  <c r="J60" i="4" s="1"/>
  <c r="K71" i="4"/>
  <c r="J73" i="4"/>
  <c r="J74" i="4" s="1"/>
  <c r="K40" i="4"/>
  <c r="K41" i="4" s="1"/>
  <c r="B39" i="5"/>
  <c r="K51" i="6"/>
  <c r="K52" i="6" s="1"/>
  <c r="K41" i="6"/>
  <c r="K49" i="6" l="1"/>
  <c r="K50" i="6" s="1"/>
  <c r="K54" i="6"/>
  <c r="K57" i="6"/>
  <c r="K56" i="6"/>
  <c r="K55" i="6"/>
  <c r="B41" i="5"/>
  <c r="B42" i="5" s="1"/>
  <c r="J76" i="4"/>
  <c r="K58" i="6" l="1"/>
  <c r="K42" i="6" s="1"/>
  <c r="K47" i="6" s="1"/>
  <c r="L38" i="6" s="1"/>
  <c r="L40" i="6" s="1"/>
  <c r="K42" i="4" l="1"/>
  <c r="B43" i="5" s="1"/>
  <c r="K43" i="6"/>
  <c r="K89" i="6" s="1"/>
  <c r="B62" i="5" s="1"/>
  <c r="B63" i="5" s="1"/>
  <c r="L51" i="6"/>
  <c r="L52" i="6" s="1"/>
  <c r="L41" i="6"/>
  <c r="K43" i="4" l="1"/>
  <c r="K72" i="4" s="1"/>
  <c r="L71" i="4"/>
  <c r="C74" i="5" s="1"/>
  <c r="K59" i="4"/>
  <c r="K60" i="4" s="1"/>
  <c r="B44" i="5"/>
  <c r="L49" i="6"/>
  <c r="L50" i="6" s="1"/>
  <c r="L57" i="6"/>
  <c r="L56" i="6"/>
  <c r="L54" i="6"/>
  <c r="L55" i="6"/>
  <c r="L58" i="6" l="1"/>
  <c r="L42" i="6" s="1"/>
  <c r="L47" i="6" s="1"/>
  <c r="M38" i="6" s="1"/>
  <c r="M40" i="6" s="1"/>
  <c r="B75" i="5"/>
  <c r="B76" i="5" s="1"/>
  <c r="B77" i="5" s="1"/>
  <c r="B79" i="5" s="1"/>
  <c r="K73" i="4"/>
  <c r="K74" i="4" s="1"/>
  <c r="K76" i="4" s="1"/>
  <c r="L43" i="6" l="1"/>
  <c r="M51" i="6"/>
  <c r="M52" i="6" s="1"/>
  <c r="M41" i="6"/>
  <c r="M49" i="6" l="1"/>
  <c r="M50" i="6" s="1"/>
  <c r="M57" i="6"/>
  <c r="M56" i="6"/>
  <c r="M55" i="6"/>
  <c r="M54" i="6"/>
  <c r="M58" i="6" l="1"/>
  <c r="M42" i="6" s="1"/>
  <c r="M47" i="6" s="1"/>
  <c r="N38" i="6" s="1"/>
  <c r="N40" i="6" s="1"/>
  <c r="M43" i="6" l="1"/>
  <c r="N51" i="6"/>
  <c r="N52" i="6" s="1"/>
  <c r="N41" i="6"/>
  <c r="N49" i="6" l="1"/>
  <c r="N50" i="6" s="1"/>
  <c r="N56" i="6"/>
  <c r="N55" i="6"/>
  <c r="N57" i="6"/>
  <c r="N54" i="6"/>
  <c r="N58" i="6" l="1"/>
  <c r="N42" i="6" s="1"/>
  <c r="N47" i="6" s="1"/>
  <c r="O38" i="6" s="1"/>
  <c r="O40" i="6" s="1"/>
  <c r="N43" i="6" l="1"/>
  <c r="O51" i="6"/>
  <c r="O52" i="6" s="1"/>
  <c r="O41" i="6"/>
  <c r="O49" i="6" l="1"/>
  <c r="O50" i="6" s="1"/>
  <c r="O56" i="6"/>
  <c r="O55" i="6"/>
  <c r="O57" i="6"/>
  <c r="O54" i="6"/>
  <c r="O58" i="6" l="1"/>
  <c r="O42" i="6" s="1"/>
  <c r="O47" i="6" s="1"/>
  <c r="P38" i="6" s="1"/>
  <c r="O43" i="6" l="1"/>
  <c r="P40" i="6"/>
  <c r="T38" i="6"/>
  <c r="L38" i="4" l="1"/>
  <c r="T40" i="6"/>
  <c r="P51" i="6"/>
  <c r="P52" i="6" s="1"/>
  <c r="P41" i="6"/>
  <c r="P49" i="6" l="1"/>
  <c r="P50" i="6" s="1"/>
  <c r="Q50" i="6" s="1"/>
  <c r="R50" i="6" s="1"/>
  <c r="S50" i="6" s="1"/>
  <c r="P56" i="6"/>
  <c r="P55" i="6"/>
  <c r="P57" i="6"/>
  <c r="P54" i="6"/>
  <c r="P58" i="6" s="1"/>
  <c r="P42" i="6" s="1"/>
  <c r="T41" i="6"/>
  <c r="C39" i="5"/>
  <c r="L40" i="4"/>
  <c r="L41" i="4" s="1"/>
  <c r="M38" i="4"/>
  <c r="M40" i="4" s="1"/>
  <c r="M41" i="4" s="1"/>
  <c r="T42" i="6" l="1"/>
  <c r="P47" i="6"/>
  <c r="Q47" i="6" s="1"/>
  <c r="R47" i="6" s="1"/>
  <c r="S47" i="6" s="1"/>
  <c r="P43" i="6"/>
  <c r="C41" i="5"/>
  <c r="C42" i="5" s="1"/>
  <c r="D39" i="5"/>
  <c r="D41" i="5" s="1"/>
  <c r="D42" i="5" s="1"/>
  <c r="T43" i="6"/>
  <c r="L42" i="4" l="1"/>
  <c r="T47" i="6"/>
  <c r="C43" i="5" l="1"/>
  <c r="M42" i="4"/>
  <c r="M43" i="4" s="1"/>
  <c r="L43" i="4"/>
  <c r="L59" i="4" l="1"/>
  <c r="L72" i="4"/>
  <c r="D43" i="5"/>
  <c r="D44" i="5" s="1"/>
  <c r="C44" i="5"/>
  <c r="C75" i="5" l="1"/>
  <c r="C76" i="5" s="1"/>
  <c r="C77" i="5" s="1"/>
  <c r="L73" i="4"/>
  <c r="L74" i="4" s="1"/>
  <c r="L60" i="4"/>
  <c r="C62" i="5"/>
  <c r="C63" i="5" s="1"/>
  <c r="C79" i="5" l="1"/>
  <c r="L76"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Les Olson</author>
  </authors>
  <commentList>
    <comment ref="B27" authorId="0" shapeId="0" xr:uid="{00000000-0006-0000-0200-000001000000}">
      <text>
        <r>
          <rPr>
            <sz val="11"/>
            <color indexed="8"/>
            <rFont val="Helvetica Neue"/>
          </rPr>
          <t>Les Olson:
Cannot exceed 96 months</t>
        </r>
      </text>
    </comment>
    <comment ref="C27" authorId="0" shapeId="0" xr:uid="{00000000-0006-0000-0200-000002000000}">
      <text>
        <r>
          <rPr>
            <sz val="11"/>
            <color indexed="8"/>
            <rFont val="Helvetica Neue"/>
          </rPr>
          <t>Les Olson:
Cannot exceed 96 months</t>
        </r>
      </text>
    </comment>
    <comment ref="D27" authorId="0" shapeId="0" xr:uid="{00000000-0006-0000-0200-000003000000}">
      <text>
        <r>
          <rPr>
            <sz val="11"/>
            <color indexed="8"/>
            <rFont val="Helvetica Neue"/>
          </rPr>
          <t>Les Olson:
Cannot exceed 96 months</t>
        </r>
      </text>
    </comment>
    <comment ref="E27" authorId="0" shapeId="0" xr:uid="{00000000-0006-0000-0200-000004000000}">
      <text>
        <r>
          <rPr>
            <sz val="11"/>
            <color indexed="8"/>
            <rFont val="Helvetica Neue"/>
          </rPr>
          <t>Les Olson:
Cannot exceed 96 months</t>
        </r>
      </text>
    </comment>
  </commentList>
</comments>
</file>

<file path=xl/sharedStrings.xml><?xml version="1.0" encoding="utf-8"?>
<sst xmlns="http://schemas.openxmlformats.org/spreadsheetml/2006/main" count="6447" uniqueCount="148">
  <si>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</si>
  <si>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</si>
  <si>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</si>
  <si>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</si>
  <si>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COVER</t>
  </si>
  <si>
    <t>Table 1</t>
  </si>
  <si>
    <t>Pro Forma Report</t>
  </si>
  <si>
    <t>Assumptions</t>
  </si>
  <si>
    <t>Proforma (Assumptions)</t>
  </si>
  <si>
    <t>General Assumptions</t>
  </si>
  <si>
    <t>Initial Capital and Formation Fee</t>
  </si>
  <si>
    <t>Investment Rate Of Return</t>
  </si>
  <si>
    <t>Annual Reinsurance Company Maintenance</t>
  </si>
  <si>
    <t>Control Group (34% tax rate)</t>
  </si>
  <si>
    <t>No</t>
  </si>
  <si>
    <t>Taxable Investment Income Override</t>
  </si>
  <si>
    <t>Yes</t>
  </si>
  <si>
    <t>Bank Fees</t>
  </si>
  <si>
    <t>Sales Assumptions</t>
  </si>
  <si>
    <t>VSC</t>
  </si>
  <si>
    <t>GAP</t>
  </si>
  <si>
    <t>Number of Monthly  Contracts</t>
  </si>
  <si>
    <t>Reserve Per Contract</t>
  </si>
  <si>
    <t>Ceding Fee</t>
  </si>
  <si>
    <t>Ascent Administrative Fee</t>
  </si>
  <si>
    <t>Estimated Annual Reserve</t>
  </si>
  <si>
    <t>Growth Percentage</t>
  </si>
  <si>
    <t>Loss Ratio</t>
  </si>
  <si>
    <t>Length of contract (Months)</t>
  </si>
  <si>
    <t>Period Dealer Writes Contracts (Years)</t>
  </si>
  <si>
    <t>Earnings Method</t>
  </si>
  <si>
    <t>PR</t>
  </si>
  <si>
    <t xml:space="preserve">This Proforma is prepared as an illustration of possible earnings by a prospective reinsurance company, and is based solely on the assumptions stated herein. Ascent Administrative Services, LLC does not guarantee the results.   Actual experience and results may vary.  </t>
  </si>
  <si>
    <t xml:space="preserve">This Proforma is made available with the understanding that  Ascent Administrative Services, LLC is not rendering any legal, accounting, tax or other advice.  Such advice should be provided by an appropriate professional. </t>
  </si>
  <si>
    <t>Proforma</t>
  </si>
  <si>
    <t>Profit and Loss Statement</t>
  </si>
  <si>
    <t>Run-off</t>
  </si>
  <si>
    <t>Year 1</t>
  </si>
  <si>
    <t>Year 2</t>
  </si>
  <si>
    <t>Year 3</t>
  </si>
  <si>
    <t>Year 4</t>
  </si>
  <si>
    <t>Year 5</t>
  </si>
  <si>
    <t>Year 6</t>
  </si>
  <si>
    <t>Year 7</t>
  </si>
  <si>
    <t>Year 8</t>
  </si>
  <si>
    <t>Year 9</t>
  </si>
  <si>
    <t>Year 10</t>
  </si>
  <si>
    <t>Total</t>
  </si>
  <si>
    <t>Underwriting profit/(loss)</t>
  </si>
  <si>
    <t>Premium income</t>
  </si>
  <si>
    <t>Net written premium</t>
  </si>
  <si>
    <t>Expenses</t>
  </si>
  <si>
    <t>General insurance expense</t>
  </si>
  <si>
    <t>Total expenses</t>
  </si>
  <si>
    <t xml:space="preserve">Total underwriting profit/(loss) </t>
  </si>
  <si>
    <t>Investment profit/(loss)</t>
  </si>
  <si>
    <t>Interest income</t>
  </si>
  <si>
    <t>Investment expense</t>
  </si>
  <si>
    <t>Total investment profit/(loss)</t>
  </si>
  <si>
    <t>Net profit/(loss) before taxes</t>
  </si>
  <si>
    <t xml:space="preserve">Federal income tax  </t>
  </si>
  <si>
    <t>Net profit/(loss)</t>
  </si>
  <si>
    <t>Balance Sheet</t>
  </si>
  <si>
    <t>ASSETS</t>
  </si>
  <si>
    <t>Investments</t>
  </si>
  <si>
    <t>Total assets</t>
  </si>
  <si>
    <t>LIABILITIES &amp; EQUITY</t>
  </si>
  <si>
    <t>Unearned Premium</t>
  </si>
  <si>
    <t>Total unearned premium</t>
  </si>
  <si>
    <t>Equity</t>
  </si>
  <si>
    <t>Common stock</t>
  </si>
  <si>
    <t>Unassigned surplus/(deficit)</t>
  </si>
  <si>
    <t>Total equity</t>
  </si>
  <si>
    <t>Total liabilities &amp; equity</t>
  </si>
  <si>
    <t>Proforma (Condensed)</t>
  </si>
  <si>
    <t>Production</t>
  </si>
  <si>
    <t xml:space="preserve">Unearned Premium  </t>
  </si>
  <si>
    <t>Calculations</t>
  </si>
  <si>
    <t>Proforma (Calculations)</t>
  </si>
  <si>
    <t>Length of contract (greatest)</t>
  </si>
  <si>
    <t>Years writing business (greatest)</t>
  </si>
  <si>
    <t>Year 11</t>
  </si>
  <si>
    <t>Year 12</t>
  </si>
  <si>
    <t>Year 13</t>
  </si>
  <si>
    <t>Year 14</t>
  </si>
  <si>
    <t>Year 15</t>
  </si>
  <si>
    <t>Year 16</t>
  </si>
  <si>
    <t>Year 17</t>
  </si>
  <si>
    <t>Year 18</t>
  </si>
  <si>
    <t>Total premium ceded</t>
  </si>
  <si>
    <t>Annual maintenance fees</t>
  </si>
  <si>
    <t>Cash flow</t>
  </si>
  <si>
    <t>Cumulative cash flow</t>
  </si>
  <si>
    <t>Taxable income</t>
  </si>
  <si>
    <t>Taxable income (NOL C/O)</t>
  </si>
  <si>
    <t>Taxable investement income</t>
  </si>
  <si>
    <t>Tax liability</t>
  </si>
  <si>
    <t>Tax bracket (15%)</t>
  </si>
  <si>
    <t>Tax bracket (25%)</t>
  </si>
  <si>
    <t>Tax bracket (34%)</t>
  </si>
  <si>
    <t>Additional (5%)</t>
  </si>
  <si>
    <t>Total tax liability</t>
  </si>
  <si>
    <t>78s</t>
  </si>
  <si>
    <t>M(PR:78s)</t>
  </si>
  <si>
    <t>M(PR:R78s)</t>
  </si>
  <si>
    <t>R78s</t>
  </si>
  <si>
    <t>Investment</t>
  </si>
  <si>
    <t>78s (VSC)</t>
  </si>
  <si>
    <t>Rule of 78s (78s)</t>
  </si>
  <si>
    <t>Jan</t>
  </si>
  <si>
    <t>Feb</t>
  </si>
  <si>
    <t>Mar</t>
  </si>
  <si>
    <t>Apr</t>
  </si>
  <si>
    <t>May</t>
  </si>
  <si>
    <t>Jun</t>
  </si>
  <si>
    <t>Jul</t>
  </si>
  <si>
    <t>Aug</t>
  </si>
  <si>
    <t>Sep</t>
  </si>
  <si>
    <t>Oct</t>
  </si>
  <si>
    <t>Nov</t>
  </si>
  <si>
    <t>Dec</t>
  </si>
  <si>
    <t>M(PR-78s) (VSC)</t>
  </si>
  <si>
    <t>Mean of Prorata and Rule of 78s (M(PR:78s))</t>
  </si>
  <si>
    <t>PR (VSC)</t>
  </si>
  <si>
    <t>Prorata (PR)</t>
  </si>
  <si>
    <t>M(PR-R78s) (VSC)</t>
  </si>
  <si>
    <t>Mean of Prorata and Reverse Rule of 78s (M(PR:78s))</t>
  </si>
  <si>
    <t>R78s (VSC)</t>
  </si>
  <si>
    <t>Reverse Rule of 78s (R78s)</t>
  </si>
  <si>
    <t>78s (CPC)</t>
  </si>
  <si>
    <t>M(PR-78s) (CPC)</t>
  </si>
  <si>
    <t>PR (CPC)</t>
  </si>
  <si>
    <t>M(PR-R78s) (CPC)</t>
  </si>
  <si>
    <t>R78s (CPC)</t>
  </si>
  <si>
    <t>78s (GAP)</t>
  </si>
  <si>
    <t>M(PR-78s) (GAP)</t>
  </si>
  <si>
    <t>PR (GAP)</t>
  </si>
  <si>
    <t>M(PR-R78s) (GAP)</t>
  </si>
  <si>
    <t>R78s (GAP)</t>
  </si>
  <si>
    <t>78s (MFW)</t>
  </si>
  <si>
    <t>M(PR-78s) (MFW)</t>
  </si>
  <si>
    <t>PR (MFW)</t>
  </si>
  <si>
    <t>M(PR-R78s) (MFW)</t>
  </si>
  <si>
    <t>R78s (MFW)</t>
  </si>
  <si>
    <t>Action Powersports</t>
  </si>
  <si>
    <t>Ancillary</t>
  </si>
  <si>
    <t>LW</t>
  </si>
  <si>
    <t>Action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</si>
</sst>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quot; &quot;* #,##0&quot; &quot;;&quot; &quot;* \(#,##0\);&quot; &quot;* &quot;-&quot;??&quot; &quot;"/>
    <numFmt numFmtId="165" formatCode="&quot; &quot;* #,##0.00&quot; &quot;;&quot; &quot;* \(#,##0.00\);&quot; &quot;* &quot;-&quot;??&quot; &quot;"/>
    <numFmt numFmtId="166" formatCode="&quot; &quot;&quot;$&quot;* #,##0&quot; &quot;;&quot; &quot;&quot;$&quot;* \(#,##0\);&quot; &quot;&quot;$&quot;* &quot;-&quot;??&quot; &quot;"/>
    <numFmt numFmtId="167" formatCode="0.0%"/>
    <numFmt numFmtId="168" formatCode="&quot; &quot;&quot;$&quot;* #,##0.00&quot; &quot;;&quot; &quot;&quot;$&quot;* \(#,##0.00\);&quot; &quot;&quot;$&quot;* &quot;-&quot;??&quot; &quot;"/>
    <numFmt numFmtId="169" formatCode="&quot; &quot;* #,##0.0&quot; &quot;;&quot; &quot;* \(#,##0.0\);&quot; &quot;* &quot;-&quot;?&quot; &quot;"/>
    <numFmt numFmtId="170" formatCode="&quot; &quot;* #,##0.000&quot; &quot;;&quot; &quot;* \(#,##0.000\);&quot; &quot;* &quot;-&quot;??&quot; &quot;"/>
  </numFmts>
  <fonts count="40">
    <font>
      <sz val="10"/>
      <color indexed="8"/>
      <name val="Times New Roman"/>
    </font>
    <font>
      <sz val="12"/>
      <color indexed="8"/>
      <name val="Times New Roman"/>
      <family val="1"/>
    </font>
    <font>
      <sz val="14"/>
      <color indexed="8"/>
      <name val="Times New Roman"/>
      <family val="1"/>
    </font>
    <font>
      <u/>
      <sz val="12"/>
      <color indexed="11"/>
      <name val="Times New Roman"/>
      <family val="1"/>
    </font>
    <font>
      <sz val="10"/>
      <color indexed="14"/>
      <name val="Times New Roman"/>
      <family val="1"/>
    </font>
    <font>
      <b/>
      <sz val="10"/>
      <color indexed="8"/>
      <name val="Times New Roman"/>
      <family val="1"/>
    </font>
    <font>
      <b/>
      <sz val="28"/>
      <color indexed="8"/>
      <name val="Arial"/>
      <family val="2"/>
    </font>
    <font>
      <sz val="20"/>
      <color indexed="8"/>
      <name val="Arial"/>
      <family val="2"/>
    </font>
    <font>
      <sz val="10"/>
      <color indexed="8"/>
      <name val="Arial"/>
      <family val="2"/>
    </font>
    <font>
      <b/>
      <sz val="18"/>
      <color indexed="8"/>
      <name val="Arial"/>
      <family val="2"/>
    </font>
    <font>
      <b/>
      <sz val="14"/>
      <color indexed="11"/>
      <name val="Arial"/>
      <family val="2"/>
    </font>
    <font>
      <b/>
      <sz val="14"/>
      <color indexed="14"/>
      <name val="Arial"/>
      <family val="2"/>
    </font>
    <font>
      <b/>
      <sz val="14"/>
      <color indexed="8"/>
      <name val="Arial"/>
      <family val="2"/>
    </font>
    <font>
      <sz val="12"/>
      <color indexed="8"/>
      <name val="Arial"/>
      <family val="2"/>
    </font>
    <font>
      <sz val="12"/>
      <color indexed="14"/>
      <name val="Arial"/>
      <family val="2"/>
    </font>
    <font>
      <b/>
      <sz val="12"/>
      <color indexed="8"/>
      <name val="Arial"/>
      <family val="2"/>
    </font>
    <font>
      <b/>
      <u/>
      <sz val="12"/>
      <color indexed="8"/>
      <name val="Arial"/>
      <family val="2"/>
    </font>
    <font>
      <b/>
      <u/>
      <sz val="12"/>
      <color indexed="14"/>
      <name val="Times New Roman"/>
      <family val="1"/>
    </font>
    <font>
      <b/>
      <u/>
      <sz val="12"/>
      <color indexed="11"/>
      <name val="Arial"/>
      <family val="2"/>
    </font>
    <font>
      <b/>
      <u/>
      <sz val="12"/>
      <color indexed="14"/>
      <name val="Arial"/>
      <family val="2"/>
    </font>
    <font>
      <sz val="11"/>
      <color indexed="8"/>
      <name val="Helvetica Neue"/>
    </font>
    <font>
      <sz val="10"/>
      <color indexed="14"/>
      <name val="Arial"/>
      <family val="2"/>
    </font>
    <font>
      <b/>
      <sz val="14"/>
      <color indexed="17"/>
      <name val="Arial"/>
      <family val="2"/>
    </font>
    <font>
      <u/>
      <sz val="12"/>
      <color indexed="8"/>
      <name val="Arial"/>
      <family val="2"/>
    </font>
    <font>
      <u val="double"/>
      <sz val="12"/>
      <color indexed="8"/>
      <name val="Arial"/>
      <family val="2"/>
    </font>
    <font>
      <b/>
      <sz val="19"/>
      <color indexed="8"/>
      <name val="Arial"/>
      <family val="2"/>
    </font>
    <font>
      <b/>
      <sz val="12"/>
      <color indexed="17"/>
      <name val="Arial"/>
      <family val="2"/>
    </font>
    <font>
      <b/>
      <sz val="18"/>
      <color indexed="18"/>
      <name val="Arial"/>
      <family val="2"/>
    </font>
    <font>
      <sz val="10"/>
      <color indexed="18"/>
      <name val="Times New Roman"/>
      <family val="1"/>
    </font>
    <font>
      <b/>
      <sz val="18"/>
      <color indexed="14"/>
      <name val="Arial"/>
      <family val="2"/>
    </font>
    <font>
      <b/>
      <sz val="12"/>
      <color indexed="17"/>
      <name val="Times New Roman"/>
      <family val="1"/>
    </font>
    <font>
      <b/>
      <sz val="10"/>
      <color indexed="8"/>
      <name val="Arial"/>
      <family val="2"/>
    </font>
    <font>
      <b/>
      <u/>
      <sz val="10"/>
      <color indexed="8"/>
      <name val="Arial"/>
      <family val="2"/>
    </font>
    <font>
      <u/>
      <sz val="10"/>
      <color indexed="8"/>
      <name val="Arial"/>
      <family val="2"/>
    </font>
    <font>
      <u val="double"/>
      <sz val="10"/>
      <color indexed="8"/>
      <name val="Arial"/>
      <family val="2"/>
    </font>
    <font>
      <sz val="10"/>
      <color indexed="17"/>
      <name val="Arial"/>
      <family val="2"/>
    </font>
    <font>
      <b/>
      <sz val="12"/>
      <color indexed="8"/>
      <name val="Times New Roman"/>
      <family val="1"/>
    </font>
    <font>
      <b/>
      <sz val="12"/>
      <color indexed="14"/>
      <name val="Times New Roman"/>
      <family val="1"/>
    </font>
    <font>
      <b/>
      <u/>
      <sz val="10"/>
      <color indexed="8"/>
      <name val="Times New Roman"/>
      <family val="1"/>
    </font>
    <font>
      <sz val="18"/>
      <color indexed="8"/>
      <name val="Arial"/>
      <family val="2"/>
    </font>
  </fonts>
  <fills count="9">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4"/>
        <bgColor auto="1"/>
      </patternFill>
    </fill>
    <fill>
      <patternFill patternType="solid">
        <fgColor indexed="16"/>
        <bgColor auto="1"/>
      </patternFill>
    </fill>
    <fill>
      <patternFill patternType="solid">
        <fgColor indexed="19"/>
        <bgColor auto="1"/>
      </patternFill>
    </fill>
    <fill>
      <patternFill patternType="solid">
        <fgColor rgb="FFFFFF00"/>
        <bgColor indexed="64"/>
      </patternFill>
    </fill>
  </fills>
  <borders count="8">
    <border>
      <left/>
      <right/>
      <top/>
      <bottom/>
      <diagonal/>
    </border>
    <border>
      <left style="thin">
        <color indexed="13"/>
      </left>
      <right style="thin">
        <color indexed="13"/>
      </right>
      <top style="thin">
        <color indexed="13"/>
      </top>
      <bottom style="thin">
        <color indexed="13"/>
      </bottom>
      <diagonal/>
    </border>
    <border>
      <left style="thin">
        <color indexed="15"/>
      </left>
      <right style="thin">
        <color indexed="15"/>
      </right>
      <top style="thin">
        <color indexed="15"/>
      </top>
      <bottom style="thin">
        <color indexed="15"/>
      </bottom>
      <diagonal/>
    </border>
    <border>
      <left style="thin">
        <color indexed="15"/>
      </left>
      <right style="thin">
        <color indexed="15"/>
      </right>
      <top style="thin">
        <color indexed="15"/>
      </top>
      <bottom/>
      <diagonal/>
    </border>
    <border>
      <left style="thin">
        <color indexed="15"/>
      </left>
      <right/>
      <top style="thin">
        <color indexed="15"/>
      </top>
      <bottom style="thin">
        <color indexed="15"/>
      </bottom>
      <diagonal/>
    </border>
    <border>
      <left/>
      <right/>
      <top/>
      <bottom/>
      <diagonal/>
    </border>
    <border>
      <left/>
      <right style="thin">
        <color indexed="15"/>
      </right>
      <top style="thin">
        <color indexed="15"/>
      </top>
      <bottom style="thin">
        <color indexed="15"/>
      </bottom>
      <diagonal/>
    </border>
    <border>
      <left style="thin">
        <color indexed="15"/>
      </left>
      <right style="thin">
        <color indexed="15"/>
      </right>
      <top/>
      <bottom style="thin">
        <color indexed="15"/>
      </bottom>
      <diagonal/>
    </border>
  </borders>
  <cellStyleXfs count="1">
    <xf numFmtId="0" fontId="0" fillId="0" borderId="0" applyNumberFormat="0" applyFill="0" applyBorder="0" applyProtection="0"/>
  </cellStyleXfs>
  <cellXfs count="148">
    <xf numFmtId="0" fontId="0" fillId="0" borderId="0" xfId="0"/>
    <xf numFmtId="0" fontId="2" fillId="0" borderId="0" xfId="0" applyFont="1" applyAlignment="1">
      <alignment horizontal="left"/>
    </xf>
    <xf numFmtId="0" fontId="1" fillId="2" borderId="0" xfId="0" applyFont="1" applyFill="1" applyAlignment="1">
      <alignment horizontal="left"/>
    </xf>
    <xf numFmtId="0" fontId="1" fillId="3" borderId="0" xfId="0" applyFont="1" applyFill="1" applyAlignment="1">
      <alignment horizontal="left"/>
    </xf>
    <xf numFmtId="0" fontId="3" fillId="3" borderId="0" xfId="0" applyFont="1" applyFill="1" applyAlignment="1">
      <alignment horizontal="left"/>
    </xf>
    <xf numFmtId="0" fontId="0" fillId="0" borderId="0" xfId="0" applyNumberFormat="1"/>
    <xf numFmtId="0" fontId="5" fillId="0" borderId="1" xfId="0" applyFont="1" applyBorder="1" applyAlignment="1">
      <alignment vertical="center"/>
    </xf>
    <xf numFmtId="0" fontId="0" fillId="0" borderId="1" xfId="0" applyBorder="1" applyAlignment="1">
      <alignment vertical="center"/>
    </xf>
    <xf numFmtId="0" fontId="0" fillId="6" borderId="2" xfId="0" applyFill="1" applyBorder="1"/>
    <xf numFmtId="0" fontId="13" fillId="6" borderId="2" xfId="0" applyFont="1" applyFill="1" applyBorder="1"/>
    <xf numFmtId="49" fontId="15" fillId="6" borderId="2" xfId="0" applyNumberFormat="1" applyFont="1" applyFill="1" applyBorder="1" applyAlignment="1">
      <alignment horizontal="left"/>
    </xf>
    <xf numFmtId="165" fontId="16" fillId="6" borderId="2" xfId="0" applyNumberFormat="1" applyFont="1" applyFill="1" applyBorder="1" applyAlignment="1">
      <alignment horizontal="center"/>
    </xf>
    <xf numFmtId="49" fontId="0" fillId="6" borderId="2" xfId="0" applyNumberFormat="1" applyFill="1" applyBorder="1"/>
    <xf numFmtId="49" fontId="14" fillId="6" borderId="2" xfId="0" applyNumberFormat="1" applyFont="1" applyFill="1" applyBorder="1" applyAlignment="1">
      <alignment horizontal="center"/>
    </xf>
    <xf numFmtId="49" fontId="13" fillId="6" borderId="2" xfId="0" applyNumberFormat="1" applyFont="1" applyFill="1" applyBorder="1"/>
    <xf numFmtId="0" fontId="17" fillId="6" borderId="2" xfId="0" applyFont="1" applyFill="1" applyBorder="1" applyAlignment="1">
      <alignment horizontal="center"/>
    </xf>
    <xf numFmtId="165" fontId="18" fillId="6" borderId="2" xfId="0" applyNumberFormat="1" applyFont="1" applyFill="1" applyBorder="1" applyAlignment="1">
      <alignment horizontal="center"/>
    </xf>
    <xf numFmtId="0" fontId="8" fillId="6" borderId="2" xfId="0" applyFont="1" applyFill="1" applyBorder="1"/>
    <xf numFmtId="0" fontId="0" fillId="6" borderId="2" xfId="0" applyFill="1" applyBorder="1" applyAlignment="1">
      <alignment vertical="center"/>
    </xf>
    <xf numFmtId="0" fontId="15" fillId="6" borderId="2" xfId="0" applyFont="1" applyFill="1" applyBorder="1"/>
    <xf numFmtId="164" fontId="0" fillId="6" borderId="2" xfId="0" applyNumberFormat="1" applyFill="1" applyBorder="1"/>
    <xf numFmtId="164" fontId="15" fillId="6" borderId="2" xfId="0" applyNumberFormat="1" applyFont="1" applyFill="1" applyBorder="1" applyAlignment="1">
      <alignment horizontal="center"/>
    </xf>
    <xf numFmtId="49" fontId="15" fillId="6" borderId="2" xfId="0" applyNumberFormat="1" applyFont="1" applyFill="1" applyBorder="1" applyAlignment="1">
      <alignment horizontal="center"/>
    </xf>
    <xf numFmtId="164" fontId="16" fillId="6" borderId="2" xfId="0" applyNumberFormat="1" applyFont="1" applyFill="1" applyBorder="1" applyAlignment="1">
      <alignment horizontal="center"/>
    </xf>
    <xf numFmtId="166" fontId="0" fillId="6" borderId="2" xfId="0" applyNumberFormat="1" applyFill="1" applyBorder="1"/>
    <xf numFmtId="164" fontId="23" fillId="6" borderId="2" xfId="0" applyNumberFormat="1" applyFont="1" applyFill="1" applyBorder="1"/>
    <xf numFmtId="49" fontId="15" fillId="6" borderId="2" xfId="0" applyNumberFormat="1" applyFont="1" applyFill="1" applyBorder="1"/>
    <xf numFmtId="169" fontId="0" fillId="6" borderId="2" xfId="0" applyNumberFormat="1" applyFill="1" applyBorder="1"/>
    <xf numFmtId="49" fontId="13" fillId="6" borderId="2" xfId="0" applyNumberFormat="1" applyFont="1" applyFill="1" applyBorder="1" applyAlignment="1">
      <alignment horizontal="left"/>
    </xf>
    <xf numFmtId="166" fontId="24" fillId="6" borderId="2" xfId="0" applyNumberFormat="1" applyFont="1" applyFill="1" applyBorder="1"/>
    <xf numFmtId="0" fontId="15" fillId="6" borderId="2" xfId="0" applyFont="1" applyFill="1" applyBorder="1" applyAlignment="1">
      <alignment horizontal="left"/>
    </xf>
    <xf numFmtId="10" fontId="0" fillId="6" borderId="2" xfId="0" applyNumberFormat="1" applyFill="1" applyBorder="1"/>
    <xf numFmtId="164" fontId="24" fillId="6" borderId="2" xfId="0" applyNumberFormat="1" applyFont="1" applyFill="1" applyBorder="1"/>
    <xf numFmtId="49" fontId="16" fillId="6" borderId="2" xfId="0" applyNumberFormat="1" applyFont="1" applyFill="1" applyBorder="1" applyAlignment="1">
      <alignment horizontal="center"/>
    </xf>
    <xf numFmtId="166" fontId="23" fillId="6" borderId="2" xfId="0" applyNumberFormat="1" applyFont="1" applyFill="1" applyBorder="1"/>
    <xf numFmtId="0" fontId="26" fillId="6" borderId="2" xfId="0" applyFont="1" applyFill="1" applyBorder="1" applyAlignment="1">
      <alignment horizontal="center"/>
    </xf>
    <xf numFmtId="0" fontId="0" fillId="0" borderId="2" xfId="0" applyBorder="1"/>
    <xf numFmtId="0" fontId="28" fillId="0" borderId="2" xfId="0" applyFont="1" applyBorder="1"/>
    <xf numFmtId="0" fontId="8" fillId="0" borderId="2" xfId="0" applyFont="1" applyBorder="1"/>
    <xf numFmtId="0" fontId="15" fillId="0" borderId="2" xfId="0" applyFont="1" applyBorder="1"/>
    <xf numFmtId="49" fontId="15" fillId="0" borderId="2" xfId="0" applyNumberFormat="1" applyFont="1" applyBorder="1"/>
    <xf numFmtId="164" fontId="8" fillId="6" borderId="2" xfId="0" applyNumberFormat="1" applyFont="1" applyFill="1" applyBorder="1"/>
    <xf numFmtId="164" fontId="31" fillId="6" borderId="2" xfId="0" applyNumberFormat="1" applyFont="1" applyFill="1" applyBorder="1" applyAlignment="1">
      <alignment horizontal="center"/>
    </xf>
    <xf numFmtId="165" fontId="32" fillId="0" borderId="2" xfId="0" applyNumberFormat="1" applyFont="1" applyBorder="1" applyAlignment="1">
      <alignment horizontal="center"/>
    </xf>
    <xf numFmtId="49" fontId="32" fillId="6" borderId="2" xfId="0" applyNumberFormat="1" applyFont="1" applyFill="1" applyBorder="1" applyAlignment="1">
      <alignment horizontal="center"/>
    </xf>
    <xf numFmtId="0" fontId="32" fillId="0" borderId="2" xfId="0" applyFont="1" applyBorder="1" applyAlignment="1">
      <alignment horizontal="center"/>
    </xf>
    <xf numFmtId="164" fontId="32" fillId="6" borderId="2" xfId="0" applyNumberFormat="1" applyFont="1" applyFill="1" applyBorder="1" applyAlignment="1">
      <alignment horizontal="center"/>
    </xf>
    <xf numFmtId="49" fontId="31" fillId="0" borderId="2" xfId="0" applyNumberFormat="1" applyFont="1" applyBorder="1" applyAlignment="1">
      <alignment horizontal="left"/>
    </xf>
    <xf numFmtId="164" fontId="8" fillId="6" borderId="2" xfId="0" applyNumberFormat="1" applyFont="1" applyFill="1" applyBorder="1" applyAlignment="1">
      <alignment horizontal="center"/>
    </xf>
    <xf numFmtId="164" fontId="32" fillId="6" borderId="3" xfId="0" applyNumberFormat="1" applyFont="1" applyFill="1" applyBorder="1" applyAlignment="1">
      <alignment horizontal="center"/>
    </xf>
    <xf numFmtId="49" fontId="8" fillId="0" borderId="2" xfId="0" applyNumberFormat="1" applyFont="1" applyBorder="1"/>
    <xf numFmtId="164" fontId="8" fillId="6" borderId="4" xfId="0" applyNumberFormat="1" applyFont="1" applyFill="1" applyBorder="1"/>
    <xf numFmtId="164" fontId="8" fillId="7" borderId="5" xfId="0" applyNumberFormat="1" applyFont="1" applyFill="1" applyBorder="1"/>
    <xf numFmtId="164" fontId="8" fillId="6" borderId="6" xfId="0" applyNumberFormat="1" applyFont="1" applyFill="1" applyBorder="1"/>
    <xf numFmtId="164" fontId="33" fillId="6" borderId="2" xfId="0" applyNumberFormat="1" applyFont="1" applyFill="1" applyBorder="1"/>
    <xf numFmtId="164" fontId="33" fillId="6" borderId="4" xfId="0" applyNumberFormat="1" applyFont="1" applyFill="1" applyBorder="1"/>
    <xf numFmtId="164" fontId="33" fillId="7" borderId="5" xfId="0" applyNumberFormat="1" applyFont="1" applyFill="1" applyBorder="1"/>
    <xf numFmtId="164" fontId="33" fillId="6" borderId="6" xfId="0" applyNumberFormat="1" applyFont="1" applyFill="1" applyBorder="1"/>
    <xf numFmtId="164" fontId="33" fillId="6" borderId="7" xfId="0" applyNumberFormat="1" applyFont="1" applyFill="1" applyBorder="1"/>
    <xf numFmtId="49" fontId="31" fillId="0" borderId="2" xfId="0" applyNumberFormat="1" applyFont="1" applyBorder="1"/>
    <xf numFmtId="169" fontId="8" fillId="0" borderId="2" xfId="0" applyNumberFormat="1" applyFont="1" applyBorder="1"/>
    <xf numFmtId="49" fontId="8" fillId="0" borderId="2" xfId="0" applyNumberFormat="1" applyFont="1" applyBorder="1" applyAlignment="1">
      <alignment horizontal="left"/>
    </xf>
    <xf numFmtId="164" fontId="34" fillId="6" borderId="2" xfId="0" applyNumberFormat="1" applyFont="1" applyFill="1" applyBorder="1"/>
    <xf numFmtId="0" fontId="31" fillId="0" borderId="2" xfId="0" applyFont="1" applyBorder="1" applyAlignment="1">
      <alignment horizontal="left"/>
    </xf>
    <xf numFmtId="49" fontId="32" fillId="0" borderId="2" xfId="0" applyNumberFormat="1" applyFont="1" applyBorder="1" applyAlignment="1">
      <alignment horizontal="center"/>
    </xf>
    <xf numFmtId="165" fontId="32" fillId="6" borderId="2" xfId="0" applyNumberFormat="1" applyFont="1" applyFill="1" applyBorder="1" applyAlignment="1">
      <alignment horizontal="center"/>
    </xf>
    <xf numFmtId="0" fontId="31" fillId="0" borderId="2" xfId="0" applyNumberFormat="1" applyFont="1" applyBorder="1"/>
    <xf numFmtId="164" fontId="35" fillId="6" borderId="2" xfId="0" applyNumberFormat="1" applyFont="1" applyFill="1" applyBorder="1"/>
    <xf numFmtId="49" fontId="8" fillId="6" borderId="2" xfId="0" applyNumberFormat="1" applyFont="1" applyFill="1" applyBorder="1"/>
    <xf numFmtId="164" fontId="8" fillId="0" borderId="2" xfId="0" applyNumberFormat="1" applyFont="1" applyBorder="1"/>
    <xf numFmtId="170" fontId="8" fillId="6" borderId="2" xfId="0" applyNumberFormat="1" applyFont="1" applyFill="1" applyBorder="1"/>
    <xf numFmtId="170" fontId="8" fillId="0" borderId="2" xfId="0" applyNumberFormat="1" applyFont="1" applyBorder="1"/>
    <xf numFmtId="0" fontId="32" fillId="6" borderId="2" xfId="0" applyFont="1" applyFill="1" applyBorder="1" applyAlignment="1">
      <alignment horizontal="center"/>
    </xf>
    <xf numFmtId="165" fontId="8" fillId="0" borderId="2" xfId="0" applyNumberFormat="1" applyFont="1" applyBorder="1"/>
    <xf numFmtId="0" fontId="39" fillId="0" borderId="2" xfId="0" applyFont="1" applyBorder="1" applyAlignment="1">
      <alignment horizontal="center"/>
    </xf>
    <xf numFmtId="49" fontId="38" fillId="0" borderId="2" xfId="0" applyNumberFormat="1" applyFont="1" applyBorder="1" applyAlignment="1">
      <alignment horizontal="center"/>
    </xf>
    <xf numFmtId="49" fontId="38" fillId="6" borderId="2" xfId="0" applyNumberFormat="1" applyFont="1" applyFill="1" applyBorder="1" applyAlignment="1">
      <alignment horizontal="center"/>
    </xf>
    <xf numFmtId="49" fontId="0" fillId="0" borderId="2" xfId="0" applyNumberFormat="1" applyBorder="1"/>
    <xf numFmtId="164" fontId="0" fillId="0" borderId="2" xfId="0" applyNumberFormat="1" applyBorder="1"/>
    <xf numFmtId="170" fontId="0" fillId="6" borderId="2" xfId="0" applyNumberFormat="1" applyFill="1" applyBorder="1"/>
    <xf numFmtId="170" fontId="0" fillId="0" borderId="2" xfId="0" applyNumberFormat="1" applyBorder="1"/>
    <xf numFmtId="165" fontId="0" fillId="0" borderId="2" xfId="0" applyNumberFormat="1" applyBorder="1"/>
    <xf numFmtId="164" fontId="14" fillId="6" borderId="2" xfId="0" applyNumberFormat="1" applyFont="1" applyFill="1" applyBorder="1" applyAlignment="1">
      <alignment horizontal="center"/>
    </xf>
    <xf numFmtId="0" fontId="14" fillId="6" borderId="2" xfId="0" applyFont="1" applyFill="1" applyBorder="1" applyAlignment="1">
      <alignment horizontal="center"/>
    </xf>
    <xf numFmtId="166" fontId="14" fillId="6" borderId="2" xfId="0" applyNumberFormat="1" applyFont="1" applyFill="1" applyBorder="1" applyAlignment="1">
      <alignment horizontal="center"/>
    </xf>
    <xf numFmtId="167" fontId="14" fillId="6" borderId="2" xfId="0" applyNumberFormat="1" applyFont="1" applyFill="1" applyBorder="1" applyAlignment="1">
      <alignment horizontal="center"/>
    </xf>
    <xf numFmtId="165" fontId="19" fillId="6" borderId="2" xfId="0" applyNumberFormat="1" applyFont="1" applyFill="1" applyBorder="1" applyAlignment="1">
      <alignment horizontal="center"/>
    </xf>
    <xf numFmtId="164" fontId="21" fillId="6" borderId="2" xfId="0" applyNumberFormat="1" applyFont="1" applyFill="1" applyBorder="1" applyAlignment="1">
      <alignment horizontal="center"/>
    </xf>
    <xf numFmtId="0" fontId="21" fillId="6" borderId="2" xfId="0" applyFont="1" applyFill="1" applyBorder="1" applyAlignment="1">
      <alignment horizontal="center"/>
    </xf>
    <xf numFmtId="168" fontId="14" fillId="6" borderId="2" xfId="0" applyNumberFormat="1" applyFont="1" applyFill="1" applyBorder="1" applyAlignment="1">
      <alignment horizontal="center"/>
    </xf>
    <xf numFmtId="0" fontId="0" fillId="0" borderId="0" xfId="0" applyNumberFormat="1" applyAlignment="1">
      <alignment horizontal="center"/>
    </xf>
    <xf numFmtId="0" fontId="1" fillId="0" borderId="0" xfId="0" applyFont="1" applyAlignment="1">
      <alignment horizontal="left" wrapText="1"/>
    </xf>
    <xf numFmtId="0" fontId="0" fillId="0" borderId="0" xfId="0"/>
    <xf numFmtId="0" fontId="0" fillId="0" borderId="1" xfId="0" applyBorder="1"/>
    <xf numFmtId="49" fontId="6" fillId="0" borderId="1" xfId="0" applyNumberFormat="1" applyFont="1" applyBorder="1" applyAlignment="1">
      <alignment horizontal="center" vertical="center"/>
    </xf>
    <xf numFmtId="0" fontId="4" fillId="5" borderId="1" xfId="0" applyFont="1" applyFill="1" applyBorder="1"/>
    <xf numFmtId="0" fontId="0" fillId="4" borderId="1" xfId="0" applyFill="1" applyBorder="1"/>
    <xf numFmtId="49" fontId="7" fillId="0" borderId="1" xfId="0" applyNumberFormat="1" applyFont="1" applyBorder="1" applyAlignment="1">
      <alignment horizontal="center" vertical="center"/>
    </xf>
    <xf numFmtId="0" fontId="0" fillId="4" borderId="2" xfId="0" applyFill="1" applyBorder="1"/>
    <xf numFmtId="0" fontId="0" fillId="6" borderId="2" xfId="0" applyFill="1" applyBorder="1"/>
    <xf numFmtId="0" fontId="4" fillId="5" borderId="2" xfId="0" applyFont="1" applyFill="1" applyBorder="1"/>
    <xf numFmtId="49" fontId="8" fillId="6" borderId="2" xfId="0" applyNumberFormat="1" applyFont="1" applyFill="1" applyBorder="1" applyAlignment="1">
      <alignment horizontal="center" vertical="top" wrapText="1"/>
    </xf>
    <xf numFmtId="0" fontId="8" fillId="6" borderId="2" xfId="0" applyFont="1" applyFill="1" applyBorder="1" applyAlignment="1">
      <alignment horizontal="center" vertical="top" wrapText="1"/>
    </xf>
    <xf numFmtId="49" fontId="8" fillId="6" borderId="2" xfId="0" applyNumberFormat="1" applyFont="1" applyFill="1" applyBorder="1" applyAlignment="1">
      <alignment horizontal="center" vertical="center" wrapText="1"/>
    </xf>
    <xf numFmtId="0" fontId="8" fillId="6" borderId="2" xfId="0" applyFont="1" applyFill="1" applyBorder="1" applyAlignment="1">
      <alignment horizontal="center" vertical="center" wrapText="1"/>
    </xf>
    <xf numFmtId="49" fontId="9" fillId="6" borderId="2" xfId="0" applyNumberFormat="1" applyFont="1" applyFill="1" applyBorder="1" applyAlignment="1">
      <alignment horizontal="center"/>
    </xf>
    <xf numFmtId="0" fontId="10" fillId="6" borderId="2" xfId="0" applyFont="1" applyFill="1" applyBorder="1" applyAlignment="1">
      <alignment horizontal="center"/>
    </xf>
    <xf numFmtId="49" fontId="11" fillId="6" borderId="2" xfId="0" applyNumberFormat="1" applyFont="1" applyFill="1" applyBorder="1" applyAlignment="1">
      <alignment horizontal="center"/>
    </xf>
    <xf numFmtId="0" fontId="12" fillId="6" borderId="2" xfId="0" applyFont="1" applyFill="1" applyBorder="1" applyAlignment="1">
      <alignment horizontal="center"/>
    </xf>
    <xf numFmtId="49" fontId="15" fillId="6" borderId="2" xfId="0" applyNumberFormat="1" applyFont="1" applyFill="1" applyBorder="1" applyAlignment="1">
      <alignment horizontal="left"/>
    </xf>
    <xf numFmtId="165" fontId="16" fillId="6" borderId="2" xfId="0" applyNumberFormat="1" applyFont="1" applyFill="1" applyBorder="1" applyAlignment="1">
      <alignment horizontal="center"/>
    </xf>
    <xf numFmtId="49" fontId="11" fillId="6" borderId="2" xfId="0" applyNumberFormat="1" applyFont="1" applyFill="1" applyBorder="1" applyAlignment="1">
      <alignment horizontal="center" vertical="center"/>
    </xf>
    <xf numFmtId="0" fontId="22" fillId="6" borderId="2" xfId="0" applyFont="1" applyFill="1" applyBorder="1" applyAlignment="1">
      <alignment horizontal="center"/>
    </xf>
    <xf numFmtId="0" fontId="12" fillId="5" borderId="2" xfId="0" applyFont="1" applyFill="1" applyBorder="1" applyAlignment="1">
      <alignment horizontal="center"/>
    </xf>
    <xf numFmtId="0" fontId="12" fillId="4" borderId="2" xfId="0" applyFont="1" applyFill="1" applyBorder="1" applyAlignment="1">
      <alignment horizontal="center"/>
    </xf>
    <xf numFmtId="49" fontId="25" fillId="6" borderId="2" xfId="0" applyNumberFormat="1" applyFont="1" applyFill="1" applyBorder="1" applyAlignment="1">
      <alignment horizontal="center"/>
    </xf>
    <xf numFmtId="49" fontId="29" fillId="0" borderId="2" xfId="0" applyNumberFormat="1" applyFont="1" applyBorder="1" applyAlignment="1">
      <alignment horizontal="center"/>
    </xf>
    <xf numFmtId="0" fontId="30" fillId="6" borderId="2" xfId="0" applyFont="1" applyFill="1" applyBorder="1" applyAlignment="1">
      <alignment horizontal="center"/>
    </xf>
    <xf numFmtId="0" fontId="27" fillId="5" borderId="2" xfId="0" applyFont="1" applyFill="1" applyBorder="1" applyAlignment="1">
      <alignment horizontal="center"/>
    </xf>
    <xf numFmtId="0" fontId="27" fillId="4" borderId="2" xfId="0" applyFont="1" applyFill="1" applyBorder="1" applyAlignment="1">
      <alignment horizontal="center"/>
    </xf>
    <xf numFmtId="0" fontId="36" fillId="4" borderId="2" xfId="0" applyFont="1" applyFill="1" applyBorder="1" applyAlignment="1">
      <alignment horizontal="left"/>
    </xf>
    <xf numFmtId="0" fontId="0" fillId="0" borderId="2" xfId="0" applyBorder="1"/>
    <xf numFmtId="0" fontId="37" fillId="5" borderId="2" xfId="0" applyFont="1" applyFill="1" applyBorder="1" applyAlignment="1">
      <alignment horizontal="left"/>
    </xf>
    <xf numFmtId="49" fontId="32" fillId="0" borderId="2" xfId="0" applyNumberFormat="1" applyFont="1" applyBorder="1" applyAlignment="1">
      <alignment horizontal="center"/>
    </xf>
    <xf numFmtId="165" fontId="38" fillId="0" borderId="2" xfId="0" applyNumberFormat="1" applyFont="1" applyBorder="1" applyAlignment="1">
      <alignment horizontal="center"/>
    </xf>
    <xf numFmtId="165" fontId="38" fillId="6" borderId="2" xfId="0" applyNumberFormat="1" applyFont="1" applyFill="1" applyBorder="1" applyAlignment="1">
      <alignment horizontal="center"/>
    </xf>
    <xf numFmtId="49" fontId="32" fillId="6" borderId="2" xfId="0" applyNumberFormat="1" applyFont="1" applyFill="1" applyBorder="1" applyAlignment="1">
      <alignment horizontal="center"/>
    </xf>
    <xf numFmtId="0" fontId="36" fillId="5" borderId="2" xfId="0" applyFont="1" applyFill="1" applyBorder="1" applyAlignment="1">
      <alignment horizontal="left"/>
    </xf>
    <xf numFmtId="0" fontId="15" fillId="4" borderId="2" xfId="0" applyFont="1" applyFill="1" applyBorder="1" applyAlignment="1">
      <alignment horizontal="left"/>
    </xf>
    <xf numFmtId="0" fontId="15" fillId="5" borderId="2" xfId="0" applyFont="1" applyFill="1" applyBorder="1" applyAlignment="1">
      <alignment horizontal="left"/>
    </xf>
    <xf numFmtId="49" fontId="38" fillId="0" borderId="2" xfId="0" applyNumberFormat="1" applyFont="1" applyBorder="1" applyAlignment="1">
      <alignment horizontal="center"/>
    </xf>
    <xf numFmtId="49" fontId="38" fillId="6" borderId="2" xfId="0" applyNumberFormat="1" applyFont="1" applyFill="1" applyBorder="1" applyAlignment="1">
      <alignment horizontal="center"/>
    </xf>
    <xf numFmtId="166" fontId="24" fillId="8" borderId="2" xfId="0" applyNumberFormat="1" applyFont="1" applyFill="1" applyBorder="1"/>
    <xf numFmtId="49" fontId="13" fillId="8" borderId="2" xfId="0" applyNumberFormat="1" applyFont="1" applyFill="1" applyBorder="1" applyAlignment="1">
      <alignment horizontal="left"/>
    </xf>
    <xf numFmtId="164" fontId="23" fillId="8" borderId="2" xfId="0" applyNumberFormat="1" applyFont="1" applyFill="1" applyBorder="1"/>
    <xf numFmtId="0" fontId="0" fillId="8" borderId="2" xfId="0" applyFill="1" applyBorder="1"/>
    <xf numFmtId="0" fontId="0" fillId="8" borderId="0" xfId="0" applyNumberFormat="1" applyFill="1"/>
    <xf numFmtId="165" fontId="18" fillId="0" borderId="2" xfId="0" applyNumberFormat="1" applyFont="1" applyFill="1" applyBorder="1" applyAlignment="1">
      <alignment horizontal="center"/>
    </xf>
    <xf numFmtId="49" fontId="19" fillId="0" borderId="2" xfId="0" applyNumberFormat="1" applyFont="1" applyFill="1" applyBorder="1" applyAlignment="1">
      <alignment horizontal="center"/>
    </xf>
    <xf numFmtId="49" fontId="0" fillId="0" borderId="2" xfId="0" applyNumberFormat="1" applyFill="1" applyBorder="1"/>
    <xf numFmtId="164" fontId="14" fillId="0" borderId="2" xfId="0" applyNumberFormat="1" applyFont="1" applyFill="1" applyBorder="1" applyAlignment="1">
      <alignment horizontal="center"/>
    </xf>
    <xf numFmtId="166" fontId="14" fillId="0" borderId="2" xfId="0" applyNumberFormat="1" applyFont="1" applyFill="1" applyBorder="1" applyAlignment="1">
      <alignment horizontal="center"/>
    </xf>
    <xf numFmtId="10" fontId="14" fillId="0" borderId="2" xfId="0" applyNumberFormat="1" applyFont="1" applyFill="1" applyBorder="1" applyAlignment="1">
      <alignment horizontal="center"/>
    </xf>
    <xf numFmtId="9" fontId="14" fillId="0" borderId="2" xfId="0" applyNumberFormat="1" applyFont="1" applyFill="1" applyBorder="1" applyAlignment="1">
      <alignment horizontal="center"/>
    </xf>
    <xf numFmtId="49" fontId="14" fillId="0" borderId="2" xfId="0" applyNumberFormat="1" applyFont="1" applyFill="1" applyBorder="1" applyAlignment="1">
      <alignment horizontal="center"/>
    </xf>
    <xf numFmtId="0" fontId="0" fillId="0" borderId="2" xfId="0" applyFill="1" applyBorder="1"/>
    <xf numFmtId="0" fontId="14" fillId="0" borderId="2" xfId="0" applyFont="1" applyFill="1" applyBorder="1" applyAlignment="1">
      <alignment horizontal="center"/>
    </xf>
    <xf numFmtId="165" fontId="19" fillId="0" borderId="2" xfId="0" applyNumberFormat="1" applyFont="1" applyFill="1" applyBorder="1" applyAlignment="1">
      <alignment horizontal="center"/>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010B5E"/>
      <rgbColor rgb="FFA5A5A5"/>
      <rgbColor rgb="FF5072B3"/>
      <rgbColor rgb="FFAAAAAA"/>
      <rgbColor rgb="FFFFFFFF"/>
      <rgbColor rgb="FF170ABE"/>
      <rgbColor rgb="FF150B64"/>
      <rgbColor rgb="FFBFBFBF"/>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777929</xdr:colOff>
      <xdr:row>4</xdr:row>
      <xdr:rowOff>109611</xdr:rowOff>
    </xdr:from>
    <xdr:to>
      <xdr:col>4</xdr:col>
      <xdr:colOff>1322650</xdr:colOff>
      <xdr:row>5</xdr:row>
      <xdr:rowOff>3787</xdr:rowOff>
    </xdr:to>
    <xdr:pic>
      <xdr:nvPicPr>
        <xdr:cNvPr id="2" name="proforma cover.png" descr="proforma cover.png">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777929" y="1783471"/>
          <a:ext cx="8380622" cy="8873077"/>
        </a:xfrm>
        <a:prstGeom prst="rect">
          <a:avLst/>
        </a:prstGeom>
        <a:ln w="12700" cap="flat">
          <a:noFill/>
          <a:miter lim="400000"/>
        </a:ln>
        <a:effectLst/>
      </xdr:spPr>
    </xdr:pic>
    <xdr:clientData/>
  </xdr:twoCellAnchor>
  <xdr:twoCellAnchor>
    <xdr:from>
      <xdr:col>0</xdr:col>
      <xdr:colOff>0</xdr:colOff>
      <xdr:row>0</xdr:row>
      <xdr:rowOff>0</xdr:rowOff>
    </xdr:from>
    <xdr:to>
      <xdr:col>0</xdr:col>
      <xdr:colOff>1141957</xdr:colOff>
      <xdr:row>2</xdr:row>
      <xdr:rowOff>386546</xdr:rowOff>
    </xdr:to>
    <xdr:pic>
      <xdr:nvPicPr>
        <xdr:cNvPr id="3" name="Ascet Icon Light Blue.png" descr="Ascet Icon Light Blue.png">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0" y="0"/>
          <a:ext cx="1141958" cy="998687"/>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81937</xdr:colOff>
      <xdr:row>0</xdr:row>
      <xdr:rowOff>48015</xdr:rowOff>
    </xdr:from>
    <xdr:to>
      <xdr:col>0</xdr:col>
      <xdr:colOff>934062</xdr:colOff>
      <xdr:row>2</xdr:row>
      <xdr:rowOff>181092</xdr:rowOff>
    </xdr:to>
    <xdr:pic>
      <xdr:nvPicPr>
        <xdr:cNvPr id="9" name="Ascet Icon Light Blue.png" descr="Ascet Icon Light Blue.png">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1"/>
        <a:stretch>
          <a:fillRect/>
        </a:stretch>
      </xdr:blipFill>
      <xdr:spPr>
        <a:xfrm>
          <a:off x="81937" y="48015"/>
          <a:ext cx="852126" cy="745218"/>
        </a:xfrm>
        <a:prstGeom prst="rect">
          <a:avLst/>
        </a:prstGeom>
        <a:ln w="12700" cap="flat">
          <a:noFill/>
          <a:miter lim="400000"/>
        </a:ln>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1199059</xdr:colOff>
      <xdr:row>3</xdr:row>
      <xdr:rowOff>16113</xdr:rowOff>
    </xdr:to>
    <xdr:pic>
      <xdr:nvPicPr>
        <xdr:cNvPr id="11" name="Ascet Icon Light Blue.png" descr="Ascet Icon Light Blue.png">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
        <a:stretch>
          <a:fillRect/>
        </a:stretch>
      </xdr:blipFill>
      <xdr:spPr>
        <a:xfrm>
          <a:off x="-1" y="-15352"/>
          <a:ext cx="1199060" cy="1048624"/>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1199059</xdr:colOff>
      <xdr:row>3</xdr:row>
      <xdr:rowOff>16113</xdr:rowOff>
    </xdr:to>
    <xdr:pic>
      <xdr:nvPicPr>
        <xdr:cNvPr id="13" name="Ascet Icon Light Blue.png" descr="Ascet Icon Light Blue.png">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
        <a:stretch>
          <a:fillRect/>
        </a:stretch>
      </xdr:blipFill>
      <xdr:spPr>
        <a:xfrm>
          <a:off x="0" y="-15352"/>
          <a:ext cx="1199059" cy="1048625"/>
        </a:xfrm>
        <a:prstGeom prst="rect">
          <a:avLst/>
        </a:prstGeom>
        <a:ln w="12700" cap="flat">
          <a:noFill/>
          <a:miter lim="400000"/>
        </a:ln>
        <a:effec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1199059</xdr:colOff>
      <xdr:row>3</xdr:row>
      <xdr:rowOff>19923</xdr:rowOff>
    </xdr:to>
    <xdr:pic>
      <xdr:nvPicPr>
        <xdr:cNvPr id="15" name="Ascet Icon Light Blue.png" descr="Ascet Icon Light Blue.png">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1"/>
        <a:stretch>
          <a:fillRect/>
        </a:stretch>
      </xdr:blipFill>
      <xdr:spPr>
        <a:xfrm>
          <a:off x="0" y="-19924"/>
          <a:ext cx="1199059" cy="1048624"/>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195758</xdr:colOff>
      <xdr:row>2</xdr:row>
      <xdr:rowOff>376793</xdr:rowOff>
    </xdr:to>
    <xdr:pic>
      <xdr:nvPicPr>
        <xdr:cNvPr id="17" name="Ascet Icon Light Blue.png" descr="Ascet Icon Light Blue.png">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1"/>
        <a:srcRect/>
        <a:stretch>
          <a:fillRect/>
        </a:stretch>
      </xdr:blipFill>
      <xdr:spPr>
        <a:xfrm>
          <a:off x="0" y="0"/>
          <a:ext cx="1199059" cy="1048624"/>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195758</xdr:colOff>
      <xdr:row>3</xdr:row>
      <xdr:rowOff>71358</xdr:rowOff>
    </xdr:to>
    <xdr:pic>
      <xdr:nvPicPr>
        <xdr:cNvPr id="19" name="Ascet Icon Light Blue.png" descr="Ascet Icon Light Blue.png">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1"/>
        <a:stretch>
          <a:fillRect/>
        </a:stretch>
      </xdr:blipFill>
      <xdr:spPr>
        <a:xfrm>
          <a:off x="-1" y="0"/>
          <a:ext cx="1199060" cy="1048624"/>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195758</xdr:colOff>
      <xdr:row>3</xdr:row>
      <xdr:rowOff>71358</xdr:rowOff>
    </xdr:to>
    <xdr:pic>
      <xdr:nvPicPr>
        <xdr:cNvPr id="21" name="Ascet Icon Light Blue.png" descr="Ascet Icon Light Blue.png">
          <a:extLst>
            <a:ext uri="{FF2B5EF4-FFF2-40B4-BE49-F238E27FC236}">
              <a16:creationId xmlns:a16="http://schemas.microsoft.com/office/drawing/2014/main" id="{00000000-0008-0000-0800-000015000000}"/>
            </a:ext>
          </a:extLst>
        </xdr:cNvPr>
        <xdr:cNvPicPr>
          <a:picLocks noChangeAspect="1"/>
        </xdr:cNvPicPr>
      </xdr:nvPicPr>
      <xdr:blipFill>
        <a:blip xmlns:r="http://schemas.openxmlformats.org/officeDocument/2006/relationships" r:embed="rId1"/>
        <a:stretch>
          <a:fillRect/>
        </a:stretch>
      </xdr:blipFill>
      <xdr:spPr>
        <a:xfrm>
          <a:off x="-1" y="-70488"/>
          <a:ext cx="1199060" cy="1048624"/>
        </a:xfrm>
        <a:prstGeom prst="rect">
          <a:avLst/>
        </a:prstGeom>
        <a:ln w="12700" cap="flat">
          <a:noFill/>
          <a:miter lim="400000"/>
        </a:ln>
        <a:effec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195758</xdr:colOff>
      <xdr:row>3</xdr:row>
      <xdr:rowOff>19923</xdr:rowOff>
    </xdr:to>
    <xdr:pic>
      <xdr:nvPicPr>
        <xdr:cNvPr id="23" name="Ascet Icon Light Blue.png" descr="Ascet Icon Light Blue.png">
          <a:extLst>
            <a:ext uri="{FF2B5EF4-FFF2-40B4-BE49-F238E27FC236}">
              <a16:creationId xmlns:a16="http://schemas.microsoft.com/office/drawing/2014/main" id="{00000000-0008-0000-0900-000017000000}"/>
            </a:ext>
          </a:extLst>
        </xdr:cNvPr>
        <xdr:cNvPicPr>
          <a:picLocks noChangeAspect="1"/>
        </xdr:cNvPicPr>
      </xdr:nvPicPr>
      <xdr:blipFill>
        <a:blip xmlns:r="http://schemas.openxmlformats.org/officeDocument/2006/relationships" r:embed="rId1"/>
        <a:stretch>
          <a:fillRect/>
        </a:stretch>
      </xdr:blipFill>
      <xdr:spPr>
        <a:xfrm>
          <a:off x="-1" y="-19924"/>
          <a:ext cx="1199060" cy="1048624"/>
        </a:xfrm>
        <a:prstGeom prst="rect">
          <a:avLst/>
        </a:prstGeom>
        <a:ln w="12700" cap="flat">
          <a:noFill/>
          <a:miter lim="400000"/>
        </a:ln>
        <a:effec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195758</xdr:colOff>
      <xdr:row>2</xdr:row>
      <xdr:rowOff>376793</xdr:rowOff>
    </xdr:to>
    <xdr:pic>
      <xdr:nvPicPr>
        <xdr:cNvPr id="25" name="Ascet Icon Light Blue.png" descr="Ascet Icon Light Blue.png">
          <a:extLst>
            <a:ext uri="{FF2B5EF4-FFF2-40B4-BE49-F238E27FC236}">
              <a16:creationId xmlns:a16="http://schemas.microsoft.com/office/drawing/2014/main" id="{00000000-0008-0000-0A00-000019000000}"/>
            </a:ext>
          </a:extLst>
        </xdr:cNvPr>
        <xdr:cNvPicPr>
          <a:picLocks noChangeAspect="1"/>
        </xdr:cNvPicPr>
      </xdr:nvPicPr>
      <xdr:blipFill>
        <a:blip xmlns:r="http://schemas.openxmlformats.org/officeDocument/2006/relationships" r:embed="rId1"/>
        <a:stretch>
          <a:fillRect/>
        </a:stretch>
      </xdr:blipFill>
      <xdr:spPr>
        <a:xfrm>
          <a:off x="-1" y="-1"/>
          <a:ext cx="1199060" cy="1048625"/>
        </a:xfrm>
        <a:prstGeom prst="rect">
          <a:avLst/>
        </a:prstGeom>
        <a:ln w="12700" cap="flat">
          <a:noFill/>
          <a:miter lim="400000"/>
        </a:ln>
        <a:effec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195758</xdr:colOff>
      <xdr:row>2</xdr:row>
      <xdr:rowOff>376793</xdr:rowOff>
    </xdr:to>
    <xdr:pic>
      <xdr:nvPicPr>
        <xdr:cNvPr id="27" name="Ascet Icon Light Blue.png" descr="Ascet Icon Light Blue.png">
          <a:extLst>
            <a:ext uri="{FF2B5EF4-FFF2-40B4-BE49-F238E27FC236}">
              <a16:creationId xmlns:a16="http://schemas.microsoft.com/office/drawing/2014/main" id="{00000000-0008-0000-0B00-00001B000000}"/>
            </a:ext>
          </a:extLst>
        </xdr:cNvPr>
        <xdr:cNvPicPr>
          <a:picLocks noChangeAspect="1"/>
        </xdr:cNvPicPr>
      </xdr:nvPicPr>
      <xdr:blipFill>
        <a:blip xmlns:r="http://schemas.openxmlformats.org/officeDocument/2006/relationships" r:embed="rId1"/>
        <a:stretch>
          <a:fillRect/>
        </a:stretch>
      </xdr:blipFill>
      <xdr:spPr>
        <a:xfrm>
          <a:off x="-1" y="0"/>
          <a:ext cx="1199060" cy="1048624"/>
        </a:xfrm>
        <a:prstGeom prst="rect">
          <a:avLst/>
        </a:prstGeom>
        <a:ln w="12700" cap="flat">
          <a:noFill/>
          <a:miter lim="400000"/>
        </a:ln>
        <a:effec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195758</xdr:colOff>
      <xdr:row>3</xdr:row>
      <xdr:rowOff>71358</xdr:rowOff>
    </xdr:to>
    <xdr:pic>
      <xdr:nvPicPr>
        <xdr:cNvPr id="29" name="Ascet Icon Light Blue.png" descr="Ascet Icon Light Blue.png">
          <a:extLst>
            <a:ext uri="{FF2B5EF4-FFF2-40B4-BE49-F238E27FC236}">
              <a16:creationId xmlns:a16="http://schemas.microsoft.com/office/drawing/2014/main" id="{00000000-0008-0000-0C00-00001D000000}"/>
            </a:ext>
          </a:extLst>
        </xdr:cNvPr>
        <xdr:cNvPicPr>
          <a:picLocks noChangeAspect="1"/>
        </xdr:cNvPicPr>
      </xdr:nvPicPr>
      <xdr:blipFill>
        <a:blip xmlns:r="http://schemas.openxmlformats.org/officeDocument/2006/relationships" r:embed="rId1"/>
        <a:stretch>
          <a:fillRect/>
        </a:stretch>
      </xdr:blipFill>
      <xdr:spPr>
        <a:xfrm>
          <a:off x="0" y="0"/>
          <a:ext cx="1199059" cy="1048624"/>
        </a:xfrm>
        <a:prstGeom prst="rect">
          <a:avLst/>
        </a:prstGeom>
        <a:ln w="12700" cap="flat">
          <a:noFill/>
          <a:miter lim="400000"/>
        </a:ln>
        <a:effec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195758</xdr:colOff>
      <xdr:row>2</xdr:row>
      <xdr:rowOff>376793</xdr:rowOff>
    </xdr:to>
    <xdr:pic>
      <xdr:nvPicPr>
        <xdr:cNvPr id="31" name="Ascet Icon Light Blue.png" descr="Ascet Icon Light Blue.png">
          <a:extLst>
            <a:ext uri="{FF2B5EF4-FFF2-40B4-BE49-F238E27FC236}">
              <a16:creationId xmlns:a16="http://schemas.microsoft.com/office/drawing/2014/main" id="{00000000-0008-0000-0D00-00001F000000}"/>
            </a:ext>
          </a:extLst>
        </xdr:cNvPr>
        <xdr:cNvPicPr>
          <a:picLocks noChangeAspect="1"/>
        </xdr:cNvPicPr>
      </xdr:nvPicPr>
      <xdr:blipFill>
        <a:blip xmlns:r="http://schemas.openxmlformats.org/officeDocument/2006/relationships" r:embed="rId1"/>
        <a:stretch>
          <a:fillRect/>
        </a:stretch>
      </xdr:blipFill>
      <xdr:spPr>
        <a:xfrm>
          <a:off x="0" y="0"/>
          <a:ext cx="1199059" cy="1048624"/>
        </a:xfrm>
        <a:prstGeom prst="rect">
          <a:avLst/>
        </a:prstGeom>
        <a:ln w="12700" cap="flat">
          <a:noFill/>
          <a:miter lim="400000"/>
        </a:ln>
        <a:effec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195758</xdr:colOff>
      <xdr:row>3</xdr:row>
      <xdr:rowOff>71358</xdr:rowOff>
    </xdr:to>
    <xdr:pic>
      <xdr:nvPicPr>
        <xdr:cNvPr id="33" name="Ascet Icon Light Blue.png" descr="Ascet Icon Light Blue.png">
          <a:extLst>
            <a:ext uri="{FF2B5EF4-FFF2-40B4-BE49-F238E27FC236}">
              <a16:creationId xmlns:a16="http://schemas.microsoft.com/office/drawing/2014/main" id="{00000000-0008-0000-0E00-000021000000}"/>
            </a:ext>
          </a:extLst>
        </xdr:cNvPr>
        <xdr:cNvPicPr>
          <a:picLocks noChangeAspect="1"/>
        </xdr:cNvPicPr>
      </xdr:nvPicPr>
      <xdr:blipFill>
        <a:blip xmlns:r="http://schemas.openxmlformats.org/officeDocument/2006/relationships" r:embed="rId1"/>
        <a:stretch>
          <a:fillRect/>
        </a:stretch>
      </xdr:blipFill>
      <xdr:spPr>
        <a:xfrm>
          <a:off x="-1" y="0"/>
          <a:ext cx="1199060" cy="1048624"/>
        </a:xfrm>
        <a:prstGeom prst="rect">
          <a:avLst/>
        </a:prstGeom>
        <a:ln w="12700" cap="flat">
          <a:noFill/>
          <a:miter lim="400000"/>
        </a:ln>
        <a:effec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195758</xdr:colOff>
      <xdr:row>3</xdr:row>
      <xdr:rowOff>19923</xdr:rowOff>
    </xdr:to>
    <xdr:pic>
      <xdr:nvPicPr>
        <xdr:cNvPr id="35" name="Ascet Icon Light Blue.png" descr="Ascet Icon Light Blue.png">
          <a:extLst>
            <a:ext uri="{FF2B5EF4-FFF2-40B4-BE49-F238E27FC236}">
              <a16:creationId xmlns:a16="http://schemas.microsoft.com/office/drawing/2014/main" id="{00000000-0008-0000-0F00-000023000000}"/>
            </a:ext>
          </a:extLst>
        </xdr:cNvPr>
        <xdr:cNvPicPr>
          <a:picLocks noChangeAspect="1"/>
        </xdr:cNvPicPr>
      </xdr:nvPicPr>
      <xdr:blipFill>
        <a:blip xmlns:r="http://schemas.openxmlformats.org/officeDocument/2006/relationships" r:embed="rId1"/>
        <a:stretch>
          <a:fillRect/>
        </a:stretch>
      </xdr:blipFill>
      <xdr:spPr>
        <a:xfrm>
          <a:off x="0" y="-19924"/>
          <a:ext cx="1199059" cy="1048624"/>
        </a:xfrm>
        <a:prstGeom prst="rect">
          <a:avLst/>
        </a:prstGeom>
        <a:ln w="12700" cap="flat">
          <a:noFill/>
          <a:miter lim="400000"/>
        </a:ln>
        <a:effec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195758</xdr:colOff>
      <xdr:row>3</xdr:row>
      <xdr:rowOff>71358</xdr:rowOff>
    </xdr:to>
    <xdr:pic>
      <xdr:nvPicPr>
        <xdr:cNvPr id="37" name="Ascet Icon Light Blue.png" descr="Ascet Icon Light Blue.png">
          <a:extLst>
            <a:ext uri="{FF2B5EF4-FFF2-40B4-BE49-F238E27FC236}">
              <a16:creationId xmlns:a16="http://schemas.microsoft.com/office/drawing/2014/main" id="{00000000-0008-0000-1000-000025000000}"/>
            </a:ext>
          </a:extLst>
        </xdr:cNvPr>
        <xdr:cNvPicPr>
          <a:picLocks noChangeAspect="1"/>
        </xdr:cNvPicPr>
      </xdr:nvPicPr>
      <xdr:blipFill>
        <a:blip xmlns:r="http://schemas.openxmlformats.org/officeDocument/2006/relationships" r:embed="rId1"/>
        <a:stretch>
          <a:fillRect/>
        </a:stretch>
      </xdr:blipFill>
      <xdr:spPr>
        <a:xfrm>
          <a:off x="-1" y="-1"/>
          <a:ext cx="1199060" cy="1048625"/>
        </a:xfrm>
        <a:prstGeom prst="rect">
          <a:avLst/>
        </a:prstGeom>
        <a:ln w="12700" cap="flat">
          <a:noFill/>
          <a:miter lim="400000"/>
        </a:ln>
        <a:effectLst/>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195758</xdr:colOff>
      <xdr:row>3</xdr:row>
      <xdr:rowOff>71358</xdr:rowOff>
    </xdr:to>
    <xdr:pic>
      <xdr:nvPicPr>
        <xdr:cNvPr id="39" name="Ascet Icon Light Blue.png" descr="Ascet Icon Light Blue.png">
          <a:extLst>
            <a:ext uri="{FF2B5EF4-FFF2-40B4-BE49-F238E27FC236}">
              <a16:creationId xmlns:a16="http://schemas.microsoft.com/office/drawing/2014/main" id="{00000000-0008-0000-1100-000027000000}"/>
            </a:ext>
          </a:extLst>
        </xdr:cNvPr>
        <xdr:cNvPicPr>
          <a:picLocks noChangeAspect="1"/>
        </xdr:cNvPicPr>
      </xdr:nvPicPr>
      <xdr:blipFill>
        <a:blip xmlns:r="http://schemas.openxmlformats.org/officeDocument/2006/relationships" r:embed="rId1"/>
        <a:stretch>
          <a:fillRect/>
        </a:stretch>
      </xdr:blipFill>
      <xdr:spPr>
        <a:xfrm>
          <a:off x="-1" y="-1"/>
          <a:ext cx="1199060" cy="1048625"/>
        </a:xfrm>
        <a:prstGeom prst="rect">
          <a:avLst/>
        </a:prstGeom>
        <a:ln w="12700" cap="flat">
          <a:noFill/>
          <a:miter lim="400000"/>
        </a:ln>
        <a:effectLst/>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195758</xdr:colOff>
      <xdr:row>3</xdr:row>
      <xdr:rowOff>71358</xdr:rowOff>
    </xdr:to>
    <xdr:pic>
      <xdr:nvPicPr>
        <xdr:cNvPr id="41" name="Ascet Icon Light Blue.png" descr="Ascet Icon Light Blue.png">
          <a:extLst>
            <a:ext uri="{FF2B5EF4-FFF2-40B4-BE49-F238E27FC236}">
              <a16:creationId xmlns:a16="http://schemas.microsoft.com/office/drawing/2014/main" id="{00000000-0008-0000-1200-000029000000}"/>
            </a:ext>
          </a:extLst>
        </xdr:cNvPr>
        <xdr:cNvPicPr>
          <a:picLocks noChangeAspect="1"/>
        </xdr:cNvPicPr>
      </xdr:nvPicPr>
      <xdr:blipFill>
        <a:blip xmlns:r="http://schemas.openxmlformats.org/officeDocument/2006/relationships" r:embed="rId1"/>
        <a:stretch>
          <a:fillRect/>
        </a:stretch>
      </xdr:blipFill>
      <xdr:spPr>
        <a:xfrm>
          <a:off x="-1" y="0"/>
          <a:ext cx="1199060" cy="1048624"/>
        </a:xfrm>
        <a:prstGeom prst="rect">
          <a:avLst/>
        </a:prstGeom>
        <a:ln w="12700" cap="flat">
          <a:noFill/>
          <a:miter lim="400000"/>
        </a:ln>
        <a:effec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195758</xdr:colOff>
      <xdr:row>3</xdr:row>
      <xdr:rowOff>71358</xdr:rowOff>
    </xdr:to>
    <xdr:pic>
      <xdr:nvPicPr>
        <xdr:cNvPr id="43" name="Ascet Icon Light Blue.png" descr="Ascet Icon Light Blue.png">
          <a:extLst>
            <a:ext uri="{FF2B5EF4-FFF2-40B4-BE49-F238E27FC236}">
              <a16:creationId xmlns:a16="http://schemas.microsoft.com/office/drawing/2014/main" id="{00000000-0008-0000-1300-00002B000000}"/>
            </a:ext>
          </a:extLst>
        </xdr:cNvPr>
        <xdr:cNvPicPr>
          <a:picLocks noChangeAspect="1"/>
        </xdr:cNvPicPr>
      </xdr:nvPicPr>
      <xdr:blipFill>
        <a:blip xmlns:r="http://schemas.openxmlformats.org/officeDocument/2006/relationships" r:embed="rId1"/>
        <a:stretch>
          <a:fillRect/>
        </a:stretch>
      </xdr:blipFill>
      <xdr:spPr>
        <a:xfrm>
          <a:off x="-1" y="0"/>
          <a:ext cx="1199060" cy="1048624"/>
        </a:xfrm>
        <a:prstGeom prst="rect">
          <a:avLst/>
        </a:prstGeom>
        <a:ln w="12700" cap="flat">
          <a:noFill/>
          <a:miter lim="400000"/>
        </a:ln>
        <a:effectLst/>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195758</xdr:colOff>
      <xdr:row>3</xdr:row>
      <xdr:rowOff>19923</xdr:rowOff>
    </xdr:to>
    <xdr:pic>
      <xdr:nvPicPr>
        <xdr:cNvPr id="45" name="Ascet Icon Light Blue.png" descr="Ascet Icon Light Blue.png">
          <a:extLst>
            <a:ext uri="{FF2B5EF4-FFF2-40B4-BE49-F238E27FC236}">
              <a16:creationId xmlns:a16="http://schemas.microsoft.com/office/drawing/2014/main" id="{00000000-0008-0000-1400-00002D000000}"/>
            </a:ext>
          </a:extLst>
        </xdr:cNvPr>
        <xdr:cNvPicPr>
          <a:picLocks noChangeAspect="1"/>
        </xdr:cNvPicPr>
      </xdr:nvPicPr>
      <xdr:blipFill>
        <a:blip xmlns:r="http://schemas.openxmlformats.org/officeDocument/2006/relationships" r:embed="rId1"/>
        <a:stretch>
          <a:fillRect/>
        </a:stretch>
      </xdr:blipFill>
      <xdr:spPr>
        <a:xfrm>
          <a:off x="0" y="-19924"/>
          <a:ext cx="1199059" cy="1048624"/>
        </a:xfrm>
        <a:prstGeom prst="rect">
          <a:avLst/>
        </a:prstGeom>
        <a:ln w="12700" cap="flat">
          <a:noFill/>
          <a:miter lim="400000"/>
        </a:ln>
        <a:effectLst/>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195758</xdr:colOff>
      <xdr:row>3</xdr:row>
      <xdr:rowOff>19923</xdr:rowOff>
    </xdr:to>
    <xdr:pic>
      <xdr:nvPicPr>
        <xdr:cNvPr id="47" name="Ascet Icon Light Blue.png" descr="Ascet Icon Light Blue.png">
          <a:extLst>
            <a:ext uri="{FF2B5EF4-FFF2-40B4-BE49-F238E27FC236}">
              <a16:creationId xmlns:a16="http://schemas.microsoft.com/office/drawing/2014/main" id="{00000000-0008-0000-1500-00002F000000}"/>
            </a:ext>
          </a:extLst>
        </xdr:cNvPr>
        <xdr:cNvPicPr>
          <a:picLocks noChangeAspect="1"/>
        </xdr:cNvPicPr>
      </xdr:nvPicPr>
      <xdr:blipFill>
        <a:blip xmlns:r="http://schemas.openxmlformats.org/officeDocument/2006/relationships" r:embed="rId1"/>
        <a:stretch>
          <a:fillRect/>
        </a:stretch>
      </xdr:blipFill>
      <xdr:spPr>
        <a:xfrm>
          <a:off x="0" y="-19924"/>
          <a:ext cx="1199059" cy="1048624"/>
        </a:xfrm>
        <a:prstGeom prst="rect">
          <a:avLst/>
        </a:prstGeom>
        <a:ln w="12700" cap="flat">
          <a:noFill/>
          <a:miter lim="400000"/>
        </a:ln>
        <a:effectLst/>
      </xdr:spPr>
    </xdr:pic>
    <xdr:clientData/>
  </xdr:twoCellAnchor>
</xdr:wsDr>
</file>

<file path=xl/drawings/drawing22.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195758</xdr:colOff>
      <xdr:row>3</xdr:row>
      <xdr:rowOff>19923</xdr:rowOff>
    </xdr:to>
    <xdr:pic>
      <xdr:nvPicPr>
        <xdr:cNvPr id="49" name="Ascet Icon Light Blue.png" descr="Ascet Icon Light Blue.png">
          <a:extLst>
            <a:ext uri="{FF2B5EF4-FFF2-40B4-BE49-F238E27FC236}">
              <a16:creationId xmlns:a16="http://schemas.microsoft.com/office/drawing/2014/main" id="{00000000-0008-0000-1600-000031000000}"/>
            </a:ext>
          </a:extLst>
        </xdr:cNvPr>
        <xdr:cNvPicPr>
          <a:picLocks noChangeAspect="1"/>
        </xdr:cNvPicPr>
      </xdr:nvPicPr>
      <xdr:blipFill>
        <a:blip xmlns:r="http://schemas.openxmlformats.org/officeDocument/2006/relationships" r:embed="rId1"/>
        <a:stretch>
          <a:fillRect/>
        </a:stretch>
      </xdr:blipFill>
      <xdr:spPr>
        <a:xfrm>
          <a:off x="-1" y="-19924"/>
          <a:ext cx="1199060" cy="1048624"/>
        </a:xfrm>
        <a:prstGeom prst="rect">
          <a:avLst/>
        </a:prstGeom>
        <a:ln w="12700" cap="flat">
          <a:noFill/>
          <a:miter lim="400000"/>
        </a:ln>
        <a:effectLst/>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195758</xdr:colOff>
      <xdr:row>3</xdr:row>
      <xdr:rowOff>19923</xdr:rowOff>
    </xdr:to>
    <xdr:pic>
      <xdr:nvPicPr>
        <xdr:cNvPr id="51" name="Ascet Icon Light Blue.png" descr="Ascet Icon Light Blue.png">
          <a:extLst>
            <a:ext uri="{FF2B5EF4-FFF2-40B4-BE49-F238E27FC236}">
              <a16:creationId xmlns:a16="http://schemas.microsoft.com/office/drawing/2014/main" id="{00000000-0008-0000-1700-000033000000}"/>
            </a:ext>
          </a:extLst>
        </xdr:cNvPr>
        <xdr:cNvPicPr>
          <a:picLocks noChangeAspect="1"/>
        </xdr:cNvPicPr>
      </xdr:nvPicPr>
      <xdr:blipFill>
        <a:blip xmlns:r="http://schemas.openxmlformats.org/officeDocument/2006/relationships" r:embed="rId1"/>
        <a:stretch>
          <a:fillRect/>
        </a:stretch>
      </xdr:blipFill>
      <xdr:spPr>
        <a:xfrm>
          <a:off x="0" y="-19924"/>
          <a:ext cx="1199059" cy="1048624"/>
        </a:xfrm>
        <a:prstGeom prst="rect">
          <a:avLst/>
        </a:prstGeom>
        <a:ln w="12700" cap="flat">
          <a:noFill/>
          <a:miter lim="400000"/>
        </a:ln>
        <a:effectLst/>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195758</xdr:colOff>
      <xdr:row>3</xdr:row>
      <xdr:rowOff>19923</xdr:rowOff>
    </xdr:to>
    <xdr:pic>
      <xdr:nvPicPr>
        <xdr:cNvPr id="53" name="Ascet Icon Light Blue.png" descr="Ascet Icon Light Blue.png">
          <a:extLst>
            <a:ext uri="{FF2B5EF4-FFF2-40B4-BE49-F238E27FC236}">
              <a16:creationId xmlns:a16="http://schemas.microsoft.com/office/drawing/2014/main" id="{00000000-0008-0000-1800-000035000000}"/>
            </a:ext>
          </a:extLst>
        </xdr:cNvPr>
        <xdr:cNvPicPr>
          <a:picLocks noChangeAspect="1"/>
        </xdr:cNvPicPr>
      </xdr:nvPicPr>
      <xdr:blipFill>
        <a:blip xmlns:r="http://schemas.openxmlformats.org/officeDocument/2006/relationships" r:embed="rId1"/>
        <a:stretch>
          <a:fillRect/>
        </a:stretch>
      </xdr:blipFill>
      <xdr:spPr>
        <a:xfrm>
          <a:off x="0" y="-19924"/>
          <a:ext cx="1199059" cy="1048624"/>
        </a:xfrm>
        <a:prstGeom prst="rect">
          <a:avLst/>
        </a:prstGeom>
        <a:ln w="12700" cap="flat">
          <a:noFill/>
          <a:miter lim="400000"/>
        </a:ln>
        <a:effectLst/>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195758</xdr:colOff>
      <xdr:row>3</xdr:row>
      <xdr:rowOff>19923</xdr:rowOff>
    </xdr:to>
    <xdr:pic>
      <xdr:nvPicPr>
        <xdr:cNvPr id="55" name="Ascet Icon Light Blue.png" descr="Ascet Icon Light Blue.png">
          <a:extLst>
            <a:ext uri="{FF2B5EF4-FFF2-40B4-BE49-F238E27FC236}">
              <a16:creationId xmlns:a16="http://schemas.microsoft.com/office/drawing/2014/main" id="{00000000-0008-0000-1900-000037000000}"/>
            </a:ext>
          </a:extLst>
        </xdr:cNvPr>
        <xdr:cNvPicPr>
          <a:picLocks noChangeAspect="1"/>
        </xdr:cNvPicPr>
      </xdr:nvPicPr>
      <xdr:blipFill>
        <a:blip xmlns:r="http://schemas.openxmlformats.org/officeDocument/2006/relationships" r:embed="rId1"/>
        <a:stretch>
          <a:fillRect/>
        </a:stretch>
      </xdr:blipFill>
      <xdr:spPr>
        <a:xfrm>
          <a:off x="0" y="0"/>
          <a:ext cx="1199059" cy="1048624"/>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3:D58"/>
  <sheetViews>
    <sheetView showGridLines="0" workbookViewId="0"/>
  </sheetViews>
  <sheetFormatPr defaultColWidth="10" defaultRowHeight="12.95" customHeight="1"/>
  <cols>
    <col min="1" max="1" width="2" customWidth="1"/>
    <col min="2" max="4" width="33.6640625" customWidth="1"/>
  </cols>
  <sheetData>
    <row r="3" spans="2:4" ht="50.1" customHeight="1">
      <c r="B3" s="91" t="s">
        <v>0</v>
      </c>
      <c r="C3" s="92"/>
      <c r="D3" s="92"/>
    </row>
    <row r="7" spans="2:4" ht="18.75">
      <c r="B7" s="1" t="s">
        <v>1</v>
      </c>
      <c r="C7" s="1" t="s">
        <v>2</v>
      </c>
      <c r="D7" s="1" t="s">
        <v>3</v>
      </c>
    </row>
    <row r="9" spans="2:4" ht="15.75">
      <c r="B9" s="2" t="s">
        <v>4</v>
      </c>
      <c r="C9" s="2"/>
      <c r="D9" s="2"/>
    </row>
    <row r="10" spans="2:4" ht="15.75">
      <c r="B10" s="3"/>
      <c r="C10" s="3" t="s">
        <v>5</v>
      </c>
      <c r="D10" s="4" t="s">
        <v>4</v>
      </c>
    </row>
    <row r="11" spans="2:4" ht="15.75">
      <c r="B11" s="2" t="s">
        <v>7</v>
      </c>
      <c r="C11" s="2"/>
      <c r="D11" s="2"/>
    </row>
    <row r="12" spans="2:4" ht="15.75">
      <c r="B12" s="3"/>
      <c r="C12" s="3" t="s">
        <v>5</v>
      </c>
      <c r="D12" s="4" t="s">
        <v>7</v>
      </c>
    </row>
    <row r="13" spans="2:4" ht="15.75">
      <c r="B13" s="2" t="s">
        <v>34</v>
      </c>
      <c r="C13" s="2"/>
      <c r="D13" s="2"/>
    </row>
    <row r="14" spans="2:4" ht="15.75">
      <c r="B14" s="3"/>
      <c r="C14" s="3" t="s">
        <v>5</v>
      </c>
      <c r="D14" s="4" t="s">
        <v>34</v>
      </c>
    </row>
    <row r="15" spans="2:4" ht="15.75">
      <c r="B15" s="2" t="s">
        <v>74</v>
      </c>
      <c r="C15" s="2"/>
      <c r="D15" s="2"/>
    </row>
    <row r="16" spans="2:4" ht="15.75">
      <c r="B16" s="3"/>
      <c r="C16" s="3" t="s">
        <v>5</v>
      </c>
      <c r="D16" s="4" t="s">
        <v>74</v>
      </c>
    </row>
    <row r="17" spans="2:4" ht="15.75">
      <c r="B17" s="2" t="s">
        <v>77</v>
      </c>
      <c r="C17" s="2"/>
      <c r="D17" s="2"/>
    </row>
    <row r="18" spans="2:4" ht="15.75">
      <c r="B18" s="3"/>
      <c r="C18" s="3" t="s">
        <v>5</v>
      </c>
      <c r="D18" s="4" t="s">
        <v>77</v>
      </c>
    </row>
    <row r="19" spans="2:4" ht="15.75">
      <c r="B19" s="2" t="s">
        <v>107</v>
      </c>
      <c r="C19" s="2"/>
      <c r="D19" s="2"/>
    </row>
    <row r="20" spans="2:4" ht="15.75">
      <c r="B20" s="3"/>
      <c r="C20" s="3" t="s">
        <v>5</v>
      </c>
      <c r="D20" s="4" t="s">
        <v>107</v>
      </c>
    </row>
    <row r="21" spans="2:4" ht="15.75">
      <c r="B21" s="2" t="s">
        <v>121</v>
      </c>
      <c r="C21" s="2"/>
      <c r="D21" s="2"/>
    </row>
    <row r="22" spans="2:4" ht="15.75">
      <c r="B22" s="3"/>
      <c r="C22" s="3" t="s">
        <v>5</v>
      </c>
      <c r="D22" s="4" t="s">
        <v>121</v>
      </c>
    </row>
    <row r="23" spans="2:4" ht="15.75">
      <c r="B23" s="2" t="s">
        <v>123</v>
      </c>
      <c r="C23" s="2"/>
      <c r="D23" s="2"/>
    </row>
    <row r="24" spans="2:4" ht="15.75">
      <c r="B24" s="3"/>
      <c r="C24" s="3" t="s">
        <v>5</v>
      </c>
      <c r="D24" s="4" t="s">
        <v>123</v>
      </c>
    </row>
    <row r="25" spans="2:4" ht="15.75">
      <c r="B25" s="2" t="s">
        <v>125</v>
      </c>
      <c r="C25" s="2"/>
      <c r="D25" s="2"/>
    </row>
    <row r="26" spans="2:4" ht="15.75">
      <c r="B26" s="3"/>
      <c r="C26" s="3" t="s">
        <v>5</v>
      </c>
      <c r="D26" s="4" t="s">
        <v>125</v>
      </c>
    </row>
    <row r="27" spans="2:4" ht="15.75">
      <c r="B27" s="2" t="s">
        <v>127</v>
      </c>
      <c r="C27" s="2"/>
      <c r="D27" s="2"/>
    </row>
    <row r="28" spans="2:4" ht="15.75">
      <c r="B28" s="3"/>
      <c r="C28" s="3" t="s">
        <v>5</v>
      </c>
      <c r="D28" s="4" t="s">
        <v>127</v>
      </c>
    </row>
    <row r="29" spans="2:4" ht="15.75">
      <c r="B29" s="2" t="s">
        <v>129</v>
      </c>
      <c r="C29" s="2"/>
      <c r="D29" s="2"/>
    </row>
    <row r="30" spans="2:4" ht="15.75">
      <c r="B30" s="3"/>
      <c r="C30" s="3" t="s">
        <v>5</v>
      </c>
      <c r="D30" s="4" t="s">
        <v>129</v>
      </c>
    </row>
    <row r="31" spans="2:4" ht="15.75">
      <c r="B31" s="2" t="s">
        <v>130</v>
      </c>
      <c r="C31" s="2"/>
      <c r="D31" s="2"/>
    </row>
    <row r="32" spans="2:4" ht="15.75">
      <c r="B32" s="3"/>
      <c r="C32" s="3" t="s">
        <v>5</v>
      </c>
      <c r="D32" s="4" t="s">
        <v>130</v>
      </c>
    </row>
    <row r="33" spans="2:4" ht="15.75">
      <c r="B33" s="2" t="s">
        <v>131</v>
      </c>
      <c r="C33" s="2"/>
      <c r="D33" s="2"/>
    </row>
    <row r="34" spans="2:4" ht="15.75">
      <c r="B34" s="3"/>
      <c r="C34" s="3" t="s">
        <v>5</v>
      </c>
      <c r="D34" s="4" t="s">
        <v>131</v>
      </c>
    </row>
    <row r="35" spans="2:4" ht="15.75">
      <c r="B35" s="2" t="s">
        <v>132</v>
      </c>
      <c r="C35" s="2"/>
      <c r="D35" s="2"/>
    </row>
    <row r="36" spans="2:4" ht="15.75">
      <c r="B36" s="3"/>
      <c r="C36" s="3" t="s">
        <v>5</v>
      </c>
      <c r="D36" s="4" t="s">
        <v>132</v>
      </c>
    </row>
    <row r="37" spans="2:4" ht="15.75">
      <c r="B37" s="2" t="s">
        <v>133</v>
      </c>
      <c r="C37" s="2"/>
      <c r="D37" s="2"/>
    </row>
    <row r="38" spans="2:4" ht="15.75">
      <c r="B38" s="3"/>
      <c r="C38" s="3" t="s">
        <v>5</v>
      </c>
      <c r="D38" s="4" t="s">
        <v>133</v>
      </c>
    </row>
    <row r="39" spans="2:4" ht="15.75">
      <c r="B39" s="2" t="s">
        <v>134</v>
      </c>
      <c r="C39" s="2"/>
      <c r="D39" s="2"/>
    </row>
    <row r="40" spans="2:4" ht="15.75">
      <c r="B40" s="3"/>
      <c r="C40" s="3" t="s">
        <v>5</v>
      </c>
      <c r="D40" s="4" t="s">
        <v>134</v>
      </c>
    </row>
    <row r="41" spans="2:4" ht="15.75">
      <c r="B41" s="2" t="s">
        <v>135</v>
      </c>
      <c r="C41" s="2"/>
      <c r="D41" s="2"/>
    </row>
    <row r="42" spans="2:4" ht="15.75">
      <c r="B42" s="3"/>
      <c r="C42" s="3" t="s">
        <v>5</v>
      </c>
      <c r="D42" s="4" t="s">
        <v>135</v>
      </c>
    </row>
    <row r="43" spans="2:4" ht="15.75">
      <c r="B43" s="2" t="s">
        <v>136</v>
      </c>
      <c r="C43" s="2"/>
      <c r="D43" s="2"/>
    </row>
    <row r="44" spans="2:4" ht="15.75">
      <c r="B44" s="3"/>
      <c r="C44" s="3" t="s">
        <v>5</v>
      </c>
      <c r="D44" s="4" t="s">
        <v>136</v>
      </c>
    </row>
    <row r="45" spans="2:4" ht="15.75">
      <c r="B45" s="2" t="s">
        <v>137</v>
      </c>
      <c r="C45" s="2"/>
      <c r="D45" s="2"/>
    </row>
    <row r="46" spans="2:4" ht="15.75">
      <c r="B46" s="3"/>
      <c r="C46" s="3" t="s">
        <v>5</v>
      </c>
      <c r="D46" s="4" t="s">
        <v>137</v>
      </c>
    </row>
    <row r="47" spans="2:4" ht="15.75">
      <c r="B47" s="2" t="s">
        <v>138</v>
      </c>
      <c r="C47" s="2"/>
      <c r="D47" s="2"/>
    </row>
    <row r="48" spans="2:4" ht="15.75">
      <c r="B48" s="3"/>
      <c r="C48" s="3" t="s">
        <v>5</v>
      </c>
      <c r="D48" s="4" t="s">
        <v>138</v>
      </c>
    </row>
    <row r="49" spans="2:4" ht="15.75">
      <c r="B49" s="2" t="s">
        <v>139</v>
      </c>
      <c r="C49" s="2"/>
      <c r="D49" s="2"/>
    </row>
    <row r="50" spans="2:4" ht="15.75">
      <c r="B50" s="3"/>
      <c r="C50" s="3" t="s">
        <v>5</v>
      </c>
      <c r="D50" s="4" t="s">
        <v>139</v>
      </c>
    </row>
    <row r="51" spans="2:4" ht="15.75">
      <c r="B51" s="2" t="s">
        <v>140</v>
      </c>
      <c r="C51" s="2"/>
      <c r="D51" s="2"/>
    </row>
    <row r="52" spans="2:4" ht="15.75">
      <c r="B52" s="3"/>
      <c r="C52" s="3" t="s">
        <v>5</v>
      </c>
      <c r="D52" s="4" t="s">
        <v>140</v>
      </c>
    </row>
    <row r="53" spans="2:4" ht="15.75">
      <c r="B53" s="2" t="s">
        <v>141</v>
      </c>
      <c r="C53" s="2"/>
      <c r="D53" s="2"/>
    </row>
    <row r="54" spans="2:4" ht="15.75">
      <c r="B54" s="3"/>
      <c r="C54" s="3" t="s">
        <v>5</v>
      </c>
      <c r="D54" s="4" t="s">
        <v>141</v>
      </c>
    </row>
    <row r="55" spans="2:4" ht="15.75">
      <c r="B55" s="2" t="s">
        <v>142</v>
      </c>
      <c r="C55" s="2"/>
      <c r="D55" s="2"/>
    </row>
    <row r="56" spans="2:4" ht="15.75">
      <c r="B56" s="3"/>
      <c r="C56" s="3" t="s">
        <v>5</v>
      </c>
      <c r="D56" s="4" t="s">
        <v>142</v>
      </c>
    </row>
    <row r="57" spans="2:4" ht="15.75">
      <c r="B57" s="2" t="s">
        <v>143</v>
      </c>
      <c r="C57" s="2"/>
      <c r="D57" s="2"/>
    </row>
    <row r="58" spans="2:4" ht="15.75">
      <c r="B58" s="3"/>
      <c r="C58" s="3" t="s">
        <v>5</v>
      </c>
      <c r="D58" s="4" t="s">
        <v>143</v>
      </c>
    </row>
  </sheetData>
  <mergeCells count="1">
    <mergeCell ref="B3:D3"/>
  </mergeCells>
  <hyperlinks>
    <hyperlink ref="D10" location="'COVER'!R1C1" display="COVER" xr:uid="{00000000-0004-0000-0000-000000000000}"/>
    <hyperlink ref="D12" location="'Assumptions'!R1C1" display="Assumptions" xr:uid="{00000000-0004-0000-0000-000001000000}"/>
    <hyperlink ref="D14" location="'Proforma'!R1C1" display="Proforma" xr:uid="{00000000-0004-0000-0000-000002000000}"/>
    <hyperlink ref="D16" location="'Proforma (Condensed)'!R1C1" display="Proforma (Condensed)" xr:uid="{00000000-0004-0000-0000-000003000000}"/>
    <hyperlink ref="D18" location="'Calculations'!R1C1" display="Calculations" xr:uid="{00000000-0004-0000-0000-000004000000}"/>
    <hyperlink ref="D20" location="'78s (VSC)'!R1C1" display="78s (VSC)" xr:uid="{00000000-0004-0000-0000-000005000000}"/>
    <hyperlink ref="D22" location="'M(PR-78s) (VSC)'!R1C1" display="M(PR-78s) (VSC)" xr:uid="{00000000-0004-0000-0000-000006000000}"/>
    <hyperlink ref="D24" location="'PR (VSC)'!R1C1" display="PR (VSC)" xr:uid="{00000000-0004-0000-0000-000007000000}"/>
    <hyperlink ref="D26" location="'M(PR-R78s) (VSC)'!R1C1" display="M(PR-R78s) (VSC)" xr:uid="{00000000-0004-0000-0000-000008000000}"/>
    <hyperlink ref="D28" location="'R78s (VSC)'!R1C1" display="R78s (VSC)" xr:uid="{00000000-0004-0000-0000-000009000000}"/>
    <hyperlink ref="D30" location="'78s (CPC)'!R1C1" display="78s (CPC)" xr:uid="{00000000-0004-0000-0000-00000A000000}"/>
    <hyperlink ref="D32" location="'M(PR-78s) (CPC)'!R1C1" display="M(PR-78s) (CPC)" xr:uid="{00000000-0004-0000-0000-00000B000000}"/>
    <hyperlink ref="D34" location="'PR (CPC)'!R1C1" display="PR (CPC)" xr:uid="{00000000-0004-0000-0000-00000C000000}"/>
    <hyperlink ref="D36" location="'M(PR-R78s) (CPC)'!R1C1" display="M(PR-R78s) (CPC)" xr:uid="{00000000-0004-0000-0000-00000D000000}"/>
    <hyperlink ref="D38" location="'R78s (CPC)'!R1C1" display="R78s (CPC)" xr:uid="{00000000-0004-0000-0000-00000E000000}"/>
    <hyperlink ref="D40" location="'78s (GAP)'!R1C1" display="78s (GAP)" xr:uid="{00000000-0004-0000-0000-00000F000000}"/>
    <hyperlink ref="D42" location="'M(PR-78s) (GAP)'!R1C1" display="M(PR-78s) (GAP)" xr:uid="{00000000-0004-0000-0000-000010000000}"/>
    <hyperlink ref="D44" location="'PR (GAP)'!R1C1" display="PR (GAP)" xr:uid="{00000000-0004-0000-0000-000011000000}"/>
    <hyperlink ref="D46" location="'M(PR-R78s) (GAP)'!R1C1" display="M(PR-R78s) (GAP)" xr:uid="{00000000-0004-0000-0000-000012000000}"/>
    <hyperlink ref="D48" location="'R78s (GAP)'!R1C1" display="R78s (GAP)" xr:uid="{00000000-0004-0000-0000-000013000000}"/>
    <hyperlink ref="D50" location="'78s (MFW)'!R1C1" display="78s (MFW)" xr:uid="{00000000-0004-0000-0000-000014000000}"/>
    <hyperlink ref="D52" location="'M(PR-78s) (MFW)'!R1C1" display="M(PR-78s) (MFW)" xr:uid="{00000000-0004-0000-0000-000015000000}"/>
    <hyperlink ref="D54" location="'PR (MFW)'!R1C1" display="PR (MFW)" xr:uid="{00000000-0004-0000-0000-000016000000}"/>
    <hyperlink ref="D56" location="'M(PR-R78s) (MFW)'!R1C1" display="M(PR-R78s) (MFW)" xr:uid="{00000000-0004-0000-0000-000017000000}"/>
    <hyperlink ref="D58" location="'R78s (MFW)'!R1C1" display="R78s (MFW)" xr:uid="{00000000-0004-0000-0000-000018000000}"/>
  </hyperlinks>
  <pageMargins left="0.7" right="0.7" top="0.75" bottom="0.75" header="0.3" footer="0.3"/>
  <pageSetup scale="73"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E5"/>
  <sheetViews>
    <sheetView showGridLines="0" workbookViewId="0">
      <selection activeCell="B4" sqref="B4:D4"/>
    </sheetView>
  </sheetViews>
  <sheetFormatPr defaultColWidth="19.6640625" defaultRowHeight="13.5" customHeight="1"/>
  <cols>
    <col min="1" max="1" width="22.6640625" style="5" customWidth="1"/>
    <col min="2" max="4" width="33.6640625" style="5" customWidth="1"/>
    <col min="5" max="5" width="22.6640625" style="5" customWidth="1"/>
    <col min="6" max="6" width="19.6640625" style="5" customWidth="1"/>
    <col min="7" max="16384" width="19.6640625" style="5"/>
  </cols>
  <sheetData>
    <row r="1" spans="1:5" ht="33.200000000000003" customHeight="1">
      <c r="A1" s="96"/>
      <c r="B1" s="93"/>
      <c r="C1" s="93"/>
      <c r="D1" s="93"/>
      <c r="E1" s="93"/>
    </row>
    <row r="2" spans="1:5" ht="15.2" customHeight="1">
      <c r="A2" s="95"/>
      <c r="B2" s="93"/>
      <c r="C2" s="93"/>
      <c r="D2" s="93"/>
      <c r="E2" s="93"/>
    </row>
    <row r="3" spans="1:5" ht="50.45" customHeight="1">
      <c r="A3" s="6"/>
      <c r="B3" s="94" t="s">
        <v>144</v>
      </c>
      <c r="C3" s="93"/>
      <c r="D3" s="93"/>
      <c r="E3" s="6"/>
    </row>
    <row r="4" spans="1:5" ht="33.200000000000003" customHeight="1">
      <c r="A4" s="7"/>
      <c r="B4" s="97" t="s">
        <v>6</v>
      </c>
      <c r="C4" s="93"/>
      <c r="D4" s="93"/>
      <c r="E4" s="7"/>
    </row>
    <row r="5" spans="1:5" ht="409.6" customHeight="1">
      <c r="A5" s="93"/>
      <c r="B5" s="93"/>
      <c r="C5" s="93"/>
      <c r="D5" s="93"/>
      <c r="E5" s="93"/>
    </row>
  </sheetData>
  <mergeCells count="5">
    <mergeCell ref="A5:E5"/>
    <mergeCell ref="B3:D3"/>
    <mergeCell ref="A2:E2"/>
    <mergeCell ref="A1:E1"/>
    <mergeCell ref="B4:D4"/>
  </mergeCells>
  <pageMargins left="1" right="1" top="1" bottom="1" header="0.25" footer="0.25"/>
  <pageSetup scale="63" orientation="portrait" r:id="rId1"/>
  <headerFooter>
    <oddFooter>&amp;C&amp;"Helvetica Neue,Regular"&amp;12&amp;K000000&amp;P</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F53"/>
  <sheetViews>
    <sheetView showGridLines="0" tabSelected="1" topLeftCell="A2" workbookViewId="0">
      <selection activeCell="G5" sqref="G5"/>
    </sheetView>
  </sheetViews>
  <sheetFormatPr defaultColWidth="9.5" defaultRowHeight="15.6" customHeight="1"/>
  <cols>
    <col min="1" max="1" width="46.83203125" style="5" customWidth="1"/>
    <col min="2" max="2" width="15" style="90" customWidth="1"/>
    <col min="3" max="4" width="13.83203125" style="90" customWidth="1"/>
    <col min="5" max="5" width="15.1640625" style="90" customWidth="1"/>
    <col min="6" max="7" width="9.5" style="5" customWidth="1"/>
    <col min="8" max="16384" width="9.5" style="5"/>
  </cols>
  <sheetData>
    <row r="1" spans="1:6" ht="33.200000000000003" customHeight="1">
      <c r="A1" s="98"/>
      <c r="B1" s="99"/>
      <c r="C1" s="99"/>
      <c r="D1" s="99"/>
      <c r="E1" s="99"/>
      <c r="F1" s="99"/>
    </row>
    <row r="2" spans="1:6" ht="15.2" customHeight="1">
      <c r="A2" s="100"/>
      <c r="B2" s="99"/>
      <c r="C2" s="99"/>
      <c r="D2" s="99"/>
      <c r="E2" s="99"/>
      <c r="F2" s="99"/>
    </row>
    <row r="3" spans="1:6" ht="33.200000000000003" customHeight="1">
      <c r="A3" s="105" t="s">
        <v>147</v>
      </c>
      <c r="B3" s="106"/>
      <c r="C3" s="106"/>
      <c r="D3" s="106"/>
      <c r="E3" s="106"/>
      <c r="F3" s="106"/>
    </row>
    <row r="4" spans="1:6" ht="20.100000000000001" customHeight="1">
      <c r="A4" s="107" t="s">
        <v>8</v>
      </c>
      <c r="B4" s="108"/>
      <c r="C4" s="108"/>
      <c r="D4" s="108"/>
      <c r="E4" s="108"/>
      <c r="F4" s="108"/>
    </row>
    <row r="5" spans="1:6" ht="20.100000000000001" customHeight="1">
      <c r="A5" s="9"/>
      <c r="B5" s="82"/>
      <c r="C5" s="83"/>
      <c r="D5" s="83"/>
      <c r="E5" s="83"/>
      <c r="F5" s="9"/>
    </row>
    <row r="6" spans="1:6" ht="15.6" customHeight="1">
      <c r="A6" s="8"/>
      <c r="B6" s="83"/>
      <c r="C6" s="83"/>
      <c r="D6" s="83"/>
      <c r="E6" s="83"/>
      <c r="F6" s="8"/>
    </row>
    <row r="7" spans="1:6" ht="15.6" customHeight="1">
      <c r="A7" s="8"/>
      <c r="B7" s="83"/>
      <c r="C7" s="83"/>
      <c r="D7" s="83"/>
      <c r="E7" s="83"/>
      <c r="F7" s="8"/>
    </row>
    <row r="8" spans="1:6" ht="20.100000000000001" customHeight="1">
      <c r="A8" s="109" t="s">
        <v>9</v>
      </c>
      <c r="B8" s="110"/>
      <c r="C8" s="110"/>
      <c r="D8" s="110"/>
      <c r="E8" s="110"/>
      <c r="F8" s="110"/>
    </row>
    <row r="9" spans="1:6" ht="15.6" customHeight="1">
      <c r="A9" s="12" t="s">
        <v>10</v>
      </c>
      <c r="B9" s="83"/>
      <c r="C9" s="84">
        <v>5000</v>
      </c>
      <c r="D9" s="83"/>
      <c r="E9" s="83"/>
      <c r="F9" s="8"/>
    </row>
    <row r="10" spans="1:6" ht="15.6" customHeight="1">
      <c r="A10" s="12" t="s">
        <v>11</v>
      </c>
      <c r="B10" s="83"/>
      <c r="C10" s="85">
        <v>7.0000000000000007E-2</v>
      </c>
      <c r="D10" s="83"/>
      <c r="E10" s="83"/>
      <c r="F10" s="8"/>
    </row>
    <row r="11" spans="1:6" ht="15.6" customHeight="1">
      <c r="A11" s="12" t="s">
        <v>12</v>
      </c>
      <c r="B11" s="83"/>
      <c r="C11" s="84">
        <v>5000</v>
      </c>
      <c r="D11" s="83"/>
      <c r="E11" s="83"/>
      <c r="F11" s="8"/>
    </row>
    <row r="12" spans="1:6" ht="15.6" customHeight="1">
      <c r="A12" s="12" t="s">
        <v>13</v>
      </c>
      <c r="B12" s="83"/>
      <c r="C12" s="13" t="s">
        <v>14</v>
      </c>
      <c r="D12" s="83"/>
      <c r="E12" s="83"/>
      <c r="F12" s="8"/>
    </row>
    <row r="13" spans="1:6" ht="15.6" customHeight="1">
      <c r="A13" s="12" t="s">
        <v>15</v>
      </c>
      <c r="B13" s="83"/>
      <c r="C13" s="13" t="s">
        <v>16</v>
      </c>
      <c r="D13" s="83"/>
      <c r="E13" s="83"/>
      <c r="F13" s="8"/>
    </row>
    <row r="14" spans="1:6" ht="20.100000000000001" customHeight="1">
      <c r="A14" s="14" t="s">
        <v>17</v>
      </c>
      <c r="B14" s="15"/>
      <c r="C14" s="84">
        <v>0</v>
      </c>
      <c r="D14" s="15"/>
      <c r="E14" s="83"/>
      <c r="F14" s="9"/>
    </row>
    <row r="15" spans="1:6" ht="15.6" customHeight="1">
      <c r="A15" s="8"/>
      <c r="B15" s="84"/>
      <c r="C15" s="83"/>
      <c r="D15" s="83"/>
      <c r="E15" s="83"/>
      <c r="F15" s="8"/>
    </row>
    <row r="16" spans="1:6" ht="15.6" customHeight="1">
      <c r="A16" s="8"/>
      <c r="B16" s="83"/>
      <c r="C16" s="83"/>
      <c r="D16" s="83"/>
      <c r="E16" s="83"/>
      <c r="F16" s="8"/>
    </row>
    <row r="17" spans="1:6" ht="20.100000000000001" customHeight="1">
      <c r="A17" s="109" t="s">
        <v>18</v>
      </c>
      <c r="B17" s="110"/>
      <c r="C17" s="110"/>
      <c r="D17" s="110"/>
      <c r="E17" s="110"/>
      <c r="F17" s="110"/>
    </row>
    <row r="18" spans="1:6" ht="15.6" customHeight="1">
      <c r="A18" s="8"/>
      <c r="B18" s="83"/>
      <c r="C18" s="83"/>
      <c r="D18" s="83"/>
      <c r="E18" s="83"/>
      <c r="F18" s="8"/>
    </row>
    <row r="19" spans="1:6" ht="20.100000000000001" customHeight="1">
      <c r="A19" s="137"/>
      <c r="B19" s="138" t="s">
        <v>19</v>
      </c>
      <c r="C19" s="138" t="s">
        <v>20</v>
      </c>
      <c r="D19" s="138" t="s">
        <v>145</v>
      </c>
      <c r="E19" s="138" t="s">
        <v>146</v>
      </c>
      <c r="F19" s="8"/>
    </row>
    <row r="20" spans="1:6" ht="15.6" customHeight="1">
      <c r="A20" s="139" t="s">
        <v>21</v>
      </c>
      <c r="B20" s="140">
        <v>20</v>
      </c>
      <c r="C20" s="140">
        <v>15</v>
      </c>
      <c r="D20" s="140">
        <v>20</v>
      </c>
      <c r="E20" s="140">
        <v>50</v>
      </c>
      <c r="F20" s="8"/>
    </row>
    <row r="21" spans="1:6" ht="15.6" customHeight="1">
      <c r="A21" s="139" t="s">
        <v>22</v>
      </c>
      <c r="B21" s="141">
        <v>500</v>
      </c>
      <c r="C21" s="141">
        <v>160</v>
      </c>
      <c r="D21" s="141">
        <v>80</v>
      </c>
      <c r="E21" s="141">
        <v>100</v>
      </c>
      <c r="F21" s="8"/>
    </row>
    <row r="22" spans="1:6" ht="15.6" customHeight="1">
      <c r="A22" s="139" t="s">
        <v>23</v>
      </c>
      <c r="B22" s="142">
        <v>0</v>
      </c>
      <c r="C22" s="142">
        <v>0</v>
      </c>
      <c r="D22" s="142">
        <v>0</v>
      </c>
      <c r="E22" s="142">
        <v>0</v>
      </c>
      <c r="F22" s="8"/>
    </row>
    <row r="23" spans="1:6" ht="15.6" customHeight="1">
      <c r="A23" s="139" t="s">
        <v>24</v>
      </c>
      <c r="B23" s="141">
        <v>219</v>
      </c>
      <c r="C23" s="141">
        <v>95</v>
      </c>
      <c r="D23" s="141">
        <v>95</v>
      </c>
      <c r="E23" s="141">
        <v>28</v>
      </c>
      <c r="F23" s="8"/>
    </row>
    <row r="24" spans="1:6" ht="15.6" customHeight="1">
      <c r="A24" s="139" t="s">
        <v>25</v>
      </c>
      <c r="B24" s="141">
        <f>ROUND(B20*12*(B21-(B21*B22)-B23),0)</f>
        <v>67440</v>
      </c>
      <c r="C24" s="141">
        <f>ROUND(C20*12*(C21-(C21*C22)-C23),0)</f>
        <v>11700</v>
      </c>
      <c r="D24" s="141">
        <f>ROUND(D20*12*(D21-(D21*D22)-D23),0)</f>
        <v>-3600</v>
      </c>
      <c r="E24" s="141">
        <f>ROUND(E20*12*(E21-(E21*E22)-E23),0)</f>
        <v>43200</v>
      </c>
      <c r="F24" s="8"/>
    </row>
    <row r="25" spans="1:6" ht="15.6" customHeight="1">
      <c r="A25" s="139" t="s">
        <v>26</v>
      </c>
      <c r="B25" s="143">
        <v>0</v>
      </c>
      <c r="C25" s="143">
        <v>0</v>
      </c>
      <c r="D25" s="143">
        <v>0</v>
      </c>
      <c r="E25" s="143">
        <v>0</v>
      </c>
      <c r="F25" s="8"/>
    </row>
    <row r="26" spans="1:6" ht="15.6" customHeight="1">
      <c r="A26" s="139" t="s">
        <v>27</v>
      </c>
      <c r="B26" s="142">
        <v>0.42</v>
      </c>
      <c r="C26" s="142">
        <v>0.73</v>
      </c>
      <c r="D26" s="142">
        <v>0.22</v>
      </c>
      <c r="E26" s="142">
        <v>0.01</v>
      </c>
      <c r="F26" s="8"/>
    </row>
    <row r="27" spans="1:6" ht="15.6" customHeight="1">
      <c r="A27" s="139" t="s">
        <v>28</v>
      </c>
      <c r="B27" s="140">
        <v>48</v>
      </c>
      <c r="C27" s="140">
        <v>60</v>
      </c>
      <c r="D27" s="140">
        <v>36</v>
      </c>
      <c r="E27" s="140">
        <v>3</v>
      </c>
      <c r="F27" s="8"/>
    </row>
    <row r="28" spans="1:6" ht="15.6" customHeight="1">
      <c r="A28" s="139" t="s">
        <v>29</v>
      </c>
      <c r="B28" s="140">
        <v>10</v>
      </c>
      <c r="C28" s="140">
        <v>10</v>
      </c>
      <c r="D28" s="140">
        <v>10</v>
      </c>
      <c r="E28" s="140">
        <v>10</v>
      </c>
      <c r="F28" s="8"/>
    </row>
    <row r="29" spans="1:6" ht="15.6" customHeight="1">
      <c r="A29" s="139" t="s">
        <v>30</v>
      </c>
      <c r="B29" s="144" t="s">
        <v>31</v>
      </c>
      <c r="C29" s="144" t="s">
        <v>31</v>
      </c>
      <c r="D29" s="144" t="s">
        <v>31</v>
      </c>
      <c r="E29" s="144" t="s">
        <v>31</v>
      </c>
      <c r="F29" s="8"/>
    </row>
    <row r="30" spans="1:6" ht="15.6" customHeight="1">
      <c r="A30" s="145"/>
      <c r="B30" s="146"/>
      <c r="C30" s="146"/>
      <c r="D30" s="146"/>
      <c r="E30" s="146"/>
      <c r="F30" s="8"/>
    </row>
    <row r="31" spans="1:6" ht="20.100000000000001" customHeight="1">
      <c r="A31" s="137"/>
      <c r="B31" s="147"/>
      <c r="C31" s="146"/>
      <c r="D31" s="146"/>
      <c r="E31" s="146"/>
      <c r="F31" s="8"/>
    </row>
    <row r="32" spans="1:6" ht="15.6" customHeight="1">
      <c r="A32" s="8"/>
      <c r="B32" s="83"/>
      <c r="C32" s="83"/>
      <c r="D32" s="83"/>
      <c r="E32" s="83"/>
      <c r="F32" s="8"/>
    </row>
    <row r="33" spans="1:6" ht="15.6" customHeight="1">
      <c r="A33" s="8"/>
      <c r="B33" s="83"/>
      <c r="C33" s="83"/>
      <c r="D33" s="83"/>
      <c r="E33" s="83"/>
      <c r="F33" s="8"/>
    </row>
    <row r="34" spans="1:6" ht="15.6" customHeight="1">
      <c r="A34" s="8"/>
      <c r="B34" s="83"/>
      <c r="C34" s="83"/>
      <c r="D34" s="83"/>
      <c r="E34" s="83"/>
      <c r="F34" s="8"/>
    </row>
    <row r="35" spans="1:6" ht="15.6" customHeight="1">
      <c r="A35" s="8"/>
      <c r="B35" s="83"/>
      <c r="C35" s="83"/>
      <c r="D35" s="83"/>
      <c r="E35" s="83"/>
      <c r="F35" s="8"/>
    </row>
    <row r="36" spans="1:6" ht="15.6" customHeight="1">
      <c r="A36" s="8"/>
      <c r="B36" s="83"/>
      <c r="C36" s="83"/>
      <c r="D36" s="83"/>
      <c r="E36" s="83"/>
      <c r="F36" s="8"/>
    </row>
    <row r="37" spans="1:6" ht="15.6" customHeight="1">
      <c r="A37" s="8"/>
      <c r="B37" s="83"/>
      <c r="C37" s="83"/>
      <c r="D37" s="83"/>
      <c r="E37" s="83"/>
      <c r="F37" s="8"/>
    </row>
    <row r="38" spans="1:6" ht="15.6" customHeight="1">
      <c r="A38" s="8"/>
      <c r="B38" s="83"/>
      <c r="C38" s="83"/>
      <c r="D38" s="83"/>
      <c r="E38" s="83"/>
      <c r="F38" s="8"/>
    </row>
    <row r="39" spans="1:6" ht="15.6" customHeight="1">
      <c r="A39" s="8"/>
      <c r="B39" s="83"/>
      <c r="C39" s="83"/>
      <c r="D39" s="83"/>
      <c r="E39" s="83"/>
      <c r="F39" s="8"/>
    </row>
    <row r="40" spans="1:6" ht="27" customHeight="1">
      <c r="A40" s="8"/>
      <c r="B40" s="83"/>
      <c r="C40" s="83"/>
      <c r="D40" s="83"/>
      <c r="E40" s="83"/>
      <c r="F40" s="8"/>
    </row>
    <row r="41" spans="1:6" ht="8.1" customHeight="1">
      <c r="A41" s="16"/>
      <c r="B41" s="86"/>
      <c r="C41" s="83"/>
      <c r="D41" s="83"/>
      <c r="E41" s="83"/>
      <c r="F41" s="8"/>
    </row>
    <row r="42" spans="1:6" ht="29.1" customHeight="1">
      <c r="A42" s="8"/>
      <c r="B42" s="83"/>
      <c r="C42" s="83"/>
      <c r="D42" s="83"/>
      <c r="E42" s="83"/>
      <c r="F42" s="8"/>
    </row>
    <row r="43" spans="1:6" ht="45.6" customHeight="1">
      <c r="A43" s="103" t="s">
        <v>32</v>
      </c>
      <c r="B43" s="104"/>
      <c r="C43" s="104"/>
      <c r="D43" s="104"/>
      <c r="E43" s="104"/>
      <c r="F43" s="104"/>
    </row>
    <row r="44" spans="1:6" ht="8.1" customHeight="1">
      <c r="A44" s="17"/>
      <c r="B44" s="87"/>
      <c r="C44" s="88"/>
      <c r="D44" s="88"/>
      <c r="E44" s="88"/>
      <c r="F44" s="17"/>
    </row>
    <row r="45" spans="1:6" ht="27.6" customHeight="1">
      <c r="A45" s="101" t="s">
        <v>33</v>
      </c>
      <c r="B45" s="102"/>
      <c r="C45" s="102"/>
      <c r="D45" s="102"/>
      <c r="E45" s="102"/>
      <c r="F45" s="102"/>
    </row>
    <row r="46" spans="1:6" ht="15.6" customHeight="1">
      <c r="A46" s="8"/>
      <c r="B46" s="83"/>
      <c r="C46" s="83"/>
      <c r="D46" s="83"/>
      <c r="E46" s="83"/>
      <c r="F46" s="8"/>
    </row>
    <row r="47" spans="1:6" ht="15.6" customHeight="1">
      <c r="A47" s="8"/>
      <c r="B47" s="83"/>
      <c r="C47" s="89"/>
      <c r="D47" s="89"/>
      <c r="E47" s="83"/>
      <c r="F47" s="8"/>
    </row>
    <row r="48" spans="1:6" ht="15.6" customHeight="1">
      <c r="A48" s="8"/>
      <c r="B48" s="83"/>
      <c r="C48" s="83"/>
      <c r="D48" s="83"/>
      <c r="E48" s="83"/>
      <c r="F48" s="8"/>
    </row>
    <row r="49" spans="1:6" ht="15.6" customHeight="1">
      <c r="A49" s="8"/>
      <c r="B49" s="83"/>
      <c r="C49" s="83"/>
      <c r="D49" s="83"/>
      <c r="E49" s="83"/>
      <c r="F49" s="8"/>
    </row>
    <row r="50" spans="1:6" ht="15.6" customHeight="1">
      <c r="A50" s="8"/>
      <c r="B50" s="83"/>
      <c r="C50" s="83"/>
      <c r="D50" s="83"/>
      <c r="E50" s="83"/>
      <c r="F50" s="8"/>
    </row>
    <row r="51" spans="1:6" ht="15.6" customHeight="1">
      <c r="A51" s="8"/>
      <c r="B51" s="83"/>
      <c r="C51" s="83"/>
      <c r="D51" s="83"/>
      <c r="E51" s="83"/>
      <c r="F51" s="8"/>
    </row>
    <row r="52" spans="1:6" ht="15.6" customHeight="1">
      <c r="A52" s="8"/>
      <c r="B52" s="83"/>
      <c r="C52" s="83"/>
      <c r="D52" s="83"/>
      <c r="E52" s="83"/>
      <c r="F52" s="8"/>
    </row>
    <row r="53" spans="1:6" ht="20.100000000000001" customHeight="1">
      <c r="A53" s="16"/>
      <c r="B53" s="86"/>
      <c r="C53" s="83"/>
      <c r="D53" s="83"/>
      <c r="E53" s="83"/>
      <c r="F53" s="8"/>
    </row>
  </sheetData>
  <mergeCells count="8">
    <mergeCell ref="A1:F1"/>
    <mergeCell ref="A2:F2"/>
    <mergeCell ref="A45:F45"/>
    <mergeCell ref="A43:F43"/>
    <mergeCell ref="A3:F3"/>
    <mergeCell ref="A4:F4"/>
    <mergeCell ref="A8:F8"/>
    <mergeCell ref="A17:F17"/>
  </mergeCells>
  <dataValidations count="2">
    <dataValidation type="list" allowBlank="1" showInputMessage="1" showErrorMessage="1" sqref="C12:C13" xr:uid="{00000000-0002-0000-0200-000000000000}">
      <formula1>"Yes,No"</formula1>
    </dataValidation>
    <dataValidation type="list" allowBlank="1" showInputMessage="1" showErrorMessage="1" sqref="B29:E29" xr:uid="{00000000-0002-0000-0200-000001000000}">
      <formula1>"78s,M(PR:78s),PR,M(PR:R78s),R78s"</formula1>
    </dataValidation>
  </dataValidations>
  <pageMargins left="0.7" right="0.7" top="1.73" bottom="0.57999999999999996" header="0.3" footer="0.3"/>
  <pageSetup scale="66" orientation="portrait" r:id="rId1"/>
  <headerFooter>
    <oddFooter>&amp;R&amp;"Arial,Regular"&amp;10&amp;K0000007/9/25 4:22 PM</oddFooter>
  </headerFooter>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O203"/>
  <sheetViews>
    <sheetView showGridLines="0" topLeftCell="A19" workbookViewId="0">
      <selection activeCell="M43" sqref="M43"/>
    </sheetView>
  </sheetViews>
  <sheetFormatPr defaultColWidth="9.5" defaultRowHeight="15.6" customHeight="1"/>
  <cols>
    <col min="1" max="1" width="47.83203125" style="5" customWidth="1"/>
    <col min="2" max="2" width="19.83203125" style="5" customWidth="1"/>
    <col min="3" max="3" width="16.1640625" style="5" customWidth="1"/>
    <col min="4" max="5" width="15.5" style="5" customWidth="1"/>
    <col min="6" max="6" width="16.83203125" style="5" customWidth="1"/>
    <col min="7" max="8" width="15.5" style="5" customWidth="1"/>
    <col min="9" max="9" width="16.83203125" style="5" customWidth="1"/>
    <col min="10" max="11" width="15.5" style="5" customWidth="1"/>
    <col min="12" max="12" width="16.83203125" style="5" customWidth="1"/>
    <col min="13" max="13" width="17.5" style="5" customWidth="1"/>
    <col min="14" max="14" width="15.1640625" style="5" customWidth="1"/>
    <col min="15" max="16" width="9.5" style="5" customWidth="1"/>
    <col min="17" max="16384" width="9.5" style="5"/>
  </cols>
  <sheetData>
    <row r="1" spans="1:15" ht="33.200000000000003" customHeight="1">
      <c r="A1" s="114"/>
      <c r="B1" s="99"/>
      <c r="C1" s="99"/>
      <c r="D1" s="99"/>
      <c r="E1" s="99"/>
      <c r="F1" s="99"/>
      <c r="G1" s="99"/>
      <c r="H1" s="99"/>
      <c r="I1" s="99"/>
      <c r="J1" s="99"/>
      <c r="K1" s="99"/>
      <c r="L1" s="99"/>
      <c r="M1" s="99"/>
      <c r="N1" s="8"/>
      <c r="O1" s="8"/>
    </row>
    <row r="2" spans="1:15" ht="15.2" customHeight="1">
      <c r="A2" s="113"/>
      <c r="B2" s="99"/>
      <c r="C2" s="99"/>
      <c r="D2" s="99"/>
      <c r="E2" s="99"/>
      <c r="F2" s="99"/>
      <c r="G2" s="99"/>
      <c r="H2" s="99"/>
      <c r="I2" s="99"/>
      <c r="J2" s="99"/>
      <c r="K2" s="99"/>
      <c r="L2" s="99"/>
      <c r="M2" s="99"/>
      <c r="N2" s="8"/>
      <c r="O2" s="8"/>
    </row>
    <row r="3" spans="1:15" ht="33.200000000000003" customHeight="1">
      <c r="A3" s="105" t="str">
        <f>Assumptions!A3</f>
        <v>Action</v>
      </c>
      <c r="B3" s="108"/>
      <c r="C3" s="108"/>
      <c r="D3" s="108"/>
      <c r="E3" s="108"/>
      <c r="F3" s="108"/>
      <c r="G3" s="108"/>
      <c r="H3" s="108"/>
      <c r="I3" s="108"/>
      <c r="J3" s="108"/>
      <c r="K3" s="108"/>
      <c r="L3" s="108"/>
      <c r="M3" s="108"/>
      <c r="N3" s="8"/>
      <c r="O3" s="8"/>
    </row>
    <row r="4" spans="1:15" ht="24.4" customHeight="1">
      <c r="A4" s="111" t="s">
        <v>35</v>
      </c>
      <c r="B4" s="112"/>
      <c r="C4" s="112"/>
      <c r="D4" s="112"/>
      <c r="E4" s="112"/>
      <c r="F4" s="112"/>
      <c r="G4" s="112"/>
      <c r="H4" s="112"/>
      <c r="I4" s="112"/>
      <c r="J4" s="112"/>
      <c r="K4" s="112"/>
      <c r="L4" s="112"/>
      <c r="M4" s="112"/>
      <c r="N4" s="18"/>
      <c r="O4" s="18"/>
    </row>
    <row r="5" spans="1:15" ht="16.7" customHeight="1">
      <c r="A5" s="19"/>
      <c r="B5" s="20"/>
      <c r="C5" s="20"/>
      <c r="D5" s="20"/>
      <c r="E5" s="20"/>
      <c r="F5" s="20"/>
      <c r="G5" s="20"/>
      <c r="H5" s="20"/>
      <c r="I5" s="20"/>
      <c r="J5" s="20"/>
      <c r="K5" s="20"/>
      <c r="L5" s="20"/>
      <c r="M5" s="20"/>
      <c r="N5" s="8"/>
      <c r="O5" s="8"/>
    </row>
    <row r="6" spans="1:15" ht="16.7" customHeight="1">
      <c r="A6" s="19"/>
      <c r="B6" s="20"/>
      <c r="C6" s="20"/>
      <c r="D6" s="20"/>
      <c r="E6" s="20"/>
      <c r="F6" s="20"/>
      <c r="G6" s="20"/>
      <c r="H6" s="20"/>
      <c r="I6" s="20"/>
      <c r="J6" s="20"/>
      <c r="K6" s="20"/>
      <c r="L6" s="20"/>
      <c r="M6" s="20"/>
      <c r="N6" s="8"/>
      <c r="O6" s="8"/>
    </row>
    <row r="7" spans="1:15" ht="16.7" customHeight="1">
      <c r="A7" s="8"/>
      <c r="B7" s="21"/>
      <c r="C7" s="21"/>
      <c r="D7" s="21"/>
      <c r="E7" s="21"/>
      <c r="F7" s="21"/>
      <c r="G7" s="21"/>
      <c r="H7" s="21"/>
      <c r="I7" s="21"/>
      <c r="J7" s="21"/>
      <c r="K7" s="21"/>
      <c r="L7" s="22" t="s">
        <v>36</v>
      </c>
      <c r="M7" s="20"/>
      <c r="N7" s="8"/>
      <c r="O7" s="20"/>
    </row>
    <row r="8" spans="1:15" ht="20.100000000000001" customHeight="1">
      <c r="A8" s="8"/>
      <c r="B8" s="12" t="s">
        <v>37</v>
      </c>
      <c r="C8" s="12" t="s">
        <v>38</v>
      </c>
      <c r="D8" s="12" t="s">
        <v>39</v>
      </c>
      <c r="E8" s="12" t="s">
        <v>40</v>
      </c>
      <c r="F8" s="12" t="s">
        <v>41</v>
      </c>
      <c r="G8" s="12" t="s">
        <v>42</v>
      </c>
      <c r="H8" s="12" t="s">
        <v>43</v>
      </c>
      <c r="I8" s="12" t="s">
        <v>44</v>
      </c>
      <c r="J8" s="12" t="s">
        <v>45</v>
      </c>
      <c r="K8" s="12" t="s">
        <v>46</v>
      </c>
      <c r="L8" s="12" t="str">
        <f>IF(Calculations!B5&lt;13,"Year "&amp;1+Calculations!B6,"Year "&amp;1+Calculations!B6&amp;"-"&amp;ROUNDUP(Calculations!B5/12,0)+Calculations!B6)</f>
        <v>Year 11-15</v>
      </c>
      <c r="M8" s="12" t="s">
        <v>47</v>
      </c>
      <c r="N8" s="8"/>
      <c r="O8" s="8"/>
    </row>
    <row r="9" spans="1:15" ht="20.100000000000001" customHeight="1">
      <c r="A9" s="8"/>
      <c r="B9" s="23"/>
      <c r="C9" s="23"/>
      <c r="D9" s="23"/>
      <c r="E9" s="23"/>
      <c r="F9" s="23"/>
      <c r="G9" s="23"/>
      <c r="H9" s="23"/>
      <c r="I9" s="23"/>
      <c r="J9" s="23"/>
      <c r="K9" s="23"/>
      <c r="L9" s="23"/>
      <c r="M9" s="23"/>
      <c r="N9" s="8"/>
      <c r="O9" s="8"/>
    </row>
    <row r="10" spans="1:15" ht="20.100000000000001" customHeight="1">
      <c r="A10" s="10" t="s">
        <v>48</v>
      </c>
      <c r="B10" s="23"/>
      <c r="C10" s="23"/>
      <c r="D10" s="23"/>
      <c r="E10" s="23"/>
      <c r="F10" s="23"/>
      <c r="G10" s="23"/>
      <c r="H10" s="23"/>
      <c r="I10" s="23"/>
      <c r="J10" s="23"/>
      <c r="K10" s="23"/>
      <c r="L10" s="23"/>
      <c r="M10" s="23"/>
      <c r="N10" s="8"/>
      <c r="O10" s="8"/>
    </row>
    <row r="11" spans="1:15" ht="20.100000000000001" customHeight="1">
      <c r="A11" s="10" t="s">
        <v>49</v>
      </c>
      <c r="B11" s="23"/>
      <c r="C11" s="23"/>
      <c r="D11" s="23"/>
      <c r="E11" s="23"/>
      <c r="F11" s="23"/>
      <c r="G11" s="23"/>
      <c r="H11" s="23"/>
      <c r="I11" s="23"/>
      <c r="J11" s="23"/>
      <c r="K11" s="23"/>
      <c r="L11" s="23"/>
      <c r="M11" s="23"/>
      <c r="N11" s="8"/>
      <c r="O11" s="8"/>
    </row>
    <row r="12" spans="1:15" ht="16.7" customHeight="1">
      <c r="A12" s="12" t="str">
        <f>"Written premium: "&amp;Assumptions!B19</f>
        <v>Written premium: VSC</v>
      </c>
      <c r="B12" s="24">
        <f>IF(Calculations!$B$6&gt;Calculations!A88,Calculations!B12,0)</f>
        <v>120000</v>
      </c>
      <c r="C12" s="24">
        <f>IF(Calculations!$B$6&gt;Calculations!B88,Calculations!C12,0)</f>
        <v>120000</v>
      </c>
      <c r="D12" s="24">
        <f>IF(Calculations!$B$6&gt;Calculations!C88,Calculations!D12,0)</f>
        <v>120000</v>
      </c>
      <c r="E12" s="24">
        <f>IF(Calculations!$B$6&gt;Calculations!D88,Calculations!E12,0)</f>
        <v>120000</v>
      </c>
      <c r="F12" s="24">
        <f>IF(Calculations!$B$6&gt;Calculations!E88,Calculations!F12,0)</f>
        <v>120000</v>
      </c>
      <c r="G12" s="24">
        <f>IF(Calculations!$B$6&gt;Calculations!F88,Calculations!G12,0)</f>
        <v>120000</v>
      </c>
      <c r="H12" s="24">
        <f>IF(Calculations!$B$6&gt;Calculations!G88,Calculations!H12,0)</f>
        <v>120000</v>
      </c>
      <c r="I12" s="24">
        <f>IF(Calculations!$B$6&gt;Calculations!H88,Calculations!I12,0)</f>
        <v>120000</v>
      </c>
      <c r="J12" s="24">
        <f>IF(Calculations!$B$6&gt;Calculations!I88,Calculations!J12,0)</f>
        <v>120000</v>
      </c>
      <c r="K12" s="24">
        <f>IF(Calculations!$B$6&gt;Calculations!J88,Calculations!K12,0)</f>
        <v>120000</v>
      </c>
      <c r="L12" s="24">
        <v>0</v>
      </c>
      <c r="M12" s="24">
        <f t="shared" ref="M12:M23" si="0">SUM(B12:L12)</f>
        <v>1200000</v>
      </c>
      <c r="N12" s="8"/>
      <c r="O12" s="8"/>
    </row>
    <row r="13" spans="1:15" ht="16.7" customHeight="1">
      <c r="A13" s="12" t="str">
        <f>"Written premium: "&amp;Assumptions!C19</f>
        <v>Written premium: GAP</v>
      </c>
      <c r="B13" s="20">
        <f>IF(Calculations!$B$6&gt;Calculations!A88,Calculations!B13,0)</f>
        <v>28800</v>
      </c>
      <c r="C13" s="20">
        <f>IF(Calculations!$B$6&gt;Calculations!B88,Calculations!C13,0)</f>
        <v>28800</v>
      </c>
      <c r="D13" s="20">
        <f>IF(Calculations!$B$6&gt;Calculations!C88,Calculations!D13,0)</f>
        <v>28800</v>
      </c>
      <c r="E13" s="20">
        <f>IF(Calculations!$B$6&gt;Calculations!D88,Calculations!E13,0)</f>
        <v>28800</v>
      </c>
      <c r="F13" s="20">
        <f>IF(Calculations!$B$6&gt;Calculations!E88,Calculations!F13,0)</f>
        <v>28800</v>
      </c>
      <c r="G13" s="20">
        <f>IF(Calculations!$B$6&gt;Calculations!F88,Calculations!G13,0)</f>
        <v>28800</v>
      </c>
      <c r="H13" s="20">
        <f>IF(Calculations!$B$6&gt;Calculations!G88,Calculations!H13,0)</f>
        <v>28800</v>
      </c>
      <c r="I13" s="20">
        <f>IF(Calculations!$B$6&gt;Calculations!H88,Calculations!I13,0)</f>
        <v>28800</v>
      </c>
      <c r="J13" s="20">
        <f>IF(Calculations!$B$6&gt;Calculations!I88,Calculations!J13,0)</f>
        <v>28800</v>
      </c>
      <c r="K13" s="20">
        <f>IF(Calculations!$B$6&gt;Calculations!J88,Calculations!K13,0)</f>
        <v>28800</v>
      </c>
      <c r="L13" s="20">
        <v>0</v>
      </c>
      <c r="M13" s="20">
        <f t="shared" si="0"/>
        <v>288000</v>
      </c>
      <c r="N13" s="8"/>
      <c r="O13" s="8"/>
    </row>
    <row r="14" spans="1:15" ht="16.7" customHeight="1">
      <c r="A14" s="12" t="str">
        <f>"Written premium: "&amp;Assumptions!D19</f>
        <v>Written premium: Ancillary</v>
      </c>
      <c r="B14" s="20">
        <f>IF(Calculations!$B$6&gt;Calculations!A88,Calculations!B14,0)</f>
        <v>19200</v>
      </c>
      <c r="C14" s="20">
        <f>IF(Calculations!$B$6&gt;Calculations!B88,Calculations!C14,0)</f>
        <v>19200</v>
      </c>
      <c r="D14" s="20">
        <f>IF(Calculations!$B$6&gt;Calculations!C88,Calculations!D14,0)</f>
        <v>19200</v>
      </c>
      <c r="E14" s="20">
        <f>IF(Calculations!$B$6&gt;Calculations!D88,Calculations!E14,0)</f>
        <v>19200</v>
      </c>
      <c r="F14" s="20">
        <f>IF(Calculations!$B$6&gt;Calculations!E88,Calculations!F14,0)</f>
        <v>19200</v>
      </c>
      <c r="G14" s="20">
        <f>IF(Calculations!$B$6&gt;Calculations!F88,Calculations!G14,0)</f>
        <v>19200</v>
      </c>
      <c r="H14" s="20">
        <f>IF(Calculations!$B$6&gt;Calculations!G88,Calculations!H14,0)</f>
        <v>19200</v>
      </c>
      <c r="I14" s="20">
        <f>IF(Calculations!$B$6&gt;Calculations!H88,Calculations!I14,0)</f>
        <v>19200</v>
      </c>
      <c r="J14" s="20">
        <f>IF(Calculations!$B$6&gt;Calculations!I88,Calculations!J14,0)</f>
        <v>19200</v>
      </c>
      <c r="K14" s="20">
        <f>IF(Calculations!$B$6&gt;Calculations!J88,Calculations!K14,0)</f>
        <v>19200</v>
      </c>
      <c r="L14" s="20">
        <v>0</v>
      </c>
      <c r="M14" s="20">
        <f t="shared" si="0"/>
        <v>192000</v>
      </c>
      <c r="N14" s="8"/>
      <c r="O14" s="8"/>
    </row>
    <row r="15" spans="1:15" ht="16.7" customHeight="1">
      <c r="A15" s="12" t="str">
        <f>"Written premium: "&amp;Assumptions!E19</f>
        <v>Written premium: LW</v>
      </c>
      <c r="B15" s="20">
        <f>IF(Calculations!$B$6&gt;Calculations!A88,Calculations!B15,0)</f>
        <v>60000</v>
      </c>
      <c r="C15" s="20">
        <f>IF(Calculations!$B$6&gt;Calculations!B88,Calculations!C15,0)</f>
        <v>60000</v>
      </c>
      <c r="D15" s="20">
        <f>IF(Calculations!$B$6&gt;Calculations!C88,Calculations!D15,0)</f>
        <v>60000</v>
      </c>
      <c r="E15" s="20">
        <f>IF(Calculations!$B$6&gt;Calculations!D88,Calculations!E15,0)</f>
        <v>60000</v>
      </c>
      <c r="F15" s="20">
        <f>IF(Calculations!$B$6&gt;Calculations!E88,Calculations!F15,0)</f>
        <v>60000</v>
      </c>
      <c r="G15" s="20">
        <f>IF(Calculations!$B$6&gt;Calculations!F88,Calculations!G15,0)</f>
        <v>60000</v>
      </c>
      <c r="H15" s="20">
        <f>IF(Calculations!$B$6&gt;Calculations!G88,Calculations!H15,0)</f>
        <v>60000</v>
      </c>
      <c r="I15" s="20">
        <f>IF(Calculations!$B$6&gt;Calculations!H88,Calculations!I15,0)</f>
        <v>60000</v>
      </c>
      <c r="J15" s="20">
        <f>IF(Calculations!$B$6&gt;Calculations!I88,Calculations!J15,0)</f>
        <v>60000</v>
      </c>
      <c r="K15" s="20">
        <f>IF(Calculations!$B$6&gt;Calculations!J88,Calculations!K15,0)</f>
        <v>60000</v>
      </c>
      <c r="L15" s="20">
        <v>0</v>
      </c>
      <c r="M15" s="20">
        <f t="shared" si="0"/>
        <v>600000</v>
      </c>
      <c r="N15" s="8"/>
      <c r="O15" s="8"/>
    </row>
    <row r="16" spans="1:15" ht="16.7" customHeight="1">
      <c r="A16" s="12" t="str">
        <f>"Ceding fee: "&amp;Assumptions!B19</f>
        <v>Ceding fee: VSC</v>
      </c>
      <c r="B16" s="20">
        <f>IF(Calculations!$B$6&gt;Calculations!A$88,Calculations!B16,0)</f>
        <v>0</v>
      </c>
      <c r="C16" s="20">
        <f>IF(Calculations!$B$6&gt;Calculations!B$88,Calculations!C16,0)</f>
        <v>0</v>
      </c>
      <c r="D16" s="20">
        <f>IF(Calculations!$B$6&gt;Calculations!C$88,Calculations!D16,0)</f>
        <v>0</v>
      </c>
      <c r="E16" s="20">
        <f>IF(Calculations!$B$6&gt;Calculations!D$88,Calculations!E16,0)</f>
        <v>0</v>
      </c>
      <c r="F16" s="20">
        <f>IF(Calculations!$B$6&gt;Calculations!E$88,Calculations!F16,0)</f>
        <v>0</v>
      </c>
      <c r="G16" s="20">
        <f>IF(Calculations!$B$6&gt;Calculations!F$88,Calculations!G16,0)</f>
        <v>0</v>
      </c>
      <c r="H16" s="20">
        <f>IF(Calculations!$B$6&gt;Calculations!G$88,Calculations!H16,0)</f>
        <v>0</v>
      </c>
      <c r="I16" s="20">
        <f>IF(Calculations!$B$6&gt;Calculations!H$88,Calculations!I16,0)</f>
        <v>0</v>
      </c>
      <c r="J16" s="20">
        <f>IF(Calculations!$B$6&gt;Calculations!I$88,Calculations!J16,0)</f>
        <v>0</v>
      </c>
      <c r="K16" s="20">
        <f>IF(Calculations!$B$6&gt;Calculations!J$88,Calculations!K16,0)</f>
        <v>0</v>
      </c>
      <c r="L16" s="20">
        <v>0</v>
      </c>
      <c r="M16" s="20">
        <f t="shared" si="0"/>
        <v>0</v>
      </c>
      <c r="N16" s="8"/>
      <c r="O16" s="8"/>
    </row>
    <row r="17" spans="1:15" ht="16.7" customHeight="1">
      <c r="A17" s="12" t="str">
        <f>"Ceding fee: "&amp;Assumptions!C19</f>
        <v>Ceding fee: GAP</v>
      </c>
      <c r="B17" s="20">
        <f>IF(Calculations!$B$6&gt;Calculations!A$88,Calculations!B17,0)</f>
        <v>0</v>
      </c>
      <c r="C17" s="20">
        <f>IF(Calculations!$B$6&gt;Calculations!B$88,Calculations!C17,0)</f>
        <v>0</v>
      </c>
      <c r="D17" s="20">
        <f>IF(Calculations!$B$6&gt;Calculations!C$88,Calculations!D17,0)</f>
        <v>0</v>
      </c>
      <c r="E17" s="20">
        <f>IF(Calculations!$B$6&gt;Calculations!D$88,Calculations!E17,0)</f>
        <v>0</v>
      </c>
      <c r="F17" s="20">
        <f>IF(Calculations!$B$6&gt;Calculations!E$88,Calculations!F17,0)</f>
        <v>0</v>
      </c>
      <c r="G17" s="20">
        <f>IF(Calculations!$B$6&gt;Calculations!F$88,Calculations!G17,0)</f>
        <v>0</v>
      </c>
      <c r="H17" s="20">
        <f>IF(Calculations!$B$6&gt;Calculations!G$88,Calculations!H17,0)</f>
        <v>0</v>
      </c>
      <c r="I17" s="20">
        <f>IF(Calculations!$B$6&gt;Calculations!H$88,Calculations!I17,0)</f>
        <v>0</v>
      </c>
      <c r="J17" s="20">
        <f>IF(Calculations!$B$6&gt;Calculations!I$88,Calculations!J17,0)</f>
        <v>0</v>
      </c>
      <c r="K17" s="20">
        <f>IF(Calculations!$B$6&gt;Calculations!J$88,Calculations!K17,0)</f>
        <v>0</v>
      </c>
      <c r="L17" s="20">
        <v>0</v>
      </c>
      <c r="M17" s="20">
        <f t="shared" si="0"/>
        <v>0</v>
      </c>
      <c r="N17" s="8"/>
      <c r="O17" s="8"/>
    </row>
    <row r="18" spans="1:15" ht="16.7" customHeight="1">
      <c r="A18" s="12" t="str">
        <f>"Ceding fee: "&amp;Assumptions!D19</f>
        <v>Ceding fee: Ancillary</v>
      </c>
      <c r="B18" s="20">
        <f>IF(Calculations!$B$6&gt;Calculations!A$88,Calculations!B18,0)</f>
        <v>0</v>
      </c>
      <c r="C18" s="20">
        <f>IF(Calculations!$B$6&gt;Calculations!B$88,Calculations!C18,0)</f>
        <v>0</v>
      </c>
      <c r="D18" s="20">
        <f>IF(Calculations!$B$6&gt;Calculations!C$88,Calculations!D18,0)</f>
        <v>0</v>
      </c>
      <c r="E18" s="20">
        <f>IF(Calculations!$B$6&gt;Calculations!D$88,Calculations!E18,0)</f>
        <v>0</v>
      </c>
      <c r="F18" s="20">
        <f>IF(Calculations!$B$6&gt;Calculations!E$88,Calculations!F18,0)</f>
        <v>0</v>
      </c>
      <c r="G18" s="20">
        <f>IF(Calculations!$B$6&gt;Calculations!F$88,Calculations!G18,0)</f>
        <v>0</v>
      </c>
      <c r="H18" s="20">
        <f>IF(Calculations!$B$6&gt;Calculations!G$88,Calculations!H18,0)</f>
        <v>0</v>
      </c>
      <c r="I18" s="20">
        <f>IF(Calculations!$B$6&gt;Calculations!H$88,Calculations!I18,0)</f>
        <v>0</v>
      </c>
      <c r="J18" s="20">
        <f>IF(Calculations!$B$6&gt;Calculations!I$88,Calculations!J18,0)</f>
        <v>0</v>
      </c>
      <c r="K18" s="20">
        <f>IF(Calculations!$B$6&gt;Calculations!J$88,Calculations!K18,0)</f>
        <v>0</v>
      </c>
      <c r="L18" s="20">
        <v>0</v>
      </c>
      <c r="M18" s="20">
        <f t="shared" si="0"/>
        <v>0</v>
      </c>
      <c r="N18" s="8"/>
      <c r="O18" s="8"/>
    </row>
    <row r="19" spans="1:15" ht="16.7" customHeight="1">
      <c r="A19" s="12" t="str">
        <f>"Ceding fee: "&amp;Assumptions!E19</f>
        <v>Ceding fee: LW</v>
      </c>
      <c r="B19" s="20">
        <f>IF(Calculations!$B$6&gt;Calculations!A$88,Calculations!B19,0)</f>
        <v>0</v>
      </c>
      <c r="C19" s="20">
        <f>IF(Calculations!$B$6&gt;Calculations!B$88,Calculations!C19,0)</f>
        <v>0</v>
      </c>
      <c r="D19" s="20">
        <f>IF(Calculations!$B$6&gt;Calculations!C$88,Calculations!D19,0)</f>
        <v>0</v>
      </c>
      <c r="E19" s="20">
        <f>IF(Calculations!$B$6&gt;Calculations!D$88,Calculations!E19,0)</f>
        <v>0</v>
      </c>
      <c r="F19" s="20">
        <f>IF(Calculations!$B$6&gt;Calculations!E$88,Calculations!F19,0)</f>
        <v>0</v>
      </c>
      <c r="G19" s="20">
        <f>IF(Calculations!$B$6&gt;Calculations!F$88,Calculations!G19,0)</f>
        <v>0</v>
      </c>
      <c r="H19" s="20">
        <f>IF(Calculations!$B$6&gt;Calculations!G$88,Calculations!H19,0)</f>
        <v>0</v>
      </c>
      <c r="I19" s="20">
        <f>IF(Calculations!$B$6&gt;Calculations!H$88,Calculations!I19,0)</f>
        <v>0</v>
      </c>
      <c r="J19" s="20">
        <f>IF(Calculations!$B$6&gt;Calculations!I$88,Calculations!J19,0)</f>
        <v>0</v>
      </c>
      <c r="K19" s="20">
        <f>IF(Calculations!$B$6&gt;Calculations!J$88,Calculations!K19,0)</f>
        <v>0</v>
      </c>
      <c r="L19" s="20">
        <v>0</v>
      </c>
      <c r="M19" s="20">
        <f t="shared" si="0"/>
        <v>0</v>
      </c>
      <c r="N19" s="8"/>
      <c r="O19" s="8"/>
    </row>
    <row r="20" spans="1:15" ht="16.7" customHeight="1">
      <c r="A20" s="12" t="str">
        <f>"Admin fees: "&amp;Assumptions!B19</f>
        <v>Admin fees: VSC</v>
      </c>
      <c r="B20" s="20">
        <f>IF(Calculations!$B$6&gt;Calculations!A$88,Calculations!B20,0)</f>
        <v>-52560</v>
      </c>
      <c r="C20" s="20">
        <f>IF(Calculations!$B$6&gt;Calculations!B$88,Calculations!C20,0)</f>
        <v>-52560</v>
      </c>
      <c r="D20" s="20">
        <f>IF(Calculations!$B$6&gt;Calculations!C$88,Calculations!D20,0)</f>
        <v>-52560</v>
      </c>
      <c r="E20" s="20">
        <f>IF(Calculations!$B$6&gt;Calculations!D$88,Calculations!E20,0)</f>
        <v>-52560</v>
      </c>
      <c r="F20" s="20">
        <f>IF(Calculations!$B$6&gt;Calculations!E$88,Calculations!F20,0)</f>
        <v>-52560</v>
      </c>
      <c r="G20" s="20">
        <f>IF(Calculations!$B$6&gt;Calculations!F$88,Calculations!G20,0)</f>
        <v>-52560</v>
      </c>
      <c r="H20" s="20">
        <f>IF(Calculations!$B$6&gt;Calculations!G$88,Calculations!H20,0)</f>
        <v>-52560</v>
      </c>
      <c r="I20" s="20">
        <f>IF(Calculations!$B$6&gt;Calculations!H$88,Calculations!I20,0)</f>
        <v>-52560</v>
      </c>
      <c r="J20" s="20">
        <f>IF(Calculations!$B$6&gt;Calculations!I$88,Calculations!J20,0)</f>
        <v>-52560</v>
      </c>
      <c r="K20" s="20">
        <f>IF(Calculations!$B$6&gt;Calculations!J$88,Calculations!K20,0)</f>
        <v>-52560</v>
      </c>
      <c r="L20" s="20">
        <v>0</v>
      </c>
      <c r="M20" s="20">
        <f t="shared" si="0"/>
        <v>-525600</v>
      </c>
      <c r="N20" s="8"/>
      <c r="O20" s="8"/>
    </row>
    <row r="21" spans="1:15" ht="16.7" customHeight="1">
      <c r="A21" s="12" t="str">
        <f>"Admin fees: "&amp;Assumptions!C19</f>
        <v>Admin fees: GAP</v>
      </c>
      <c r="B21" s="20">
        <f>IF(Calculations!$B$6&gt;Calculations!A$88,Calculations!B21,0)</f>
        <v>-17100</v>
      </c>
      <c r="C21" s="20">
        <f>IF(Calculations!$B$6&gt;Calculations!B$88,Calculations!C21,0)</f>
        <v>-17100</v>
      </c>
      <c r="D21" s="20">
        <f>IF(Calculations!$B$6&gt;Calculations!C$88,Calculations!D21,0)</f>
        <v>-17100</v>
      </c>
      <c r="E21" s="20">
        <f>IF(Calculations!$B$6&gt;Calculations!D$88,Calculations!E21,0)</f>
        <v>-17100</v>
      </c>
      <c r="F21" s="20">
        <f>IF(Calculations!$B$6&gt;Calculations!E$88,Calculations!F21,0)</f>
        <v>-17100</v>
      </c>
      <c r="G21" s="20">
        <f>IF(Calculations!$B$6&gt;Calculations!F$88,Calculations!G21,0)</f>
        <v>-17100</v>
      </c>
      <c r="H21" s="20">
        <f>IF(Calculations!$B$6&gt;Calculations!G$88,Calculations!H21,0)</f>
        <v>-17100</v>
      </c>
      <c r="I21" s="20">
        <f>IF(Calculations!$B$6&gt;Calculations!H$88,Calculations!I21,0)</f>
        <v>-17100</v>
      </c>
      <c r="J21" s="20">
        <f>IF(Calculations!$B$6&gt;Calculations!I$88,Calculations!J21,0)</f>
        <v>-17100</v>
      </c>
      <c r="K21" s="20">
        <f>IF(Calculations!$B$6&gt;Calculations!J$88,Calculations!K21,0)</f>
        <v>-17100</v>
      </c>
      <c r="L21" s="20">
        <v>0</v>
      </c>
      <c r="M21" s="20">
        <f t="shared" si="0"/>
        <v>-171000</v>
      </c>
      <c r="N21" s="8"/>
      <c r="O21" s="8"/>
    </row>
    <row r="22" spans="1:15" ht="16.7" customHeight="1">
      <c r="A22" s="12" t="str">
        <f>"Admin fees: "&amp;Assumptions!D19</f>
        <v>Admin fees: Ancillary</v>
      </c>
      <c r="B22" s="20">
        <f>IF(Calculations!$B$6&gt;Calculations!A$88,Calculations!B22,0)</f>
        <v>-22800</v>
      </c>
      <c r="C22" s="20">
        <f>IF(Calculations!$B$6&gt;Calculations!B$88,Calculations!C22,0)</f>
        <v>-22800</v>
      </c>
      <c r="D22" s="20">
        <f>IF(Calculations!$B$6&gt;Calculations!C$88,Calculations!D22,0)</f>
        <v>-22800</v>
      </c>
      <c r="E22" s="20">
        <f>IF(Calculations!$B$6&gt;Calculations!D$88,Calculations!E22,0)</f>
        <v>-22800</v>
      </c>
      <c r="F22" s="20">
        <f>IF(Calculations!$B$6&gt;Calculations!E$88,Calculations!F22,0)</f>
        <v>-22800</v>
      </c>
      <c r="G22" s="20">
        <f>IF(Calculations!$B$6&gt;Calculations!F$88,Calculations!G22,0)</f>
        <v>-22800</v>
      </c>
      <c r="H22" s="20">
        <f>IF(Calculations!$B$6&gt;Calculations!G$88,Calculations!H22,0)</f>
        <v>-22800</v>
      </c>
      <c r="I22" s="20">
        <f>IF(Calculations!$B$6&gt;Calculations!H$88,Calculations!I22,0)</f>
        <v>-22800</v>
      </c>
      <c r="J22" s="20">
        <f>IF(Calculations!$B$6&gt;Calculations!I$88,Calculations!J22,0)</f>
        <v>-22800</v>
      </c>
      <c r="K22" s="20">
        <f>IF(Calculations!$B$6&gt;Calculations!J$88,Calculations!K22,0)</f>
        <v>-22800</v>
      </c>
      <c r="L22" s="20">
        <v>0</v>
      </c>
      <c r="M22" s="20">
        <f t="shared" si="0"/>
        <v>-228000</v>
      </c>
      <c r="N22" s="8"/>
      <c r="O22" s="8"/>
    </row>
    <row r="23" spans="1:15" ht="18.600000000000001" customHeight="1">
      <c r="A23" s="12" t="str">
        <f>"Admin fees: "&amp;Assumptions!E19</f>
        <v>Admin fees: LW</v>
      </c>
      <c r="B23" s="25">
        <f>IF(Calculations!$B$6&gt;Calculations!A$88,Calculations!B23,0)</f>
        <v>-16800</v>
      </c>
      <c r="C23" s="25">
        <f>IF(Calculations!$B$6&gt;Calculations!B$88,Calculations!C23,0)</f>
        <v>-16800</v>
      </c>
      <c r="D23" s="25">
        <f>IF(Calculations!$B$6&gt;Calculations!C$88,Calculations!D23,0)</f>
        <v>-16800</v>
      </c>
      <c r="E23" s="25">
        <f>IF(Calculations!$B$6&gt;Calculations!D$88,Calculations!E23,0)</f>
        <v>-16800</v>
      </c>
      <c r="F23" s="25">
        <f>IF(Calculations!$B$6&gt;Calculations!E$88,Calculations!F23,0)</f>
        <v>-16800</v>
      </c>
      <c r="G23" s="25">
        <f>IF(Calculations!$B$6&gt;Calculations!F$88,Calculations!G23,0)</f>
        <v>-16800</v>
      </c>
      <c r="H23" s="25">
        <f>IF(Calculations!$B$6&gt;Calculations!G$88,Calculations!H23,0)</f>
        <v>-16800</v>
      </c>
      <c r="I23" s="25">
        <f>IF(Calculations!$B$6&gt;Calculations!H$88,Calculations!I23,0)</f>
        <v>-16800</v>
      </c>
      <c r="J23" s="25">
        <f>IF(Calculations!$B$6&gt;Calculations!I$88,Calculations!J23,0)</f>
        <v>-16800</v>
      </c>
      <c r="K23" s="25">
        <f>IF(Calculations!$B$6&gt;Calculations!J$88,Calculations!K23,0)</f>
        <v>-16800</v>
      </c>
      <c r="L23" s="25">
        <v>0</v>
      </c>
      <c r="M23" s="25">
        <f t="shared" si="0"/>
        <v>-168000</v>
      </c>
      <c r="N23" s="8"/>
      <c r="O23" s="8"/>
    </row>
    <row r="24" spans="1:15" ht="18.600000000000001" customHeight="1">
      <c r="A24" s="10" t="s">
        <v>50</v>
      </c>
      <c r="B24" s="25">
        <f t="shared" ref="B24:M24" si="1">SUM(B12:B23)</f>
        <v>118740</v>
      </c>
      <c r="C24" s="25">
        <f t="shared" si="1"/>
        <v>118740</v>
      </c>
      <c r="D24" s="25">
        <f t="shared" si="1"/>
        <v>118740</v>
      </c>
      <c r="E24" s="25">
        <f t="shared" si="1"/>
        <v>118740</v>
      </c>
      <c r="F24" s="25">
        <f t="shared" si="1"/>
        <v>118740</v>
      </c>
      <c r="G24" s="25">
        <f t="shared" si="1"/>
        <v>118740</v>
      </c>
      <c r="H24" s="25">
        <f t="shared" si="1"/>
        <v>118740</v>
      </c>
      <c r="I24" s="25">
        <f t="shared" si="1"/>
        <v>118740</v>
      </c>
      <c r="J24" s="25">
        <f t="shared" si="1"/>
        <v>118740</v>
      </c>
      <c r="K24" s="25">
        <f t="shared" si="1"/>
        <v>118740</v>
      </c>
      <c r="L24" s="25">
        <f t="shared" si="1"/>
        <v>0</v>
      </c>
      <c r="M24" s="25">
        <f t="shared" si="1"/>
        <v>1187400</v>
      </c>
      <c r="N24" s="8"/>
      <c r="O24" s="8"/>
    </row>
    <row r="25" spans="1:15" ht="16.7" customHeight="1">
      <c r="A25" s="26" t="s">
        <v>51</v>
      </c>
      <c r="B25" s="20"/>
      <c r="C25" s="20"/>
      <c r="D25" s="20"/>
      <c r="E25" s="20"/>
      <c r="F25" s="20"/>
      <c r="G25" s="20"/>
      <c r="H25" s="20"/>
      <c r="I25" s="20"/>
      <c r="J25" s="20"/>
      <c r="K25" s="20"/>
      <c r="L25" s="20"/>
      <c r="M25" s="20"/>
      <c r="N25" s="8"/>
      <c r="O25" s="8"/>
    </row>
    <row r="26" spans="1:15" ht="16.7" customHeight="1">
      <c r="A26" s="12" t="str">
        <f>"Claims: "&amp;Assumptions!B19</f>
        <v>Claims: VSC</v>
      </c>
      <c r="B26" s="20">
        <f>IF(Calculations!$B$6&gt;Calculations!A$88,Calculations!B26,0)</f>
        <v>3835</v>
      </c>
      <c r="C26" s="20">
        <f>IF(Calculations!$B$6&gt;Calculations!B$88,Calculations!C26,0)</f>
        <v>10917</v>
      </c>
      <c r="D26" s="20">
        <f>IF(Calculations!$B$6&gt;Calculations!C$88,Calculations!D26,0)</f>
        <v>17998</v>
      </c>
      <c r="E26" s="20">
        <f>IF(Calculations!$B$6&gt;Calculations!D$88,Calculations!E26,0)</f>
        <v>25079</v>
      </c>
      <c r="F26" s="20">
        <f>IF(Calculations!$B$6&gt;Calculations!E$88,Calculations!F26,0)</f>
        <v>28325</v>
      </c>
      <c r="G26" s="20">
        <f>IF(Calculations!$B$6&gt;Calculations!F$88,Calculations!G26,0)</f>
        <v>28325</v>
      </c>
      <c r="H26" s="20">
        <f>IF(Calculations!$B$6&gt;Calculations!G$88,Calculations!H26,0)</f>
        <v>28325</v>
      </c>
      <c r="I26" s="20">
        <f>IF(Calculations!$B$6&gt;Calculations!H$88,Calculations!I26,0)</f>
        <v>28325</v>
      </c>
      <c r="J26" s="20">
        <f>IF(Calculations!$B$6&gt;Calculations!I$88,Calculations!J26,0)</f>
        <v>28325</v>
      </c>
      <c r="K26" s="20">
        <f>IF(Calculations!$B$6&gt;Calculations!J$88,Calculations!K26,0)</f>
        <v>28325</v>
      </c>
      <c r="L26" s="20">
        <f>Calculations!T26-SUM(B26:K26)</f>
        <v>55470</v>
      </c>
      <c r="M26" s="20">
        <f t="shared" ref="M26:M34" si="2">SUM(B26:L26)</f>
        <v>283249</v>
      </c>
      <c r="N26" s="27"/>
      <c r="O26" s="8"/>
    </row>
    <row r="27" spans="1:15" ht="16.7" customHeight="1">
      <c r="A27" s="12" t="str">
        <f>"Claims: "&amp;Assumptions!C19</f>
        <v>Claims: GAP</v>
      </c>
      <c r="B27" s="20">
        <f>IF(Calculations!$B$6&gt;Calculations!A$88,Calculations!B27,0)</f>
        <v>924</v>
      </c>
      <c r="C27" s="20">
        <f>IF(Calculations!$B$6&gt;Calculations!B$88,Calculations!C27,0)</f>
        <v>2632</v>
      </c>
      <c r="D27" s="20">
        <f>IF(Calculations!$B$6&gt;Calculations!C$88,Calculations!D27,0)</f>
        <v>4341</v>
      </c>
      <c r="E27" s="20">
        <f>IF(Calculations!$B$6&gt;Calculations!D$88,Calculations!E27,0)</f>
        <v>6049</v>
      </c>
      <c r="F27" s="20">
        <f>IF(Calculations!$B$6&gt;Calculations!E$88,Calculations!F27,0)</f>
        <v>7757</v>
      </c>
      <c r="G27" s="20">
        <f>IF(Calculations!$B$6&gt;Calculations!F$88,Calculations!G27,0)</f>
        <v>8541</v>
      </c>
      <c r="H27" s="20">
        <f>IF(Calculations!$B$6&gt;Calculations!G$88,Calculations!H27,0)</f>
        <v>8541</v>
      </c>
      <c r="I27" s="20">
        <f>IF(Calculations!$B$6&gt;Calculations!H$88,Calculations!I27,0)</f>
        <v>8541</v>
      </c>
      <c r="J27" s="20">
        <f>IF(Calculations!$B$6&gt;Calculations!I$88,Calculations!J27,0)</f>
        <v>8541</v>
      </c>
      <c r="K27" s="20">
        <f>IF(Calculations!$B$6&gt;Calculations!J$88,Calculations!K27,0)</f>
        <v>8541</v>
      </c>
      <c r="L27" s="20">
        <f>Calculations!T27-SUM(B27:K27)</f>
        <v>21002</v>
      </c>
      <c r="M27" s="20">
        <f t="shared" si="2"/>
        <v>85410</v>
      </c>
      <c r="N27" s="27"/>
      <c r="O27" s="8"/>
    </row>
    <row r="28" spans="1:15" ht="16.7" customHeight="1">
      <c r="A28" s="12" t="str">
        <f>"Claims: "&amp;Assumptions!D19</f>
        <v>Claims: Ancillary</v>
      </c>
      <c r="B28" s="20">
        <f>IF(Calculations!$B$6&gt;Calculations!A$88,Calculations!B28,0)</f>
        <v>-143</v>
      </c>
      <c r="C28" s="20">
        <f>IF(Calculations!$B$6&gt;Calculations!B$88,Calculations!C28,0)</f>
        <v>-407</v>
      </c>
      <c r="D28" s="20">
        <f>IF(Calculations!$B$6&gt;Calculations!C$88,Calculations!D28,0)</f>
        <v>-671</v>
      </c>
      <c r="E28" s="20">
        <f>IF(Calculations!$B$6&gt;Calculations!D$88,Calculations!E28,0)</f>
        <v>-792</v>
      </c>
      <c r="F28" s="20">
        <f>IF(Calculations!$B$6&gt;Calculations!E$88,Calculations!F28,0)</f>
        <v>-792</v>
      </c>
      <c r="G28" s="20">
        <f>IF(Calculations!$B$6&gt;Calculations!F$88,Calculations!G28,0)</f>
        <v>-792</v>
      </c>
      <c r="H28" s="20">
        <f>IF(Calculations!$B$6&gt;Calculations!G$88,Calculations!H28,0)</f>
        <v>-792</v>
      </c>
      <c r="I28" s="20">
        <f>IF(Calculations!$B$6&gt;Calculations!H$88,Calculations!I28,0)</f>
        <v>-792</v>
      </c>
      <c r="J28" s="20">
        <f>IF(Calculations!$B$6&gt;Calculations!I$88,Calculations!J28,0)</f>
        <v>-792</v>
      </c>
      <c r="K28" s="20">
        <f>IF(Calculations!$B$6&gt;Calculations!J$88,Calculations!K28,0)</f>
        <v>-792</v>
      </c>
      <c r="L28" s="20">
        <f>Calculations!T28-SUM(B28:K28)</f>
        <v>-1155</v>
      </c>
      <c r="M28" s="20">
        <f t="shared" si="2"/>
        <v>-7920</v>
      </c>
      <c r="N28" s="27"/>
      <c r="O28" s="8"/>
    </row>
    <row r="29" spans="1:15" ht="16.7" customHeight="1">
      <c r="A29" s="12" t="str">
        <f>"Claims: "&amp;Assumptions!E19</f>
        <v>Claims: LW</v>
      </c>
      <c r="B29" s="20">
        <f>IF(Calculations!$B$6&gt;Calculations!A$88,Calculations!B29,0)</f>
        <v>396</v>
      </c>
      <c r="C29" s="20">
        <f>IF(Calculations!$B$6&gt;Calculations!B$88,Calculations!C29,0)</f>
        <v>432</v>
      </c>
      <c r="D29" s="20">
        <f>IF(Calculations!$B$6&gt;Calculations!C$88,Calculations!D29,0)</f>
        <v>432</v>
      </c>
      <c r="E29" s="20">
        <f>IF(Calculations!$B$6&gt;Calculations!D$88,Calculations!E29,0)</f>
        <v>432</v>
      </c>
      <c r="F29" s="20">
        <f>IF(Calculations!$B$6&gt;Calculations!E$88,Calculations!F29,0)</f>
        <v>432</v>
      </c>
      <c r="G29" s="20">
        <f>IF(Calculations!$B$6&gt;Calculations!F$88,Calculations!G29,0)</f>
        <v>432</v>
      </c>
      <c r="H29" s="20">
        <f>IF(Calculations!$B$6&gt;Calculations!G$88,Calculations!H29,0)</f>
        <v>432</v>
      </c>
      <c r="I29" s="20">
        <f>IF(Calculations!$B$6&gt;Calculations!H$88,Calculations!I29,0)</f>
        <v>432</v>
      </c>
      <c r="J29" s="20">
        <f>IF(Calculations!$B$6&gt;Calculations!I$88,Calculations!J29,0)</f>
        <v>432</v>
      </c>
      <c r="K29" s="20">
        <f>IF(Calculations!$B$6&gt;Calculations!J$88,Calculations!K29,0)</f>
        <v>432</v>
      </c>
      <c r="L29" s="20">
        <f>Calculations!T29-SUM(B29:K29)</f>
        <v>36</v>
      </c>
      <c r="M29" s="20">
        <f t="shared" si="2"/>
        <v>4320</v>
      </c>
      <c r="N29" s="27"/>
      <c r="O29" s="8"/>
    </row>
    <row r="30" spans="1:15" ht="16.7" customHeight="1">
      <c r="A30" s="12" t="str">
        <f>"Change in unearned premium: "&amp;Assumptions!B19</f>
        <v>Change in unearned premium: VSC</v>
      </c>
      <c r="B30" s="20">
        <f>IF(Calculations!$B$6&gt;Calculations!A$88,Calculations!B30,0)</f>
        <v>58308</v>
      </c>
      <c r="C30" s="20">
        <f>IF(Calculations!$B$6&gt;Calculations!B$88,Calculations!C30,0)</f>
        <v>41448</v>
      </c>
      <c r="D30" s="20">
        <f>IF(Calculations!$B$6&gt;Calculations!C$88,Calculations!D30,0)</f>
        <v>24588</v>
      </c>
      <c r="E30" s="20">
        <f>IF(Calculations!$B$6&gt;Calculations!D$88,Calculations!E30,0)</f>
        <v>7728</v>
      </c>
      <c r="F30" s="20">
        <f>IF(Calculations!$B$6&gt;Calculations!E$88,Calculations!F30,0)</f>
        <v>0</v>
      </c>
      <c r="G30" s="20">
        <f>IF(Calculations!$B$6&gt;Calculations!F$88,Calculations!G30,0)</f>
        <v>0</v>
      </c>
      <c r="H30" s="20">
        <f>IF(Calculations!$B$6&gt;Calculations!G$88,Calculations!H30,0)</f>
        <v>0</v>
      </c>
      <c r="I30" s="20">
        <f>IF(Calculations!$B$6&gt;Calculations!H$88,Calculations!I30,0)</f>
        <v>0</v>
      </c>
      <c r="J30" s="20">
        <f>IF(Calculations!$B$6&gt;Calculations!I$88,Calculations!J30,0)</f>
        <v>0</v>
      </c>
      <c r="K30" s="20">
        <f>IF(Calculations!$B$6&gt;Calculations!J$88,Calculations!K30,0)</f>
        <v>0</v>
      </c>
      <c r="L30" s="20">
        <f>Calculations!T30-SUM(B30:K30)</f>
        <v>-132072</v>
      </c>
      <c r="M30" s="20">
        <f t="shared" si="2"/>
        <v>0</v>
      </c>
      <c r="N30" s="8"/>
      <c r="O30" s="8"/>
    </row>
    <row r="31" spans="1:15" ht="16.7" customHeight="1">
      <c r="A31" s="12" t="str">
        <f>"Change in unearned premium: "&amp;Assumptions!C19</f>
        <v>Change in unearned premium: GAP</v>
      </c>
      <c r="B31" s="20">
        <f>IF(Calculations!$B$6&gt;Calculations!A$88,Calculations!B31,0)</f>
        <v>10434</v>
      </c>
      <c r="C31" s="20">
        <f>IF(Calculations!$B$6&gt;Calculations!B$88,Calculations!C31,0)</f>
        <v>8094</v>
      </c>
      <c r="D31" s="20">
        <f>IF(Calculations!$B$6&gt;Calculations!C$88,Calculations!D31,0)</f>
        <v>5754</v>
      </c>
      <c r="E31" s="20">
        <f>IF(Calculations!$B$6&gt;Calculations!D$88,Calculations!E31,0)</f>
        <v>3414</v>
      </c>
      <c r="F31" s="20">
        <f>IF(Calculations!$B$6&gt;Calculations!E$88,Calculations!F31,0)</f>
        <v>1074</v>
      </c>
      <c r="G31" s="20">
        <f>IF(Calculations!$B$6&gt;Calculations!F$88,Calculations!G31,0)</f>
        <v>0</v>
      </c>
      <c r="H31" s="20">
        <f>IF(Calculations!$B$6&gt;Calculations!G$88,Calculations!H31,0)</f>
        <v>0</v>
      </c>
      <c r="I31" s="20">
        <f>IF(Calculations!$B$6&gt;Calculations!H$88,Calculations!I31,0)</f>
        <v>0</v>
      </c>
      <c r="J31" s="20">
        <f>IF(Calculations!$B$6&gt;Calculations!I$88,Calculations!J31,0)</f>
        <v>0</v>
      </c>
      <c r="K31" s="20">
        <f>IF(Calculations!$B$6&gt;Calculations!J$88,Calculations!K31,0)</f>
        <v>0</v>
      </c>
      <c r="L31" s="20">
        <f>Calculations!T31-SUM(B31:K31)</f>
        <v>-28770</v>
      </c>
      <c r="M31" s="20">
        <f t="shared" si="2"/>
        <v>0</v>
      </c>
      <c r="N31" s="8"/>
      <c r="O31" s="8"/>
    </row>
    <row r="32" spans="1:15" ht="16.7" customHeight="1">
      <c r="A32" s="12" t="str">
        <f>"Change in unearned premium: "&amp;Assumptions!D19</f>
        <v>Change in unearned premium: Ancillary</v>
      </c>
      <c r="B32" s="20">
        <f>IF(Calculations!$B$6&gt;Calculations!A$88,Calculations!B32,0)</f>
        <v>-2950</v>
      </c>
      <c r="C32" s="20">
        <f>IF(Calculations!$B$6&gt;Calculations!B$88,Calculations!C32,0)</f>
        <v>-1750</v>
      </c>
      <c r="D32" s="20">
        <f>IF(Calculations!$B$6&gt;Calculations!C$88,Calculations!D32,0)</f>
        <v>-550</v>
      </c>
      <c r="E32" s="20">
        <f>IF(Calculations!$B$6&gt;Calculations!D$88,Calculations!E32,0)</f>
        <v>0</v>
      </c>
      <c r="F32" s="20">
        <f>IF(Calculations!$B$6&gt;Calculations!E$88,Calculations!F32,0)</f>
        <v>0</v>
      </c>
      <c r="G32" s="20">
        <f>IF(Calculations!$B$6&gt;Calculations!F$88,Calculations!G32,0)</f>
        <v>0</v>
      </c>
      <c r="H32" s="20">
        <f>IF(Calculations!$B$6&gt;Calculations!G$88,Calculations!H32,0)</f>
        <v>0</v>
      </c>
      <c r="I32" s="20">
        <f>IF(Calculations!$B$6&gt;Calculations!H$88,Calculations!I32,0)</f>
        <v>0</v>
      </c>
      <c r="J32" s="20">
        <f>IF(Calculations!$B$6&gt;Calculations!I$88,Calculations!J32,0)</f>
        <v>0</v>
      </c>
      <c r="K32" s="20">
        <f>IF(Calculations!$B$6&gt;Calculations!J$88,Calculations!K32,0)</f>
        <v>0</v>
      </c>
      <c r="L32" s="20">
        <f>Calculations!T32-SUM(B32:K32)</f>
        <v>5250</v>
      </c>
      <c r="M32" s="20">
        <f t="shared" si="2"/>
        <v>0</v>
      </c>
      <c r="N32" s="8"/>
      <c r="O32" s="8"/>
    </row>
    <row r="33" spans="1:15" ht="16.7" customHeight="1">
      <c r="A33" s="12" t="str">
        <f>"Change in unearned premium: "&amp;Assumptions!E19</f>
        <v>Change in unearned premium: LW</v>
      </c>
      <c r="B33" s="20">
        <f>IF(Calculations!$B$6&gt;Calculations!A$88,Calculations!B33,0)</f>
        <v>3600</v>
      </c>
      <c r="C33" s="20">
        <f>IF(Calculations!$B$6&gt;Calculations!B$88,Calculations!C33,0)</f>
        <v>0</v>
      </c>
      <c r="D33" s="20">
        <f>IF(Calculations!$B$6&gt;Calculations!C$88,Calculations!D33,0)</f>
        <v>0</v>
      </c>
      <c r="E33" s="20">
        <f>IF(Calculations!$B$6&gt;Calculations!D$88,Calculations!E33,0)</f>
        <v>0</v>
      </c>
      <c r="F33" s="20">
        <f>IF(Calculations!$B$6&gt;Calculations!E$88,Calculations!F33,0)</f>
        <v>0</v>
      </c>
      <c r="G33" s="20">
        <f>IF(Calculations!$B$6&gt;Calculations!F$88,Calculations!G33,0)</f>
        <v>0</v>
      </c>
      <c r="H33" s="20">
        <f>IF(Calculations!$B$6&gt;Calculations!G$88,Calculations!H33,0)</f>
        <v>0</v>
      </c>
      <c r="I33" s="20">
        <f>IF(Calculations!$B$6&gt;Calculations!H$88,Calculations!I33,0)</f>
        <v>0</v>
      </c>
      <c r="J33" s="20">
        <f>IF(Calculations!$B$6&gt;Calculations!I$88,Calculations!J33,0)</f>
        <v>0</v>
      </c>
      <c r="K33" s="20">
        <f>IF(Calculations!$B$6&gt;Calculations!J$88,Calculations!K33,0)</f>
        <v>0</v>
      </c>
      <c r="L33" s="20">
        <f>Calculations!T33-SUM(B33:K33)</f>
        <v>-3600</v>
      </c>
      <c r="M33" s="20">
        <f t="shared" si="2"/>
        <v>0</v>
      </c>
      <c r="N33" s="8"/>
      <c r="O33" s="8"/>
    </row>
    <row r="34" spans="1:15" ht="18.600000000000001" customHeight="1">
      <c r="A34" s="12" t="s">
        <v>52</v>
      </c>
      <c r="B34" s="25">
        <f>IF(Calculations!$B$6&gt;Calculations!A88,Calculations!B34,0)</f>
        <v>5000</v>
      </c>
      <c r="C34" s="25">
        <f>IF(Calculations!$B$6&gt;Calculations!B88,Calculations!C34,0)</f>
        <v>5000</v>
      </c>
      <c r="D34" s="25">
        <f>IF(Calculations!$B$6&gt;Calculations!C88,Calculations!D34,0)</f>
        <v>5000</v>
      </c>
      <c r="E34" s="25">
        <f>IF(Calculations!$B$6&gt;Calculations!D88,Calculations!E34,0)</f>
        <v>5000</v>
      </c>
      <c r="F34" s="25">
        <f>IF(Calculations!$B$6&gt;Calculations!E88,Calculations!F34,0)</f>
        <v>5000</v>
      </c>
      <c r="G34" s="25">
        <f>IF(Calculations!$B$6&gt;Calculations!F88,Calculations!G34,0)</f>
        <v>5000</v>
      </c>
      <c r="H34" s="25">
        <f>IF(Calculations!$B$6&gt;Calculations!G88,Calculations!H34,0)</f>
        <v>5000</v>
      </c>
      <c r="I34" s="25">
        <f>IF(Calculations!$B$6&gt;Calculations!H88,Calculations!I34,0)</f>
        <v>5000</v>
      </c>
      <c r="J34" s="25">
        <f>IF(Calculations!$B$6&gt;Calculations!I88,Calculations!J34,0)</f>
        <v>5000</v>
      </c>
      <c r="K34" s="25">
        <f>IF(Calculations!$B$6&gt;Calculations!J88,Calculations!K34,0)</f>
        <v>5000</v>
      </c>
      <c r="L34" s="25">
        <f>Calculations!T34-SUM(B34:K34)</f>
        <v>25000</v>
      </c>
      <c r="M34" s="25">
        <f t="shared" si="2"/>
        <v>75000</v>
      </c>
      <c r="N34" s="8"/>
      <c r="O34" s="8"/>
    </row>
    <row r="35" spans="1:15" ht="18.600000000000001" customHeight="1">
      <c r="A35" s="10" t="s">
        <v>53</v>
      </c>
      <c r="B35" s="25">
        <f t="shared" ref="B35:M35" si="3">SUM(B26:B34)</f>
        <v>79404</v>
      </c>
      <c r="C35" s="25">
        <f t="shared" si="3"/>
        <v>66366</v>
      </c>
      <c r="D35" s="25">
        <f t="shared" si="3"/>
        <v>56892</v>
      </c>
      <c r="E35" s="25">
        <f t="shared" si="3"/>
        <v>46910</v>
      </c>
      <c r="F35" s="25">
        <f t="shared" si="3"/>
        <v>41796</v>
      </c>
      <c r="G35" s="25">
        <f t="shared" si="3"/>
        <v>41506</v>
      </c>
      <c r="H35" s="25">
        <f t="shared" si="3"/>
        <v>41506</v>
      </c>
      <c r="I35" s="25">
        <f t="shared" si="3"/>
        <v>41506</v>
      </c>
      <c r="J35" s="25">
        <f t="shared" si="3"/>
        <v>41506</v>
      </c>
      <c r="K35" s="25">
        <f t="shared" si="3"/>
        <v>41506</v>
      </c>
      <c r="L35" s="25">
        <f t="shared" si="3"/>
        <v>-58839</v>
      </c>
      <c r="M35" s="25">
        <f t="shared" si="3"/>
        <v>440059</v>
      </c>
      <c r="N35" s="8"/>
      <c r="O35" s="8"/>
    </row>
    <row r="36" spans="1:15" ht="18.600000000000001" customHeight="1">
      <c r="A36" s="10" t="s">
        <v>54</v>
      </c>
      <c r="B36" s="25">
        <f t="shared" ref="B36:M36" si="4">B24-B35</f>
        <v>39336</v>
      </c>
      <c r="C36" s="25">
        <f t="shared" si="4"/>
        <v>52374</v>
      </c>
      <c r="D36" s="25">
        <f t="shared" si="4"/>
        <v>61848</v>
      </c>
      <c r="E36" s="25">
        <f t="shared" si="4"/>
        <v>71830</v>
      </c>
      <c r="F36" s="25">
        <f t="shared" si="4"/>
        <v>76944</v>
      </c>
      <c r="G36" s="25">
        <f t="shared" si="4"/>
        <v>77234</v>
      </c>
      <c r="H36" s="25">
        <f t="shared" si="4"/>
        <v>77234</v>
      </c>
      <c r="I36" s="25">
        <f t="shared" si="4"/>
        <v>77234</v>
      </c>
      <c r="J36" s="25">
        <f t="shared" si="4"/>
        <v>77234</v>
      </c>
      <c r="K36" s="25">
        <f t="shared" si="4"/>
        <v>77234</v>
      </c>
      <c r="L36" s="25">
        <f t="shared" si="4"/>
        <v>58839</v>
      </c>
      <c r="M36" s="25">
        <f t="shared" si="4"/>
        <v>747341</v>
      </c>
      <c r="N36" s="8"/>
      <c r="O36" s="8"/>
    </row>
    <row r="37" spans="1:15" ht="16.7" customHeight="1">
      <c r="A37" s="10" t="s">
        <v>55</v>
      </c>
      <c r="B37" s="20"/>
      <c r="C37" s="20"/>
      <c r="D37" s="20"/>
      <c r="E37" s="20"/>
      <c r="F37" s="20"/>
      <c r="G37" s="20"/>
      <c r="H37" s="20"/>
      <c r="I37" s="20"/>
      <c r="J37" s="20"/>
      <c r="K37" s="20"/>
      <c r="L37" s="20"/>
      <c r="M37" s="20"/>
      <c r="N37" s="8"/>
      <c r="O37" s="8"/>
    </row>
    <row r="38" spans="1:15" ht="16.7" customHeight="1">
      <c r="A38" s="28" t="s">
        <v>56</v>
      </c>
      <c r="B38" s="20">
        <f>IF(Calculations!$B$6&gt;Calculations!A88,Calculations!B38,0)</f>
        <v>3557</v>
      </c>
      <c r="C38" s="20">
        <f>IF(Calculations!$B$6&gt;Calculations!B88,Calculations!C38,0)</f>
        <v>11100</v>
      </c>
      <c r="D38" s="20">
        <f>IF(Calculations!$B$6&gt;Calculations!C88,Calculations!D38,0)</f>
        <v>18493</v>
      </c>
      <c r="E38" s="20">
        <f>IF(Calculations!$B$6&gt;Calculations!D88,Calculations!E38,0)</f>
        <v>25724</v>
      </c>
      <c r="F38" s="20">
        <f>IF(Calculations!$B$6&gt;Calculations!E88,Calculations!F38,0)</f>
        <v>32901</v>
      </c>
      <c r="G38" s="20">
        <f>IF(Calculations!$B$6&gt;Calculations!F88,Calculations!G38,0)</f>
        <v>40294</v>
      </c>
      <c r="H38" s="20">
        <f>IF(Calculations!$B$6&gt;Calculations!G88,Calculations!H38,0)</f>
        <v>48098</v>
      </c>
      <c r="I38" s="20">
        <f>IF(Calculations!$B$6&gt;Calculations!H88,Calculations!I38,0)</f>
        <v>56366</v>
      </c>
      <c r="J38" s="20">
        <f>IF(Calculations!$B$6&gt;Calculations!I88,Calculations!J38,0)</f>
        <v>65082</v>
      </c>
      <c r="K38" s="20">
        <f>IF(Calculations!$B$6&gt;Calculations!J88,Calculations!K38,0)</f>
        <v>74255</v>
      </c>
      <c r="L38" s="20">
        <f>Calculations!T38-SUM(B38:K38)</f>
        <v>337118</v>
      </c>
      <c r="M38" s="20">
        <f>SUM(B38:L38)</f>
        <v>712988</v>
      </c>
      <c r="N38" s="8"/>
      <c r="O38" s="8"/>
    </row>
    <row r="39" spans="1:15" ht="18.600000000000001" customHeight="1">
      <c r="A39" s="12" t="s">
        <v>57</v>
      </c>
      <c r="B39" s="25">
        <f>IF(Calculations!$B$6&gt;Calculations!A88,Calculations!B39,0)</f>
        <v>0</v>
      </c>
      <c r="C39" s="25">
        <f>IF(Calculations!$B$6&gt;Calculations!B88,Calculations!C39,0)</f>
        <v>0</v>
      </c>
      <c r="D39" s="25">
        <f>IF(Calculations!$B$6&gt;Calculations!C88,Calculations!D39,0)</f>
        <v>0</v>
      </c>
      <c r="E39" s="25">
        <f>IF(Calculations!$B$6&gt;Calculations!D88,Calculations!E39,0)</f>
        <v>0</v>
      </c>
      <c r="F39" s="25">
        <f>IF(Calculations!$B$6&gt;Calculations!E88,Calculations!F39,0)</f>
        <v>0</v>
      </c>
      <c r="G39" s="25">
        <f>IF(Calculations!$B$6&gt;Calculations!F88,Calculations!G39,0)</f>
        <v>0</v>
      </c>
      <c r="H39" s="25">
        <f>IF(Calculations!$B$6&gt;Calculations!G88,Calculations!H39,0)</f>
        <v>0</v>
      </c>
      <c r="I39" s="25">
        <f>IF(Calculations!$B$6&gt;Calculations!H88,Calculations!I39,0)</f>
        <v>0</v>
      </c>
      <c r="J39" s="25">
        <f>IF(Calculations!$B$6&gt;Calculations!I88,Calculations!J39,0)</f>
        <v>0</v>
      </c>
      <c r="K39" s="25">
        <f>IF(Calculations!$B$6&gt;Calculations!J88,Calculations!K39,0)</f>
        <v>0</v>
      </c>
      <c r="L39" s="25">
        <f>Calculations!T39-SUM(B39:K39)</f>
        <v>0</v>
      </c>
      <c r="M39" s="25">
        <f>SUM(B39:L39)</f>
        <v>0</v>
      </c>
      <c r="N39" s="8"/>
      <c r="O39" s="8"/>
    </row>
    <row r="40" spans="1:15" ht="18.600000000000001" customHeight="1">
      <c r="A40" s="10" t="s">
        <v>58</v>
      </c>
      <c r="B40" s="25">
        <f t="shared" ref="B40:M40" si="5">SUM(B38:B39)</f>
        <v>3557</v>
      </c>
      <c r="C40" s="25">
        <f t="shared" si="5"/>
        <v>11100</v>
      </c>
      <c r="D40" s="25">
        <f t="shared" si="5"/>
        <v>18493</v>
      </c>
      <c r="E40" s="25">
        <f t="shared" si="5"/>
        <v>25724</v>
      </c>
      <c r="F40" s="25">
        <f t="shared" si="5"/>
        <v>32901</v>
      </c>
      <c r="G40" s="25">
        <f t="shared" si="5"/>
        <v>40294</v>
      </c>
      <c r="H40" s="25">
        <f t="shared" si="5"/>
        <v>48098</v>
      </c>
      <c r="I40" s="25">
        <f t="shared" si="5"/>
        <v>56366</v>
      </c>
      <c r="J40" s="25">
        <f t="shared" si="5"/>
        <v>65082</v>
      </c>
      <c r="K40" s="25">
        <f t="shared" si="5"/>
        <v>74255</v>
      </c>
      <c r="L40" s="25">
        <f t="shared" si="5"/>
        <v>337118</v>
      </c>
      <c r="M40" s="25">
        <f t="shared" si="5"/>
        <v>712988</v>
      </c>
      <c r="N40" s="8"/>
      <c r="O40" s="8"/>
    </row>
    <row r="41" spans="1:15" ht="18.600000000000001" customHeight="1">
      <c r="A41" s="10" t="s">
        <v>59</v>
      </c>
      <c r="B41" s="25">
        <f t="shared" ref="B41:M41" si="6">B36+B40</f>
        <v>42893</v>
      </c>
      <c r="C41" s="25">
        <f t="shared" si="6"/>
        <v>63474</v>
      </c>
      <c r="D41" s="25">
        <f t="shared" si="6"/>
        <v>80341</v>
      </c>
      <c r="E41" s="25">
        <f t="shared" si="6"/>
        <v>97554</v>
      </c>
      <c r="F41" s="25">
        <f t="shared" si="6"/>
        <v>109845</v>
      </c>
      <c r="G41" s="25">
        <f t="shared" si="6"/>
        <v>117528</v>
      </c>
      <c r="H41" s="25">
        <f t="shared" si="6"/>
        <v>125332</v>
      </c>
      <c r="I41" s="25">
        <f t="shared" si="6"/>
        <v>133600</v>
      </c>
      <c r="J41" s="25">
        <f t="shared" si="6"/>
        <v>142316</v>
      </c>
      <c r="K41" s="25">
        <f t="shared" si="6"/>
        <v>151489</v>
      </c>
      <c r="L41" s="25">
        <f t="shared" si="6"/>
        <v>395957</v>
      </c>
      <c r="M41" s="25">
        <f t="shared" si="6"/>
        <v>1460329</v>
      </c>
      <c r="N41" s="8"/>
      <c r="O41" s="8"/>
    </row>
    <row r="42" spans="1:15" s="136" customFormat="1" ht="18.600000000000001" customHeight="1">
      <c r="A42" s="133" t="s">
        <v>60</v>
      </c>
      <c r="B42" s="134">
        <f>IF(Calculations!$B$6&gt;Calculations!A88,Calculations!B42,0)</f>
        <v>534</v>
      </c>
      <c r="C42" s="134">
        <f>IF(Calculations!$B$6&gt;Calculations!B88,Calculations!C42,0)</f>
        <v>1665</v>
      </c>
      <c r="D42" s="134">
        <f>IF(Calculations!$B$6&gt;Calculations!C88,Calculations!D42,0)</f>
        <v>2774</v>
      </c>
      <c r="E42" s="134">
        <f>IF(Calculations!$B$6&gt;Calculations!D88,Calculations!E42,0)</f>
        <v>3859</v>
      </c>
      <c r="F42" s="134">
        <f>IF(Calculations!$B$6&gt;Calculations!E88,Calculations!F42,0)</f>
        <v>4935</v>
      </c>
      <c r="G42" s="134">
        <f>IF(Calculations!$B$6&gt;Calculations!F88,Calculations!G42,0)</f>
        <v>6044</v>
      </c>
      <c r="H42" s="134">
        <f>IF(Calculations!$B$6&gt;Calculations!G88,Calculations!H42,0)</f>
        <v>7215</v>
      </c>
      <c r="I42" s="134">
        <f>IF(Calculations!$B$6&gt;Calculations!H88,Calculations!I42,0)</f>
        <v>9092</v>
      </c>
      <c r="J42" s="134">
        <f>IF(Calculations!$B$6&gt;Calculations!I88,Calculations!J42,0)</f>
        <v>11271</v>
      </c>
      <c r="K42" s="134">
        <f>IF(Calculations!$B$6&gt;Calculations!J88,Calculations!K42,0)</f>
        <v>13564</v>
      </c>
      <c r="L42" s="134">
        <f>Calculations!T42-SUM(B42:K42)</f>
        <v>67620</v>
      </c>
      <c r="M42" s="134">
        <f>SUM(B42:L42)</f>
        <v>128573</v>
      </c>
      <c r="N42" s="135"/>
      <c r="O42" s="135"/>
    </row>
    <row r="43" spans="1:15" ht="17.100000000000001" customHeight="1">
      <c r="A43" s="10" t="s">
        <v>61</v>
      </c>
      <c r="B43" s="29">
        <f t="shared" ref="B43:M43" si="7">B41-B42</f>
        <v>42359</v>
      </c>
      <c r="C43" s="29">
        <f t="shared" si="7"/>
        <v>61809</v>
      </c>
      <c r="D43" s="29">
        <f t="shared" si="7"/>
        <v>77567</v>
      </c>
      <c r="E43" s="29">
        <f t="shared" si="7"/>
        <v>93695</v>
      </c>
      <c r="F43" s="29">
        <f t="shared" si="7"/>
        <v>104910</v>
      </c>
      <c r="G43" s="29">
        <f t="shared" si="7"/>
        <v>111484</v>
      </c>
      <c r="H43" s="29">
        <f t="shared" si="7"/>
        <v>118117</v>
      </c>
      <c r="I43" s="29">
        <f t="shared" si="7"/>
        <v>124508</v>
      </c>
      <c r="J43" s="29">
        <f t="shared" si="7"/>
        <v>131045</v>
      </c>
      <c r="K43" s="29">
        <f t="shared" si="7"/>
        <v>137925</v>
      </c>
      <c r="L43" s="29">
        <f t="shared" si="7"/>
        <v>328337</v>
      </c>
      <c r="M43" s="132">
        <f t="shared" si="7"/>
        <v>1331756</v>
      </c>
      <c r="N43" s="8"/>
      <c r="O43" s="8"/>
    </row>
    <row r="44" spans="1:15" ht="17.100000000000001" customHeight="1">
      <c r="A44" s="30"/>
      <c r="B44" s="29"/>
      <c r="C44" s="29"/>
      <c r="D44" s="29"/>
      <c r="E44" s="29"/>
      <c r="F44" s="29"/>
      <c r="G44" s="29"/>
      <c r="H44" s="29"/>
      <c r="I44" s="29"/>
      <c r="J44" s="29"/>
      <c r="K44" s="29"/>
      <c r="L44" s="29"/>
      <c r="M44" s="29"/>
      <c r="N44" s="8"/>
      <c r="O44" s="8"/>
    </row>
    <row r="45" spans="1:15" ht="16.7" customHeight="1">
      <c r="A45" s="10" t="str">
        <f>"Loss Ratio: "&amp;Assumptions!B19</f>
        <v>Loss Ratio: VSC</v>
      </c>
      <c r="B45" s="31">
        <f>IF(B12&gt;0,Assumptions!$B$26," ")</f>
        <v>0.42</v>
      </c>
      <c r="C45" s="31">
        <f>IF(C12&gt;0,Assumptions!$B$26," ")</f>
        <v>0.42</v>
      </c>
      <c r="D45" s="31">
        <f>IF(D12&gt;0,Assumptions!$B$26," ")</f>
        <v>0.42</v>
      </c>
      <c r="E45" s="31">
        <f>IF(E12&gt;0,Assumptions!$B$26," ")</f>
        <v>0.42</v>
      </c>
      <c r="F45" s="31">
        <f>IF(F12&gt;0,Assumptions!$B$26," ")</f>
        <v>0.42</v>
      </c>
      <c r="G45" s="31">
        <f>IF(G12&gt;0,Assumptions!$B$26," ")</f>
        <v>0.42</v>
      </c>
      <c r="H45" s="31">
        <f>IF(H12&gt;0,Assumptions!$B$26," ")</f>
        <v>0.42</v>
      </c>
      <c r="I45" s="31">
        <f>IF(I12&gt;0,Assumptions!$B$26," ")</f>
        <v>0.42</v>
      </c>
      <c r="J45" s="31">
        <f>IF(J12&gt;0,Assumptions!$B$26," ")</f>
        <v>0.42</v>
      </c>
      <c r="K45" s="31">
        <f>IF(K12&gt;0,Assumptions!$B$26," ")</f>
        <v>0.42</v>
      </c>
      <c r="L45" s="31">
        <f>Assumptions!B26</f>
        <v>0.42</v>
      </c>
      <c r="M45" s="20"/>
      <c r="N45" s="8"/>
      <c r="O45" s="8"/>
    </row>
    <row r="46" spans="1:15" ht="16.7" customHeight="1">
      <c r="A46" s="10" t="str">
        <f>"Loss Ratio: "&amp;Assumptions!C19</f>
        <v>Loss Ratio: GAP</v>
      </c>
      <c r="B46" s="31">
        <f>IF(B13&gt;0,Assumptions!$C$26," ")</f>
        <v>0.73</v>
      </c>
      <c r="C46" s="31">
        <f>IF(C13&gt;0,Assumptions!$C$26," ")</f>
        <v>0.73</v>
      </c>
      <c r="D46" s="31">
        <f>IF(D13&gt;0,Assumptions!$C$26," ")</f>
        <v>0.73</v>
      </c>
      <c r="E46" s="31">
        <f>IF(E13&gt;0,Assumptions!$C$26," ")</f>
        <v>0.73</v>
      </c>
      <c r="F46" s="31">
        <f>IF(F13&gt;0,Assumptions!$C$26," ")</f>
        <v>0.73</v>
      </c>
      <c r="G46" s="31">
        <f>IF(G13&gt;0,Assumptions!$C$26," ")</f>
        <v>0.73</v>
      </c>
      <c r="H46" s="31">
        <f>IF(H13&gt;0,Assumptions!$C$26," ")</f>
        <v>0.73</v>
      </c>
      <c r="I46" s="31">
        <f>IF(I13&gt;0,Assumptions!$C$26," ")</f>
        <v>0.73</v>
      </c>
      <c r="J46" s="31">
        <f>IF(J13&gt;0,Assumptions!$C$26," ")</f>
        <v>0.73</v>
      </c>
      <c r="K46" s="31">
        <f>IF(K13&gt;0,Assumptions!$C$26," ")</f>
        <v>0.73</v>
      </c>
      <c r="L46" s="31">
        <f>Assumptions!C26</f>
        <v>0.73</v>
      </c>
      <c r="M46" s="20"/>
      <c r="N46" s="8"/>
      <c r="O46" s="8"/>
    </row>
    <row r="47" spans="1:15" ht="16.7" customHeight="1">
      <c r="A47" s="10" t="str">
        <f>"Loss Ratio: "&amp;Assumptions!D19</f>
        <v>Loss Ratio: Ancillary</v>
      </c>
      <c r="B47" s="31">
        <f>IF(B14&gt;0,Assumptions!$D$26," ")</f>
        <v>0.22</v>
      </c>
      <c r="C47" s="31">
        <f>IF(C14&gt;0,Assumptions!$D$26," ")</f>
        <v>0.22</v>
      </c>
      <c r="D47" s="31">
        <f>IF(D14&gt;0,Assumptions!$D$26," ")</f>
        <v>0.22</v>
      </c>
      <c r="E47" s="31">
        <f>IF(E14&gt;0,Assumptions!$D$26," ")</f>
        <v>0.22</v>
      </c>
      <c r="F47" s="31">
        <f>IF(F14&gt;0,Assumptions!$D$26," ")</f>
        <v>0.22</v>
      </c>
      <c r="G47" s="31">
        <f>IF(G14&gt;0,Assumptions!$D$26," ")</f>
        <v>0.22</v>
      </c>
      <c r="H47" s="31">
        <f>IF(H14&gt;0,Assumptions!$D$26," ")</f>
        <v>0.22</v>
      </c>
      <c r="I47" s="31">
        <f>IF(I14&gt;0,Assumptions!$D$26," ")</f>
        <v>0.22</v>
      </c>
      <c r="J47" s="31">
        <f>IF(J14&gt;0,Assumptions!$D$26," ")</f>
        <v>0.22</v>
      </c>
      <c r="K47" s="31">
        <f>IF(K14&gt;0,Assumptions!$D$26," ")</f>
        <v>0.22</v>
      </c>
      <c r="L47" s="31">
        <f>Assumptions!D26</f>
        <v>0.22</v>
      </c>
      <c r="M47" s="20"/>
      <c r="N47" s="8"/>
      <c r="O47" s="8"/>
    </row>
    <row r="48" spans="1:15" ht="16.7" customHeight="1">
      <c r="A48" s="10" t="str">
        <f>"Loss Ratio: "&amp;Assumptions!E19</f>
        <v>Loss Ratio: LW</v>
      </c>
      <c r="B48" s="31">
        <f>IF(B15&gt;0,Assumptions!$E$26," ")</f>
        <v>0.01</v>
      </c>
      <c r="C48" s="31">
        <f>IF(C15&gt;0,Assumptions!$E$26," ")</f>
        <v>0.01</v>
      </c>
      <c r="D48" s="31">
        <f>IF(D15&gt;0,Assumptions!$E$26," ")</f>
        <v>0.01</v>
      </c>
      <c r="E48" s="31">
        <f>IF(E15&gt;0,Assumptions!$E$26," ")</f>
        <v>0.01</v>
      </c>
      <c r="F48" s="31">
        <f>IF(F15&gt;0,Assumptions!$E$26," ")</f>
        <v>0.01</v>
      </c>
      <c r="G48" s="31">
        <f>IF(G15&gt;0,Assumptions!$E$26," ")</f>
        <v>0.01</v>
      </c>
      <c r="H48" s="31">
        <f>IF(H15&gt;0,Assumptions!$E$26," ")</f>
        <v>0.01</v>
      </c>
      <c r="I48" s="31">
        <f>IF(I15&gt;0,Assumptions!$E$26," ")</f>
        <v>0.01</v>
      </c>
      <c r="J48" s="31">
        <f>IF(J15&gt;0,Assumptions!$E$26," ")</f>
        <v>0.01</v>
      </c>
      <c r="K48" s="31">
        <f>IF(K15&gt;0,Assumptions!$E$26," ")</f>
        <v>0.01</v>
      </c>
      <c r="L48" s="31">
        <f>Assumptions!E26</f>
        <v>0.01</v>
      </c>
      <c r="M48" s="20"/>
      <c r="N48" s="8"/>
      <c r="O48" s="8"/>
    </row>
    <row r="49" spans="1:15" ht="17.100000000000001" customHeight="1">
      <c r="A49" s="30"/>
      <c r="B49" s="32"/>
      <c r="C49" s="32"/>
      <c r="D49" s="32"/>
      <c r="E49" s="32"/>
      <c r="F49" s="32"/>
      <c r="G49" s="32"/>
      <c r="H49" s="32"/>
      <c r="I49" s="32"/>
      <c r="J49" s="32"/>
      <c r="K49" s="32"/>
      <c r="L49" s="32"/>
      <c r="M49" s="20"/>
      <c r="N49" s="8"/>
      <c r="O49" s="8"/>
    </row>
    <row r="50" spans="1:15" ht="17.100000000000001" customHeight="1">
      <c r="A50" s="30"/>
      <c r="B50" s="32"/>
      <c r="C50" s="32"/>
      <c r="D50" s="32"/>
      <c r="E50" s="32"/>
      <c r="F50" s="32"/>
      <c r="G50" s="32"/>
      <c r="H50" s="32"/>
      <c r="I50" s="32"/>
      <c r="J50" s="32"/>
      <c r="K50" s="32"/>
      <c r="L50" s="32"/>
      <c r="M50" s="20"/>
      <c r="N50" s="8"/>
      <c r="O50" s="8"/>
    </row>
    <row r="51" spans="1:15" ht="36" customHeight="1">
      <c r="A51" s="115" t="s">
        <v>147</v>
      </c>
      <c r="B51" s="99"/>
      <c r="C51" s="99"/>
      <c r="D51" s="99"/>
      <c r="E51" s="99"/>
      <c r="F51" s="99"/>
      <c r="G51" s="99"/>
      <c r="H51" s="99"/>
      <c r="I51" s="99"/>
      <c r="J51" s="99"/>
      <c r="K51" s="99"/>
      <c r="L51" s="99"/>
      <c r="M51" s="99"/>
      <c r="N51" s="8"/>
      <c r="O51" s="8"/>
    </row>
    <row r="52" spans="1:15" ht="28.15" customHeight="1">
      <c r="A52" s="107" t="s">
        <v>62</v>
      </c>
      <c r="B52" s="99"/>
      <c r="C52" s="99"/>
      <c r="D52" s="99"/>
      <c r="E52" s="99"/>
      <c r="F52" s="99"/>
      <c r="G52" s="99"/>
      <c r="H52" s="99"/>
      <c r="I52" s="99"/>
      <c r="J52" s="99"/>
      <c r="K52" s="99"/>
      <c r="L52" s="99"/>
      <c r="M52" s="99"/>
      <c r="N52" s="8"/>
      <c r="O52" s="8"/>
    </row>
    <row r="53" spans="1:15" ht="16.7" customHeight="1">
      <c r="A53" s="19"/>
      <c r="B53" s="20"/>
      <c r="C53" s="20"/>
      <c r="D53" s="20"/>
      <c r="E53" s="20"/>
      <c r="F53" s="20"/>
      <c r="G53" s="20"/>
      <c r="H53" s="20"/>
      <c r="I53" s="20"/>
      <c r="J53" s="20"/>
      <c r="K53" s="20"/>
      <c r="L53" s="20"/>
      <c r="M53" s="20"/>
      <c r="N53" s="8"/>
      <c r="O53" s="8"/>
    </row>
    <row r="54" spans="1:15" ht="16.7" customHeight="1">
      <c r="A54" s="19"/>
      <c r="B54" s="20"/>
      <c r="C54" s="20"/>
      <c r="D54" s="20"/>
      <c r="E54" s="20"/>
      <c r="F54" s="20"/>
      <c r="G54" s="20"/>
      <c r="H54" s="20"/>
      <c r="I54" s="20"/>
      <c r="J54" s="20"/>
      <c r="K54" s="20"/>
      <c r="L54" s="20"/>
      <c r="M54" s="20"/>
      <c r="N54" s="8"/>
      <c r="O54" s="8"/>
    </row>
    <row r="55" spans="1:15" ht="16.7" customHeight="1">
      <c r="A55" s="19"/>
      <c r="B55" s="20"/>
      <c r="C55" s="20"/>
      <c r="D55" s="20"/>
      <c r="E55" s="20"/>
      <c r="F55" s="20"/>
      <c r="G55" s="20"/>
      <c r="H55" s="20"/>
      <c r="I55" s="20"/>
      <c r="J55" s="20"/>
      <c r="K55" s="20"/>
      <c r="L55" s="20"/>
      <c r="M55" s="20"/>
      <c r="N55" s="8"/>
      <c r="O55" s="8"/>
    </row>
    <row r="56" spans="1:15" ht="16.7" customHeight="1">
      <c r="A56" s="8"/>
      <c r="B56" s="21"/>
      <c r="C56" s="21"/>
      <c r="D56" s="21"/>
      <c r="E56" s="21"/>
      <c r="F56" s="21"/>
      <c r="G56" s="21"/>
      <c r="H56" s="21"/>
      <c r="I56" s="21"/>
      <c r="J56" s="21"/>
      <c r="K56" s="21"/>
      <c r="L56" s="22" t="s">
        <v>36</v>
      </c>
      <c r="M56" s="20"/>
      <c r="N56" s="8"/>
      <c r="O56" s="8"/>
    </row>
    <row r="57" spans="1:15" ht="20.100000000000001" customHeight="1">
      <c r="A57" s="11"/>
      <c r="B57" s="33" t="s">
        <v>37</v>
      </c>
      <c r="C57" s="33" t="s">
        <v>38</v>
      </c>
      <c r="D57" s="33" t="s">
        <v>39</v>
      </c>
      <c r="E57" s="33" t="s">
        <v>40</v>
      </c>
      <c r="F57" s="33" t="s">
        <v>41</v>
      </c>
      <c r="G57" s="33" t="s">
        <v>42</v>
      </c>
      <c r="H57" s="33" t="s">
        <v>43</v>
      </c>
      <c r="I57" s="33" t="s">
        <v>44</v>
      </c>
      <c r="J57" s="33" t="s">
        <v>45</v>
      </c>
      <c r="K57" s="33" t="s">
        <v>46</v>
      </c>
      <c r="L57" s="33" t="str">
        <f>"Year "&amp;ROUNDUP(Calculations!B5/12,0)+Calculations!B6</f>
        <v>Year 15</v>
      </c>
      <c r="M57" s="23"/>
      <c r="N57" s="8"/>
      <c r="O57" s="8"/>
    </row>
    <row r="58" spans="1:15" ht="16.7" customHeight="1">
      <c r="A58" s="26" t="s">
        <v>63</v>
      </c>
      <c r="B58" s="20"/>
      <c r="C58" s="20"/>
      <c r="D58" s="20"/>
      <c r="E58" s="20"/>
      <c r="F58" s="20"/>
      <c r="G58" s="20"/>
      <c r="H58" s="20"/>
      <c r="I58" s="20"/>
      <c r="J58" s="20"/>
      <c r="K58" s="20"/>
      <c r="L58" s="20"/>
      <c r="M58" s="20"/>
      <c r="N58" s="8"/>
      <c r="O58" s="8"/>
    </row>
    <row r="59" spans="1:15" ht="18.600000000000001" customHeight="1">
      <c r="A59" s="12" t="s">
        <v>64</v>
      </c>
      <c r="B59" s="34">
        <f>B43+B30+B31+B32+B33+Assumptions!C9</f>
        <v>116751</v>
      </c>
      <c r="C59" s="34">
        <f>IF(Calculations!$B$6&gt;Calculations!B88,B59+C43+C30+C31+C32+C33,0)</f>
        <v>226352</v>
      </c>
      <c r="D59" s="34">
        <f>IF(Calculations!$B$6&gt;Calculations!C88,C59+D43+D30+D31+D32+D33,0)</f>
        <v>333711</v>
      </c>
      <c r="E59" s="34">
        <f>IF(Calculations!$B$6&gt;Calculations!D88,D59+E43+E30+E31+E32+E33,0)</f>
        <v>438548</v>
      </c>
      <c r="F59" s="34">
        <f>IF(Calculations!$B$6&gt;Calculations!E88,E59+F43+F30+F31+F32+F33,0)</f>
        <v>544532</v>
      </c>
      <c r="G59" s="34">
        <f>IF(Calculations!$B$6&gt;Calculations!F88,F59+G43+G30+G31+G32+G33,0)</f>
        <v>656016</v>
      </c>
      <c r="H59" s="34">
        <f>IF(Calculations!$B$6&gt;Calculations!G88,G59+H43+H30+H31+H32+H33,0)</f>
        <v>774133</v>
      </c>
      <c r="I59" s="34">
        <f>IF(Calculations!$B$6&gt;Calculations!H88,H59+I43+I30+I31+I32+I33,0)</f>
        <v>898641</v>
      </c>
      <c r="J59" s="34">
        <f>IF(Calculations!$B$6&gt;Calculations!I88,I59+J43+J30+J31+J32+J33,0)</f>
        <v>1029686</v>
      </c>
      <c r="K59" s="34">
        <f>IF(Calculations!$B$6&gt;Calculations!J88,J59+K43+K30+K31+K32+K33,0)</f>
        <v>1167611</v>
      </c>
      <c r="L59" s="34">
        <f>SUM(Calculations!B89:K89)+L43+L30+L31+L32+L33</f>
        <v>1336756</v>
      </c>
      <c r="M59" s="20"/>
      <c r="N59" s="8"/>
      <c r="O59" s="8"/>
    </row>
    <row r="60" spans="1:15" ht="17.100000000000001" customHeight="1">
      <c r="A60" s="10" t="s">
        <v>65</v>
      </c>
      <c r="B60" s="32">
        <f t="shared" ref="B60:L60" si="8">SUM(B59)</f>
        <v>116751</v>
      </c>
      <c r="C60" s="32">
        <f t="shared" si="8"/>
        <v>226352</v>
      </c>
      <c r="D60" s="32">
        <f t="shared" si="8"/>
        <v>333711</v>
      </c>
      <c r="E60" s="32">
        <f t="shared" si="8"/>
        <v>438548</v>
      </c>
      <c r="F60" s="32">
        <f t="shared" si="8"/>
        <v>544532</v>
      </c>
      <c r="G60" s="32">
        <f t="shared" si="8"/>
        <v>656016</v>
      </c>
      <c r="H60" s="32">
        <f t="shared" si="8"/>
        <v>774133</v>
      </c>
      <c r="I60" s="32">
        <f t="shared" si="8"/>
        <v>898641</v>
      </c>
      <c r="J60" s="32">
        <f t="shared" si="8"/>
        <v>1029686</v>
      </c>
      <c r="K60" s="32">
        <f t="shared" si="8"/>
        <v>1167611</v>
      </c>
      <c r="L60" s="32">
        <f t="shared" si="8"/>
        <v>1336756</v>
      </c>
      <c r="M60" s="20"/>
      <c r="N60" s="8"/>
      <c r="O60" s="8"/>
    </row>
    <row r="61" spans="1:15" ht="16.7" customHeight="1">
      <c r="A61" s="8"/>
      <c r="B61" s="20"/>
      <c r="C61" s="20"/>
      <c r="D61" s="20"/>
      <c r="E61" s="20"/>
      <c r="F61" s="20"/>
      <c r="G61" s="20"/>
      <c r="H61" s="20"/>
      <c r="I61" s="20"/>
      <c r="J61" s="20"/>
      <c r="K61" s="20"/>
      <c r="L61" s="20"/>
      <c r="M61" s="20"/>
      <c r="N61" s="8"/>
      <c r="O61" s="8"/>
    </row>
    <row r="62" spans="1:15" ht="16.7" customHeight="1">
      <c r="A62" s="26" t="s">
        <v>66</v>
      </c>
      <c r="B62" s="20"/>
      <c r="C62" s="20"/>
      <c r="D62" s="20"/>
      <c r="E62" s="20"/>
      <c r="F62" s="20"/>
      <c r="G62" s="20"/>
      <c r="H62" s="20"/>
      <c r="I62" s="20"/>
      <c r="J62" s="20"/>
      <c r="K62" s="20"/>
      <c r="L62" s="20"/>
      <c r="M62" s="20"/>
      <c r="N62" s="8"/>
      <c r="O62" s="8"/>
    </row>
    <row r="63" spans="1:15" ht="16.7" customHeight="1">
      <c r="A63" s="26" t="s">
        <v>67</v>
      </c>
      <c r="B63" s="20"/>
      <c r="C63" s="20"/>
      <c r="D63" s="20"/>
      <c r="E63" s="20"/>
      <c r="F63" s="20"/>
      <c r="G63" s="20"/>
      <c r="H63" s="20"/>
      <c r="I63" s="20"/>
      <c r="J63" s="20"/>
      <c r="K63" s="20"/>
      <c r="L63" s="20"/>
      <c r="M63" s="20"/>
      <c r="N63" s="8"/>
      <c r="O63" s="8"/>
    </row>
    <row r="64" spans="1:15" ht="16.7" customHeight="1">
      <c r="A64" s="12" t="str">
        <f>"Unearned premium: "&amp;Assumptions!B19</f>
        <v>Unearned premium: VSC</v>
      </c>
      <c r="B64" s="20">
        <f>IF(Calculations!$B$6&gt;0,VLOOKUP(Assumptions!$B$29,Calculations!$A$61:$S$65,2,FALSE),0)</f>
        <v>58308</v>
      </c>
      <c r="C64" s="20">
        <f>IF(Calculations!$B$6&gt;1,VLOOKUP(Assumptions!$B$29,Calculations!$A$61:$S$65,3,FALSE),0)</f>
        <v>99756</v>
      </c>
      <c r="D64" s="20">
        <f>IF(Calculations!$B$6&gt;2,VLOOKUP(Assumptions!$B$29,Calculations!$A$61:$S$65,4,FALSE),0)</f>
        <v>124344</v>
      </c>
      <c r="E64" s="20">
        <f>IF(Calculations!$B$6&gt;3,VLOOKUP(Assumptions!$B$29,Calculations!$A$61:$S$65,5,FALSE),0)</f>
        <v>132072</v>
      </c>
      <c r="F64" s="20">
        <f>IF(Calculations!$B$6&gt;4,VLOOKUP(Assumptions!$B$29,Calculations!$A$61:$S$65,6,FALSE),0)</f>
        <v>132072</v>
      </c>
      <c r="G64" s="20">
        <f>IF(Calculations!$B$6&gt;5,VLOOKUP(Assumptions!$B$29,Calculations!$A$61:$S$65,7,FALSE),0)</f>
        <v>132072</v>
      </c>
      <c r="H64" s="20">
        <f>IF(Calculations!$B$6&gt;6,VLOOKUP(Assumptions!$B$29,Calculations!$A$61:$S$65,8,FALSE),0)</f>
        <v>132072</v>
      </c>
      <c r="I64" s="20">
        <f>IF(Calculations!$B$6&gt;7,VLOOKUP(Assumptions!$B$29,Calculations!$A$61:$S$65,9,FALSE),0)</f>
        <v>132072</v>
      </c>
      <c r="J64" s="20">
        <f>IF(Calculations!$B$6&gt;8,VLOOKUP(Assumptions!$B$29,Calculations!$A$61:$S$65,10,FALSE),0)</f>
        <v>132072</v>
      </c>
      <c r="K64" s="20">
        <f>IF(Calculations!$B$6&gt;9,VLOOKUP(Assumptions!$B$29,Calculations!$A$61:$S$65,11,FALSE),0)</f>
        <v>132072</v>
      </c>
      <c r="L64" s="20">
        <v>0</v>
      </c>
      <c r="M64" s="20"/>
      <c r="N64" s="8"/>
      <c r="O64" s="8"/>
    </row>
    <row r="65" spans="1:15" ht="16.7" customHeight="1">
      <c r="A65" s="12" t="str">
        <f>"Unearned premium: "&amp;Assumptions!C19</f>
        <v>Unearned premium: GAP</v>
      </c>
      <c r="B65" s="20">
        <f>IF(Calculations!$B$6&gt;0,VLOOKUP(Assumptions!$C$29,Calculations!$A$68:$S$72,2,FALSE),0)</f>
        <v>10434</v>
      </c>
      <c r="C65" s="20">
        <f>IF(Calculations!$B$6&gt;1,VLOOKUP(Assumptions!$C$29,Calculations!$A$68:$S$72,3,FALSE),0)</f>
        <v>18528</v>
      </c>
      <c r="D65" s="20">
        <f>IF(Calculations!$B$6&gt;2,VLOOKUP(Assumptions!$C$29,Calculations!$A$68:$S$72,4,FALSE),0)</f>
        <v>24282</v>
      </c>
      <c r="E65" s="20">
        <f>IF(Calculations!$B$6&gt;3,VLOOKUP(Assumptions!$C$29,Calculations!$A$68:$S$72,5,FALSE),0)</f>
        <v>27696</v>
      </c>
      <c r="F65" s="20">
        <f>IF(Calculations!$B$6&gt;4,VLOOKUP(Assumptions!$C$29,Calculations!$A$68:$S$72,6,FALSE),0)</f>
        <v>28770</v>
      </c>
      <c r="G65" s="20">
        <f>IF(Calculations!$B$6&gt;5,VLOOKUP(Assumptions!$C$29,Calculations!$A$68:$S$72,7,FALSE),0)</f>
        <v>28770</v>
      </c>
      <c r="H65" s="20">
        <f>IF(Calculations!$B$6&gt;6,VLOOKUP(Assumptions!$C$29,Calculations!$A$68:$S$72,8,FALSE),0)</f>
        <v>28770</v>
      </c>
      <c r="I65" s="20">
        <f>IF(Calculations!$B$6&gt;7,VLOOKUP(Assumptions!$C$29,Calculations!$A$68:$S$72,9,FALSE),0)</f>
        <v>28770</v>
      </c>
      <c r="J65" s="20">
        <f>IF(Calculations!$B$6&gt;8,VLOOKUP(Assumptions!$C$29,Calculations!$A$68:$S$72,10,FALSE),0)</f>
        <v>28770</v>
      </c>
      <c r="K65" s="20">
        <f>IF(Calculations!$B$6&gt;9,VLOOKUP(Assumptions!$C$29,Calculations!$A$68:$S$72,11,FALSE),0)</f>
        <v>28770</v>
      </c>
      <c r="L65" s="20">
        <v>0</v>
      </c>
      <c r="M65" s="20"/>
      <c r="N65" s="8"/>
      <c r="O65" s="8"/>
    </row>
    <row r="66" spans="1:15" ht="16.7" customHeight="1">
      <c r="A66" s="12" t="str">
        <f>"Unearned premium: "&amp;Assumptions!D19</f>
        <v>Unearned premium: Ancillary</v>
      </c>
      <c r="B66" s="20">
        <f>IF(Calculations!$B$6&gt;0,VLOOKUP(Assumptions!$D$29,Calculations!$A$75:$S$79,2,FALSE),0)</f>
        <v>-2950</v>
      </c>
      <c r="C66" s="20">
        <f>IF(Calculations!$B$6&gt;1,VLOOKUP(Assumptions!$D$29,Calculations!$A$75:$S$79,3,FALSE),0)</f>
        <v>-4700</v>
      </c>
      <c r="D66" s="20">
        <f>IF(Calculations!$B$6&gt;2,VLOOKUP(Assumptions!$D$29,Calculations!$A$75:$S$79,4,FALSE),0)</f>
        <v>-5250</v>
      </c>
      <c r="E66" s="20">
        <f>IF(Calculations!$B$6&gt;3,VLOOKUP(Assumptions!$D$29,Calculations!$A$75:$S$79,5,FALSE),0)</f>
        <v>-5250</v>
      </c>
      <c r="F66" s="20">
        <f>IF(Calculations!$B$6&gt;4,VLOOKUP(Assumptions!$D$29,Calculations!$A$75:$S$79,6,FALSE),0)</f>
        <v>-5250</v>
      </c>
      <c r="G66" s="20">
        <f>IF(Calculations!$B$6&gt;5,VLOOKUP(Assumptions!$D$29,Calculations!$A$75:$S$79,7,FALSE),0)</f>
        <v>-5250</v>
      </c>
      <c r="H66" s="20">
        <f>IF(Calculations!$B$6&gt;6,VLOOKUP(Assumptions!$D$29,Calculations!$A$75:$S$79,8,FALSE),0)</f>
        <v>-5250</v>
      </c>
      <c r="I66" s="20">
        <f>IF(Calculations!$B$6&gt;7,VLOOKUP(Assumptions!$D$29,Calculations!$A$75:$S$79,9,FALSE),0)</f>
        <v>-5250</v>
      </c>
      <c r="J66" s="20">
        <f>IF(Calculations!$B$6&gt;8,VLOOKUP(Assumptions!$D$29,Calculations!$A$75:$S$79,10,FALSE),0)</f>
        <v>-5250</v>
      </c>
      <c r="K66" s="20">
        <f>IF(Calculations!$B$6&gt;9,VLOOKUP(Assumptions!$D$29,Calculations!$A$75:$S$79,11,FALSE),0)</f>
        <v>-5250</v>
      </c>
      <c r="L66" s="20">
        <v>0</v>
      </c>
      <c r="M66" s="20"/>
      <c r="N66" s="8"/>
      <c r="O66" s="8"/>
    </row>
    <row r="67" spans="1:15" ht="18.600000000000001" customHeight="1">
      <c r="A67" s="12" t="str">
        <f>"Unearned premium: "&amp;Assumptions!E19</f>
        <v>Unearned premium: LW</v>
      </c>
      <c r="B67" s="25">
        <f>IF(Calculations!$B$6&gt;0,VLOOKUP(Assumptions!$E$29,Calculations!$A$82:$S$86,2,FALSE),0)</f>
        <v>3600</v>
      </c>
      <c r="C67" s="25">
        <f>IF(Calculations!$B$6&gt;1,VLOOKUP(Assumptions!$E$29,Calculations!$A$82:$S$86,3,FALSE),0)</f>
        <v>3600</v>
      </c>
      <c r="D67" s="25">
        <f>IF(Calculations!$B$6&gt;2,VLOOKUP(Assumptions!$E$29,Calculations!$A$82:$S$86,4,FALSE),0)</f>
        <v>3600</v>
      </c>
      <c r="E67" s="25">
        <f>IF(Calculations!$B$6&gt;3,VLOOKUP(Assumptions!$E$29,Calculations!$A$82:$S$86,5,FALSE),0)</f>
        <v>3600</v>
      </c>
      <c r="F67" s="25">
        <f>IF(Calculations!$B$6&gt;4,VLOOKUP(Assumptions!$E$29,Calculations!$A$82:$S$86,6,FALSE),0)</f>
        <v>3600</v>
      </c>
      <c r="G67" s="25">
        <f>IF(Calculations!$B$6&gt;5,VLOOKUP(Assumptions!$E$29,Calculations!$A$82:$S$86,7,FALSE),0)</f>
        <v>3600</v>
      </c>
      <c r="H67" s="25">
        <f>IF(Calculations!$B$6&gt;6,VLOOKUP(Assumptions!$E$29,Calculations!$A$82:$S$86,8,FALSE),0)</f>
        <v>3600</v>
      </c>
      <c r="I67" s="25">
        <f>IF(Calculations!$B$6&gt;7,VLOOKUP(Assumptions!$E$29,Calculations!$A$82:$S$86,9,FALSE),0)</f>
        <v>3600</v>
      </c>
      <c r="J67" s="25">
        <f>IF(Calculations!$B$6&gt;8,VLOOKUP(Assumptions!$E$29,Calculations!$A$82:$S$86,10,FALSE),0)</f>
        <v>3600</v>
      </c>
      <c r="K67" s="25">
        <f>IF(Calculations!$B$6&gt;9,VLOOKUP(Assumptions!$E$29,Calculations!$A$82:$S$86,11,FALSE),0)</f>
        <v>3600</v>
      </c>
      <c r="L67" s="25">
        <v>0</v>
      </c>
      <c r="M67" s="20"/>
      <c r="N67" s="8"/>
      <c r="O67" s="8"/>
    </row>
    <row r="68" spans="1:15" ht="18.600000000000001" customHeight="1">
      <c r="A68" s="10" t="s">
        <v>68</v>
      </c>
      <c r="B68" s="25">
        <f t="shared" ref="B68:L68" si="9">SUM(B64:B67)</f>
        <v>69392</v>
      </c>
      <c r="C68" s="25">
        <f t="shared" si="9"/>
        <v>117184</v>
      </c>
      <c r="D68" s="25">
        <f t="shared" si="9"/>
        <v>146976</v>
      </c>
      <c r="E68" s="25">
        <f t="shared" si="9"/>
        <v>158118</v>
      </c>
      <c r="F68" s="25">
        <f t="shared" si="9"/>
        <v>159192</v>
      </c>
      <c r="G68" s="25">
        <f t="shared" si="9"/>
        <v>159192</v>
      </c>
      <c r="H68" s="25">
        <f t="shared" si="9"/>
        <v>159192</v>
      </c>
      <c r="I68" s="25">
        <f t="shared" si="9"/>
        <v>159192</v>
      </c>
      <c r="J68" s="25">
        <f t="shared" si="9"/>
        <v>159192</v>
      </c>
      <c r="K68" s="25">
        <f t="shared" si="9"/>
        <v>159192</v>
      </c>
      <c r="L68" s="25">
        <f t="shared" si="9"/>
        <v>0</v>
      </c>
      <c r="M68" s="20"/>
      <c r="N68" s="8"/>
      <c r="O68" s="8"/>
    </row>
    <row r="69" spans="1:15" ht="16.7" customHeight="1">
      <c r="A69" s="26" t="s">
        <v>69</v>
      </c>
      <c r="B69" s="20"/>
      <c r="C69" s="20"/>
      <c r="D69" s="20"/>
      <c r="E69" s="20"/>
      <c r="F69" s="20"/>
      <c r="G69" s="20"/>
      <c r="H69" s="20"/>
      <c r="I69" s="20"/>
      <c r="J69" s="20"/>
      <c r="K69" s="20"/>
      <c r="L69" s="20"/>
      <c r="M69" s="20"/>
      <c r="N69" s="8"/>
      <c r="O69" s="8"/>
    </row>
    <row r="70" spans="1:15" ht="16.7" customHeight="1">
      <c r="A70" s="12" t="s">
        <v>70</v>
      </c>
      <c r="B70" s="20">
        <f>IF(Calculations!$B$6&gt;0,Assumptions!$C$9,0)</f>
        <v>5000</v>
      </c>
      <c r="C70" s="20">
        <f>IF(Calculations!$B$6&gt;1,Assumptions!$C$9,0)</f>
        <v>5000</v>
      </c>
      <c r="D70" s="20">
        <f>IF(Calculations!$B$6&gt;2,Assumptions!$C$9,0)</f>
        <v>5000</v>
      </c>
      <c r="E70" s="20">
        <f>IF(Calculations!$B$6&gt;3,Assumptions!$C$9,0)</f>
        <v>5000</v>
      </c>
      <c r="F70" s="20">
        <f>IF(Calculations!$B$6&gt;4,Assumptions!$C$9,0)</f>
        <v>5000</v>
      </c>
      <c r="G70" s="20">
        <f>IF(Calculations!$B$6&gt;5,Assumptions!$C$9,0)</f>
        <v>5000</v>
      </c>
      <c r="H70" s="20">
        <f>IF(Calculations!$B$6&gt;6,Assumptions!$C$9,0)</f>
        <v>5000</v>
      </c>
      <c r="I70" s="20">
        <f>IF(Calculations!$B$6&gt;7,Assumptions!$C$9,0)</f>
        <v>5000</v>
      </c>
      <c r="J70" s="20">
        <f>IF(Calculations!$B$6&gt;8,Assumptions!$C$9,0)</f>
        <v>5000</v>
      </c>
      <c r="K70" s="20">
        <f>IF(Calculations!$B$6&gt;9,Assumptions!$C$9,0)</f>
        <v>5000</v>
      </c>
      <c r="L70" s="20">
        <f>Assumptions!$C$9</f>
        <v>5000</v>
      </c>
      <c r="M70" s="20"/>
      <c r="N70" s="8"/>
      <c r="O70" s="8"/>
    </row>
    <row r="71" spans="1:15" ht="16.7" customHeight="1">
      <c r="A71" s="12" t="s">
        <v>71</v>
      </c>
      <c r="B71" s="20">
        <v>0</v>
      </c>
      <c r="C71" s="20">
        <f>IF(Calculations!$B$6&gt;1,B71+B72,0)</f>
        <v>42359</v>
      </c>
      <c r="D71" s="20">
        <f>IF(Calculations!$B$6&gt;2,C71+C72,0)</f>
        <v>104168</v>
      </c>
      <c r="E71" s="20">
        <f>IF(Calculations!$B$6&gt;3,D71+D72,0)</f>
        <v>181735</v>
      </c>
      <c r="F71" s="20">
        <f>IF(Calculations!$B$6&gt;4,E71+E72,0)</f>
        <v>275430</v>
      </c>
      <c r="G71" s="20">
        <f>IF(Calculations!$B$6&gt;5,F71+F72,0)</f>
        <v>380340</v>
      </c>
      <c r="H71" s="20">
        <f>IF(Calculations!$B$6&gt;6,G71+G72,0)</f>
        <v>491824</v>
      </c>
      <c r="I71" s="20">
        <f>IF(Calculations!$B$6&gt;7,H71+H72,0)</f>
        <v>609941</v>
      </c>
      <c r="J71" s="20">
        <f>IF(Calculations!$B$6&gt;8,I71+I72,0)</f>
        <v>734449</v>
      </c>
      <c r="K71" s="20">
        <f>IF(Calculations!$B$6&gt;9,J71+J72,0)</f>
        <v>865494</v>
      </c>
      <c r="L71" s="20">
        <f>SUM(Calculations!B89:K89)+SUM(Calculations!B90:K93)-Assumptions!C9</f>
        <v>1003419</v>
      </c>
      <c r="M71" s="20"/>
      <c r="N71" s="8"/>
      <c r="O71" s="8"/>
    </row>
    <row r="72" spans="1:15" ht="18.600000000000001" customHeight="1">
      <c r="A72" s="12" t="s">
        <v>61</v>
      </c>
      <c r="B72" s="25">
        <f t="shared" ref="B72:L72" si="10">B43</f>
        <v>42359</v>
      </c>
      <c r="C72" s="25">
        <f t="shared" si="10"/>
        <v>61809</v>
      </c>
      <c r="D72" s="25">
        <f t="shared" si="10"/>
        <v>77567</v>
      </c>
      <c r="E72" s="25">
        <f t="shared" si="10"/>
        <v>93695</v>
      </c>
      <c r="F72" s="25">
        <f t="shared" si="10"/>
        <v>104910</v>
      </c>
      <c r="G72" s="25">
        <f t="shared" si="10"/>
        <v>111484</v>
      </c>
      <c r="H72" s="25">
        <f t="shared" si="10"/>
        <v>118117</v>
      </c>
      <c r="I72" s="25">
        <f t="shared" si="10"/>
        <v>124508</v>
      </c>
      <c r="J72" s="25">
        <f t="shared" si="10"/>
        <v>131045</v>
      </c>
      <c r="K72" s="25">
        <f t="shared" si="10"/>
        <v>137925</v>
      </c>
      <c r="L72" s="25">
        <f t="shared" si="10"/>
        <v>328337</v>
      </c>
      <c r="M72" s="20"/>
      <c r="N72" s="8"/>
      <c r="O72" s="8"/>
    </row>
    <row r="73" spans="1:15" ht="18.600000000000001" customHeight="1">
      <c r="A73" s="10" t="s">
        <v>72</v>
      </c>
      <c r="B73" s="25">
        <f t="shared" ref="B73:L73" si="11">SUM(B70:B72)</f>
        <v>47359</v>
      </c>
      <c r="C73" s="25">
        <f t="shared" si="11"/>
        <v>109168</v>
      </c>
      <c r="D73" s="25">
        <f t="shared" si="11"/>
        <v>186735</v>
      </c>
      <c r="E73" s="25">
        <f t="shared" si="11"/>
        <v>280430</v>
      </c>
      <c r="F73" s="25">
        <f t="shared" si="11"/>
        <v>385340</v>
      </c>
      <c r="G73" s="25">
        <f t="shared" si="11"/>
        <v>496824</v>
      </c>
      <c r="H73" s="25">
        <f t="shared" si="11"/>
        <v>614941</v>
      </c>
      <c r="I73" s="25">
        <f t="shared" si="11"/>
        <v>739449</v>
      </c>
      <c r="J73" s="25">
        <f t="shared" si="11"/>
        <v>870494</v>
      </c>
      <c r="K73" s="25">
        <f t="shared" si="11"/>
        <v>1008419</v>
      </c>
      <c r="L73" s="25">
        <f t="shared" si="11"/>
        <v>1336756</v>
      </c>
      <c r="M73" s="20"/>
      <c r="N73" s="8"/>
      <c r="O73" s="8"/>
    </row>
    <row r="74" spans="1:15" ht="17.100000000000001" customHeight="1">
      <c r="A74" s="10" t="s">
        <v>73</v>
      </c>
      <c r="B74" s="29">
        <f t="shared" ref="B74:L74" si="12">B68+B73</f>
        <v>116751</v>
      </c>
      <c r="C74" s="29">
        <f t="shared" si="12"/>
        <v>226352</v>
      </c>
      <c r="D74" s="29">
        <f t="shared" si="12"/>
        <v>333711</v>
      </c>
      <c r="E74" s="29">
        <f t="shared" si="12"/>
        <v>438548</v>
      </c>
      <c r="F74" s="29">
        <f t="shared" si="12"/>
        <v>544532</v>
      </c>
      <c r="G74" s="29">
        <f t="shared" si="12"/>
        <v>656016</v>
      </c>
      <c r="H74" s="29">
        <f t="shared" si="12"/>
        <v>774133</v>
      </c>
      <c r="I74" s="29">
        <f t="shared" si="12"/>
        <v>898641</v>
      </c>
      <c r="J74" s="29">
        <f t="shared" si="12"/>
        <v>1029686</v>
      </c>
      <c r="K74" s="29">
        <f t="shared" si="12"/>
        <v>1167611</v>
      </c>
      <c r="L74" s="29">
        <f t="shared" si="12"/>
        <v>1336756</v>
      </c>
      <c r="M74" s="20"/>
      <c r="N74" s="8"/>
      <c r="O74" s="8"/>
    </row>
    <row r="75" spans="1:15" ht="16.7" customHeight="1">
      <c r="A75" s="8"/>
      <c r="B75" s="20"/>
      <c r="C75" s="20"/>
      <c r="D75" s="20"/>
      <c r="E75" s="20"/>
      <c r="F75" s="20"/>
      <c r="G75" s="20"/>
      <c r="H75" s="20"/>
      <c r="I75" s="20"/>
      <c r="J75" s="20"/>
      <c r="K75" s="20"/>
      <c r="L75" s="20"/>
      <c r="M75" s="20"/>
      <c r="N75" s="8"/>
      <c r="O75" s="8"/>
    </row>
    <row r="76" spans="1:15" ht="16.7" customHeight="1">
      <c r="A76" s="8"/>
      <c r="B76" s="12" t="str">
        <f t="shared" ref="B76:L76" si="13">IF(B60=B74," ","ERROR")</f>
        <v xml:space="preserve"> </v>
      </c>
      <c r="C76" s="12" t="str">
        <f t="shared" si="13"/>
        <v xml:space="preserve"> </v>
      </c>
      <c r="D76" s="12" t="str">
        <f t="shared" si="13"/>
        <v xml:space="preserve"> </v>
      </c>
      <c r="E76" s="12" t="str">
        <f t="shared" si="13"/>
        <v xml:space="preserve"> </v>
      </c>
      <c r="F76" s="12" t="str">
        <f t="shared" si="13"/>
        <v xml:space="preserve"> </v>
      </c>
      <c r="G76" s="12" t="str">
        <f t="shared" si="13"/>
        <v xml:space="preserve"> </v>
      </c>
      <c r="H76" s="12" t="str">
        <f t="shared" si="13"/>
        <v xml:space="preserve"> </v>
      </c>
      <c r="I76" s="12" t="str">
        <f t="shared" si="13"/>
        <v xml:space="preserve"> </v>
      </c>
      <c r="J76" s="12" t="str">
        <f t="shared" si="13"/>
        <v xml:space="preserve"> </v>
      </c>
      <c r="K76" s="12" t="str">
        <f t="shared" si="13"/>
        <v xml:space="preserve"> </v>
      </c>
      <c r="L76" s="12" t="str">
        <f t="shared" si="13"/>
        <v xml:space="preserve"> </v>
      </c>
      <c r="M76" s="20"/>
      <c r="N76" s="8"/>
      <c r="O76" s="8"/>
    </row>
    <row r="77" spans="1:15" ht="16.7" customHeight="1">
      <c r="A77" s="8"/>
      <c r="B77" s="20"/>
      <c r="C77" s="20"/>
      <c r="D77" s="20"/>
      <c r="E77" s="20"/>
      <c r="F77" s="20"/>
      <c r="G77" s="20"/>
      <c r="H77" s="20"/>
      <c r="I77" s="20"/>
      <c r="J77" s="20"/>
      <c r="K77" s="20"/>
      <c r="L77" s="20"/>
      <c r="M77" s="20"/>
      <c r="N77" s="8"/>
      <c r="O77" s="8"/>
    </row>
    <row r="78" spans="1:15" ht="16.7" customHeight="1">
      <c r="A78" s="8"/>
      <c r="B78" s="20"/>
      <c r="C78" s="20"/>
      <c r="D78" s="20"/>
      <c r="E78" s="20"/>
      <c r="F78" s="20"/>
      <c r="G78" s="20"/>
      <c r="H78" s="20"/>
      <c r="I78" s="20"/>
      <c r="J78" s="20"/>
      <c r="K78" s="20"/>
      <c r="L78" s="20"/>
      <c r="M78" s="20"/>
      <c r="N78" s="8"/>
      <c r="O78" s="8"/>
    </row>
    <row r="79" spans="1:15" ht="16.7" customHeight="1">
      <c r="A79" s="8"/>
      <c r="B79" s="20"/>
      <c r="C79" s="20"/>
      <c r="D79" s="20"/>
      <c r="E79" s="20"/>
      <c r="F79" s="20"/>
      <c r="G79" s="20"/>
      <c r="H79" s="20"/>
      <c r="I79" s="20"/>
      <c r="J79" s="20"/>
      <c r="K79" s="20"/>
      <c r="L79" s="20"/>
      <c r="M79" s="20"/>
      <c r="N79" s="8"/>
      <c r="O79" s="8"/>
    </row>
    <row r="80" spans="1:15" ht="16.7" customHeight="1">
      <c r="A80" s="8"/>
      <c r="B80" s="20"/>
      <c r="C80" s="20"/>
      <c r="D80" s="20"/>
      <c r="E80" s="20"/>
      <c r="F80" s="20"/>
      <c r="G80" s="20"/>
      <c r="H80" s="20"/>
      <c r="I80" s="20"/>
      <c r="J80" s="20"/>
      <c r="K80" s="20"/>
      <c r="L80" s="20"/>
      <c r="M80" s="20"/>
      <c r="N80" s="8"/>
      <c r="O80" s="8"/>
    </row>
    <row r="81" spans="1:15" ht="16.7" customHeight="1">
      <c r="A81" s="8"/>
      <c r="B81" s="20"/>
      <c r="C81" s="20"/>
      <c r="D81" s="20"/>
      <c r="E81" s="20"/>
      <c r="F81" s="20"/>
      <c r="G81" s="20"/>
      <c r="H81" s="20"/>
      <c r="I81" s="20"/>
      <c r="J81" s="20"/>
      <c r="K81" s="20"/>
      <c r="L81" s="20"/>
      <c r="M81" s="20"/>
      <c r="N81" s="8"/>
      <c r="O81" s="8"/>
    </row>
    <row r="82" spans="1:15" ht="16.7" customHeight="1">
      <c r="A82" s="8"/>
      <c r="B82" s="20"/>
      <c r="C82" s="20"/>
      <c r="D82" s="20"/>
      <c r="E82" s="20"/>
      <c r="F82" s="20"/>
      <c r="G82" s="20"/>
      <c r="H82" s="20"/>
      <c r="I82" s="20"/>
      <c r="J82" s="20"/>
      <c r="K82" s="20"/>
      <c r="L82" s="20"/>
      <c r="M82" s="20"/>
      <c r="N82" s="8"/>
      <c r="O82" s="8"/>
    </row>
    <row r="83" spans="1:15" ht="16.7" customHeight="1">
      <c r="A83" s="8"/>
      <c r="B83" s="20"/>
      <c r="C83" s="20"/>
      <c r="D83" s="20"/>
      <c r="E83" s="20"/>
      <c r="F83" s="20"/>
      <c r="G83" s="20"/>
      <c r="H83" s="20"/>
      <c r="I83" s="20"/>
      <c r="J83" s="20"/>
      <c r="K83" s="20"/>
      <c r="L83" s="20"/>
      <c r="M83" s="20"/>
      <c r="N83" s="8"/>
      <c r="O83" s="8"/>
    </row>
    <row r="84" spans="1:15" ht="16.7" customHeight="1">
      <c r="A84" s="8"/>
      <c r="B84" s="20"/>
      <c r="C84" s="20"/>
      <c r="D84" s="20"/>
      <c r="E84" s="20"/>
      <c r="F84" s="20"/>
      <c r="G84" s="20"/>
      <c r="H84" s="20"/>
      <c r="I84" s="20"/>
      <c r="J84" s="20"/>
      <c r="K84" s="20"/>
      <c r="L84" s="20"/>
      <c r="M84" s="20"/>
      <c r="N84" s="8"/>
      <c r="O84" s="8"/>
    </row>
    <row r="85" spans="1:15" ht="16.7" customHeight="1">
      <c r="A85" s="8"/>
      <c r="B85" s="20"/>
      <c r="C85" s="20"/>
      <c r="D85" s="20"/>
      <c r="E85" s="20"/>
      <c r="F85" s="20"/>
      <c r="G85" s="20"/>
      <c r="H85" s="20"/>
      <c r="I85" s="20"/>
      <c r="J85" s="20"/>
      <c r="K85" s="20"/>
      <c r="L85" s="20"/>
      <c r="M85" s="20"/>
      <c r="N85" s="8"/>
      <c r="O85" s="8"/>
    </row>
    <row r="86" spans="1:15" ht="16.7" customHeight="1">
      <c r="A86" s="8"/>
      <c r="B86" s="20"/>
      <c r="C86" s="20"/>
      <c r="D86" s="20"/>
      <c r="E86" s="20"/>
      <c r="F86" s="20"/>
      <c r="G86" s="20"/>
      <c r="H86" s="20"/>
      <c r="I86" s="20"/>
      <c r="J86" s="20"/>
      <c r="K86" s="20"/>
      <c r="L86" s="20"/>
      <c r="M86" s="20"/>
      <c r="N86" s="8"/>
      <c r="O86" s="8"/>
    </row>
    <row r="87" spans="1:15" ht="16.7" customHeight="1">
      <c r="A87" s="8"/>
      <c r="B87" s="20"/>
      <c r="C87" s="20"/>
      <c r="D87" s="20"/>
      <c r="E87" s="20"/>
      <c r="F87" s="20"/>
      <c r="G87" s="20"/>
      <c r="H87" s="20"/>
      <c r="I87" s="20"/>
      <c r="J87" s="20"/>
      <c r="K87" s="20"/>
      <c r="L87" s="20"/>
      <c r="M87" s="20"/>
      <c r="N87" s="8"/>
      <c r="O87" s="8"/>
    </row>
    <row r="88" spans="1:15" ht="16.7" customHeight="1">
      <c r="A88" s="8"/>
      <c r="B88" s="20"/>
      <c r="C88" s="20"/>
      <c r="D88" s="20"/>
      <c r="E88" s="20"/>
      <c r="F88" s="20"/>
      <c r="G88" s="20"/>
      <c r="H88" s="20"/>
      <c r="I88" s="20"/>
      <c r="J88" s="20"/>
      <c r="K88" s="20"/>
      <c r="L88" s="20"/>
      <c r="M88" s="20"/>
      <c r="N88" s="8"/>
      <c r="O88" s="8"/>
    </row>
    <row r="89" spans="1:15" ht="16.7" customHeight="1">
      <c r="A89" s="8"/>
      <c r="B89" s="20"/>
      <c r="C89" s="20"/>
      <c r="D89" s="20"/>
      <c r="E89" s="20"/>
      <c r="F89" s="20"/>
      <c r="G89" s="20"/>
      <c r="H89" s="20"/>
      <c r="I89" s="20"/>
      <c r="J89" s="20"/>
      <c r="K89" s="20"/>
      <c r="L89" s="20"/>
      <c r="M89" s="20"/>
      <c r="N89" s="8"/>
      <c r="O89" s="8"/>
    </row>
    <row r="90" spans="1:15" ht="16.7" customHeight="1">
      <c r="A90" s="8"/>
      <c r="B90" s="20"/>
      <c r="C90" s="20"/>
      <c r="D90" s="20"/>
      <c r="E90" s="20"/>
      <c r="F90" s="20"/>
      <c r="G90" s="20"/>
      <c r="H90" s="20"/>
      <c r="I90" s="20"/>
      <c r="J90" s="20"/>
      <c r="K90" s="20"/>
      <c r="L90" s="20"/>
      <c r="M90" s="20"/>
      <c r="N90" s="8"/>
      <c r="O90" s="8"/>
    </row>
    <row r="91" spans="1:15" ht="16.7" customHeight="1">
      <c r="A91" s="8"/>
      <c r="B91" s="20"/>
      <c r="C91" s="20"/>
      <c r="D91" s="20"/>
      <c r="E91" s="20"/>
      <c r="F91" s="20"/>
      <c r="G91" s="20"/>
      <c r="H91" s="20"/>
      <c r="I91" s="20"/>
      <c r="J91" s="20"/>
      <c r="K91" s="20"/>
      <c r="L91" s="20"/>
      <c r="M91" s="20"/>
      <c r="N91" s="8"/>
      <c r="O91" s="8"/>
    </row>
    <row r="92" spans="1:15" ht="16.7" customHeight="1">
      <c r="A92" s="8"/>
      <c r="B92" s="20"/>
      <c r="C92" s="20"/>
      <c r="D92" s="20"/>
      <c r="E92" s="20"/>
      <c r="F92" s="20"/>
      <c r="G92" s="20"/>
      <c r="H92" s="20"/>
      <c r="I92" s="20"/>
      <c r="J92" s="20"/>
      <c r="K92" s="20"/>
      <c r="L92" s="20"/>
      <c r="M92" s="20"/>
      <c r="N92" s="8"/>
      <c r="O92" s="8"/>
    </row>
    <row r="93" spans="1:15" ht="16.7" customHeight="1">
      <c r="A93" s="8"/>
      <c r="B93" s="20"/>
      <c r="C93" s="20"/>
      <c r="D93" s="20"/>
      <c r="E93" s="20"/>
      <c r="F93" s="20"/>
      <c r="G93" s="20"/>
      <c r="H93" s="20"/>
      <c r="I93" s="20"/>
      <c r="J93" s="20"/>
      <c r="K93" s="20"/>
      <c r="L93" s="20"/>
      <c r="M93" s="20"/>
      <c r="N93" s="8"/>
      <c r="O93" s="8"/>
    </row>
    <row r="94" spans="1:15" ht="16.7" customHeight="1">
      <c r="A94" s="8"/>
      <c r="B94" s="20"/>
      <c r="C94" s="20"/>
      <c r="D94" s="20"/>
      <c r="E94" s="20"/>
      <c r="F94" s="20"/>
      <c r="G94" s="20"/>
      <c r="H94" s="20"/>
      <c r="I94" s="20"/>
      <c r="J94" s="20"/>
      <c r="K94" s="20"/>
      <c r="L94" s="20"/>
      <c r="M94" s="20"/>
      <c r="N94" s="8"/>
      <c r="O94" s="8"/>
    </row>
    <row r="95" spans="1:15" ht="16.7" customHeight="1">
      <c r="A95" s="8"/>
      <c r="B95" s="20"/>
      <c r="C95" s="20"/>
      <c r="D95" s="20"/>
      <c r="E95" s="20"/>
      <c r="F95" s="20"/>
      <c r="G95" s="20"/>
      <c r="H95" s="20"/>
      <c r="I95" s="20"/>
      <c r="J95" s="20"/>
      <c r="K95" s="20"/>
      <c r="L95" s="20"/>
      <c r="M95" s="20"/>
      <c r="N95" s="8"/>
      <c r="O95" s="8"/>
    </row>
    <row r="96" spans="1:15" ht="16.7" customHeight="1">
      <c r="A96" s="8"/>
      <c r="B96" s="20"/>
      <c r="C96" s="20"/>
      <c r="D96" s="20"/>
      <c r="E96" s="20"/>
      <c r="F96" s="20"/>
      <c r="G96" s="20"/>
      <c r="H96" s="20"/>
      <c r="I96" s="20"/>
      <c r="J96" s="20"/>
      <c r="K96" s="20"/>
      <c r="L96" s="20"/>
      <c r="M96" s="20"/>
      <c r="N96" s="8"/>
      <c r="O96" s="8"/>
    </row>
    <row r="97" spans="1:15" ht="16.7" customHeight="1">
      <c r="A97" s="8"/>
      <c r="B97" s="20"/>
      <c r="C97" s="20"/>
      <c r="D97" s="20"/>
      <c r="E97" s="20"/>
      <c r="F97" s="20"/>
      <c r="G97" s="20"/>
      <c r="H97" s="20"/>
      <c r="I97" s="20"/>
      <c r="J97" s="20"/>
      <c r="K97" s="20"/>
      <c r="L97" s="20"/>
      <c r="M97" s="20"/>
      <c r="N97" s="8"/>
      <c r="O97" s="8"/>
    </row>
    <row r="98" spans="1:15" ht="16.7" customHeight="1">
      <c r="A98" s="8"/>
      <c r="B98" s="20"/>
      <c r="C98" s="20"/>
      <c r="D98" s="20"/>
      <c r="E98" s="20"/>
      <c r="F98" s="20"/>
      <c r="G98" s="20"/>
      <c r="H98" s="20"/>
      <c r="I98" s="20"/>
      <c r="J98" s="20"/>
      <c r="K98" s="20"/>
      <c r="L98" s="20"/>
      <c r="M98" s="20"/>
      <c r="N98" s="8"/>
      <c r="O98" s="8"/>
    </row>
    <row r="99" spans="1:15" ht="16.7" customHeight="1">
      <c r="A99" s="8"/>
      <c r="B99" s="20"/>
      <c r="C99" s="20"/>
      <c r="D99" s="20"/>
      <c r="E99" s="20"/>
      <c r="F99" s="20"/>
      <c r="G99" s="20"/>
      <c r="H99" s="20"/>
      <c r="I99" s="20"/>
      <c r="J99" s="20"/>
      <c r="K99" s="20"/>
      <c r="L99" s="20"/>
      <c r="M99" s="20"/>
      <c r="N99" s="8"/>
      <c r="O99" s="8"/>
    </row>
    <row r="100" spans="1:15" ht="16.7" customHeight="1">
      <c r="A100" s="8"/>
      <c r="B100" s="20"/>
      <c r="C100" s="20"/>
      <c r="D100" s="20"/>
      <c r="E100" s="20"/>
      <c r="F100" s="20"/>
      <c r="G100" s="20"/>
      <c r="H100" s="20"/>
      <c r="I100" s="20"/>
      <c r="J100" s="20"/>
      <c r="K100" s="20"/>
      <c r="L100" s="20"/>
      <c r="M100" s="20"/>
      <c r="N100" s="8"/>
      <c r="O100" s="8"/>
    </row>
    <row r="101" spans="1:15" ht="16.7" customHeight="1">
      <c r="A101" s="8"/>
      <c r="B101" s="20"/>
      <c r="C101" s="20"/>
      <c r="D101" s="20"/>
      <c r="E101" s="20"/>
      <c r="F101" s="20"/>
      <c r="G101" s="20"/>
      <c r="H101" s="20"/>
      <c r="I101" s="20"/>
      <c r="J101" s="20"/>
      <c r="K101" s="20"/>
      <c r="L101" s="20"/>
      <c r="M101" s="20"/>
      <c r="N101" s="8"/>
      <c r="O101" s="8"/>
    </row>
    <row r="102" spans="1:15" ht="16.7" customHeight="1">
      <c r="A102" s="8"/>
      <c r="B102" s="20"/>
      <c r="C102" s="20"/>
      <c r="D102" s="20"/>
      <c r="E102" s="20"/>
      <c r="F102" s="20"/>
      <c r="G102" s="20"/>
      <c r="H102" s="20"/>
      <c r="I102" s="20"/>
      <c r="J102" s="20"/>
      <c r="K102" s="20"/>
      <c r="L102" s="20"/>
      <c r="M102" s="20"/>
      <c r="N102" s="8"/>
      <c r="O102" s="8"/>
    </row>
    <row r="103" spans="1:15" ht="16.7" customHeight="1">
      <c r="A103" s="8"/>
      <c r="B103" s="20"/>
      <c r="C103" s="20"/>
      <c r="D103" s="20"/>
      <c r="E103" s="20"/>
      <c r="F103" s="20"/>
      <c r="G103" s="20"/>
      <c r="H103" s="20"/>
      <c r="I103" s="20"/>
      <c r="J103" s="20"/>
      <c r="K103" s="20"/>
      <c r="L103" s="20"/>
      <c r="M103" s="20"/>
      <c r="N103" s="8"/>
      <c r="O103" s="8"/>
    </row>
    <row r="104" spans="1:15" ht="16.7" customHeight="1">
      <c r="A104" s="8"/>
      <c r="B104" s="20"/>
      <c r="C104" s="20"/>
      <c r="D104" s="20"/>
      <c r="E104" s="20"/>
      <c r="F104" s="20"/>
      <c r="G104" s="20"/>
      <c r="H104" s="20"/>
      <c r="I104" s="20"/>
      <c r="J104" s="20"/>
      <c r="K104" s="20"/>
      <c r="L104" s="20"/>
      <c r="M104" s="20"/>
      <c r="N104" s="8"/>
      <c r="O104" s="8"/>
    </row>
    <row r="105" spans="1:15" ht="16.7" customHeight="1">
      <c r="A105" s="8"/>
      <c r="B105" s="20"/>
      <c r="C105" s="20"/>
      <c r="D105" s="20"/>
      <c r="E105" s="20"/>
      <c r="F105" s="20"/>
      <c r="G105" s="20"/>
      <c r="H105" s="20"/>
      <c r="I105" s="20"/>
      <c r="J105" s="20"/>
      <c r="K105" s="20"/>
      <c r="L105" s="20"/>
      <c r="M105" s="20"/>
      <c r="N105" s="8"/>
      <c r="O105" s="8"/>
    </row>
    <row r="106" spans="1:15" ht="16.7" customHeight="1">
      <c r="A106" s="8"/>
      <c r="B106" s="20"/>
      <c r="C106" s="20"/>
      <c r="D106" s="20"/>
      <c r="E106" s="20"/>
      <c r="F106" s="20"/>
      <c r="G106" s="20"/>
      <c r="H106" s="20"/>
      <c r="I106" s="20"/>
      <c r="J106" s="20"/>
      <c r="K106" s="20"/>
      <c r="L106" s="20"/>
      <c r="M106" s="20"/>
      <c r="N106" s="8"/>
      <c r="O106" s="8"/>
    </row>
    <row r="107" spans="1:15" ht="16.7" customHeight="1">
      <c r="A107" s="8"/>
      <c r="B107" s="20"/>
      <c r="C107" s="20"/>
      <c r="D107" s="20"/>
      <c r="E107" s="20"/>
      <c r="F107" s="20"/>
      <c r="G107" s="20"/>
      <c r="H107" s="20"/>
      <c r="I107" s="20"/>
      <c r="J107" s="20"/>
      <c r="K107" s="20"/>
      <c r="L107" s="20"/>
      <c r="M107" s="20"/>
      <c r="N107" s="8"/>
      <c r="O107" s="8"/>
    </row>
    <row r="108" spans="1:15" ht="16.7" customHeight="1">
      <c r="A108" s="8"/>
      <c r="B108" s="20"/>
      <c r="C108" s="20"/>
      <c r="D108" s="20"/>
      <c r="E108" s="20"/>
      <c r="F108" s="20"/>
      <c r="G108" s="20"/>
      <c r="H108" s="20"/>
      <c r="I108" s="20"/>
      <c r="J108" s="20"/>
      <c r="K108" s="20"/>
      <c r="L108" s="20"/>
      <c r="M108" s="20"/>
      <c r="N108" s="8"/>
      <c r="O108" s="8"/>
    </row>
    <row r="109" spans="1:15" ht="16.7" customHeight="1">
      <c r="A109" s="8"/>
      <c r="B109" s="20"/>
      <c r="C109" s="20"/>
      <c r="D109" s="20"/>
      <c r="E109" s="20"/>
      <c r="F109" s="20"/>
      <c r="G109" s="20"/>
      <c r="H109" s="20"/>
      <c r="I109" s="20"/>
      <c r="J109" s="20"/>
      <c r="K109" s="20"/>
      <c r="L109" s="20"/>
      <c r="M109" s="20"/>
      <c r="N109" s="8"/>
      <c r="O109" s="8"/>
    </row>
    <row r="110" spans="1:15" ht="16.7" customHeight="1">
      <c r="A110" s="8"/>
      <c r="B110" s="20"/>
      <c r="C110" s="20"/>
      <c r="D110" s="20"/>
      <c r="E110" s="20"/>
      <c r="F110" s="20"/>
      <c r="G110" s="20"/>
      <c r="H110" s="20"/>
      <c r="I110" s="20"/>
      <c r="J110" s="20"/>
      <c r="K110" s="20"/>
      <c r="L110" s="20"/>
      <c r="M110" s="20"/>
      <c r="N110" s="8"/>
      <c r="O110" s="8"/>
    </row>
    <row r="111" spans="1:15" ht="16.7" customHeight="1">
      <c r="A111" s="8"/>
      <c r="B111" s="20"/>
      <c r="C111" s="20"/>
      <c r="D111" s="20"/>
      <c r="E111" s="20"/>
      <c r="F111" s="20"/>
      <c r="G111" s="20"/>
      <c r="H111" s="20"/>
      <c r="I111" s="20"/>
      <c r="J111" s="20"/>
      <c r="K111" s="20"/>
      <c r="L111" s="20"/>
      <c r="M111" s="20"/>
      <c r="N111" s="8"/>
      <c r="O111" s="8"/>
    </row>
    <row r="112" spans="1:15" ht="16.7" customHeight="1">
      <c r="A112" s="8"/>
      <c r="B112" s="20"/>
      <c r="C112" s="20"/>
      <c r="D112" s="20"/>
      <c r="E112" s="20"/>
      <c r="F112" s="20"/>
      <c r="G112" s="20"/>
      <c r="H112" s="20"/>
      <c r="I112" s="20"/>
      <c r="J112" s="20"/>
      <c r="K112" s="20"/>
      <c r="L112" s="20"/>
      <c r="M112" s="20"/>
      <c r="N112" s="8"/>
      <c r="O112" s="8"/>
    </row>
    <row r="113" spans="1:15" ht="16.7" customHeight="1">
      <c r="A113" s="8"/>
      <c r="B113" s="20"/>
      <c r="C113" s="20"/>
      <c r="D113" s="20"/>
      <c r="E113" s="20"/>
      <c r="F113" s="20"/>
      <c r="G113" s="20"/>
      <c r="H113" s="20"/>
      <c r="I113" s="20"/>
      <c r="J113" s="20"/>
      <c r="K113" s="20"/>
      <c r="L113" s="20"/>
      <c r="M113" s="20"/>
      <c r="N113" s="8"/>
      <c r="O113" s="8"/>
    </row>
    <row r="114" spans="1:15" ht="16.7" customHeight="1">
      <c r="A114" s="8"/>
      <c r="B114" s="20"/>
      <c r="C114" s="20"/>
      <c r="D114" s="20"/>
      <c r="E114" s="20"/>
      <c r="F114" s="20"/>
      <c r="G114" s="20"/>
      <c r="H114" s="20"/>
      <c r="I114" s="20"/>
      <c r="J114" s="20"/>
      <c r="K114" s="20"/>
      <c r="L114" s="20"/>
      <c r="M114" s="20"/>
      <c r="N114" s="8"/>
      <c r="O114" s="8"/>
    </row>
    <row r="115" spans="1:15" ht="16.7" customHeight="1">
      <c r="A115" s="8"/>
      <c r="B115" s="20"/>
      <c r="C115" s="20"/>
      <c r="D115" s="20"/>
      <c r="E115" s="20"/>
      <c r="F115" s="20"/>
      <c r="G115" s="20"/>
      <c r="H115" s="20"/>
      <c r="I115" s="20"/>
      <c r="J115" s="20"/>
      <c r="K115" s="20"/>
      <c r="L115" s="20"/>
      <c r="M115" s="20"/>
      <c r="N115" s="8"/>
      <c r="O115" s="8"/>
    </row>
    <row r="116" spans="1:15" ht="16.7" customHeight="1">
      <c r="A116" s="8"/>
      <c r="B116" s="20"/>
      <c r="C116" s="20"/>
      <c r="D116" s="20"/>
      <c r="E116" s="20"/>
      <c r="F116" s="20"/>
      <c r="G116" s="20"/>
      <c r="H116" s="20"/>
      <c r="I116" s="20"/>
      <c r="J116" s="20"/>
      <c r="K116" s="20"/>
      <c r="L116" s="20"/>
      <c r="M116" s="20"/>
      <c r="N116" s="8"/>
      <c r="O116" s="8"/>
    </row>
    <row r="117" spans="1:15" ht="16.7" customHeight="1">
      <c r="A117" s="8"/>
      <c r="B117" s="20"/>
      <c r="C117" s="20"/>
      <c r="D117" s="20"/>
      <c r="E117" s="20"/>
      <c r="F117" s="20"/>
      <c r="G117" s="20"/>
      <c r="H117" s="20"/>
      <c r="I117" s="20"/>
      <c r="J117" s="20"/>
      <c r="K117" s="20"/>
      <c r="L117" s="20"/>
      <c r="M117" s="20"/>
      <c r="N117" s="8"/>
      <c r="O117" s="8"/>
    </row>
    <row r="118" spans="1:15" ht="16.7" customHeight="1">
      <c r="A118" s="8"/>
      <c r="B118" s="20"/>
      <c r="C118" s="20"/>
      <c r="D118" s="20"/>
      <c r="E118" s="20"/>
      <c r="F118" s="20"/>
      <c r="G118" s="20"/>
      <c r="H118" s="20"/>
      <c r="I118" s="20"/>
      <c r="J118" s="20"/>
      <c r="K118" s="20"/>
      <c r="L118" s="20"/>
      <c r="M118" s="20"/>
      <c r="N118" s="8"/>
      <c r="O118" s="8"/>
    </row>
    <row r="119" spans="1:15" ht="16.7" customHeight="1">
      <c r="A119" s="8"/>
      <c r="B119" s="20"/>
      <c r="C119" s="20"/>
      <c r="D119" s="20"/>
      <c r="E119" s="20"/>
      <c r="F119" s="20"/>
      <c r="G119" s="20"/>
      <c r="H119" s="20"/>
      <c r="I119" s="20"/>
      <c r="J119" s="20"/>
      <c r="K119" s="20"/>
      <c r="L119" s="20"/>
      <c r="M119" s="20"/>
      <c r="N119" s="8"/>
      <c r="O119" s="8"/>
    </row>
    <row r="120" spans="1:15" ht="16.7" customHeight="1">
      <c r="A120" s="8"/>
      <c r="B120" s="20"/>
      <c r="C120" s="20"/>
      <c r="D120" s="20"/>
      <c r="E120" s="20"/>
      <c r="F120" s="20"/>
      <c r="G120" s="20"/>
      <c r="H120" s="20"/>
      <c r="I120" s="20"/>
      <c r="J120" s="20"/>
      <c r="K120" s="20"/>
      <c r="L120" s="20"/>
      <c r="M120" s="20"/>
      <c r="N120" s="8"/>
      <c r="O120" s="8"/>
    </row>
    <row r="121" spans="1:15" ht="16.7" customHeight="1">
      <c r="A121" s="8"/>
      <c r="B121" s="20"/>
      <c r="C121" s="20"/>
      <c r="D121" s="20"/>
      <c r="E121" s="20"/>
      <c r="F121" s="20"/>
      <c r="G121" s="20"/>
      <c r="H121" s="20"/>
      <c r="I121" s="20"/>
      <c r="J121" s="20"/>
      <c r="K121" s="20"/>
      <c r="L121" s="20"/>
      <c r="M121" s="20"/>
      <c r="N121" s="8"/>
      <c r="O121" s="8"/>
    </row>
    <row r="122" spans="1:15" ht="16.7" customHeight="1">
      <c r="A122" s="8"/>
      <c r="B122" s="20"/>
      <c r="C122" s="20"/>
      <c r="D122" s="20"/>
      <c r="E122" s="20"/>
      <c r="F122" s="20"/>
      <c r="G122" s="20"/>
      <c r="H122" s="20"/>
      <c r="I122" s="20"/>
      <c r="J122" s="20"/>
      <c r="K122" s="20"/>
      <c r="L122" s="20"/>
      <c r="M122" s="20"/>
      <c r="N122" s="8"/>
      <c r="O122" s="8"/>
    </row>
    <row r="123" spans="1:15" ht="16.7" customHeight="1">
      <c r="A123" s="8"/>
      <c r="B123" s="20"/>
      <c r="C123" s="20"/>
      <c r="D123" s="20"/>
      <c r="E123" s="20"/>
      <c r="F123" s="20"/>
      <c r="G123" s="20"/>
      <c r="H123" s="20"/>
      <c r="I123" s="20"/>
      <c r="J123" s="20"/>
      <c r="K123" s="20"/>
      <c r="L123" s="20"/>
      <c r="M123" s="20"/>
      <c r="N123" s="8"/>
      <c r="O123" s="8"/>
    </row>
    <row r="124" spans="1:15" ht="16.7" customHeight="1">
      <c r="A124" s="8"/>
      <c r="B124" s="20"/>
      <c r="C124" s="20"/>
      <c r="D124" s="20"/>
      <c r="E124" s="20"/>
      <c r="F124" s="20"/>
      <c r="G124" s="20"/>
      <c r="H124" s="20"/>
      <c r="I124" s="20"/>
      <c r="J124" s="20"/>
      <c r="K124" s="20"/>
      <c r="L124" s="20"/>
      <c r="M124" s="20"/>
      <c r="N124" s="8"/>
      <c r="O124" s="8"/>
    </row>
    <row r="125" spans="1:15" ht="16.7" customHeight="1">
      <c r="A125" s="8"/>
      <c r="B125" s="20"/>
      <c r="C125" s="20"/>
      <c r="D125" s="20"/>
      <c r="E125" s="20"/>
      <c r="F125" s="20"/>
      <c r="G125" s="20"/>
      <c r="H125" s="20"/>
      <c r="I125" s="20"/>
      <c r="J125" s="20"/>
      <c r="K125" s="20"/>
      <c r="L125" s="20"/>
      <c r="M125" s="20"/>
      <c r="N125" s="8"/>
      <c r="O125" s="8"/>
    </row>
    <row r="126" spans="1:15" ht="16.7" customHeight="1">
      <c r="A126" s="8"/>
      <c r="B126" s="20"/>
      <c r="C126" s="20"/>
      <c r="D126" s="20"/>
      <c r="E126" s="20"/>
      <c r="F126" s="20"/>
      <c r="G126" s="20"/>
      <c r="H126" s="20"/>
      <c r="I126" s="20"/>
      <c r="J126" s="20"/>
      <c r="K126" s="20"/>
      <c r="L126" s="20"/>
      <c r="M126" s="20"/>
      <c r="N126" s="8"/>
      <c r="O126" s="8"/>
    </row>
    <row r="127" spans="1:15" ht="16.7" customHeight="1">
      <c r="A127" s="8"/>
      <c r="B127" s="20"/>
      <c r="C127" s="20"/>
      <c r="D127" s="20"/>
      <c r="E127" s="20"/>
      <c r="F127" s="20"/>
      <c r="G127" s="20"/>
      <c r="H127" s="20"/>
      <c r="I127" s="20"/>
      <c r="J127" s="20"/>
      <c r="K127" s="20"/>
      <c r="L127" s="20"/>
      <c r="M127" s="20"/>
      <c r="N127" s="8"/>
      <c r="O127" s="8"/>
    </row>
    <row r="128" spans="1:15" ht="16.7" customHeight="1">
      <c r="A128" s="8"/>
      <c r="B128" s="20"/>
      <c r="C128" s="20"/>
      <c r="D128" s="20"/>
      <c r="E128" s="20"/>
      <c r="F128" s="20"/>
      <c r="G128" s="20"/>
      <c r="H128" s="20"/>
      <c r="I128" s="20"/>
      <c r="J128" s="20"/>
      <c r="K128" s="20"/>
      <c r="L128" s="20"/>
      <c r="M128" s="20"/>
      <c r="N128" s="8"/>
      <c r="O128" s="8"/>
    </row>
    <row r="129" spans="1:15" ht="16.7" customHeight="1">
      <c r="A129" s="8"/>
      <c r="B129" s="20"/>
      <c r="C129" s="20"/>
      <c r="D129" s="20"/>
      <c r="E129" s="20"/>
      <c r="F129" s="20"/>
      <c r="G129" s="20"/>
      <c r="H129" s="20"/>
      <c r="I129" s="20"/>
      <c r="J129" s="20"/>
      <c r="K129" s="20"/>
      <c r="L129" s="20"/>
      <c r="M129" s="20"/>
      <c r="N129" s="8"/>
      <c r="O129" s="8"/>
    </row>
    <row r="130" spans="1:15" ht="16.7" customHeight="1">
      <c r="A130" s="8"/>
      <c r="B130" s="20"/>
      <c r="C130" s="20"/>
      <c r="D130" s="20"/>
      <c r="E130" s="20"/>
      <c r="F130" s="20"/>
      <c r="G130" s="20"/>
      <c r="H130" s="20"/>
      <c r="I130" s="20"/>
      <c r="J130" s="20"/>
      <c r="K130" s="20"/>
      <c r="L130" s="20"/>
      <c r="M130" s="20"/>
      <c r="N130" s="8"/>
      <c r="O130" s="8"/>
    </row>
    <row r="131" spans="1:15" ht="16.7" customHeight="1">
      <c r="A131" s="8"/>
      <c r="B131" s="20"/>
      <c r="C131" s="20"/>
      <c r="D131" s="20"/>
      <c r="E131" s="20"/>
      <c r="F131" s="20"/>
      <c r="G131" s="20"/>
      <c r="H131" s="20"/>
      <c r="I131" s="20"/>
      <c r="J131" s="20"/>
      <c r="K131" s="20"/>
      <c r="L131" s="20"/>
      <c r="M131" s="20"/>
      <c r="N131" s="8"/>
      <c r="O131" s="8"/>
    </row>
    <row r="132" spans="1:15" ht="16.7" customHeight="1">
      <c r="A132" s="8"/>
      <c r="B132" s="20"/>
      <c r="C132" s="20"/>
      <c r="D132" s="20"/>
      <c r="E132" s="20"/>
      <c r="F132" s="20"/>
      <c r="G132" s="20"/>
      <c r="H132" s="20"/>
      <c r="I132" s="20"/>
      <c r="J132" s="20"/>
      <c r="K132" s="20"/>
      <c r="L132" s="20"/>
      <c r="M132" s="20"/>
      <c r="N132" s="8"/>
      <c r="O132" s="8"/>
    </row>
    <row r="133" spans="1:15" ht="16.7" customHeight="1">
      <c r="A133" s="8"/>
      <c r="B133" s="20"/>
      <c r="C133" s="20"/>
      <c r="D133" s="20"/>
      <c r="E133" s="20"/>
      <c r="F133" s="20"/>
      <c r="G133" s="20"/>
      <c r="H133" s="20"/>
      <c r="I133" s="20"/>
      <c r="J133" s="20"/>
      <c r="K133" s="20"/>
      <c r="L133" s="20"/>
      <c r="M133" s="20"/>
      <c r="N133" s="8"/>
      <c r="O133" s="8"/>
    </row>
    <row r="134" spans="1:15" ht="16.7" customHeight="1">
      <c r="A134" s="8"/>
      <c r="B134" s="20"/>
      <c r="C134" s="20"/>
      <c r="D134" s="20"/>
      <c r="E134" s="20"/>
      <c r="F134" s="20"/>
      <c r="G134" s="20"/>
      <c r="H134" s="20"/>
      <c r="I134" s="20"/>
      <c r="J134" s="20"/>
      <c r="K134" s="20"/>
      <c r="L134" s="20"/>
      <c r="M134" s="20"/>
      <c r="N134" s="8"/>
      <c r="O134" s="8"/>
    </row>
    <row r="135" spans="1:15" ht="16.7" customHeight="1">
      <c r="A135" s="8"/>
      <c r="B135" s="20"/>
      <c r="C135" s="20"/>
      <c r="D135" s="20"/>
      <c r="E135" s="20"/>
      <c r="F135" s="20"/>
      <c r="G135" s="20"/>
      <c r="H135" s="20"/>
      <c r="I135" s="20"/>
      <c r="J135" s="20"/>
      <c r="K135" s="20"/>
      <c r="L135" s="20"/>
      <c r="M135" s="20"/>
      <c r="N135" s="8"/>
      <c r="O135" s="8"/>
    </row>
    <row r="136" spans="1:15" ht="16.7" customHeight="1">
      <c r="A136" s="8"/>
      <c r="B136" s="20"/>
      <c r="C136" s="20"/>
      <c r="D136" s="20"/>
      <c r="E136" s="20"/>
      <c r="F136" s="20"/>
      <c r="G136" s="20"/>
      <c r="H136" s="20"/>
      <c r="I136" s="20"/>
      <c r="J136" s="20"/>
      <c r="K136" s="20"/>
      <c r="L136" s="20"/>
      <c r="M136" s="20"/>
      <c r="N136" s="8"/>
      <c r="O136" s="8"/>
    </row>
    <row r="137" spans="1:15" ht="16.7" customHeight="1">
      <c r="A137" s="8"/>
      <c r="B137" s="20"/>
      <c r="C137" s="20"/>
      <c r="D137" s="20"/>
      <c r="E137" s="20"/>
      <c r="F137" s="20"/>
      <c r="G137" s="20"/>
      <c r="H137" s="20"/>
      <c r="I137" s="20"/>
      <c r="J137" s="20"/>
      <c r="K137" s="20"/>
      <c r="L137" s="20"/>
      <c r="M137" s="20"/>
      <c r="N137" s="8"/>
      <c r="O137" s="8"/>
    </row>
    <row r="138" spans="1:15" ht="16.7" customHeight="1">
      <c r="A138" s="8"/>
      <c r="B138" s="20"/>
      <c r="C138" s="20"/>
      <c r="D138" s="20"/>
      <c r="E138" s="20"/>
      <c r="F138" s="20"/>
      <c r="G138" s="20"/>
      <c r="H138" s="20"/>
      <c r="I138" s="20"/>
      <c r="J138" s="20"/>
      <c r="K138" s="20"/>
      <c r="L138" s="20"/>
      <c r="M138" s="20"/>
      <c r="N138" s="8"/>
      <c r="O138" s="8"/>
    </row>
    <row r="139" spans="1:15" ht="16.7" customHeight="1">
      <c r="A139" s="8"/>
      <c r="B139" s="20"/>
      <c r="C139" s="20"/>
      <c r="D139" s="20"/>
      <c r="E139" s="20"/>
      <c r="F139" s="20"/>
      <c r="G139" s="20"/>
      <c r="H139" s="20"/>
      <c r="I139" s="20"/>
      <c r="J139" s="20"/>
      <c r="K139" s="20"/>
      <c r="L139" s="20"/>
      <c r="M139" s="20"/>
      <c r="N139" s="8"/>
      <c r="O139" s="8"/>
    </row>
    <row r="140" spans="1:15" ht="16.7" customHeight="1">
      <c r="A140" s="8"/>
      <c r="B140" s="20"/>
      <c r="C140" s="20"/>
      <c r="D140" s="20"/>
      <c r="E140" s="20"/>
      <c r="F140" s="20"/>
      <c r="G140" s="20"/>
      <c r="H140" s="20"/>
      <c r="I140" s="20"/>
      <c r="J140" s="20"/>
      <c r="K140" s="20"/>
      <c r="L140" s="20"/>
      <c r="M140" s="20"/>
      <c r="N140" s="8"/>
      <c r="O140" s="8"/>
    </row>
    <row r="141" spans="1:15" ht="16.7" customHeight="1">
      <c r="A141" s="8"/>
      <c r="B141" s="20"/>
      <c r="C141" s="20"/>
      <c r="D141" s="20"/>
      <c r="E141" s="20"/>
      <c r="F141" s="20"/>
      <c r="G141" s="20"/>
      <c r="H141" s="20"/>
      <c r="I141" s="20"/>
      <c r="J141" s="20"/>
      <c r="K141" s="20"/>
      <c r="L141" s="20"/>
      <c r="M141" s="20"/>
      <c r="N141" s="8"/>
      <c r="O141" s="8"/>
    </row>
    <row r="142" spans="1:15" ht="16.7" customHeight="1">
      <c r="A142" s="8"/>
      <c r="B142" s="20"/>
      <c r="C142" s="20"/>
      <c r="D142" s="20"/>
      <c r="E142" s="20"/>
      <c r="F142" s="20"/>
      <c r="G142" s="20"/>
      <c r="H142" s="20"/>
      <c r="I142" s="20"/>
      <c r="J142" s="20"/>
      <c r="K142" s="20"/>
      <c r="L142" s="20"/>
      <c r="M142" s="20"/>
      <c r="N142" s="8"/>
      <c r="O142" s="8"/>
    </row>
    <row r="143" spans="1:15" ht="16.7" customHeight="1">
      <c r="A143" s="8"/>
      <c r="B143" s="20"/>
      <c r="C143" s="20"/>
      <c r="D143" s="20"/>
      <c r="E143" s="20"/>
      <c r="F143" s="20"/>
      <c r="G143" s="20"/>
      <c r="H143" s="20"/>
      <c r="I143" s="20"/>
      <c r="J143" s="20"/>
      <c r="K143" s="20"/>
      <c r="L143" s="20"/>
      <c r="M143" s="20"/>
      <c r="N143" s="8"/>
      <c r="O143" s="8"/>
    </row>
    <row r="144" spans="1:15" ht="16.7" customHeight="1">
      <c r="A144" s="8"/>
      <c r="B144" s="20"/>
      <c r="C144" s="20"/>
      <c r="D144" s="20"/>
      <c r="E144" s="20"/>
      <c r="F144" s="20"/>
      <c r="G144" s="20"/>
      <c r="H144" s="20"/>
      <c r="I144" s="20"/>
      <c r="J144" s="20"/>
      <c r="K144" s="20"/>
      <c r="L144" s="20"/>
      <c r="M144" s="20"/>
      <c r="N144" s="8"/>
      <c r="O144" s="8"/>
    </row>
    <row r="145" spans="1:15" ht="16.7" customHeight="1">
      <c r="A145" s="8"/>
      <c r="B145" s="20"/>
      <c r="C145" s="20"/>
      <c r="D145" s="20"/>
      <c r="E145" s="20"/>
      <c r="F145" s="20"/>
      <c r="G145" s="20"/>
      <c r="H145" s="20"/>
      <c r="I145" s="20"/>
      <c r="J145" s="20"/>
      <c r="K145" s="20"/>
      <c r="L145" s="20"/>
      <c r="M145" s="20"/>
      <c r="N145" s="8"/>
      <c r="O145" s="8"/>
    </row>
    <row r="146" spans="1:15" ht="16.7" customHeight="1">
      <c r="A146" s="8"/>
      <c r="B146" s="20"/>
      <c r="C146" s="20"/>
      <c r="D146" s="20"/>
      <c r="E146" s="20"/>
      <c r="F146" s="20"/>
      <c r="G146" s="20"/>
      <c r="H146" s="20"/>
      <c r="I146" s="20"/>
      <c r="J146" s="20"/>
      <c r="K146" s="20"/>
      <c r="L146" s="20"/>
      <c r="M146" s="20"/>
      <c r="N146" s="8"/>
      <c r="O146" s="8"/>
    </row>
    <row r="147" spans="1:15" ht="16.7" customHeight="1">
      <c r="A147" s="8"/>
      <c r="B147" s="20"/>
      <c r="C147" s="20"/>
      <c r="D147" s="20"/>
      <c r="E147" s="20"/>
      <c r="F147" s="20"/>
      <c r="G147" s="20"/>
      <c r="H147" s="20"/>
      <c r="I147" s="20"/>
      <c r="J147" s="20"/>
      <c r="K147" s="20"/>
      <c r="L147" s="20"/>
      <c r="M147" s="20"/>
      <c r="N147" s="8"/>
      <c r="O147" s="8"/>
    </row>
    <row r="148" spans="1:15" ht="16.7" customHeight="1">
      <c r="A148" s="8"/>
      <c r="B148" s="20"/>
      <c r="C148" s="20"/>
      <c r="D148" s="20"/>
      <c r="E148" s="20"/>
      <c r="F148" s="20"/>
      <c r="G148" s="20"/>
      <c r="H148" s="20"/>
      <c r="I148" s="20"/>
      <c r="J148" s="20"/>
      <c r="K148" s="20"/>
      <c r="L148" s="20"/>
      <c r="M148" s="20"/>
      <c r="N148" s="8"/>
      <c r="O148" s="8"/>
    </row>
    <row r="149" spans="1:15" ht="16.7" customHeight="1">
      <c r="A149" s="8"/>
      <c r="B149" s="20"/>
      <c r="C149" s="20"/>
      <c r="D149" s="20"/>
      <c r="E149" s="20"/>
      <c r="F149" s="20"/>
      <c r="G149" s="20"/>
      <c r="H149" s="20"/>
      <c r="I149" s="20"/>
      <c r="J149" s="20"/>
      <c r="K149" s="20"/>
      <c r="L149" s="20"/>
      <c r="M149" s="20"/>
      <c r="N149" s="8"/>
      <c r="O149" s="8"/>
    </row>
    <row r="150" spans="1:15" ht="16.7" customHeight="1">
      <c r="A150" s="8"/>
      <c r="B150" s="20"/>
      <c r="C150" s="20"/>
      <c r="D150" s="20"/>
      <c r="E150" s="20"/>
      <c r="F150" s="20"/>
      <c r="G150" s="20"/>
      <c r="H150" s="20"/>
      <c r="I150" s="20"/>
      <c r="J150" s="20"/>
      <c r="K150" s="20"/>
      <c r="L150" s="20"/>
      <c r="M150" s="20"/>
      <c r="N150" s="8"/>
      <c r="O150" s="8"/>
    </row>
    <row r="151" spans="1:15" ht="16.7" customHeight="1">
      <c r="A151" s="8"/>
      <c r="B151" s="20"/>
      <c r="C151" s="20"/>
      <c r="D151" s="20"/>
      <c r="E151" s="20"/>
      <c r="F151" s="20"/>
      <c r="G151" s="20"/>
      <c r="H151" s="20"/>
      <c r="I151" s="20"/>
      <c r="J151" s="20"/>
      <c r="K151" s="20"/>
      <c r="L151" s="20"/>
      <c r="M151" s="20"/>
      <c r="N151" s="8"/>
      <c r="O151" s="8"/>
    </row>
    <row r="152" spans="1:15" ht="16.7" customHeight="1">
      <c r="A152" s="8"/>
      <c r="B152" s="20"/>
      <c r="C152" s="20"/>
      <c r="D152" s="20"/>
      <c r="E152" s="20"/>
      <c r="F152" s="20"/>
      <c r="G152" s="20"/>
      <c r="H152" s="20"/>
      <c r="I152" s="20"/>
      <c r="J152" s="20"/>
      <c r="K152" s="20"/>
      <c r="L152" s="20"/>
      <c r="M152" s="20"/>
      <c r="N152" s="8"/>
      <c r="O152" s="8"/>
    </row>
    <row r="153" spans="1:15" ht="16.7" customHeight="1">
      <c r="A153" s="8"/>
      <c r="B153" s="20"/>
      <c r="C153" s="20"/>
      <c r="D153" s="20"/>
      <c r="E153" s="20"/>
      <c r="F153" s="20"/>
      <c r="G153" s="20"/>
      <c r="H153" s="20"/>
      <c r="I153" s="20"/>
      <c r="J153" s="20"/>
      <c r="K153" s="20"/>
      <c r="L153" s="20"/>
      <c r="M153" s="20"/>
      <c r="N153" s="8"/>
      <c r="O153" s="8"/>
    </row>
    <row r="154" spans="1:15" ht="16.7" customHeight="1">
      <c r="A154" s="8"/>
      <c r="B154" s="20"/>
      <c r="C154" s="20"/>
      <c r="D154" s="20"/>
      <c r="E154" s="20"/>
      <c r="F154" s="20"/>
      <c r="G154" s="20"/>
      <c r="H154" s="20"/>
      <c r="I154" s="20"/>
      <c r="J154" s="20"/>
      <c r="K154" s="20"/>
      <c r="L154" s="20"/>
      <c r="M154" s="20"/>
      <c r="N154" s="8"/>
      <c r="O154" s="8"/>
    </row>
    <row r="155" spans="1:15" ht="16.7" customHeight="1">
      <c r="A155" s="8"/>
      <c r="B155" s="20"/>
      <c r="C155" s="20"/>
      <c r="D155" s="20"/>
      <c r="E155" s="20"/>
      <c r="F155" s="20"/>
      <c r="G155" s="20"/>
      <c r="H155" s="20"/>
      <c r="I155" s="20"/>
      <c r="J155" s="20"/>
      <c r="K155" s="20"/>
      <c r="L155" s="20"/>
      <c r="M155" s="20"/>
      <c r="N155" s="8"/>
      <c r="O155" s="8"/>
    </row>
    <row r="156" spans="1:15" ht="16.7" customHeight="1">
      <c r="A156" s="8"/>
      <c r="B156" s="20"/>
      <c r="C156" s="20"/>
      <c r="D156" s="20"/>
      <c r="E156" s="20"/>
      <c r="F156" s="20"/>
      <c r="G156" s="20"/>
      <c r="H156" s="20"/>
      <c r="I156" s="20"/>
      <c r="J156" s="20"/>
      <c r="K156" s="20"/>
      <c r="L156" s="20"/>
      <c r="M156" s="20"/>
      <c r="N156" s="8"/>
      <c r="O156" s="8"/>
    </row>
    <row r="157" spans="1:15" ht="16.7" customHeight="1">
      <c r="A157" s="8"/>
      <c r="B157" s="20"/>
      <c r="C157" s="20"/>
      <c r="D157" s="20"/>
      <c r="E157" s="20"/>
      <c r="F157" s="20"/>
      <c r="G157" s="20"/>
      <c r="H157" s="20"/>
      <c r="I157" s="20"/>
      <c r="J157" s="20"/>
      <c r="K157" s="20"/>
      <c r="L157" s="20"/>
      <c r="M157" s="20"/>
      <c r="N157" s="8"/>
      <c r="O157" s="8"/>
    </row>
    <row r="158" spans="1:15" ht="16.7" customHeight="1">
      <c r="A158" s="8"/>
      <c r="B158" s="20"/>
      <c r="C158" s="20"/>
      <c r="D158" s="20"/>
      <c r="E158" s="20"/>
      <c r="F158" s="20"/>
      <c r="G158" s="20"/>
      <c r="H158" s="20"/>
      <c r="I158" s="20"/>
      <c r="J158" s="20"/>
      <c r="K158" s="20"/>
      <c r="L158" s="20"/>
      <c r="M158" s="20"/>
      <c r="N158" s="8"/>
      <c r="O158" s="8"/>
    </row>
    <row r="159" spans="1:15" ht="16.7" customHeight="1">
      <c r="A159" s="8"/>
      <c r="B159" s="20"/>
      <c r="C159" s="20"/>
      <c r="D159" s="20"/>
      <c r="E159" s="20"/>
      <c r="F159" s="20"/>
      <c r="G159" s="20"/>
      <c r="H159" s="20"/>
      <c r="I159" s="20"/>
      <c r="J159" s="20"/>
      <c r="K159" s="20"/>
      <c r="L159" s="20"/>
      <c r="M159" s="20"/>
      <c r="N159" s="8"/>
      <c r="O159" s="8"/>
    </row>
    <row r="160" spans="1:15" ht="16.7" customHeight="1">
      <c r="A160" s="8"/>
      <c r="B160" s="20"/>
      <c r="C160" s="20"/>
      <c r="D160" s="20"/>
      <c r="E160" s="20"/>
      <c r="F160" s="20"/>
      <c r="G160" s="20"/>
      <c r="H160" s="20"/>
      <c r="I160" s="20"/>
      <c r="J160" s="20"/>
      <c r="K160" s="20"/>
      <c r="L160" s="20"/>
      <c r="M160" s="20"/>
      <c r="N160" s="8"/>
      <c r="O160" s="8"/>
    </row>
    <row r="161" spans="1:15" ht="16.7" customHeight="1">
      <c r="A161" s="8"/>
      <c r="B161" s="20"/>
      <c r="C161" s="20"/>
      <c r="D161" s="20"/>
      <c r="E161" s="20"/>
      <c r="F161" s="20"/>
      <c r="G161" s="20"/>
      <c r="H161" s="20"/>
      <c r="I161" s="20"/>
      <c r="J161" s="20"/>
      <c r="K161" s="20"/>
      <c r="L161" s="20"/>
      <c r="M161" s="20"/>
      <c r="N161" s="8"/>
      <c r="O161" s="8"/>
    </row>
    <row r="162" spans="1:15" ht="16.7" customHeight="1">
      <c r="A162" s="8"/>
      <c r="B162" s="20"/>
      <c r="C162" s="20"/>
      <c r="D162" s="20"/>
      <c r="E162" s="20"/>
      <c r="F162" s="20"/>
      <c r="G162" s="20"/>
      <c r="H162" s="20"/>
      <c r="I162" s="20"/>
      <c r="J162" s="20"/>
      <c r="K162" s="20"/>
      <c r="L162" s="20"/>
      <c r="M162" s="20"/>
      <c r="N162" s="8"/>
      <c r="O162" s="8"/>
    </row>
    <row r="163" spans="1:15" ht="16.7" customHeight="1">
      <c r="A163" s="8"/>
      <c r="B163" s="20"/>
      <c r="C163" s="20"/>
      <c r="D163" s="20"/>
      <c r="E163" s="20"/>
      <c r="F163" s="20"/>
      <c r="G163" s="20"/>
      <c r="H163" s="20"/>
      <c r="I163" s="20"/>
      <c r="J163" s="20"/>
      <c r="K163" s="20"/>
      <c r="L163" s="20"/>
      <c r="M163" s="20"/>
      <c r="N163" s="8"/>
      <c r="O163" s="8"/>
    </row>
    <row r="164" spans="1:15" ht="16.7" customHeight="1">
      <c r="A164" s="8"/>
      <c r="B164" s="20"/>
      <c r="C164" s="20"/>
      <c r="D164" s="20"/>
      <c r="E164" s="20"/>
      <c r="F164" s="20"/>
      <c r="G164" s="20"/>
      <c r="H164" s="20"/>
      <c r="I164" s="20"/>
      <c r="J164" s="20"/>
      <c r="K164" s="20"/>
      <c r="L164" s="20"/>
      <c r="M164" s="20"/>
      <c r="N164" s="8"/>
      <c r="O164" s="8"/>
    </row>
    <row r="165" spans="1:15" ht="16.7" customHeight="1">
      <c r="A165" s="8"/>
      <c r="B165" s="20"/>
      <c r="C165" s="20"/>
      <c r="D165" s="20"/>
      <c r="E165" s="20"/>
      <c r="F165" s="20"/>
      <c r="G165" s="20"/>
      <c r="H165" s="20"/>
      <c r="I165" s="20"/>
      <c r="J165" s="20"/>
      <c r="K165" s="20"/>
      <c r="L165" s="20"/>
      <c r="M165" s="20"/>
      <c r="N165" s="8"/>
      <c r="O165" s="8"/>
    </row>
    <row r="166" spans="1:15" ht="16.7" customHeight="1">
      <c r="A166" s="8"/>
      <c r="B166" s="20"/>
      <c r="C166" s="20"/>
      <c r="D166" s="20"/>
      <c r="E166" s="20"/>
      <c r="F166" s="20"/>
      <c r="G166" s="20"/>
      <c r="H166" s="20"/>
      <c r="I166" s="20"/>
      <c r="J166" s="20"/>
      <c r="K166" s="20"/>
      <c r="L166" s="20"/>
      <c r="M166" s="20"/>
      <c r="N166" s="8"/>
      <c r="O166" s="8"/>
    </row>
    <row r="167" spans="1:15" ht="16.7" customHeight="1">
      <c r="A167" s="8"/>
      <c r="B167" s="20"/>
      <c r="C167" s="20"/>
      <c r="D167" s="20"/>
      <c r="E167" s="20"/>
      <c r="F167" s="20"/>
      <c r="G167" s="20"/>
      <c r="H167" s="20"/>
      <c r="I167" s="20"/>
      <c r="J167" s="20"/>
      <c r="K167" s="20"/>
      <c r="L167" s="20"/>
      <c r="M167" s="20"/>
      <c r="N167" s="8"/>
      <c r="O167" s="8"/>
    </row>
    <row r="168" spans="1:15" ht="16.7" customHeight="1">
      <c r="A168" s="8"/>
      <c r="B168" s="20"/>
      <c r="C168" s="20"/>
      <c r="D168" s="20"/>
      <c r="E168" s="20"/>
      <c r="F168" s="20"/>
      <c r="G168" s="20"/>
      <c r="H168" s="20"/>
      <c r="I168" s="20"/>
      <c r="J168" s="20"/>
      <c r="K168" s="20"/>
      <c r="L168" s="20"/>
      <c r="M168" s="20"/>
      <c r="N168" s="8"/>
      <c r="O168" s="8"/>
    </row>
    <row r="169" spans="1:15" ht="16.7" customHeight="1">
      <c r="A169" s="8"/>
      <c r="B169" s="20"/>
      <c r="C169" s="20"/>
      <c r="D169" s="20"/>
      <c r="E169" s="20"/>
      <c r="F169" s="20"/>
      <c r="G169" s="20"/>
      <c r="H169" s="20"/>
      <c r="I169" s="20"/>
      <c r="J169" s="20"/>
      <c r="K169" s="20"/>
      <c r="L169" s="20"/>
      <c r="M169" s="20"/>
      <c r="N169" s="8"/>
      <c r="O169" s="8"/>
    </row>
    <row r="170" spans="1:15" ht="16.7" customHeight="1">
      <c r="A170" s="8"/>
      <c r="B170" s="20"/>
      <c r="C170" s="20"/>
      <c r="D170" s="20"/>
      <c r="E170" s="20"/>
      <c r="F170" s="20"/>
      <c r="G170" s="20"/>
      <c r="H170" s="20"/>
      <c r="I170" s="20"/>
      <c r="J170" s="20"/>
      <c r="K170" s="20"/>
      <c r="L170" s="20"/>
      <c r="M170" s="20"/>
      <c r="N170" s="8"/>
      <c r="O170" s="8"/>
    </row>
    <row r="171" spans="1:15" ht="16.7" customHeight="1">
      <c r="A171" s="8"/>
      <c r="B171" s="20"/>
      <c r="C171" s="20"/>
      <c r="D171" s="20"/>
      <c r="E171" s="20"/>
      <c r="F171" s="20"/>
      <c r="G171" s="20"/>
      <c r="H171" s="20"/>
      <c r="I171" s="20"/>
      <c r="J171" s="20"/>
      <c r="K171" s="20"/>
      <c r="L171" s="20"/>
      <c r="M171" s="20"/>
      <c r="N171" s="8"/>
      <c r="O171" s="8"/>
    </row>
    <row r="172" spans="1:15" ht="16.7" customHeight="1">
      <c r="A172" s="8"/>
      <c r="B172" s="20"/>
      <c r="C172" s="20"/>
      <c r="D172" s="20"/>
      <c r="E172" s="20"/>
      <c r="F172" s="20"/>
      <c r="G172" s="20"/>
      <c r="H172" s="20"/>
      <c r="I172" s="20"/>
      <c r="J172" s="20"/>
      <c r="K172" s="20"/>
      <c r="L172" s="20"/>
      <c r="M172" s="20"/>
      <c r="N172" s="8"/>
      <c r="O172" s="8"/>
    </row>
    <row r="173" spans="1:15" ht="16.7" customHeight="1">
      <c r="A173" s="8"/>
      <c r="B173" s="20"/>
      <c r="C173" s="20"/>
      <c r="D173" s="20"/>
      <c r="E173" s="20"/>
      <c r="F173" s="20"/>
      <c r="G173" s="20"/>
      <c r="H173" s="20"/>
      <c r="I173" s="20"/>
      <c r="J173" s="20"/>
      <c r="K173" s="20"/>
      <c r="L173" s="20"/>
      <c r="M173" s="20"/>
      <c r="N173" s="8"/>
      <c r="O173" s="8"/>
    </row>
    <row r="174" spans="1:15" ht="16.7" customHeight="1">
      <c r="A174" s="8"/>
      <c r="B174" s="20"/>
      <c r="C174" s="20"/>
      <c r="D174" s="20"/>
      <c r="E174" s="20"/>
      <c r="F174" s="20"/>
      <c r="G174" s="20"/>
      <c r="H174" s="20"/>
      <c r="I174" s="20"/>
      <c r="J174" s="20"/>
      <c r="K174" s="20"/>
      <c r="L174" s="20"/>
      <c r="M174" s="20"/>
      <c r="N174" s="8"/>
      <c r="O174" s="8"/>
    </row>
    <row r="175" spans="1:15" ht="16.7" customHeight="1">
      <c r="A175" s="8"/>
      <c r="B175" s="20"/>
      <c r="C175" s="20"/>
      <c r="D175" s="20"/>
      <c r="E175" s="20"/>
      <c r="F175" s="20"/>
      <c r="G175" s="20"/>
      <c r="H175" s="20"/>
      <c r="I175" s="20"/>
      <c r="J175" s="20"/>
      <c r="K175" s="20"/>
      <c r="L175" s="20"/>
      <c r="M175" s="20"/>
      <c r="N175" s="8"/>
      <c r="O175" s="8"/>
    </row>
    <row r="176" spans="1:15" ht="16.7" customHeight="1">
      <c r="A176" s="8"/>
      <c r="B176" s="20"/>
      <c r="C176" s="20"/>
      <c r="D176" s="20"/>
      <c r="E176" s="20"/>
      <c r="F176" s="20"/>
      <c r="G176" s="20"/>
      <c r="H176" s="20"/>
      <c r="I176" s="20"/>
      <c r="J176" s="20"/>
      <c r="K176" s="20"/>
      <c r="L176" s="20"/>
      <c r="M176" s="20"/>
      <c r="N176" s="8"/>
      <c r="O176" s="8"/>
    </row>
    <row r="177" spans="1:15" ht="16.7" customHeight="1">
      <c r="A177" s="8"/>
      <c r="B177" s="20"/>
      <c r="C177" s="20"/>
      <c r="D177" s="20"/>
      <c r="E177" s="20"/>
      <c r="F177" s="20"/>
      <c r="G177" s="20"/>
      <c r="H177" s="20"/>
      <c r="I177" s="20"/>
      <c r="J177" s="20"/>
      <c r="K177" s="20"/>
      <c r="L177" s="20"/>
      <c r="M177" s="20"/>
      <c r="N177" s="8"/>
      <c r="O177" s="8"/>
    </row>
    <row r="178" spans="1:15" ht="16.7" customHeight="1">
      <c r="A178" s="8"/>
      <c r="B178" s="20"/>
      <c r="C178" s="20"/>
      <c r="D178" s="20"/>
      <c r="E178" s="20"/>
      <c r="F178" s="20"/>
      <c r="G178" s="20"/>
      <c r="H178" s="20"/>
      <c r="I178" s="20"/>
      <c r="J178" s="20"/>
      <c r="K178" s="20"/>
      <c r="L178" s="20"/>
      <c r="M178" s="20"/>
      <c r="N178" s="8"/>
      <c r="O178" s="8"/>
    </row>
    <row r="179" spans="1:15" ht="16.7" customHeight="1">
      <c r="A179" s="8"/>
      <c r="B179" s="20"/>
      <c r="C179" s="20"/>
      <c r="D179" s="20"/>
      <c r="E179" s="20"/>
      <c r="F179" s="20"/>
      <c r="G179" s="20"/>
      <c r="H179" s="20"/>
      <c r="I179" s="20"/>
      <c r="J179" s="20"/>
      <c r="K179" s="20"/>
      <c r="L179" s="20"/>
      <c r="M179" s="20"/>
      <c r="N179" s="8"/>
      <c r="O179" s="8"/>
    </row>
    <row r="180" spans="1:15" ht="16.7" customHeight="1">
      <c r="A180" s="8"/>
      <c r="B180" s="20"/>
      <c r="C180" s="20"/>
      <c r="D180" s="20"/>
      <c r="E180" s="20"/>
      <c r="F180" s="20"/>
      <c r="G180" s="20"/>
      <c r="H180" s="20"/>
      <c r="I180" s="20"/>
      <c r="J180" s="20"/>
      <c r="K180" s="20"/>
      <c r="L180" s="20"/>
      <c r="M180" s="20"/>
      <c r="N180" s="8"/>
      <c r="O180" s="8"/>
    </row>
    <row r="181" spans="1:15" ht="16.7" customHeight="1">
      <c r="A181" s="8"/>
      <c r="B181" s="20"/>
      <c r="C181" s="20"/>
      <c r="D181" s="20"/>
      <c r="E181" s="20"/>
      <c r="F181" s="20"/>
      <c r="G181" s="20"/>
      <c r="H181" s="20"/>
      <c r="I181" s="20"/>
      <c r="J181" s="20"/>
      <c r="K181" s="20"/>
      <c r="L181" s="20"/>
      <c r="M181" s="20"/>
      <c r="N181" s="8"/>
      <c r="O181" s="8"/>
    </row>
    <row r="182" spans="1:15" ht="16.7" customHeight="1">
      <c r="A182" s="8"/>
      <c r="B182" s="20"/>
      <c r="C182" s="20"/>
      <c r="D182" s="20"/>
      <c r="E182" s="20"/>
      <c r="F182" s="20"/>
      <c r="G182" s="20"/>
      <c r="H182" s="20"/>
      <c r="I182" s="20"/>
      <c r="J182" s="20"/>
      <c r="K182" s="20"/>
      <c r="L182" s="20"/>
      <c r="M182" s="20"/>
      <c r="N182" s="8"/>
      <c r="O182" s="8"/>
    </row>
    <row r="183" spans="1:15" ht="16.7" customHeight="1">
      <c r="A183" s="8"/>
      <c r="B183" s="20"/>
      <c r="C183" s="20"/>
      <c r="D183" s="20"/>
      <c r="E183" s="20"/>
      <c r="F183" s="20"/>
      <c r="G183" s="20"/>
      <c r="H183" s="20"/>
      <c r="I183" s="20"/>
      <c r="J183" s="20"/>
      <c r="K183" s="20"/>
      <c r="L183" s="20"/>
      <c r="M183" s="20"/>
      <c r="N183" s="8"/>
      <c r="O183" s="8"/>
    </row>
    <row r="184" spans="1:15" ht="16.7" customHeight="1">
      <c r="A184" s="8"/>
      <c r="B184" s="20"/>
      <c r="C184" s="20"/>
      <c r="D184" s="20"/>
      <c r="E184" s="20"/>
      <c r="F184" s="20"/>
      <c r="G184" s="20"/>
      <c r="H184" s="20"/>
      <c r="I184" s="20"/>
      <c r="J184" s="20"/>
      <c r="K184" s="20"/>
      <c r="L184" s="20"/>
      <c r="M184" s="20"/>
      <c r="N184" s="8"/>
      <c r="O184" s="8"/>
    </row>
    <row r="185" spans="1:15" ht="16.7" customHeight="1">
      <c r="A185" s="8"/>
      <c r="B185" s="20"/>
      <c r="C185" s="20"/>
      <c r="D185" s="20"/>
      <c r="E185" s="20"/>
      <c r="F185" s="20"/>
      <c r="G185" s="20"/>
      <c r="H185" s="20"/>
      <c r="I185" s="20"/>
      <c r="J185" s="20"/>
      <c r="K185" s="20"/>
      <c r="L185" s="20"/>
      <c r="M185" s="20"/>
      <c r="N185" s="8"/>
      <c r="O185" s="8"/>
    </row>
    <row r="186" spans="1:15" ht="16.7" customHeight="1">
      <c r="A186" s="8"/>
      <c r="B186" s="20"/>
      <c r="C186" s="20"/>
      <c r="D186" s="20"/>
      <c r="E186" s="20"/>
      <c r="F186" s="20"/>
      <c r="G186" s="20"/>
      <c r="H186" s="20"/>
      <c r="I186" s="20"/>
      <c r="J186" s="20"/>
      <c r="K186" s="20"/>
      <c r="L186" s="20"/>
      <c r="M186" s="20"/>
      <c r="N186" s="8"/>
      <c r="O186" s="8"/>
    </row>
    <row r="187" spans="1:15" ht="16.7" customHeight="1">
      <c r="A187" s="8"/>
      <c r="B187" s="20"/>
      <c r="C187" s="20"/>
      <c r="D187" s="20"/>
      <c r="E187" s="20"/>
      <c r="F187" s="20"/>
      <c r="G187" s="20"/>
      <c r="H187" s="20"/>
      <c r="I187" s="20"/>
      <c r="J187" s="20"/>
      <c r="K187" s="20"/>
      <c r="L187" s="20"/>
      <c r="M187" s="20"/>
      <c r="N187" s="8"/>
      <c r="O187" s="8"/>
    </row>
    <row r="188" spans="1:15" ht="16.7" customHeight="1">
      <c r="A188" s="8"/>
      <c r="B188" s="20"/>
      <c r="C188" s="20"/>
      <c r="D188" s="20"/>
      <c r="E188" s="20"/>
      <c r="F188" s="20"/>
      <c r="G188" s="20"/>
      <c r="H188" s="20"/>
      <c r="I188" s="20"/>
      <c r="J188" s="20"/>
      <c r="K188" s="20"/>
      <c r="L188" s="20"/>
      <c r="M188" s="20"/>
      <c r="N188" s="8"/>
      <c r="O188" s="8"/>
    </row>
    <row r="189" spans="1:15" ht="16.7" customHeight="1">
      <c r="A189" s="8"/>
      <c r="B189" s="20"/>
      <c r="C189" s="20"/>
      <c r="D189" s="20"/>
      <c r="E189" s="20"/>
      <c r="F189" s="20"/>
      <c r="G189" s="20"/>
      <c r="H189" s="20"/>
      <c r="I189" s="20"/>
      <c r="J189" s="20"/>
      <c r="K189" s="20"/>
      <c r="L189" s="20"/>
      <c r="M189" s="20"/>
      <c r="N189" s="8"/>
      <c r="O189" s="8"/>
    </row>
    <row r="190" spans="1:15" ht="16.7" customHeight="1">
      <c r="A190" s="8"/>
      <c r="B190" s="20"/>
      <c r="C190" s="20"/>
      <c r="D190" s="20"/>
      <c r="E190" s="20"/>
      <c r="F190" s="20"/>
      <c r="G190" s="20"/>
      <c r="H190" s="20"/>
      <c r="I190" s="20"/>
      <c r="J190" s="20"/>
      <c r="K190" s="20"/>
      <c r="L190" s="20"/>
      <c r="M190" s="20"/>
      <c r="N190" s="8"/>
      <c r="O190" s="8"/>
    </row>
    <row r="191" spans="1:15" ht="16.7" customHeight="1">
      <c r="A191" s="8"/>
      <c r="B191" s="20"/>
      <c r="C191" s="20"/>
      <c r="D191" s="20"/>
      <c r="E191" s="20"/>
      <c r="F191" s="20"/>
      <c r="G191" s="20"/>
      <c r="H191" s="20"/>
      <c r="I191" s="20"/>
      <c r="J191" s="20"/>
      <c r="K191" s="20"/>
      <c r="L191" s="20"/>
      <c r="M191" s="20"/>
      <c r="N191" s="8"/>
      <c r="O191" s="8"/>
    </row>
    <row r="192" spans="1:15" ht="16.7" customHeight="1">
      <c r="A192" s="8"/>
      <c r="B192" s="20"/>
      <c r="C192" s="20"/>
      <c r="D192" s="20"/>
      <c r="E192" s="20"/>
      <c r="F192" s="20"/>
      <c r="G192" s="20"/>
      <c r="H192" s="20"/>
      <c r="I192" s="20"/>
      <c r="J192" s="20"/>
      <c r="K192" s="20"/>
      <c r="L192" s="20"/>
      <c r="M192" s="20"/>
      <c r="N192" s="8"/>
      <c r="O192" s="8"/>
    </row>
    <row r="193" spans="1:15" ht="16.7" customHeight="1">
      <c r="A193" s="8"/>
      <c r="B193" s="20"/>
      <c r="C193" s="20"/>
      <c r="D193" s="20"/>
      <c r="E193" s="20"/>
      <c r="F193" s="20"/>
      <c r="G193" s="20"/>
      <c r="H193" s="20"/>
      <c r="I193" s="20"/>
      <c r="J193" s="20"/>
      <c r="K193" s="20"/>
      <c r="L193" s="20"/>
      <c r="M193" s="20"/>
      <c r="N193" s="8"/>
      <c r="O193" s="8"/>
    </row>
    <row r="194" spans="1:15" ht="16.7" customHeight="1">
      <c r="A194" s="8"/>
      <c r="B194" s="20"/>
      <c r="C194" s="20"/>
      <c r="D194" s="20"/>
      <c r="E194" s="20"/>
      <c r="F194" s="20"/>
      <c r="G194" s="20"/>
      <c r="H194" s="20"/>
      <c r="I194" s="20"/>
      <c r="J194" s="20"/>
      <c r="K194" s="20"/>
      <c r="L194" s="20"/>
      <c r="M194" s="20"/>
      <c r="N194" s="8"/>
      <c r="O194" s="8"/>
    </row>
    <row r="195" spans="1:15" ht="16.7" customHeight="1">
      <c r="A195" s="8"/>
      <c r="B195" s="20"/>
      <c r="C195" s="20"/>
      <c r="D195" s="20"/>
      <c r="E195" s="20"/>
      <c r="F195" s="20"/>
      <c r="G195" s="20"/>
      <c r="H195" s="20"/>
      <c r="I195" s="20"/>
      <c r="J195" s="20"/>
      <c r="K195" s="20"/>
      <c r="L195" s="20"/>
      <c r="M195" s="20"/>
      <c r="N195" s="8"/>
      <c r="O195" s="8"/>
    </row>
    <row r="196" spans="1:15" ht="16.7" customHeight="1">
      <c r="A196" s="8"/>
      <c r="B196" s="20"/>
      <c r="C196" s="20"/>
      <c r="D196" s="20"/>
      <c r="E196" s="20"/>
      <c r="F196" s="20"/>
      <c r="G196" s="20"/>
      <c r="H196" s="20"/>
      <c r="I196" s="20"/>
      <c r="J196" s="20"/>
      <c r="K196" s="20"/>
      <c r="L196" s="20"/>
      <c r="M196" s="20"/>
      <c r="N196" s="8"/>
      <c r="O196" s="8"/>
    </row>
    <row r="197" spans="1:15" ht="16.7" customHeight="1">
      <c r="A197" s="8"/>
      <c r="B197" s="20"/>
      <c r="C197" s="20"/>
      <c r="D197" s="20"/>
      <c r="E197" s="20"/>
      <c r="F197" s="20"/>
      <c r="G197" s="20"/>
      <c r="H197" s="20"/>
      <c r="I197" s="20"/>
      <c r="J197" s="20"/>
      <c r="K197" s="20"/>
      <c r="L197" s="20"/>
      <c r="M197" s="20"/>
      <c r="N197" s="8"/>
      <c r="O197" s="8"/>
    </row>
    <row r="198" spans="1:15" ht="16.7" customHeight="1">
      <c r="A198" s="8"/>
      <c r="B198" s="20"/>
      <c r="C198" s="20"/>
      <c r="D198" s="20"/>
      <c r="E198" s="20"/>
      <c r="F198" s="20"/>
      <c r="G198" s="20"/>
      <c r="H198" s="20"/>
      <c r="I198" s="20"/>
      <c r="J198" s="20"/>
      <c r="K198" s="20"/>
      <c r="L198" s="20"/>
      <c r="M198" s="20"/>
      <c r="N198" s="8"/>
      <c r="O198" s="8"/>
    </row>
    <row r="199" spans="1:15" ht="16.7" customHeight="1">
      <c r="A199" s="8"/>
      <c r="B199" s="20"/>
      <c r="C199" s="20"/>
      <c r="D199" s="20"/>
      <c r="E199" s="20"/>
      <c r="F199" s="20"/>
      <c r="G199" s="20"/>
      <c r="H199" s="20"/>
      <c r="I199" s="20"/>
      <c r="J199" s="20"/>
      <c r="K199" s="20"/>
      <c r="L199" s="20"/>
      <c r="M199" s="20"/>
      <c r="N199" s="8"/>
      <c r="O199" s="8"/>
    </row>
    <row r="200" spans="1:15" ht="16.7" customHeight="1">
      <c r="A200" s="8"/>
      <c r="B200" s="20"/>
      <c r="C200" s="20"/>
      <c r="D200" s="20"/>
      <c r="E200" s="20"/>
      <c r="F200" s="20"/>
      <c r="G200" s="20"/>
      <c r="H200" s="20"/>
      <c r="I200" s="20"/>
      <c r="J200" s="20"/>
      <c r="K200" s="20"/>
      <c r="L200" s="20"/>
      <c r="M200" s="20"/>
      <c r="N200" s="8"/>
      <c r="O200" s="8"/>
    </row>
    <row r="201" spans="1:15" ht="16.7" customHeight="1">
      <c r="A201" s="8"/>
      <c r="B201" s="20"/>
      <c r="C201" s="20"/>
      <c r="D201" s="20"/>
      <c r="E201" s="20"/>
      <c r="F201" s="20"/>
      <c r="G201" s="20"/>
      <c r="H201" s="20"/>
      <c r="I201" s="20"/>
      <c r="J201" s="20"/>
      <c r="K201" s="20"/>
      <c r="L201" s="20"/>
      <c r="M201" s="20"/>
      <c r="N201" s="8"/>
      <c r="O201" s="8"/>
    </row>
    <row r="202" spans="1:15" ht="16.7" customHeight="1">
      <c r="A202" s="8"/>
      <c r="B202" s="20"/>
      <c r="C202" s="20"/>
      <c r="D202" s="20"/>
      <c r="E202" s="20"/>
      <c r="F202" s="20"/>
      <c r="G202" s="20"/>
      <c r="H202" s="20"/>
      <c r="I202" s="20"/>
      <c r="J202" s="20"/>
      <c r="K202" s="20"/>
      <c r="L202" s="20"/>
      <c r="M202" s="20"/>
      <c r="N202" s="8"/>
      <c r="O202" s="8"/>
    </row>
    <row r="203" spans="1:15" ht="16.7" customHeight="1">
      <c r="A203" s="8"/>
      <c r="B203" s="20"/>
      <c r="C203" s="20"/>
      <c r="D203" s="20"/>
      <c r="E203" s="20"/>
      <c r="F203" s="20"/>
      <c r="G203" s="20"/>
      <c r="H203" s="20"/>
      <c r="I203" s="20"/>
      <c r="J203" s="20"/>
      <c r="K203" s="20"/>
      <c r="L203" s="20"/>
      <c r="M203" s="20"/>
      <c r="N203" s="8"/>
      <c r="O203" s="8"/>
    </row>
  </sheetData>
  <mergeCells count="6">
    <mergeCell ref="A52:M52"/>
    <mergeCell ref="A3:M3"/>
    <mergeCell ref="A4:M4"/>
    <mergeCell ref="A2:M2"/>
    <mergeCell ref="A1:M1"/>
    <mergeCell ref="A51:M51"/>
  </mergeCells>
  <pageMargins left="0.7" right="0.7" top="1.23" bottom="0.75" header="0.21" footer="0.3"/>
  <pageSetup scale="13" orientation="landscape" r:id="rId1"/>
  <headerFooter>
    <oddFooter>&amp;C&amp;"Times New Roman,Italic"&amp;10&amp;K000000This Proforma is prepared as an illustration and is based solely on the assumptions stated herein. Results not guaranteed.   Actual experience and results may vary.  &amp;R&amp;"Arial,Regular"&amp;10&amp;K0000007/9/25 4:22 PM</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F136"/>
  <sheetViews>
    <sheetView showGridLines="0" workbookViewId="0">
      <selection sqref="A1:F1"/>
    </sheetView>
  </sheetViews>
  <sheetFormatPr defaultColWidth="9.5" defaultRowHeight="15.6" customHeight="1"/>
  <cols>
    <col min="1" max="1" width="47.83203125" style="5" customWidth="1"/>
    <col min="2" max="2" width="17.83203125" style="5" customWidth="1"/>
    <col min="3" max="3" width="17.5" style="5" customWidth="1"/>
    <col min="4" max="4" width="16.83203125" style="5" customWidth="1"/>
    <col min="5" max="5" width="15.1640625" style="5" customWidth="1"/>
    <col min="6" max="7" width="9.5" style="5" customWidth="1"/>
    <col min="8" max="16384" width="9.5" style="5"/>
  </cols>
  <sheetData>
    <row r="1" spans="1:6" ht="31.7" customHeight="1">
      <c r="A1" s="114"/>
      <c r="B1" s="99"/>
      <c r="C1" s="99"/>
      <c r="D1" s="99"/>
      <c r="E1" s="99"/>
      <c r="F1" s="99"/>
    </row>
    <row r="2" spans="1:6" ht="18" customHeight="1">
      <c r="A2" s="113"/>
      <c r="B2" s="99"/>
      <c r="C2" s="99"/>
      <c r="D2" s="99"/>
      <c r="E2" s="99"/>
      <c r="F2" s="99"/>
    </row>
    <row r="3" spans="1:6" ht="31.7" customHeight="1">
      <c r="A3" s="105" t="str">
        <f>Assumptions!A3</f>
        <v>Action</v>
      </c>
      <c r="B3" s="99"/>
      <c r="C3" s="99"/>
      <c r="D3" s="99"/>
      <c r="E3" s="99"/>
      <c r="F3" s="99"/>
    </row>
    <row r="4" spans="1:6" ht="28.15" customHeight="1">
      <c r="A4" s="107" t="str">
        <f>Proforma!A4</f>
        <v>Profit and Loss Statement</v>
      </c>
      <c r="B4" s="99"/>
      <c r="C4" s="99"/>
      <c r="D4" s="99"/>
      <c r="E4" s="99"/>
      <c r="F4" s="99"/>
    </row>
    <row r="5" spans="1:6" ht="16.7" customHeight="1">
      <c r="A5" s="35"/>
      <c r="B5" s="35"/>
      <c r="C5" s="35"/>
      <c r="D5" s="35"/>
      <c r="E5" s="8"/>
      <c r="F5" s="8"/>
    </row>
    <row r="6" spans="1:6" ht="16.7" customHeight="1">
      <c r="A6" s="19"/>
      <c r="B6" s="20"/>
      <c r="C6" s="20"/>
      <c r="D6" s="20"/>
      <c r="E6" s="8"/>
      <c r="F6" s="8"/>
    </row>
    <row r="7" spans="1:6" ht="16.7" customHeight="1">
      <c r="A7" s="19"/>
      <c r="B7" s="20"/>
      <c r="C7" s="20"/>
      <c r="D7" s="20"/>
      <c r="E7" s="8"/>
      <c r="F7" s="8"/>
    </row>
    <row r="8" spans="1:6" ht="16.7" customHeight="1">
      <c r="A8" s="8"/>
      <c r="B8" s="22" t="s">
        <v>75</v>
      </c>
      <c r="C8" s="22" t="s">
        <v>36</v>
      </c>
      <c r="D8" s="20"/>
      <c r="E8" s="8"/>
      <c r="F8" s="20"/>
    </row>
    <row r="9" spans="1:6" ht="20.100000000000001" customHeight="1">
      <c r="A9" s="8"/>
      <c r="B9" s="12" t="str">
        <f>"Year 1-"&amp;Calculations!B6</f>
        <v>Year 1-10</v>
      </c>
      <c r="C9" s="12" t="str">
        <f>IF(Calculations!B5&lt;13,"Year "&amp;1+Calculations!B6,"Year "&amp;1+Calculations!B6&amp;"-"&amp;ROUNDUP(Calculations!B5/12,0)+Calculations!B6)</f>
        <v>Year 11-15</v>
      </c>
      <c r="D9" s="12" t="s">
        <v>47</v>
      </c>
      <c r="E9" s="8"/>
      <c r="F9" s="8"/>
    </row>
    <row r="10" spans="1:6" ht="20.100000000000001" customHeight="1">
      <c r="A10" s="8"/>
      <c r="B10" s="23"/>
      <c r="C10" s="23"/>
      <c r="D10" s="23"/>
      <c r="E10" s="8"/>
      <c r="F10" s="8"/>
    </row>
    <row r="11" spans="1:6" ht="20.100000000000001" customHeight="1">
      <c r="A11" s="10" t="s">
        <v>48</v>
      </c>
      <c r="B11" s="23"/>
      <c r="C11" s="23"/>
      <c r="D11" s="23"/>
      <c r="E11" s="8"/>
      <c r="F11" s="8"/>
    </row>
    <row r="12" spans="1:6" ht="20.100000000000001" customHeight="1">
      <c r="A12" s="10" t="s">
        <v>49</v>
      </c>
      <c r="B12" s="23"/>
      <c r="C12" s="23"/>
      <c r="D12" s="23"/>
      <c r="E12" s="8"/>
      <c r="F12" s="8"/>
    </row>
    <row r="13" spans="1:6" ht="16.7" customHeight="1">
      <c r="A13" s="12" t="str">
        <f>Proforma!A12</f>
        <v>Written premium: VSC</v>
      </c>
      <c r="B13" s="24">
        <f>SUM(Proforma!B12:K12)</f>
        <v>1200000</v>
      </c>
      <c r="C13" s="24">
        <f>Proforma!L12</f>
        <v>0</v>
      </c>
      <c r="D13" s="24">
        <f t="shared" ref="D13:D24" si="0">SUM(B13:C13)</f>
        <v>1200000</v>
      </c>
      <c r="E13" s="8"/>
      <c r="F13" s="8"/>
    </row>
    <row r="14" spans="1:6" ht="16.7" customHeight="1">
      <c r="A14" s="12" t="str">
        <f>Proforma!A13</f>
        <v>Written premium: GAP</v>
      </c>
      <c r="B14" s="20">
        <f>SUM(Proforma!B13:K13)</f>
        <v>288000</v>
      </c>
      <c r="C14" s="20">
        <f>Proforma!L13</f>
        <v>0</v>
      </c>
      <c r="D14" s="20">
        <f t="shared" si="0"/>
        <v>288000</v>
      </c>
      <c r="E14" s="8"/>
      <c r="F14" s="8"/>
    </row>
    <row r="15" spans="1:6" ht="16.7" customHeight="1">
      <c r="A15" s="12" t="str">
        <f>Proforma!A14</f>
        <v>Written premium: Ancillary</v>
      </c>
      <c r="B15" s="20">
        <f>SUM(Proforma!B14:K14)</f>
        <v>192000</v>
      </c>
      <c r="C15" s="20">
        <f>Proforma!L14</f>
        <v>0</v>
      </c>
      <c r="D15" s="20">
        <f t="shared" si="0"/>
        <v>192000</v>
      </c>
      <c r="E15" s="8"/>
      <c r="F15" s="8"/>
    </row>
    <row r="16" spans="1:6" ht="16.7" customHeight="1">
      <c r="A16" s="12" t="str">
        <f>Proforma!A15</f>
        <v>Written premium: LW</v>
      </c>
      <c r="B16" s="20">
        <f>SUM(Proforma!B15:K15)</f>
        <v>600000</v>
      </c>
      <c r="C16" s="20">
        <f>Proforma!L15</f>
        <v>0</v>
      </c>
      <c r="D16" s="20">
        <f t="shared" si="0"/>
        <v>600000</v>
      </c>
      <c r="E16" s="8"/>
      <c r="F16" s="8"/>
    </row>
    <row r="17" spans="1:6" ht="16.7" customHeight="1">
      <c r="A17" s="12" t="str">
        <f>Proforma!A16</f>
        <v>Ceding fee: VSC</v>
      </c>
      <c r="B17" s="20">
        <f>SUM(Proforma!B16:K16)</f>
        <v>0</v>
      </c>
      <c r="C17" s="20">
        <f>Proforma!L16</f>
        <v>0</v>
      </c>
      <c r="D17" s="20">
        <f t="shared" si="0"/>
        <v>0</v>
      </c>
      <c r="E17" s="8"/>
      <c r="F17" s="8"/>
    </row>
    <row r="18" spans="1:6" ht="16.7" customHeight="1">
      <c r="A18" s="12" t="str">
        <f>Proforma!A17</f>
        <v>Ceding fee: GAP</v>
      </c>
      <c r="B18" s="20">
        <f>SUM(Proforma!B17:K17)</f>
        <v>0</v>
      </c>
      <c r="C18" s="20">
        <f>Proforma!L17</f>
        <v>0</v>
      </c>
      <c r="D18" s="20">
        <f t="shared" si="0"/>
        <v>0</v>
      </c>
      <c r="E18" s="8"/>
      <c r="F18" s="8"/>
    </row>
    <row r="19" spans="1:6" ht="16.7" customHeight="1">
      <c r="A19" s="12" t="str">
        <f>Proforma!A18</f>
        <v>Ceding fee: Ancillary</v>
      </c>
      <c r="B19" s="20">
        <f>SUM(Proforma!B18:K18)</f>
        <v>0</v>
      </c>
      <c r="C19" s="20">
        <f>Proforma!L18</f>
        <v>0</v>
      </c>
      <c r="D19" s="20">
        <f t="shared" si="0"/>
        <v>0</v>
      </c>
      <c r="E19" s="8"/>
      <c r="F19" s="8"/>
    </row>
    <row r="20" spans="1:6" ht="16.7" customHeight="1">
      <c r="A20" s="12" t="str">
        <f>Proforma!A19</f>
        <v>Ceding fee: LW</v>
      </c>
      <c r="B20" s="20">
        <f>SUM(Proforma!B19:K19)</f>
        <v>0</v>
      </c>
      <c r="C20" s="20">
        <f>Proforma!L19</f>
        <v>0</v>
      </c>
      <c r="D20" s="20">
        <f t="shared" si="0"/>
        <v>0</v>
      </c>
      <c r="E20" s="8"/>
      <c r="F20" s="8"/>
    </row>
    <row r="21" spans="1:6" ht="16.7" customHeight="1">
      <c r="A21" s="12" t="str">
        <f>Proforma!A20</f>
        <v>Admin fees: VSC</v>
      </c>
      <c r="B21" s="20">
        <f>SUM(Proforma!B20:K20)</f>
        <v>-525600</v>
      </c>
      <c r="C21" s="20">
        <f>Proforma!L20</f>
        <v>0</v>
      </c>
      <c r="D21" s="20">
        <f t="shared" si="0"/>
        <v>-525600</v>
      </c>
      <c r="E21" s="8"/>
      <c r="F21" s="8"/>
    </row>
    <row r="22" spans="1:6" ht="16.7" customHeight="1">
      <c r="A22" s="12" t="str">
        <f>Proforma!A21</f>
        <v>Admin fees: GAP</v>
      </c>
      <c r="B22" s="20">
        <f>SUM(Proforma!B21:K21)</f>
        <v>-171000</v>
      </c>
      <c r="C22" s="20">
        <f>Proforma!L21</f>
        <v>0</v>
      </c>
      <c r="D22" s="20">
        <f t="shared" si="0"/>
        <v>-171000</v>
      </c>
      <c r="E22" s="8"/>
      <c r="F22" s="8"/>
    </row>
    <row r="23" spans="1:6" ht="16.7" customHeight="1">
      <c r="A23" s="12" t="str">
        <f>Proforma!A22</f>
        <v>Admin fees: Ancillary</v>
      </c>
      <c r="B23" s="20">
        <f>SUM(Proforma!B22:K22)</f>
        <v>-228000</v>
      </c>
      <c r="C23" s="20">
        <f>Proforma!L22</f>
        <v>0</v>
      </c>
      <c r="D23" s="20">
        <f t="shared" si="0"/>
        <v>-228000</v>
      </c>
      <c r="E23" s="8"/>
      <c r="F23" s="8"/>
    </row>
    <row r="24" spans="1:6" ht="18.600000000000001" customHeight="1">
      <c r="A24" s="12" t="str">
        <f>Proforma!A23</f>
        <v>Admin fees: LW</v>
      </c>
      <c r="B24" s="25">
        <f>SUM(Proforma!B23:K23)</f>
        <v>-168000</v>
      </c>
      <c r="C24" s="25">
        <f>Proforma!L23</f>
        <v>0</v>
      </c>
      <c r="D24" s="25">
        <f t="shared" si="0"/>
        <v>-168000</v>
      </c>
      <c r="E24" s="8"/>
      <c r="F24" s="8"/>
    </row>
    <row r="25" spans="1:6" ht="18.600000000000001" customHeight="1">
      <c r="A25" s="10" t="s">
        <v>50</v>
      </c>
      <c r="B25" s="25">
        <f>SUM(B13:B24)</f>
        <v>1187400</v>
      </c>
      <c r="C25" s="25">
        <f>SUM(C13:C24)</f>
        <v>0</v>
      </c>
      <c r="D25" s="25">
        <f>SUM(D13:D24)</f>
        <v>1187400</v>
      </c>
      <c r="E25" s="8"/>
      <c r="F25" s="8"/>
    </row>
    <row r="26" spans="1:6" ht="16.7" customHeight="1">
      <c r="A26" s="26" t="s">
        <v>51</v>
      </c>
      <c r="B26" s="20"/>
      <c r="C26" s="20"/>
      <c r="D26" s="20"/>
      <c r="E26" s="8"/>
      <c r="F26" s="8"/>
    </row>
    <row r="27" spans="1:6" ht="16.7" customHeight="1">
      <c r="A27" s="12" t="str">
        <f>Proforma!A26</f>
        <v>Claims: VSC</v>
      </c>
      <c r="B27" s="20">
        <f>SUM(Proforma!B26:K26)</f>
        <v>227779</v>
      </c>
      <c r="C27" s="20">
        <f>Proforma!L26</f>
        <v>55470</v>
      </c>
      <c r="D27" s="20">
        <f t="shared" ref="D27:D35" si="1">SUM(B27:C27)</f>
        <v>283249</v>
      </c>
      <c r="E27" s="27"/>
      <c r="F27" s="8"/>
    </row>
    <row r="28" spans="1:6" ht="16.7" customHeight="1">
      <c r="A28" s="12" t="str">
        <f>Proforma!A27</f>
        <v>Claims: GAP</v>
      </c>
      <c r="B28" s="20">
        <f>SUM(Proforma!B27:K27)</f>
        <v>64408</v>
      </c>
      <c r="C28" s="20">
        <f>Proforma!L27</f>
        <v>21002</v>
      </c>
      <c r="D28" s="20">
        <f t="shared" si="1"/>
        <v>85410</v>
      </c>
      <c r="E28" s="27"/>
      <c r="F28" s="8"/>
    </row>
    <row r="29" spans="1:6" ht="16.7" customHeight="1">
      <c r="A29" s="12" t="str">
        <f>Proforma!A28</f>
        <v>Claims: Ancillary</v>
      </c>
      <c r="B29" s="20">
        <f>SUM(Proforma!B28:K28)</f>
        <v>-6765</v>
      </c>
      <c r="C29" s="20">
        <f>Proforma!L28</f>
        <v>-1155</v>
      </c>
      <c r="D29" s="20">
        <f t="shared" si="1"/>
        <v>-7920</v>
      </c>
      <c r="E29" s="27"/>
      <c r="F29" s="8"/>
    </row>
    <row r="30" spans="1:6" ht="16.7" customHeight="1">
      <c r="A30" s="12" t="str">
        <f>Proforma!A29</f>
        <v>Claims: LW</v>
      </c>
      <c r="B30" s="20">
        <f>SUM(Proforma!B29:K29)</f>
        <v>4284</v>
      </c>
      <c r="C30" s="20">
        <f>Proforma!L29</f>
        <v>36</v>
      </c>
      <c r="D30" s="20">
        <f t="shared" si="1"/>
        <v>4320</v>
      </c>
      <c r="E30" s="27"/>
      <c r="F30" s="8"/>
    </row>
    <row r="31" spans="1:6" ht="16.7" customHeight="1">
      <c r="A31" s="12" t="str">
        <f>Proforma!A30</f>
        <v>Change in unearned premium: VSC</v>
      </c>
      <c r="B31" s="20">
        <f>SUM(Proforma!B30:K30)</f>
        <v>132072</v>
      </c>
      <c r="C31" s="20">
        <f>Proforma!L30</f>
        <v>-132072</v>
      </c>
      <c r="D31" s="20">
        <f t="shared" si="1"/>
        <v>0</v>
      </c>
      <c r="E31" s="8"/>
      <c r="F31" s="8"/>
    </row>
    <row r="32" spans="1:6" ht="16.7" customHeight="1">
      <c r="A32" s="12" t="str">
        <f>Proforma!A31</f>
        <v>Change in unearned premium: GAP</v>
      </c>
      <c r="B32" s="20">
        <f>SUM(Proforma!B31:K31)</f>
        <v>28770</v>
      </c>
      <c r="C32" s="20">
        <f>Proforma!L31</f>
        <v>-28770</v>
      </c>
      <c r="D32" s="20">
        <f t="shared" si="1"/>
        <v>0</v>
      </c>
      <c r="E32" s="8"/>
      <c r="F32" s="8"/>
    </row>
    <row r="33" spans="1:6" ht="16.7" customHeight="1">
      <c r="A33" s="12" t="str">
        <f>Proforma!A32</f>
        <v>Change in unearned premium: Ancillary</v>
      </c>
      <c r="B33" s="20">
        <f>SUM(Proforma!B32:K32)</f>
        <v>-5250</v>
      </c>
      <c r="C33" s="20">
        <f>Proforma!L32</f>
        <v>5250</v>
      </c>
      <c r="D33" s="20">
        <f t="shared" si="1"/>
        <v>0</v>
      </c>
      <c r="E33" s="8"/>
      <c r="F33" s="8"/>
    </row>
    <row r="34" spans="1:6" ht="16.7" customHeight="1">
      <c r="A34" s="12" t="str">
        <f>Proforma!A33</f>
        <v>Change in unearned premium: LW</v>
      </c>
      <c r="B34" s="20">
        <f>SUM(Proforma!B33:K33)</f>
        <v>3600</v>
      </c>
      <c r="C34" s="20">
        <f>Proforma!L33</f>
        <v>-3600</v>
      </c>
      <c r="D34" s="20">
        <f t="shared" si="1"/>
        <v>0</v>
      </c>
      <c r="E34" s="8"/>
      <c r="F34" s="8"/>
    </row>
    <row r="35" spans="1:6" ht="18.600000000000001" customHeight="1">
      <c r="A35" s="12" t="s">
        <v>52</v>
      </c>
      <c r="B35" s="25">
        <f>SUM(Proforma!B34:K34)</f>
        <v>50000</v>
      </c>
      <c r="C35" s="25">
        <f>Proforma!L34</f>
        <v>25000</v>
      </c>
      <c r="D35" s="25">
        <f t="shared" si="1"/>
        <v>75000</v>
      </c>
      <c r="E35" s="8"/>
      <c r="F35" s="8"/>
    </row>
    <row r="36" spans="1:6" ht="18.600000000000001" customHeight="1">
      <c r="A36" s="10" t="s">
        <v>53</v>
      </c>
      <c r="B36" s="25">
        <f>SUM(B27:B35)</f>
        <v>498898</v>
      </c>
      <c r="C36" s="25">
        <f>SUM(C27:C35)</f>
        <v>-58839</v>
      </c>
      <c r="D36" s="25">
        <f>SUM(D27:D35)</f>
        <v>440059</v>
      </c>
      <c r="E36" s="8"/>
      <c r="F36" s="8"/>
    </row>
    <row r="37" spans="1:6" ht="18.600000000000001" customHeight="1">
      <c r="A37" s="10" t="s">
        <v>54</v>
      </c>
      <c r="B37" s="25">
        <f>B25-B36</f>
        <v>688502</v>
      </c>
      <c r="C37" s="25">
        <f>C25-C36</f>
        <v>58839</v>
      </c>
      <c r="D37" s="25">
        <f>D25-D36</f>
        <v>747341</v>
      </c>
      <c r="E37" s="8"/>
      <c r="F37" s="8"/>
    </row>
    <row r="38" spans="1:6" ht="16.7" customHeight="1">
      <c r="A38" s="10" t="s">
        <v>55</v>
      </c>
      <c r="B38" s="20"/>
      <c r="C38" s="20"/>
      <c r="D38" s="20"/>
      <c r="E38" s="8"/>
      <c r="F38" s="8"/>
    </row>
    <row r="39" spans="1:6" ht="16.7" customHeight="1">
      <c r="A39" s="28" t="s">
        <v>56</v>
      </c>
      <c r="B39" s="20">
        <f>SUM(Proforma!B38:K38)</f>
        <v>375870</v>
      </c>
      <c r="C39" s="20">
        <f>Proforma!L38</f>
        <v>337118</v>
      </c>
      <c r="D39" s="20">
        <f>SUM(B39:C39)</f>
        <v>712988</v>
      </c>
      <c r="E39" s="8"/>
      <c r="F39" s="8"/>
    </row>
    <row r="40" spans="1:6" ht="18.600000000000001" customHeight="1">
      <c r="A40" s="12" t="s">
        <v>57</v>
      </c>
      <c r="B40" s="25">
        <f>SUM(Proforma!B39:K39)</f>
        <v>0</v>
      </c>
      <c r="C40" s="25">
        <f>Proforma!L39</f>
        <v>0</v>
      </c>
      <c r="D40" s="25">
        <f>SUM(B40:C40)</f>
        <v>0</v>
      </c>
      <c r="E40" s="8"/>
      <c r="F40" s="8"/>
    </row>
    <row r="41" spans="1:6" ht="18.600000000000001" customHeight="1">
      <c r="A41" s="10" t="s">
        <v>58</v>
      </c>
      <c r="B41" s="25">
        <f>SUM(B39:B40)</f>
        <v>375870</v>
      </c>
      <c r="C41" s="25">
        <f>SUM(C39:C40)</f>
        <v>337118</v>
      </c>
      <c r="D41" s="25">
        <f>SUM(D39:D40)</f>
        <v>712988</v>
      </c>
      <c r="E41" s="8"/>
      <c r="F41" s="8"/>
    </row>
    <row r="42" spans="1:6" ht="18.600000000000001" customHeight="1">
      <c r="A42" s="10" t="s">
        <v>59</v>
      </c>
      <c r="B42" s="25">
        <f>B37+B41</f>
        <v>1064372</v>
      </c>
      <c r="C42" s="25">
        <f>C37+C41</f>
        <v>395957</v>
      </c>
      <c r="D42" s="25">
        <f>D37+D41</f>
        <v>1460329</v>
      </c>
      <c r="E42" s="8"/>
      <c r="F42" s="8"/>
    </row>
    <row r="43" spans="1:6" ht="18.600000000000001" customHeight="1">
      <c r="A43" s="28" t="s">
        <v>60</v>
      </c>
      <c r="B43" s="25">
        <f>SUM(Proforma!B42:K42)</f>
        <v>60953</v>
      </c>
      <c r="C43" s="25">
        <f>Proforma!L42</f>
        <v>67620</v>
      </c>
      <c r="D43" s="25">
        <f>SUM(B43:C43)</f>
        <v>128573</v>
      </c>
      <c r="E43" s="8"/>
      <c r="F43" s="8"/>
    </row>
    <row r="44" spans="1:6" ht="17.100000000000001" customHeight="1">
      <c r="A44" s="10" t="s">
        <v>61</v>
      </c>
      <c r="B44" s="29">
        <f>B42-B43</f>
        <v>1003419</v>
      </c>
      <c r="C44" s="29">
        <f>C42-C43</f>
        <v>328337</v>
      </c>
      <c r="D44" s="29">
        <f>D42-D43</f>
        <v>1331756</v>
      </c>
      <c r="E44" s="8"/>
      <c r="F44" s="8"/>
    </row>
    <row r="45" spans="1:6" ht="17.100000000000001" customHeight="1">
      <c r="A45" s="30"/>
      <c r="B45" s="32"/>
      <c r="C45" s="32"/>
      <c r="D45" s="20"/>
      <c r="E45" s="8"/>
      <c r="F45" s="8"/>
    </row>
    <row r="46" spans="1:6" ht="16.7" customHeight="1">
      <c r="A46" s="10" t="str">
        <f>Proforma!A45</f>
        <v>Loss Ratio: VSC</v>
      </c>
      <c r="B46" s="31">
        <f>Assumptions!$B$26</f>
        <v>0.42</v>
      </c>
      <c r="C46" s="31">
        <f>Assumptions!$B$26</f>
        <v>0.42</v>
      </c>
      <c r="D46" s="20"/>
      <c r="E46" s="8"/>
      <c r="F46" s="8"/>
    </row>
    <row r="47" spans="1:6" ht="16.7" customHeight="1">
      <c r="A47" s="10" t="str">
        <f>Proforma!A46</f>
        <v>Loss Ratio: GAP</v>
      </c>
      <c r="B47" s="31">
        <f>Assumptions!$C$26</f>
        <v>0.73</v>
      </c>
      <c r="C47" s="31">
        <f>Assumptions!$C$26</f>
        <v>0.73</v>
      </c>
      <c r="D47" s="20"/>
      <c r="E47" s="8"/>
      <c r="F47" s="8"/>
    </row>
    <row r="48" spans="1:6" ht="16.7" customHeight="1">
      <c r="A48" s="10" t="str">
        <f>Proforma!A47</f>
        <v>Loss Ratio: Ancillary</v>
      </c>
      <c r="B48" s="31">
        <f>Assumptions!$D$26</f>
        <v>0.22</v>
      </c>
      <c r="C48" s="31">
        <f>Assumptions!$D$26</f>
        <v>0.22</v>
      </c>
      <c r="D48" s="20"/>
      <c r="E48" s="8"/>
      <c r="F48" s="8"/>
    </row>
    <row r="49" spans="1:6" ht="16.7" customHeight="1">
      <c r="A49" s="10" t="str">
        <f>Proforma!A48</f>
        <v>Loss Ratio: LW</v>
      </c>
      <c r="B49" s="31">
        <f>Assumptions!$E$26</f>
        <v>0.01</v>
      </c>
      <c r="C49" s="31">
        <f>Assumptions!$E$26</f>
        <v>0.01</v>
      </c>
      <c r="D49" s="20"/>
      <c r="E49" s="8"/>
      <c r="F49" s="8"/>
    </row>
    <row r="50" spans="1:6" ht="17.100000000000001" customHeight="1">
      <c r="A50" s="30"/>
      <c r="B50" s="32"/>
      <c r="C50" s="32"/>
      <c r="D50" s="20"/>
      <c r="E50" s="8"/>
      <c r="F50" s="8"/>
    </row>
    <row r="51" spans="1:6" ht="17.100000000000001" customHeight="1">
      <c r="A51" s="30"/>
      <c r="B51" s="32"/>
      <c r="C51" s="32"/>
      <c r="D51" s="20"/>
      <c r="E51" s="8"/>
      <c r="F51" s="8"/>
    </row>
    <row r="52" spans="1:6" ht="31.7" customHeight="1">
      <c r="A52" s="105" t="str">
        <f>A3</f>
        <v>Action</v>
      </c>
      <c r="B52" s="99"/>
      <c r="C52" s="99"/>
      <c r="D52" s="99"/>
      <c r="E52" s="99"/>
      <c r="F52" s="99"/>
    </row>
    <row r="53" spans="1:6" ht="28.15" customHeight="1">
      <c r="A53" s="107" t="str">
        <f>Proforma!A52</f>
        <v>Balance Sheet</v>
      </c>
      <c r="B53" s="99"/>
      <c r="C53" s="99"/>
      <c r="D53" s="99"/>
      <c r="E53" s="99"/>
      <c r="F53" s="99"/>
    </row>
    <row r="54" spans="1:6" ht="16.7" customHeight="1">
      <c r="A54" s="35"/>
      <c r="B54" s="35"/>
      <c r="C54" s="35"/>
      <c r="D54" s="35"/>
      <c r="E54" s="8"/>
      <c r="F54" s="8"/>
    </row>
    <row r="55" spans="1:6" ht="16.7" customHeight="1">
      <c r="A55" s="19"/>
      <c r="B55" s="20"/>
      <c r="C55" s="20"/>
      <c r="D55" s="20"/>
      <c r="E55" s="8"/>
      <c r="F55" s="8"/>
    </row>
    <row r="56" spans="1:6" ht="16.7" customHeight="1">
      <c r="A56" s="19"/>
      <c r="B56" s="20"/>
      <c r="C56" s="20"/>
      <c r="D56" s="20"/>
      <c r="E56" s="8"/>
      <c r="F56" s="8"/>
    </row>
    <row r="57" spans="1:6" ht="16.7" customHeight="1">
      <c r="A57" s="19"/>
      <c r="B57" s="20"/>
      <c r="C57" s="20"/>
      <c r="D57" s="20"/>
      <c r="E57" s="8"/>
      <c r="F57" s="8"/>
    </row>
    <row r="58" spans="1:6" ht="16.7" customHeight="1">
      <c r="A58" s="8"/>
      <c r="B58" s="22" t="s">
        <v>75</v>
      </c>
      <c r="C58" s="22" t="s">
        <v>36</v>
      </c>
      <c r="D58" s="20"/>
      <c r="E58" s="8"/>
      <c r="F58" s="8"/>
    </row>
    <row r="59" spans="1:6" ht="20.100000000000001" customHeight="1">
      <c r="A59" s="11"/>
      <c r="B59" s="33" t="str">
        <f>"Year "&amp;Calculations!B6</f>
        <v>Year 10</v>
      </c>
      <c r="C59" s="33" t="str">
        <f>"Year "&amp;ROUNDUP(Calculations!B5/12,0)+Calculations!B6</f>
        <v>Year 15</v>
      </c>
      <c r="D59" s="23"/>
      <c r="E59" s="8"/>
      <c r="F59" s="8"/>
    </row>
    <row r="60" spans="1:6" ht="16.7" customHeight="1">
      <c r="A60" s="8"/>
      <c r="B60" s="20"/>
      <c r="C60" s="20"/>
      <c r="D60" s="20"/>
      <c r="E60" s="8"/>
      <c r="F60" s="8"/>
    </row>
    <row r="61" spans="1:6" ht="16.7" customHeight="1">
      <c r="A61" s="26" t="s">
        <v>63</v>
      </c>
      <c r="B61" s="20"/>
      <c r="C61" s="20"/>
      <c r="D61" s="20"/>
      <c r="E61" s="8"/>
      <c r="F61" s="8"/>
    </row>
    <row r="62" spans="1:6" ht="18.600000000000001" customHeight="1">
      <c r="A62" s="12" t="s">
        <v>64</v>
      </c>
      <c r="B62" s="34">
        <f>SUM(Calculations!B89:K89)</f>
        <v>1167611</v>
      </c>
      <c r="C62" s="34">
        <f>Proforma!L59</f>
        <v>1336756</v>
      </c>
      <c r="D62" s="20"/>
      <c r="E62" s="8"/>
      <c r="F62" s="8"/>
    </row>
    <row r="63" spans="1:6" ht="17.100000000000001" customHeight="1">
      <c r="A63" s="10" t="s">
        <v>65</v>
      </c>
      <c r="B63" s="32">
        <f>SUM(B62)</f>
        <v>1167611</v>
      </c>
      <c r="C63" s="32">
        <f>SUM(C62)</f>
        <v>1336756</v>
      </c>
      <c r="D63" s="20"/>
      <c r="E63" s="8"/>
      <c r="F63" s="8"/>
    </row>
    <row r="64" spans="1:6" ht="16.7" customHeight="1">
      <c r="A64" s="8"/>
      <c r="B64" s="20"/>
      <c r="C64" s="20"/>
      <c r="D64" s="20"/>
      <c r="E64" s="8"/>
      <c r="F64" s="8"/>
    </row>
    <row r="65" spans="1:6" ht="16.7" customHeight="1">
      <c r="A65" s="26" t="s">
        <v>66</v>
      </c>
      <c r="B65" s="20"/>
      <c r="C65" s="20"/>
      <c r="D65" s="20"/>
      <c r="E65" s="8"/>
      <c r="F65" s="8"/>
    </row>
    <row r="66" spans="1:6" ht="16.7" customHeight="1">
      <c r="A66" s="26" t="s">
        <v>76</v>
      </c>
      <c r="B66" s="20"/>
      <c r="C66" s="20"/>
      <c r="D66" s="20"/>
      <c r="E66" s="8"/>
      <c r="F66" s="8"/>
    </row>
    <row r="67" spans="1:6" ht="16.7" customHeight="1">
      <c r="A67" s="12" t="str">
        <f>Proforma!A64</f>
        <v>Unearned premium: VSC</v>
      </c>
      <c r="B67" s="20">
        <f>-SUM(Calculations!B90:K90)</f>
        <v>132072</v>
      </c>
      <c r="C67" s="20">
        <f>Proforma!L64</f>
        <v>0</v>
      </c>
      <c r="D67" s="20"/>
      <c r="E67" s="8"/>
      <c r="F67" s="8"/>
    </row>
    <row r="68" spans="1:6" ht="16.7" customHeight="1">
      <c r="A68" s="12" t="str">
        <f>Proforma!A65</f>
        <v>Unearned premium: GAP</v>
      </c>
      <c r="B68" s="20">
        <f>-SUM(Calculations!B91:K91)</f>
        <v>28770</v>
      </c>
      <c r="C68" s="20">
        <f>Proforma!L65</f>
        <v>0</v>
      </c>
      <c r="D68" s="20"/>
      <c r="E68" s="8"/>
      <c r="F68" s="8"/>
    </row>
    <row r="69" spans="1:6" ht="16.7" customHeight="1">
      <c r="A69" s="12" t="str">
        <f>Proforma!A66</f>
        <v>Unearned premium: Ancillary</v>
      </c>
      <c r="B69" s="20">
        <f>-SUM(Calculations!B92:K92)</f>
        <v>-5250</v>
      </c>
      <c r="C69" s="20">
        <f>Proforma!L66</f>
        <v>0</v>
      </c>
      <c r="D69" s="20"/>
      <c r="E69" s="8"/>
      <c r="F69" s="8"/>
    </row>
    <row r="70" spans="1:6" ht="18.600000000000001" customHeight="1">
      <c r="A70" s="12" t="str">
        <f>Proforma!A67</f>
        <v>Unearned premium: LW</v>
      </c>
      <c r="B70" s="25">
        <f>-SUM(Calculations!B93:K93)</f>
        <v>3600</v>
      </c>
      <c r="C70" s="25">
        <f>Proforma!L67</f>
        <v>0</v>
      </c>
      <c r="D70" s="20"/>
      <c r="E70" s="8"/>
      <c r="F70" s="8"/>
    </row>
    <row r="71" spans="1:6" ht="18.600000000000001" customHeight="1">
      <c r="A71" s="10" t="s">
        <v>68</v>
      </c>
      <c r="B71" s="25">
        <f>SUM(B67:B70)</f>
        <v>159192</v>
      </c>
      <c r="C71" s="25">
        <f>SUM(C67:C70)</f>
        <v>0</v>
      </c>
      <c r="D71" s="20"/>
      <c r="E71" s="8"/>
      <c r="F71" s="8"/>
    </row>
    <row r="72" spans="1:6" ht="16.7" customHeight="1">
      <c r="A72" s="26" t="s">
        <v>69</v>
      </c>
      <c r="B72" s="20"/>
      <c r="C72" s="20"/>
      <c r="D72" s="20"/>
      <c r="E72" s="8"/>
      <c r="F72" s="8"/>
    </row>
    <row r="73" spans="1:6" ht="16.7" customHeight="1">
      <c r="A73" s="12" t="s">
        <v>70</v>
      </c>
      <c r="B73" s="20">
        <f>Assumptions!C9</f>
        <v>5000</v>
      </c>
      <c r="C73" s="20">
        <f>Proforma!L70</f>
        <v>5000</v>
      </c>
      <c r="D73" s="20"/>
      <c r="E73" s="8"/>
      <c r="F73" s="8"/>
    </row>
    <row r="74" spans="1:6" ht="16.7" customHeight="1">
      <c r="A74" s="12" t="s">
        <v>71</v>
      </c>
      <c r="B74" s="20">
        <v>0</v>
      </c>
      <c r="C74" s="20">
        <f>Proforma!L71</f>
        <v>1003419</v>
      </c>
      <c r="D74" s="20"/>
      <c r="E74" s="8"/>
      <c r="F74" s="8"/>
    </row>
    <row r="75" spans="1:6" ht="18.600000000000001" customHeight="1">
      <c r="A75" s="12" t="s">
        <v>61</v>
      </c>
      <c r="B75" s="25">
        <f>SUM(Proforma!B72:K72)</f>
        <v>1003419</v>
      </c>
      <c r="C75" s="25">
        <f>Proforma!L72</f>
        <v>328337</v>
      </c>
      <c r="D75" s="20"/>
      <c r="E75" s="8"/>
      <c r="F75" s="8"/>
    </row>
    <row r="76" spans="1:6" ht="18.600000000000001" customHeight="1">
      <c r="A76" s="10" t="s">
        <v>72</v>
      </c>
      <c r="B76" s="25">
        <f>SUM(B73:B75)</f>
        <v>1008419</v>
      </c>
      <c r="C76" s="25">
        <f>SUM(C73:C75)</f>
        <v>1336756</v>
      </c>
      <c r="D76" s="20"/>
      <c r="E76" s="8"/>
      <c r="F76" s="8"/>
    </row>
    <row r="77" spans="1:6" ht="17.100000000000001" customHeight="1">
      <c r="A77" s="10" t="s">
        <v>73</v>
      </c>
      <c r="B77" s="29">
        <f>B71+B76</f>
        <v>1167611</v>
      </c>
      <c r="C77" s="29">
        <f>C71+C76</f>
        <v>1336756</v>
      </c>
      <c r="D77" s="20"/>
      <c r="E77" s="8"/>
      <c r="F77" s="8"/>
    </row>
    <row r="78" spans="1:6" ht="16.7" customHeight="1">
      <c r="A78" s="8"/>
      <c r="B78" s="20"/>
      <c r="C78" s="20"/>
      <c r="D78" s="20"/>
      <c r="E78" s="8"/>
      <c r="F78" s="8"/>
    </row>
    <row r="79" spans="1:6" ht="16.7" customHeight="1">
      <c r="A79" s="8"/>
      <c r="B79" s="26" t="str">
        <f>IF(B63=B77," ","ERROR")</f>
        <v xml:space="preserve"> </v>
      </c>
      <c r="C79" s="26" t="str">
        <f>IF(C63=C77," ","ERROR")</f>
        <v xml:space="preserve"> </v>
      </c>
      <c r="D79" s="20"/>
      <c r="E79" s="8"/>
      <c r="F79" s="8"/>
    </row>
    <row r="80" spans="1:6" ht="16.7" customHeight="1">
      <c r="A80" s="8"/>
      <c r="B80" s="20"/>
      <c r="C80" s="20"/>
      <c r="D80" s="20"/>
      <c r="E80" s="8"/>
      <c r="F80" s="8"/>
    </row>
    <row r="81" spans="1:6" ht="16.7" customHeight="1">
      <c r="A81" s="8"/>
      <c r="B81" s="20"/>
      <c r="C81" s="20"/>
      <c r="D81" s="20"/>
      <c r="E81" s="8"/>
      <c r="F81" s="8"/>
    </row>
    <row r="82" spans="1:6" ht="16.7" customHeight="1">
      <c r="A82" s="8"/>
      <c r="B82" s="20"/>
      <c r="C82" s="20"/>
      <c r="D82" s="20"/>
      <c r="E82" s="8"/>
      <c r="F82" s="8"/>
    </row>
    <row r="83" spans="1:6" ht="16.7" customHeight="1">
      <c r="A83" s="8"/>
      <c r="B83" s="20"/>
      <c r="C83" s="20"/>
      <c r="D83" s="20"/>
      <c r="E83" s="8"/>
      <c r="F83" s="8"/>
    </row>
    <row r="84" spans="1:6" ht="16.7" customHeight="1">
      <c r="A84" s="8"/>
      <c r="B84" s="20"/>
      <c r="C84" s="20"/>
      <c r="D84" s="20"/>
      <c r="E84" s="8"/>
      <c r="F84" s="8"/>
    </row>
    <row r="85" spans="1:6" ht="16.7" customHeight="1">
      <c r="A85" s="8"/>
      <c r="B85" s="20"/>
      <c r="C85" s="20"/>
      <c r="D85" s="20"/>
      <c r="E85" s="8"/>
      <c r="F85" s="8"/>
    </row>
    <row r="86" spans="1:6" ht="16.7" customHeight="1">
      <c r="A86" s="8"/>
      <c r="B86" s="20"/>
      <c r="C86" s="20"/>
      <c r="D86" s="20"/>
      <c r="E86" s="8"/>
      <c r="F86" s="8"/>
    </row>
    <row r="87" spans="1:6" ht="16.7" customHeight="1">
      <c r="A87" s="8"/>
      <c r="B87" s="20"/>
      <c r="C87" s="20"/>
      <c r="D87" s="20"/>
      <c r="E87" s="8"/>
      <c r="F87" s="8"/>
    </row>
    <row r="88" spans="1:6" ht="16.7" customHeight="1">
      <c r="A88" s="8"/>
      <c r="B88" s="20"/>
      <c r="C88" s="20"/>
      <c r="D88" s="20"/>
      <c r="E88" s="8"/>
      <c r="F88" s="8"/>
    </row>
    <row r="89" spans="1:6" ht="16.7" customHeight="1">
      <c r="A89" s="8"/>
      <c r="B89" s="20"/>
      <c r="C89" s="20"/>
      <c r="D89" s="20"/>
      <c r="E89" s="8"/>
      <c r="F89" s="8"/>
    </row>
    <row r="90" spans="1:6" ht="16.7" customHeight="1">
      <c r="A90" s="8"/>
      <c r="B90" s="20"/>
      <c r="C90" s="20"/>
      <c r="D90" s="20"/>
      <c r="E90" s="8"/>
      <c r="F90" s="8"/>
    </row>
    <row r="91" spans="1:6" ht="16.7" customHeight="1">
      <c r="A91" s="8"/>
      <c r="B91" s="20"/>
      <c r="C91" s="20"/>
      <c r="D91" s="20"/>
      <c r="E91" s="8"/>
      <c r="F91" s="8"/>
    </row>
    <row r="92" spans="1:6" ht="16.7" customHeight="1">
      <c r="A92" s="8"/>
      <c r="B92" s="20"/>
      <c r="C92" s="20"/>
      <c r="D92" s="20"/>
      <c r="E92" s="8"/>
      <c r="F92" s="8"/>
    </row>
    <row r="93" spans="1:6" ht="16.7" customHeight="1">
      <c r="A93" s="8"/>
      <c r="B93" s="20"/>
      <c r="C93" s="20"/>
      <c r="D93" s="20"/>
      <c r="E93" s="8"/>
      <c r="F93" s="8"/>
    </row>
    <row r="94" spans="1:6" ht="16.7" customHeight="1">
      <c r="A94" s="8"/>
      <c r="B94" s="20"/>
      <c r="C94" s="20"/>
      <c r="D94" s="20"/>
      <c r="E94" s="8"/>
      <c r="F94" s="8"/>
    </row>
    <row r="95" spans="1:6" ht="16.7" customHeight="1">
      <c r="A95" s="8"/>
      <c r="B95" s="20"/>
      <c r="C95" s="20"/>
      <c r="D95" s="20"/>
      <c r="E95" s="8"/>
      <c r="F95" s="8"/>
    </row>
    <row r="96" spans="1:6" ht="16.7" customHeight="1">
      <c r="A96" s="8"/>
      <c r="B96" s="20"/>
      <c r="C96" s="20"/>
      <c r="D96" s="20"/>
      <c r="E96" s="8"/>
      <c r="F96" s="8"/>
    </row>
    <row r="97" spans="1:6" ht="16.7" customHeight="1">
      <c r="A97" s="8"/>
      <c r="B97" s="20"/>
      <c r="C97" s="20"/>
      <c r="D97" s="20"/>
      <c r="E97" s="8"/>
      <c r="F97" s="8"/>
    </row>
    <row r="98" spans="1:6" ht="16.7" customHeight="1">
      <c r="A98" s="8"/>
      <c r="B98" s="20"/>
      <c r="C98" s="20"/>
      <c r="D98" s="20"/>
      <c r="E98" s="8"/>
      <c r="F98" s="8"/>
    </row>
    <row r="99" spans="1:6" ht="16.7" customHeight="1">
      <c r="A99" s="8"/>
      <c r="B99" s="20"/>
      <c r="C99" s="20"/>
      <c r="D99" s="20"/>
      <c r="E99" s="8"/>
      <c r="F99" s="8"/>
    </row>
    <row r="100" spans="1:6" ht="16.7" customHeight="1">
      <c r="A100" s="8"/>
      <c r="B100" s="20"/>
      <c r="C100" s="20"/>
      <c r="D100" s="20"/>
      <c r="E100" s="8"/>
      <c r="F100" s="8"/>
    </row>
    <row r="101" spans="1:6" ht="16.7" customHeight="1">
      <c r="A101" s="8"/>
      <c r="B101" s="20"/>
      <c r="C101" s="20"/>
      <c r="D101" s="20"/>
      <c r="E101" s="8"/>
      <c r="F101" s="8"/>
    </row>
    <row r="102" spans="1:6" ht="16.7" customHeight="1">
      <c r="A102" s="8"/>
      <c r="B102" s="20"/>
      <c r="C102" s="20"/>
      <c r="D102" s="20"/>
      <c r="E102" s="8"/>
      <c r="F102" s="8"/>
    </row>
    <row r="103" spans="1:6" ht="16.7" customHeight="1">
      <c r="A103" s="8"/>
      <c r="B103" s="20"/>
      <c r="C103" s="20"/>
      <c r="D103" s="20"/>
      <c r="E103" s="8"/>
      <c r="F103" s="8"/>
    </row>
    <row r="104" spans="1:6" ht="16.7" customHeight="1">
      <c r="A104" s="8"/>
      <c r="B104" s="20"/>
      <c r="C104" s="20"/>
      <c r="D104" s="20"/>
      <c r="E104" s="8"/>
      <c r="F104" s="8"/>
    </row>
    <row r="105" spans="1:6" ht="16.7" customHeight="1">
      <c r="A105" s="8"/>
      <c r="B105" s="20"/>
      <c r="C105" s="20"/>
      <c r="D105" s="20"/>
      <c r="E105" s="8"/>
      <c r="F105" s="8"/>
    </row>
    <row r="106" spans="1:6" ht="16.7" customHeight="1">
      <c r="A106" s="8"/>
      <c r="B106" s="20"/>
      <c r="C106" s="20"/>
      <c r="D106" s="20"/>
      <c r="E106" s="8"/>
      <c r="F106" s="8"/>
    </row>
    <row r="107" spans="1:6" ht="16.7" customHeight="1">
      <c r="A107" s="8"/>
      <c r="B107" s="20"/>
      <c r="C107" s="20"/>
      <c r="D107" s="20"/>
      <c r="E107" s="8"/>
      <c r="F107" s="8"/>
    </row>
    <row r="108" spans="1:6" ht="16.7" customHeight="1">
      <c r="A108" s="8"/>
      <c r="B108" s="20"/>
      <c r="C108" s="20"/>
      <c r="D108" s="20"/>
      <c r="E108" s="8"/>
      <c r="F108" s="8"/>
    </row>
    <row r="109" spans="1:6" ht="16.7" customHeight="1">
      <c r="A109" s="8"/>
      <c r="B109" s="20"/>
      <c r="C109" s="20"/>
      <c r="D109" s="20"/>
      <c r="E109" s="8"/>
      <c r="F109" s="8"/>
    </row>
    <row r="110" spans="1:6" ht="16.7" customHeight="1">
      <c r="A110" s="8"/>
      <c r="B110" s="20"/>
      <c r="C110" s="20"/>
      <c r="D110" s="20"/>
      <c r="E110" s="8"/>
      <c r="F110" s="8"/>
    </row>
    <row r="111" spans="1:6" ht="16.7" customHeight="1">
      <c r="A111" s="8"/>
      <c r="B111" s="20"/>
      <c r="C111" s="20"/>
      <c r="D111" s="20"/>
      <c r="E111" s="8"/>
      <c r="F111" s="8"/>
    </row>
    <row r="112" spans="1:6" ht="16.7" customHeight="1">
      <c r="A112" s="8"/>
      <c r="B112" s="20"/>
      <c r="C112" s="20"/>
      <c r="D112" s="20"/>
      <c r="E112" s="8"/>
      <c r="F112" s="8"/>
    </row>
    <row r="113" spans="1:6" ht="16.7" customHeight="1">
      <c r="A113" s="8"/>
      <c r="B113" s="20"/>
      <c r="C113" s="20"/>
      <c r="D113" s="20"/>
      <c r="E113" s="8"/>
      <c r="F113" s="8"/>
    </row>
    <row r="114" spans="1:6" ht="16.7" customHeight="1">
      <c r="A114" s="8"/>
      <c r="B114" s="20"/>
      <c r="C114" s="20"/>
      <c r="D114" s="20"/>
      <c r="E114" s="8"/>
      <c r="F114" s="8"/>
    </row>
    <row r="115" spans="1:6" ht="16.7" customHeight="1">
      <c r="A115" s="8"/>
      <c r="B115" s="20"/>
      <c r="C115" s="20"/>
      <c r="D115" s="20"/>
      <c r="E115" s="8"/>
      <c r="F115" s="8"/>
    </row>
    <row r="116" spans="1:6" ht="16.7" customHeight="1">
      <c r="A116" s="8"/>
      <c r="B116" s="20"/>
      <c r="C116" s="20"/>
      <c r="D116" s="20"/>
      <c r="E116" s="8"/>
      <c r="F116" s="8"/>
    </row>
    <row r="117" spans="1:6" ht="16.7" customHeight="1">
      <c r="A117" s="8"/>
      <c r="B117" s="20"/>
      <c r="C117" s="20"/>
      <c r="D117" s="20"/>
      <c r="E117" s="8"/>
      <c r="F117" s="8"/>
    </row>
    <row r="118" spans="1:6" ht="16.7" customHeight="1">
      <c r="A118" s="8"/>
      <c r="B118" s="20"/>
      <c r="C118" s="20"/>
      <c r="D118" s="20"/>
      <c r="E118" s="8"/>
      <c r="F118" s="8"/>
    </row>
    <row r="119" spans="1:6" ht="16.7" customHeight="1">
      <c r="A119" s="8"/>
      <c r="B119" s="20"/>
      <c r="C119" s="20"/>
      <c r="D119" s="20"/>
      <c r="E119" s="8"/>
      <c r="F119" s="8"/>
    </row>
    <row r="120" spans="1:6" ht="16.7" customHeight="1">
      <c r="A120" s="8"/>
      <c r="B120" s="20"/>
      <c r="C120" s="20"/>
      <c r="D120" s="20"/>
      <c r="E120" s="8"/>
      <c r="F120" s="8"/>
    </row>
    <row r="121" spans="1:6" ht="16.7" customHeight="1">
      <c r="A121" s="8"/>
      <c r="B121" s="20"/>
      <c r="C121" s="20"/>
      <c r="D121" s="20"/>
      <c r="E121" s="8"/>
      <c r="F121" s="8"/>
    </row>
    <row r="122" spans="1:6" ht="16.7" customHeight="1">
      <c r="A122" s="8"/>
      <c r="B122" s="20"/>
      <c r="C122" s="20"/>
      <c r="D122" s="20"/>
      <c r="E122" s="8"/>
      <c r="F122" s="8"/>
    </row>
    <row r="123" spans="1:6" ht="16.7" customHeight="1">
      <c r="A123" s="8"/>
      <c r="B123" s="20"/>
      <c r="C123" s="20"/>
      <c r="D123" s="20"/>
      <c r="E123" s="8"/>
      <c r="F123" s="8"/>
    </row>
    <row r="124" spans="1:6" ht="16.7" customHeight="1">
      <c r="A124" s="8"/>
      <c r="B124" s="20"/>
      <c r="C124" s="20"/>
      <c r="D124" s="20"/>
      <c r="E124" s="8"/>
      <c r="F124" s="8"/>
    </row>
    <row r="125" spans="1:6" ht="16.7" customHeight="1">
      <c r="A125" s="8"/>
      <c r="B125" s="20"/>
      <c r="C125" s="20"/>
      <c r="D125" s="20"/>
      <c r="E125" s="8"/>
      <c r="F125" s="8"/>
    </row>
    <row r="126" spans="1:6" ht="16.7" customHeight="1">
      <c r="A126" s="8"/>
      <c r="B126" s="20"/>
      <c r="C126" s="20"/>
      <c r="D126" s="20"/>
      <c r="E126" s="8"/>
      <c r="F126" s="8"/>
    </row>
    <row r="127" spans="1:6" ht="16.7" customHeight="1">
      <c r="A127" s="8"/>
      <c r="B127" s="20"/>
      <c r="C127" s="20"/>
      <c r="D127" s="20"/>
      <c r="E127" s="8"/>
      <c r="F127" s="8"/>
    </row>
    <row r="128" spans="1:6" ht="16.7" customHeight="1">
      <c r="A128" s="8"/>
      <c r="B128" s="20"/>
      <c r="C128" s="20"/>
      <c r="D128" s="20"/>
      <c r="E128" s="8"/>
      <c r="F128" s="8"/>
    </row>
    <row r="129" spans="1:6" ht="16.7" customHeight="1">
      <c r="A129" s="8"/>
      <c r="B129" s="20"/>
      <c r="C129" s="20"/>
      <c r="D129" s="20"/>
      <c r="E129" s="8"/>
      <c r="F129" s="8"/>
    </row>
    <row r="130" spans="1:6" ht="16.7" customHeight="1">
      <c r="A130" s="8"/>
      <c r="B130" s="20"/>
      <c r="C130" s="20"/>
      <c r="D130" s="20"/>
      <c r="E130" s="8"/>
      <c r="F130" s="8"/>
    </row>
    <row r="131" spans="1:6" ht="16.7" customHeight="1">
      <c r="A131" s="8"/>
      <c r="B131" s="20"/>
      <c r="C131" s="20"/>
      <c r="D131" s="20"/>
      <c r="E131" s="8"/>
      <c r="F131" s="8"/>
    </row>
    <row r="132" spans="1:6" ht="16.7" customHeight="1">
      <c r="A132" s="8"/>
      <c r="B132" s="20"/>
      <c r="C132" s="20"/>
      <c r="D132" s="20"/>
      <c r="E132" s="8"/>
      <c r="F132" s="8"/>
    </row>
    <row r="133" spans="1:6" ht="16.7" customHeight="1">
      <c r="A133" s="8"/>
      <c r="B133" s="20"/>
      <c r="C133" s="20"/>
      <c r="D133" s="20"/>
      <c r="E133" s="8"/>
      <c r="F133" s="8"/>
    </row>
    <row r="134" spans="1:6" ht="16.7" customHeight="1">
      <c r="A134" s="8"/>
      <c r="B134" s="20"/>
      <c r="C134" s="20"/>
      <c r="D134" s="20"/>
      <c r="E134" s="8"/>
      <c r="F134" s="8"/>
    </row>
    <row r="135" spans="1:6" ht="16.7" customHeight="1">
      <c r="A135" s="8"/>
      <c r="B135" s="20"/>
      <c r="C135" s="20"/>
      <c r="D135" s="20"/>
      <c r="E135" s="8"/>
      <c r="F135" s="8"/>
    </row>
    <row r="136" spans="1:6" ht="16.7" customHeight="1">
      <c r="A136" s="8"/>
      <c r="B136" s="20"/>
      <c r="C136" s="20"/>
      <c r="D136" s="20"/>
      <c r="E136" s="8"/>
      <c r="F136" s="8"/>
    </row>
  </sheetData>
  <mergeCells count="6">
    <mergeCell ref="A4:F4"/>
    <mergeCell ref="A3:F3"/>
    <mergeCell ref="A1:F1"/>
    <mergeCell ref="A2:F2"/>
    <mergeCell ref="A53:F53"/>
    <mergeCell ref="A52:F52"/>
  </mergeCells>
  <pageMargins left="0.7" right="0.7" top="1.64" bottom="0.64" header="0.18" footer="0.3"/>
  <pageSetup scale="26" orientation="portrait" r:id="rId1"/>
  <headerFooter>
    <oddHeader>&amp;C&amp;"Times New Roman,Regular"&amp;10&amp;K000000</oddHeader>
    <oddFooter>&amp;C&amp;"Times New Roman,Italic"&amp;10&amp;K000000This Proforma is prepared as an illustration and is based solely on the assumptions stated herein. 
Results not guaranteed.   Actual experience and results may vary.  &amp;R&amp;"Arial,Regular"&amp;10&amp;K0000007/9/25 4:22 PM</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U96"/>
  <sheetViews>
    <sheetView showGridLines="0" workbookViewId="0">
      <selection sqref="A1:T1"/>
    </sheetView>
  </sheetViews>
  <sheetFormatPr defaultColWidth="9.5" defaultRowHeight="12.95" customHeight="1"/>
  <cols>
    <col min="1" max="1" width="47.83203125" style="5" customWidth="1"/>
    <col min="2" max="2" width="18.1640625" style="5" customWidth="1"/>
    <col min="3" max="20" width="15.5" style="5" customWidth="1"/>
    <col min="21" max="21" width="15.1640625" style="5" customWidth="1"/>
    <col min="22" max="22" width="9.5" style="5" customWidth="1"/>
    <col min="23" max="16384" width="9.5" style="5"/>
  </cols>
  <sheetData>
    <row r="1" spans="1:21" ht="33" customHeight="1">
      <c r="A1" s="119"/>
      <c r="B1" s="99"/>
      <c r="C1" s="99"/>
      <c r="D1" s="99"/>
      <c r="E1" s="99"/>
      <c r="F1" s="99"/>
      <c r="G1" s="99"/>
      <c r="H1" s="99"/>
      <c r="I1" s="99"/>
      <c r="J1" s="99"/>
      <c r="K1" s="99"/>
      <c r="L1" s="99"/>
      <c r="M1" s="99"/>
      <c r="N1" s="99"/>
      <c r="O1" s="99"/>
      <c r="P1" s="99"/>
      <c r="Q1" s="99"/>
      <c r="R1" s="99"/>
      <c r="S1" s="99"/>
      <c r="T1" s="99"/>
      <c r="U1" s="36"/>
    </row>
    <row r="2" spans="1:21" ht="15" customHeight="1">
      <c r="A2" s="118"/>
      <c r="B2" s="99"/>
      <c r="C2" s="99"/>
      <c r="D2" s="99"/>
      <c r="E2" s="99"/>
      <c r="F2" s="99"/>
      <c r="G2" s="99"/>
      <c r="H2" s="99"/>
      <c r="I2" s="99"/>
      <c r="J2" s="99"/>
      <c r="K2" s="99"/>
      <c r="L2" s="99"/>
      <c r="M2" s="99"/>
      <c r="N2" s="99"/>
      <c r="O2" s="99"/>
      <c r="P2" s="99"/>
      <c r="Q2" s="99"/>
      <c r="R2" s="99"/>
      <c r="S2" s="99"/>
      <c r="T2" s="99"/>
      <c r="U2" s="37"/>
    </row>
    <row r="3" spans="1:21" ht="33" customHeight="1">
      <c r="A3" s="116" t="s">
        <v>78</v>
      </c>
      <c r="B3" s="117"/>
      <c r="C3" s="117"/>
      <c r="D3" s="117"/>
      <c r="E3" s="117"/>
      <c r="F3" s="117"/>
      <c r="G3" s="117"/>
      <c r="H3" s="117"/>
      <c r="I3" s="117"/>
      <c r="J3" s="117"/>
      <c r="K3" s="117"/>
      <c r="L3" s="117"/>
      <c r="M3" s="117"/>
      <c r="N3" s="117"/>
      <c r="O3" s="117"/>
      <c r="P3" s="117"/>
      <c r="Q3" s="117"/>
      <c r="R3" s="117"/>
      <c r="S3" s="117"/>
      <c r="T3" s="117"/>
      <c r="U3" s="38"/>
    </row>
    <row r="4" spans="1:21" ht="15" customHeight="1">
      <c r="A4" s="39"/>
      <c r="B4" s="17"/>
      <c r="C4" s="17"/>
      <c r="D4" s="17"/>
      <c r="E4" s="17"/>
      <c r="F4" s="17"/>
      <c r="G4" s="17"/>
      <c r="H4" s="17"/>
      <c r="I4" s="17"/>
      <c r="J4" s="17"/>
      <c r="K4" s="17"/>
      <c r="L4" s="17"/>
      <c r="M4" s="17"/>
      <c r="N4" s="17"/>
      <c r="O4" s="17"/>
      <c r="P4" s="17"/>
      <c r="Q4" s="17"/>
      <c r="R4" s="17"/>
      <c r="S4" s="17"/>
      <c r="T4" s="17"/>
      <c r="U4" s="38"/>
    </row>
    <row r="5" spans="1:21" ht="15" customHeight="1">
      <c r="A5" s="40" t="s">
        <v>79</v>
      </c>
      <c r="B5" s="41">
        <f>MAX(Assumptions!B27,Assumptions!C27,Assumptions!D27,Assumptions!E27)</f>
        <v>60</v>
      </c>
      <c r="C5" s="17"/>
      <c r="D5" s="17"/>
      <c r="E5" s="17"/>
      <c r="F5" s="17"/>
      <c r="G5" s="17"/>
      <c r="H5" s="17"/>
      <c r="I5" s="17"/>
      <c r="J5" s="17"/>
      <c r="K5" s="17"/>
      <c r="L5" s="17"/>
      <c r="M5" s="17"/>
      <c r="N5" s="17"/>
      <c r="O5" s="17"/>
      <c r="P5" s="17"/>
      <c r="Q5" s="17"/>
      <c r="R5" s="17"/>
      <c r="S5" s="17"/>
      <c r="T5" s="17"/>
      <c r="U5" s="38"/>
    </row>
    <row r="6" spans="1:21" ht="15" customHeight="1">
      <c r="A6" s="40" t="s">
        <v>80</v>
      </c>
      <c r="B6" s="41">
        <f>MAX(Assumptions!B28,Assumptions!C28,Assumptions!D28,Assumptions!E28)</f>
        <v>10</v>
      </c>
      <c r="C6" s="17"/>
      <c r="D6" s="17"/>
      <c r="E6" s="17"/>
      <c r="F6" s="17"/>
      <c r="G6" s="17"/>
      <c r="H6" s="17"/>
      <c r="I6" s="17"/>
      <c r="J6" s="17"/>
      <c r="K6" s="17"/>
      <c r="L6" s="17"/>
      <c r="M6" s="17"/>
      <c r="N6" s="17"/>
      <c r="O6" s="17"/>
      <c r="P6" s="17"/>
      <c r="Q6" s="17"/>
      <c r="R6" s="17"/>
      <c r="S6" s="17"/>
      <c r="T6" s="17"/>
      <c r="U6" s="38"/>
    </row>
    <row r="7" spans="1:21" ht="13.7" customHeight="1">
      <c r="A7" s="38"/>
      <c r="B7" s="42"/>
      <c r="C7" s="42"/>
      <c r="D7" s="42"/>
      <c r="E7" s="42"/>
      <c r="F7" s="42"/>
      <c r="G7" s="42"/>
      <c r="H7" s="42"/>
      <c r="I7" s="42"/>
      <c r="J7" s="42"/>
      <c r="K7" s="42"/>
      <c r="L7" s="42"/>
      <c r="M7" s="42"/>
      <c r="N7" s="42"/>
      <c r="O7" s="42"/>
      <c r="P7" s="42"/>
      <c r="Q7" s="42"/>
      <c r="R7" s="42"/>
      <c r="S7" s="42"/>
      <c r="T7" s="17"/>
      <c r="U7" s="38"/>
    </row>
    <row r="8" spans="1:21" ht="15.95" customHeight="1">
      <c r="A8" s="43"/>
      <c r="B8" s="44" t="s">
        <v>37</v>
      </c>
      <c r="C8" s="44" t="s">
        <v>38</v>
      </c>
      <c r="D8" s="44" t="s">
        <v>39</v>
      </c>
      <c r="E8" s="44" t="s">
        <v>40</v>
      </c>
      <c r="F8" s="44" t="s">
        <v>41</v>
      </c>
      <c r="G8" s="44" t="s">
        <v>42</v>
      </c>
      <c r="H8" s="44" t="s">
        <v>43</v>
      </c>
      <c r="I8" s="44" t="s">
        <v>44</v>
      </c>
      <c r="J8" s="44" t="s">
        <v>45</v>
      </c>
      <c r="K8" s="44" t="s">
        <v>46</v>
      </c>
      <c r="L8" s="44" t="s">
        <v>81</v>
      </c>
      <c r="M8" s="44" t="s">
        <v>82</v>
      </c>
      <c r="N8" s="44" t="s">
        <v>83</v>
      </c>
      <c r="O8" s="44" t="s">
        <v>84</v>
      </c>
      <c r="P8" s="44" t="s">
        <v>85</v>
      </c>
      <c r="Q8" s="44" t="s">
        <v>86</v>
      </c>
      <c r="R8" s="44" t="s">
        <v>87</v>
      </c>
      <c r="S8" s="44" t="s">
        <v>88</v>
      </c>
      <c r="T8" s="44" t="s">
        <v>47</v>
      </c>
      <c r="U8" s="45"/>
    </row>
    <row r="9" spans="1:21" ht="15.95" customHeight="1">
      <c r="A9" s="38"/>
      <c r="B9" s="46"/>
      <c r="C9" s="46"/>
      <c r="D9" s="46"/>
      <c r="E9" s="46"/>
      <c r="F9" s="46"/>
      <c r="G9" s="46"/>
      <c r="H9" s="46"/>
      <c r="I9" s="46"/>
      <c r="J9" s="46"/>
      <c r="K9" s="46"/>
      <c r="L9" s="46"/>
      <c r="M9" s="46"/>
      <c r="N9" s="46"/>
      <c r="O9" s="46"/>
      <c r="P9" s="46"/>
      <c r="Q9" s="46"/>
      <c r="R9" s="46"/>
      <c r="S9" s="46"/>
      <c r="T9" s="46"/>
      <c r="U9" s="38"/>
    </row>
    <row r="10" spans="1:21" ht="15.95" customHeight="1">
      <c r="A10" s="47" t="s">
        <v>48</v>
      </c>
      <c r="B10" s="46"/>
      <c r="C10" s="46"/>
      <c r="D10" s="46"/>
      <c r="E10" s="46"/>
      <c r="F10" s="46"/>
      <c r="G10" s="46"/>
      <c r="H10" s="46"/>
      <c r="I10" s="46"/>
      <c r="J10" s="46"/>
      <c r="K10" s="46"/>
      <c r="L10" s="46"/>
      <c r="M10" s="46"/>
      <c r="N10" s="46"/>
      <c r="O10" s="46"/>
      <c r="P10" s="46"/>
      <c r="Q10" s="46"/>
      <c r="R10" s="46"/>
      <c r="S10" s="46"/>
      <c r="T10" s="46"/>
      <c r="U10" s="38"/>
    </row>
    <row r="11" spans="1:21" ht="15.95" customHeight="1">
      <c r="A11" s="47" t="s">
        <v>49</v>
      </c>
      <c r="B11" s="48"/>
      <c r="C11" s="46"/>
      <c r="D11" s="46"/>
      <c r="E11" s="46"/>
      <c r="F11" s="46"/>
      <c r="G11" s="46"/>
      <c r="H11" s="46"/>
      <c r="I11" s="46"/>
      <c r="J11" s="46"/>
      <c r="K11" s="46"/>
      <c r="L11" s="49"/>
      <c r="M11" s="49"/>
      <c r="N11" s="49"/>
      <c r="O11" s="49"/>
      <c r="P11" s="49"/>
      <c r="Q11" s="49"/>
      <c r="R11" s="49"/>
      <c r="S11" s="49"/>
      <c r="T11" s="46"/>
      <c r="U11" s="38"/>
    </row>
    <row r="12" spans="1:21" ht="13.7" customHeight="1">
      <c r="A12" s="50" t="str">
        <f>"Written premium: "&amp;Assumptions!B19</f>
        <v>Written premium: VSC</v>
      </c>
      <c r="B12" s="41">
        <f>ROUND(IF(Assumptions!$B$28&gt;0,(Assumptions!$B$20*Assumptions!$B$21)*12,0),0)</f>
        <v>120000</v>
      </c>
      <c r="C12" s="41">
        <f>ROUND(IF(Assumptions!$B$28&gt;B$88,B12*(1+Assumptions!$B$25),0),0)</f>
        <v>120000</v>
      </c>
      <c r="D12" s="41">
        <f>ROUND(IF(Assumptions!$B$28&gt;C$88,C12*(1+Assumptions!$B$25),0),0)</f>
        <v>120000</v>
      </c>
      <c r="E12" s="41">
        <f>ROUND(IF(Assumptions!$B$28&gt;D$88,D12*(1+Assumptions!$B$25),0),0)</f>
        <v>120000</v>
      </c>
      <c r="F12" s="41">
        <f>ROUND(IF(Assumptions!$B$28&gt;E$88,E12*(1+Assumptions!$B$25),0),0)</f>
        <v>120000</v>
      </c>
      <c r="G12" s="41">
        <f>ROUND(IF(Assumptions!$B$28&gt;F$88,F12*(1+Assumptions!$B$25),0),0)</f>
        <v>120000</v>
      </c>
      <c r="H12" s="41">
        <f>ROUND(IF(Assumptions!$B$28&gt;G$88,G12*(1+Assumptions!$B$25),0),0)</f>
        <v>120000</v>
      </c>
      <c r="I12" s="41">
        <f>ROUND(IF(Assumptions!$B$28&gt;H$88,H12*(1+Assumptions!$B$25),0),0)</f>
        <v>120000</v>
      </c>
      <c r="J12" s="41">
        <f>ROUND(IF(Assumptions!$B$28&gt;I$88,I12*(1+Assumptions!$B$25),0),0)</f>
        <v>120000</v>
      </c>
      <c r="K12" s="51">
        <f>ROUND(IF(Assumptions!$B$28&gt;J$88,J12*(1+Assumptions!$B$25),0),0)</f>
        <v>120000</v>
      </c>
      <c r="L12" s="52">
        <v>0</v>
      </c>
      <c r="M12" s="52">
        <v>0</v>
      </c>
      <c r="N12" s="52">
        <v>0</v>
      </c>
      <c r="O12" s="52">
        <v>0</v>
      </c>
      <c r="P12" s="52">
        <v>0</v>
      </c>
      <c r="Q12" s="52">
        <v>0</v>
      </c>
      <c r="R12" s="52">
        <v>0</v>
      </c>
      <c r="S12" s="52">
        <v>0</v>
      </c>
      <c r="T12" s="53">
        <f t="shared" ref="T12:T23" si="0">SUM(B12:S12)</f>
        <v>1200000</v>
      </c>
      <c r="U12" s="38"/>
    </row>
    <row r="13" spans="1:21" ht="13.7" customHeight="1">
      <c r="A13" s="50" t="str">
        <f>"Written premium: "&amp;Assumptions!C19</f>
        <v>Written premium: GAP</v>
      </c>
      <c r="B13" s="41">
        <f>ROUND(IF(Assumptions!$C$28&gt;0,(Assumptions!$C$20*Assumptions!$C$21)*12,0),0)</f>
        <v>28800</v>
      </c>
      <c r="C13" s="41">
        <f>ROUND(IF(Assumptions!$C$28&gt;B$88,B13*(1+Assumptions!$C$25),0),0)</f>
        <v>28800</v>
      </c>
      <c r="D13" s="41">
        <f>ROUND(IF(Assumptions!$C$28&gt;C$88,C13*(1+Assumptions!$C$25),0),0)</f>
        <v>28800</v>
      </c>
      <c r="E13" s="41">
        <f>ROUND(IF(Assumptions!$C$28&gt;D$88,D13*(1+Assumptions!$C$25),0),0)</f>
        <v>28800</v>
      </c>
      <c r="F13" s="41">
        <f>ROUND(IF(Assumptions!$C$28&gt;E$88,E13*(1+Assumptions!$C$25),0),0)</f>
        <v>28800</v>
      </c>
      <c r="G13" s="41">
        <f>ROUND(IF(Assumptions!$C$28&gt;F$88,F13*(1+Assumptions!$C$25),0),0)</f>
        <v>28800</v>
      </c>
      <c r="H13" s="41">
        <f>ROUND(IF(Assumptions!$C$28&gt;G$88,G13*(1+Assumptions!$C$25),0),0)</f>
        <v>28800</v>
      </c>
      <c r="I13" s="41">
        <f>ROUND(IF(Assumptions!$C$28&gt;H$88,H13*(1+Assumptions!$C$25),0),0)</f>
        <v>28800</v>
      </c>
      <c r="J13" s="41">
        <f>ROUND(IF(Assumptions!$C$28&gt;I$88,I13*(1+Assumptions!$C$25),0),0)</f>
        <v>28800</v>
      </c>
      <c r="K13" s="51">
        <f>ROUND(IF(Assumptions!$C$28&gt;J$88,J13*(1+Assumptions!$C$25),0),0)</f>
        <v>28800</v>
      </c>
      <c r="L13" s="52">
        <v>0</v>
      </c>
      <c r="M13" s="52">
        <v>0</v>
      </c>
      <c r="N13" s="52">
        <v>0</v>
      </c>
      <c r="O13" s="52">
        <v>0</v>
      </c>
      <c r="P13" s="52">
        <v>0</v>
      </c>
      <c r="Q13" s="52">
        <v>0</v>
      </c>
      <c r="R13" s="52">
        <v>0</v>
      </c>
      <c r="S13" s="52">
        <v>0</v>
      </c>
      <c r="T13" s="53">
        <f t="shared" si="0"/>
        <v>288000</v>
      </c>
      <c r="U13" s="38"/>
    </row>
    <row r="14" spans="1:21" ht="13.7" customHeight="1">
      <c r="A14" s="50" t="str">
        <f>"Written premium: "&amp;Assumptions!D19</f>
        <v>Written premium: Ancillary</v>
      </c>
      <c r="B14" s="41">
        <f>ROUND(IF(Assumptions!$D$28&gt;0,(Assumptions!$D$20*Assumptions!$D$21)*12,0),0)</f>
        <v>19200</v>
      </c>
      <c r="C14" s="41">
        <f>ROUND(IF(Assumptions!$D$28&gt;B$88,B14*(1+Assumptions!$D$25),0),0)</f>
        <v>19200</v>
      </c>
      <c r="D14" s="41">
        <f>ROUND(IF(Assumptions!$D$28&gt;C$88,C14*(1+Assumptions!$D$25),0),0)</f>
        <v>19200</v>
      </c>
      <c r="E14" s="41">
        <f>ROUND(IF(Assumptions!$D$28&gt;D$88,D14*(1+Assumptions!$D$25),0),0)</f>
        <v>19200</v>
      </c>
      <c r="F14" s="41">
        <f>ROUND(IF(Assumptions!$D$28&gt;E$88,E14*(1+Assumptions!$D$25),0),0)</f>
        <v>19200</v>
      </c>
      <c r="G14" s="41">
        <f>ROUND(IF(Assumptions!$D$28&gt;F$88,F14*(1+Assumptions!$D$25),0),0)</f>
        <v>19200</v>
      </c>
      <c r="H14" s="41">
        <f>ROUND(IF(Assumptions!$D$28&gt;G$88,G14*(1+Assumptions!$D$25),0),0)</f>
        <v>19200</v>
      </c>
      <c r="I14" s="41">
        <f>ROUND(IF(Assumptions!$D$28&gt;H$88,H14*(1+Assumptions!$D$25),0),0)</f>
        <v>19200</v>
      </c>
      <c r="J14" s="41">
        <f>ROUND(IF(Assumptions!$D$28&gt;I$88,I14*(1+Assumptions!$D$25),0),0)</f>
        <v>19200</v>
      </c>
      <c r="K14" s="51">
        <f>ROUND(IF(Assumptions!$D$28&gt;J$88,J14*(1+Assumptions!$D$25),0),0)</f>
        <v>19200</v>
      </c>
      <c r="L14" s="52">
        <v>0</v>
      </c>
      <c r="M14" s="52">
        <v>0</v>
      </c>
      <c r="N14" s="52">
        <v>0</v>
      </c>
      <c r="O14" s="52">
        <v>0</v>
      </c>
      <c r="P14" s="52">
        <v>0</v>
      </c>
      <c r="Q14" s="52">
        <v>0</v>
      </c>
      <c r="R14" s="52">
        <v>0</v>
      </c>
      <c r="S14" s="52">
        <v>0</v>
      </c>
      <c r="T14" s="53">
        <f t="shared" si="0"/>
        <v>192000</v>
      </c>
      <c r="U14" s="38"/>
    </row>
    <row r="15" spans="1:21" ht="13.7" customHeight="1">
      <c r="A15" s="50" t="str">
        <f>"Written premium: "&amp;Assumptions!E19</f>
        <v>Written premium: LW</v>
      </c>
      <c r="B15" s="41">
        <f>ROUND(IF(Assumptions!$E$28&gt;0,(Assumptions!$E$20*Assumptions!$E$21)*12,0),0)</f>
        <v>60000</v>
      </c>
      <c r="C15" s="41">
        <f>ROUND(IF(Assumptions!$E$28&gt;B$88,B15*(1+Assumptions!$E$25),0),0)</f>
        <v>60000</v>
      </c>
      <c r="D15" s="41">
        <f>ROUND(IF(Assumptions!$E$28&gt;C$88,C15*(1+Assumptions!$E$25),0),0)</f>
        <v>60000</v>
      </c>
      <c r="E15" s="41">
        <f>ROUND(IF(Assumptions!$E$28&gt;D$88,D15*(1+Assumptions!$E$25),0),0)</f>
        <v>60000</v>
      </c>
      <c r="F15" s="41">
        <f>ROUND(IF(Assumptions!$E$28&gt;E$88,E15*(1+Assumptions!$E$25),0),0)</f>
        <v>60000</v>
      </c>
      <c r="G15" s="41">
        <f>ROUND(IF(Assumptions!$E$28&gt;F$88,F15*(1+Assumptions!$E$25),0),0)</f>
        <v>60000</v>
      </c>
      <c r="H15" s="41">
        <f>ROUND(IF(Assumptions!$E$28&gt;G$88,G15*(1+Assumptions!$E$25),0),0)</f>
        <v>60000</v>
      </c>
      <c r="I15" s="41">
        <f>ROUND(IF(Assumptions!$E$28&gt;H$88,H15*(1+Assumptions!$E$25),0),0)</f>
        <v>60000</v>
      </c>
      <c r="J15" s="41">
        <f>ROUND(IF(Assumptions!$E$28&gt;I$88,I15*(1+Assumptions!$E$25),0),0)</f>
        <v>60000</v>
      </c>
      <c r="K15" s="51">
        <f>ROUND(IF(Assumptions!$E$28&gt;J$88,J15*(1+Assumptions!$E$25),0),0)</f>
        <v>60000</v>
      </c>
      <c r="L15" s="52">
        <v>0</v>
      </c>
      <c r="M15" s="52">
        <v>0</v>
      </c>
      <c r="N15" s="52">
        <v>0</v>
      </c>
      <c r="O15" s="52">
        <v>0</v>
      </c>
      <c r="P15" s="52">
        <v>0</v>
      </c>
      <c r="Q15" s="52">
        <v>0</v>
      </c>
      <c r="R15" s="52">
        <v>0</v>
      </c>
      <c r="S15" s="52">
        <v>0</v>
      </c>
      <c r="T15" s="53">
        <f t="shared" si="0"/>
        <v>600000</v>
      </c>
      <c r="U15" s="38"/>
    </row>
    <row r="16" spans="1:21" ht="13.7" customHeight="1">
      <c r="A16" s="50" t="str">
        <f>"Ceding fee: "&amp;Assumptions!B19</f>
        <v>Ceding fee: VSC</v>
      </c>
      <c r="B16" s="41">
        <f>-ROUND(IF(Assumptions!$B$28&gt;0,(Assumptions!$B$20*(Assumptions!$B$21*Assumptions!$B$22))*12,0),0)</f>
        <v>0</v>
      </c>
      <c r="C16" s="41">
        <f>ROUND(IF(Assumptions!$B$28&gt;B$88,B16*(1+Assumptions!$B$25),0),0)</f>
        <v>0</v>
      </c>
      <c r="D16" s="41">
        <f>ROUND(IF(Assumptions!$B$28&gt;C$88,C16*(1+Assumptions!$B$25),0),0)</f>
        <v>0</v>
      </c>
      <c r="E16" s="41">
        <f>ROUND(IF(Assumptions!$B$28&gt;D$88,D16*(1+Assumptions!$B$25),0),0)</f>
        <v>0</v>
      </c>
      <c r="F16" s="41">
        <f>ROUND(IF(Assumptions!$B$28&gt;E$88,E16*(1+Assumptions!$B$25),0),0)</f>
        <v>0</v>
      </c>
      <c r="G16" s="41">
        <f>ROUND(IF(Assumptions!$B$28&gt;F$88,F16*(1+Assumptions!$B$25),0),0)</f>
        <v>0</v>
      </c>
      <c r="H16" s="41">
        <f>ROUND(IF(Assumptions!$B$28&gt;G$88,G16*(1+Assumptions!$B$25),0),0)</f>
        <v>0</v>
      </c>
      <c r="I16" s="41">
        <f>ROUND(IF(Assumptions!$B$28&gt;H$88,H16*(1+Assumptions!$B$25),0),0)</f>
        <v>0</v>
      </c>
      <c r="J16" s="41">
        <f>ROUND(IF(Assumptions!$B$28&gt;I$88,I16*(1+Assumptions!$B$25),0),0)</f>
        <v>0</v>
      </c>
      <c r="K16" s="51">
        <f>ROUND(IF(Assumptions!$B$28&gt;J$88,J16*(1+Assumptions!$B$25),0),0)</f>
        <v>0</v>
      </c>
      <c r="L16" s="52">
        <v>0</v>
      </c>
      <c r="M16" s="52">
        <v>0</v>
      </c>
      <c r="N16" s="52">
        <v>0</v>
      </c>
      <c r="O16" s="52">
        <v>0</v>
      </c>
      <c r="P16" s="52">
        <v>0</v>
      </c>
      <c r="Q16" s="52">
        <v>0</v>
      </c>
      <c r="R16" s="52">
        <v>0</v>
      </c>
      <c r="S16" s="52">
        <v>0</v>
      </c>
      <c r="T16" s="53">
        <f t="shared" si="0"/>
        <v>0</v>
      </c>
      <c r="U16" s="38"/>
    </row>
    <row r="17" spans="1:21" ht="13.7" customHeight="1">
      <c r="A17" s="50" t="str">
        <f>"Ceding fee: "&amp;Assumptions!C19</f>
        <v>Ceding fee: GAP</v>
      </c>
      <c r="B17" s="41">
        <f>-ROUND(IF(Assumptions!$C$28&gt;0,(Assumptions!$C$20*(Assumptions!$C$21*Assumptions!$C$22))*12,0),0)</f>
        <v>0</v>
      </c>
      <c r="C17" s="41">
        <f>ROUND(IF(Assumptions!$C$28&gt;B$88,B17*(1+Assumptions!$C$25),0),0)</f>
        <v>0</v>
      </c>
      <c r="D17" s="41">
        <f>ROUND(IF(Assumptions!$C$28&gt;C$88,C17*(1+Assumptions!$C$25),0),0)</f>
        <v>0</v>
      </c>
      <c r="E17" s="41">
        <f>ROUND(IF(Assumptions!$C$28&gt;D$88,D17*(1+Assumptions!$C$25),0),0)</f>
        <v>0</v>
      </c>
      <c r="F17" s="41">
        <f>ROUND(IF(Assumptions!$C$28&gt;E$88,E17*(1+Assumptions!$C$25),0),0)</f>
        <v>0</v>
      </c>
      <c r="G17" s="41">
        <f>ROUND(IF(Assumptions!$C$28&gt;F$88,F17*(1+Assumptions!$C$25),0),0)</f>
        <v>0</v>
      </c>
      <c r="H17" s="41">
        <f>ROUND(IF(Assumptions!$C$28&gt;G$88,G17*(1+Assumptions!$C$25),0),0)</f>
        <v>0</v>
      </c>
      <c r="I17" s="41">
        <f>ROUND(IF(Assumptions!$C$28&gt;H$88,H17*(1+Assumptions!$C$25),0),0)</f>
        <v>0</v>
      </c>
      <c r="J17" s="41">
        <f>ROUND(IF(Assumptions!$C$28&gt;I$88,I17*(1+Assumptions!$C$25),0),0)</f>
        <v>0</v>
      </c>
      <c r="K17" s="51">
        <f>ROUND(IF(Assumptions!$C$28&gt;J$88,J17*(1+Assumptions!$C$25),0),0)</f>
        <v>0</v>
      </c>
      <c r="L17" s="52">
        <v>0</v>
      </c>
      <c r="M17" s="52">
        <v>0</v>
      </c>
      <c r="N17" s="52">
        <v>0</v>
      </c>
      <c r="O17" s="52">
        <v>0</v>
      </c>
      <c r="P17" s="52">
        <v>0</v>
      </c>
      <c r="Q17" s="52">
        <v>0</v>
      </c>
      <c r="R17" s="52">
        <v>0</v>
      </c>
      <c r="S17" s="52">
        <v>0</v>
      </c>
      <c r="T17" s="53">
        <f t="shared" si="0"/>
        <v>0</v>
      </c>
      <c r="U17" s="38"/>
    </row>
    <row r="18" spans="1:21" ht="13.7" customHeight="1">
      <c r="A18" s="50" t="str">
        <f>"Ceding fee: "&amp;Assumptions!D19</f>
        <v>Ceding fee: Ancillary</v>
      </c>
      <c r="B18" s="41">
        <f>-ROUND(IF(Assumptions!$D$28&gt;0,(Assumptions!$D$20*(Assumptions!$D$21*Assumptions!$D$22))*12,0),0)</f>
        <v>0</v>
      </c>
      <c r="C18" s="41">
        <f>ROUND(IF(Assumptions!$D$28&gt;B$88,B18*(1+Assumptions!$D$25),0),0)</f>
        <v>0</v>
      </c>
      <c r="D18" s="41">
        <f>ROUND(IF(Assumptions!$D$28&gt;C$88,C18*(1+Assumptions!$D$25),0),0)</f>
        <v>0</v>
      </c>
      <c r="E18" s="41">
        <f>ROUND(IF(Assumptions!$D$28&gt;D$88,D18*(1+Assumptions!$D$25),0),0)</f>
        <v>0</v>
      </c>
      <c r="F18" s="41">
        <f>ROUND(IF(Assumptions!$D$28&gt;E$88,E18*(1+Assumptions!$D$25),0),0)</f>
        <v>0</v>
      </c>
      <c r="G18" s="41">
        <f>ROUND(IF(Assumptions!$D$28&gt;F$88,F18*(1+Assumptions!$D$25),0),0)</f>
        <v>0</v>
      </c>
      <c r="H18" s="41">
        <f>ROUND(IF(Assumptions!$D$28&gt;G$88,G18*(1+Assumptions!$D$25),0),0)</f>
        <v>0</v>
      </c>
      <c r="I18" s="41">
        <f>ROUND(IF(Assumptions!$D$28&gt;H$88,H18*(1+Assumptions!$D$25),0),0)</f>
        <v>0</v>
      </c>
      <c r="J18" s="41">
        <f>ROUND(IF(Assumptions!$D$28&gt;I$88,I18*(1+Assumptions!$D$25),0),0)</f>
        <v>0</v>
      </c>
      <c r="K18" s="51">
        <f>ROUND(IF(Assumptions!$D$28&gt;J$88,J18*(1+Assumptions!$D$25),0),0)</f>
        <v>0</v>
      </c>
      <c r="L18" s="52">
        <v>0</v>
      </c>
      <c r="M18" s="52">
        <v>0</v>
      </c>
      <c r="N18" s="52">
        <v>0</v>
      </c>
      <c r="O18" s="52">
        <v>0</v>
      </c>
      <c r="P18" s="52">
        <v>0</v>
      </c>
      <c r="Q18" s="52">
        <v>0</v>
      </c>
      <c r="R18" s="52">
        <v>0</v>
      </c>
      <c r="S18" s="52">
        <v>0</v>
      </c>
      <c r="T18" s="53">
        <f t="shared" si="0"/>
        <v>0</v>
      </c>
      <c r="U18" s="38"/>
    </row>
    <row r="19" spans="1:21" ht="13.7" customHeight="1">
      <c r="A19" s="50" t="str">
        <f>"Ceding fee: "&amp;Assumptions!E19</f>
        <v>Ceding fee: LW</v>
      </c>
      <c r="B19" s="41">
        <f>-ROUND(IF(Assumptions!$E$28&gt;0,(Assumptions!$E$20*(Assumptions!$E$21*Assumptions!$E$22))*12,0),0)</f>
        <v>0</v>
      </c>
      <c r="C19" s="41">
        <f>ROUND(IF(Assumptions!$E$28&gt;B$88,B19*(1+Assumptions!$E$25),0),0)</f>
        <v>0</v>
      </c>
      <c r="D19" s="41">
        <f>ROUND(IF(Assumptions!$E$28&gt;C$88,C19*(1+Assumptions!$E$25),0),0)</f>
        <v>0</v>
      </c>
      <c r="E19" s="41">
        <f>ROUND(IF(Assumptions!$E$28&gt;D$88,D19*(1+Assumptions!$E$25),0),0)</f>
        <v>0</v>
      </c>
      <c r="F19" s="41">
        <f>ROUND(IF(Assumptions!$E$28&gt;E$88,E19*(1+Assumptions!$E$25),0),0)</f>
        <v>0</v>
      </c>
      <c r="G19" s="41">
        <f>ROUND(IF(Assumptions!$E$28&gt;F$88,F19*(1+Assumptions!$E$25),0),0)</f>
        <v>0</v>
      </c>
      <c r="H19" s="41">
        <f>ROUND(IF(Assumptions!$E$28&gt;G$88,G19*(1+Assumptions!$E$25),0),0)</f>
        <v>0</v>
      </c>
      <c r="I19" s="41">
        <f>ROUND(IF(Assumptions!$E$28&gt;H$88,H19*(1+Assumptions!$E$25),0),0)</f>
        <v>0</v>
      </c>
      <c r="J19" s="41">
        <f>ROUND(IF(Assumptions!$E$28&gt;I$88,I19*(1+Assumptions!$E$25),0),0)</f>
        <v>0</v>
      </c>
      <c r="K19" s="51">
        <f>ROUND(IF(Assumptions!$E$28&gt;J$88,J19*(1+Assumptions!$E$25),0),0)</f>
        <v>0</v>
      </c>
      <c r="L19" s="52">
        <v>0</v>
      </c>
      <c r="M19" s="52">
        <v>0</v>
      </c>
      <c r="N19" s="52">
        <v>0</v>
      </c>
      <c r="O19" s="52">
        <v>0</v>
      </c>
      <c r="P19" s="52">
        <v>0</v>
      </c>
      <c r="Q19" s="52">
        <v>0</v>
      </c>
      <c r="R19" s="52">
        <v>0</v>
      </c>
      <c r="S19" s="52">
        <v>0</v>
      </c>
      <c r="T19" s="53">
        <f t="shared" si="0"/>
        <v>0</v>
      </c>
      <c r="U19" s="38"/>
    </row>
    <row r="20" spans="1:21" ht="13.7" customHeight="1">
      <c r="A20" s="50" t="str">
        <f>"Admin fees: "&amp;Assumptions!B19</f>
        <v>Admin fees: VSC</v>
      </c>
      <c r="B20" s="41">
        <f>-ROUND(IF(Assumptions!$B$28&gt;0,(Assumptions!$B$20*Assumptions!$B$23)*12,0),0)</f>
        <v>-52560</v>
      </c>
      <c r="C20" s="41">
        <f>ROUND(IF(Assumptions!$B$28&gt;B$88,B20*(1+Assumptions!$B$25),0),0)</f>
        <v>-52560</v>
      </c>
      <c r="D20" s="41">
        <f>ROUND(IF(Assumptions!$B$28&gt;C$88,C20*(1+Assumptions!$B$25),0),0)</f>
        <v>-52560</v>
      </c>
      <c r="E20" s="41">
        <f>ROUND(IF(Assumptions!$B$28&gt;D$88,D20*(1+Assumptions!$B$25),0),0)</f>
        <v>-52560</v>
      </c>
      <c r="F20" s="41">
        <f>ROUND(IF(Assumptions!$B$28&gt;E$88,E20*(1+Assumptions!$B$25),0),0)</f>
        <v>-52560</v>
      </c>
      <c r="G20" s="41">
        <f>ROUND(IF(Assumptions!$B$28&gt;F$88,F20*(1+Assumptions!$B$25),0),0)</f>
        <v>-52560</v>
      </c>
      <c r="H20" s="41">
        <f>ROUND(IF(Assumptions!$B$28&gt;G$88,G20*(1+Assumptions!$B$25),0),0)</f>
        <v>-52560</v>
      </c>
      <c r="I20" s="41">
        <f>ROUND(IF(Assumptions!$B$28&gt;H$88,H20*(1+Assumptions!$B$25),0),0)</f>
        <v>-52560</v>
      </c>
      <c r="J20" s="41">
        <f>ROUND(IF(Assumptions!$B$28&gt;I$88,I20*(1+Assumptions!$B$25),0),0)</f>
        <v>-52560</v>
      </c>
      <c r="K20" s="51">
        <f>ROUND(IF(Assumptions!$B$28&gt;J$88,J20*(1+Assumptions!$B$25),0),0)</f>
        <v>-52560</v>
      </c>
      <c r="L20" s="52">
        <v>0</v>
      </c>
      <c r="M20" s="52">
        <v>0</v>
      </c>
      <c r="N20" s="52">
        <v>0</v>
      </c>
      <c r="O20" s="52">
        <v>0</v>
      </c>
      <c r="P20" s="52">
        <v>0</v>
      </c>
      <c r="Q20" s="52">
        <v>0</v>
      </c>
      <c r="R20" s="52">
        <v>0</v>
      </c>
      <c r="S20" s="52">
        <v>0</v>
      </c>
      <c r="T20" s="53">
        <f t="shared" si="0"/>
        <v>-525600</v>
      </c>
      <c r="U20" s="38"/>
    </row>
    <row r="21" spans="1:21" ht="13.7" customHeight="1">
      <c r="A21" s="50" t="str">
        <f>"Admin fees: "&amp;Assumptions!C19</f>
        <v>Admin fees: GAP</v>
      </c>
      <c r="B21" s="41">
        <f>-ROUND(IF(Assumptions!$C$28&gt;0,(Assumptions!$C$20*Assumptions!$C$23)*12,0),0)</f>
        <v>-17100</v>
      </c>
      <c r="C21" s="41">
        <f>ROUND(IF(Assumptions!$C$28&gt;B$88,B21*(1+Assumptions!$C$25),0),0)</f>
        <v>-17100</v>
      </c>
      <c r="D21" s="41">
        <f>ROUND(IF(Assumptions!$C$28&gt;C$88,C21*(1+Assumptions!$C$25),0),0)</f>
        <v>-17100</v>
      </c>
      <c r="E21" s="41">
        <f>ROUND(IF(Assumptions!$C$28&gt;D$88,D21*(1+Assumptions!$C$25),0),0)</f>
        <v>-17100</v>
      </c>
      <c r="F21" s="41">
        <f>ROUND(IF(Assumptions!$C$28&gt;E$88,E21*(1+Assumptions!$C$25),0),0)</f>
        <v>-17100</v>
      </c>
      <c r="G21" s="41">
        <f>ROUND(IF(Assumptions!$C$28&gt;F$88,F21*(1+Assumptions!$C$25),0),0)</f>
        <v>-17100</v>
      </c>
      <c r="H21" s="41">
        <f>ROUND(IF(Assumptions!$C$28&gt;G$88,G21*(1+Assumptions!$C$25),0),0)</f>
        <v>-17100</v>
      </c>
      <c r="I21" s="41">
        <f>ROUND(IF(Assumptions!$C$28&gt;H$88,H21*(1+Assumptions!$C$25),0),0)</f>
        <v>-17100</v>
      </c>
      <c r="J21" s="41">
        <f>ROUND(IF(Assumptions!$C$28&gt;I$88,I21*(1+Assumptions!$C$25),0),0)</f>
        <v>-17100</v>
      </c>
      <c r="K21" s="51">
        <f>ROUND(IF(Assumptions!$C$28&gt;J$88,J21*(1+Assumptions!$C$25),0),0)</f>
        <v>-17100</v>
      </c>
      <c r="L21" s="52">
        <v>0</v>
      </c>
      <c r="M21" s="52">
        <v>0</v>
      </c>
      <c r="N21" s="52">
        <v>0</v>
      </c>
      <c r="O21" s="52">
        <v>0</v>
      </c>
      <c r="P21" s="52">
        <v>0</v>
      </c>
      <c r="Q21" s="52">
        <v>0</v>
      </c>
      <c r="R21" s="52">
        <v>0</v>
      </c>
      <c r="S21" s="52">
        <v>0</v>
      </c>
      <c r="T21" s="53">
        <f t="shared" si="0"/>
        <v>-171000</v>
      </c>
      <c r="U21" s="38"/>
    </row>
    <row r="22" spans="1:21" ht="13.7" customHeight="1">
      <c r="A22" s="50" t="str">
        <f>"Admin fees: "&amp;Assumptions!D19</f>
        <v>Admin fees: Ancillary</v>
      </c>
      <c r="B22" s="41">
        <f>-ROUND(IF(Assumptions!$D$28&gt;0,(Assumptions!$D$20*Assumptions!$D$23)*12,0),0)</f>
        <v>-22800</v>
      </c>
      <c r="C22" s="41">
        <f>ROUND(IF(Assumptions!$D$28&gt;B$88,B22*(1+Assumptions!$D$25),0),0)</f>
        <v>-22800</v>
      </c>
      <c r="D22" s="41">
        <f>ROUND(IF(Assumptions!$D$28&gt;C$88,C22*(1+Assumptions!$D$25),0),0)</f>
        <v>-22800</v>
      </c>
      <c r="E22" s="41">
        <f>ROUND(IF(Assumptions!$D$28&gt;D$88,D22*(1+Assumptions!$D$25),0),0)</f>
        <v>-22800</v>
      </c>
      <c r="F22" s="41">
        <f>ROUND(IF(Assumptions!$D$28&gt;E$88,E22*(1+Assumptions!$D$25),0),0)</f>
        <v>-22800</v>
      </c>
      <c r="G22" s="41">
        <f>ROUND(IF(Assumptions!$D$28&gt;F$88,F22*(1+Assumptions!$D$25),0),0)</f>
        <v>-22800</v>
      </c>
      <c r="H22" s="41">
        <f>ROUND(IF(Assumptions!$D$28&gt;G$88,G22*(1+Assumptions!$D$25),0),0)</f>
        <v>-22800</v>
      </c>
      <c r="I22" s="41">
        <f>ROUND(IF(Assumptions!$D$28&gt;H$88,H22*(1+Assumptions!$D$25),0),0)</f>
        <v>-22800</v>
      </c>
      <c r="J22" s="41">
        <f>ROUND(IF(Assumptions!$D$28&gt;I$88,I22*(1+Assumptions!$D$25),0),0)</f>
        <v>-22800</v>
      </c>
      <c r="K22" s="51">
        <f>ROUND(IF(Assumptions!$D$28&gt;J$88,J22*(1+Assumptions!$D$25),0),0)</f>
        <v>-22800</v>
      </c>
      <c r="L22" s="52">
        <v>0</v>
      </c>
      <c r="M22" s="52">
        <v>0</v>
      </c>
      <c r="N22" s="52">
        <v>0</v>
      </c>
      <c r="O22" s="52">
        <v>0</v>
      </c>
      <c r="P22" s="52">
        <v>0</v>
      </c>
      <c r="Q22" s="52">
        <v>0</v>
      </c>
      <c r="R22" s="52">
        <v>0</v>
      </c>
      <c r="S22" s="52">
        <v>0</v>
      </c>
      <c r="T22" s="53">
        <f t="shared" si="0"/>
        <v>-228000</v>
      </c>
      <c r="U22" s="38"/>
    </row>
    <row r="23" spans="1:21" ht="14.45" customHeight="1">
      <c r="A23" s="50" t="str">
        <f>"Admin fees: "&amp;Assumptions!E19</f>
        <v>Admin fees: LW</v>
      </c>
      <c r="B23" s="54">
        <f>-ROUND(IF(Assumptions!$E$28&gt;0,(Assumptions!$E$20*Assumptions!$E$23)*12,0),0)</f>
        <v>-16800</v>
      </c>
      <c r="C23" s="54">
        <f>ROUND(IF(Assumptions!$E$28&gt;B$88,B23*(1+Assumptions!$E$25),0),0)</f>
        <v>-16800</v>
      </c>
      <c r="D23" s="54">
        <f>ROUND(IF(Assumptions!$E$28&gt;C$88,C23*(1+Assumptions!$E$25),0),0)</f>
        <v>-16800</v>
      </c>
      <c r="E23" s="54">
        <f>ROUND(IF(Assumptions!$E$28&gt;D$88,D23*(1+Assumptions!$E$25),0),0)</f>
        <v>-16800</v>
      </c>
      <c r="F23" s="54">
        <f>ROUND(IF(Assumptions!$E$28&gt;E$88,E23*(1+Assumptions!$E$25),0),0)</f>
        <v>-16800</v>
      </c>
      <c r="G23" s="54">
        <f>ROUND(IF(Assumptions!$E$28&gt;F$88,F23*(1+Assumptions!$E$25),0),0)</f>
        <v>-16800</v>
      </c>
      <c r="H23" s="54">
        <f>ROUND(IF(Assumptions!$E$28&gt;G$88,G23*(1+Assumptions!$E$25),0),0)</f>
        <v>-16800</v>
      </c>
      <c r="I23" s="54">
        <f>ROUND(IF(Assumptions!$E$28&gt;H$88,H23*(1+Assumptions!$E$25),0),0)</f>
        <v>-16800</v>
      </c>
      <c r="J23" s="54">
        <f>ROUND(IF(Assumptions!$E$28&gt;I$88,I23*(1+Assumptions!$E$25),0),0)</f>
        <v>-16800</v>
      </c>
      <c r="K23" s="55">
        <f>ROUND(IF(Assumptions!$E$28&gt;J$88,J23*(1+Assumptions!$E$25),0),0)</f>
        <v>-16800</v>
      </c>
      <c r="L23" s="56">
        <v>0</v>
      </c>
      <c r="M23" s="56">
        <v>0</v>
      </c>
      <c r="N23" s="56">
        <v>0</v>
      </c>
      <c r="O23" s="56">
        <v>0</v>
      </c>
      <c r="P23" s="56">
        <v>0</v>
      </c>
      <c r="Q23" s="56">
        <v>0</v>
      </c>
      <c r="R23" s="56">
        <v>0</v>
      </c>
      <c r="S23" s="56">
        <v>0</v>
      </c>
      <c r="T23" s="57">
        <f t="shared" si="0"/>
        <v>-168000</v>
      </c>
      <c r="U23" s="38"/>
    </row>
    <row r="24" spans="1:21" ht="14.45" customHeight="1">
      <c r="A24" s="47" t="s">
        <v>89</v>
      </c>
      <c r="B24" s="54">
        <f t="shared" ref="B24:T24" si="1">SUM(B12:B23)</f>
        <v>118740</v>
      </c>
      <c r="C24" s="54">
        <f t="shared" si="1"/>
        <v>118740</v>
      </c>
      <c r="D24" s="54">
        <f t="shared" si="1"/>
        <v>118740</v>
      </c>
      <c r="E24" s="54">
        <f t="shared" si="1"/>
        <v>118740</v>
      </c>
      <c r="F24" s="54">
        <f t="shared" si="1"/>
        <v>118740</v>
      </c>
      <c r="G24" s="54">
        <f t="shared" si="1"/>
        <v>118740</v>
      </c>
      <c r="H24" s="54">
        <f t="shared" si="1"/>
        <v>118740</v>
      </c>
      <c r="I24" s="54">
        <f t="shared" si="1"/>
        <v>118740</v>
      </c>
      <c r="J24" s="54">
        <f t="shared" si="1"/>
        <v>118740</v>
      </c>
      <c r="K24" s="54">
        <f t="shared" si="1"/>
        <v>118740</v>
      </c>
      <c r="L24" s="58">
        <f t="shared" si="1"/>
        <v>0</v>
      </c>
      <c r="M24" s="58">
        <f t="shared" si="1"/>
        <v>0</v>
      </c>
      <c r="N24" s="58">
        <f t="shared" si="1"/>
        <v>0</v>
      </c>
      <c r="O24" s="58">
        <f t="shared" si="1"/>
        <v>0</v>
      </c>
      <c r="P24" s="58">
        <f t="shared" si="1"/>
        <v>0</v>
      </c>
      <c r="Q24" s="58">
        <f t="shared" si="1"/>
        <v>0</v>
      </c>
      <c r="R24" s="58">
        <f t="shared" si="1"/>
        <v>0</v>
      </c>
      <c r="S24" s="58">
        <f t="shared" si="1"/>
        <v>0</v>
      </c>
      <c r="T24" s="54">
        <f t="shared" si="1"/>
        <v>1187400</v>
      </c>
      <c r="U24" s="38"/>
    </row>
    <row r="25" spans="1:21" ht="13.7" customHeight="1">
      <c r="A25" s="59" t="s">
        <v>51</v>
      </c>
      <c r="B25" s="17"/>
      <c r="C25" s="17"/>
      <c r="D25" s="17"/>
      <c r="E25" s="17"/>
      <c r="F25" s="17"/>
      <c r="G25" s="17"/>
      <c r="H25" s="17"/>
      <c r="I25" s="17"/>
      <c r="J25" s="17"/>
      <c r="K25" s="17"/>
      <c r="L25" s="17"/>
      <c r="M25" s="17"/>
      <c r="N25" s="17"/>
      <c r="O25" s="17"/>
      <c r="P25" s="17"/>
      <c r="Q25" s="17"/>
      <c r="R25" s="17"/>
      <c r="S25" s="17"/>
      <c r="T25" s="41"/>
      <c r="U25" s="38"/>
    </row>
    <row r="26" spans="1:21" ht="13.7" customHeight="1">
      <c r="A26" s="50" t="str">
        <f>"Claims: "&amp;Assumptions!B19</f>
        <v>Claims: VSC</v>
      </c>
      <c r="B26" s="41">
        <f>ROUND((B12+B16+B20-B30)*Assumptions!$B$26,0)</f>
        <v>3835</v>
      </c>
      <c r="C26" s="41">
        <f>ROUND((C12+C16+C20-C30)*Assumptions!$B$26,0)</f>
        <v>10917</v>
      </c>
      <c r="D26" s="41">
        <f>ROUND((D12+D16+D20-D30)*Assumptions!$B$26,0)</f>
        <v>17998</v>
      </c>
      <c r="E26" s="41">
        <f>ROUND((E12+E16+E20-E30)*Assumptions!$B$26,0)</f>
        <v>25079</v>
      </c>
      <c r="F26" s="41">
        <f>ROUND((F12+F16+F20-F30)*Assumptions!$B$26,0)</f>
        <v>28325</v>
      </c>
      <c r="G26" s="41">
        <f>ROUND((G12+G16+G20-G30)*Assumptions!$B$26,0)</f>
        <v>28325</v>
      </c>
      <c r="H26" s="41">
        <f>ROUND((H12+H16+H20-H30)*Assumptions!$B$26,0)</f>
        <v>28325</v>
      </c>
      <c r="I26" s="41">
        <f>ROUND((I12+I16+I20-I30)*Assumptions!$B$26,0)</f>
        <v>28325</v>
      </c>
      <c r="J26" s="41">
        <f>ROUND((J12+J16+J20-J30)*Assumptions!$B$26,0)</f>
        <v>28325</v>
      </c>
      <c r="K26" s="41">
        <f>ROUND((K12+K16+K20-K30)*Assumptions!$B$26,0)</f>
        <v>28325</v>
      </c>
      <c r="L26" s="41">
        <f>ROUND((L12+L16+L20-L30)*Assumptions!$B$26,0)</f>
        <v>24489</v>
      </c>
      <c r="M26" s="41">
        <f>ROUND((M12+M16+M20-M30)*Assumptions!$B$26,0)</f>
        <v>17408</v>
      </c>
      <c r="N26" s="41">
        <f>ROUND((N12+N16+N20-N30)*Assumptions!$B$26,0)</f>
        <v>10327</v>
      </c>
      <c r="O26" s="41">
        <f>ROUND((O12+O16+O20-O30)*Assumptions!$B$26,0)</f>
        <v>3246</v>
      </c>
      <c r="P26" s="41">
        <f>ROUND((P12+P16+P20-P30)*Assumptions!$B$26,0)</f>
        <v>0</v>
      </c>
      <c r="Q26" s="41">
        <f>ROUND((Q12+Q16+Q20-Q30)*Assumptions!$B$26,0)</f>
        <v>0</v>
      </c>
      <c r="R26" s="41">
        <f>ROUND((R12+R16+R20-R30)*Assumptions!$B$26,0)</f>
        <v>0</v>
      </c>
      <c r="S26" s="41">
        <f>ROUND((S12+S16+S20-S30)*Assumptions!$B$26,0)</f>
        <v>0</v>
      </c>
      <c r="T26" s="41">
        <f t="shared" ref="T26:T34" si="2">SUM(B26:S26)</f>
        <v>283249</v>
      </c>
      <c r="U26" s="60"/>
    </row>
    <row r="27" spans="1:21" ht="13.7" customHeight="1">
      <c r="A27" s="50" t="str">
        <f>"Claims: "&amp;Assumptions!C19</f>
        <v>Claims: GAP</v>
      </c>
      <c r="B27" s="41">
        <f>ROUND((B13+B17+B21-B31)*Assumptions!$C$26,0)</f>
        <v>924</v>
      </c>
      <c r="C27" s="41">
        <f>ROUND((C13+C17+C21-C31)*Assumptions!$C$26,0)</f>
        <v>2632</v>
      </c>
      <c r="D27" s="41">
        <f>ROUND((D13+D17+D21-D31)*Assumptions!$C$26,0)</f>
        <v>4341</v>
      </c>
      <c r="E27" s="41">
        <f>ROUND((E13+E17+E21-E31)*Assumptions!$C$26,0)</f>
        <v>6049</v>
      </c>
      <c r="F27" s="41">
        <f>ROUND((F13+F17+F21-F31)*Assumptions!$C$26,0)</f>
        <v>7757</v>
      </c>
      <c r="G27" s="41">
        <f>ROUND((G13+G17+G21-G31)*Assumptions!$C$26,0)</f>
        <v>8541</v>
      </c>
      <c r="H27" s="41">
        <f>ROUND((H13+H17+H21-H31)*Assumptions!$C$26,0)</f>
        <v>8541</v>
      </c>
      <c r="I27" s="41">
        <f>ROUND((I13+I17+I21-I31)*Assumptions!$C$26,0)</f>
        <v>8541</v>
      </c>
      <c r="J27" s="41">
        <f>ROUND((J13+J17+J21-J31)*Assumptions!$C$26,0)</f>
        <v>8541</v>
      </c>
      <c r="K27" s="41">
        <f>ROUND((K13+K17+K21-K31)*Assumptions!$C$26,0)</f>
        <v>8541</v>
      </c>
      <c r="L27" s="41">
        <f>ROUND((L13+L17+L21-L31)*Assumptions!$C$26,0)</f>
        <v>7617</v>
      </c>
      <c r="M27" s="41">
        <f>ROUND((M13+M17+M21-M31)*Assumptions!$C$26,0)</f>
        <v>5909</v>
      </c>
      <c r="N27" s="41">
        <f>ROUND((N13+N17+N21-N31)*Assumptions!$C$26,0)</f>
        <v>4200</v>
      </c>
      <c r="O27" s="41">
        <f>ROUND((O13+O17+O21-O31)*Assumptions!$C$26,0)</f>
        <v>2492</v>
      </c>
      <c r="P27" s="41">
        <f>ROUND((P13+P17+P21-P31)*Assumptions!$C$26,0)</f>
        <v>784</v>
      </c>
      <c r="Q27" s="41">
        <f>ROUND((Q13+Q17+Q21-Q31)*Assumptions!$C$26,0)</f>
        <v>0</v>
      </c>
      <c r="R27" s="41">
        <f>ROUND((R13+R17+R21-R31)*Assumptions!$C$26,0)</f>
        <v>0</v>
      </c>
      <c r="S27" s="41">
        <f>ROUND((S13+S17+S21-S31)*Assumptions!$C$26,0)</f>
        <v>0</v>
      </c>
      <c r="T27" s="41">
        <f t="shared" si="2"/>
        <v>85410</v>
      </c>
      <c r="U27" s="60"/>
    </row>
    <row r="28" spans="1:21" ht="13.7" customHeight="1">
      <c r="A28" s="50" t="str">
        <f>"Claims: "&amp;Assumptions!D19</f>
        <v>Claims: Ancillary</v>
      </c>
      <c r="B28" s="41">
        <f>ROUND((B14+B18+B22-B32)*Assumptions!$D$26,0)</f>
        <v>-143</v>
      </c>
      <c r="C28" s="41">
        <f>ROUND((C14+C18+C22-C32)*Assumptions!$D$26,0)</f>
        <v>-407</v>
      </c>
      <c r="D28" s="41">
        <f>ROUND((D14+D18+D22-D32)*Assumptions!$D$26,0)</f>
        <v>-671</v>
      </c>
      <c r="E28" s="41">
        <f>ROUND((E14+E18+E22-E32)*Assumptions!$D$26,0)</f>
        <v>-792</v>
      </c>
      <c r="F28" s="41">
        <f>ROUND((F14+F18+F22-F32)*Assumptions!$D$26,0)</f>
        <v>-792</v>
      </c>
      <c r="G28" s="41">
        <f>ROUND((G14+G18+G22-G32)*Assumptions!$D$26,0)</f>
        <v>-792</v>
      </c>
      <c r="H28" s="41">
        <f>ROUND((H14+H18+H22-H32)*Assumptions!$D$26,0)</f>
        <v>-792</v>
      </c>
      <c r="I28" s="41">
        <f>ROUND((I14+I18+I22-I32)*Assumptions!$D$26,0)</f>
        <v>-792</v>
      </c>
      <c r="J28" s="41">
        <f>ROUND((J14+J18+J22-J32)*Assumptions!$D$26,0)</f>
        <v>-792</v>
      </c>
      <c r="K28" s="41">
        <f>ROUND((K14+K18+K22-K32)*Assumptions!$D$26,0)</f>
        <v>-792</v>
      </c>
      <c r="L28" s="41">
        <f>ROUND((L14+L18+L22-L32)*Assumptions!$D$26,0)</f>
        <v>-649</v>
      </c>
      <c r="M28" s="41">
        <f>ROUND((M14+M18+M22-M32)*Assumptions!$D$26,0)</f>
        <v>-385</v>
      </c>
      <c r="N28" s="41">
        <f>ROUND((N14+N18+N22-N32)*Assumptions!$D$26,0)</f>
        <v>-121</v>
      </c>
      <c r="O28" s="41">
        <f>ROUND((O14+O18+O22-O32)*Assumptions!$D$26,0)</f>
        <v>0</v>
      </c>
      <c r="P28" s="41">
        <f>ROUND((P14+P18+P22-P32)*Assumptions!$D$26,0)</f>
        <v>0</v>
      </c>
      <c r="Q28" s="41">
        <f>ROUND((Q14+Q18+Q22-Q32)*Assumptions!$D$26,0)</f>
        <v>0</v>
      </c>
      <c r="R28" s="41">
        <f>ROUND((R14+R18+R22-R32)*Assumptions!$D$26,0)</f>
        <v>0</v>
      </c>
      <c r="S28" s="41">
        <f>ROUND((S14+S18+S22-S32)*Assumptions!$D$26,0)</f>
        <v>0</v>
      </c>
      <c r="T28" s="41">
        <f t="shared" si="2"/>
        <v>-7920</v>
      </c>
      <c r="U28" s="60"/>
    </row>
    <row r="29" spans="1:21" ht="13.7" customHeight="1">
      <c r="A29" s="50" t="str">
        <f>"Claims: "&amp;Assumptions!E19</f>
        <v>Claims: LW</v>
      </c>
      <c r="B29" s="41">
        <f>ROUND((B15+B19+B23-B33)*Assumptions!$E$26,0)</f>
        <v>396</v>
      </c>
      <c r="C29" s="41">
        <f>ROUND((C15+C19+C23-C33)*Assumptions!$E$26,0)</f>
        <v>432</v>
      </c>
      <c r="D29" s="41">
        <f>ROUND((D15+D19+D23-D33)*Assumptions!$E$26,0)</f>
        <v>432</v>
      </c>
      <c r="E29" s="41">
        <f>ROUND((E15+E19+E23-E33)*Assumptions!$E$26,0)</f>
        <v>432</v>
      </c>
      <c r="F29" s="41">
        <f>ROUND((F15+F19+F23-F33)*Assumptions!$E$26,0)</f>
        <v>432</v>
      </c>
      <c r="G29" s="41">
        <f>ROUND((G15+G19+G23-G33)*Assumptions!$E$26,0)</f>
        <v>432</v>
      </c>
      <c r="H29" s="41">
        <f>ROUND((H15+H19+H23-H33)*Assumptions!$E$26,0)</f>
        <v>432</v>
      </c>
      <c r="I29" s="41">
        <f>ROUND((I15+I19+I23-I33)*Assumptions!$E$26,0)</f>
        <v>432</v>
      </c>
      <c r="J29" s="41">
        <f>ROUND((J15+J19+J23-J33)*Assumptions!$E$26,0)</f>
        <v>432</v>
      </c>
      <c r="K29" s="41">
        <f>ROUND((K15+K19+K23-K33)*Assumptions!$E$26,0)</f>
        <v>432</v>
      </c>
      <c r="L29" s="41">
        <f>ROUND((L15+L19+L23-L33)*Assumptions!$E$26,0)</f>
        <v>36</v>
      </c>
      <c r="M29" s="41">
        <f>ROUND((M15+M19+M23-M33)*Assumptions!$E$26,0)</f>
        <v>0</v>
      </c>
      <c r="N29" s="41">
        <f>ROUND((N15+N19+N23-N33)*Assumptions!$E$26,0)</f>
        <v>0</v>
      </c>
      <c r="O29" s="41">
        <f>ROUND((O15+O19+O23-O33)*Assumptions!$E$26,0)</f>
        <v>0</v>
      </c>
      <c r="P29" s="41">
        <f>ROUND((P15+P19+P23-P33)*Assumptions!$E$26,0)</f>
        <v>0</v>
      </c>
      <c r="Q29" s="41">
        <f>ROUND((Q15+Q19+Q23-Q33)*Assumptions!$E$26,0)</f>
        <v>0</v>
      </c>
      <c r="R29" s="41">
        <f>ROUND((R15+R19+R23-R33)*Assumptions!$E$26,0)</f>
        <v>0</v>
      </c>
      <c r="S29" s="41">
        <f>ROUND((S15+S19+S23-S33)*Assumptions!$E$26,0)</f>
        <v>0</v>
      </c>
      <c r="T29" s="41">
        <f t="shared" si="2"/>
        <v>4320</v>
      </c>
      <c r="U29" s="60"/>
    </row>
    <row r="30" spans="1:21" ht="13.7" customHeight="1">
      <c r="A30" s="50" t="str">
        <f>"Change in unearned premium: "&amp;Assumptions!B19</f>
        <v>Change in unearned premium: VSC</v>
      </c>
      <c r="B30" s="41">
        <f>VLOOKUP(Assumptions!$B$29,$A$61:$S$65,2,FALSE)</f>
        <v>58308</v>
      </c>
      <c r="C30" s="41">
        <f>(VLOOKUP(Assumptions!$B$29,$A$61:$S$65,3,FALSE)-VLOOKUP(Assumptions!$B$29,$A$61:$S$65,2,FALSE))</f>
        <v>41448</v>
      </c>
      <c r="D30" s="41">
        <f>(VLOOKUP(Assumptions!$B$29,$A$61:$S$65,4,FALSE)-VLOOKUP(Assumptions!$B$29,$A$61:$S$65,3,FALSE))</f>
        <v>24588</v>
      </c>
      <c r="E30" s="41">
        <f>(VLOOKUP(Assumptions!$B$29,$A$61:$S$65,5,FALSE)-VLOOKUP(Assumptions!$B$29,$A$61:$S$65,4,FALSE))</f>
        <v>7728</v>
      </c>
      <c r="F30" s="41">
        <f>(VLOOKUP(Assumptions!$B$29,$A$61:$S$65,6,FALSE)-VLOOKUP(Assumptions!$B$29,$A$61:$S$65,5,FALSE))</f>
        <v>0</v>
      </c>
      <c r="G30" s="41">
        <f>(VLOOKUP(Assumptions!$B$29,$A$61:$S$65,7,FALSE)-VLOOKUP(Assumptions!$B$29,$A$61:$S$65,6,FALSE))</f>
        <v>0</v>
      </c>
      <c r="H30" s="41">
        <f>(VLOOKUP(Assumptions!$B$29,$A$61:$S$65,8,FALSE)-VLOOKUP(Assumptions!$B$29,$A$61:$S$65,7,FALSE))</f>
        <v>0</v>
      </c>
      <c r="I30" s="41">
        <f>(VLOOKUP(Assumptions!$B$29,$A$61:$S$65,9,FALSE)-VLOOKUP(Assumptions!$B$29,$A$61:$S$65,8,FALSE))</f>
        <v>0</v>
      </c>
      <c r="J30" s="41">
        <f>(VLOOKUP(Assumptions!$B$29,$A$61:$S$65,10,FALSE)-VLOOKUP(Assumptions!$B$29,$A$61:$S$65,9,FALSE))</f>
        <v>0</v>
      </c>
      <c r="K30" s="41">
        <f>(VLOOKUP(Assumptions!$B$29,$A$61:$S$65,11,FALSE)-VLOOKUP(Assumptions!$B$29,$A$61:$S$65,10,FALSE))</f>
        <v>0</v>
      </c>
      <c r="L30" s="41">
        <f>(VLOOKUP(Assumptions!$B$29,$A$61:$S$65,12,FALSE)-VLOOKUP(Assumptions!$B$29,$A$61:$S$65,11,FALSE))</f>
        <v>-58308</v>
      </c>
      <c r="M30" s="41">
        <f>(VLOOKUP(Assumptions!$B$29,$A$61:$S$65,13,FALSE)-VLOOKUP(Assumptions!$B$29,$A$61:$S$65,12,FALSE))</f>
        <v>-41448</v>
      </c>
      <c r="N30" s="41">
        <f>(VLOOKUP(Assumptions!$B$29,$A$61:$S$65,14,FALSE)-VLOOKUP(Assumptions!$B$29,$A$61:$S$65,13,FALSE))</f>
        <v>-24588</v>
      </c>
      <c r="O30" s="41">
        <f>(VLOOKUP(Assumptions!$B$29,$A$61:$S$65,15,FALSE)-VLOOKUP(Assumptions!$B$29,$A$61:$S$65,14,FALSE))</f>
        <v>-7728</v>
      </c>
      <c r="P30" s="41">
        <f>(VLOOKUP(Assumptions!$B$29,$A$61:$S$65,16,FALSE)-VLOOKUP(Assumptions!$B$29,$A$61:$S$65,15,FALSE))</f>
        <v>0</v>
      </c>
      <c r="Q30" s="41">
        <f>(VLOOKUP(Assumptions!$B$29,$A$61:$S$65,17,FALSE)-VLOOKUP(Assumptions!$B$29,$A$61:$S$65,16,FALSE))</f>
        <v>0</v>
      </c>
      <c r="R30" s="41">
        <f>(VLOOKUP(Assumptions!$B$29,$A$61:$S$65,18,FALSE)-VLOOKUP(Assumptions!$B$29,$A$61:$S$65,17,FALSE))</f>
        <v>0</v>
      </c>
      <c r="S30" s="41">
        <f>(VLOOKUP(Assumptions!$B$29,$A$61:$S$65,19,FALSE)-VLOOKUP(Assumptions!$B$29,$A$61:$S$65,18,FALSE))</f>
        <v>0</v>
      </c>
      <c r="T30" s="41">
        <f t="shared" si="2"/>
        <v>0</v>
      </c>
      <c r="U30" s="38"/>
    </row>
    <row r="31" spans="1:21" ht="13.7" customHeight="1">
      <c r="A31" s="50" t="str">
        <f>"Change in unearned premium: "&amp;Assumptions!C19</f>
        <v>Change in unearned premium: GAP</v>
      </c>
      <c r="B31" s="41">
        <f>VLOOKUP(Assumptions!$C$29,$A$68:$S$72,2,FALSE)</f>
        <v>10434</v>
      </c>
      <c r="C31" s="41">
        <f>(VLOOKUP(Assumptions!$C$29,$A$68:$S$72,3,FALSE)-VLOOKUP(Assumptions!$C$29,$A$68:$S$72,2,FALSE))</f>
        <v>8094</v>
      </c>
      <c r="D31" s="41">
        <f>(VLOOKUP(Assumptions!$C$29,$A$68:$S$72,4,FALSE)-VLOOKUP(Assumptions!$C$29,$A$68:$S$72,3,FALSE))</f>
        <v>5754</v>
      </c>
      <c r="E31" s="41">
        <f>(VLOOKUP(Assumptions!$C$29,$A$68:$S$72,5,FALSE)-VLOOKUP(Assumptions!$C$29,$A$68:$S$72,4,FALSE))</f>
        <v>3414</v>
      </c>
      <c r="F31" s="41">
        <f>(VLOOKUP(Assumptions!$C$29,$A$68:$S$72,6,FALSE)-VLOOKUP(Assumptions!$C$29,$A$68:$S$72,5,FALSE))</f>
        <v>1074</v>
      </c>
      <c r="G31" s="41">
        <f>(VLOOKUP(Assumptions!$C$29,$A$68:$S$72,7,FALSE)-VLOOKUP(Assumptions!$C$29,$A$68:$S$72,6,FALSE))</f>
        <v>0</v>
      </c>
      <c r="H31" s="41">
        <f>(VLOOKUP(Assumptions!$C$29,$A$68:$S$72,8,FALSE)-VLOOKUP(Assumptions!$C$29,$A$68:$S$72,7,FALSE))</f>
        <v>0</v>
      </c>
      <c r="I31" s="41">
        <f>(VLOOKUP(Assumptions!$C$29,$A$68:$S$72,9,FALSE)-VLOOKUP(Assumptions!$C$29,$A$68:$S$72,8,FALSE))</f>
        <v>0</v>
      </c>
      <c r="J31" s="41">
        <f>(VLOOKUP(Assumptions!$C$29,$A$68:$S$72,10,FALSE)-VLOOKUP(Assumptions!$C$29,$A$68:$S$72,9,FALSE))</f>
        <v>0</v>
      </c>
      <c r="K31" s="41">
        <f>(VLOOKUP(Assumptions!$C$29,$A$68:$S$72,11,FALSE)-VLOOKUP(Assumptions!$C$29,$A$68:$S$72,10,FALSE))</f>
        <v>0</v>
      </c>
      <c r="L31" s="41">
        <f>(VLOOKUP(Assumptions!$C$29,$A$68:$S$72,12,FALSE)-VLOOKUP(Assumptions!$C$29,$A$68:$S$72,11,FALSE))</f>
        <v>-10434</v>
      </c>
      <c r="M31" s="41">
        <f>(VLOOKUP(Assumptions!$C$29,$A$68:$S$72,13,FALSE)-VLOOKUP(Assumptions!$C$29,$A$68:$S$72,12,FALSE))</f>
        <v>-8094</v>
      </c>
      <c r="N31" s="41">
        <f>(VLOOKUP(Assumptions!$C$29,$A$68:$S$72,14,FALSE)-VLOOKUP(Assumptions!$C$29,$A$68:$S$72,13,FALSE))</f>
        <v>-5754</v>
      </c>
      <c r="O31" s="41">
        <f>(VLOOKUP(Assumptions!$C$29,$A$68:$S$72,15,FALSE)-VLOOKUP(Assumptions!$C$29,$A$68:$S$72,14,FALSE))</f>
        <v>-3414</v>
      </c>
      <c r="P31" s="41">
        <f>(VLOOKUP(Assumptions!$C$29,$A$68:$S$72,16,FALSE)-VLOOKUP(Assumptions!$C$29,$A$68:$S$72,15,FALSE))</f>
        <v>-1074</v>
      </c>
      <c r="Q31" s="41">
        <f>(VLOOKUP(Assumptions!$C$29,$A$68:$S$72,17,FALSE)-VLOOKUP(Assumptions!$C$29,$A$68:$S$72,16,FALSE))</f>
        <v>0</v>
      </c>
      <c r="R31" s="41">
        <f>(VLOOKUP(Assumptions!$C$29,$A$68:$S$72,18,FALSE)-VLOOKUP(Assumptions!$C$29,$A$68:$S$72,17,FALSE))</f>
        <v>0</v>
      </c>
      <c r="S31" s="41">
        <f>(VLOOKUP(Assumptions!$C$29,$A$68:$S$72,19,FALSE)-VLOOKUP(Assumptions!$C$29,$A$68:$S$72,18,FALSE))</f>
        <v>0</v>
      </c>
      <c r="T31" s="41">
        <f t="shared" si="2"/>
        <v>0</v>
      </c>
      <c r="U31" s="38"/>
    </row>
    <row r="32" spans="1:21" ht="13.7" customHeight="1">
      <c r="A32" s="50" t="str">
        <f>"Change in unearned premium: "&amp;Assumptions!D19</f>
        <v>Change in unearned premium: Ancillary</v>
      </c>
      <c r="B32" s="41">
        <f>VLOOKUP(Assumptions!$D$29,$A$75:$S$79,2,FALSE)</f>
        <v>-2950</v>
      </c>
      <c r="C32" s="41">
        <f>(VLOOKUP(Assumptions!$D$29,$A$75:$S$79,3,FALSE)-VLOOKUP(Assumptions!$D$29,$A$75:$S$79,2,FALSE))</f>
        <v>-1750</v>
      </c>
      <c r="D32" s="41">
        <f>(VLOOKUP(Assumptions!$D$29,$A$75:$S$79,4,FALSE)-VLOOKUP(Assumptions!$D$29,$A$75:$S$79,3,FALSE))</f>
        <v>-550</v>
      </c>
      <c r="E32" s="41">
        <f>(VLOOKUP(Assumptions!$D$29,$A$75:$S$79,5,FALSE)-VLOOKUP(Assumptions!$D$29,$A$75:$S$79,4,FALSE))</f>
        <v>0</v>
      </c>
      <c r="F32" s="41">
        <f>(VLOOKUP(Assumptions!$D$29,$A$75:$S$79,6,FALSE)-VLOOKUP(Assumptions!$D$29,$A$75:$S$79,5,FALSE))</f>
        <v>0</v>
      </c>
      <c r="G32" s="41">
        <f>(VLOOKUP(Assumptions!$D$29,$A$75:$S$79,7,FALSE)-VLOOKUP(Assumptions!$D$29,$A$75:$S$79,6,FALSE))</f>
        <v>0</v>
      </c>
      <c r="H32" s="41">
        <f>(VLOOKUP(Assumptions!$D$29,$A$75:$S$79,8,FALSE)-VLOOKUP(Assumptions!$D$29,$A$75:$S$79,7,FALSE))</f>
        <v>0</v>
      </c>
      <c r="I32" s="41">
        <f>(VLOOKUP(Assumptions!$D$29,$A$75:$S$79,9,FALSE)-VLOOKUP(Assumptions!$D$29,$A$75:$S$79,8,FALSE))</f>
        <v>0</v>
      </c>
      <c r="J32" s="41">
        <f>(VLOOKUP(Assumptions!$D$29,$A$75:$S$79,10,FALSE)-VLOOKUP(Assumptions!$D$29,$A$75:$S$79,9,FALSE))</f>
        <v>0</v>
      </c>
      <c r="K32" s="41">
        <f>(VLOOKUP(Assumptions!$D$29,$A$75:$S$79,11,FALSE)-VLOOKUP(Assumptions!$D$29,$A$75:$S$79,10,FALSE))</f>
        <v>0</v>
      </c>
      <c r="L32" s="41">
        <f>(VLOOKUP(Assumptions!$D$29,$A$75:$S$79,12,FALSE)-VLOOKUP(Assumptions!$D$29,$A$75:$S$79,11,FALSE))</f>
        <v>2950</v>
      </c>
      <c r="M32" s="41">
        <f>(VLOOKUP(Assumptions!$D$29,$A$75:$S$79,13,FALSE)-VLOOKUP(Assumptions!$D$29,$A$75:$S$79,12,FALSE))</f>
        <v>1750</v>
      </c>
      <c r="N32" s="41">
        <f>(VLOOKUP(Assumptions!$D$29,$A$75:$S$79,14,FALSE)-VLOOKUP(Assumptions!$D$29,$A$75:$S$79,13,FALSE))</f>
        <v>550</v>
      </c>
      <c r="O32" s="41">
        <f>(VLOOKUP(Assumptions!$D$29,$A$75:$S$79,15,FALSE)-VLOOKUP(Assumptions!$D$29,$A$75:$S$79,14,FALSE))</f>
        <v>0</v>
      </c>
      <c r="P32" s="41">
        <f>(VLOOKUP(Assumptions!$D$29,$A$75:$S$79,16,FALSE)-VLOOKUP(Assumptions!$D$29,$A$75:$S$79,15,FALSE))</f>
        <v>0</v>
      </c>
      <c r="Q32" s="41">
        <f>(VLOOKUP(Assumptions!$D$29,$A$75:$S$79,17,FALSE)-VLOOKUP(Assumptions!$D$29,$A$75:$S$79,16,FALSE))</f>
        <v>0</v>
      </c>
      <c r="R32" s="41">
        <f>(VLOOKUP(Assumptions!$D$29,$A$75:$S$79,18,FALSE)-VLOOKUP(Assumptions!$D$29,$A$75:$S$79,17,FALSE))</f>
        <v>0</v>
      </c>
      <c r="S32" s="41">
        <f>(VLOOKUP(Assumptions!$D$29,$A$75:$S$79,19,FALSE)-VLOOKUP(Assumptions!$D$29,$A$75:$S$79,18,FALSE))</f>
        <v>0</v>
      </c>
      <c r="T32" s="41">
        <f t="shared" si="2"/>
        <v>0</v>
      </c>
      <c r="U32" s="38"/>
    </row>
    <row r="33" spans="1:21" ht="13.7" customHeight="1">
      <c r="A33" s="50" t="str">
        <f>"Change in unearned premium: "&amp;Assumptions!E19</f>
        <v>Change in unearned premium: LW</v>
      </c>
      <c r="B33" s="41">
        <f>VLOOKUP(Assumptions!$E$29,$A$82:$S$86,2,FALSE)</f>
        <v>3600</v>
      </c>
      <c r="C33" s="41">
        <f>(VLOOKUP(Assumptions!$E$29,$A$82:$S$86,3,FALSE)-VLOOKUP(Assumptions!$E$29,$A$82:$S$86,2,FALSE))</f>
        <v>0</v>
      </c>
      <c r="D33" s="41">
        <f>(VLOOKUP(Assumptions!$E$29,$A$82:$S$86,4,FALSE)-VLOOKUP(Assumptions!$E$29,$A$82:$S$86,3,FALSE))</f>
        <v>0</v>
      </c>
      <c r="E33" s="41">
        <f>(VLOOKUP(Assumptions!$E$29,$A$82:$S$86,5,FALSE)-VLOOKUP(Assumptions!$E$29,$A$82:$S$86,4,FALSE))</f>
        <v>0</v>
      </c>
      <c r="F33" s="41">
        <f>(VLOOKUP(Assumptions!$E$29,$A$82:$S$86,6,FALSE)-VLOOKUP(Assumptions!$E$29,$A$82:$S$86,5,FALSE))</f>
        <v>0</v>
      </c>
      <c r="G33" s="41">
        <f>(VLOOKUP(Assumptions!$E$29,$A$82:$S$86,7,FALSE)-VLOOKUP(Assumptions!$E$29,$A$82:$S$86,6,FALSE))</f>
        <v>0</v>
      </c>
      <c r="H33" s="41">
        <f>(VLOOKUP(Assumptions!$E$29,$A$82:$S$86,8,FALSE)-VLOOKUP(Assumptions!$E$29,$A$82:$S$86,7,FALSE))</f>
        <v>0</v>
      </c>
      <c r="I33" s="41">
        <f>(VLOOKUP(Assumptions!$E$29,$A$82:$S$86,9,FALSE)-VLOOKUP(Assumptions!$E$29,$A$82:$S$86,8,FALSE))</f>
        <v>0</v>
      </c>
      <c r="J33" s="41">
        <f>(VLOOKUP(Assumptions!$E$29,$A$82:$S$86,10,FALSE)-VLOOKUP(Assumptions!$E$29,$A$82:$S$86,9,FALSE))</f>
        <v>0</v>
      </c>
      <c r="K33" s="41">
        <f>(VLOOKUP(Assumptions!$E$29,$A$82:$S$86,11,FALSE)-VLOOKUP(Assumptions!$E$29,$A$82:$S$86,10,FALSE))</f>
        <v>0</v>
      </c>
      <c r="L33" s="41">
        <f>(VLOOKUP(Assumptions!$E$29,$A$82:$S$86,12,FALSE)-VLOOKUP(Assumptions!$E$29,$A$82:$S$86,11,FALSE))</f>
        <v>-3600</v>
      </c>
      <c r="M33" s="41">
        <f>(VLOOKUP(Assumptions!$E$29,$A$82:$S$86,13,FALSE)-VLOOKUP(Assumptions!$E$29,$A$82:$S$86,12,FALSE))</f>
        <v>0</v>
      </c>
      <c r="N33" s="41">
        <f>(VLOOKUP(Assumptions!$E$29,$A$82:$S$86,14,FALSE)-VLOOKUP(Assumptions!$E$29,$A$82:$S$86,13,FALSE))</f>
        <v>0</v>
      </c>
      <c r="O33" s="41">
        <f>(VLOOKUP(Assumptions!$E$29,$A$82:$S$86,15,FALSE)-VLOOKUP(Assumptions!$E$29,$A$82:$S$86,14,FALSE))</f>
        <v>0</v>
      </c>
      <c r="P33" s="41">
        <f>(VLOOKUP(Assumptions!$E$29,$A$82:$S$86,16,FALSE)-VLOOKUP(Assumptions!$E$29,$A$82:$S$86,15,FALSE))</f>
        <v>0</v>
      </c>
      <c r="Q33" s="41">
        <f>(VLOOKUP(Assumptions!$E$29,$A$82:$S$86,17,FALSE)-VLOOKUP(Assumptions!$E$29,$A$82:$S$86,16,FALSE))</f>
        <v>0</v>
      </c>
      <c r="R33" s="41">
        <f>(VLOOKUP(Assumptions!$E$29,$A$82:$S$86,18,FALSE)-VLOOKUP(Assumptions!$E$29,$A$82:$S$86,17,FALSE))</f>
        <v>0</v>
      </c>
      <c r="S33" s="41">
        <f>(VLOOKUP(Assumptions!$E$29,$A$82:$S$86,19,FALSE)-VLOOKUP(Assumptions!$E$29,$A$82:$S$86,18,FALSE))</f>
        <v>0</v>
      </c>
      <c r="T33" s="41">
        <f t="shared" si="2"/>
        <v>0</v>
      </c>
      <c r="U33" s="38"/>
    </row>
    <row r="34" spans="1:21" ht="14.45" customHeight="1">
      <c r="A34" s="50" t="s">
        <v>90</v>
      </c>
      <c r="B34" s="54">
        <f>ROUND(Assumptions!C9,0)</f>
        <v>5000</v>
      </c>
      <c r="C34" s="54">
        <f>IF(ROUNDUP($B$5/12,0)+$B$6&gt;B88,ROUND(Assumptions!$C$11,0),0)</f>
        <v>5000</v>
      </c>
      <c r="D34" s="54">
        <f>IF(ROUNDUP($B$5/12,0)+$B$6&gt;C88,ROUND(Assumptions!$C$11,0),0)</f>
        <v>5000</v>
      </c>
      <c r="E34" s="54">
        <f>IF(ROUNDUP($B$5/12,0)+$B$6&gt;D88,ROUND(Assumptions!$C$11,0),0)</f>
        <v>5000</v>
      </c>
      <c r="F34" s="54">
        <f>IF(ROUNDUP($B$5/12,0)+$B$6&gt;E88,ROUND(Assumptions!$C$11,0),0)</f>
        <v>5000</v>
      </c>
      <c r="G34" s="54">
        <f>IF(ROUNDUP($B$5/12,0)+$B$6&gt;F88,ROUND(Assumptions!$C$11,0),0)</f>
        <v>5000</v>
      </c>
      <c r="H34" s="54">
        <f>IF(ROUNDUP($B$5/12,0)+$B$6&gt;G88,ROUND(Assumptions!$C$11,0),0)</f>
        <v>5000</v>
      </c>
      <c r="I34" s="54">
        <f>IF(ROUNDUP($B$5/12,0)+$B$6&gt;H88,ROUND(Assumptions!$C$11,0),0)</f>
        <v>5000</v>
      </c>
      <c r="J34" s="54">
        <f>IF(ROUNDUP($B$5/12,0)+$B$6&gt;I88,ROUND(Assumptions!$C$11,0),0)</f>
        <v>5000</v>
      </c>
      <c r="K34" s="54">
        <f>IF(ROUNDUP($B$5/12,0)+$B$6&gt;J88,ROUND(Assumptions!$C$11,0),0)</f>
        <v>5000</v>
      </c>
      <c r="L34" s="54">
        <f>IF(ROUNDUP($B$5/12,0)+$B$6&gt;K88,ROUND(Assumptions!$C$11,0),0)</f>
        <v>5000</v>
      </c>
      <c r="M34" s="54">
        <f>IF(ROUNDUP($B$5/12,0)+$B$6&gt;L88,ROUND(Assumptions!$C$11,0),0)</f>
        <v>5000</v>
      </c>
      <c r="N34" s="54">
        <f>IF(ROUNDUP($B$5/12,0)+$B$6&gt;M88,ROUND(Assumptions!$C$11,0),0)</f>
        <v>5000</v>
      </c>
      <c r="O34" s="54">
        <f>IF(ROUNDUP($B$5/12,0)+$B$6&gt;N88,ROUND(Assumptions!$C$11,0),0)</f>
        <v>5000</v>
      </c>
      <c r="P34" s="54">
        <f>IF(ROUNDUP($B$5/12,0)+$B$6&gt;O88,ROUND(Assumptions!$C$11,0),0)</f>
        <v>5000</v>
      </c>
      <c r="Q34" s="54">
        <f>IF(ROUNDUP($B$5/12,0)+$B$6&gt;P88,ROUND(Assumptions!$C$11,0),0)</f>
        <v>0</v>
      </c>
      <c r="R34" s="54">
        <f>IF(ROUNDUP($B$5/12,0)+$B$6&gt;Q88,ROUND(Assumptions!$C$11,0),0)</f>
        <v>0</v>
      </c>
      <c r="S34" s="54">
        <f>IF(ROUNDUP($B$5/12,0)+$B$6&gt;R88,ROUND(Assumptions!$C$11,0),0)</f>
        <v>0</v>
      </c>
      <c r="T34" s="54">
        <f t="shared" si="2"/>
        <v>75000</v>
      </c>
      <c r="U34" s="38"/>
    </row>
    <row r="35" spans="1:21" ht="14.45" customHeight="1">
      <c r="A35" s="47" t="s">
        <v>53</v>
      </c>
      <c r="B35" s="54">
        <f t="shared" ref="B35:T35" si="3">SUM(B26:B34)</f>
        <v>79404</v>
      </c>
      <c r="C35" s="54">
        <f t="shared" si="3"/>
        <v>66366</v>
      </c>
      <c r="D35" s="54">
        <f t="shared" si="3"/>
        <v>56892</v>
      </c>
      <c r="E35" s="54">
        <f t="shared" si="3"/>
        <v>46910</v>
      </c>
      <c r="F35" s="54">
        <f t="shared" si="3"/>
        <v>41796</v>
      </c>
      <c r="G35" s="54">
        <f t="shared" si="3"/>
        <v>41506</v>
      </c>
      <c r="H35" s="54">
        <f t="shared" si="3"/>
        <v>41506</v>
      </c>
      <c r="I35" s="54">
        <f t="shared" si="3"/>
        <v>41506</v>
      </c>
      <c r="J35" s="54">
        <f t="shared" si="3"/>
        <v>41506</v>
      </c>
      <c r="K35" s="54">
        <f t="shared" si="3"/>
        <v>41506</v>
      </c>
      <c r="L35" s="54">
        <f t="shared" si="3"/>
        <v>-32899</v>
      </c>
      <c r="M35" s="54">
        <f t="shared" si="3"/>
        <v>-19860</v>
      </c>
      <c r="N35" s="54">
        <f t="shared" si="3"/>
        <v>-10386</v>
      </c>
      <c r="O35" s="54">
        <f t="shared" si="3"/>
        <v>-404</v>
      </c>
      <c r="P35" s="54">
        <f t="shared" si="3"/>
        <v>4710</v>
      </c>
      <c r="Q35" s="54">
        <f t="shared" si="3"/>
        <v>0</v>
      </c>
      <c r="R35" s="54">
        <f t="shared" si="3"/>
        <v>0</v>
      </c>
      <c r="S35" s="54">
        <f t="shared" si="3"/>
        <v>0</v>
      </c>
      <c r="T35" s="54">
        <f t="shared" si="3"/>
        <v>440059</v>
      </c>
      <c r="U35" s="38"/>
    </row>
    <row r="36" spans="1:21" ht="14.45" customHeight="1">
      <c r="A36" s="47" t="s">
        <v>54</v>
      </c>
      <c r="B36" s="54">
        <f t="shared" ref="B36:T36" si="4">B24-B35</f>
        <v>39336</v>
      </c>
      <c r="C36" s="54">
        <f t="shared" si="4"/>
        <v>52374</v>
      </c>
      <c r="D36" s="54">
        <f t="shared" si="4"/>
        <v>61848</v>
      </c>
      <c r="E36" s="54">
        <f t="shared" si="4"/>
        <v>71830</v>
      </c>
      <c r="F36" s="54">
        <f t="shared" si="4"/>
        <v>76944</v>
      </c>
      <c r="G36" s="54">
        <f t="shared" si="4"/>
        <v>77234</v>
      </c>
      <c r="H36" s="54">
        <f t="shared" si="4"/>
        <v>77234</v>
      </c>
      <c r="I36" s="54">
        <f t="shared" si="4"/>
        <v>77234</v>
      </c>
      <c r="J36" s="54">
        <f t="shared" si="4"/>
        <v>77234</v>
      </c>
      <c r="K36" s="54">
        <f t="shared" si="4"/>
        <v>77234</v>
      </c>
      <c r="L36" s="54">
        <f t="shared" si="4"/>
        <v>32899</v>
      </c>
      <c r="M36" s="54">
        <f t="shared" si="4"/>
        <v>19860</v>
      </c>
      <c r="N36" s="54">
        <f t="shared" si="4"/>
        <v>10386</v>
      </c>
      <c r="O36" s="54">
        <f t="shared" si="4"/>
        <v>404</v>
      </c>
      <c r="P36" s="54">
        <f t="shared" si="4"/>
        <v>-4710</v>
      </c>
      <c r="Q36" s="54">
        <f t="shared" si="4"/>
        <v>0</v>
      </c>
      <c r="R36" s="54">
        <f t="shared" si="4"/>
        <v>0</v>
      </c>
      <c r="S36" s="54">
        <f t="shared" si="4"/>
        <v>0</v>
      </c>
      <c r="T36" s="54">
        <f t="shared" si="4"/>
        <v>747341</v>
      </c>
      <c r="U36" s="38"/>
    </row>
    <row r="37" spans="1:21" ht="13.7" customHeight="1">
      <c r="A37" s="47" t="s">
        <v>55</v>
      </c>
      <c r="B37" s="17"/>
      <c r="C37" s="17"/>
      <c r="D37" s="17"/>
      <c r="E37" s="17"/>
      <c r="F37" s="17"/>
      <c r="G37" s="17"/>
      <c r="H37" s="17"/>
      <c r="I37" s="17"/>
      <c r="J37" s="17"/>
      <c r="K37" s="17"/>
      <c r="L37" s="17"/>
      <c r="M37" s="17"/>
      <c r="N37" s="17"/>
      <c r="O37" s="17"/>
      <c r="P37" s="17"/>
      <c r="Q37" s="17"/>
      <c r="R37" s="17"/>
      <c r="S37" s="17"/>
      <c r="T37" s="41"/>
      <c r="U37" s="38"/>
    </row>
    <row r="38" spans="1:21" ht="13.7" customHeight="1">
      <c r="A38" s="61" t="s">
        <v>56</v>
      </c>
      <c r="B38" s="41">
        <f>IF(ROUNDUP(Assumptions!$B$27/12,0)+Assumptions!$B$28&gt;0,ROUND(FV(Assumptions!$C$10/12,12,-B46/12,0,0)-B46,0),0)</f>
        <v>3557</v>
      </c>
      <c r="C38" s="41">
        <f>IF(ROUNDUP(Assumptions!$B$27/12,0)+Assumptions!$B$28&gt;1,ROUND(FV(Assumptions!$C$10/12,12,-C46/12,0,0)-C46+(B47*Assumptions!$C$10),0),0)</f>
        <v>11100</v>
      </c>
      <c r="D38" s="41">
        <f>IF(ROUNDUP(Assumptions!$B$27/12,0)+Assumptions!$B$28&gt;2,ROUND(FV(Assumptions!$C$10/12,12,-D46/12,0,0)-D46+(C47*Assumptions!$C$10),0),0)</f>
        <v>18493</v>
      </c>
      <c r="E38" s="41">
        <f>IF(ROUNDUP(Assumptions!$B$27/12,0)+Assumptions!$B$28&gt;3,ROUND(FV(Assumptions!$C$10/12,12,-E46/12,0,0)-E46+(D47*Assumptions!$C$10),0),0)</f>
        <v>25724</v>
      </c>
      <c r="F38" s="41">
        <f>IF(ROUNDUP(Assumptions!$B$27/12,0)+Assumptions!$B$28&gt;4,ROUND(FV(Assumptions!$C$10/12,12,-F46/12,0,0)-F46+(E47*Assumptions!$C$10),0),0)</f>
        <v>32901</v>
      </c>
      <c r="G38" s="41">
        <f>IF(ROUNDUP(Assumptions!$B$27/12,0)+Assumptions!$B$28&gt;5,ROUND(FV(Assumptions!$C$10/12,12,-G46/12,0,0)-G46+(F47*Assumptions!$C$10),0),0)</f>
        <v>40294</v>
      </c>
      <c r="H38" s="41">
        <f>IF(ROUNDUP(Assumptions!$B$27/12,0)+Assumptions!$B$28&gt;6,ROUND(FV(Assumptions!$C$10/12,12,-H46/12,0,0)-H46+(G47*Assumptions!$C$10),0),0)</f>
        <v>48098</v>
      </c>
      <c r="I38" s="41">
        <f>IF(ROUNDUP(Assumptions!$B$27/12,0)+Assumptions!$B$28&gt;7,ROUND(FV(Assumptions!$C$10/12,12,-I46/12,0,0)-I46+(H47*Assumptions!$C$10),0),0)</f>
        <v>56366</v>
      </c>
      <c r="J38" s="41">
        <f>IF(ROUNDUP(Assumptions!$B$27/12,0)+Assumptions!$B$28&gt;8,ROUND(FV(Assumptions!$C$10/12,12,-J46/12,0,0)-J46+(I47*Assumptions!$C$10),0),0)</f>
        <v>65082</v>
      </c>
      <c r="K38" s="41">
        <f>IF(ROUNDUP(Assumptions!$B$27/12,0)+Assumptions!$B$28&gt;9,ROUND(FV(Assumptions!$C$10/12,12,-K46/12,0,0)-K46+(J47*Assumptions!$C$10),0),0)</f>
        <v>74255</v>
      </c>
      <c r="L38" s="41">
        <f>IF(ROUNDUP(Assumptions!$B$27/12,0)+Assumptions!$B$28&gt;10,ROUND(FV(Assumptions!$C$10/12,12,-L46/12,0,0)-L46+(K47*Assumptions!$C$10),0),0)</f>
        <v>80189</v>
      </c>
      <c r="M38" s="41">
        <f>IF(ROUNDUP(Assumptions!$B$27/12,0)+Assumptions!$B$28&gt;11,ROUND(FV(Assumptions!$C$10/12,12,-M46/12,0,0)-M46+(L47*Assumptions!$C$10),0),0)</f>
        <v>82442</v>
      </c>
      <c r="N38" s="41">
        <f>IF(ROUNDUP(Assumptions!$B$27/12,0)+Assumptions!$B$28&gt;12,ROUND(FV(Assumptions!$C$10/12,12,-N46/12,0,0)-N46+(M47*Assumptions!$C$10),0),0)</f>
        <v>85397</v>
      </c>
      <c r="O38" s="41">
        <f>IF(ROUNDUP(Assumptions!$B$27/12,0)+Assumptions!$B$28&gt;13,ROUND(FV(Assumptions!$C$10/12,12,-O46/12,0,0)-O46+(N47*Assumptions!$C$10),0),0)</f>
        <v>89090</v>
      </c>
      <c r="P38" s="41">
        <f>IF(ROUNDUP(Assumptions!$B$27/12,0)+Assumptions!$B$28&gt;14,ROUND(FV(Assumptions!$C$10/12,12,-P46/12,0,0)-P46+(O47*Assumptions!$C$10),0),0)</f>
        <v>0</v>
      </c>
      <c r="Q38" s="41">
        <f>IF(ROUNDUP(Assumptions!$B$27/12,0)+Assumptions!$B$28&gt;15,ROUND(FV(Assumptions!$C$10/12,12,-Q46/12,0,0)-Q46+(P47*Assumptions!$C$10),0),0)</f>
        <v>0</v>
      </c>
      <c r="R38" s="41">
        <f>IF(ROUNDUP(Assumptions!$B$27/12,0)+Assumptions!$B$28&gt;16,ROUND(FV(Assumptions!$C$10/12,12,-R46/12,0,0)-R46+(Q47*Assumptions!$C$10),0),0)</f>
        <v>0</v>
      </c>
      <c r="S38" s="41">
        <f>IF(ROUNDUP(Assumptions!$B$27/12,0)+Assumptions!$B$28&gt;17,ROUND(FV(Assumptions!$C$10/12,12,-S46/12,0,0)-S46+(R47*Assumptions!$C$10),0),0)</f>
        <v>0</v>
      </c>
      <c r="T38" s="41">
        <f>SUM(B38:S38)</f>
        <v>712988</v>
      </c>
      <c r="U38" s="38"/>
    </row>
    <row r="39" spans="1:21" ht="14.45" customHeight="1">
      <c r="A39" s="50" t="s">
        <v>57</v>
      </c>
      <c r="B39" s="54">
        <f>-ROUND(IF(ROUNDUP(Assumptions!$B$27/12,0)+Assumptions!$B$28&gt;0,(Assumptions!$C$14)*12,0),0)</f>
        <v>0</v>
      </c>
      <c r="C39" s="54">
        <f>-ROUND(IF(ROUNDUP(Assumptions!$B$27/12,0)+Assumptions!$B$28&gt;1,(Assumptions!$C$14)*12,0),0)</f>
        <v>0</v>
      </c>
      <c r="D39" s="54">
        <f>-ROUND(IF(ROUNDUP(Assumptions!$B$27/12,0)+Assumptions!$B$28&gt;2,(Assumptions!$C$14)*12,0),0)</f>
        <v>0</v>
      </c>
      <c r="E39" s="54">
        <f>-ROUND(IF(ROUNDUP(Assumptions!$B$27/12,0)+Assumptions!$B$28&gt;3,(Assumptions!$C$14)*12,0),0)</f>
        <v>0</v>
      </c>
      <c r="F39" s="54">
        <f>-ROUND(IF(ROUNDUP(Assumptions!$B$27/12,0)+Assumptions!$B$28&gt;4,(Assumptions!$C$14)*12,0),0)</f>
        <v>0</v>
      </c>
      <c r="G39" s="54">
        <f>-ROUND(IF(ROUNDUP(Assumptions!$B$27/12,0)+Assumptions!$B$28&gt;5,(Assumptions!$C$14)*12,0),0)</f>
        <v>0</v>
      </c>
      <c r="H39" s="54">
        <f>-ROUND(IF(ROUNDUP(Assumptions!$B$27/12,0)+Assumptions!$B$28&gt;6,(Assumptions!$C$14)*12,0),0)</f>
        <v>0</v>
      </c>
      <c r="I39" s="54">
        <f>-ROUND(IF(ROUNDUP(Assumptions!$B$27/12,0)+Assumptions!$B$28&gt;7,(Assumptions!$C$14)*12,0),0)</f>
        <v>0</v>
      </c>
      <c r="J39" s="54">
        <f>-ROUND(IF(ROUNDUP(Assumptions!$B$27/12,0)+Assumptions!$B$28&gt;8,(Assumptions!$C$14)*12,0),0)</f>
        <v>0</v>
      </c>
      <c r="K39" s="54">
        <f>-ROUND(IF(ROUNDUP(Assumptions!$B$27/12,0)+Assumptions!$B$28&gt;9,(Assumptions!$C$14)*12,0),0)</f>
        <v>0</v>
      </c>
      <c r="L39" s="54">
        <f>-ROUND(IF(ROUNDUP(Assumptions!$B$27/12,0)+Assumptions!$B$28&gt;10,(Assumptions!$C$14)*12,0),0)</f>
        <v>0</v>
      </c>
      <c r="M39" s="54">
        <f>-ROUND(IF(ROUNDUP(Assumptions!$B$27/12,0)+Assumptions!$B$28&gt;11,(Assumptions!$C$14)*12,0),0)</f>
        <v>0</v>
      </c>
      <c r="N39" s="54">
        <f>-ROUND(IF(ROUNDUP(Assumptions!$B$27/12,0)+Assumptions!$B$28&gt;12,(Assumptions!$C$14)*12,0),0)</f>
        <v>0</v>
      </c>
      <c r="O39" s="54">
        <f>-ROUND(IF(ROUNDUP(Assumptions!$B$27/12,0)+Assumptions!$B$28&gt;13,(Assumptions!$C$14)*12,0),0)</f>
        <v>0</v>
      </c>
      <c r="P39" s="54">
        <f>-ROUND(IF(ROUNDUP(Assumptions!$B$27/12,0)+Assumptions!$B$28&gt;14,(Assumptions!$C$14)*12,0),0)</f>
        <v>0</v>
      </c>
      <c r="Q39" s="54">
        <f>-ROUND(IF(ROUNDUP(Assumptions!$B$27/12,0)+Assumptions!$B$28&gt;15,(Assumptions!$C$14)*12,0),0)</f>
        <v>0</v>
      </c>
      <c r="R39" s="54">
        <f>-ROUND(IF(ROUNDUP(Assumptions!$B$27/12,0)+Assumptions!$B$28&gt;16,(Assumptions!$C$14)*12,0),0)</f>
        <v>0</v>
      </c>
      <c r="S39" s="54">
        <f>-ROUND(IF(ROUNDUP(Assumptions!$B$27/12,0)+Assumptions!$B$28&gt;17,(Assumptions!$C$14)*12,0),0)</f>
        <v>0</v>
      </c>
      <c r="T39" s="54">
        <f>SUM(B39:S39)</f>
        <v>0</v>
      </c>
      <c r="U39" s="38"/>
    </row>
    <row r="40" spans="1:21" ht="14.45" customHeight="1">
      <c r="A40" s="47" t="s">
        <v>58</v>
      </c>
      <c r="B40" s="54">
        <f t="shared" ref="B40:T40" si="5">SUM(B38:B39)</f>
        <v>3557</v>
      </c>
      <c r="C40" s="54">
        <f t="shared" si="5"/>
        <v>11100</v>
      </c>
      <c r="D40" s="54">
        <f t="shared" si="5"/>
        <v>18493</v>
      </c>
      <c r="E40" s="54">
        <f t="shared" si="5"/>
        <v>25724</v>
      </c>
      <c r="F40" s="54">
        <f t="shared" si="5"/>
        <v>32901</v>
      </c>
      <c r="G40" s="54">
        <f t="shared" si="5"/>
        <v>40294</v>
      </c>
      <c r="H40" s="54">
        <f t="shared" si="5"/>
        <v>48098</v>
      </c>
      <c r="I40" s="54">
        <f t="shared" si="5"/>
        <v>56366</v>
      </c>
      <c r="J40" s="54">
        <f t="shared" si="5"/>
        <v>65082</v>
      </c>
      <c r="K40" s="54">
        <f t="shared" si="5"/>
        <v>74255</v>
      </c>
      <c r="L40" s="54">
        <f t="shared" si="5"/>
        <v>80189</v>
      </c>
      <c r="M40" s="54">
        <f t="shared" si="5"/>
        <v>82442</v>
      </c>
      <c r="N40" s="54">
        <f t="shared" si="5"/>
        <v>85397</v>
      </c>
      <c r="O40" s="54">
        <f t="shared" si="5"/>
        <v>89090</v>
      </c>
      <c r="P40" s="54">
        <f t="shared" si="5"/>
        <v>0</v>
      </c>
      <c r="Q40" s="54">
        <f t="shared" si="5"/>
        <v>0</v>
      </c>
      <c r="R40" s="54">
        <f t="shared" si="5"/>
        <v>0</v>
      </c>
      <c r="S40" s="54">
        <f t="shared" si="5"/>
        <v>0</v>
      </c>
      <c r="T40" s="54">
        <f t="shared" si="5"/>
        <v>712988</v>
      </c>
      <c r="U40" s="38"/>
    </row>
    <row r="41" spans="1:21" ht="14.45" customHeight="1">
      <c r="A41" s="47" t="s">
        <v>59</v>
      </c>
      <c r="B41" s="54">
        <f t="shared" ref="B41:T41" si="6">B36+B40</f>
        <v>42893</v>
      </c>
      <c r="C41" s="54">
        <f t="shared" si="6"/>
        <v>63474</v>
      </c>
      <c r="D41" s="54">
        <f t="shared" si="6"/>
        <v>80341</v>
      </c>
      <c r="E41" s="54">
        <f t="shared" si="6"/>
        <v>97554</v>
      </c>
      <c r="F41" s="54">
        <f t="shared" si="6"/>
        <v>109845</v>
      </c>
      <c r="G41" s="54">
        <f t="shared" si="6"/>
        <v>117528</v>
      </c>
      <c r="H41" s="54">
        <f t="shared" si="6"/>
        <v>125332</v>
      </c>
      <c r="I41" s="54">
        <f t="shared" si="6"/>
        <v>133600</v>
      </c>
      <c r="J41" s="54">
        <f t="shared" si="6"/>
        <v>142316</v>
      </c>
      <c r="K41" s="54">
        <f t="shared" si="6"/>
        <v>151489</v>
      </c>
      <c r="L41" s="54">
        <f t="shared" si="6"/>
        <v>113088</v>
      </c>
      <c r="M41" s="54">
        <f t="shared" si="6"/>
        <v>102302</v>
      </c>
      <c r="N41" s="54">
        <f t="shared" si="6"/>
        <v>95783</v>
      </c>
      <c r="O41" s="54">
        <f t="shared" si="6"/>
        <v>89494</v>
      </c>
      <c r="P41" s="54">
        <f t="shared" si="6"/>
        <v>-4710</v>
      </c>
      <c r="Q41" s="54">
        <f t="shared" si="6"/>
        <v>0</v>
      </c>
      <c r="R41" s="54">
        <f t="shared" si="6"/>
        <v>0</v>
      </c>
      <c r="S41" s="54">
        <f t="shared" si="6"/>
        <v>0</v>
      </c>
      <c r="T41" s="54">
        <f t="shared" si="6"/>
        <v>1460329</v>
      </c>
      <c r="U41" s="38"/>
    </row>
    <row r="42" spans="1:21" ht="14.45" customHeight="1">
      <c r="A42" s="61" t="s">
        <v>60</v>
      </c>
      <c r="B42" s="54">
        <f t="shared" ref="B42:S42" si="7">B58</f>
        <v>534</v>
      </c>
      <c r="C42" s="54">
        <f t="shared" si="7"/>
        <v>1665</v>
      </c>
      <c r="D42" s="54">
        <f t="shared" si="7"/>
        <v>2774</v>
      </c>
      <c r="E42" s="54">
        <f t="shared" si="7"/>
        <v>3859</v>
      </c>
      <c r="F42" s="54">
        <f t="shared" si="7"/>
        <v>4935</v>
      </c>
      <c r="G42" s="54">
        <f t="shared" si="7"/>
        <v>6044</v>
      </c>
      <c r="H42" s="54">
        <f t="shared" si="7"/>
        <v>7215</v>
      </c>
      <c r="I42" s="54">
        <f t="shared" si="7"/>
        <v>9092</v>
      </c>
      <c r="J42" s="54">
        <f t="shared" si="7"/>
        <v>11271</v>
      </c>
      <c r="K42" s="54">
        <f t="shared" si="7"/>
        <v>13564</v>
      </c>
      <c r="L42" s="54">
        <f t="shared" si="7"/>
        <v>15514</v>
      </c>
      <c r="M42" s="54">
        <f t="shared" si="7"/>
        <v>16280</v>
      </c>
      <c r="N42" s="54">
        <f t="shared" si="7"/>
        <v>17285</v>
      </c>
      <c r="O42" s="54">
        <f t="shared" si="7"/>
        <v>18541</v>
      </c>
      <c r="P42" s="54">
        <f t="shared" si="7"/>
        <v>0</v>
      </c>
      <c r="Q42" s="54">
        <f t="shared" si="7"/>
        <v>0</v>
      </c>
      <c r="R42" s="54">
        <f t="shared" si="7"/>
        <v>0</v>
      </c>
      <c r="S42" s="54">
        <f t="shared" si="7"/>
        <v>0</v>
      </c>
      <c r="T42" s="54">
        <f>SUM(B42:S42)</f>
        <v>128573</v>
      </c>
      <c r="U42" s="38"/>
    </row>
    <row r="43" spans="1:21" ht="14.45" customHeight="1">
      <c r="A43" s="47" t="s">
        <v>61</v>
      </c>
      <c r="B43" s="62">
        <f t="shared" ref="B43:T43" si="8">B41-B42</f>
        <v>42359</v>
      </c>
      <c r="C43" s="62">
        <f t="shared" si="8"/>
        <v>61809</v>
      </c>
      <c r="D43" s="62">
        <f t="shared" si="8"/>
        <v>77567</v>
      </c>
      <c r="E43" s="62">
        <f t="shared" si="8"/>
        <v>93695</v>
      </c>
      <c r="F43" s="62">
        <f t="shared" si="8"/>
        <v>104910</v>
      </c>
      <c r="G43" s="62">
        <f t="shared" si="8"/>
        <v>111484</v>
      </c>
      <c r="H43" s="62">
        <f t="shared" si="8"/>
        <v>118117</v>
      </c>
      <c r="I43" s="62">
        <f t="shared" si="8"/>
        <v>124508</v>
      </c>
      <c r="J43" s="62">
        <f t="shared" si="8"/>
        <v>131045</v>
      </c>
      <c r="K43" s="62">
        <f t="shared" si="8"/>
        <v>137925</v>
      </c>
      <c r="L43" s="62">
        <f t="shared" si="8"/>
        <v>97574</v>
      </c>
      <c r="M43" s="62">
        <f t="shared" si="8"/>
        <v>86022</v>
      </c>
      <c r="N43" s="62">
        <f t="shared" si="8"/>
        <v>78498</v>
      </c>
      <c r="O43" s="62">
        <f t="shared" si="8"/>
        <v>70953</v>
      </c>
      <c r="P43" s="62">
        <f t="shared" si="8"/>
        <v>-4710</v>
      </c>
      <c r="Q43" s="62">
        <f t="shared" si="8"/>
        <v>0</v>
      </c>
      <c r="R43" s="62">
        <f t="shared" si="8"/>
        <v>0</v>
      </c>
      <c r="S43" s="62">
        <f t="shared" si="8"/>
        <v>0</v>
      </c>
      <c r="T43" s="62">
        <f t="shared" si="8"/>
        <v>1331756</v>
      </c>
      <c r="U43" s="38"/>
    </row>
    <row r="44" spans="1:21" ht="14.45" customHeight="1">
      <c r="A44" s="63"/>
      <c r="B44" s="62"/>
      <c r="C44" s="62"/>
      <c r="D44" s="62"/>
      <c r="E44" s="62"/>
      <c r="F44" s="62"/>
      <c r="G44" s="62"/>
      <c r="H44" s="62"/>
      <c r="I44" s="62"/>
      <c r="J44" s="62"/>
      <c r="K44" s="62"/>
      <c r="L44" s="62"/>
      <c r="M44" s="62"/>
      <c r="N44" s="62"/>
      <c r="O44" s="62"/>
      <c r="P44" s="62"/>
      <c r="Q44" s="62"/>
      <c r="R44" s="62"/>
      <c r="S44" s="62"/>
      <c r="T44" s="17"/>
      <c r="U44" s="38"/>
    </row>
    <row r="45" spans="1:21" ht="14.45" customHeight="1">
      <c r="A45" s="63"/>
      <c r="B45" s="62"/>
      <c r="C45" s="62"/>
      <c r="D45" s="62"/>
      <c r="E45" s="62"/>
      <c r="F45" s="62"/>
      <c r="G45" s="62"/>
      <c r="H45" s="62"/>
      <c r="I45" s="62"/>
      <c r="J45" s="62"/>
      <c r="K45" s="62"/>
      <c r="L45" s="62"/>
      <c r="M45" s="62"/>
      <c r="N45" s="62"/>
      <c r="O45" s="62"/>
      <c r="P45" s="62"/>
      <c r="Q45" s="62"/>
      <c r="R45" s="62"/>
      <c r="S45" s="62"/>
      <c r="T45" s="17"/>
      <c r="U45" s="38"/>
    </row>
    <row r="46" spans="1:21" ht="13.7" customHeight="1">
      <c r="A46" s="50" t="s">
        <v>91</v>
      </c>
      <c r="B46" s="41">
        <f t="shared" ref="B46:S46" si="9">B24-B35+B30+B31+B32+B33</f>
        <v>108728</v>
      </c>
      <c r="C46" s="41">
        <f t="shared" si="9"/>
        <v>100166</v>
      </c>
      <c r="D46" s="41">
        <f t="shared" si="9"/>
        <v>91640</v>
      </c>
      <c r="E46" s="41">
        <f t="shared" si="9"/>
        <v>82972</v>
      </c>
      <c r="F46" s="41">
        <f t="shared" si="9"/>
        <v>78018</v>
      </c>
      <c r="G46" s="41">
        <f t="shared" si="9"/>
        <v>77234</v>
      </c>
      <c r="H46" s="41">
        <f t="shared" si="9"/>
        <v>77234</v>
      </c>
      <c r="I46" s="41">
        <f t="shared" si="9"/>
        <v>77234</v>
      </c>
      <c r="J46" s="41">
        <f t="shared" si="9"/>
        <v>77234</v>
      </c>
      <c r="K46" s="41">
        <f t="shared" si="9"/>
        <v>77234</v>
      </c>
      <c r="L46" s="41">
        <f t="shared" si="9"/>
        <v>-36493</v>
      </c>
      <c r="M46" s="41">
        <f t="shared" si="9"/>
        <v>-27932</v>
      </c>
      <c r="N46" s="41">
        <f t="shared" si="9"/>
        <v>-19406</v>
      </c>
      <c r="O46" s="41">
        <f t="shared" si="9"/>
        <v>-10738</v>
      </c>
      <c r="P46" s="41">
        <f t="shared" si="9"/>
        <v>-5784</v>
      </c>
      <c r="Q46" s="41">
        <f t="shared" si="9"/>
        <v>0</v>
      </c>
      <c r="R46" s="41">
        <f t="shared" si="9"/>
        <v>0</v>
      </c>
      <c r="S46" s="41">
        <f t="shared" si="9"/>
        <v>0</v>
      </c>
      <c r="T46" s="41">
        <f>T12-T35</f>
        <v>759941</v>
      </c>
      <c r="U46" s="38"/>
    </row>
    <row r="47" spans="1:21" ht="13.7" customHeight="1">
      <c r="A47" s="50" t="s">
        <v>92</v>
      </c>
      <c r="B47" s="41">
        <f>B46+B40-B42</f>
        <v>111751</v>
      </c>
      <c r="C47" s="41">
        <f t="shared" ref="C47:S47" si="10">C46+C40-C42+B47</f>
        <v>221352</v>
      </c>
      <c r="D47" s="41">
        <f t="shared" si="10"/>
        <v>328711</v>
      </c>
      <c r="E47" s="41">
        <f t="shared" si="10"/>
        <v>433548</v>
      </c>
      <c r="F47" s="41">
        <f t="shared" si="10"/>
        <v>539532</v>
      </c>
      <c r="G47" s="41">
        <f t="shared" si="10"/>
        <v>651016</v>
      </c>
      <c r="H47" s="41">
        <f t="shared" si="10"/>
        <v>769133</v>
      </c>
      <c r="I47" s="41">
        <f t="shared" si="10"/>
        <v>893641</v>
      </c>
      <c r="J47" s="41">
        <f t="shared" si="10"/>
        <v>1024686</v>
      </c>
      <c r="K47" s="41">
        <f t="shared" si="10"/>
        <v>1162611</v>
      </c>
      <c r="L47" s="41">
        <f t="shared" si="10"/>
        <v>1190793</v>
      </c>
      <c r="M47" s="41">
        <f t="shared" si="10"/>
        <v>1229023</v>
      </c>
      <c r="N47" s="41">
        <f t="shared" si="10"/>
        <v>1277729</v>
      </c>
      <c r="O47" s="41">
        <f t="shared" si="10"/>
        <v>1337540</v>
      </c>
      <c r="P47" s="41">
        <f t="shared" si="10"/>
        <v>1331756</v>
      </c>
      <c r="Q47" s="41">
        <f t="shared" si="10"/>
        <v>1331756</v>
      </c>
      <c r="R47" s="41">
        <f t="shared" si="10"/>
        <v>1331756</v>
      </c>
      <c r="S47" s="41">
        <f t="shared" si="10"/>
        <v>1331756</v>
      </c>
      <c r="T47" s="41">
        <f>T46+T40-T42</f>
        <v>1344356</v>
      </c>
      <c r="U47" s="38"/>
    </row>
    <row r="48" spans="1:21" ht="13.7" customHeight="1">
      <c r="A48" s="38"/>
      <c r="B48" s="17"/>
      <c r="C48" s="17"/>
      <c r="D48" s="17"/>
      <c r="E48" s="17"/>
      <c r="F48" s="17"/>
      <c r="G48" s="17"/>
      <c r="H48" s="17"/>
      <c r="I48" s="17"/>
      <c r="J48" s="17"/>
      <c r="K48" s="17"/>
      <c r="L48" s="17"/>
      <c r="M48" s="17"/>
      <c r="N48" s="17"/>
      <c r="O48" s="17"/>
      <c r="P48" s="17"/>
      <c r="Q48" s="17"/>
      <c r="R48" s="17"/>
      <c r="S48" s="17"/>
      <c r="T48" s="17"/>
      <c r="U48" s="38"/>
    </row>
    <row r="49" spans="1:21" ht="13.7" customHeight="1">
      <c r="A49" s="50" t="s">
        <v>93</v>
      </c>
      <c r="B49" s="41">
        <f t="shared" ref="B49:S49" si="11">ROUND(B41+((B30+B31+B32+B33)*0.2),0)</f>
        <v>56771</v>
      </c>
      <c r="C49" s="41">
        <f t="shared" si="11"/>
        <v>73032</v>
      </c>
      <c r="D49" s="41">
        <f t="shared" si="11"/>
        <v>86299</v>
      </c>
      <c r="E49" s="41">
        <f t="shared" si="11"/>
        <v>99782</v>
      </c>
      <c r="F49" s="41">
        <f t="shared" si="11"/>
        <v>110060</v>
      </c>
      <c r="G49" s="41">
        <f t="shared" si="11"/>
        <v>117528</v>
      </c>
      <c r="H49" s="41">
        <f t="shared" si="11"/>
        <v>125332</v>
      </c>
      <c r="I49" s="41">
        <f t="shared" si="11"/>
        <v>133600</v>
      </c>
      <c r="J49" s="41">
        <f t="shared" si="11"/>
        <v>142316</v>
      </c>
      <c r="K49" s="41">
        <f t="shared" si="11"/>
        <v>151489</v>
      </c>
      <c r="L49" s="41">
        <f t="shared" si="11"/>
        <v>99210</v>
      </c>
      <c r="M49" s="41">
        <f t="shared" si="11"/>
        <v>92744</v>
      </c>
      <c r="N49" s="41">
        <f t="shared" si="11"/>
        <v>89825</v>
      </c>
      <c r="O49" s="41">
        <f t="shared" si="11"/>
        <v>87266</v>
      </c>
      <c r="P49" s="41">
        <f t="shared" si="11"/>
        <v>-4925</v>
      </c>
      <c r="Q49" s="41">
        <f t="shared" si="11"/>
        <v>0</v>
      </c>
      <c r="R49" s="41">
        <f t="shared" si="11"/>
        <v>0</v>
      </c>
      <c r="S49" s="41">
        <f t="shared" si="11"/>
        <v>0</v>
      </c>
      <c r="T49" s="17"/>
      <c r="U49" s="38"/>
    </row>
    <row r="50" spans="1:21" ht="13.7" customHeight="1">
      <c r="A50" s="50" t="s">
        <v>94</v>
      </c>
      <c r="B50" s="41">
        <f>B49</f>
        <v>56771</v>
      </c>
      <c r="C50" s="41">
        <f t="shared" ref="C50:S50" si="12">IF(B50&lt;0,C49+B50,C49)</f>
        <v>73032</v>
      </c>
      <c r="D50" s="41">
        <f t="shared" si="12"/>
        <v>86299</v>
      </c>
      <c r="E50" s="41">
        <f t="shared" si="12"/>
        <v>99782</v>
      </c>
      <c r="F50" s="41">
        <f t="shared" si="12"/>
        <v>110060</v>
      </c>
      <c r="G50" s="41">
        <f t="shared" si="12"/>
        <v>117528</v>
      </c>
      <c r="H50" s="41">
        <f t="shared" si="12"/>
        <v>125332</v>
      </c>
      <c r="I50" s="41">
        <f t="shared" si="12"/>
        <v>133600</v>
      </c>
      <c r="J50" s="41">
        <f t="shared" si="12"/>
        <v>142316</v>
      </c>
      <c r="K50" s="41">
        <f t="shared" si="12"/>
        <v>151489</v>
      </c>
      <c r="L50" s="41">
        <f t="shared" si="12"/>
        <v>99210</v>
      </c>
      <c r="M50" s="41">
        <f t="shared" si="12"/>
        <v>92744</v>
      </c>
      <c r="N50" s="41">
        <f t="shared" si="12"/>
        <v>89825</v>
      </c>
      <c r="O50" s="41">
        <f t="shared" si="12"/>
        <v>87266</v>
      </c>
      <c r="P50" s="41">
        <f t="shared" si="12"/>
        <v>-4925</v>
      </c>
      <c r="Q50" s="41">
        <f t="shared" si="12"/>
        <v>-4925</v>
      </c>
      <c r="R50" s="41">
        <f t="shared" si="12"/>
        <v>-4925</v>
      </c>
      <c r="S50" s="41">
        <f t="shared" si="12"/>
        <v>-4925</v>
      </c>
      <c r="T50" s="17"/>
      <c r="U50" s="38"/>
    </row>
    <row r="51" spans="1:21" ht="13.7" customHeight="1">
      <c r="A51" s="50" t="s">
        <v>95</v>
      </c>
      <c r="B51" s="41">
        <f t="shared" ref="B51:S51" si="13">B40</f>
        <v>3557</v>
      </c>
      <c r="C51" s="41">
        <f t="shared" si="13"/>
        <v>11100</v>
      </c>
      <c r="D51" s="41">
        <f t="shared" si="13"/>
        <v>18493</v>
      </c>
      <c r="E51" s="41">
        <f t="shared" si="13"/>
        <v>25724</v>
      </c>
      <c r="F51" s="41">
        <f t="shared" si="13"/>
        <v>32901</v>
      </c>
      <c r="G51" s="41">
        <f t="shared" si="13"/>
        <v>40294</v>
      </c>
      <c r="H51" s="41">
        <f t="shared" si="13"/>
        <v>48098</v>
      </c>
      <c r="I51" s="41">
        <f t="shared" si="13"/>
        <v>56366</v>
      </c>
      <c r="J51" s="41">
        <f t="shared" si="13"/>
        <v>65082</v>
      </c>
      <c r="K51" s="41">
        <f t="shared" si="13"/>
        <v>74255</v>
      </c>
      <c r="L51" s="41">
        <f t="shared" si="13"/>
        <v>80189</v>
      </c>
      <c r="M51" s="41">
        <f t="shared" si="13"/>
        <v>82442</v>
      </c>
      <c r="N51" s="41">
        <f t="shared" si="13"/>
        <v>85397</v>
      </c>
      <c r="O51" s="41">
        <f t="shared" si="13"/>
        <v>89090</v>
      </c>
      <c r="P51" s="41">
        <f t="shared" si="13"/>
        <v>0</v>
      </c>
      <c r="Q51" s="41">
        <f t="shared" si="13"/>
        <v>0</v>
      </c>
      <c r="R51" s="41">
        <f t="shared" si="13"/>
        <v>0</v>
      </c>
      <c r="S51" s="41">
        <f t="shared" si="13"/>
        <v>0</v>
      </c>
      <c r="T51" s="17"/>
      <c r="U51" s="38"/>
    </row>
    <row r="52" spans="1:21" ht="13.7" customHeight="1">
      <c r="A52" s="50" t="s">
        <v>93</v>
      </c>
      <c r="B52" s="41">
        <f>IF(Assumptions!$C$13="No",IF(B24&gt;1200000,B50,IF(B51&lt;B50,B51,B50)),B51)</f>
        <v>3557</v>
      </c>
      <c r="C52" s="41">
        <f>IF(Assumptions!$C$13="No",IF(C24&gt;1200000,C50,IF(C51&lt;C50,C51,C50)),C51)</f>
        <v>11100</v>
      </c>
      <c r="D52" s="41">
        <f>IF(Assumptions!$C$13="No",IF(D24&gt;1200000,D50,IF(D51&lt;D50,D51,D50)),D51)</f>
        <v>18493</v>
      </c>
      <c r="E52" s="41">
        <f>IF(Assumptions!$C$13="No",IF(E24&gt;1200000,E50,IF(E51&lt;E50,E51,E50)),E51)</f>
        <v>25724</v>
      </c>
      <c r="F52" s="41">
        <f>IF(Assumptions!$C$13="No",IF(F24&gt;1200000,F50,IF(F51&lt;F50,F51,F50)),F51)</f>
        <v>32901</v>
      </c>
      <c r="G52" s="41">
        <f>IF(Assumptions!$C$13="No",IF(G24&gt;1200000,G50,IF(G51&lt;G50,G51,G50)),G51)</f>
        <v>40294</v>
      </c>
      <c r="H52" s="41">
        <f>IF(Assumptions!$C$13="No",IF(H24&gt;1200000,H50,IF(H51&lt;H50,H51,H50)),H51)</f>
        <v>48098</v>
      </c>
      <c r="I52" s="41">
        <f>IF(Assumptions!$C$13="No",IF(I24&gt;1200000,I50,IF(I51&lt;I50,I51,I50)),I51)</f>
        <v>56366</v>
      </c>
      <c r="J52" s="41">
        <f>IF(Assumptions!$C$13="No",IF(J24&gt;1200000,J50,IF(J51&lt;J50,J51,J50)),J51)</f>
        <v>65082</v>
      </c>
      <c r="K52" s="41">
        <f>IF(Assumptions!$C$13="No",IF(K24&gt;1200000,K50,IF(K51&lt;K50,K51,K50)),K51)</f>
        <v>74255</v>
      </c>
      <c r="L52" s="41">
        <f>IF(Assumptions!$C$13="No",IF(L24&gt;1200000,L50,IF(L51&lt;L50,L51,L50)),L51)</f>
        <v>80189</v>
      </c>
      <c r="M52" s="41">
        <f>IF(Assumptions!$C$13="No",IF(M24&gt;1200000,M50,IF(M51&lt;M50,M51,M50)),M51)</f>
        <v>82442</v>
      </c>
      <c r="N52" s="41">
        <f>IF(Assumptions!$C$13="No",IF(N24&gt;1200000,N50,IF(N51&lt;N50,N51,N50)),N51)</f>
        <v>85397</v>
      </c>
      <c r="O52" s="41">
        <f>IF(Assumptions!$C$13="No",IF(O24&gt;1200000,O50,IF(O51&lt;O50,O51,O50)),O51)</f>
        <v>89090</v>
      </c>
      <c r="P52" s="41">
        <f>IF(Assumptions!$C$13="No",IF(P24&gt;1200000,P50,IF(P51&lt;P50,P51,P50)),P51)</f>
        <v>0</v>
      </c>
      <c r="Q52" s="41">
        <f>IF(Assumptions!$C$13="No",IF(Q24&gt;1200000,Q50,IF(Q51&lt;Q50,Q51,Q50)),Q51)</f>
        <v>0</v>
      </c>
      <c r="R52" s="41">
        <f>IF(Assumptions!$C$13="No",IF(R24&gt;1200000,R50,IF(R51&lt;R50,R51,R50)),R51)</f>
        <v>0</v>
      </c>
      <c r="S52" s="41">
        <f>IF(Assumptions!$C$13="No",IF(S24&gt;1200000,S50,IF(S51&lt;S50,S51,S50)),S51)</f>
        <v>0</v>
      </c>
      <c r="T52" s="17"/>
      <c r="U52" s="38"/>
    </row>
    <row r="53" spans="1:21" ht="13.7" customHeight="1">
      <c r="A53" s="50" t="s">
        <v>96</v>
      </c>
      <c r="B53" s="17"/>
      <c r="C53" s="17"/>
      <c r="D53" s="17"/>
      <c r="E53" s="17"/>
      <c r="F53" s="17"/>
      <c r="G53" s="17"/>
      <c r="H53" s="17"/>
      <c r="I53" s="17"/>
      <c r="J53" s="17"/>
      <c r="K53" s="17"/>
      <c r="L53" s="17"/>
      <c r="M53" s="17"/>
      <c r="N53" s="17"/>
      <c r="O53" s="17"/>
      <c r="P53" s="17"/>
      <c r="Q53" s="17"/>
      <c r="R53" s="17"/>
      <c r="S53" s="17"/>
      <c r="T53" s="17"/>
      <c r="U53" s="38"/>
    </row>
    <row r="54" spans="1:21" ht="13.7" customHeight="1">
      <c r="A54" s="61" t="s">
        <v>97</v>
      </c>
      <c r="B54" s="41">
        <f t="shared" ref="B54:S54" si="14">IF(B52&lt;1,0,IF(B52&gt;50000,50000*0.15,B52*0.15))</f>
        <v>533.54999999999995</v>
      </c>
      <c r="C54" s="41">
        <f t="shared" si="14"/>
        <v>1665</v>
      </c>
      <c r="D54" s="41">
        <f t="shared" si="14"/>
        <v>2773.95</v>
      </c>
      <c r="E54" s="41">
        <f t="shared" si="14"/>
        <v>3858.6</v>
      </c>
      <c r="F54" s="41">
        <f t="shared" si="14"/>
        <v>4935.1499999999996</v>
      </c>
      <c r="G54" s="41">
        <f t="shared" si="14"/>
        <v>6044.0999999999995</v>
      </c>
      <c r="H54" s="41">
        <f t="shared" si="14"/>
        <v>7214.7</v>
      </c>
      <c r="I54" s="41">
        <f t="shared" si="14"/>
        <v>7500</v>
      </c>
      <c r="J54" s="41">
        <f t="shared" si="14"/>
        <v>7500</v>
      </c>
      <c r="K54" s="41">
        <f t="shared" si="14"/>
        <v>7500</v>
      </c>
      <c r="L54" s="41">
        <f t="shared" si="14"/>
        <v>7500</v>
      </c>
      <c r="M54" s="41">
        <f t="shared" si="14"/>
        <v>7500</v>
      </c>
      <c r="N54" s="41">
        <f t="shared" si="14"/>
        <v>7500</v>
      </c>
      <c r="O54" s="41">
        <f t="shared" si="14"/>
        <v>7500</v>
      </c>
      <c r="P54" s="41">
        <f t="shared" si="14"/>
        <v>0</v>
      </c>
      <c r="Q54" s="41">
        <f t="shared" si="14"/>
        <v>0</v>
      </c>
      <c r="R54" s="41">
        <f t="shared" si="14"/>
        <v>0</v>
      </c>
      <c r="S54" s="41">
        <f t="shared" si="14"/>
        <v>0</v>
      </c>
      <c r="T54" s="17"/>
      <c r="U54" s="38"/>
    </row>
    <row r="55" spans="1:21" ht="13.7" customHeight="1">
      <c r="A55" s="61" t="s">
        <v>98</v>
      </c>
      <c r="B55" s="41">
        <f t="shared" ref="B55:S55" si="15">IF(B52&lt;1,0,IF(B52&gt;75000,25000*0.25,IF(B52&lt;50000,0,(B52-50000)*0.25)))</f>
        <v>0</v>
      </c>
      <c r="C55" s="41">
        <f t="shared" si="15"/>
        <v>0</v>
      </c>
      <c r="D55" s="41">
        <f t="shared" si="15"/>
        <v>0</v>
      </c>
      <c r="E55" s="41">
        <f t="shared" si="15"/>
        <v>0</v>
      </c>
      <c r="F55" s="41">
        <f t="shared" si="15"/>
        <v>0</v>
      </c>
      <c r="G55" s="41">
        <f t="shared" si="15"/>
        <v>0</v>
      </c>
      <c r="H55" s="41">
        <f t="shared" si="15"/>
        <v>0</v>
      </c>
      <c r="I55" s="41">
        <f t="shared" si="15"/>
        <v>1591.5</v>
      </c>
      <c r="J55" s="41">
        <f t="shared" si="15"/>
        <v>3770.5</v>
      </c>
      <c r="K55" s="41">
        <f t="shared" si="15"/>
        <v>6063.75</v>
      </c>
      <c r="L55" s="41">
        <f t="shared" si="15"/>
        <v>6250</v>
      </c>
      <c r="M55" s="41">
        <f t="shared" si="15"/>
        <v>6250</v>
      </c>
      <c r="N55" s="41">
        <f t="shared" si="15"/>
        <v>6250</v>
      </c>
      <c r="O55" s="41">
        <f t="shared" si="15"/>
        <v>6250</v>
      </c>
      <c r="P55" s="41">
        <f t="shared" si="15"/>
        <v>0</v>
      </c>
      <c r="Q55" s="41">
        <f t="shared" si="15"/>
        <v>0</v>
      </c>
      <c r="R55" s="41">
        <f t="shared" si="15"/>
        <v>0</v>
      </c>
      <c r="S55" s="41">
        <f t="shared" si="15"/>
        <v>0</v>
      </c>
      <c r="T55" s="17"/>
      <c r="U55" s="38"/>
    </row>
    <row r="56" spans="1:21" ht="13.7" customHeight="1">
      <c r="A56" s="61" t="s">
        <v>99</v>
      </c>
      <c r="B56" s="41">
        <f t="shared" ref="B56:S56" si="16">IF(B52&lt;1,0,IF(B52&gt;75000,(B52-75000)*0.34,0))</f>
        <v>0</v>
      </c>
      <c r="C56" s="41">
        <f t="shared" si="16"/>
        <v>0</v>
      </c>
      <c r="D56" s="41">
        <f t="shared" si="16"/>
        <v>0</v>
      </c>
      <c r="E56" s="41">
        <f t="shared" si="16"/>
        <v>0</v>
      </c>
      <c r="F56" s="41">
        <f t="shared" si="16"/>
        <v>0</v>
      </c>
      <c r="G56" s="41">
        <f t="shared" si="16"/>
        <v>0</v>
      </c>
      <c r="H56" s="41">
        <f t="shared" si="16"/>
        <v>0</v>
      </c>
      <c r="I56" s="41">
        <f t="shared" si="16"/>
        <v>0</v>
      </c>
      <c r="J56" s="41">
        <f t="shared" si="16"/>
        <v>0</v>
      </c>
      <c r="K56" s="41">
        <f t="shared" si="16"/>
        <v>0</v>
      </c>
      <c r="L56" s="41">
        <f t="shared" si="16"/>
        <v>1764.2600000000002</v>
      </c>
      <c r="M56" s="41">
        <f t="shared" si="16"/>
        <v>2530.2800000000002</v>
      </c>
      <c r="N56" s="41">
        <f t="shared" si="16"/>
        <v>3534.9800000000005</v>
      </c>
      <c r="O56" s="41">
        <f t="shared" si="16"/>
        <v>4790.6000000000004</v>
      </c>
      <c r="P56" s="41">
        <f t="shared" si="16"/>
        <v>0</v>
      </c>
      <c r="Q56" s="41">
        <f t="shared" si="16"/>
        <v>0</v>
      </c>
      <c r="R56" s="41">
        <f t="shared" si="16"/>
        <v>0</v>
      </c>
      <c r="S56" s="41">
        <f t="shared" si="16"/>
        <v>0</v>
      </c>
      <c r="T56" s="17"/>
      <c r="U56" s="38"/>
    </row>
    <row r="57" spans="1:21" ht="13.7" customHeight="1">
      <c r="A57" s="61" t="s">
        <v>100</v>
      </c>
      <c r="B57" s="41">
        <f t="shared" ref="B57:S57" si="17">IF(B52&gt;100000,IF(ROUND((B52-100000)*0.05,0)&gt;11750,11750,ROUND((B52-100000)*0.05,0)),0)</f>
        <v>0</v>
      </c>
      <c r="C57" s="41">
        <f t="shared" si="17"/>
        <v>0</v>
      </c>
      <c r="D57" s="41">
        <f t="shared" si="17"/>
        <v>0</v>
      </c>
      <c r="E57" s="41">
        <f t="shared" si="17"/>
        <v>0</v>
      </c>
      <c r="F57" s="41">
        <f t="shared" si="17"/>
        <v>0</v>
      </c>
      <c r="G57" s="41">
        <f t="shared" si="17"/>
        <v>0</v>
      </c>
      <c r="H57" s="41">
        <f t="shared" si="17"/>
        <v>0</v>
      </c>
      <c r="I57" s="41">
        <f t="shared" si="17"/>
        <v>0</v>
      </c>
      <c r="J57" s="41">
        <f t="shared" si="17"/>
        <v>0</v>
      </c>
      <c r="K57" s="41">
        <f t="shared" si="17"/>
        <v>0</v>
      </c>
      <c r="L57" s="41">
        <f t="shared" si="17"/>
        <v>0</v>
      </c>
      <c r="M57" s="41">
        <f t="shared" si="17"/>
        <v>0</v>
      </c>
      <c r="N57" s="41">
        <f t="shared" si="17"/>
        <v>0</v>
      </c>
      <c r="O57" s="41">
        <f t="shared" si="17"/>
        <v>0</v>
      </c>
      <c r="P57" s="41">
        <f t="shared" si="17"/>
        <v>0</v>
      </c>
      <c r="Q57" s="41">
        <f t="shared" si="17"/>
        <v>0</v>
      </c>
      <c r="R57" s="41">
        <f t="shared" si="17"/>
        <v>0</v>
      </c>
      <c r="S57" s="41">
        <f t="shared" si="17"/>
        <v>0</v>
      </c>
      <c r="T57" s="17"/>
      <c r="U57" s="38"/>
    </row>
    <row r="58" spans="1:21" ht="13.7" customHeight="1">
      <c r="A58" s="61" t="s">
        <v>101</v>
      </c>
      <c r="B58" s="41">
        <f>ROUND(IF(B52&lt;0,0,IF(Assumptions!$C$12="Yes",B52*0.34,SUM(B54:B57))),0)</f>
        <v>534</v>
      </c>
      <c r="C58" s="41">
        <f>ROUND(IF(C52&lt;0,0,IF(Assumptions!$C$12="Yes",C52*0.34,SUM(C54:C57))),0)</f>
        <v>1665</v>
      </c>
      <c r="D58" s="41">
        <f>ROUND(IF(D52&lt;0,0,IF(Assumptions!$C$12="Yes",D52*0.34,SUM(D54:D57))),0)</f>
        <v>2774</v>
      </c>
      <c r="E58" s="41">
        <f>ROUND(IF(E52&lt;0,0,IF(Assumptions!$C$12="Yes",E52*0.34,SUM(E54:E57))),0)</f>
        <v>3859</v>
      </c>
      <c r="F58" s="41">
        <f>ROUND(IF(F52&lt;0,0,IF(Assumptions!$C$12="Yes",F52*0.34,SUM(F54:F57))),0)</f>
        <v>4935</v>
      </c>
      <c r="G58" s="41">
        <f>ROUND(IF(G52&lt;0,0,IF(Assumptions!$C$12="Yes",G52*0.34,SUM(G54:G57))),0)</f>
        <v>6044</v>
      </c>
      <c r="H58" s="41">
        <f>ROUND(IF(H52&lt;0,0,IF(Assumptions!$C$12="Yes",H52*0.34,SUM(H54:H57))),0)</f>
        <v>7215</v>
      </c>
      <c r="I58" s="41">
        <f>ROUND(IF(I52&lt;0,0,IF(Assumptions!$C$12="Yes",I52*0.34,SUM(I54:I57))),0)</f>
        <v>9092</v>
      </c>
      <c r="J58" s="41">
        <f>ROUND(IF(J52&lt;0,0,IF(Assumptions!$C$12="Yes",J52*0.34,SUM(J54:J57))),0)</f>
        <v>11271</v>
      </c>
      <c r="K58" s="41">
        <f>ROUND(IF(K52&lt;0,0,IF(Assumptions!$C$12="Yes",K52*0.34,SUM(K54:K57))),0)</f>
        <v>13564</v>
      </c>
      <c r="L58" s="41">
        <f>ROUND(IF(L52&lt;0,0,IF(Assumptions!$C$12="Yes",L52*0.34,SUM(L54:L57))),0)</f>
        <v>15514</v>
      </c>
      <c r="M58" s="41">
        <f>ROUND(IF(M52&lt;0,0,IF(Assumptions!$C$12="Yes",M52*0.34,SUM(M54:M57))),0)</f>
        <v>16280</v>
      </c>
      <c r="N58" s="41">
        <f>ROUND(IF(N52&lt;0,0,IF(Assumptions!$C$12="Yes",N52*0.34,SUM(N54:N57))),0)</f>
        <v>17285</v>
      </c>
      <c r="O58" s="41">
        <f>ROUND(IF(O52&lt;0,0,IF(Assumptions!$C$12="Yes",O52*0.34,SUM(O54:O57))),0)</f>
        <v>18541</v>
      </c>
      <c r="P58" s="41">
        <f>ROUND(IF(P52&lt;0,0,IF(Assumptions!$C$12="Yes",P52*0.34,SUM(P54:P57))),0)</f>
        <v>0</v>
      </c>
      <c r="Q58" s="41">
        <f>ROUND(IF(Q52&lt;0,0,IF(Assumptions!$C$12="Yes",Q52*0.34,SUM(Q54:Q57))),0)</f>
        <v>0</v>
      </c>
      <c r="R58" s="41">
        <f>ROUND(IF(R52&lt;0,0,IF(Assumptions!$C$12="Yes",R52*0.34,SUM(R54:R57))),0)</f>
        <v>0</v>
      </c>
      <c r="S58" s="41">
        <f>ROUND(IF(S52&lt;0,0,IF(Assumptions!$C$12="Yes",S52*0.34,SUM(S54:S57))),0)</f>
        <v>0</v>
      </c>
      <c r="T58" s="17"/>
      <c r="U58" s="38"/>
    </row>
    <row r="59" spans="1:21" ht="13.7" customHeight="1">
      <c r="A59" s="38"/>
      <c r="B59" s="17"/>
      <c r="C59" s="17"/>
      <c r="D59" s="17"/>
      <c r="E59" s="17"/>
      <c r="F59" s="17"/>
      <c r="G59" s="17"/>
      <c r="H59" s="17"/>
      <c r="I59" s="17"/>
      <c r="J59" s="17"/>
      <c r="K59" s="17"/>
      <c r="L59" s="17"/>
      <c r="M59" s="17"/>
      <c r="N59" s="17"/>
      <c r="O59" s="17"/>
      <c r="P59" s="17"/>
      <c r="Q59" s="17"/>
      <c r="R59" s="17"/>
      <c r="S59" s="17"/>
      <c r="T59" s="17"/>
      <c r="U59" s="38"/>
    </row>
    <row r="60" spans="1:21" ht="15.95" customHeight="1">
      <c r="A60" s="64" t="str">
        <f>"Earnings Method: "&amp;Assumptions!B19</f>
        <v>Earnings Method: VSC</v>
      </c>
      <c r="B60" s="65"/>
      <c r="C60" s="17"/>
      <c r="D60" s="17"/>
      <c r="E60" s="17"/>
      <c r="F60" s="17"/>
      <c r="G60" s="17"/>
      <c r="H60" s="17"/>
      <c r="I60" s="17"/>
      <c r="J60" s="17"/>
      <c r="K60" s="17"/>
      <c r="L60" s="17"/>
      <c r="M60" s="17"/>
      <c r="N60" s="17"/>
      <c r="O60" s="17"/>
      <c r="P60" s="17"/>
      <c r="Q60" s="17"/>
      <c r="R60" s="17"/>
      <c r="S60" s="17"/>
      <c r="T60" s="17"/>
      <c r="U60" s="38"/>
    </row>
    <row r="61" spans="1:21" ht="13.7" customHeight="1">
      <c r="A61" s="50" t="s">
        <v>102</v>
      </c>
      <c r="B61" s="41">
        <f>'78s (VSC)'!B61</f>
        <v>50916</v>
      </c>
      <c r="C61" s="41">
        <f>'78s (VSC)'!C61</f>
        <v>77055</v>
      </c>
      <c r="D61" s="41">
        <f>'78s (VSC)'!D61</f>
        <v>86680</v>
      </c>
      <c r="E61" s="41">
        <f>'78s (VSC)'!E61</f>
        <v>88047</v>
      </c>
      <c r="F61" s="41">
        <f>'78s (VSC)'!F61</f>
        <v>88047</v>
      </c>
      <c r="G61" s="41">
        <f>'78s (VSC)'!G61</f>
        <v>88047</v>
      </c>
      <c r="H61" s="41">
        <f>'78s (VSC)'!H61</f>
        <v>88047</v>
      </c>
      <c r="I61" s="41">
        <f>'78s (VSC)'!I61</f>
        <v>88047</v>
      </c>
      <c r="J61" s="41">
        <f>'78s (VSC)'!J61</f>
        <v>88047</v>
      </c>
      <c r="K61" s="41">
        <f>'78s (VSC)'!K61</f>
        <v>88047</v>
      </c>
      <c r="L61" s="41">
        <f>'78s (VSC)'!L61</f>
        <v>37131</v>
      </c>
      <c r="M61" s="41">
        <f>'78s (VSC)'!M61</f>
        <v>10992</v>
      </c>
      <c r="N61" s="41">
        <f>'78s (VSC)'!N61</f>
        <v>1367</v>
      </c>
      <c r="O61" s="41">
        <f>'78s (VSC)'!O61</f>
        <v>0</v>
      </c>
      <c r="P61" s="41">
        <f>'78s (VSC)'!P61</f>
        <v>0</v>
      </c>
      <c r="Q61" s="41">
        <f>'78s (VSC)'!Q61</f>
        <v>0</v>
      </c>
      <c r="R61" s="41">
        <f>'78s (VSC)'!R61</f>
        <v>0</v>
      </c>
      <c r="S61" s="41">
        <f>'78s (VSC)'!S61</f>
        <v>0</v>
      </c>
      <c r="T61" s="17"/>
      <c r="U61" s="38"/>
    </row>
    <row r="62" spans="1:21" ht="13.7" customHeight="1">
      <c r="A62" s="50" t="s">
        <v>103</v>
      </c>
      <c r="B62" s="41">
        <f>'M(PR-78s) (VSC)'!B61</f>
        <v>54611</v>
      </c>
      <c r="C62" s="41">
        <f>'M(PR-78s) (VSC)'!C61</f>
        <v>88404</v>
      </c>
      <c r="D62" s="41">
        <f>'M(PR-78s) (VSC)'!D61</f>
        <v>105509</v>
      </c>
      <c r="E62" s="41">
        <f>'M(PR-78s) (VSC)'!E61</f>
        <v>110056</v>
      </c>
      <c r="F62" s="41">
        <f>'M(PR-78s) (VSC)'!F61</f>
        <v>110056</v>
      </c>
      <c r="G62" s="41">
        <f>'M(PR-78s) (VSC)'!G61</f>
        <v>110056</v>
      </c>
      <c r="H62" s="41">
        <f>'M(PR-78s) (VSC)'!H61</f>
        <v>110056</v>
      </c>
      <c r="I62" s="41">
        <f>'M(PR-78s) (VSC)'!I61</f>
        <v>110056</v>
      </c>
      <c r="J62" s="41">
        <f>'M(PR-78s) (VSC)'!J61</f>
        <v>110056</v>
      </c>
      <c r="K62" s="41">
        <f>'M(PR-78s) (VSC)'!K61</f>
        <v>110056</v>
      </c>
      <c r="L62" s="41">
        <f>'M(PR-78s) (VSC)'!L61</f>
        <v>55445</v>
      </c>
      <c r="M62" s="41">
        <f>'M(PR-78s) (VSC)'!M61</f>
        <v>21652</v>
      </c>
      <c r="N62" s="41">
        <f>'M(PR-78s) (VSC)'!N61</f>
        <v>4547</v>
      </c>
      <c r="O62" s="41">
        <f>'M(PR-78s) (VSC)'!O61</f>
        <v>0</v>
      </c>
      <c r="P62" s="41">
        <f>'M(PR-78s) (VSC)'!P61</f>
        <v>0</v>
      </c>
      <c r="Q62" s="41">
        <f>'M(PR-78s) (VSC)'!Q61</f>
        <v>0</v>
      </c>
      <c r="R62" s="41">
        <f>'M(PR-78s) (VSC)'!R61</f>
        <v>0</v>
      </c>
      <c r="S62" s="41">
        <f>'M(PR-78s) (VSC)'!S61</f>
        <v>0</v>
      </c>
      <c r="T62" s="17"/>
      <c r="U62" s="38"/>
    </row>
    <row r="63" spans="1:21" ht="13.7" customHeight="1">
      <c r="A63" s="50" t="s">
        <v>31</v>
      </c>
      <c r="B63" s="41">
        <f>'PR (VSC)'!B61</f>
        <v>58308</v>
      </c>
      <c r="C63" s="41">
        <f>'PR (VSC)'!C61</f>
        <v>99756</v>
      </c>
      <c r="D63" s="41">
        <f>'PR (VSC)'!D61</f>
        <v>124344</v>
      </c>
      <c r="E63" s="41">
        <f>'PR (VSC)'!E61</f>
        <v>132072</v>
      </c>
      <c r="F63" s="41">
        <f>'PR (VSC)'!F61</f>
        <v>132072</v>
      </c>
      <c r="G63" s="41">
        <f>'PR (VSC)'!G61</f>
        <v>132072</v>
      </c>
      <c r="H63" s="41">
        <f>'PR (VSC)'!H61</f>
        <v>132072</v>
      </c>
      <c r="I63" s="41">
        <f>'PR (VSC)'!I61</f>
        <v>132072</v>
      </c>
      <c r="J63" s="41">
        <f>'PR (VSC)'!J61</f>
        <v>132072</v>
      </c>
      <c r="K63" s="41">
        <f>'PR (VSC)'!K61</f>
        <v>132072</v>
      </c>
      <c r="L63" s="41">
        <f>'PR (VSC)'!L61</f>
        <v>73764</v>
      </c>
      <c r="M63" s="41">
        <f>'PR (VSC)'!M61</f>
        <v>32316</v>
      </c>
      <c r="N63" s="41">
        <f>'PR (VSC)'!N61</f>
        <v>7728</v>
      </c>
      <c r="O63" s="41">
        <f>'PR (VSC)'!O61</f>
        <v>0</v>
      </c>
      <c r="P63" s="41">
        <f>'PR (VSC)'!P61</f>
        <v>0</v>
      </c>
      <c r="Q63" s="41">
        <f>'PR (VSC)'!Q61</f>
        <v>0</v>
      </c>
      <c r="R63" s="41">
        <f>'PR (VSC)'!R61</f>
        <v>0</v>
      </c>
      <c r="S63" s="41">
        <f>'PR (VSC)'!S61</f>
        <v>0</v>
      </c>
      <c r="T63" s="17"/>
      <c r="U63" s="38"/>
    </row>
    <row r="64" spans="1:21" ht="13.7" customHeight="1">
      <c r="A64" s="50" t="s">
        <v>104</v>
      </c>
      <c r="B64" s="41">
        <f>'M(PR-R78s) (VSC)'!B61</f>
        <v>62004</v>
      </c>
      <c r="C64" s="41">
        <f>'M(PR-R78s) (VSC)'!C61</f>
        <v>111106</v>
      </c>
      <c r="D64" s="41">
        <f>'M(PR-R78s) (VSC)'!D61</f>
        <v>143176</v>
      </c>
      <c r="E64" s="41">
        <f>'M(PR-R78s) (VSC)'!E61</f>
        <v>154084</v>
      </c>
      <c r="F64" s="41">
        <f>'M(PR-R78s) (VSC)'!F61</f>
        <v>154084</v>
      </c>
      <c r="G64" s="41">
        <f>'M(PR-R78s) (VSC)'!G61</f>
        <v>154084</v>
      </c>
      <c r="H64" s="41">
        <f>'M(PR-R78s) (VSC)'!H61</f>
        <v>154084</v>
      </c>
      <c r="I64" s="41">
        <f>'M(PR-R78s) (VSC)'!I61</f>
        <v>154084</v>
      </c>
      <c r="J64" s="41">
        <f>'M(PR-R78s) (VSC)'!J61</f>
        <v>154084</v>
      </c>
      <c r="K64" s="41">
        <f>'M(PR-R78s) (VSC)'!K61</f>
        <v>154084</v>
      </c>
      <c r="L64" s="41">
        <f>'M(PR-R78s) (VSC)'!L61</f>
        <v>92080</v>
      </c>
      <c r="M64" s="41">
        <f>'M(PR-R78s) (VSC)'!M61</f>
        <v>42978</v>
      </c>
      <c r="N64" s="41">
        <f>'M(PR-R78s) (VSC)'!N61</f>
        <v>10908</v>
      </c>
      <c r="O64" s="41">
        <f>'M(PR-R78s) (VSC)'!O61</f>
        <v>0</v>
      </c>
      <c r="P64" s="41">
        <f>'M(PR-R78s) (VSC)'!P61</f>
        <v>0</v>
      </c>
      <c r="Q64" s="41">
        <f>'M(PR-R78s) (VSC)'!Q61</f>
        <v>0</v>
      </c>
      <c r="R64" s="41">
        <f>'M(PR-R78s) (VSC)'!R61</f>
        <v>0</v>
      </c>
      <c r="S64" s="41">
        <f>'M(PR-R78s) (VSC)'!S61</f>
        <v>0</v>
      </c>
      <c r="T64" s="17"/>
      <c r="U64" s="38"/>
    </row>
    <row r="65" spans="1:21" ht="13.7" customHeight="1">
      <c r="A65" s="50" t="s">
        <v>105</v>
      </c>
      <c r="B65" s="41">
        <f>'R78s (VSC)'!B61</f>
        <v>65700</v>
      </c>
      <c r="C65" s="41">
        <f>'R78s (VSC)'!C61</f>
        <v>122454</v>
      </c>
      <c r="D65" s="41">
        <f>'R78s (VSC)'!D61</f>
        <v>162006</v>
      </c>
      <c r="E65" s="41">
        <f>'R78s (VSC)'!E61</f>
        <v>176093</v>
      </c>
      <c r="F65" s="41">
        <f>'R78s (VSC)'!F61</f>
        <v>176093</v>
      </c>
      <c r="G65" s="41">
        <f>'R78s (VSC)'!G61</f>
        <v>176093</v>
      </c>
      <c r="H65" s="41">
        <f>'R78s (VSC)'!H61</f>
        <v>176093</v>
      </c>
      <c r="I65" s="41">
        <f>'R78s (VSC)'!I61</f>
        <v>176093</v>
      </c>
      <c r="J65" s="41">
        <f>'R78s (VSC)'!J61</f>
        <v>176093</v>
      </c>
      <c r="K65" s="41">
        <f>'R78s (VSC)'!K61</f>
        <v>176093</v>
      </c>
      <c r="L65" s="41">
        <f>'R78s (VSC)'!L61</f>
        <v>110393</v>
      </c>
      <c r="M65" s="41">
        <f>'R78s (VSC)'!M61</f>
        <v>53639</v>
      </c>
      <c r="N65" s="41">
        <f>'R78s (VSC)'!N61</f>
        <v>14087</v>
      </c>
      <c r="O65" s="41">
        <f>'R78s (VSC)'!O61</f>
        <v>0</v>
      </c>
      <c r="P65" s="41">
        <f>'R78s (VSC)'!P61</f>
        <v>0</v>
      </c>
      <c r="Q65" s="41">
        <f>'R78s (VSC)'!Q61</f>
        <v>0</v>
      </c>
      <c r="R65" s="41">
        <f>'R78s (VSC)'!R61</f>
        <v>0</v>
      </c>
      <c r="S65" s="41">
        <f>'R78s (VSC)'!S61</f>
        <v>0</v>
      </c>
      <c r="T65" s="17"/>
      <c r="U65" s="38"/>
    </row>
    <row r="66" spans="1:21" ht="13.7" customHeight="1">
      <c r="A66" s="38"/>
      <c r="B66" s="17"/>
      <c r="C66" s="17"/>
      <c r="D66" s="17"/>
      <c r="E66" s="17"/>
      <c r="F66" s="17"/>
      <c r="G66" s="17"/>
      <c r="H66" s="17"/>
      <c r="I66" s="17"/>
      <c r="J66" s="17"/>
      <c r="K66" s="17"/>
      <c r="L66" s="17"/>
      <c r="M66" s="17"/>
      <c r="N66" s="17"/>
      <c r="O66" s="17"/>
      <c r="P66" s="17"/>
      <c r="Q66" s="17"/>
      <c r="R66" s="17"/>
      <c r="S66" s="17"/>
      <c r="T66" s="17"/>
      <c r="U66" s="38"/>
    </row>
    <row r="67" spans="1:21" ht="15.95" customHeight="1">
      <c r="A67" s="64" t="str">
        <f>"Earnings Method: "&amp;Assumptions!C19</f>
        <v>Earnings Method: GAP</v>
      </c>
      <c r="B67" s="65"/>
      <c r="C67" s="41"/>
      <c r="D67" s="41"/>
      <c r="E67" s="41"/>
      <c r="F67" s="41"/>
      <c r="G67" s="41"/>
      <c r="H67" s="41"/>
      <c r="I67" s="41"/>
      <c r="J67" s="41"/>
      <c r="K67" s="41"/>
      <c r="L67" s="41"/>
      <c r="M67" s="41"/>
      <c r="N67" s="41"/>
      <c r="O67" s="41"/>
      <c r="P67" s="41"/>
      <c r="Q67" s="41"/>
      <c r="R67" s="41"/>
      <c r="S67" s="41"/>
      <c r="T67" s="17"/>
      <c r="U67" s="38"/>
    </row>
    <row r="68" spans="1:21" ht="13.7" customHeight="1">
      <c r="A68" s="50" t="s">
        <v>102</v>
      </c>
      <c r="B68" s="41">
        <f>'78s (CPC)'!B61</f>
        <v>9358</v>
      </c>
      <c r="C68" s="41">
        <f>'78s (CPC)'!C61</f>
        <v>15035</v>
      </c>
      <c r="D68" s="41">
        <f>'78s (CPC)'!D61</f>
        <v>17949</v>
      </c>
      <c r="E68" s="41">
        <f>'78s (CPC)'!E61</f>
        <v>19022</v>
      </c>
      <c r="F68" s="41">
        <f>'78s (CPC)'!F61</f>
        <v>19174</v>
      </c>
      <c r="G68" s="41">
        <f>'78s (CPC)'!G61</f>
        <v>19174</v>
      </c>
      <c r="H68" s="41">
        <f>'78s (CPC)'!H61</f>
        <v>19174</v>
      </c>
      <c r="I68" s="41">
        <f>'78s (CPC)'!I61</f>
        <v>19174</v>
      </c>
      <c r="J68" s="41">
        <f>'78s (CPC)'!J61</f>
        <v>19174</v>
      </c>
      <c r="K68" s="41">
        <f>'78s (CPC)'!K61</f>
        <v>19174</v>
      </c>
      <c r="L68" s="41">
        <f>'78s (CPC)'!L61</f>
        <v>9816</v>
      </c>
      <c r="M68" s="41">
        <f>'78s (CPC)'!M61</f>
        <v>4139</v>
      </c>
      <c r="N68" s="41">
        <f>'78s (CPC)'!N61</f>
        <v>1225</v>
      </c>
      <c r="O68" s="41">
        <f>'78s (CPC)'!O61</f>
        <v>152</v>
      </c>
      <c r="P68" s="41">
        <f>'78s (CPC)'!P61</f>
        <v>0</v>
      </c>
      <c r="Q68" s="41">
        <f>'78s (CPC)'!Q61</f>
        <v>0</v>
      </c>
      <c r="R68" s="41">
        <f>'78s (CPC)'!R61</f>
        <v>0</v>
      </c>
      <c r="S68" s="41">
        <f>'78s (CPC)'!S61</f>
        <v>0</v>
      </c>
      <c r="T68" s="17"/>
      <c r="U68" s="38"/>
    </row>
    <row r="69" spans="1:21" ht="13.7" customHeight="1">
      <c r="A69" s="50" t="s">
        <v>103</v>
      </c>
      <c r="B69" s="41">
        <f>'M(PR-78s) (CPC)'!B61</f>
        <v>9895</v>
      </c>
      <c r="C69" s="41">
        <f>'M(PR-78s) (CPC)'!C61</f>
        <v>16778</v>
      </c>
      <c r="D69" s="41">
        <f>'M(PR-78s) (CPC)'!D61</f>
        <v>21114</v>
      </c>
      <c r="E69" s="41">
        <f>'M(PR-78s) (CPC)'!E61</f>
        <v>23356</v>
      </c>
      <c r="F69" s="41">
        <f>'M(PR-78s) (CPC)'!F61</f>
        <v>23968</v>
      </c>
      <c r="G69" s="41">
        <f>'M(PR-78s) (CPC)'!G61</f>
        <v>23968</v>
      </c>
      <c r="H69" s="41">
        <f>'M(PR-78s) (CPC)'!H61</f>
        <v>23968</v>
      </c>
      <c r="I69" s="41">
        <f>'M(PR-78s) (CPC)'!I61</f>
        <v>23968</v>
      </c>
      <c r="J69" s="41">
        <f>'M(PR-78s) (CPC)'!J61</f>
        <v>23968</v>
      </c>
      <c r="K69" s="41">
        <f>'M(PR-78s) (CPC)'!K61</f>
        <v>23968</v>
      </c>
      <c r="L69" s="41">
        <f>'M(PR-78s) (CPC)'!L61</f>
        <v>14073</v>
      </c>
      <c r="M69" s="41">
        <f>'M(PR-78s) (CPC)'!M61</f>
        <v>7190</v>
      </c>
      <c r="N69" s="41">
        <f>'M(PR-78s) (CPC)'!N61</f>
        <v>2854</v>
      </c>
      <c r="O69" s="41">
        <f>'M(PR-78s) (CPC)'!O61</f>
        <v>612</v>
      </c>
      <c r="P69" s="41">
        <f>'M(PR-78s) (CPC)'!P61</f>
        <v>0</v>
      </c>
      <c r="Q69" s="41">
        <f>'M(PR-78s) (CPC)'!Q61</f>
        <v>0</v>
      </c>
      <c r="R69" s="41">
        <f>'M(PR-78s) (CPC)'!R61</f>
        <v>0</v>
      </c>
      <c r="S69" s="41">
        <f>'M(PR-78s) (CPC)'!S61</f>
        <v>0</v>
      </c>
      <c r="T69" s="17"/>
      <c r="U69" s="38"/>
    </row>
    <row r="70" spans="1:21" ht="13.7" customHeight="1">
      <c r="A70" s="50" t="s">
        <v>31</v>
      </c>
      <c r="B70" s="41">
        <f>'PR (CPC)'!B61</f>
        <v>10434</v>
      </c>
      <c r="C70" s="41">
        <f>'PR (CPC)'!C61</f>
        <v>18528</v>
      </c>
      <c r="D70" s="41">
        <f>'PR (CPC)'!D61</f>
        <v>24282</v>
      </c>
      <c r="E70" s="41">
        <f>'PR (CPC)'!E61</f>
        <v>27696</v>
      </c>
      <c r="F70" s="41">
        <f>'PR (CPC)'!F61</f>
        <v>28770</v>
      </c>
      <c r="G70" s="41">
        <f>'PR (CPC)'!G61</f>
        <v>28770</v>
      </c>
      <c r="H70" s="41">
        <f>'PR (CPC)'!H61</f>
        <v>28770</v>
      </c>
      <c r="I70" s="41">
        <f>'PR (CPC)'!I61</f>
        <v>28770</v>
      </c>
      <c r="J70" s="41">
        <f>'PR (CPC)'!J61</f>
        <v>28770</v>
      </c>
      <c r="K70" s="41">
        <f>'PR (CPC)'!K61</f>
        <v>28770</v>
      </c>
      <c r="L70" s="41">
        <f>'PR (CPC)'!L61</f>
        <v>18336</v>
      </c>
      <c r="M70" s="41">
        <f>'PR (CPC)'!M61</f>
        <v>10242</v>
      </c>
      <c r="N70" s="41">
        <f>'PR (CPC)'!N61</f>
        <v>4488</v>
      </c>
      <c r="O70" s="41">
        <f>'PR (CPC)'!O61</f>
        <v>1074</v>
      </c>
      <c r="P70" s="41">
        <f>'PR (CPC)'!P61</f>
        <v>0</v>
      </c>
      <c r="Q70" s="41">
        <f>'PR (CPC)'!Q61</f>
        <v>0</v>
      </c>
      <c r="R70" s="41">
        <f>'PR (CPC)'!R61</f>
        <v>0</v>
      </c>
      <c r="S70" s="41">
        <f>'PR (CPC)'!S61</f>
        <v>0</v>
      </c>
      <c r="T70" s="17"/>
      <c r="U70" s="38"/>
    </row>
    <row r="71" spans="1:21" ht="13.7" customHeight="1">
      <c r="A71" s="50" t="s">
        <v>104</v>
      </c>
      <c r="B71" s="41">
        <f>'M(PR-R78s) (CPC)'!B61</f>
        <v>10970</v>
      </c>
      <c r="C71" s="41">
        <f>'M(PR-R78s) (CPC)'!C61</f>
        <v>20271</v>
      </c>
      <c r="D71" s="41">
        <f>'M(PR-R78s) (CPC)'!D61</f>
        <v>27440</v>
      </c>
      <c r="E71" s="41">
        <f>'M(PR-R78s) (CPC)'!E61</f>
        <v>32024</v>
      </c>
      <c r="F71" s="41">
        <f>'M(PR-R78s) (CPC)'!F61</f>
        <v>33557</v>
      </c>
      <c r="G71" s="41">
        <f>'M(PR-R78s) (CPC)'!G61</f>
        <v>33557</v>
      </c>
      <c r="H71" s="41">
        <f>'M(PR-R78s) (CPC)'!H61</f>
        <v>33557</v>
      </c>
      <c r="I71" s="41">
        <f>'M(PR-R78s) (CPC)'!I61</f>
        <v>33557</v>
      </c>
      <c r="J71" s="41">
        <f>'M(PR-R78s) (CPC)'!J61</f>
        <v>33557</v>
      </c>
      <c r="K71" s="41">
        <f>'M(PR-R78s) (CPC)'!K61</f>
        <v>33557</v>
      </c>
      <c r="L71" s="41">
        <f>'M(PR-R78s) (CPC)'!L61</f>
        <v>22587</v>
      </c>
      <c r="M71" s="41">
        <f>'M(PR-R78s) (CPC)'!M61</f>
        <v>13286</v>
      </c>
      <c r="N71" s="41">
        <f>'M(PR-R78s) (CPC)'!N61</f>
        <v>6117</v>
      </c>
      <c r="O71" s="41">
        <f>'M(PR-R78s) (CPC)'!O61</f>
        <v>1533</v>
      </c>
      <c r="P71" s="41">
        <f>'M(PR-R78s) (CPC)'!P61</f>
        <v>0</v>
      </c>
      <c r="Q71" s="41">
        <f>'M(PR-R78s) (CPC)'!Q61</f>
        <v>0</v>
      </c>
      <c r="R71" s="41">
        <f>'M(PR-R78s) (CPC)'!R61</f>
        <v>0</v>
      </c>
      <c r="S71" s="41">
        <f>'M(PR-R78s) (CPC)'!S61</f>
        <v>0</v>
      </c>
      <c r="T71" s="17"/>
      <c r="U71" s="38"/>
    </row>
    <row r="72" spans="1:21" ht="13.7" customHeight="1">
      <c r="A72" s="50" t="s">
        <v>105</v>
      </c>
      <c r="B72" s="41">
        <f>'R78s (CPC)'!B61</f>
        <v>11506</v>
      </c>
      <c r="C72" s="41">
        <f>'R78s (CPC)'!C61</f>
        <v>22015</v>
      </c>
      <c r="D72" s="41">
        <f>'R78s (CPC)'!D61</f>
        <v>30606</v>
      </c>
      <c r="E72" s="41">
        <f>'R78s (CPC)'!E61</f>
        <v>36357</v>
      </c>
      <c r="F72" s="41">
        <f>'R78s (CPC)'!F61</f>
        <v>38351</v>
      </c>
      <c r="G72" s="41">
        <f>'R78s (CPC)'!G61</f>
        <v>38351</v>
      </c>
      <c r="H72" s="41">
        <f>'R78s (CPC)'!H61</f>
        <v>38351</v>
      </c>
      <c r="I72" s="41">
        <f>'R78s (CPC)'!I61</f>
        <v>38351</v>
      </c>
      <c r="J72" s="41">
        <f>'R78s (CPC)'!J61</f>
        <v>38351</v>
      </c>
      <c r="K72" s="41">
        <f>'R78s (CPC)'!K61</f>
        <v>38351</v>
      </c>
      <c r="L72" s="41">
        <f>'R78s (CPC)'!L61</f>
        <v>26845</v>
      </c>
      <c r="M72" s="41">
        <f>'R78s (CPC)'!M61</f>
        <v>16336</v>
      </c>
      <c r="N72" s="41">
        <f>'R78s (CPC)'!N61</f>
        <v>7745</v>
      </c>
      <c r="O72" s="41">
        <f>'R78s (CPC)'!O61</f>
        <v>1994</v>
      </c>
      <c r="P72" s="41">
        <f>'R78s (CPC)'!P61</f>
        <v>0</v>
      </c>
      <c r="Q72" s="41">
        <f>'R78s (CPC)'!Q61</f>
        <v>0</v>
      </c>
      <c r="R72" s="41">
        <f>'R78s (CPC)'!R61</f>
        <v>0</v>
      </c>
      <c r="S72" s="41">
        <f>'R78s (CPC)'!S61</f>
        <v>0</v>
      </c>
      <c r="T72" s="17"/>
      <c r="U72" s="38"/>
    </row>
    <row r="73" spans="1:21" ht="13.7" customHeight="1">
      <c r="A73" s="38"/>
      <c r="B73" s="17"/>
      <c r="C73" s="17"/>
      <c r="D73" s="17"/>
      <c r="E73" s="17"/>
      <c r="F73" s="17"/>
      <c r="G73" s="17"/>
      <c r="H73" s="17"/>
      <c r="I73" s="17"/>
      <c r="J73" s="17"/>
      <c r="K73" s="17"/>
      <c r="L73" s="17"/>
      <c r="M73" s="17"/>
      <c r="N73" s="17"/>
      <c r="O73" s="17"/>
      <c r="P73" s="17"/>
      <c r="Q73" s="17"/>
      <c r="R73" s="17"/>
      <c r="S73" s="17"/>
      <c r="T73" s="17"/>
      <c r="U73" s="38"/>
    </row>
    <row r="74" spans="1:21" ht="15.95" customHeight="1">
      <c r="A74" s="64" t="str">
        <f>"Earnings Method: "&amp;Assumptions!D19</f>
        <v>Earnings Method: Ancillary</v>
      </c>
      <c r="B74" s="65"/>
      <c r="C74" s="17"/>
      <c r="D74" s="17"/>
      <c r="E74" s="17"/>
      <c r="F74" s="17"/>
      <c r="G74" s="17"/>
      <c r="H74" s="17"/>
      <c r="I74" s="17"/>
      <c r="J74" s="17"/>
      <c r="K74" s="17"/>
      <c r="L74" s="17"/>
      <c r="M74" s="17"/>
      <c r="N74" s="17"/>
      <c r="O74" s="17"/>
      <c r="P74" s="17"/>
      <c r="Q74" s="17"/>
      <c r="R74" s="17"/>
      <c r="S74" s="17"/>
      <c r="T74" s="17"/>
      <c r="U74" s="38"/>
    </row>
    <row r="75" spans="1:21" ht="13.7" customHeight="1">
      <c r="A75" s="50" t="s">
        <v>102</v>
      </c>
      <c r="B75" s="41">
        <f>'78s (GAP)'!B61</f>
        <v>-2463</v>
      </c>
      <c r="C75" s="41">
        <f>'78s (GAP)'!C61</f>
        <v>-3370</v>
      </c>
      <c r="D75" s="41">
        <f>'78s (GAP)'!D61</f>
        <v>-3499</v>
      </c>
      <c r="E75" s="41">
        <f>'78s (GAP)'!E61</f>
        <v>-3499</v>
      </c>
      <c r="F75" s="41">
        <f>'78s (GAP)'!F61</f>
        <v>-3499</v>
      </c>
      <c r="G75" s="41">
        <f>'78s (GAP)'!G61</f>
        <v>-3499</v>
      </c>
      <c r="H75" s="41">
        <f>'78s (GAP)'!H61</f>
        <v>-3499</v>
      </c>
      <c r="I75" s="41">
        <f>'78s (GAP)'!I61</f>
        <v>-3499</v>
      </c>
      <c r="J75" s="41">
        <f>'78s (GAP)'!J61</f>
        <v>-3499</v>
      </c>
      <c r="K75" s="41">
        <f>'78s (GAP)'!K61</f>
        <v>-3499</v>
      </c>
      <c r="L75" s="41">
        <f>'78s (GAP)'!L61</f>
        <v>-1036</v>
      </c>
      <c r="M75" s="41">
        <f>'78s (GAP)'!M61</f>
        <v>-129</v>
      </c>
      <c r="N75" s="41">
        <f>'78s (GAP)'!N61</f>
        <v>0</v>
      </c>
      <c r="O75" s="41">
        <f>'78s (GAP)'!O61</f>
        <v>0</v>
      </c>
      <c r="P75" s="41">
        <f>'78s (GAP)'!P61</f>
        <v>0</v>
      </c>
      <c r="Q75" s="41">
        <f>'78s (GAP)'!Q61</f>
        <v>0</v>
      </c>
      <c r="R75" s="41">
        <f>'78s (GAP)'!R61</f>
        <v>0</v>
      </c>
      <c r="S75" s="41">
        <f>'78s (GAP)'!S61</f>
        <v>0</v>
      </c>
      <c r="T75" s="17"/>
      <c r="U75" s="38"/>
    </row>
    <row r="76" spans="1:21" ht="13.7" customHeight="1">
      <c r="A76" s="50" t="s">
        <v>103</v>
      </c>
      <c r="B76" s="41">
        <f>'M(PR-78s) (GAP)'!B61</f>
        <v>-2708</v>
      </c>
      <c r="C76" s="41">
        <f>'M(PR-78s) (GAP)'!C61</f>
        <v>-4039</v>
      </c>
      <c r="D76" s="41">
        <f>'M(PR-78s) (GAP)'!D61</f>
        <v>-4378</v>
      </c>
      <c r="E76" s="41">
        <f>'M(PR-78s) (GAP)'!E61</f>
        <v>-4378</v>
      </c>
      <c r="F76" s="41">
        <f>'M(PR-78s) (GAP)'!F61</f>
        <v>-4378</v>
      </c>
      <c r="G76" s="41">
        <f>'M(PR-78s) (GAP)'!G61</f>
        <v>-4378</v>
      </c>
      <c r="H76" s="41">
        <f>'M(PR-78s) (GAP)'!H61</f>
        <v>-4378</v>
      </c>
      <c r="I76" s="41">
        <f>'M(PR-78s) (GAP)'!I61</f>
        <v>-4378</v>
      </c>
      <c r="J76" s="41">
        <f>'M(PR-78s) (GAP)'!J61</f>
        <v>-4378</v>
      </c>
      <c r="K76" s="41">
        <f>'M(PR-78s) (GAP)'!K61</f>
        <v>-4378</v>
      </c>
      <c r="L76" s="41">
        <f>'M(PR-78s) (GAP)'!L61</f>
        <v>-1670</v>
      </c>
      <c r="M76" s="41">
        <f>'M(PR-78s) (GAP)'!M61</f>
        <v>-339</v>
      </c>
      <c r="N76" s="41">
        <f>'M(PR-78s) (GAP)'!N61</f>
        <v>0</v>
      </c>
      <c r="O76" s="41">
        <f>'M(PR-78s) (GAP)'!O61</f>
        <v>0</v>
      </c>
      <c r="P76" s="41">
        <f>'M(PR-78s) (GAP)'!P61</f>
        <v>0</v>
      </c>
      <c r="Q76" s="41">
        <f>'M(PR-78s) (GAP)'!Q61</f>
        <v>0</v>
      </c>
      <c r="R76" s="41">
        <f>'M(PR-78s) (GAP)'!R61</f>
        <v>0</v>
      </c>
      <c r="S76" s="41">
        <f>'M(PR-78s) (GAP)'!S61</f>
        <v>0</v>
      </c>
      <c r="T76" s="17"/>
      <c r="U76" s="38"/>
    </row>
    <row r="77" spans="1:21" ht="13.7" customHeight="1">
      <c r="A77" s="50" t="s">
        <v>31</v>
      </c>
      <c r="B77" s="41">
        <f>'PR (GAP)'!B61</f>
        <v>-2950</v>
      </c>
      <c r="C77" s="41">
        <f>'PR (GAP)'!C61</f>
        <v>-4700</v>
      </c>
      <c r="D77" s="41">
        <f>'PR (GAP)'!D61</f>
        <v>-5250</v>
      </c>
      <c r="E77" s="41">
        <f>'PR (GAP)'!E61</f>
        <v>-5250</v>
      </c>
      <c r="F77" s="41">
        <f>'PR (GAP)'!F61</f>
        <v>-5250</v>
      </c>
      <c r="G77" s="41">
        <f>'PR (GAP)'!G61</f>
        <v>-5250</v>
      </c>
      <c r="H77" s="41">
        <f>'PR (GAP)'!H61</f>
        <v>-5250</v>
      </c>
      <c r="I77" s="41">
        <f>'PR (GAP)'!I61</f>
        <v>-5250</v>
      </c>
      <c r="J77" s="41">
        <f>'PR (GAP)'!J61</f>
        <v>-5250</v>
      </c>
      <c r="K77" s="41">
        <f>'PR (GAP)'!K61</f>
        <v>-5250</v>
      </c>
      <c r="L77" s="41">
        <f>'PR (GAP)'!L61</f>
        <v>-2300</v>
      </c>
      <c r="M77" s="41">
        <f>'PR (GAP)'!M61</f>
        <v>-550</v>
      </c>
      <c r="N77" s="41">
        <f>'PR (GAP)'!N61</f>
        <v>0</v>
      </c>
      <c r="O77" s="41">
        <f>'PR (GAP)'!O61</f>
        <v>0</v>
      </c>
      <c r="P77" s="41">
        <f>'PR (GAP)'!P61</f>
        <v>0</v>
      </c>
      <c r="Q77" s="41">
        <f>'PR (GAP)'!Q61</f>
        <v>0</v>
      </c>
      <c r="R77" s="41">
        <f>'PR (GAP)'!R61</f>
        <v>0</v>
      </c>
      <c r="S77" s="41">
        <f>'PR (GAP)'!S61</f>
        <v>0</v>
      </c>
      <c r="T77" s="17"/>
      <c r="U77" s="38"/>
    </row>
    <row r="78" spans="1:21" ht="13.7" customHeight="1">
      <c r="A78" s="50" t="s">
        <v>104</v>
      </c>
      <c r="B78" s="41">
        <f>'M(PR-R78s) (GAP)'!B61</f>
        <v>-3193</v>
      </c>
      <c r="C78" s="41">
        <f>'M(PR-R78s) (GAP)'!C61</f>
        <v>-5362</v>
      </c>
      <c r="D78" s="41">
        <f>'M(PR-R78s) (GAP)'!D61</f>
        <v>-6122</v>
      </c>
      <c r="E78" s="41">
        <f>'M(PR-R78s) (GAP)'!E61</f>
        <v>-6122</v>
      </c>
      <c r="F78" s="41">
        <f>'M(PR-R78s) (GAP)'!F61</f>
        <v>-6122</v>
      </c>
      <c r="G78" s="41">
        <f>'M(PR-R78s) (GAP)'!G61</f>
        <v>-6122</v>
      </c>
      <c r="H78" s="41">
        <f>'M(PR-R78s) (GAP)'!H61</f>
        <v>-6122</v>
      </c>
      <c r="I78" s="41">
        <f>'M(PR-R78s) (GAP)'!I61</f>
        <v>-6122</v>
      </c>
      <c r="J78" s="41">
        <f>'M(PR-R78s) (GAP)'!J61</f>
        <v>-6122</v>
      </c>
      <c r="K78" s="41">
        <f>'M(PR-R78s) (GAP)'!K61</f>
        <v>-6122</v>
      </c>
      <c r="L78" s="41">
        <f>'M(PR-R78s) (GAP)'!L61</f>
        <v>-2929</v>
      </c>
      <c r="M78" s="41">
        <f>'M(PR-R78s) (GAP)'!M61</f>
        <v>-760</v>
      </c>
      <c r="N78" s="41">
        <f>'M(PR-R78s) (GAP)'!N61</f>
        <v>0</v>
      </c>
      <c r="O78" s="41">
        <f>'M(PR-R78s) (GAP)'!O61</f>
        <v>0</v>
      </c>
      <c r="P78" s="41">
        <f>'M(PR-R78s) (GAP)'!P61</f>
        <v>0</v>
      </c>
      <c r="Q78" s="41">
        <f>'M(PR-R78s) (GAP)'!Q61</f>
        <v>0</v>
      </c>
      <c r="R78" s="41">
        <f>'M(PR-R78s) (GAP)'!R61</f>
        <v>0</v>
      </c>
      <c r="S78" s="41">
        <f>'M(PR-R78s) (GAP)'!S61</f>
        <v>0</v>
      </c>
      <c r="T78" s="17"/>
      <c r="U78" s="38"/>
    </row>
    <row r="79" spans="1:21" ht="13.7" customHeight="1">
      <c r="A79" s="50" t="s">
        <v>105</v>
      </c>
      <c r="B79" s="41">
        <f>'R78s (GAP)'!B61</f>
        <v>-3436</v>
      </c>
      <c r="C79" s="41">
        <f>'R78s (GAP)'!C61</f>
        <v>-6029</v>
      </c>
      <c r="D79" s="41">
        <f>'R78s (GAP)'!D61</f>
        <v>-7001</v>
      </c>
      <c r="E79" s="41">
        <f>'R78s (GAP)'!E61</f>
        <v>-7001</v>
      </c>
      <c r="F79" s="41">
        <f>'R78s (GAP)'!F61</f>
        <v>-7001</v>
      </c>
      <c r="G79" s="41">
        <f>'R78s (GAP)'!G61</f>
        <v>-7001</v>
      </c>
      <c r="H79" s="41">
        <f>'R78s (GAP)'!H61</f>
        <v>-7001</v>
      </c>
      <c r="I79" s="41">
        <f>'R78s (GAP)'!I61</f>
        <v>-7001</v>
      </c>
      <c r="J79" s="41">
        <f>'R78s (GAP)'!J61</f>
        <v>-7001</v>
      </c>
      <c r="K79" s="41">
        <f>'R78s (GAP)'!K61</f>
        <v>-7001</v>
      </c>
      <c r="L79" s="41">
        <f>'R78s (GAP)'!L61</f>
        <v>-3565</v>
      </c>
      <c r="M79" s="41">
        <f>'R78s (GAP)'!M61</f>
        <v>-972</v>
      </c>
      <c r="N79" s="41">
        <f>'R78s (GAP)'!N61</f>
        <v>0</v>
      </c>
      <c r="O79" s="41">
        <f>'R78s (GAP)'!O61</f>
        <v>0</v>
      </c>
      <c r="P79" s="41">
        <f>'R78s (GAP)'!P61</f>
        <v>0</v>
      </c>
      <c r="Q79" s="41">
        <f>'R78s (GAP)'!Q61</f>
        <v>0</v>
      </c>
      <c r="R79" s="41">
        <f>'R78s (GAP)'!R61</f>
        <v>0</v>
      </c>
      <c r="S79" s="41">
        <f>'R78s (GAP)'!S61</f>
        <v>0</v>
      </c>
      <c r="T79" s="17"/>
      <c r="U79" s="38"/>
    </row>
    <row r="80" spans="1:21" ht="13.7" customHeight="1">
      <c r="A80" s="38"/>
      <c r="B80" s="17"/>
      <c r="C80" s="17"/>
      <c r="D80" s="17"/>
      <c r="E80" s="17"/>
      <c r="F80" s="17"/>
      <c r="G80" s="17"/>
      <c r="H80" s="17"/>
      <c r="I80" s="17"/>
      <c r="J80" s="17"/>
      <c r="K80" s="17"/>
      <c r="L80" s="17"/>
      <c r="M80" s="17"/>
      <c r="N80" s="17"/>
      <c r="O80" s="17"/>
      <c r="P80" s="17"/>
      <c r="Q80" s="17"/>
      <c r="R80" s="17"/>
      <c r="S80" s="17"/>
      <c r="T80" s="17"/>
      <c r="U80" s="38"/>
    </row>
    <row r="81" spans="1:21" ht="15.95" customHeight="1">
      <c r="A81" s="64" t="str">
        <f>"Earnings Method: "&amp;Assumptions!E19</f>
        <v>Earnings Method: LW</v>
      </c>
      <c r="B81" s="65"/>
      <c r="C81" s="41"/>
      <c r="D81" s="41"/>
      <c r="E81" s="41"/>
      <c r="F81" s="41"/>
      <c r="G81" s="41"/>
      <c r="H81" s="41"/>
      <c r="I81" s="41"/>
      <c r="J81" s="41"/>
      <c r="K81" s="41"/>
      <c r="L81" s="41"/>
      <c r="M81" s="41"/>
      <c r="N81" s="41"/>
      <c r="O81" s="41"/>
      <c r="P81" s="41"/>
      <c r="Q81" s="41"/>
      <c r="R81" s="41"/>
      <c r="S81" s="41"/>
      <c r="T81" s="17"/>
      <c r="U81" s="38"/>
    </row>
    <row r="82" spans="1:21" ht="13.7" customHeight="1">
      <c r="A82" s="50" t="s">
        <v>102</v>
      </c>
      <c r="B82" s="41">
        <f>'78s (MFW)'!B61</f>
        <v>2400</v>
      </c>
      <c r="C82" s="41">
        <f>'78s (MFW)'!C61</f>
        <v>2400</v>
      </c>
      <c r="D82" s="41">
        <f>'78s (MFW)'!D61</f>
        <v>2400</v>
      </c>
      <c r="E82" s="41">
        <f>'78s (MFW)'!E61</f>
        <v>2400</v>
      </c>
      <c r="F82" s="41">
        <f>'78s (MFW)'!F61</f>
        <v>2400</v>
      </c>
      <c r="G82" s="41">
        <f>'78s (MFW)'!G61</f>
        <v>2400</v>
      </c>
      <c r="H82" s="41">
        <f>'78s (MFW)'!H61</f>
        <v>2400</v>
      </c>
      <c r="I82" s="41">
        <f>'78s (MFW)'!I61</f>
        <v>2400</v>
      </c>
      <c r="J82" s="41">
        <f>'78s (MFW)'!J61</f>
        <v>2400</v>
      </c>
      <c r="K82" s="41">
        <f>'78s (MFW)'!K61</f>
        <v>2400</v>
      </c>
      <c r="L82" s="41">
        <f>'78s (MFW)'!L61</f>
        <v>0</v>
      </c>
      <c r="M82" s="41">
        <f>'78s (MFW)'!M61</f>
        <v>0</v>
      </c>
      <c r="N82" s="41">
        <f>'78s (MFW)'!N61</f>
        <v>0</v>
      </c>
      <c r="O82" s="41">
        <f>'78s (MFW)'!O61</f>
        <v>0</v>
      </c>
      <c r="P82" s="41">
        <f>'78s (MFW)'!P61</f>
        <v>0</v>
      </c>
      <c r="Q82" s="41">
        <f>'78s (MFW)'!Q61</f>
        <v>0</v>
      </c>
      <c r="R82" s="41">
        <f>'78s (MFW)'!R61</f>
        <v>0</v>
      </c>
      <c r="S82" s="41">
        <f>'78s (MFW)'!S61</f>
        <v>0</v>
      </c>
      <c r="T82" s="17"/>
      <c r="U82" s="38"/>
    </row>
    <row r="83" spans="1:21" ht="13.7" customHeight="1">
      <c r="A83" s="50" t="s">
        <v>103</v>
      </c>
      <c r="B83" s="41">
        <f>'M(PR-78s) (MFW)'!B61</f>
        <v>3000</v>
      </c>
      <c r="C83" s="41">
        <f>'M(PR-78s) (MFW)'!C61</f>
        <v>3000</v>
      </c>
      <c r="D83" s="41">
        <f>'M(PR-78s) (MFW)'!D61</f>
        <v>3000</v>
      </c>
      <c r="E83" s="41">
        <f>'M(PR-78s) (MFW)'!E61</f>
        <v>3000</v>
      </c>
      <c r="F83" s="41">
        <f>'M(PR-78s) (MFW)'!F61</f>
        <v>3000</v>
      </c>
      <c r="G83" s="41">
        <f>'M(PR-78s) (MFW)'!G61</f>
        <v>3000</v>
      </c>
      <c r="H83" s="41">
        <f>'M(PR-78s) (MFW)'!H61</f>
        <v>3000</v>
      </c>
      <c r="I83" s="41">
        <f>'M(PR-78s) (MFW)'!I61</f>
        <v>3000</v>
      </c>
      <c r="J83" s="41">
        <f>'M(PR-78s) (MFW)'!J61</f>
        <v>3000</v>
      </c>
      <c r="K83" s="41">
        <f>'M(PR-78s) (MFW)'!K61</f>
        <v>3000</v>
      </c>
      <c r="L83" s="41">
        <f>'M(PR-78s) (MFW)'!L61</f>
        <v>0</v>
      </c>
      <c r="M83" s="41">
        <f>'M(PR-78s) (MFW)'!M61</f>
        <v>0</v>
      </c>
      <c r="N83" s="41">
        <f>'M(PR-78s) (MFW)'!N61</f>
        <v>0</v>
      </c>
      <c r="O83" s="41">
        <f>'M(PR-78s) (MFW)'!O61</f>
        <v>0</v>
      </c>
      <c r="P83" s="41">
        <f>'M(PR-78s) (MFW)'!P61</f>
        <v>0</v>
      </c>
      <c r="Q83" s="41">
        <f>'M(PR-78s) (MFW)'!Q61</f>
        <v>0</v>
      </c>
      <c r="R83" s="41">
        <f>'M(PR-78s) (MFW)'!R61</f>
        <v>0</v>
      </c>
      <c r="S83" s="41">
        <f>'M(PR-78s) (MFW)'!S61</f>
        <v>0</v>
      </c>
      <c r="T83" s="17"/>
      <c r="U83" s="38"/>
    </row>
    <row r="84" spans="1:21" ht="13.7" customHeight="1">
      <c r="A84" s="50" t="s">
        <v>31</v>
      </c>
      <c r="B84" s="41">
        <f>'PR (MFW)'!B61</f>
        <v>3600</v>
      </c>
      <c r="C84" s="41">
        <f>'PR (MFW)'!C61</f>
        <v>3600</v>
      </c>
      <c r="D84" s="41">
        <f>'PR (MFW)'!D61</f>
        <v>3600</v>
      </c>
      <c r="E84" s="41">
        <f>'PR (MFW)'!E61</f>
        <v>3600</v>
      </c>
      <c r="F84" s="41">
        <f>'PR (MFW)'!F61</f>
        <v>3600</v>
      </c>
      <c r="G84" s="41">
        <f>'PR (MFW)'!G61</f>
        <v>3600</v>
      </c>
      <c r="H84" s="41">
        <f>'PR (MFW)'!H61</f>
        <v>3600</v>
      </c>
      <c r="I84" s="41">
        <f>'PR (MFW)'!I61</f>
        <v>3600</v>
      </c>
      <c r="J84" s="41">
        <f>'PR (MFW)'!J61</f>
        <v>3600</v>
      </c>
      <c r="K84" s="41">
        <f>'PR (MFW)'!K61</f>
        <v>3600</v>
      </c>
      <c r="L84" s="41">
        <f>'PR (MFW)'!L61</f>
        <v>0</v>
      </c>
      <c r="M84" s="41">
        <f>'PR (MFW)'!M61</f>
        <v>0</v>
      </c>
      <c r="N84" s="41">
        <f>'PR (MFW)'!N61</f>
        <v>0</v>
      </c>
      <c r="O84" s="41">
        <f>'PR (MFW)'!O61</f>
        <v>0</v>
      </c>
      <c r="P84" s="41">
        <f>'PR (MFW)'!P61</f>
        <v>0</v>
      </c>
      <c r="Q84" s="41">
        <f>'PR (MFW)'!Q61</f>
        <v>0</v>
      </c>
      <c r="R84" s="41">
        <f>'PR (MFW)'!R61</f>
        <v>0</v>
      </c>
      <c r="S84" s="41">
        <f>'PR (MFW)'!S61</f>
        <v>0</v>
      </c>
      <c r="T84" s="17"/>
      <c r="U84" s="38"/>
    </row>
    <row r="85" spans="1:21" ht="13.7" customHeight="1">
      <c r="A85" s="50" t="s">
        <v>104</v>
      </c>
      <c r="B85" s="41">
        <f>'M(PR-R78s) (MFW)'!B61</f>
        <v>4200</v>
      </c>
      <c r="C85" s="41">
        <f>'M(PR-R78s) (MFW)'!C61</f>
        <v>4200</v>
      </c>
      <c r="D85" s="41">
        <f>'M(PR-R78s) (MFW)'!D61</f>
        <v>4200</v>
      </c>
      <c r="E85" s="41">
        <f>'M(PR-R78s) (MFW)'!E61</f>
        <v>4200</v>
      </c>
      <c r="F85" s="41">
        <f>'M(PR-R78s) (MFW)'!F61</f>
        <v>4200</v>
      </c>
      <c r="G85" s="41">
        <f>'M(PR-R78s) (MFW)'!G61</f>
        <v>4200</v>
      </c>
      <c r="H85" s="41">
        <f>'M(PR-R78s) (MFW)'!H61</f>
        <v>4200</v>
      </c>
      <c r="I85" s="41">
        <f>'M(PR-R78s) (MFW)'!I61</f>
        <v>4200</v>
      </c>
      <c r="J85" s="41">
        <f>'M(PR-R78s) (MFW)'!J61</f>
        <v>4200</v>
      </c>
      <c r="K85" s="41">
        <f>'M(PR-R78s) (MFW)'!K61</f>
        <v>4200</v>
      </c>
      <c r="L85" s="41">
        <f>'M(PR-R78s) (MFW)'!L61</f>
        <v>0</v>
      </c>
      <c r="M85" s="41">
        <f>'M(PR-R78s) (MFW)'!M61</f>
        <v>0</v>
      </c>
      <c r="N85" s="41">
        <f>'M(PR-R78s) (MFW)'!N61</f>
        <v>0</v>
      </c>
      <c r="O85" s="41">
        <f>'M(PR-R78s) (MFW)'!O61</f>
        <v>0</v>
      </c>
      <c r="P85" s="41">
        <f>'M(PR-R78s) (MFW)'!P61</f>
        <v>0</v>
      </c>
      <c r="Q85" s="41">
        <f>'M(PR-R78s) (MFW)'!Q61</f>
        <v>0</v>
      </c>
      <c r="R85" s="41">
        <f>'M(PR-R78s) (MFW)'!R61</f>
        <v>0</v>
      </c>
      <c r="S85" s="41">
        <f>'M(PR-R78s) (MFW)'!S61</f>
        <v>0</v>
      </c>
      <c r="T85" s="17"/>
      <c r="U85" s="38"/>
    </row>
    <row r="86" spans="1:21" ht="13.7" customHeight="1">
      <c r="A86" s="50" t="s">
        <v>105</v>
      </c>
      <c r="B86" s="41">
        <f>'R78s (MFW)'!B61</f>
        <v>4800</v>
      </c>
      <c r="C86" s="41">
        <f>'R78s (MFW)'!C61</f>
        <v>4800</v>
      </c>
      <c r="D86" s="41">
        <f>'R78s (MFW)'!D61</f>
        <v>4800</v>
      </c>
      <c r="E86" s="41">
        <f>'R78s (MFW)'!E61</f>
        <v>4800</v>
      </c>
      <c r="F86" s="41">
        <f>'R78s (MFW)'!F61</f>
        <v>4800</v>
      </c>
      <c r="G86" s="41">
        <f>'R78s (MFW)'!G61</f>
        <v>4800</v>
      </c>
      <c r="H86" s="41">
        <f>'R78s (MFW)'!H61</f>
        <v>4800</v>
      </c>
      <c r="I86" s="41">
        <f>'R78s (MFW)'!I61</f>
        <v>4800</v>
      </c>
      <c r="J86" s="41">
        <f>'R78s (MFW)'!J61</f>
        <v>4800</v>
      </c>
      <c r="K86" s="41">
        <f>'R78s (MFW)'!K61</f>
        <v>4800</v>
      </c>
      <c r="L86" s="41">
        <f>'R78s (MFW)'!L61</f>
        <v>0</v>
      </c>
      <c r="M86" s="41">
        <f>'R78s (MFW)'!M61</f>
        <v>0</v>
      </c>
      <c r="N86" s="41">
        <f>'R78s (MFW)'!N61</f>
        <v>0</v>
      </c>
      <c r="O86" s="41">
        <f>'R78s (MFW)'!O61</f>
        <v>0</v>
      </c>
      <c r="P86" s="41">
        <f>'R78s (MFW)'!P61</f>
        <v>0</v>
      </c>
      <c r="Q86" s="41">
        <f>'R78s (MFW)'!Q61</f>
        <v>0</v>
      </c>
      <c r="R86" s="41">
        <f>'R78s (MFW)'!R61</f>
        <v>0</v>
      </c>
      <c r="S86" s="41">
        <f>'R78s (MFW)'!S61</f>
        <v>0</v>
      </c>
      <c r="T86" s="17"/>
      <c r="U86" s="38"/>
    </row>
    <row r="87" spans="1:21" ht="13.7" customHeight="1">
      <c r="A87" s="38"/>
      <c r="B87" s="17"/>
      <c r="C87" s="17"/>
      <c r="D87" s="17"/>
      <c r="E87" s="17"/>
      <c r="F87" s="17"/>
      <c r="G87" s="17"/>
      <c r="H87" s="17"/>
      <c r="I87" s="17"/>
      <c r="J87" s="17"/>
      <c r="K87" s="17"/>
      <c r="L87" s="17"/>
      <c r="M87" s="17"/>
      <c r="N87" s="17"/>
      <c r="O87" s="17"/>
      <c r="P87" s="17"/>
      <c r="Q87" s="17"/>
      <c r="R87" s="17"/>
      <c r="S87" s="17"/>
      <c r="T87" s="17"/>
      <c r="U87" s="38"/>
    </row>
    <row r="88" spans="1:21" ht="13.7" customHeight="1">
      <c r="A88" s="66">
        <v>0</v>
      </c>
      <c r="B88" s="67">
        <v>1</v>
      </c>
      <c r="C88" s="67">
        <v>2</v>
      </c>
      <c r="D88" s="67">
        <v>3</v>
      </c>
      <c r="E88" s="67">
        <v>4</v>
      </c>
      <c r="F88" s="67">
        <v>5</v>
      </c>
      <c r="G88" s="67">
        <v>6</v>
      </c>
      <c r="H88" s="67">
        <v>7</v>
      </c>
      <c r="I88" s="67">
        <v>8</v>
      </c>
      <c r="J88" s="67">
        <v>9</v>
      </c>
      <c r="K88" s="67">
        <v>10</v>
      </c>
      <c r="L88" s="67">
        <v>11</v>
      </c>
      <c r="M88" s="67">
        <v>12</v>
      </c>
      <c r="N88" s="67">
        <v>13</v>
      </c>
      <c r="O88" s="67">
        <v>14</v>
      </c>
      <c r="P88" s="67">
        <v>15</v>
      </c>
      <c r="Q88" s="67">
        <v>16</v>
      </c>
      <c r="R88" s="67">
        <v>17</v>
      </c>
      <c r="S88" s="67">
        <v>18</v>
      </c>
      <c r="T88" s="17"/>
      <c r="U88" s="38"/>
    </row>
    <row r="89" spans="1:21" ht="13.7" customHeight="1">
      <c r="A89" s="50" t="s">
        <v>106</v>
      </c>
      <c r="B89" s="41">
        <f>IF(Assumptions!$B$28&gt;0,B43+B30+B31+B32+B33+Assumptions!C9,0)</f>
        <v>116751</v>
      </c>
      <c r="C89" s="41">
        <f>IF(Assumptions!$B$28&gt;1,C43+C30+C31+C32+C33,0)</f>
        <v>109601</v>
      </c>
      <c r="D89" s="41">
        <f>IF(Assumptions!$B$28&gt;2,D43+D30+D31+D32+D33,0)</f>
        <v>107359</v>
      </c>
      <c r="E89" s="41">
        <f>IF(Assumptions!$B$28&gt;3,E43+E30+E31+E32+E33,0)</f>
        <v>104837</v>
      </c>
      <c r="F89" s="41">
        <f>IF(Assumptions!$B$28&gt;4,F43+F30+F31+F32+F33,0)</f>
        <v>105984</v>
      </c>
      <c r="G89" s="41">
        <f>IF(Assumptions!$B$28&gt;5,G43+G30+G31+G32+G33,0)</f>
        <v>111484</v>
      </c>
      <c r="H89" s="41">
        <f>IF(Assumptions!$B$28&gt;6,H43+H30+H31+H32+H33,0)</f>
        <v>118117</v>
      </c>
      <c r="I89" s="41">
        <f>IF(Assumptions!$B$28&gt;7,I43+I30+I31+I32+I33,0)</f>
        <v>124508</v>
      </c>
      <c r="J89" s="41">
        <f>IF(Assumptions!$B$28&gt;8,J43+J30+J31+J32+J33,0)</f>
        <v>131045</v>
      </c>
      <c r="K89" s="41">
        <f>IF(Assumptions!$B$28&gt;9,K43+K30+K31+K32+K33,0)</f>
        <v>137925</v>
      </c>
      <c r="L89" s="17"/>
      <c r="M89" s="17"/>
      <c r="N89" s="17"/>
      <c r="O89" s="17"/>
      <c r="P89" s="17"/>
      <c r="Q89" s="17"/>
      <c r="R89" s="17"/>
      <c r="S89" s="17"/>
      <c r="T89" s="17"/>
      <c r="U89" s="38"/>
    </row>
    <row r="90" spans="1:21" ht="13.7" customHeight="1">
      <c r="A90" s="50" t="str">
        <f>"Unearned premium: "&amp;Assumptions!B19</f>
        <v>Unearned premium: VSC</v>
      </c>
      <c r="B90" s="41">
        <f>IF($B$6&gt;0,-B30,0)</f>
        <v>-58308</v>
      </c>
      <c r="C90" s="41">
        <f>IF($B$6&gt;1,-C30,0)</f>
        <v>-41448</v>
      </c>
      <c r="D90" s="41">
        <f>IF($B$6&gt;2,-D30,0)</f>
        <v>-24588</v>
      </c>
      <c r="E90" s="41">
        <f>IF($B$6&gt;3,-E30,0)</f>
        <v>-7728</v>
      </c>
      <c r="F90" s="41">
        <f>IF($B$6&gt;4,-F30,0)</f>
        <v>0</v>
      </c>
      <c r="G90" s="41">
        <f>IF($B$6&gt;5,-G30,0)</f>
        <v>0</v>
      </c>
      <c r="H90" s="41">
        <f>IF($B$6&gt;6,-H30,0)</f>
        <v>0</v>
      </c>
      <c r="I90" s="41">
        <f>IF($B$6&gt;7,-I30,0)</f>
        <v>0</v>
      </c>
      <c r="J90" s="41">
        <f>IF($B$6&gt;8,-J30,0)</f>
        <v>0</v>
      </c>
      <c r="K90" s="41">
        <f>IF($B$6&gt;9,-K30,0)</f>
        <v>0</v>
      </c>
      <c r="L90" s="17"/>
      <c r="M90" s="17"/>
      <c r="N90" s="17"/>
      <c r="O90" s="17"/>
      <c r="P90" s="17"/>
      <c r="Q90" s="17"/>
      <c r="R90" s="17"/>
      <c r="S90" s="17"/>
      <c r="T90" s="17"/>
      <c r="U90" s="38"/>
    </row>
    <row r="91" spans="1:21" ht="13.7" customHeight="1">
      <c r="A91" s="50" t="str">
        <f>"Unearned premium: "&amp;Assumptions!C19</f>
        <v>Unearned premium: GAP</v>
      </c>
      <c r="B91" s="41">
        <f>IF($B$6&gt;0,-B31,0)</f>
        <v>-10434</v>
      </c>
      <c r="C91" s="41">
        <f>IF($B$6&gt;1,-C31,0)</f>
        <v>-8094</v>
      </c>
      <c r="D91" s="41">
        <f>IF($B$6&gt;2,-D31,0)</f>
        <v>-5754</v>
      </c>
      <c r="E91" s="41">
        <f>IF($B$6&gt;3,-E31,0)</f>
        <v>-3414</v>
      </c>
      <c r="F91" s="41">
        <f>IF($B$6&gt;4,-F31,0)</f>
        <v>-1074</v>
      </c>
      <c r="G91" s="41">
        <f>IF($B$6&gt;5,-G31,0)</f>
        <v>0</v>
      </c>
      <c r="H91" s="41">
        <f>IF($B$6&gt;6,-H31,0)</f>
        <v>0</v>
      </c>
      <c r="I91" s="41">
        <f>IF($B$6&gt;7,-I31,0)</f>
        <v>0</v>
      </c>
      <c r="J91" s="41">
        <f>IF($B$6&gt;8,-J31,0)</f>
        <v>0</v>
      </c>
      <c r="K91" s="41">
        <f>IF($B$6&gt;9,-K31,0)</f>
        <v>0</v>
      </c>
      <c r="L91" s="41"/>
      <c r="M91" s="41"/>
      <c r="N91" s="41"/>
      <c r="O91" s="41"/>
      <c r="P91" s="41"/>
      <c r="Q91" s="41"/>
      <c r="R91" s="41"/>
      <c r="S91" s="41"/>
      <c r="T91" s="17"/>
      <c r="U91" s="38"/>
    </row>
    <row r="92" spans="1:21" ht="13.7" customHeight="1">
      <c r="A92" s="50" t="str">
        <f>"Unearned premium: "&amp;Assumptions!D19</f>
        <v>Unearned premium: Ancillary</v>
      </c>
      <c r="B92" s="41">
        <f>IF($B$6&gt;0,-B32,0)</f>
        <v>2950</v>
      </c>
      <c r="C92" s="41">
        <f>IF($B$6&gt;1,-C32,0)</f>
        <v>1750</v>
      </c>
      <c r="D92" s="41">
        <f>IF($B$6&gt;2,-D32,0)</f>
        <v>550</v>
      </c>
      <c r="E92" s="41">
        <f>IF($B$6&gt;3,-E32,0)</f>
        <v>0</v>
      </c>
      <c r="F92" s="41">
        <f>IF($B$6&gt;4,-F32,0)</f>
        <v>0</v>
      </c>
      <c r="G92" s="41">
        <f>IF($B$6&gt;5,-G32,0)</f>
        <v>0</v>
      </c>
      <c r="H92" s="41">
        <f>IF($B$6&gt;6,-H32,0)</f>
        <v>0</v>
      </c>
      <c r="I92" s="41">
        <f>IF($B$6&gt;7,-I32,0)</f>
        <v>0</v>
      </c>
      <c r="J92" s="41">
        <f>IF($B$6&gt;8,-J32,0)</f>
        <v>0</v>
      </c>
      <c r="K92" s="41">
        <f>IF($B$6&gt;9,-K32,0)</f>
        <v>0</v>
      </c>
      <c r="L92" s="17"/>
      <c r="M92" s="17"/>
      <c r="N92" s="17"/>
      <c r="O92" s="17"/>
      <c r="P92" s="17"/>
      <c r="Q92" s="17"/>
      <c r="R92" s="17"/>
      <c r="S92" s="17"/>
      <c r="T92" s="17"/>
      <c r="U92" s="38"/>
    </row>
    <row r="93" spans="1:21" ht="13.7" customHeight="1">
      <c r="A93" s="50" t="str">
        <f>"Unearned premium: "&amp;Assumptions!E19</f>
        <v>Unearned premium: LW</v>
      </c>
      <c r="B93" s="41">
        <f>IF($B$6&gt;0,-B33,0)</f>
        <v>-3600</v>
      </c>
      <c r="C93" s="41">
        <f>IF($B$6&gt;1,-C33,0)</f>
        <v>0</v>
      </c>
      <c r="D93" s="41">
        <f>IF($B$6&gt;2,-D33,0)</f>
        <v>0</v>
      </c>
      <c r="E93" s="41">
        <f>IF($B$6&gt;3,-E33,0)</f>
        <v>0</v>
      </c>
      <c r="F93" s="41">
        <f>IF($B$6&gt;4,-F33,0)</f>
        <v>0</v>
      </c>
      <c r="G93" s="41">
        <f>IF($B$6&gt;5,-G33,0)</f>
        <v>0</v>
      </c>
      <c r="H93" s="41">
        <f>IF($B$6&gt;6,-H33,0)</f>
        <v>0</v>
      </c>
      <c r="I93" s="41">
        <f>IF($B$6&gt;7,-I33,0)</f>
        <v>0</v>
      </c>
      <c r="J93" s="41">
        <f>IF($B$6&gt;8,-J33,0)</f>
        <v>0</v>
      </c>
      <c r="K93" s="41">
        <f>IF($B$6&gt;9,-K33,0)</f>
        <v>0</v>
      </c>
      <c r="L93" s="41"/>
      <c r="M93" s="41"/>
      <c r="N93" s="41"/>
      <c r="O93" s="41"/>
      <c r="P93" s="41"/>
      <c r="Q93" s="41"/>
      <c r="R93" s="41"/>
      <c r="S93" s="41"/>
      <c r="T93" s="17"/>
      <c r="U93" s="38"/>
    </row>
    <row r="94" spans="1:21" ht="13.7" customHeight="1">
      <c r="A94" s="38"/>
      <c r="B94" s="17"/>
      <c r="C94" s="17"/>
      <c r="D94" s="17"/>
      <c r="E94" s="17"/>
      <c r="F94" s="17"/>
      <c r="G94" s="17"/>
      <c r="H94" s="17"/>
      <c r="I94" s="17"/>
      <c r="J94" s="17"/>
      <c r="K94" s="17"/>
      <c r="L94" s="17"/>
      <c r="M94" s="17"/>
      <c r="N94" s="17"/>
      <c r="O94" s="17"/>
      <c r="P94" s="17"/>
      <c r="Q94" s="17"/>
      <c r="R94" s="17"/>
      <c r="S94" s="17"/>
      <c r="T94" s="17"/>
      <c r="U94" s="38"/>
    </row>
    <row r="95" spans="1:21" ht="13.7" customHeight="1">
      <c r="A95" s="50" t="s">
        <v>16</v>
      </c>
      <c r="B95" s="17"/>
      <c r="C95" s="17"/>
      <c r="D95" s="17"/>
      <c r="E95" s="17"/>
      <c r="F95" s="17"/>
      <c r="G95" s="17"/>
      <c r="H95" s="17"/>
      <c r="I95" s="17"/>
      <c r="J95" s="17"/>
      <c r="K95" s="17"/>
      <c r="L95" s="17"/>
      <c r="M95" s="17"/>
      <c r="N95" s="17"/>
      <c r="O95" s="17"/>
      <c r="P95" s="17"/>
      <c r="Q95" s="17"/>
      <c r="R95" s="17"/>
      <c r="S95" s="17"/>
      <c r="T95" s="17"/>
      <c r="U95" s="38"/>
    </row>
    <row r="96" spans="1:21" ht="13.7" customHeight="1">
      <c r="A96" s="50" t="s">
        <v>14</v>
      </c>
      <c r="B96" s="17"/>
      <c r="C96" s="17"/>
      <c r="D96" s="17"/>
      <c r="E96" s="17"/>
      <c r="F96" s="17"/>
      <c r="G96" s="17"/>
      <c r="H96" s="17"/>
      <c r="I96" s="17"/>
      <c r="J96" s="17"/>
      <c r="K96" s="17"/>
      <c r="L96" s="17"/>
      <c r="M96" s="17"/>
      <c r="N96" s="17"/>
      <c r="O96" s="17"/>
      <c r="P96" s="17"/>
      <c r="Q96" s="17"/>
      <c r="R96" s="17"/>
      <c r="S96" s="17"/>
      <c r="T96" s="17"/>
      <c r="U96" s="38"/>
    </row>
  </sheetData>
  <mergeCells count="3">
    <mergeCell ref="A3:T3"/>
    <mergeCell ref="A2:T2"/>
    <mergeCell ref="A1:T1"/>
  </mergeCells>
  <pageMargins left="0.75" right="0.75" top="1" bottom="1" header="0.5" footer="0.5"/>
  <pageSetup scale="34" orientation="landscape" r:id="rId1"/>
  <headerFooter>
    <oddFooter>&amp;C&amp;"Helvetica Neue,Regular"&amp;12&amp;K000000&amp;P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L61"/>
  <sheetViews>
    <sheetView showGridLines="0" workbookViewId="0"/>
  </sheetViews>
  <sheetFormatPr defaultColWidth="9.5" defaultRowHeight="12.95" customHeight="1"/>
  <cols>
    <col min="1" max="1" width="5.5" style="5" customWidth="1"/>
    <col min="2" max="5" width="10.5" style="5" customWidth="1"/>
    <col min="6" max="12" width="11.5" style="5" customWidth="1"/>
    <col min="13" max="18" width="10.5" style="5" customWidth="1"/>
    <col min="19" max="19" width="9.5" style="5" customWidth="1"/>
    <col min="20" max="25" width="10.5" style="5" customWidth="1"/>
    <col min="26" max="26" width="9" style="5" customWidth="1"/>
    <col min="27" max="27" width="9.5" style="5" customWidth="1"/>
    <col min="28" max="28" width="5.5" style="5" customWidth="1"/>
    <col min="29" max="34" width="10.5" style="5" customWidth="1"/>
    <col min="35" max="36" width="9.5" style="5" customWidth="1"/>
    <col min="37" max="37" width="5.5" style="5" customWidth="1"/>
    <col min="38" max="43" width="10.5" style="5" customWidth="1"/>
    <col min="44" max="45" width="9.5" style="5" customWidth="1"/>
    <col min="46" max="46" width="5.5" style="5" customWidth="1"/>
    <col min="47" max="52" width="10.5" style="5" customWidth="1"/>
    <col min="53" max="54" width="9.5" style="5" customWidth="1"/>
    <col min="55" max="55" width="5.5" style="5" customWidth="1"/>
    <col min="56" max="61" width="10.5" style="5" customWidth="1"/>
    <col min="62" max="63" width="9.5" style="5" customWidth="1"/>
    <col min="64" max="64" width="5.5" style="5" customWidth="1"/>
    <col min="65" max="70" width="10.5" style="5" customWidth="1"/>
    <col min="71" max="72" width="9.5" style="5" customWidth="1"/>
    <col min="73" max="73" width="5.5" style="5" customWidth="1"/>
    <col min="74" max="79" width="10.5" style="5" customWidth="1"/>
    <col min="80" max="81" width="9.5" style="5" customWidth="1"/>
    <col min="82" max="82" width="5.5" style="5" customWidth="1"/>
    <col min="83" max="88" width="10.5" style="5" customWidth="1"/>
    <col min="89" max="91" width="9.5" style="5" customWidth="1"/>
    <col min="92" max="16384" width="9.5" style="5"/>
  </cols>
  <sheetData>
    <row r="1" spans="1:90" ht="35.450000000000003" customHeight="1">
      <c r="A1" s="120"/>
      <c r="B1" s="99"/>
      <c r="C1" s="99"/>
      <c r="D1" s="99"/>
      <c r="E1" s="99"/>
      <c r="F1" s="99"/>
      <c r="G1" s="99"/>
      <c r="H1" s="99"/>
      <c r="I1" s="99"/>
      <c r="J1" s="99"/>
      <c r="K1" s="99"/>
      <c r="L1" s="121"/>
      <c r="M1" s="121"/>
      <c r="N1" s="121"/>
      <c r="O1" s="121"/>
      <c r="P1" s="121"/>
      <c r="Q1" s="121"/>
      <c r="R1" s="121"/>
      <c r="S1" s="121"/>
      <c r="T1" s="121"/>
      <c r="U1" s="121"/>
      <c r="V1" s="121"/>
      <c r="W1" s="121"/>
      <c r="X1" s="121"/>
      <c r="Y1" s="121"/>
      <c r="Z1" s="121"/>
      <c r="AA1" s="121"/>
      <c r="AB1" s="121"/>
      <c r="AC1" s="121"/>
      <c r="AD1" s="121"/>
      <c r="AE1" s="121"/>
      <c r="AF1" s="121"/>
      <c r="AG1" s="121"/>
      <c r="AH1" s="121"/>
      <c r="AI1" s="121"/>
      <c r="AJ1" s="121"/>
      <c r="AK1" s="121"/>
      <c r="AL1" s="121"/>
      <c r="AM1" s="121"/>
      <c r="AN1" s="121"/>
      <c r="AO1" s="121"/>
      <c r="AP1" s="121"/>
      <c r="AQ1" s="121"/>
      <c r="AR1" s="121"/>
      <c r="AS1" s="121"/>
      <c r="AT1" s="121"/>
      <c r="AU1" s="121"/>
      <c r="AV1" s="121"/>
      <c r="AW1" s="121"/>
      <c r="AX1" s="121"/>
      <c r="AY1" s="121"/>
      <c r="AZ1" s="121"/>
      <c r="BA1" s="121"/>
      <c r="BB1" s="121"/>
      <c r="BC1" s="121"/>
      <c r="BD1" s="121"/>
      <c r="BE1" s="121"/>
      <c r="BF1" s="121"/>
      <c r="BG1" s="121"/>
      <c r="BH1" s="121"/>
      <c r="BI1" s="121"/>
      <c r="BJ1" s="121"/>
      <c r="BK1" s="121"/>
      <c r="BL1" s="121"/>
      <c r="BM1" s="121"/>
      <c r="BN1" s="121"/>
      <c r="BO1" s="121"/>
      <c r="BP1" s="121"/>
      <c r="BQ1" s="121"/>
      <c r="BR1" s="121"/>
      <c r="BS1" s="121"/>
      <c r="BT1" s="121"/>
      <c r="BU1" s="121"/>
      <c r="BV1" s="121"/>
      <c r="BW1" s="121"/>
      <c r="BX1" s="121"/>
      <c r="BY1" s="121"/>
      <c r="BZ1" s="121"/>
      <c r="CA1" s="121"/>
      <c r="CB1" s="121"/>
      <c r="CC1" s="121"/>
      <c r="CD1" s="121"/>
      <c r="CE1" s="121"/>
      <c r="CF1" s="121"/>
      <c r="CG1" s="121"/>
      <c r="CH1" s="121"/>
      <c r="CI1" s="121"/>
      <c r="CJ1" s="121"/>
      <c r="CK1" s="121"/>
      <c r="CL1" s="121"/>
    </row>
    <row r="2" spans="1:90" ht="17.45" customHeight="1">
      <c r="A2" s="122"/>
      <c r="B2" s="99"/>
      <c r="C2" s="99"/>
      <c r="D2" s="99"/>
      <c r="E2" s="99"/>
      <c r="F2" s="99"/>
      <c r="G2" s="99"/>
      <c r="H2" s="99"/>
      <c r="I2" s="99"/>
      <c r="J2" s="99"/>
      <c r="K2" s="99"/>
      <c r="L2" s="121"/>
      <c r="M2" s="121"/>
      <c r="N2" s="121"/>
      <c r="O2" s="121"/>
      <c r="P2" s="121"/>
      <c r="Q2" s="121"/>
      <c r="R2" s="121"/>
      <c r="S2" s="121"/>
      <c r="T2" s="121"/>
      <c r="U2" s="121"/>
      <c r="V2" s="121"/>
      <c r="W2" s="121"/>
      <c r="X2" s="121"/>
      <c r="Y2" s="121"/>
      <c r="Z2" s="121"/>
      <c r="AA2" s="121"/>
      <c r="AB2" s="121"/>
      <c r="AC2" s="121"/>
      <c r="AD2" s="121"/>
      <c r="AE2" s="121"/>
      <c r="AF2" s="121"/>
      <c r="AG2" s="121"/>
      <c r="AH2" s="121"/>
      <c r="AI2" s="121"/>
      <c r="AJ2" s="121"/>
      <c r="AK2" s="121"/>
      <c r="AL2" s="121"/>
      <c r="AM2" s="121"/>
      <c r="AN2" s="121"/>
      <c r="AO2" s="121"/>
      <c r="AP2" s="121"/>
      <c r="AQ2" s="121"/>
      <c r="AR2" s="121"/>
      <c r="AS2" s="121"/>
      <c r="AT2" s="121"/>
      <c r="AU2" s="121"/>
      <c r="AV2" s="121"/>
      <c r="AW2" s="121"/>
      <c r="AX2" s="121"/>
      <c r="AY2" s="121"/>
      <c r="AZ2" s="121"/>
      <c r="BA2" s="121"/>
      <c r="BB2" s="121"/>
      <c r="BC2" s="121"/>
      <c r="BD2" s="121"/>
      <c r="BE2" s="121"/>
      <c r="BF2" s="121"/>
      <c r="BG2" s="121"/>
      <c r="BH2" s="121"/>
      <c r="BI2" s="121"/>
      <c r="BJ2" s="121"/>
      <c r="BK2" s="121"/>
      <c r="BL2" s="121"/>
      <c r="BM2" s="121"/>
      <c r="BN2" s="121"/>
      <c r="BO2" s="121"/>
      <c r="BP2" s="121"/>
      <c r="BQ2" s="121"/>
      <c r="BR2" s="121"/>
      <c r="BS2" s="121"/>
      <c r="BT2" s="121"/>
      <c r="BU2" s="121"/>
      <c r="BV2" s="121"/>
      <c r="BW2" s="121"/>
      <c r="BX2" s="121"/>
      <c r="BY2" s="121"/>
      <c r="BZ2" s="121"/>
      <c r="CA2" s="121"/>
      <c r="CB2" s="121"/>
      <c r="CC2" s="121"/>
      <c r="CD2" s="121"/>
      <c r="CE2" s="121"/>
      <c r="CF2" s="121"/>
      <c r="CG2" s="121"/>
      <c r="CH2" s="121"/>
      <c r="CI2" s="121"/>
      <c r="CJ2" s="121"/>
      <c r="CK2" s="121"/>
      <c r="CL2" s="121"/>
    </row>
    <row r="3" spans="1:90" ht="35.450000000000003" customHeight="1">
      <c r="A3" s="116" t="s">
        <v>108</v>
      </c>
      <c r="B3" s="99"/>
      <c r="C3" s="99"/>
      <c r="D3" s="99"/>
      <c r="E3" s="99"/>
      <c r="F3" s="99"/>
      <c r="G3" s="99"/>
      <c r="H3" s="99"/>
      <c r="I3" s="99"/>
      <c r="J3" s="99"/>
      <c r="K3" s="99"/>
      <c r="L3" s="121"/>
      <c r="M3" s="121"/>
      <c r="N3" s="121"/>
      <c r="O3" s="121"/>
      <c r="P3" s="121"/>
      <c r="Q3" s="121"/>
      <c r="R3" s="121"/>
      <c r="S3" s="36"/>
      <c r="T3" s="36"/>
      <c r="U3" s="36"/>
      <c r="V3" s="36"/>
      <c r="W3" s="36"/>
      <c r="X3" s="36"/>
      <c r="Y3" s="36"/>
      <c r="Z3" s="36"/>
      <c r="AA3" s="36"/>
      <c r="AB3" s="36"/>
      <c r="AC3" s="36"/>
      <c r="AD3" s="36"/>
      <c r="AE3" s="36"/>
      <c r="AF3" s="36"/>
      <c r="AG3" s="36"/>
      <c r="AH3" s="36"/>
      <c r="AI3" s="36"/>
      <c r="AJ3" s="36"/>
      <c r="AK3" s="36"/>
      <c r="AL3" s="36"/>
      <c r="AM3" s="36"/>
      <c r="AN3" s="36"/>
      <c r="AO3" s="36"/>
      <c r="AP3" s="36"/>
      <c r="AQ3" s="36"/>
      <c r="AR3" s="36"/>
      <c r="AS3" s="36"/>
      <c r="AT3" s="36"/>
      <c r="AU3" s="36"/>
      <c r="AV3" s="36"/>
      <c r="AW3" s="36"/>
      <c r="AX3" s="36"/>
      <c r="AY3" s="36"/>
      <c r="AZ3" s="36"/>
      <c r="BA3" s="36"/>
      <c r="BB3" s="36"/>
      <c r="BC3" s="36"/>
      <c r="BD3" s="36"/>
      <c r="BE3" s="36"/>
      <c r="BF3" s="36"/>
      <c r="BG3" s="36"/>
      <c r="BH3" s="36"/>
      <c r="BI3" s="36"/>
      <c r="BJ3" s="36"/>
      <c r="BK3" s="36"/>
      <c r="BL3" s="36"/>
      <c r="BM3" s="36"/>
      <c r="BN3" s="36"/>
      <c r="BO3" s="36"/>
      <c r="BP3" s="36"/>
      <c r="BQ3" s="36"/>
      <c r="BR3" s="36"/>
      <c r="BS3" s="36"/>
      <c r="BT3" s="36"/>
      <c r="BU3" s="36"/>
      <c r="BV3" s="36"/>
      <c r="BW3" s="36"/>
      <c r="BX3" s="36"/>
      <c r="BY3" s="36"/>
      <c r="BZ3" s="36"/>
      <c r="CA3" s="36"/>
      <c r="CB3" s="36"/>
      <c r="CC3" s="36"/>
      <c r="CD3" s="36"/>
      <c r="CE3" s="36"/>
      <c r="CF3" s="36"/>
      <c r="CG3" s="36"/>
      <c r="CH3" s="36"/>
      <c r="CI3" s="36"/>
      <c r="CJ3" s="36"/>
      <c r="CK3" s="36"/>
      <c r="CL3" s="36"/>
    </row>
    <row r="4" spans="1:90" ht="13.7" customHeight="1">
      <c r="A4" s="38"/>
      <c r="B4" s="17"/>
      <c r="C4" s="17"/>
      <c r="D4" s="17"/>
      <c r="E4" s="17"/>
      <c r="F4" s="17"/>
      <c r="G4" s="17"/>
      <c r="H4" s="17"/>
      <c r="I4" s="17"/>
      <c r="J4" s="17"/>
      <c r="K4" s="17"/>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c r="BI4" s="38"/>
      <c r="BJ4" s="38"/>
      <c r="BK4" s="38"/>
      <c r="BL4" s="38"/>
      <c r="BM4" s="38"/>
      <c r="BN4" s="38"/>
      <c r="BO4" s="38"/>
      <c r="BP4" s="38"/>
      <c r="BQ4" s="38"/>
      <c r="BR4" s="38"/>
      <c r="BS4" s="38"/>
      <c r="BT4" s="38"/>
      <c r="BU4" s="38"/>
      <c r="BV4" s="38"/>
      <c r="BW4" s="38"/>
      <c r="BX4" s="38"/>
      <c r="BY4" s="38"/>
      <c r="BZ4" s="38"/>
      <c r="CA4" s="38"/>
      <c r="CB4" s="38"/>
      <c r="CC4" s="38"/>
      <c r="CD4" s="38"/>
      <c r="CE4" s="38"/>
      <c r="CF4" s="38"/>
      <c r="CG4" s="38"/>
      <c r="CH4" s="38"/>
      <c r="CI4" s="38"/>
      <c r="CJ4" s="38"/>
      <c r="CK4" s="38"/>
      <c r="CL4" s="38"/>
    </row>
    <row r="5" spans="1:90" ht="13.7" customHeight="1">
      <c r="A5" s="38"/>
      <c r="B5" s="17"/>
      <c r="C5" s="17"/>
      <c r="D5" s="17"/>
      <c r="E5" s="17"/>
      <c r="F5" s="17"/>
      <c r="G5" s="17"/>
      <c r="H5" s="17"/>
      <c r="I5" s="17"/>
      <c r="J5" s="17"/>
      <c r="K5" s="17"/>
      <c r="L5" s="38"/>
      <c r="M5" s="38"/>
      <c r="N5" s="38"/>
      <c r="O5" s="38"/>
      <c r="P5" s="38"/>
      <c r="Q5" s="38"/>
      <c r="R5" s="38"/>
      <c r="S5" s="38"/>
      <c r="T5" s="38"/>
      <c r="U5" s="38"/>
      <c r="V5" s="38"/>
      <c r="W5" s="38"/>
      <c r="X5" s="38"/>
      <c r="Y5" s="38"/>
      <c r="Z5" s="38"/>
      <c r="AA5" s="38"/>
      <c r="AB5" s="38"/>
      <c r="AC5" s="38"/>
      <c r="AD5" s="38"/>
      <c r="AE5" s="38"/>
      <c r="AF5" s="38"/>
      <c r="AG5" s="38"/>
      <c r="AH5" s="38"/>
      <c r="AI5" s="38"/>
      <c r="AJ5" s="38"/>
      <c r="AK5" s="38"/>
      <c r="AL5" s="38"/>
      <c r="AM5" s="38"/>
      <c r="AN5" s="38"/>
      <c r="AO5" s="38"/>
      <c r="AP5" s="38"/>
      <c r="AQ5" s="38"/>
      <c r="AR5" s="38"/>
      <c r="AS5" s="38"/>
      <c r="AT5" s="38"/>
      <c r="AU5" s="38"/>
      <c r="AV5" s="38"/>
      <c r="AW5" s="38"/>
      <c r="AX5" s="38"/>
      <c r="AY5" s="38"/>
      <c r="AZ5" s="38"/>
      <c r="BA5" s="38"/>
      <c r="BB5" s="38"/>
      <c r="BC5" s="38"/>
      <c r="BD5" s="38"/>
      <c r="BE5" s="38"/>
      <c r="BF5" s="38"/>
      <c r="BG5" s="38"/>
      <c r="BH5" s="38"/>
      <c r="BI5" s="38"/>
      <c r="BJ5" s="38"/>
      <c r="BK5" s="38"/>
      <c r="BL5" s="38"/>
      <c r="BM5" s="38"/>
      <c r="BN5" s="38"/>
      <c r="BO5" s="38"/>
      <c r="BP5" s="38"/>
      <c r="BQ5" s="38"/>
      <c r="BR5" s="38"/>
      <c r="BS5" s="38"/>
      <c r="BT5" s="38"/>
      <c r="BU5" s="38"/>
      <c r="BV5" s="38"/>
      <c r="BW5" s="38"/>
      <c r="BX5" s="38"/>
      <c r="BY5" s="38"/>
      <c r="BZ5" s="38"/>
      <c r="CA5" s="38"/>
      <c r="CB5" s="38"/>
      <c r="CC5" s="38"/>
      <c r="CD5" s="38"/>
      <c r="CE5" s="38"/>
      <c r="CF5" s="38"/>
      <c r="CG5" s="38"/>
      <c r="CH5" s="38"/>
      <c r="CI5" s="38"/>
      <c r="CJ5" s="38"/>
      <c r="CK5" s="38"/>
      <c r="CL5" s="38"/>
    </row>
    <row r="6" spans="1:90" ht="13.7" customHeight="1">
      <c r="A6" s="38"/>
      <c r="B6" s="17"/>
      <c r="C6" s="17"/>
      <c r="D6" s="17"/>
      <c r="E6" s="17"/>
      <c r="F6" s="17"/>
      <c r="G6" s="17"/>
      <c r="H6" s="17"/>
      <c r="I6" s="17"/>
      <c r="J6" s="17"/>
      <c r="K6" s="17"/>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8"/>
      <c r="BD6" s="38"/>
      <c r="BE6" s="38"/>
      <c r="BF6" s="38"/>
      <c r="BG6" s="38"/>
      <c r="BH6" s="38"/>
      <c r="BI6" s="38"/>
      <c r="BJ6" s="38"/>
      <c r="BK6" s="38"/>
      <c r="BL6" s="38"/>
      <c r="BM6" s="38"/>
      <c r="BN6" s="38"/>
      <c r="BO6" s="38"/>
      <c r="BP6" s="38"/>
      <c r="BQ6" s="38"/>
      <c r="BR6" s="38"/>
      <c r="BS6" s="38"/>
      <c r="BT6" s="38"/>
      <c r="BU6" s="38"/>
      <c r="BV6" s="38"/>
      <c r="BW6" s="38"/>
      <c r="BX6" s="38"/>
      <c r="BY6" s="38"/>
      <c r="BZ6" s="38"/>
      <c r="CA6" s="38"/>
      <c r="CB6" s="38"/>
      <c r="CC6" s="38"/>
      <c r="CD6" s="38"/>
      <c r="CE6" s="38"/>
      <c r="CF6" s="38"/>
      <c r="CG6" s="38"/>
      <c r="CH6" s="38"/>
      <c r="CI6" s="38"/>
      <c r="CJ6" s="38"/>
      <c r="CK6" s="38"/>
      <c r="CL6" s="38"/>
    </row>
    <row r="7" spans="1:90" ht="15.95" customHeight="1">
      <c r="A7" s="123" t="s">
        <v>37</v>
      </c>
      <c r="B7" s="125"/>
      <c r="C7" s="125"/>
      <c r="D7" s="125"/>
      <c r="E7" s="125"/>
      <c r="F7" s="125"/>
      <c r="G7" s="125"/>
      <c r="H7" s="125"/>
      <c r="I7" s="125"/>
      <c r="J7" s="126" t="s">
        <v>38</v>
      </c>
      <c r="K7" s="125"/>
      <c r="L7" s="124"/>
      <c r="M7" s="124"/>
      <c r="N7" s="124"/>
      <c r="O7" s="124"/>
      <c r="P7" s="124"/>
      <c r="Q7" s="124"/>
      <c r="R7" s="124"/>
      <c r="S7" s="123" t="s">
        <v>39</v>
      </c>
      <c r="T7" s="124"/>
      <c r="U7" s="124"/>
      <c r="V7" s="124"/>
      <c r="W7" s="124"/>
      <c r="X7" s="124"/>
      <c r="Y7" s="124"/>
      <c r="Z7" s="124"/>
      <c r="AA7" s="124"/>
      <c r="AB7" s="123" t="s">
        <v>40</v>
      </c>
      <c r="AC7" s="124"/>
      <c r="AD7" s="124"/>
      <c r="AE7" s="124"/>
      <c r="AF7" s="124"/>
      <c r="AG7" s="124"/>
      <c r="AH7" s="124"/>
      <c r="AI7" s="124"/>
      <c r="AJ7" s="124"/>
      <c r="AK7" s="123" t="s">
        <v>41</v>
      </c>
      <c r="AL7" s="124"/>
      <c r="AM7" s="124"/>
      <c r="AN7" s="124"/>
      <c r="AO7" s="124"/>
      <c r="AP7" s="124"/>
      <c r="AQ7" s="124"/>
      <c r="AR7" s="124"/>
      <c r="AS7" s="124"/>
      <c r="AT7" s="123" t="s">
        <v>42</v>
      </c>
      <c r="AU7" s="124"/>
      <c r="AV7" s="124"/>
      <c r="AW7" s="124"/>
      <c r="AX7" s="124"/>
      <c r="AY7" s="124"/>
      <c r="AZ7" s="124"/>
      <c r="BA7" s="124"/>
      <c r="BB7" s="124"/>
      <c r="BC7" s="123" t="s">
        <v>43</v>
      </c>
      <c r="BD7" s="124"/>
      <c r="BE7" s="124"/>
      <c r="BF7" s="124"/>
      <c r="BG7" s="124"/>
      <c r="BH7" s="124"/>
      <c r="BI7" s="124"/>
      <c r="BJ7" s="124"/>
      <c r="BK7" s="124"/>
      <c r="BL7" s="123" t="s">
        <v>44</v>
      </c>
      <c r="BM7" s="124"/>
      <c r="BN7" s="124"/>
      <c r="BO7" s="124"/>
      <c r="BP7" s="124"/>
      <c r="BQ7" s="124"/>
      <c r="BR7" s="124"/>
      <c r="BS7" s="124"/>
      <c r="BT7" s="124"/>
      <c r="BU7" s="123" t="s">
        <v>45</v>
      </c>
      <c r="BV7" s="124"/>
      <c r="BW7" s="124"/>
      <c r="BX7" s="124"/>
      <c r="BY7" s="124"/>
      <c r="BZ7" s="124"/>
      <c r="CA7" s="124"/>
      <c r="CB7" s="124"/>
      <c r="CC7" s="124"/>
      <c r="CD7" s="123" t="s">
        <v>46</v>
      </c>
      <c r="CE7" s="124"/>
      <c r="CF7" s="124"/>
      <c r="CG7" s="124"/>
      <c r="CH7" s="124"/>
      <c r="CI7" s="124"/>
      <c r="CJ7" s="124"/>
      <c r="CK7" s="124"/>
      <c r="CL7" s="124"/>
    </row>
    <row r="8" spans="1:90" ht="13.7" customHeight="1">
      <c r="A8" s="50" t="s">
        <v>109</v>
      </c>
      <c r="B8" s="41">
        <f>ROUND(IF(Assumptions!$B$28&gt;0,Assumptions!$B$20*(Assumptions!$B$21-(Assumptions!$B$21*Assumptions!$B$22)-Assumptions!$B$23),0),0)</f>
        <v>5620</v>
      </c>
      <c r="C8" s="17"/>
      <c r="D8" s="17"/>
      <c r="E8" s="17"/>
      <c r="F8" s="17"/>
      <c r="G8" s="17"/>
      <c r="H8" s="17"/>
      <c r="I8" s="17"/>
      <c r="J8" s="68" t="s">
        <v>109</v>
      </c>
      <c r="K8" s="41">
        <f>ROUND(IF(Assumptions!$B$28&gt;1,B8*(1+Assumptions!$B$25),0),0)</f>
        <v>5620</v>
      </c>
      <c r="L8" s="38"/>
      <c r="M8" s="38"/>
      <c r="N8" s="38"/>
      <c r="O8" s="38"/>
      <c r="P8" s="38"/>
      <c r="Q8" s="38"/>
      <c r="R8" s="38"/>
      <c r="S8" s="50" t="s">
        <v>109</v>
      </c>
      <c r="T8" s="69">
        <f>ROUND(IF(Assumptions!$B$28&gt;2,K8*(1+Assumptions!$B$25),0),0)</f>
        <v>5620</v>
      </c>
      <c r="U8" s="69"/>
      <c r="V8" s="69"/>
      <c r="W8" s="69"/>
      <c r="X8" s="69"/>
      <c r="Y8" s="69"/>
      <c r="Z8" s="69"/>
      <c r="AA8" s="69"/>
      <c r="AB8" s="50" t="s">
        <v>109</v>
      </c>
      <c r="AC8" s="69">
        <f>ROUND(IF(Assumptions!$B$28&gt;3,T8*(1+Assumptions!$B$25),0),0)</f>
        <v>5620</v>
      </c>
      <c r="AD8" s="69"/>
      <c r="AE8" s="69"/>
      <c r="AF8" s="69"/>
      <c r="AG8" s="69"/>
      <c r="AH8" s="69"/>
      <c r="AI8" s="69"/>
      <c r="AJ8" s="69"/>
      <c r="AK8" s="50" t="s">
        <v>109</v>
      </c>
      <c r="AL8" s="69">
        <f>ROUND(IF(Assumptions!$B$28&gt;4,AC8*(1+Assumptions!$B$25),0),0)</f>
        <v>5620</v>
      </c>
      <c r="AM8" s="69"/>
      <c r="AN8" s="69"/>
      <c r="AO8" s="69"/>
      <c r="AP8" s="69"/>
      <c r="AQ8" s="69"/>
      <c r="AR8" s="69"/>
      <c r="AS8" s="69"/>
      <c r="AT8" s="50" t="s">
        <v>109</v>
      </c>
      <c r="AU8" s="69">
        <f>ROUND(IF(Assumptions!$B$28&gt;5,AL8*(1+Assumptions!$B$25),0),0)</f>
        <v>5620</v>
      </c>
      <c r="AV8" s="69"/>
      <c r="AW8" s="69"/>
      <c r="AX8" s="69"/>
      <c r="AY8" s="69"/>
      <c r="AZ8" s="69"/>
      <c r="BA8" s="69"/>
      <c r="BB8" s="69"/>
      <c r="BC8" s="50" t="s">
        <v>109</v>
      </c>
      <c r="BD8" s="69">
        <f>ROUND(IF(Assumptions!$B$28&gt;6,AU8*(1+Assumptions!$B$25),0),0)</f>
        <v>5620</v>
      </c>
      <c r="BE8" s="69"/>
      <c r="BF8" s="69"/>
      <c r="BG8" s="69"/>
      <c r="BH8" s="69"/>
      <c r="BI8" s="69"/>
      <c r="BJ8" s="69"/>
      <c r="BK8" s="69"/>
      <c r="BL8" s="50" t="s">
        <v>109</v>
      </c>
      <c r="BM8" s="69">
        <f>ROUND(IF(Assumptions!$B$28&gt;7,BD8*(1+Assumptions!$B$25),0),0)</f>
        <v>5620</v>
      </c>
      <c r="BN8" s="69"/>
      <c r="BO8" s="69"/>
      <c r="BP8" s="69"/>
      <c r="BQ8" s="69"/>
      <c r="BR8" s="69"/>
      <c r="BS8" s="69"/>
      <c r="BT8" s="69"/>
      <c r="BU8" s="50" t="s">
        <v>109</v>
      </c>
      <c r="BV8" s="69">
        <f>ROUND(IF(Assumptions!$B$28&gt;8,BM8*(1+Assumptions!$B$25),0),0)</f>
        <v>5620</v>
      </c>
      <c r="BW8" s="69"/>
      <c r="BX8" s="69"/>
      <c r="BY8" s="69"/>
      <c r="BZ8" s="69"/>
      <c r="CA8" s="69"/>
      <c r="CB8" s="69"/>
      <c r="CC8" s="69"/>
      <c r="CD8" s="50" t="s">
        <v>109</v>
      </c>
      <c r="CE8" s="69">
        <f>ROUND(IF(Assumptions!$B$28&gt;9,BV8*(1+Assumptions!$B$25),0),0)</f>
        <v>5620</v>
      </c>
      <c r="CF8" s="69"/>
      <c r="CG8" s="69"/>
      <c r="CH8" s="69"/>
      <c r="CI8" s="69"/>
      <c r="CJ8" s="69"/>
      <c r="CK8" s="69"/>
      <c r="CL8" s="69"/>
    </row>
    <row r="9" spans="1:90" ht="13.7" customHeight="1">
      <c r="A9" s="50" t="s">
        <v>110</v>
      </c>
      <c r="B9" s="41">
        <f>ROUND(IF(Assumptions!$B$28&gt;0,Assumptions!$B$20*(Assumptions!$B$21-(Assumptions!$B$21*Assumptions!$B$22)-Assumptions!$B$23),0),0)</f>
        <v>5620</v>
      </c>
      <c r="C9" s="17"/>
      <c r="D9" s="17"/>
      <c r="E9" s="17"/>
      <c r="F9" s="17"/>
      <c r="G9" s="17"/>
      <c r="H9" s="17"/>
      <c r="I9" s="17"/>
      <c r="J9" s="68" t="s">
        <v>110</v>
      </c>
      <c r="K9" s="41">
        <f>ROUND(IF(Assumptions!$B$28&gt;1,B9*(1+Assumptions!$B$25),0),0)</f>
        <v>5620</v>
      </c>
      <c r="L9" s="38"/>
      <c r="M9" s="38"/>
      <c r="N9" s="38"/>
      <c r="O9" s="38"/>
      <c r="P9" s="38"/>
      <c r="Q9" s="38"/>
      <c r="R9" s="38"/>
      <c r="S9" s="50" t="s">
        <v>110</v>
      </c>
      <c r="T9" s="69">
        <f>ROUND(IF(Assumptions!$B$28&gt;2,K9*(1+Assumptions!$B$25),0),0)</f>
        <v>5620</v>
      </c>
      <c r="U9" s="69"/>
      <c r="V9" s="69"/>
      <c r="W9" s="69"/>
      <c r="X9" s="69"/>
      <c r="Y9" s="69"/>
      <c r="Z9" s="69"/>
      <c r="AA9" s="69"/>
      <c r="AB9" s="50" t="s">
        <v>110</v>
      </c>
      <c r="AC9" s="69">
        <f>ROUND(IF(Assumptions!$B$28&gt;3,T9*(1+Assumptions!$B$25),0),0)</f>
        <v>5620</v>
      </c>
      <c r="AD9" s="69"/>
      <c r="AE9" s="69"/>
      <c r="AF9" s="69"/>
      <c r="AG9" s="69"/>
      <c r="AH9" s="69"/>
      <c r="AI9" s="69"/>
      <c r="AJ9" s="69"/>
      <c r="AK9" s="50" t="s">
        <v>110</v>
      </c>
      <c r="AL9" s="69">
        <f>ROUND(IF(Assumptions!$B$28&gt;4,AC9*(1+Assumptions!$B$25),0),0)</f>
        <v>5620</v>
      </c>
      <c r="AM9" s="69"/>
      <c r="AN9" s="69"/>
      <c r="AO9" s="69"/>
      <c r="AP9" s="69"/>
      <c r="AQ9" s="69"/>
      <c r="AR9" s="69"/>
      <c r="AS9" s="69"/>
      <c r="AT9" s="50" t="s">
        <v>110</v>
      </c>
      <c r="AU9" s="69">
        <f>ROUND(IF(Assumptions!$B$28&gt;5,AL9*(1+Assumptions!$B$25),0),0)</f>
        <v>5620</v>
      </c>
      <c r="AV9" s="69"/>
      <c r="AW9" s="69"/>
      <c r="AX9" s="69"/>
      <c r="AY9" s="69"/>
      <c r="AZ9" s="69"/>
      <c r="BA9" s="69"/>
      <c r="BB9" s="69"/>
      <c r="BC9" s="50" t="s">
        <v>110</v>
      </c>
      <c r="BD9" s="69">
        <f>ROUND(IF(Assumptions!$B$28&gt;6,AU9*(1+Assumptions!$B$25),0),0)</f>
        <v>5620</v>
      </c>
      <c r="BE9" s="69"/>
      <c r="BF9" s="69"/>
      <c r="BG9" s="69"/>
      <c r="BH9" s="69"/>
      <c r="BI9" s="69"/>
      <c r="BJ9" s="69"/>
      <c r="BK9" s="69"/>
      <c r="BL9" s="50" t="s">
        <v>110</v>
      </c>
      <c r="BM9" s="69">
        <f>ROUND(IF(Assumptions!$B$28&gt;7,BD9*(1+Assumptions!$B$25),0),0)</f>
        <v>5620</v>
      </c>
      <c r="BN9" s="69"/>
      <c r="BO9" s="69"/>
      <c r="BP9" s="69"/>
      <c r="BQ9" s="69"/>
      <c r="BR9" s="69"/>
      <c r="BS9" s="69"/>
      <c r="BT9" s="69"/>
      <c r="BU9" s="50" t="s">
        <v>110</v>
      </c>
      <c r="BV9" s="69">
        <f>ROUND(IF(Assumptions!$B$28&gt;8,BM9*(1+Assumptions!$B$25),0),0)</f>
        <v>5620</v>
      </c>
      <c r="BW9" s="69"/>
      <c r="BX9" s="69"/>
      <c r="BY9" s="69"/>
      <c r="BZ9" s="69"/>
      <c r="CA9" s="69"/>
      <c r="CB9" s="69"/>
      <c r="CC9" s="69"/>
      <c r="CD9" s="50" t="s">
        <v>110</v>
      </c>
      <c r="CE9" s="69">
        <f>ROUND(IF(Assumptions!$B$28&gt;9,BV9*(1+Assumptions!$B$25),0),0)</f>
        <v>5620</v>
      </c>
      <c r="CF9" s="69"/>
      <c r="CG9" s="69"/>
      <c r="CH9" s="69"/>
      <c r="CI9" s="69"/>
      <c r="CJ9" s="69"/>
      <c r="CK9" s="69"/>
      <c r="CL9" s="69"/>
    </row>
    <row r="10" spans="1:90" ht="13.7" customHeight="1">
      <c r="A10" s="50" t="s">
        <v>111</v>
      </c>
      <c r="B10" s="41">
        <f>ROUND(IF(Assumptions!$B$28&gt;0,Assumptions!$B$20*(Assumptions!$B$21-(Assumptions!$B$21*Assumptions!$B$22)-Assumptions!$B$23),0),0)</f>
        <v>5620</v>
      </c>
      <c r="C10" s="17"/>
      <c r="D10" s="17"/>
      <c r="E10" s="17"/>
      <c r="F10" s="17"/>
      <c r="G10" s="17"/>
      <c r="H10" s="17"/>
      <c r="I10" s="17"/>
      <c r="J10" s="68" t="s">
        <v>111</v>
      </c>
      <c r="K10" s="41">
        <f>ROUND(IF(Assumptions!$B$28&gt;1,B10*(1+Assumptions!$B$25),0),0)</f>
        <v>5620</v>
      </c>
      <c r="L10" s="38"/>
      <c r="M10" s="38"/>
      <c r="N10" s="38"/>
      <c r="O10" s="38"/>
      <c r="P10" s="38"/>
      <c r="Q10" s="38"/>
      <c r="R10" s="38"/>
      <c r="S10" s="50" t="s">
        <v>111</v>
      </c>
      <c r="T10" s="69">
        <f>ROUND(IF(Assumptions!$B$28&gt;2,K10*(1+Assumptions!$B$25),0),0)</f>
        <v>5620</v>
      </c>
      <c r="U10" s="69"/>
      <c r="V10" s="69"/>
      <c r="W10" s="69"/>
      <c r="X10" s="69"/>
      <c r="Y10" s="69"/>
      <c r="Z10" s="69"/>
      <c r="AA10" s="69"/>
      <c r="AB10" s="50" t="s">
        <v>111</v>
      </c>
      <c r="AC10" s="69">
        <f>ROUND(IF(Assumptions!$B$28&gt;3,T10*(1+Assumptions!$B$25),0),0)</f>
        <v>5620</v>
      </c>
      <c r="AD10" s="69"/>
      <c r="AE10" s="69"/>
      <c r="AF10" s="69"/>
      <c r="AG10" s="69"/>
      <c r="AH10" s="69"/>
      <c r="AI10" s="69"/>
      <c r="AJ10" s="69"/>
      <c r="AK10" s="50" t="s">
        <v>111</v>
      </c>
      <c r="AL10" s="69">
        <f>ROUND(IF(Assumptions!$B$28&gt;4,AC10*(1+Assumptions!$B$25),0),0)</f>
        <v>5620</v>
      </c>
      <c r="AM10" s="69"/>
      <c r="AN10" s="69"/>
      <c r="AO10" s="69"/>
      <c r="AP10" s="69"/>
      <c r="AQ10" s="69"/>
      <c r="AR10" s="69"/>
      <c r="AS10" s="69"/>
      <c r="AT10" s="50" t="s">
        <v>111</v>
      </c>
      <c r="AU10" s="69">
        <f>ROUND(IF(Assumptions!$B$28&gt;5,AL10*(1+Assumptions!$B$25),0),0)</f>
        <v>5620</v>
      </c>
      <c r="AV10" s="69"/>
      <c r="AW10" s="69"/>
      <c r="AX10" s="69"/>
      <c r="AY10" s="69"/>
      <c r="AZ10" s="69"/>
      <c r="BA10" s="69"/>
      <c r="BB10" s="69"/>
      <c r="BC10" s="50" t="s">
        <v>111</v>
      </c>
      <c r="BD10" s="69">
        <f>ROUND(IF(Assumptions!$B$28&gt;6,AU10*(1+Assumptions!$B$25),0),0)</f>
        <v>5620</v>
      </c>
      <c r="BE10" s="69"/>
      <c r="BF10" s="69"/>
      <c r="BG10" s="69"/>
      <c r="BH10" s="69"/>
      <c r="BI10" s="69"/>
      <c r="BJ10" s="69"/>
      <c r="BK10" s="69"/>
      <c r="BL10" s="50" t="s">
        <v>111</v>
      </c>
      <c r="BM10" s="69">
        <f>ROUND(IF(Assumptions!$B$28&gt;7,BD10*(1+Assumptions!$B$25),0),0)</f>
        <v>5620</v>
      </c>
      <c r="BN10" s="69"/>
      <c r="BO10" s="69"/>
      <c r="BP10" s="69"/>
      <c r="BQ10" s="69"/>
      <c r="BR10" s="69"/>
      <c r="BS10" s="69"/>
      <c r="BT10" s="69"/>
      <c r="BU10" s="50" t="s">
        <v>111</v>
      </c>
      <c r="BV10" s="69">
        <f>ROUND(IF(Assumptions!$B$28&gt;8,BM10*(1+Assumptions!$B$25),0),0)</f>
        <v>5620</v>
      </c>
      <c r="BW10" s="69"/>
      <c r="BX10" s="69"/>
      <c r="BY10" s="69"/>
      <c r="BZ10" s="69"/>
      <c r="CA10" s="69"/>
      <c r="CB10" s="69"/>
      <c r="CC10" s="69"/>
      <c r="CD10" s="50" t="s">
        <v>111</v>
      </c>
      <c r="CE10" s="69">
        <f>ROUND(IF(Assumptions!$B$28&gt;9,BV10*(1+Assumptions!$B$25),0),0)</f>
        <v>5620</v>
      </c>
      <c r="CF10" s="69"/>
      <c r="CG10" s="69"/>
      <c r="CH10" s="69"/>
      <c r="CI10" s="69"/>
      <c r="CJ10" s="69"/>
      <c r="CK10" s="69"/>
      <c r="CL10" s="69"/>
    </row>
    <row r="11" spans="1:90" ht="13.7" customHeight="1">
      <c r="A11" s="50" t="s">
        <v>112</v>
      </c>
      <c r="B11" s="41">
        <f>ROUND(IF(Assumptions!$B$28&gt;0,Assumptions!$B$20*(Assumptions!$B$21-(Assumptions!$B$21*Assumptions!$B$22)-Assumptions!$B$23),0),0)</f>
        <v>5620</v>
      </c>
      <c r="C11" s="17"/>
      <c r="D11" s="17"/>
      <c r="E11" s="17"/>
      <c r="F11" s="17"/>
      <c r="G11" s="17"/>
      <c r="H11" s="17"/>
      <c r="I11" s="17"/>
      <c r="J11" s="68" t="s">
        <v>112</v>
      </c>
      <c r="K11" s="41">
        <f>ROUND(IF(Assumptions!$B$28&gt;1,B11*(1+Assumptions!$B$25),0),0)</f>
        <v>5620</v>
      </c>
      <c r="L11" s="38"/>
      <c r="M11" s="38"/>
      <c r="N11" s="38"/>
      <c r="O11" s="38"/>
      <c r="P11" s="38"/>
      <c r="Q11" s="38"/>
      <c r="R11" s="38"/>
      <c r="S11" s="50" t="s">
        <v>112</v>
      </c>
      <c r="T11" s="69">
        <f>ROUND(IF(Assumptions!$B$28&gt;2,K11*(1+Assumptions!$B$25),0),0)</f>
        <v>5620</v>
      </c>
      <c r="U11" s="69"/>
      <c r="V11" s="69"/>
      <c r="W11" s="69"/>
      <c r="X11" s="69"/>
      <c r="Y11" s="69"/>
      <c r="Z11" s="69"/>
      <c r="AA11" s="69"/>
      <c r="AB11" s="50" t="s">
        <v>112</v>
      </c>
      <c r="AC11" s="69">
        <f>ROUND(IF(Assumptions!$B$28&gt;3,T11*(1+Assumptions!$B$25),0),0)</f>
        <v>5620</v>
      </c>
      <c r="AD11" s="69"/>
      <c r="AE11" s="69"/>
      <c r="AF11" s="69"/>
      <c r="AG11" s="69"/>
      <c r="AH11" s="69"/>
      <c r="AI11" s="69"/>
      <c r="AJ11" s="69"/>
      <c r="AK11" s="50" t="s">
        <v>112</v>
      </c>
      <c r="AL11" s="69">
        <f>ROUND(IF(Assumptions!$B$28&gt;4,AC11*(1+Assumptions!$B$25),0),0)</f>
        <v>5620</v>
      </c>
      <c r="AM11" s="69"/>
      <c r="AN11" s="69"/>
      <c r="AO11" s="69"/>
      <c r="AP11" s="69"/>
      <c r="AQ11" s="69"/>
      <c r="AR11" s="69"/>
      <c r="AS11" s="69"/>
      <c r="AT11" s="50" t="s">
        <v>112</v>
      </c>
      <c r="AU11" s="69">
        <f>ROUND(IF(Assumptions!$B$28&gt;5,AL11*(1+Assumptions!$B$25),0),0)</f>
        <v>5620</v>
      </c>
      <c r="AV11" s="69"/>
      <c r="AW11" s="69"/>
      <c r="AX11" s="69"/>
      <c r="AY11" s="69"/>
      <c r="AZ11" s="69"/>
      <c r="BA11" s="69"/>
      <c r="BB11" s="69"/>
      <c r="BC11" s="50" t="s">
        <v>112</v>
      </c>
      <c r="BD11" s="69">
        <f>ROUND(IF(Assumptions!$B$28&gt;6,AU11*(1+Assumptions!$B$25),0),0)</f>
        <v>5620</v>
      </c>
      <c r="BE11" s="69"/>
      <c r="BF11" s="69"/>
      <c r="BG11" s="69"/>
      <c r="BH11" s="69"/>
      <c r="BI11" s="69"/>
      <c r="BJ11" s="69"/>
      <c r="BK11" s="69"/>
      <c r="BL11" s="50" t="s">
        <v>112</v>
      </c>
      <c r="BM11" s="69">
        <f>ROUND(IF(Assumptions!$B$28&gt;7,BD11*(1+Assumptions!$B$25),0),0)</f>
        <v>5620</v>
      </c>
      <c r="BN11" s="69"/>
      <c r="BO11" s="69"/>
      <c r="BP11" s="69"/>
      <c r="BQ11" s="69"/>
      <c r="BR11" s="69"/>
      <c r="BS11" s="69"/>
      <c r="BT11" s="69"/>
      <c r="BU11" s="50" t="s">
        <v>112</v>
      </c>
      <c r="BV11" s="69">
        <f>ROUND(IF(Assumptions!$B$28&gt;8,BM11*(1+Assumptions!$B$25),0),0)</f>
        <v>5620</v>
      </c>
      <c r="BW11" s="69"/>
      <c r="BX11" s="69"/>
      <c r="BY11" s="69"/>
      <c r="BZ11" s="69"/>
      <c r="CA11" s="69"/>
      <c r="CB11" s="69"/>
      <c r="CC11" s="69"/>
      <c r="CD11" s="50" t="s">
        <v>112</v>
      </c>
      <c r="CE11" s="69">
        <f>ROUND(IF(Assumptions!$B$28&gt;9,BV11*(1+Assumptions!$B$25),0),0)</f>
        <v>5620</v>
      </c>
      <c r="CF11" s="69"/>
      <c r="CG11" s="69"/>
      <c r="CH11" s="69"/>
      <c r="CI11" s="69"/>
      <c r="CJ11" s="69"/>
      <c r="CK11" s="69"/>
      <c r="CL11" s="69"/>
    </row>
    <row r="12" spans="1:90" ht="13.7" customHeight="1">
      <c r="A12" s="50" t="s">
        <v>113</v>
      </c>
      <c r="B12" s="41">
        <f>ROUND(IF(Assumptions!$B$28&gt;0,Assumptions!$B$20*(Assumptions!$B$21-(Assumptions!$B$21*Assumptions!$B$22)-Assumptions!$B$23),0),0)</f>
        <v>5620</v>
      </c>
      <c r="C12" s="17"/>
      <c r="D12" s="17"/>
      <c r="E12" s="17"/>
      <c r="F12" s="17"/>
      <c r="G12" s="17"/>
      <c r="H12" s="17"/>
      <c r="I12" s="17"/>
      <c r="J12" s="68" t="s">
        <v>113</v>
      </c>
      <c r="K12" s="41">
        <f>ROUND(IF(Assumptions!$B$28&gt;1,B12*(1+Assumptions!$B$25),0),0)</f>
        <v>5620</v>
      </c>
      <c r="L12" s="38"/>
      <c r="M12" s="38"/>
      <c r="N12" s="38"/>
      <c r="O12" s="38"/>
      <c r="P12" s="38"/>
      <c r="Q12" s="38"/>
      <c r="R12" s="38"/>
      <c r="S12" s="50" t="s">
        <v>113</v>
      </c>
      <c r="T12" s="69">
        <f>ROUND(IF(Assumptions!$B$28&gt;2,K12*(1+Assumptions!$B$25),0),0)</f>
        <v>5620</v>
      </c>
      <c r="U12" s="69"/>
      <c r="V12" s="69"/>
      <c r="W12" s="69"/>
      <c r="X12" s="69"/>
      <c r="Y12" s="69"/>
      <c r="Z12" s="69"/>
      <c r="AA12" s="69"/>
      <c r="AB12" s="50" t="s">
        <v>113</v>
      </c>
      <c r="AC12" s="69">
        <f>ROUND(IF(Assumptions!$B$28&gt;3,T12*(1+Assumptions!$B$25),0),0)</f>
        <v>5620</v>
      </c>
      <c r="AD12" s="69"/>
      <c r="AE12" s="69"/>
      <c r="AF12" s="69"/>
      <c r="AG12" s="69"/>
      <c r="AH12" s="69"/>
      <c r="AI12" s="69"/>
      <c r="AJ12" s="69"/>
      <c r="AK12" s="50" t="s">
        <v>113</v>
      </c>
      <c r="AL12" s="69">
        <f>ROUND(IF(Assumptions!$B$28&gt;4,AC12*(1+Assumptions!$B$25),0),0)</f>
        <v>5620</v>
      </c>
      <c r="AM12" s="69"/>
      <c r="AN12" s="69"/>
      <c r="AO12" s="69"/>
      <c r="AP12" s="69"/>
      <c r="AQ12" s="69"/>
      <c r="AR12" s="69"/>
      <c r="AS12" s="69"/>
      <c r="AT12" s="50" t="s">
        <v>113</v>
      </c>
      <c r="AU12" s="69">
        <f>ROUND(IF(Assumptions!$B$28&gt;5,AL12*(1+Assumptions!$B$25),0),0)</f>
        <v>5620</v>
      </c>
      <c r="AV12" s="69"/>
      <c r="AW12" s="69"/>
      <c r="AX12" s="69"/>
      <c r="AY12" s="69"/>
      <c r="AZ12" s="69"/>
      <c r="BA12" s="69"/>
      <c r="BB12" s="69"/>
      <c r="BC12" s="50" t="s">
        <v>113</v>
      </c>
      <c r="BD12" s="69">
        <f>ROUND(IF(Assumptions!$B$28&gt;6,AU12*(1+Assumptions!$B$25),0),0)</f>
        <v>5620</v>
      </c>
      <c r="BE12" s="69"/>
      <c r="BF12" s="69"/>
      <c r="BG12" s="69"/>
      <c r="BH12" s="69"/>
      <c r="BI12" s="69"/>
      <c r="BJ12" s="69"/>
      <c r="BK12" s="69"/>
      <c r="BL12" s="50" t="s">
        <v>113</v>
      </c>
      <c r="BM12" s="69">
        <f>ROUND(IF(Assumptions!$B$28&gt;7,BD12*(1+Assumptions!$B$25),0),0)</f>
        <v>5620</v>
      </c>
      <c r="BN12" s="69"/>
      <c r="BO12" s="69"/>
      <c r="BP12" s="69"/>
      <c r="BQ12" s="69"/>
      <c r="BR12" s="69"/>
      <c r="BS12" s="69"/>
      <c r="BT12" s="69"/>
      <c r="BU12" s="50" t="s">
        <v>113</v>
      </c>
      <c r="BV12" s="69">
        <f>ROUND(IF(Assumptions!$B$28&gt;8,BM12*(1+Assumptions!$B$25),0),0)</f>
        <v>5620</v>
      </c>
      <c r="BW12" s="69"/>
      <c r="BX12" s="69"/>
      <c r="BY12" s="69"/>
      <c r="BZ12" s="69"/>
      <c r="CA12" s="69"/>
      <c r="CB12" s="69"/>
      <c r="CC12" s="69"/>
      <c r="CD12" s="50" t="s">
        <v>113</v>
      </c>
      <c r="CE12" s="69">
        <f>ROUND(IF(Assumptions!$B$28&gt;9,BV12*(1+Assumptions!$B$25),0),0)</f>
        <v>5620</v>
      </c>
      <c r="CF12" s="69"/>
      <c r="CG12" s="69"/>
      <c r="CH12" s="69"/>
      <c r="CI12" s="69"/>
      <c r="CJ12" s="69"/>
      <c r="CK12" s="69"/>
      <c r="CL12" s="69"/>
    </row>
    <row r="13" spans="1:90" ht="13.7" customHeight="1">
      <c r="A13" s="50" t="s">
        <v>114</v>
      </c>
      <c r="B13" s="41">
        <f>ROUND(IF(Assumptions!$B$28&gt;0,Assumptions!$B$20*(Assumptions!$B$21-(Assumptions!$B$21*Assumptions!$B$22)-Assumptions!$B$23),0),0)</f>
        <v>5620</v>
      </c>
      <c r="C13" s="17"/>
      <c r="D13" s="17"/>
      <c r="E13" s="17"/>
      <c r="F13" s="17"/>
      <c r="G13" s="17"/>
      <c r="H13" s="17"/>
      <c r="I13" s="17"/>
      <c r="J13" s="68" t="s">
        <v>114</v>
      </c>
      <c r="K13" s="41">
        <f>ROUND(IF(Assumptions!$B$28&gt;1,B13*(1+Assumptions!$B$25),0),0)</f>
        <v>5620</v>
      </c>
      <c r="L13" s="38"/>
      <c r="M13" s="38"/>
      <c r="N13" s="38"/>
      <c r="O13" s="38"/>
      <c r="P13" s="38"/>
      <c r="Q13" s="38"/>
      <c r="R13" s="38"/>
      <c r="S13" s="50" t="s">
        <v>114</v>
      </c>
      <c r="T13" s="69">
        <f>ROUND(IF(Assumptions!$B$28&gt;2,K13*(1+Assumptions!$B$25),0),0)</f>
        <v>5620</v>
      </c>
      <c r="U13" s="69"/>
      <c r="V13" s="69"/>
      <c r="W13" s="69"/>
      <c r="X13" s="69"/>
      <c r="Y13" s="69"/>
      <c r="Z13" s="69"/>
      <c r="AA13" s="69"/>
      <c r="AB13" s="50" t="s">
        <v>114</v>
      </c>
      <c r="AC13" s="69">
        <f>ROUND(IF(Assumptions!$B$28&gt;3,T13*(1+Assumptions!$B$25),0),0)</f>
        <v>5620</v>
      </c>
      <c r="AD13" s="69"/>
      <c r="AE13" s="69"/>
      <c r="AF13" s="69"/>
      <c r="AG13" s="69"/>
      <c r="AH13" s="69"/>
      <c r="AI13" s="69"/>
      <c r="AJ13" s="69"/>
      <c r="AK13" s="50" t="s">
        <v>114</v>
      </c>
      <c r="AL13" s="69">
        <f>ROUND(IF(Assumptions!$B$28&gt;4,AC13*(1+Assumptions!$B$25),0),0)</f>
        <v>5620</v>
      </c>
      <c r="AM13" s="69"/>
      <c r="AN13" s="69"/>
      <c r="AO13" s="69"/>
      <c r="AP13" s="69"/>
      <c r="AQ13" s="69"/>
      <c r="AR13" s="69"/>
      <c r="AS13" s="69"/>
      <c r="AT13" s="50" t="s">
        <v>114</v>
      </c>
      <c r="AU13" s="69">
        <f>ROUND(IF(Assumptions!$B$28&gt;5,AL13*(1+Assumptions!$B$25),0),0)</f>
        <v>5620</v>
      </c>
      <c r="AV13" s="69"/>
      <c r="AW13" s="69"/>
      <c r="AX13" s="69"/>
      <c r="AY13" s="69"/>
      <c r="AZ13" s="69"/>
      <c r="BA13" s="69"/>
      <c r="BB13" s="69"/>
      <c r="BC13" s="50" t="s">
        <v>114</v>
      </c>
      <c r="BD13" s="69">
        <f>ROUND(IF(Assumptions!$B$28&gt;6,AU13*(1+Assumptions!$B$25),0),0)</f>
        <v>5620</v>
      </c>
      <c r="BE13" s="69"/>
      <c r="BF13" s="69"/>
      <c r="BG13" s="69"/>
      <c r="BH13" s="69"/>
      <c r="BI13" s="69"/>
      <c r="BJ13" s="69"/>
      <c r="BK13" s="69"/>
      <c r="BL13" s="50" t="s">
        <v>114</v>
      </c>
      <c r="BM13" s="69">
        <f>ROUND(IF(Assumptions!$B$28&gt;7,BD13*(1+Assumptions!$B$25),0),0)</f>
        <v>5620</v>
      </c>
      <c r="BN13" s="69"/>
      <c r="BO13" s="69"/>
      <c r="BP13" s="69"/>
      <c r="BQ13" s="69"/>
      <c r="BR13" s="69"/>
      <c r="BS13" s="69"/>
      <c r="BT13" s="69"/>
      <c r="BU13" s="50" t="s">
        <v>114</v>
      </c>
      <c r="BV13" s="69">
        <f>ROUND(IF(Assumptions!$B$28&gt;8,BM13*(1+Assumptions!$B$25),0),0)</f>
        <v>5620</v>
      </c>
      <c r="BW13" s="69"/>
      <c r="BX13" s="69"/>
      <c r="BY13" s="69"/>
      <c r="BZ13" s="69"/>
      <c r="CA13" s="69"/>
      <c r="CB13" s="69"/>
      <c r="CC13" s="69"/>
      <c r="CD13" s="50" t="s">
        <v>114</v>
      </c>
      <c r="CE13" s="69">
        <f>ROUND(IF(Assumptions!$B$28&gt;9,BV13*(1+Assumptions!$B$25),0),0)</f>
        <v>5620</v>
      </c>
      <c r="CF13" s="69"/>
      <c r="CG13" s="69"/>
      <c r="CH13" s="69"/>
      <c r="CI13" s="69"/>
      <c r="CJ13" s="69"/>
      <c r="CK13" s="69"/>
      <c r="CL13" s="69"/>
    </row>
    <row r="14" spans="1:90" ht="13.7" customHeight="1">
      <c r="A14" s="50" t="s">
        <v>115</v>
      </c>
      <c r="B14" s="41">
        <f>ROUND(IF(Assumptions!$B$28&gt;0,Assumptions!$B$20*(Assumptions!$B$21-(Assumptions!$B$21*Assumptions!$B$22)-Assumptions!$B$23),0),0)</f>
        <v>5620</v>
      </c>
      <c r="C14" s="17"/>
      <c r="D14" s="17"/>
      <c r="E14" s="17"/>
      <c r="F14" s="17"/>
      <c r="G14" s="17"/>
      <c r="H14" s="17"/>
      <c r="I14" s="17"/>
      <c r="J14" s="68" t="s">
        <v>115</v>
      </c>
      <c r="K14" s="41">
        <f>ROUND(IF(Assumptions!$B$28&gt;1,B14*(1+Assumptions!$B$25),0),0)</f>
        <v>5620</v>
      </c>
      <c r="L14" s="38"/>
      <c r="M14" s="38"/>
      <c r="N14" s="38"/>
      <c r="O14" s="38"/>
      <c r="P14" s="38"/>
      <c r="Q14" s="38"/>
      <c r="R14" s="38"/>
      <c r="S14" s="50" t="s">
        <v>115</v>
      </c>
      <c r="T14" s="69">
        <f>ROUND(IF(Assumptions!$B$28&gt;2,K14*(1+Assumptions!$B$25),0),0)</f>
        <v>5620</v>
      </c>
      <c r="U14" s="69"/>
      <c r="V14" s="69"/>
      <c r="W14" s="69"/>
      <c r="X14" s="69"/>
      <c r="Y14" s="69"/>
      <c r="Z14" s="69"/>
      <c r="AA14" s="69"/>
      <c r="AB14" s="50" t="s">
        <v>115</v>
      </c>
      <c r="AC14" s="69">
        <f>ROUND(IF(Assumptions!$B$28&gt;3,T14*(1+Assumptions!$B$25),0),0)</f>
        <v>5620</v>
      </c>
      <c r="AD14" s="69"/>
      <c r="AE14" s="69"/>
      <c r="AF14" s="69"/>
      <c r="AG14" s="69"/>
      <c r="AH14" s="69"/>
      <c r="AI14" s="69"/>
      <c r="AJ14" s="69"/>
      <c r="AK14" s="50" t="s">
        <v>115</v>
      </c>
      <c r="AL14" s="69">
        <f>ROUND(IF(Assumptions!$B$28&gt;4,AC14*(1+Assumptions!$B$25),0),0)</f>
        <v>5620</v>
      </c>
      <c r="AM14" s="69"/>
      <c r="AN14" s="69"/>
      <c r="AO14" s="69"/>
      <c r="AP14" s="69"/>
      <c r="AQ14" s="69"/>
      <c r="AR14" s="69"/>
      <c r="AS14" s="69"/>
      <c r="AT14" s="50" t="s">
        <v>115</v>
      </c>
      <c r="AU14" s="69">
        <f>ROUND(IF(Assumptions!$B$28&gt;5,AL14*(1+Assumptions!$B$25),0),0)</f>
        <v>5620</v>
      </c>
      <c r="AV14" s="69"/>
      <c r="AW14" s="69"/>
      <c r="AX14" s="69"/>
      <c r="AY14" s="69"/>
      <c r="AZ14" s="69"/>
      <c r="BA14" s="69"/>
      <c r="BB14" s="69"/>
      <c r="BC14" s="50" t="s">
        <v>115</v>
      </c>
      <c r="BD14" s="69">
        <f>ROUND(IF(Assumptions!$B$28&gt;6,AU14*(1+Assumptions!$B$25),0),0)</f>
        <v>5620</v>
      </c>
      <c r="BE14" s="69"/>
      <c r="BF14" s="69"/>
      <c r="BG14" s="69"/>
      <c r="BH14" s="69"/>
      <c r="BI14" s="69"/>
      <c r="BJ14" s="69"/>
      <c r="BK14" s="69"/>
      <c r="BL14" s="50" t="s">
        <v>115</v>
      </c>
      <c r="BM14" s="69">
        <f>ROUND(IF(Assumptions!$B$28&gt;7,BD14*(1+Assumptions!$B$25),0),0)</f>
        <v>5620</v>
      </c>
      <c r="BN14" s="69"/>
      <c r="BO14" s="69"/>
      <c r="BP14" s="69"/>
      <c r="BQ14" s="69"/>
      <c r="BR14" s="69"/>
      <c r="BS14" s="69"/>
      <c r="BT14" s="69"/>
      <c r="BU14" s="50" t="s">
        <v>115</v>
      </c>
      <c r="BV14" s="69">
        <f>ROUND(IF(Assumptions!$B$28&gt;8,BM14*(1+Assumptions!$B$25),0),0)</f>
        <v>5620</v>
      </c>
      <c r="BW14" s="69"/>
      <c r="BX14" s="69"/>
      <c r="BY14" s="69"/>
      <c r="BZ14" s="69"/>
      <c r="CA14" s="69"/>
      <c r="CB14" s="69"/>
      <c r="CC14" s="69"/>
      <c r="CD14" s="50" t="s">
        <v>115</v>
      </c>
      <c r="CE14" s="69">
        <f>ROUND(IF(Assumptions!$B$28&gt;9,BV14*(1+Assumptions!$B$25),0),0)</f>
        <v>5620</v>
      </c>
      <c r="CF14" s="69"/>
      <c r="CG14" s="69"/>
      <c r="CH14" s="69"/>
      <c r="CI14" s="69"/>
      <c r="CJ14" s="69"/>
      <c r="CK14" s="69"/>
      <c r="CL14" s="69"/>
    </row>
    <row r="15" spans="1:90" ht="13.7" customHeight="1">
      <c r="A15" s="50" t="s">
        <v>116</v>
      </c>
      <c r="B15" s="41">
        <f>ROUND(IF(Assumptions!$B$28&gt;0,Assumptions!$B$20*(Assumptions!$B$21-(Assumptions!$B$21*Assumptions!$B$22)-Assumptions!$B$23),0),0)</f>
        <v>5620</v>
      </c>
      <c r="C15" s="17"/>
      <c r="D15" s="17"/>
      <c r="E15" s="17"/>
      <c r="F15" s="17"/>
      <c r="G15" s="17"/>
      <c r="H15" s="17"/>
      <c r="I15" s="17"/>
      <c r="J15" s="68" t="s">
        <v>116</v>
      </c>
      <c r="K15" s="41">
        <f>ROUND(IF(Assumptions!$B$28&gt;1,B15*(1+Assumptions!$B$25),0),0)</f>
        <v>5620</v>
      </c>
      <c r="L15" s="38"/>
      <c r="M15" s="38"/>
      <c r="N15" s="38"/>
      <c r="O15" s="38"/>
      <c r="P15" s="38"/>
      <c r="Q15" s="38"/>
      <c r="R15" s="38"/>
      <c r="S15" s="50" t="s">
        <v>116</v>
      </c>
      <c r="T15" s="69">
        <f>ROUND(IF(Assumptions!$B$28&gt;2,K15*(1+Assumptions!$B$25),0),0)</f>
        <v>5620</v>
      </c>
      <c r="U15" s="69"/>
      <c r="V15" s="69"/>
      <c r="W15" s="69"/>
      <c r="X15" s="69"/>
      <c r="Y15" s="69"/>
      <c r="Z15" s="69"/>
      <c r="AA15" s="69"/>
      <c r="AB15" s="50" t="s">
        <v>116</v>
      </c>
      <c r="AC15" s="69">
        <f>ROUND(IF(Assumptions!$B$28&gt;3,T15*(1+Assumptions!$B$25),0),0)</f>
        <v>5620</v>
      </c>
      <c r="AD15" s="69"/>
      <c r="AE15" s="69"/>
      <c r="AF15" s="69"/>
      <c r="AG15" s="69"/>
      <c r="AH15" s="69"/>
      <c r="AI15" s="69"/>
      <c r="AJ15" s="69"/>
      <c r="AK15" s="50" t="s">
        <v>116</v>
      </c>
      <c r="AL15" s="69">
        <f>ROUND(IF(Assumptions!$B$28&gt;4,AC15*(1+Assumptions!$B$25),0),0)</f>
        <v>5620</v>
      </c>
      <c r="AM15" s="69"/>
      <c r="AN15" s="69"/>
      <c r="AO15" s="69"/>
      <c r="AP15" s="69"/>
      <c r="AQ15" s="69"/>
      <c r="AR15" s="69"/>
      <c r="AS15" s="69"/>
      <c r="AT15" s="50" t="s">
        <v>116</v>
      </c>
      <c r="AU15" s="69">
        <f>ROUND(IF(Assumptions!$B$28&gt;5,AL15*(1+Assumptions!$B$25),0),0)</f>
        <v>5620</v>
      </c>
      <c r="AV15" s="69"/>
      <c r="AW15" s="69"/>
      <c r="AX15" s="69"/>
      <c r="AY15" s="69"/>
      <c r="AZ15" s="69"/>
      <c r="BA15" s="69"/>
      <c r="BB15" s="69"/>
      <c r="BC15" s="50" t="s">
        <v>116</v>
      </c>
      <c r="BD15" s="69">
        <f>ROUND(IF(Assumptions!$B$28&gt;6,AU15*(1+Assumptions!$B$25),0),0)</f>
        <v>5620</v>
      </c>
      <c r="BE15" s="69"/>
      <c r="BF15" s="69"/>
      <c r="BG15" s="69"/>
      <c r="BH15" s="69"/>
      <c r="BI15" s="69"/>
      <c r="BJ15" s="69"/>
      <c r="BK15" s="69"/>
      <c r="BL15" s="50" t="s">
        <v>116</v>
      </c>
      <c r="BM15" s="69">
        <f>ROUND(IF(Assumptions!$B$28&gt;7,BD15*(1+Assumptions!$B$25),0),0)</f>
        <v>5620</v>
      </c>
      <c r="BN15" s="69"/>
      <c r="BO15" s="69"/>
      <c r="BP15" s="69"/>
      <c r="BQ15" s="69"/>
      <c r="BR15" s="69"/>
      <c r="BS15" s="69"/>
      <c r="BT15" s="69"/>
      <c r="BU15" s="50" t="s">
        <v>116</v>
      </c>
      <c r="BV15" s="69">
        <f>ROUND(IF(Assumptions!$B$28&gt;8,BM15*(1+Assumptions!$B$25),0),0)</f>
        <v>5620</v>
      </c>
      <c r="BW15" s="69"/>
      <c r="BX15" s="69"/>
      <c r="BY15" s="69"/>
      <c r="BZ15" s="69"/>
      <c r="CA15" s="69"/>
      <c r="CB15" s="69"/>
      <c r="CC15" s="69"/>
      <c r="CD15" s="50" t="s">
        <v>116</v>
      </c>
      <c r="CE15" s="69">
        <f>ROUND(IF(Assumptions!$B$28&gt;9,BV15*(1+Assumptions!$B$25),0),0)</f>
        <v>5620</v>
      </c>
      <c r="CF15" s="69"/>
      <c r="CG15" s="69"/>
      <c r="CH15" s="69"/>
      <c r="CI15" s="69"/>
      <c r="CJ15" s="69"/>
      <c r="CK15" s="69"/>
      <c r="CL15" s="69"/>
    </row>
    <row r="16" spans="1:90" ht="13.7" customHeight="1">
      <c r="A16" s="50" t="s">
        <v>117</v>
      </c>
      <c r="B16" s="41">
        <f>ROUND(IF(Assumptions!$B$28&gt;0,Assumptions!$B$20*(Assumptions!$B$21-(Assumptions!$B$21*Assumptions!$B$22)-Assumptions!$B$23),0),0)</f>
        <v>5620</v>
      </c>
      <c r="C16" s="17"/>
      <c r="D16" s="17"/>
      <c r="E16" s="17"/>
      <c r="F16" s="17"/>
      <c r="G16" s="17"/>
      <c r="H16" s="17"/>
      <c r="I16" s="17"/>
      <c r="J16" s="68" t="s">
        <v>117</v>
      </c>
      <c r="K16" s="41">
        <f>ROUND(IF(Assumptions!$B$28&gt;1,B16*(1+Assumptions!$B$25),0),0)</f>
        <v>5620</v>
      </c>
      <c r="L16" s="38"/>
      <c r="M16" s="38"/>
      <c r="N16" s="38"/>
      <c r="O16" s="38"/>
      <c r="P16" s="38"/>
      <c r="Q16" s="38"/>
      <c r="R16" s="38"/>
      <c r="S16" s="50" t="s">
        <v>117</v>
      </c>
      <c r="T16" s="69">
        <f>ROUND(IF(Assumptions!$B$28&gt;2,K16*(1+Assumptions!$B$25),0),0)</f>
        <v>5620</v>
      </c>
      <c r="U16" s="69"/>
      <c r="V16" s="69"/>
      <c r="W16" s="69"/>
      <c r="X16" s="69"/>
      <c r="Y16" s="69"/>
      <c r="Z16" s="69"/>
      <c r="AA16" s="69"/>
      <c r="AB16" s="50" t="s">
        <v>117</v>
      </c>
      <c r="AC16" s="69">
        <f>ROUND(IF(Assumptions!$B$28&gt;3,T16*(1+Assumptions!$B$25),0),0)</f>
        <v>5620</v>
      </c>
      <c r="AD16" s="69"/>
      <c r="AE16" s="69"/>
      <c r="AF16" s="69"/>
      <c r="AG16" s="69"/>
      <c r="AH16" s="69"/>
      <c r="AI16" s="69"/>
      <c r="AJ16" s="69"/>
      <c r="AK16" s="50" t="s">
        <v>117</v>
      </c>
      <c r="AL16" s="69">
        <f>ROUND(IF(Assumptions!$B$28&gt;4,AC16*(1+Assumptions!$B$25),0),0)</f>
        <v>5620</v>
      </c>
      <c r="AM16" s="69"/>
      <c r="AN16" s="69"/>
      <c r="AO16" s="69"/>
      <c r="AP16" s="69"/>
      <c r="AQ16" s="69"/>
      <c r="AR16" s="69"/>
      <c r="AS16" s="69"/>
      <c r="AT16" s="50" t="s">
        <v>117</v>
      </c>
      <c r="AU16" s="69">
        <f>ROUND(IF(Assumptions!$B$28&gt;5,AL16*(1+Assumptions!$B$25),0),0)</f>
        <v>5620</v>
      </c>
      <c r="AV16" s="69"/>
      <c r="AW16" s="69"/>
      <c r="AX16" s="69"/>
      <c r="AY16" s="69"/>
      <c r="AZ16" s="69"/>
      <c r="BA16" s="69"/>
      <c r="BB16" s="69"/>
      <c r="BC16" s="50" t="s">
        <v>117</v>
      </c>
      <c r="BD16" s="69">
        <f>ROUND(IF(Assumptions!$B$28&gt;6,AU16*(1+Assumptions!$B$25),0),0)</f>
        <v>5620</v>
      </c>
      <c r="BE16" s="69"/>
      <c r="BF16" s="69"/>
      <c r="BG16" s="69"/>
      <c r="BH16" s="69"/>
      <c r="BI16" s="69"/>
      <c r="BJ16" s="69"/>
      <c r="BK16" s="69"/>
      <c r="BL16" s="50" t="s">
        <v>117</v>
      </c>
      <c r="BM16" s="69">
        <f>ROUND(IF(Assumptions!$B$28&gt;7,BD16*(1+Assumptions!$B$25),0),0)</f>
        <v>5620</v>
      </c>
      <c r="BN16" s="69"/>
      <c r="BO16" s="69"/>
      <c r="BP16" s="69"/>
      <c r="BQ16" s="69"/>
      <c r="BR16" s="69"/>
      <c r="BS16" s="69"/>
      <c r="BT16" s="69"/>
      <c r="BU16" s="50" t="s">
        <v>117</v>
      </c>
      <c r="BV16" s="69">
        <f>ROUND(IF(Assumptions!$B$28&gt;8,BM16*(1+Assumptions!$B$25),0),0)</f>
        <v>5620</v>
      </c>
      <c r="BW16" s="69"/>
      <c r="BX16" s="69"/>
      <c r="BY16" s="69"/>
      <c r="BZ16" s="69"/>
      <c r="CA16" s="69"/>
      <c r="CB16" s="69"/>
      <c r="CC16" s="69"/>
      <c r="CD16" s="50" t="s">
        <v>117</v>
      </c>
      <c r="CE16" s="69">
        <f>ROUND(IF(Assumptions!$B$28&gt;9,BV16*(1+Assumptions!$B$25),0),0)</f>
        <v>5620</v>
      </c>
      <c r="CF16" s="69"/>
      <c r="CG16" s="69"/>
      <c r="CH16" s="69"/>
      <c r="CI16" s="69"/>
      <c r="CJ16" s="69"/>
      <c r="CK16" s="69"/>
      <c r="CL16" s="69"/>
    </row>
    <row r="17" spans="1:90" ht="13.7" customHeight="1">
      <c r="A17" s="50" t="s">
        <v>118</v>
      </c>
      <c r="B17" s="41">
        <f>ROUND(IF(Assumptions!$B$28&gt;0,Assumptions!$B$20*(Assumptions!$B$21-(Assumptions!$B$21*Assumptions!$B$22)-Assumptions!$B$23),0),0)</f>
        <v>5620</v>
      </c>
      <c r="C17" s="17"/>
      <c r="D17" s="17"/>
      <c r="E17" s="17"/>
      <c r="F17" s="17"/>
      <c r="G17" s="17"/>
      <c r="H17" s="17"/>
      <c r="I17" s="17"/>
      <c r="J17" s="68" t="s">
        <v>118</v>
      </c>
      <c r="K17" s="41">
        <f>ROUND(IF(Assumptions!$B$28&gt;1,B17*(1+Assumptions!$B$25),0),0)</f>
        <v>5620</v>
      </c>
      <c r="L17" s="38"/>
      <c r="M17" s="38"/>
      <c r="N17" s="38"/>
      <c r="O17" s="38"/>
      <c r="P17" s="38"/>
      <c r="Q17" s="38"/>
      <c r="R17" s="38"/>
      <c r="S17" s="50" t="s">
        <v>118</v>
      </c>
      <c r="T17" s="69">
        <f>ROUND(IF(Assumptions!$B$28&gt;2,K17*(1+Assumptions!$B$25),0),0)</f>
        <v>5620</v>
      </c>
      <c r="U17" s="69"/>
      <c r="V17" s="69"/>
      <c r="W17" s="69"/>
      <c r="X17" s="69"/>
      <c r="Y17" s="69"/>
      <c r="Z17" s="69"/>
      <c r="AA17" s="69"/>
      <c r="AB17" s="50" t="s">
        <v>118</v>
      </c>
      <c r="AC17" s="69">
        <f>ROUND(IF(Assumptions!$B$28&gt;3,T17*(1+Assumptions!$B$25),0),0)</f>
        <v>5620</v>
      </c>
      <c r="AD17" s="69"/>
      <c r="AE17" s="69"/>
      <c r="AF17" s="69"/>
      <c r="AG17" s="69"/>
      <c r="AH17" s="69"/>
      <c r="AI17" s="69"/>
      <c r="AJ17" s="69"/>
      <c r="AK17" s="50" t="s">
        <v>118</v>
      </c>
      <c r="AL17" s="69">
        <f>ROUND(IF(Assumptions!$B$28&gt;4,AC17*(1+Assumptions!$B$25),0),0)</f>
        <v>5620</v>
      </c>
      <c r="AM17" s="69"/>
      <c r="AN17" s="69"/>
      <c r="AO17" s="69"/>
      <c r="AP17" s="69"/>
      <c r="AQ17" s="69"/>
      <c r="AR17" s="69"/>
      <c r="AS17" s="69"/>
      <c r="AT17" s="50" t="s">
        <v>118</v>
      </c>
      <c r="AU17" s="69">
        <f>ROUND(IF(Assumptions!$B$28&gt;5,AL17*(1+Assumptions!$B$25),0),0)</f>
        <v>5620</v>
      </c>
      <c r="AV17" s="69"/>
      <c r="AW17" s="69"/>
      <c r="AX17" s="69"/>
      <c r="AY17" s="69"/>
      <c r="AZ17" s="69"/>
      <c r="BA17" s="69"/>
      <c r="BB17" s="69"/>
      <c r="BC17" s="50" t="s">
        <v>118</v>
      </c>
      <c r="BD17" s="69">
        <f>ROUND(IF(Assumptions!$B$28&gt;6,AU17*(1+Assumptions!$B$25),0),0)</f>
        <v>5620</v>
      </c>
      <c r="BE17" s="69"/>
      <c r="BF17" s="69"/>
      <c r="BG17" s="69"/>
      <c r="BH17" s="69"/>
      <c r="BI17" s="69"/>
      <c r="BJ17" s="69"/>
      <c r="BK17" s="69"/>
      <c r="BL17" s="50" t="s">
        <v>118</v>
      </c>
      <c r="BM17" s="69">
        <f>ROUND(IF(Assumptions!$B$28&gt;7,BD17*(1+Assumptions!$B$25),0),0)</f>
        <v>5620</v>
      </c>
      <c r="BN17" s="69"/>
      <c r="BO17" s="69"/>
      <c r="BP17" s="69"/>
      <c r="BQ17" s="69"/>
      <c r="BR17" s="69"/>
      <c r="BS17" s="69"/>
      <c r="BT17" s="69"/>
      <c r="BU17" s="50" t="s">
        <v>118</v>
      </c>
      <c r="BV17" s="69">
        <f>ROUND(IF(Assumptions!$B$28&gt;8,BM17*(1+Assumptions!$B$25),0),0)</f>
        <v>5620</v>
      </c>
      <c r="BW17" s="69"/>
      <c r="BX17" s="69"/>
      <c r="BY17" s="69"/>
      <c r="BZ17" s="69"/>
      <c r="CA17" s="69"/>
      <c r="CB17" s="69"/>
      <c r="CC17" s="69"/>
      <c r="CD17" s="50" t="s">
        <v>118</v>
      </c>
      <c r="CE17" s="69">
        <f>ROUND(IF(Assumptions!$B$28&gt;9,BV17*(1+Assumptions!$B$25),0),0)</f>
        <v>5620</v>
      </c>
      <c r="CF17" s="69"/>
      <c r="CG17" s="69"/>
      <c r="CH17" s="69"/>
      <c r="CI17" s="69"/>
      <c r="CJ17" s="69"/>
      <c r="CK17" s="69"/>
      <c r="CL17" s="69"/>
    </row>
    <row r="18" spans="1:90" ht="13.7" customHeight="1">
      <c r="A18" s="50" t="s">
        <v>119</v>
      </c>
      <c r="B18" s="41">
        <f>ROUND(IF(Assumptions!$B$28&gt;0,Assumptions!$B$20*(Assumptions!$B$21-(Assumptions!$B$21*Assumptions!$B$22)-Assumptions!$B$23),0),0)</f>
        <v>5620</v>
      </c>
      <c r="C18" s="17"/>
      <c r="D18" s="17"/>
      <c r="E18" s="17"/>
      <c r="F18" s="17"/>
      <c r="G18" s="17"/>
      <c r="H18" s="17"/>
      <c r="I18" s="17"/>
      <c r="J18" s="68" t="s">
        <v>119</v>
      </c>
      <c r="K18" s="41">
        <f>ROUND(IF(Assumptions!$B$28&gt;1,B18*(1+Assumptions!$B$25),0),0)</f>
        <v>5620</v>
      </c>
      <c r="L18" s="38"/>
      <c r="M18" s="38"/>
      <c r="N18" s="38"/>
      <c r="O18" s="38"/>
      <c r="P18" s="38"/>
      <c r="Q18" s="38"/>
      <c r="R18" s="38"/>
      <c r="S18" s="50" t="s">
        <v>119</v>
      </c>
      <c r="T18" s="69">
        <f>ROUND(IF(Assumptions!$B$28&gt;2,K18*(1+Assumptions!$B$25),0),0)</f>
        <v>5620</v>
      </c>
      <c r="U18" s="69"/>
      <c r="V18" s="69"/>
      <c r="W18" s="69"/>
      <c r="X18" s="69"/>
      <c r="Y18" s="69"/>
      <c r="Z18" s="69"/>
      <c r="AA18" s="69"/>
      <c r="AB18" s="50" t="s">
        <v>119</v>
      </c>
      <c r="AC18" s="69">
        <f>ROUND(IF(Assumptions!$B$28&gt;3,T18*(1+Assumptions!$B$25),0),0)</f>
        <v>5620</v>
      </c>
      <c r="AD18" s="69"/>
      <c r="AE18" s="69"/>
      <c r="AF18" s="69"/>
      <c r="AG18" s="69"/>
      <c r="AH18" s="69"/>
      <c r="AI18" s="69"/>
      <c r="AJ18" s="69"/>
      <c r="AK18" s="50" t="s">
        <v>119</v>
      </c>
      <c r="AL18" s="69">
        <f>ROUND(IF(Assumptions!$B$28&gt;4,AC18*(1+Assumptions!$B$25),0),0)</f>
        <v>5620</v>
      </c>
      <c r="AM18" s="69"/>
      <c r="AN18" s="69"/>
      <c r="AO18" s="69"/>
      <c r="AP18" s="69"/>
      <c r="AQ18" s="69"/>
      <c r="AR18" s="69"/>
      <c r="AS18" s="69"/>
      <c r="AT18" s="50" t="s">
        <v>119</v>
      </c>
      <c r="AU18" s="69">
        <f>ROUND(IF(Assumptions!$B$28&gt;5,AL18*(1+Assumptions!$B$25),0),0)</f>
        <v>5620</v>
      </c>
      <c r="AV18" s="69"/>
      <c r="AW18" s="69"/>
      <c r="AX18" s="69"/>
      <c r="AY18" s="69"/>
      <c r="AZ18" s="69"/>
      <c r="BA18" s="69"/>
      <c r="BB18" s="69"/>
      <c r="BC18" s="50" t="s">
        <v>119</v>
      </c>
      <c r="BD18" s="69">
        <f>ROUND(IF(Assumptions!$B$28&gt;6,AU18*(1+Assumptions!$B$25),0),0)</f>
        <v>5620</v>
      </c>
      <c r="BE18" s="69"/>
      <c r="BF18" s="69"/>
      <c r="BG18" s="69"/>
      <c r="BH18" s="69"/>
      <c r="BI18" s="69"/>
      <c r="BJ18" s="69"/>
      <c r="BK18" s="69"/>
      <c r="BL18" s="50" t="s">
        <v>119</v>
      </c>
      <c r="BM18" s="69">
        <f>ROUND(IF(Assumptions!$B$28&gt;7,BD18*(1+Assumptions!$B$25),0),0)</f>
        <v>5620</v>
      </c>
      <c r="BN18" s="69"/>
      <c r="BO18" s="69"/>
      <c r="BP18" s="69"/>
      <c r="BQ18" s="69"/>
      <c r="BR18" s="69"/>
      <c r="BS18" s="69"/>
      <c r="BT18" s="69"/>
      <c r="BU18" s="50" t="s">
        <v>119</v>
      </c>
      <c r="BV18" s="69">
        <f>ROUND(IF(Assumptions!$B$28&gt;8,BM18*(1+Assumptions!$B$25),0),0)</f>
        <v>5620</v>
      </c>
      <c r="BW18" s="69"/>
      <c r="BX18" s="69"/>
      <c r="BY18" s="69"/>
      <c r="BZ18" s="69"/>
      <c r="CA18" s="69"/>
      <c r="CB18" s="69"/>
      <c r="CC18" s="69"/>
      <c r="CD18" s="50" t="s">
        <v>119</v>
      </c>
      <c r="CE18" s="69">
        <f>ROUND(IF(Assumptions!$B$28&gt;9,BV18*(1+Assumptions!$B$25),0),0)</f>
        <v>5620</v>
      </c>
      <c r="CF18" s="69"/>
      <c r="CG18" s="69"/>
      <c r="CH18" s="69"/>
      <c r="CI18" s="69"/>
      <c r="CJ18" s="69"/>
      <c r="CK18" s="69"/>
      <c r="CL18" s="69"/>
    </row>
    <row r="19" spans="1:90" ht="13.7" customHeight="1">
      <c r="A19" s="50" t="s">
        <v>120</v>
      </c>
      <c r="B19" s="41">
        <f>ROUND(IF(Assumptions!$B$28&gt;0,Assumptions!$B$20*(Assumptions!$B$21-(Assumptions!$B$21*Assumptions!$B$22)-Assumptions!$B$23),0),0)</f>
        <v>5620</v>
      </c>
      <c r="C19" s="17"/>
      <c r="D19" s="17"/>
      <c r="E19" s="17"/>
      <c r="F19" s="17"/>
      <c r="G19" s="17"/>
      <c r="H19" s="17"/>
      <c r="I19" s="17"/>
      <c r="J19" s="68" t="s">
        <v>120</v>
      </c>
      <c r="K19" s="41">
        <f>ROUND(IF(Assumptions!$B$28&gt;1,B19*(1+Assumptions!$B$25),0),0)</f>
        <v>5620</v>
      </c>
      <c r="L19" s="38"/>
      <c r="M19" s="38"/>
      <c r="N19" s="38"/>
      <c r="O19" s="38"/>
      <c r="P19" s="38"/>
      <c r="Q19" s="38"/>
      <c r="R19" s="38"/>
      <c r="S19" s="50" t="s">
        <v>120</v>
      </c>
      <c r="T19" s="69">
        <f>ROUND(IF(Assumptions!$B$28&gt;2,K19*(1+Assumptions!$B$25),0),0)</f>
        <v>5620</v>
      </c>
      <c r="U19" s="69"/>
      <c r="V19" s="69"/>
      <c r="W19" s="69"/>
      <c r="X19" s="69"/>
      <c r="Y19" s="69"/>
      <c r="Z19" s="69"/>
      <c r="AA19" s="69"/>
      <c r="AB19" s="50" t="s">
        <v>120</v>
      </c>
      <c r="AC19" s="69">
        <f>ROUND(IF(Assumptions!$B$28&gt;3,T19*(1+Assumptions!$B$25),0),0)</f>
        <v>5620</v>
      </c>
      <c r="AD19" s="69"/>
      <c r="AE19" s="69"/>
      <c r="AF19" s="69"/>
      <c r="AG19" s="69"/>
      <c r="AH19" s="69"/>
      <c r="AI19" s="69"/>
      <c r="AJ19" s="69"/>
      <c r="AK19" s="50" t="s">
        <v>120</v>
      </c>
      <c r="AL19" s="69">
        <f>ROUND(IF(Assumptions!$B$28&gt;4,AC19*(1+Assumptions!$B$25),0),0)</f>
        <v>5620</v>
      </c>
      <c r="AM19" s="69"/>
      <c r="AN19" s="69"/>
      <c r="AO19" s="69"/>
      <c r="AP19" s="69"/>
      <c r="AQ19" s="69"/>
      <c r="AR19" s="69"/>
      <c r="AS19" s="69"/>
      <c r="AT19" s="50" t="s">
        <v>120</v>
      </c>
      <c r="AU19" s="69">
        <f>ROUND(IF(Assumptions!$B$28&gt;5,AL19*(1+Assumptions!$B$25),0),0)</f>
        <v>5620</v>
      </c>
      <c r="AV19" s="69"/>
      <c r="AW19" s="69"/>
      <c r="AX19" s="69"/>
      <c r="AY19" s="69"/>
      <c r="AZ19" s="69"/>
      <c r="BA19" s="69"/>
      <c r="BB19" s="69"/>
      <c r="BC19" s="50" t="s">
        <v>120</v>
      </c>
      <c r="BD19" s="69">
        <f>ROUND(IF(Assumptions!$B$28&gt;6,AU19*(1+Assumptions!$B$25),0),0)</f>
        <v>5620</v>
      </c>
      <c r="BE19" s="69"/>
      <c r="BF19" s="69"/>
      <c r="BG19" s="69"/>
      <c r="BH19" s="69"/>
      <c r="BI19" s="69"/>
      <c r="BJ19" s="69"/>
      <c r="BK19" s="69"/>
      <c r="BL19" s="50" t="s">
        <v>120</v>
      </c>
      <c r="BM19" s="69">
        <f>ROUND(IF(Assumptions!$B$28&gt;7,BD19*(1+Assumptions!$B$25),0),0)</f>
        <v>5620</v>
      </c>
      <c r="BN19" s="69"/>
      <c r="BO19" s="69"/>
      <c r="BP19" s="69"/>
      <c r="BQ19" s="69"/>
      <c r="BR19" s="69"/>
      <c r="BS19" s="69"/>
      <c r="BT19" s="69"/>
      <c r="BU19" s="50" t="s">
        <v>120</v>
      </c>
      <c r="BV19" s="69">
        <f>ROUND(IF(Assumptions!$B$28&gt;8,BM19*(1+Assumptions!$B$25),0),0)</f>
        <v>5620</v>
      </c>
      <c r="BW19" s="69"/>
      <c r="BX19" s="69"/>
      <c r="BY19" s="69"/>
      <c r="BZ19" s="69"/>
      <c r="CA19" s="69"/>
      <c r="CB19" s="69"/>
      <c r="CC19" s="69"/>
      <c r="CD19" s="50" t="s">
        <v>120</v>
      </c>
      <c r="CE19" s="69">
        <f>ROUND(IF(Assumptions!$B$28&gt;9,BV19*(1+Assumptions!$B$25),0),0)</f>
        <v>5620</v>
      </c>
      <c r="CF19" s="69"/>
      <c r="CG19" s="69"/>
      <c r="CH19" s="69"/>
      <c r="CI19" s="69"/>
      <c r="CJ19" s="69"/>
      <c r="CK19" s="69"/>
      <c r="CL19" s="69"/>
    </row>
    <row r="20" spans="1:90" ht="13.7" customHeight="1">
      <c r="A20" s="38"/>
      <c r="B20" s="41">
        <f>SUM(B8:B19)</f>
        <v>67440</v>
      </c>
      <c r="C20" s="17"/>
      <c r="D20" s="17"/>
      <c r="E20" s="17"/>
      <c r="F20" s="17"/>
      <c r="G20" s="17"/>
      <c r="H20" s="17"/>
      <c r="I20" s="17"/>
      <c r="J20" s="17"/>
      <c r="K20" s="41">
        <f>SUM(K8:K19)</f>
        <v>67440</v>
      </c>
      <c r="L20" s="38"/>
      <c r="M20" s="38"/>
      <c r="N20" s="38"/>
      <c r="O20" s="38"/>
      <c r="P20" s="38"/>
      <c r="Q20" s="38"/>
      <c r="R20" s="38"/>
      <c r="S20" s="38"/>
      <c r="T20" s="69">
        <f>SUM(T8:T19)</f>
        <v>67440</v>
      </c>
      <c r="U20" s="38"/>
      <c r="V20" s="38"/>
      <c r="W20" s="38"/>
      <c r="X20" s="38"/>
      <c r="Y20" s="38"/>
      <c r="Z20" s="38"/>
      <c r="AA20" s="38"/>
      <c r="AB20" s="38"/>
      <c r="AC20" s="69">
        <f>SUM(AC8:AC19)</f>
        <v>67440</v>
      </c>
      <c r="AD20" s="38"/>
      <c r="AE20" s="38"/>
      <c r="AF20" s="38"/>
      <c r="AG20" s="38"/>
      <c r="AH20" s="38"/>
      <c r="AI20" s="38"/>
      <c r="AJ20" s="38"/>
      <c r="AK20" s="38"/>
      <c r="AL20" s="69">
        <f>SUM(AL8:AL19)</f>
        <v>67440</v>
      </c>
      <c r="AM20" s="38"/>
      <c r="AN20" s="69"/>
      <c r="AO20" s="38"/>
      <c r="AP20" s="38"/>
      <c r="AQ20" s="38"/>
      <c r="AR20" s="38"/>
      <c r="AS20" s="38"/>
      <c r="AT20" s="38"/>
      <c r="AU20" s="69">
        <f>SUM(AU8:AU19)</f>
        <v>67440</v>
      </c>
      <c r="AV20" s="38"/>
      <c r="AW20" s="38"/>
      <c r="AX20" s="38"/>
      <c r="AY20" s="38"/>
      <c r="AZ20" s="38"/>
      <c r="BA20" s="38"/>
      <c r="BB20" s="38"/>
      <c r="BC20" s="38"/>
      <c r="BD20" s="69">
        <f>SUM(BD8:BD19)</f>
        <v>67440</v>
      </c>
      <c r="BE20" s="38"/>
      <c r="BF20" s="38"/>
      <c r="BG20" s="38"/>
      <c r="BH20" s="38"/>
      <c r="BI20" s="38"/>
      <c r="BJ20" s="38"/>
      <c r="BK20" s="38"/>
      <c r="BL20" s="38"/>
      <c r="BM20" s="69">
        <f>SUM(BM8:BM19)</f>
        <v>67440</v>
      </c>
      <c r="BN20" s="38"/>
      <c r="BO20" s="38"/>
      <c r="BP20" s="38"/>
      <c r="BQ20" s="38"/>
      <c r="BR20" s="38"/>
      <c r="BS20" s="38"/>
      <c r="BT20" s="38"/>
      <c r="BU20" s="38"/>
      <c r="BV20" s="69">
        <f>SUM(BV8:BV19)</f>
        <v>67440</v>
      </c>
      <c r="BW20" s="38"/>
      <c r="BX20" s="38"/>
      <c r="BY20" s="38"/>
      <c r="BZ20" s="38"/>
      <c r="CA20" s="38"/>
      <c r="CB20" s="38"/>
      <c r="CC20" s="38"/>
      <c r="CD20" s="38"/>
      <c r="CE20" s="69">
        <f>SUM(CE8:CE19)</f>
        <v>67440</v>
      </c>
      <c r="CF20" s="38"/>
      <c r="CG20" s="38"/>
      <c r="CH20" s="38"/>
      <c r="CI20" s="38"/>
      <c r="CJ20" s="38"/>
      <c r="CK20" s="38"/>
      <c r="CL20" s="38"/>
    </row>
    <row r="21" spans="1:90" ht="13.7" customHeight="1">
      <c r="A21" s="50" t="str">
        <f t="shared" ref="A21:A32" si="0">A8</f>
        <v>Jan</v>
      </c>
      <c r="B21" s="41">
        <f>IF(Assumptions!$B$27&gt;12,12,Assumptions!$B$27)</f>
        <v>12</v>
      </c>
      <c r="C21" s="41">
        <f>IF(Assumptions!$B$27&gt;B21+12,B21+12,Assumptions!$B$27)</f>
        <v>24</v>
      </c>
      <c r="D21" s="41">
        <f>IF(Assumptions!$B$27&gt;C21+12,C21+12,Assumptions!$B$27)</f>
        <v>36</v>
      </c>
      <c r="E21" s="41">
        <f>IF(Assumptions!$B$27&gt;D21+12,D21+12,Assumptions!$B$27)</f>
        <v>48</v>
      </c>
      <c r="F21" s="41">
        <f>IF(Assumptions!$B$27&gt;E21+12,E21+12,Assumptions!$B$27)</f>
        <v>48</v>
      </c>
      <c r="G21" s="41">
        <f>IF(Assumptions!$B$27&gt;F21+12,F21+12,Assumptions!$B$27)</f>
        <v>48</v>
      </c>
      <c r="H21" s="41">
        <f>IF(Assumptions!$B$27&gt;G21+12,G21+12,Assumptions!$B$27)</f>
        <v>48</v>
      </c>
      <c r="I21" s="41">
        <f>IF(Assumptions!$B$27&gt;H21+12,H21+12,Assumptions!$B$27)</f>
        <v>48</v>
      </c>
      <c r="J21" s="68" t="str">
        <f t="shared" ref="J21:J32" si="1">J8</f>
        <v>Jan</v>
      </c>
      <c r="K21" s="41">
        <f>IF(Assumptions!$B$27&gt;12,12,Assumptions!$B$27)</f>
        <v>12</v>
      </c>
      <c r="L21" s="69">
        <f>IF(Assumptions!$B$27&gt;K21+12,K21+12,Assumptions!$B$27)</f>
        <v>24</v>
      </c>
      <c r="M21" s="69">
        <f>IF(Assumptions!$B$27&gt;L21+12,L21+12,Assumptions!$B$27)</f>
        <v>36</v>
      </c>
      <c r="N21" s="69">
        <f>IF(Assumptions!$B$27&gt;M21+12,M21+12,Assumptions!$B$27)</f>
        <v>48</v>
      </c>
      <c r="O21" s="69">
        <f>IF(Assumptions!$B$27&gt;N21+12,N21+12,Assumptions!$B$27)</f>
        <v>48</v>
      </c>
      <c r="P21" s="69">
        <f>IF(Assumptions!$B$27&gt;O21+12,O21+12,Assumptions!$B$27)</f>
        <v>48</v>
      </c>
      <c r="Q21" s="69">
        <f>IF(Assumptions!$B$27&gt;P21+12,P21+12,Assumptions!$B$27)</f>
        <v>48</v>
      </c>
      <c r="R21" s="69">
        <f>IF(Assumptions!$B$27&gt;Q21+12,Q21+12,Assumptions!$B$27)</f>
        <v>48</v>
      </c>
      <c r="S21" s="50" t="str">
        <f t="shared" ref="S21:S32" si="2">S8</f>
        <v>Jan</v>
      </c>
      <c r="T21" s="69">
        <f>IF(Assumptions!$B$27&gt;12,12,Assumptions!$B$27)</f>
        <v>12</v>
      </c>
      <c r="U21" s="69">
        <f>IF(Assumptions!$B$27&gt;T21+12,T21+12,Assumptions!$B$27)</f>
        <v>24</v>
      </c>
      <c r="V21" s="69">
        <f>IF(Assumptions!$B$27&gt;U21+12,U21+12,Assumptions!$B$27)</f>
        <v>36</v>
      </c>
      <c r="W21" s="69">
        <f>IF(Assumptions!$B$27&gt;V21+12,V21+12,Assumptions!$B$27)</f>
        <v>48</v>
      </c>
      <c r="X21" s="69">
        <f>IF(Assumptions!$B$27&gt;W21+12,W21+12,Assumptions!$B$27)</f>
        <v>48</v>
      </c>
      <c r="Y21" s="69">
        <f>IF(Assumptions!$B$27&gt;X21+12,X21+12,Assumptions!$B$27)</f>
        <v>48</v>
      </c>
      <c r="Z21" s="69">
        <f>IF(Assumptions!$B$27&gt;Y21+12,Y21+12,Assumptions!$B$27)</f>
        <v>48</v>
      </c>
      <c r="AA21" s="69">
        <f>IF(Assumptions!$B$27&gt;Z21+12,Z21+12,Assumptions!$B$27)</f>
        <v>48</v>
      </c>
      <c r="AB21" s="50" t="str">
        <f t="shared" ref="AB21:AB32" si="3">AB8</f>
        <v>Jan</v>
      </c>
      <c r="AC21" s="69">
        <f>IF(Assumptions!$B$27&gt;12,12,Assumptions!$B$27)</f>
        <v>12</v>
      </c>
      <c r="AD21" s="69">
        <f>IF(Assumptions!$B$27&gt;AC21+12,AC21+12,Assumptions!$B$27)</f>
        <v>24</v>
      </c>
      <c r="AE21" s="69">
        <f>IF(Assumptions!$B$27&gt;AD21+12,AD21+12,Assumptions!$B$27)</f>
        <v>36</v>
      </c>
      <c r="AF21" s="69">
        <f>IF(Assumptions!$B$27&gt;AE21+12,AE21+12,Assumptions!$B$27)</f>
        <v>48</v>
      </c>
      <c r="AG21" s="69">
        <f>IF(Assumptions!$B$27&gt;AF21+12,AF21+12,Assumptions!$B$27)</f>
        <v>48</v>
      </c>
      <c r="AH21" s="69">
        <f>IF(Assumptions!$B$27&gt;AG21+12,AG21+12,Assumptions!$B$27)</f>
        <v>48</v>
      </c>
      <c r="AI21" s="69">
        <f>IF(Assumptions!$B$27&gt;AH21+12,AH21+12,Assumptions!$B$27)</f>
        <v>48</v>
      </c>
      <c r="AJ21" s="69">
        <f>IF(Assumptions!$B$27&gt;AI21+12,AI21+12,Assumptions!$B$27)</f>
        <v>48</v>
      </c>
      <c r="AK21" s="50" t="str">
        <f t="shared" ref="AK21:AK32" si="4">AK8</f>
        <v>Jan</v>
      </c>
      <c r="AL21" s="69">
        <f>IF(Assumptions!$B$27&gt;12,12,Assumptions!$B$27)</f>
        <v>12</v>
      </c>
      <c r="AM21" s="69">
        <f>IF(Assumptions!$B$27&gt;AL21+12,AL21+12,Assumptions!$B$27)</f>
        <v>24</v>
      </c>
      <c r="AN21" s="69">
        <f>IF(Assumptions!$B$27&gt;AM21+12,AM21+12,Assumptions!$B$27)</f>
        <v>36</v>
      </c>
      <c r="AO21" s="69">
        <f>IF(Assumptions!$B$27&gt;AN21+12,AN21+12,Assumptions!$B$27)</f>
        <v>48</v>
      </c>
      <c r="AP21" s="69">
        <f>IF(Assumptions!$B$27&gt;AO21+12,AO21+12,Assumptions!$B$27)</f>
        <v>48</v>
      </c>
      <c r="AQ21" s="69">
        <f>IF(Assumptions!$B$27&gt;AP21+12,AP21+12,Assumptions!$B$27)</f>
        <v>48</v>
      </c>
      <c r="AR21" s="69">
        <f>IF(Assumptions!$B$27&gt;AQ21+12,AQ21+12,Assumptions!$B$27)</f>
        <v>48</v>
      </c>
      <c r="AS21" s="69">
        <f>IF(Assumptions!$B$27&gt;AR21+12,AR21+12,Assumptions!$B$27)</f>
        <v>48</v>
      </c>
      <c r="AT21" s="50" t="str">
        <f t="shared" ref="AT21:AT32" si="5">AT8</f>
        <v>Jan</v>
      </c>
      <c r="AU21" s="69">
        <f>IF(Assumptions!$B$27&gt;12,12,Assumptions!$B$27)</f>
        <v>12</v>
      </c>
      <c r="AV21" s="69">
        <f>IF(Assumptions!$B$27&gt;AU21+12,AU21+12,Assumptions!$B$27)</f>
        <v>24</v>
      </c>
      <c r="AW21" s="69">
        <f>IF(Assumptions!$B$27&gt;AV21+12,AV21+12,Assumptions!$B$27)</f>
        <v>36</v>
      </c>
      <c r="AX21" s="69">
        <f>IF(Assumptions!$B$27&gt;AW21+12,AW21+12,Assumptions!$B$27)</f>
        <v>48</v>
      </c>
      <c r="AY21" s="69">
        <f>IF(Assumptions!$B$27&gt;AX21+12,AX21+12,Assumptions!$B$27)</f>
        <v>48</v>
      </c>
      <c r="AZ21" s="69">
        <f>IF(Assumptions!$B$27&gt;AY21+12,AY21+12,Assumptions!$B$27)</f>
        <v>48</v>
      </c>
      <c r="BA21" s="69">
        <f>IF(Assumptions!$B$27&gt;AZ21+12,AZ21+12,Assumptions!$B$27)</f>
        <v>48</v>
      </c>
      <c r="BB21" s="69">
        <f>IF(Assumptions!$B$27&gt;BA21+12,BA21+12,Assumptions!$B$27)</f>
        <v>48</v>
      </c>
      <c r="BC21" s="50" t="str">
        <f t="shared" ref="BC21:BC32" si="6">BC8</f>
        <v>Jan</v>
      </c>
      <c r="BD21" s="69">
        <f>IF(Assumptions!$B$27&gt;12,12,Assumptions!$B$27)</f>
        <v>12</v>
      </c>
      <c r="BE21" s="69">
        <f>IF(Assumptions!$B$27&gt;BD21+12,BD21+12,Assumptions!$B$27)</f>
        <v>24</v>
      </c>
      <c r="BF21" s="69">
        <f>IF(Assumptions!$B$27&gt;BE21+12,BE21+12,Assumptions!$B$27)</f>
        <v>36</v>
      </c>
      <c r="BG21" s="69">
        <f>IF(Assumptions!$B$27&gt;BF21+12,BF21+12,Assumptions!$B$27)</f>
        <v>48</v>
      </c>
      <c r="BH21" s="69">
        <f>IF(Assumptions!$B$27&gt;BG21+12,BG21+12,Assumptions!$B$27)</f>
        <v>48</v>
      </c>
      <c r="BI21" s="69">
        <f>IF(Assumptions!$B$27&gt;BH21+12,BH21+12,Assumptions!$B$27)</f>
        <v>48</v>
      </c>
      <c r="BJ21" s="69">
        <f>IF(Assumptions!$B$27&gt;BI21+12,BI21+12,Assumptions!$B$27)</f>
        <v>48</v>
      </c>
      <c r="BK21" s="69">
        <f>IF(Assumptions!$B$27&gt;BJ21+12,BJ21+12,Assumptions!$B$27)</f>
        <v>48</v>
      </c>
      <c r="BL21" s="50" t="str">
        <f t="shared" ref="BL21:BL32" si="7">BL8</f>
        <v>Jan</v>
      </c>
      <c r="BM21" s="69">
        <f>IF(Assumptions!$B$27&gt;12,12,Assumptions!$B$27)</f>
        <v>12</v>
      </c>
      <c r="BN21" s="69">
        <f>IF(Assumptions!$B$27&gt;BM21+12,BM21+12,Assumptions!$B$27)</f>
        <v>24</v>
      </c>
      <c r="BO21" s="69">
        <f>IF(Assumptions!$B$27&gt;BN21+12,BN21+12,Assumptions!$B$27)</f>
        <v>36</v>
      </c>
      <c r="BP21" s="69">
        <f>IF(Assumptions!$B$27&gt;BO21+12,BO21+12,Assumptions!$B$27)</f>
        <v>48</v>
      </c>
      <c r="BQ21" s="69">
        <f>IF(Assumptions!$B$27&gt;BP21+12,BP21+12,Assumptions!$B$27)</f>
        <v>48</v>
      </c>
      <c r="BR21" s="69">
        <f>IF(Assumptions!$B$27&gt;BQ21+12,BQ21+12,Assumptions!$B$27)</f>
        <v>48</v>
      </c>
      <c r="BS21" s="69">
        <f>IF(Assumptions!$B$27&gt;BR21+12,BR21+12,Assumptions!$B$27)</f>
        <v>48</v>
      </c>
      <c r="BT21" s="69">
        <f>IF(Assumptions!$B$27&gt;BS21+12,BS21+12,Assumptions!$B$27)</f>
        <v>48</v>
      </c>
      <c r="BU21" s="50" t="str">
        <f t="shared" ref="BU21:BU32" si="8">BU8</f>
        <v>Jan</v>
      </c>
      <c r="BV21" s="69">
        <f>IF(Assumptions!$B$27&gt;12,12,Assumptions!$B$27)</f>
        <v>12</v>
      </c>
      <c r="BW21" s="69">
        <f>IF(Assumptions!$B$27&gt;BV21+12,BV21+12,Assumptions!$B$27)</f>
        <v>24</v>
      </c>
      <c r="BX21" s="69">
        <f>IF(Assumptions!$B$27&gt;BW21+12,BW21+12,Assumptions!$B$27)</f>
        <v>36</v>
      </c>
      <c r="BY21" s="69">
        <f>IF(Assumptions!$B$27&gt;BX21+12,BX21+12,Assumptions!$B$27)</f>
        <v>48</v>
      </c>
      <c r="BZ21" s="69">
        <f>IF(Assumptions!$B$27&gt;BY21+12,BY21+12,Assumptions!$B$27)</f>
        <v>48</v>
      </c>
      <c r="CA21" s="69">
        <f>IF(Assumptions!$B$27&gt;BZ21+12,BZ21+12,Assumptions!$B$27)</f>
        <v>48</v>
      </c>
      <c r="CB21" s="69">
        <f>IF(Assumptions!$B$27&gt;CA21+12,CA21+12,Assumptions!$B$27)</f>
        <v>48</v>
      </c>
      <c r="CC21" s="69">
        <f>IF(Assumptions!$B$27&gt;CB21+12,CB21+12,Assumptions!$B$27)</f>
        <v>48</v>
      </c>
      <c r="CD21" s="50" t="str">
        <f t="shared" ref="CD21:CD32" si="9">CD8</f>
        <v>Jan</v>
      </c>
      <c r="CE21" s="69">
        <f>IF(Assumptions!$B$27&gt;12,12,Assumptions!$B$27)</f>
        <v>12</v>
      </c>
      <c r="CF21" s="69">
        <f>IF(Assumptions!$B$27&gt;CE21+12,CE21+12,Assumptions!$B$27)</f>
        <v>24</v>
      </c>
      <c r="CG21" s="69">
        <f>IF(Assumptions!$B$27&gt;CF21+12,CF21+12,Assumptions!$B$27)</f>
        <v>36</v>
      </c>
      <c r="CH21" s="69">
        <f>IF(Assumptions!$B$27&gt;CG21+12,CG21+12,Assumptions!$B$27)</f>
        <v>48</v>
      </c>
      <c r="CI21" s="69">
        <f>IF(Assumptions!$B$27&gt;CH21+12,CH21+12,Assumptions!$B$27)</f>
        <v>48</v>
      </c>
      <c r="CJ21" s="69">
        <f>IF(Assumptions!$B$27&gt;CI21+12,CI21+12,Assumptions!$B$27)</f>
        <v>48</v>
      </c>
      <c r="CK21" s="69">
        <f>IF(Assumptions!$B$27&gt;CJ21+12,CJ21+12,Assumptions!$B$27)</f>
        <v>48</v>
      </c>
      <c r="CL21" s="69">
        <f>IF(Assumptions!$B$27&gt;CK21+12,CK21+12,Assumptions!$B$27)</f>
        <v>48</v>
      </c>
    </row>
    <row r="22" spans="1:90" ht="13.7" customHeight="1">
      <c r="A22" s="50" t="str">
        <f t="shared" si="0"/>
        <v>Feb</v>
      </c>
      <c r="B22" s="41">
        <f>IF(Assumptions!$B$27&gt;11,11,Assumptions!$B$27)</f>
        <v>11</v>
      </c>
      <c r="C22" s="41">
        <f>IF(Assumptions!$B$27&gt;B22+12,B22+12,Assumptions!$B$27)</f>
        <v>23</v>
      </c>
      <c r="D22" s="41">
        <f>IF(Assumptions!$B$27&gt;C22+12,C22+12,Assumptions!$B$27)</f>
        <v>35</v>
      </c>
      <c r="E22" s="41">
        <f>IF(Assumptions!$B$27&gt;D22+12,D22+12,Assumptions!$B$27)</f>
        <v>47</v>
      </c>
      <c r="F22" s="41">
        <f>IF(Assumptions!$B$27&gt;E22+12,E22+12,Assumptions!$B$27)</f>
        <v>48</v>
      </c>
      <c r="G22" s="41">
        <f>IF(Assumptions!$B$27&gt;F22+12,F22+12,Assumptions!$B$27)</f>
        <v>48</v>
      </c>
      <c r="H22" s="41">
        <f>IF(Assumptions!$B$27&gt;G22+12,G22+12,Assumptions!$B$27)</f>
        <v>48</v>
      </c>
      <c r="I22" s="41">
        <f>IF(Assumptions!$B$27&gt;H22+12,H22+12,Assumptions!$B$27)</f>
        <v>48</v>
      </c>
      <c r="J22" s="68" t="str">
        <f t="shared" si="1"/>
        <v>Feb</v>
      </c>
      <c r="K22" s="41">
        <f>IF(Assumptions!$B$27&gt;11,11,Assumptions!$B$27)</f>
        <v>11</v>
      </c>
      <c r="L22" s="69">
        <f>IF(Assumptions!$B$27&gt;K22+12,K22+12,Assumptions!$B$27)</f>
        <v>23</v>
      </c>
      <c r="M22" s="69">
        <f>IF(Assumptions!$B$27&gt;L22+12,L22+12,Assumptions!$B$27)</f>
        <v>35</v>
      </c>
      <c r="N22" s="69">
        <f>IF(Assumptions!$B$27&gt;M22+12,M22+12,Assumptions!$B$27)</f>
        <v>47</v>
      </c>
      <c r="O22" s="69">
        <f>IF(Assumptions!$B$27&gt;N22+12,N22+12,Assumptions!$B$27)</f>
        <v>48</v>
      </c>
      <c r="P22" s="69">
        <f>IF(Assumptions!$B$27&gt;O22+12,O22+12,Assumptions!$B$27)</f>
        <v>48</v>
      </c>
      <c r="Q22" s="69">
        <f>IF(Assumptions!$B$27&gt;P22+12,P22+12,Assumptions!$B$27)</f>
        <v>48</v>
      </c>
      <c r="R22" s="69">
        <f>IF(Assumptions!$B$27&gt;Q22+12,Q22+12,Assumptions!$B$27)</f>
        <v>48</v>
      </c>
      <c r="S22" s="50" t="str">
        <f t="shared" si="2"/>
        <v>Feb</v>
      </c>
      <c r="T22" s="69">
        <f>IF(Assumptions!$B$27&gt;11,11,Assumptions!$B$27)</f>
        <v>11</v>
      </c>
      <c r="U22" s="69">
        <f>IF(Assumptions!$B$27&gt;T22+12,T22+12,Assumptions!$B$27)</f>
        <v>23</v>
      </c>
      <c r="V22" s="69">
        <f>IF(Assumptions!$B$27&gt;U22+12,U22+12,Assumptions!$B$27)</f>
        <v>35</v>
      </c>
      <c r="W22" s="69">
        <f>IF(Assumptions!$B$27&gt;V22+12,V22+12,Assumptions!$B$27)</f>
        <v>47</v>
      </c>
      <c r="X22" s="69">
        <f>IF(Assumptions!$B$27&gt;W22+12,W22+12,Assumptions!$B$27)</f>
        <v>48</v>
      </c>
      <c r="Y22" s="69">
        <f>IF(Assumptions!$B$27&gt;X22+12,X22+12,Assumptions!$B$27)</f>
        <v>48</v>
      </c>
      <c r="Z22" s="69">
        <f>IF(Assumptions!$B$27&gt;Y22+12,Y22+12,Assumptions!$B$27)</f>
        <v>48</v>
      </c>
      <c r="AA22" s="69">
        <f>IF(Assumptions!$B$27&gt;Z22+12,Z22+12,Assumptions!$B$27)</f>
        <v>48</v>
      </c>
      <c r="AB22" s="50" t="str">
        <f t="shared" si="3"/>
        <v>Feb</v>
      </c>
      <c r="AC22" s="69">
        <f>IF(Assumptions!$B$27&gt;11,11,Assumptions!$B$27)</f>
        <v>11</v>
      </c>
      <c r="AD22" s="69">
        <f>IF(Assumptions!$B$27&gt;AC22+12,AC22+12,Assumptions!$B$27)</f>
        <v>23</v>
      </c>
      <c r="AE22" s="69">
        <f>IF(Assumptions!$B$27&gt;AD22+12,AD22+12,Assumptions!$B$27)</f>
        <v>35</v>
      </c>
      <c r="AF22" s="69">
        <f>IF(Assumptions!$B$27&gt;AE22+12,AE22+12,Assumptions!$B$27)</f>
        <v>47</v>
      </c>
      <c r="AG22" s="69">
        <f>IF(Assumptions!$B$27&gt;AF22+12,AF22+12,Assumptions!$B$27)</f>
        <v>48</v>
      </c>
      <c r="AH22" s="69">
        <f>IF(Assumptions!$B$27&gt;AG22+12,AG22+12,Assumptions!$B$27)</f>
        <v>48</v>
      </c>
      <c r="AI22" s="69">
        <f>IF(Assumptions!$B$27&gt;AH22+12,AH22+12,Assumptions!$B$27)</f>
        <v>48</v>
      </c>
      <c r="AJ22" s="69">
        <f>IF(Assumptions!$B$27&gt;AI22+12,AI22+12,Assumptions!$B$27)</f>
        <v>48</v>
      </c>
      <c r="AK22" s="50" t="str">
        <f t="shared" si="4"/>
        <v>Feb</v>
      </c>
      <c r="AL22" s="69">
        <f>IF(Assumptions!$B$27&gt;11,11,Assumptions!$B$27)</f>
        <v>11</v>
      </c>
      <c r="AM22" s="69">
        <f>IF(Assumptions!$B$27&gt;AL22+12,AL22+12,Assumptions!$B$27)</f>
        <v>23</v>
      </c>
      <c r="AN22" s="69">
        <f>IF(Assumptions!$B$27&gt;AM22+12,AM22+12,Assumptions!$B$27)</f>
        <v>35</v>
      </c>
      <c r="AO22" s="69">
        <f>IF(Assumptions!$B$27&gt;AN22+12,AN22+12,Assumptions!$B$27)</f>
        <v>47</v>
      </c>
      <c r="AP22" s="69">
        <f>IF(Assumptions!$B$27&gt;AO22+12,AO22+12,Assumptions!$B$27)</f>
        <v>48</v>
      </c>
      <c r="AQ22" s="69">
        <f>IF(Assumptions!$B$27&gt;AP22+12,AP22+12,Assumptions!$B$27)</f>
        <v>48</v>
      </c>
      <c r="AR22" s="69">
        <f>IF(Assumptions!$B$27&gt;AQ22+12,AQ22+12,Assumptions!$B$27)</f>
        <v>48</v>
      </c>
      <c r="AS22" s="69">
        <f>IF(Assumptions!$B$27&gt;AR22+12,AR22+12,Assumptions!$B$27)</f>
        <v>48</v>
      </c>
      <c r="AT22" s="50" t="str">
        <f t="shared" si="5"/>
        <v>Feb</v>
      </c>
      <c r="AU22" s="69">
        <f>IF(Assumptions!$B$27&gt;11,11,Assumptions!$B$27)</f>
        <v>11</v>
      </c>
      <c r="AV22" s="69">
        <f>IF(Assumptions!$B$27&gt;AU22+12,AU22+12,Assumptions!$B$27)</f>
        <v>23</v>
      </c>
      <c r="AW22" s="69">
        <f>IF(Assumptions!$B$27&gt;AV22+12,AV22+12,Assumptions!$B$27)</f>
        <v>35</v>
      </c>
      <c r="AX22" s="69">
        <f>IF(Assumptions!$B$27&gt;AW22+12,AW22+12,Assumptions!$B$27)</f>
        <v>47</v>
      </c>
      <c r="AY22" s="69">
        <f>IF(Assumptions!$B$27&gt;AX22+12,AX22+12,Assumptions!$B$27)</f>
        <v>48</v>
      </c>
      <c r="AZ22" s="69">
        <f>IF(Assumptions!$B$27&gt;AY22+12,AY22+12,Assumptions!$B$27)</f>
        <v>48</v>
      </c>
      <c r="BA22" s="69">
        <f>IF(Assumptions!$B$27&gt;AZ22+12,AZ22+12,Assumptions!$B$27)</f>
        <v>48</v>
      </c>
      <c r="BB22" s="69">
        <f>IF(Assumptions!$B$27&gt;BA22+12,BA22+12,Assumptions!$B$27)</f>
        <v>48</v>
      </c>
      <c r="BC22" s="50" t="str">
        <f t="shared" si="6"/>
        <v>Feb</v>
      </c>
      <c r="BD22" s="69">
        <f>IF(Assumptions!$B$27&gt;11,11,Assumptions!$B$27)</f>
        <v>11</v>
      </c>
      <c r="BE22" s="69">
        <f>IF(Assumptions!$B$27&gt;BD22+12,BD22+12,Assumptions!$B$27)</f>
        <v>23</v>
      </c>
      <c r="BF22" s="69">
        <f>IF(Assumptions!$B$27&gt;BE22+12,BE22+12,Assumptions!$B$27)</f>
        <v>35</v>
      </c>
      <c r="BG22" s="69">
        <f>IF(Assumptions!$B$27&gt;BF22+12,BF22+12,Assumptions!$B$27)</f>
        <v>47</v>
      </c>
      <c r="BH22" s="69">
        <f>IF(Assumptions!$B$27&gt;BG22+12,BG22+12,Assumptions!$B$27)</f>
        <v>48</v>
      </c>
      <c r="BI22" s="69">
        <f>IF(Assumptions!$B$27&gt;BH22+12,BH22+12,Assumptions!$B$27)</f>
        <v>48</v>
      </c>
      <c r="BJ22" s="69">
        <f>IF(Assumptions!$B$27&gt;BI22+12,BI22+12,Assumptions!$B$27)</f>
        <v>48</v>
      </c>
      <c r="BK22" s="69">
        <f>IF(Assumptions!$B$27&gt;BJ22+12,BJ22+12,Assumptions!$B$27)</f>
        <v>48</v>
      </c>
      <c r="BL22" s="50" t="str">
        <f t="shared" si="7"/>
        <v>Feb</v>
      </c>
      <c r="BM22" s="69">
        <f>IF(Assumptions!$B$27&gt;11,11,Assumptions!$B$27)</f>
        <v>11</v>
      </c>
      <c r="BN22" s="69">
        <f>IF(Assumptions!$B$27&gt;BM22+12,BM22+12,Assumptions!$B$27)</f>
        <v>23</v>
      </c>
      <c r="BO22" s="69">
        <f>IF(Assumptions!$B$27&gt;BN22+12,BN22+12,Assumptions!$B$27)</f>
        <v>35</v>
      </c>
      <c r="BP22" s="69">
        <f>IF(Assumptions!$B$27&gt;BO22+12,BO22+12,Assumptions!$B$27)</f>
        <v>47</v>
      </c>
      <c r="BQ22" s="69">
        <f>IF(Assumptions!$B$27&gt;BP22+12,BP22+12,Assumptions!$B$27)</f>
        <v>48</v>
      </c>
      <c r="BR22" s="69">
        <f>IF(Assumptions!$B$27&gt;BQ22+12,BQ22+12,Assumptions!$B$27)</f>
        <v>48</v>
      </c>
      <c r="BS22" s="69">
        <f>IF(Assumptions!$B$27&gt;BR22+12,BR22+12,Assumptions!$B$27)</f>
        <v>48</v>
      </c>
      <c r="BT22" s="69">
        <f>IF(Assumptions!$B$27&gt;BS22+12,BS22+12,Assumptions!$B$27)</f>
        <v>48</v>
      </c>
      <c r="BU22" s="50" t="str">
        <f t="shared" si="8"/>
        <v>Feb</v>
      </c>
      <c r="BV22" s="69">
        <f>IF(Assumptions!$B$27&gt;11,11,Assumptions!$B$27)</f>
        <v>11</v>
      </c>
      <c r="BW22" s="69">
        <f>IF(Assumptions!$B$27&gt;BV22+12,BV22+12,Assumptions!$B$27)</f>
        <v>23</v>
      </c>
      <c r="BX22" s="69">
        <f>IF(Assumptions!$B$27&gt;BW22+12,BW22+12,Assumptions!$B$27)</f>
        <v>35</v>
      </c>
      <c r="BY22" s="69">
        <f>IF(Assumptions!$B$27&gt;BX22+12,BX22+12,Assumptions!$B$27)</f>
        <v>47</v>
      </c>
      <c r="BZ22" s="69">
        <f>IF(Assumptions!$B$27&gt;BY22+12,BY22+12,Assumptions!$B$27)</f>
        <v>48</v>
      </c>
      <c r="CA22" s="69">
        <f>IF(Assumptions!$B$27&gt;BZ22+12,BZ22+12,Assumptions!$B$27)</f>
        <v>48</v>
      </c>
      <c r="CB22" s="69">
        <f>IF(Assumptions!$B$27&gt;CA22+12,CA22+12,Assumptions!$B$27)</f>
        <v>48</v>
      </c>
      <c r="CC22" s="69">
        <f>IF(Assumptions!$B$27&gt;CB22+12,CB22+12,Assumptions!$B$27)</f>
        <v>48</v>
      </c>
      <c r="CD22" s="50" t="str">
        <f t="shared" si="9"/>
        <v>Feb</v>
      </c>
      <c r="CE22" s="69">
        <f>IF(Assumptions!$B$27&gt;11,11,Assumptions!$B$27)</f>
        <v>11</v>
      </c>
      <c r="CF22" s="69">
        <f>IF(Assumptions!$B$27&gt;CE22+12,CE22+12,Assumptions!$B$27)</f>
        <v>23</v>
      </c>
      <c r="CG22" s="69">
        <f>IF(Assumptions!$B$27&gt;CF22+12,CF22+12,Assumptions!$B$27)</f>
        <v>35</v>
      </c>
      <c r="CH22" s="69">
        <f>IF(Assumptions!$B$27&gt;CG22+12,CG22+12,Assumptions!$B$27)</f>
        <v>47</v>
      </c>
      <c r="CI22" s="69">
        <f>IF(Assumptions!$B$27&gt;CH22+12,CH22+12,Assumptions!$B$27)</f>
        <v>48</v>
      </c>
      <c r="CJ22" s="69">
        <f>IF(Assumptions!$B$27&gt;CI22+12,CI22+12,Assumptions!$B$27)</f>
        <v>48</v>
      </c>
      <c r="CK22" s="69">
        <f>IF(Assumptions!$B$27&gt;CJ22+12,CJ22+12,Assumptions!$B$27)</f>
        <v>48</v>
      </c>
      <c r="CL22" s="69">
        <f>IF(Assumptions!$B$27&gt;CK22+12,CK22+12,Assumptions!$B$27)</f>
        <v>48</v>
      </c>
    </row>
    <row r="23" spans="1:90" ht="13.7" customHeight="1">
      <c r="A23" s="50" t="str">
        <f t="shared" si="0"/>
        <v>Mar</v>
      </c>
      <c r="B23" s="41">
        <f>IF(Assumptions!$B$27&gt;10,10,Assumptions!$B$27)</f>
        <v>10</v>
      </c>
      <c r="C23" s="41">
        <f>IF(Assumptions!$B$27&gt;B23+12,B23+12,Assumptions!$B$27)</f>
        <v>22</v>
      </c>
      <c r="D23" s="41">
        <f>IF(Assumptions!$B$27&gt;C23+12,C23+12,Assumptions!$B$27)</f>
        <v>34</v>
      </c>
      <c r="E23" s="41">
        <f>IF(Assumptions!$B$27&gt;D23+12,D23+12,Assumptions!$B$27)</f>
        <v>46</v>
      </c>
      <c r="F23" s="41">
        <f>IF(Assumptions!$B$27&gt;E23+12,E23+12,Assumptions!$B$27)</f>
        <v>48</v>
      </c>
      <c r="G23" s="41">
        <f>IF(Assumptions!$B$27&gt;F23+12,F23+12,Assumptions!$B$27)</f>
        <v>48</v>
      </c>
      <c r="H23" s="41">
        <f>IF(Assumptions!$B$27&gt;G23+12,G23+12,Assumptions!$B$27)</f>
        <v>48</v>
      </c>
      <c r="I23" s="41">
        <f>IF(Assumptions!$B$27&gt;H23+12,H23+12,Assumptions!$B$27)</f>
        <v>48</v>
      </c>
      <c r="J23" s="68" t="str">
        <f t="shared" si="1"/>
        <v>Mar</v>
      </c>
      <c r="K23" s="41">
        <f>IF(Assumptions!$B$27&gt;10,10,Assumptions!$B$27)</f>
        <v>10</v>
      </c>
      <c r="L23" s="69">
        <f>IF(Assumptions!$B$27&gt;K23+12,K23+12,Assumptions!$B$27)</f>
        <v>22</v>
      </c>
      <c r="M23" s="69">
        <f>IF(Assumptions!$B$27&gt;L23+12,L23+12,Assumptions!$B$27)</f>
        <v>34</v>
      </c>
      <c r="N23" s="69">
        <f>IF(Assumptions!$B$27&gt;M23+12,M23+12,Assumptions!$B$27)</f>
        <v>46</v>
      </c>
      <c r="O23" s="69">
        <f>IF(Assumptions!$B$27&gt;N23+12,N23+12,Assumptions!$B$27)</f>
        <v>48</v>
      </c>
      <c r="P23" s="69">
        <f>IF(Assumptions!$B$27&gt;O23+12,O23+12,Assumptions!$B$27)</f>
        <v>48</v>
      </c>
      <c r="Q23" s="69">
        <f>IF(Assumptions!$B$27&gt;P23+12,P23+12,Assumptions!$B$27)</f>
        <v>48</v>
      </c>
      <c r="R23" s="69">
        <f>IF(Assumptions!$B$27&gt;Q23+12,Q23+12,Assumptions!$B$27)</f>
        <v>48</v>
      </c>
      <c r="S23" s="50" t="str">
        <f t="shared" si="2"/>
        <v>Mar</v>
      </c>
      <c r="T23" s="69">
        <f>IF(Assumptions!$B$27&gt;10,10,Assumptions!$B$27)</f>
        <v>10</v>
      </c>
      <c r="U23" s="69">
        <f>IF(Assumptions!$B$27&gt;T23+12,T23+12,Assumptions!$B$27)</f>
        <v>22</v>
      </c>
      <c r="V23" s="69">
        <f>IF(Assumptions!$B$27&gt;U23+12,U23+12,Assumptions!$B$27)</f>
        <v>34</v>
      </c>
      <c r="W23" s="69">
        <f>IF(Assumptions!$B$27&gt;V23+12,V23+12,Assumptions!$B$27)</f>
        <v>46</v>
      </c>
      <c r="X23" s="69">
        <f>IF(Assumptions!$B$27&gt;W23+12,W23+12,Assumptions!$B$27)</f>
        <v>48</v>
      </c>
      <c r="Y23" s="69">
        <f>IF(Assumptions!$B$27&gt;X23+12,X23+12,Assumptions!$B$27)</f>
        <v>48</v>
      </c>
      <c r="Z23" s="69">
        <f>IF(Assumptions!$B$27&gt;Y23+12,Y23+12,Assumptions!$B$27)</f>
        <v>48</v>
      </c>
      <c r="AA23" s="69">
        <f>IF(Assumptions!$B$27&gt;Z23+12,Z23+12,Assumptions!$B$27)</f>
        <v>48</v>
      </c>
      <c r="AB23" s="50" t="str">
        <f t="shared" si="3"/>
        <v>Mar</v>
      </c>
      <c r="AC23" s="69">
        <f>IF(Assumptions!$B$27&gt;10,10,Assumptions!$B$27)</f>
        <v>10</v>
      </c>
      <c r="AD23" s="69">
        <f>IF(Assumptions!$B$27&gt;AC23+12,AC23+12,Assumptions!$B$27)</f>
        <v>22</v>
      </c>
      <c r="AE23" s="69">
        <f>IF(Assumptions!$B$27&gt;AD23+12,AD23+12,Assumptions!$B$27)</f>
        <v>34</v>
      </c>
      <c r="AF23" s="69">
        <f>IF(Assumptions!$B$27&gt;AE23+12,AE23+12,Assumptions!$B$27)</f>
        <v>46</v>
      </c>
      <c r="AG23" s="69">
        <f>IF(Assumptions!$B$27&gt;AF23+12,AF23+12,Assumptions!$B$27)</f>
        <v>48</v>
      </c>
      <c r="AH23" s="69">
        <f>IF(Assumptions!$B$27&gt;AG23+12,AG23+12,Assumptions!$B$27)</f>
        <v>48</v>
      </c>
      <c r="AI23" s="69">
        <f>IF(Assumptions!$B$27&gt;AH23+12,AH23+12,Assumptions!$B$27)</f>
        <v>48</v>
      </c>
      <c r="AJ23" s="69">
        <f>IF(Assumptions!$B$27&gt;AI23+12,AI23+12,Assumptions!$B$27)</f>
        <v>48</v>
      </c>
      <c r="AK23" s="50" t="str">
        <f t="shared" si="4"/>
        <v>Mar</v>
      </c>
      <c r="AL23" s="69">
        <f>IF(Assumptions!$B$27&gt;10,10,Assumptions!$B$27)</f>
        <v>10</v>
      </c>
      <c r="AM23" s="69">
        <f>IF(Assumptions!$B$27&gt;AL23+12,AL23+12,Assumptions!$B$27)</f>
        <v>22</v>
      </c>
      <c r="AN23" s="69">
        <f>IF(Assumptions!$B$27&gt;AM23+12,AM23+12,Assumptions!$B$27)</f>
        <v>34</v>
      </c>
      <c r="AO23" s="69">
        <f>IF(Assumptions!$B$27&gt;AN23+12,AN23+12,Assumptions!$B$27)</f>
        <v>46</v>
      </c>
      <c r="AP23" s="69">
        <f>IF(Assumptions!$B$27&gt;AO23+12,AO23+12,Assumptions!$B$27)</f>
        <v>48</v>
      </c>
      <c r="AQ23" s="69">
        <f>IF(Assumptions!$B$27&gt;AP23+12,AP23+12,Assumptions!$B$27)</f>
        <v>48</v>
      </c>
      <c r="AR23" s="69">
        <f>IF(Assumptions!$B$27&gt;AQ23+12,AQ23+12,Assumptions!$B$27)</f>
        <v>48</v>
      </c>
      <c r="AS23" s="69">
        <f>IF(Assumptions!$B$27&gt;AR23+12,AR23+12,Assumptions!$B$27)</f>
        <v>48</v>
      </c>
      <c r="AT23" s="50" t="str">
        <f t="shared" si="5"/>
        <v>Mar</v>
      </c>
      <c r="AU23" s="69">
        <f>IF(Assumptions!$B$27&gt;10,10,Assumptions!$B$27)</f>
        <v>10</v>
      </c>
      <c r="AV23" s="69">
        <f>IF(Assumptions!$B$27&gt;AU23+12,AU23+12,Assumptions!$B$27)</f>
        <v>22</v>
      </c>
      <c r="AW23" s="69">
        <f>IF(Assumptions!$B$27&gt;AV23+12,AV23+12,Assumptions!$B$27)</f>
        <v>34</v>
      </c>
      <c r="AX23" s="69">
        <f>IF(Assumptions!$B$27&gt;AW23+12,AW23+12,Assumptions!$B$27)</f>
        <v>46</v>
      </c>
      <c r="AY23" s="69">
        <f>IF(Assumptions!$B$27&gt;AX23+12,AX23+12,Assumptions!$B$27)</f>
        <v>48</v>
      </c>
      <c r="AZ23" s="69">
        <f>IF(Assumptions!$B$27&gt;AY23+12,AY23+12,Assumptions!$B$27)</f>
        <v>48</v>
      </c>
      <c r="BA23" s="69">
        <f>IF(Assumptions!$B$27&gt;AZ23+12,AZ23+12,Assumptions!$B$27)</f>
        <v>48</v>
      </c>
      <c r="BB23" s="69">
        <f>IF(Assumptions!$B$27&gt;BA23+12,BA23+12,Assumptions!$B$27)</f>
        <v>48</v>
      </c>
      <c r="BC23" s="50" t="str">
        <f t="shared" si="6"/>
        <v>Mar</v>
      </c>
      <c r="BD23" s="69">
        <f>IF(Assumptions!$B$27&gt;10,10,Assumptions!$B$27)</f>
        <v>10</v>
      </c>
      <c r="BE23" s="69">
        <f>IF(Assumptions!$B$27&gt;BD23+12,BD23+12,Assumptions!$B$27)</f>
        <v>22</v>
      </c>
      <c r="BF23" s="69">
        <f>IF(Assumptions!$B$27&gt;BE23+12,BE23+12,Assumptions!$B$27)</f>
        <v>34</v>
      </c>
      <c r="BG23" s="69">
        <f>IF(Assumptions!$B$27&gt;BF23+12,BF23+12,Assumptions!$B$27)</f>
        <v>46</v>
      </c>
      <c r="BH23" s="69">
        <f>IF(Assumptions!$B$27&gt;BG23+12,BG23+12,Assumptions!$B$27)</f>
        <v>48</v>
      </c>
      <c r="BI23" s="69">
        <f>IF(Assumptions!$B$27&gt;BH23+12,BH23+12,Assumptions!$B$27)</f>
        <v>48</v>
      </c>
      <c r="BJ23" s="69">
        <f>IF(Assumptions!$B$27&gt;BI23+12,BI23+12,Assumptions!$B$27)</f>
        <v>48</v>
      </c>
      <c r="BK23" s="69">
        <f>IF(Assumptions!$B$27&gt;BJ23+12,BJ23+12,Assumptions!$B$27)</f>
        <v>48</v>
      </c>
      <c r="BL23" s="50" t="str">
        <f t="shared" si="7"/>
        <v>Mar</v>
      </c>
      <c r="BM23" s="69">
        <f>IF(Assumptions!$B$27&gt;10,10,Assumptions!$B$27)</f>
        <v>10</v>
      </c>
      <c r="BN23" s="69">
        <f>IF(Assumptions!$B$27&gt;BM23+12,BM23+12,Assumptions!$B$27)</f>
        <v>22</v>
      </c>
      <c r="BO23" s="69">
        <f>IF(Assumptions!$B$27&gt;BN23+12,BN23+12,Assumptions!$B$27)</f>
        <v>34</v>
      </c>
      <c r="BP23" s="69">
        <f>IF(Assumptions!$B$27&gt;BO23+12,BO23+12,Assumptions!$B$27)</f>
        <v>46</v>
      </c>
      <c r="BQ23" s="69">
        <f>IF(Assumptions!$B$27&gt;BP23+12,BP23+12,Assumptions!$B$27)</f>
        <v>48</v>
      </c>
      <c r="BR23" s="69">
        <f>IF(Assumptions!$B$27&gt;BQ23+12,BQ23+12,Assumptions!$B$27)</f>
        <v>48</v>
      </c>
      <c r="BS23" s="69">
        <f>IF(Assumptions!$B$27&gt;BR23+12,BR23+12,Assumptions!$B$27)</f>
        <v>48</v>
      </c>
      <c r="BT23" s="69">
        <f>IF(Assumptions!$B$27&gt;BS23+12,BS23+12,Assumptions!$B$27)</f>
        <v>48</v>
      </c>
      <c r="BU23" s="50" t="str">
        <f t="shared" si="8"/>
        <v>Mar</v>
      </c>
      <c r="BV23" s="69">
        <f>IF(Assumptions!$B$27&gt;10,10,Assumptions!$B$27)</f>
        <v>10</v>
      </c>
      <c r="BW23" s="69">
        <f>IF(Assumptions!$B$27&gt;BV23+12,BV23+12,Assumptions!$B$27)</f>
        <v>22</v>
      </c>
      <c r="BX23" s="69">
        <f>IF(Assumptions!$B$27&gt;BW23+12,BW23+12,Assumptions!$B$27)</f>
        <v>34</v>
      </c>
      <c r="BY23" s="69">
        <f>IF(Assumptions!$B$27&gt;BX23+12,BX23+12,Assumptions!$B$27)</f>
        <v>46</v>
      </c>
      <c r="BZ23" s="69">
        <f>IF(Assumptions!$B$27&gt;BY23+12,BY23+12,Assumptions!$B$27)</f>
        <v>48</v>
      </c>
      <c r="CA23" s="69">
        <f>IF(Assumptions!$B$27&gt;BZ23+12,BZ23+12,Assumptions!$B$27)</f>
        <v>48</v>
      </c>
      <c r="CB23" s="69">
        <f>IF(Assumptions!$B$27&gt;CA23+12,CA23+12,Assumptions!$B$27)</f>
        <v>48</v>
      </c>
      <c r="CC23" s="69">
        <f>IF(Assumptions!$B$27&gt;CB23+12,CB23+12,Assumptions!$B$27)</f>
        <v>48</v>
      </c>
      <c r="CD23" s="50" t="str">
        <f t="shared" si="9"/>
        <v>Mar</v>
      </c>
      <c r="CE23" s="69">
        <f>IF(Assumptions!$B$27&gt;10,10,Assumptions!$B$27)</f>
        <v>10</v>
      </c>
      <c r="CF23" s="69">
        <f>IF(Assumptions!$B$27&gt;CE23+12,CE23+12,Assumptions!$B$27)</f>
        <v>22</v>
      </c>
      <c r="CG23" s="69">
        <f>IF(Assumptions!$B$27&gt;CF23+12,CF23+12,Assumptions!$B$27)</f>
        <v>34</v>
      </c>
      <c r="CH23" s="69">
        <f>IF(Assumptions!$B$27&gt;CG23+12,CG23+12,Assumptions!$B$27)</f>
        <v>46</v>
      </c>
      <c r="CI23" s="69">
        <f>IF(Assumptions!$B$27&gt;CH23+12,CH23+12,Assumptions!$B$27)</f>
        <v>48</v>
      </c>
      <c r="CJ23" s="69">
        <f>IF(Assumptions!$B$27&gt;CI23+12,CI23+12,Assumptions!$B$27)</f>
        <v>48</v>
      </c>
      <c r="CK23" s="69">
        <f>IF(Assumptions!$B$27&gt;CJ23+12,CJ23+12,Assumptions!$B$27)</f>
        <v>48</v>
      </c>
      <c r="CL23" s="69">
        <f>IF(Assumptions!$B$27&gt;CK23+12,CK23+12,Assumptions!$B$27)</f>
        <v>48</v>
      </c>
    </row>
    <row r="24" spans="1:90" ht="13.7" customHeight="1">
      <c r="A24" s="50" t="str">
        <f t="shared" si="0"/>
        <v>Apr</v>
      </c>
      <c r="B24" s="41">
        <f>IF(Assumptions!$B$27&gt;9,9,Assumptions!$B$27)</f>
        <v>9</v>
      </c>
      <c r="C24" s="41">
        <f>IF(Assumptions!$B$27&gt;B24+12,B24+12,Assumptions!$B$27)</f>
        <v>21</v>
      </c>
      <c r="D24" s="41">
        <f>IF(Assumptions!$B$27&gt;C24+12,C24+12,Assumptions!$B$27)</f>
        <v>33</v>
      </c>
      <c r="E24" s="41">
        <f>IF(Assumptions!$B$27&gt;D24+12,D24+12,Assumptions!$B$27)</f>
        <v>45</v>
      </c>
      <c r="F24" s="41">
        <f>IF(Assumptions!$B$27&gt;E24+12,E24+12,Assumptions!$B$27)</f>
        <v>48</v>
      </c>
      <c r="G24" s="41">
        <f>IF(Assumptions!$B$27&gt;F24+12,F24+12,Assumptions!$B$27)</f>
        <v>48</v>
      </c>
      <c r="H24" s="41">
        <f>IF(Assumptions!$B$27&gt;G24+12,G24+12,Assumptions!$B$27)</f>
        <v>48</v>
      </c>
      <c r="I24" s="41">
        <f>IF(Assumptions!$B$27&gt;H24+12,H24+12,Assumptions!$B$27)</f>
        <v>48</v>
      </c>
      <c r="J24" s="68" t="str">
        <f t="shared" si="1"/>
        <v>Apr</v>
      </c>
      <c r="K24" s="41">
        <f>IF(Assumptions!$B$27&gt;9,9,Assumptions!$B$27)</f>
        <v>9</v>
      </c>
      <c r="L24" s="69">
        <f>IF(Assumptions!$B$27&gt;K24+12,K24+12,Assumptions!$B$27)</f>
        <v>21</v>
      </c>
      <c r="M24" s="69">
        <f>IF(Assumptions!$B$27&gt;L24+12,L24+12,Assumptions!$B$27)</f>
        <v>33</v>
      </c>
      <c r="N24" s="69">
        <f>IF(Assumptions!$B$27&gt;M24+12,M24+12,Assumptions!$B$27)</f>
        <v>45</v>
      </c>
      <c r="O24" s="69">
        <f>IF(Assumptions!$B$27&gt;N24+12,N24+12,Assumptions!$B$27)</f>
        <v>48</v>
      </c>
      <c r="P24" s="69">
        <f>IF(Assumptions!$B$27&gt;O24+12,O24+12,Assumptions!$B$27)</f>
        <v>48</v>
      </c>
      <c r="Q24" s="69">
        <f>IF(Assumptions!$B$27&gt;P24+12,P24+12,Assumptions!$B$27)</f>
        <v>48</v>
      </c>
      <c r="R24" s="69">
        <f>IF(Assumptions!$B$27&gt;Q24+12,Q24+12,Assumptions!$B$27)</f>
        <v>48</v>
      </c>
      <c r="S24" s="50" t="str">
        <f t="shared" si="2"/>
        <v>Apr</v>
      </c>
      <c r="T24" s="69">
        <f>IF(Assumptions!$B$27&gt;9,9,Assumptions!$B$27)</f>
        <v>9</v>
      </c>
      <c r="U24" s="69">
        <f>IF(Assumptions!$B$27&gt;T24+12,T24+12,Assumptions!$B$27)</f>
        <v>21</v>
      </c>
      <c r="V24" s="69">
        <f>IF(Assumptions!$B$27&gt;U24+12,U24+12,Assumptions!$B$27)</f>
        <v>33</v>
      </c>
      <c r="W24" s="69">
        <f>IF(Assumptions!$B$27&gt;V24+12,V24+12,Assumptions!$B$27)</f>
        <v>45</v>
      </c>
      <c r="X24" s="69">
        <f>IF(Assumptions!$B$27&gt;W24+12,W24+12,Assumptions!$B$27)</f>
        <v>48</v>
      </c>
      <c r="Y24" s="69">
        <f>IF(Assumptions!$B$27&gt;X24+12,X24+12,Assumptions!$B$27)</f>
        <v>48</v>
      </c>
      <c r="Z24" s="69">
        <f>IF(Assumptions!$B$27&gt;Y24+12,Y24+12,Assumptions!$B$27)</f>
        <v>48</v>
      </c>
      <c r="AA24" s="69">
        <f>IF(Assumptions!$B$27&gt;Z24+12,Z24+12,Assumptions!$B$27)</f>
        <v>48</v>
      </c>
      <c r="AB24" s="50" t="str">
        <f t="shared" si="3"/>
        <v>Apr</v>
      </c>
      <c r="AC24" s="69">
        <f>IF(Assumptions!$B$27&gt;9,9,Assumptions!$B$27)</f>
        <v>9</v>
      </c>
      <c r="AD24" s="69">
        <f>IF(Assumptions!$B$27&gt;AC24+12,AC24+12,Assumptions!$B$27)</f>
        <v>21</v>
      </c>
      <c r="AE24" s="69">
        <f>IF(Assumptions!$B$27&gt;AD24+12,AD24+12,Assumptions!$B$27)</f>
        <v>33</v>
      </c>
      <c r="AF24" s="69">
        <f>IF(Assumptions!$B$27&gt;AE24+12,AE24+12,Assumptions!$B$27)</f>
        <v>45</v>
      </c>
      <c r="AG24" s="69">
        <f>IF(Assumptions!$B$27&gt;AF24+12,AF24+12,Assumptions!$B$27)</f>
        <v>48</v>
      </c>
      <c r="AH24" s="69">
        <f>IF(Assumptions!$B$27&gt;AG24+12,AG24+12,Assumptions!$B$27)</f>
        <v>48</v>
      </c>
      <c r="AI24" s="69">
        <f>IF(Assumptions!$B$27&gt;AH24+12,AH24+12,Assumptions!$B$27)</f>
        <v>48</v>
      </c>
      <c r="AJ24" s="69">
        <f>IF(Assumptions!$B$27&gt;AI24+12,AI24+12,Assumptions!$B$27)</f>
        <v>48</v>
      </c>
      <c r="AK24" s="50" t="str">
        <f t="shared" si="4"/>
        <v>Apr</v>
      </c>
      <c r="AL24" s="69">
        <f>IF(Assumptions!$B$27&gt;9,9,Assumptions!$B$27)</f>
        <v>9</v>
      </c>
      <c r="AM24" s="69">
        <f>IF(Assumptions!$B$27&gt;AL24+12,AL24+12,Assumptions!$B$27)</f>
        <v>21</v>
      </c>
      <c r="AN24" s="69">
        <f>IF(Assumptions!$B$27&gt;AM24+12,AM24+12,Assumptions!$B$27)</f>
        <v>33</v>
      </c>
      <c r="AO24" s="69">
        <f>IF(Assumptions!$B$27&gt;AN24+12,AN24+12,Assumptions!$B$27)</f>
        <v>45</v>
      </c>
      <c r="AP24" s="69">
        <f>IF(Assumptions!$B$27&gt;AO24+12,AO24+12,Assumptions!$B$27)</f>
        <v>48</v>
      </c>
      <c r="AQ24" s="69">
        <f>IF(Assumptions!$B$27&gt;AP24+12,AP24+12,Assumptions!$B$27)</f>
        <v>48</v>
      </c>
      <c r="AR24" s="69">
        <f>IF(Assumptions!$B$27&gt;AQ24+12,AQ24+12,Assumptions!$B$27)</f>
        <v>48</v>
      </c>
      <c r="AS24" s="69">
        <f>IF(Assumptions!$B$27&gt;AR24+12,AR24+12,Assumptions!$B$27)</f>
        <v>48</v>
      </c>
      <c r="AT24" s="50" t="str">
        <f t="shared" si="5"/>
        <v>Apr</v>
      </c>
      <c r="AU24" s="69">
        <f>IF(Assumptions!$B$27&gt;9,9,Assumptions!$B$27)</f>
        <v>9</v>
      </c>
      <c r="AV24" s="69">
        <f>IF(Assumptions!$B$27&gt;AU24+12,AU24+12,Assumptions!$B$27)</f>
        <v>21</v>
      </c>
      <c r="AW24" s="69">
        <f>IF(Assumptions!$B$27&gt;AV24+12,AV24+12,Assumptions!$B$27)</f>
        <v>33</v>
      </c>
      <c r="AX24" s="69">
        <f>IF(Assumptions!$B$27&gt;AW24+12,AW24+12,Assumptions!$B$27)</f>
        <v>45</v>
      </c>
      <c r="AY24" s="69">
        <f>IF(Assumptions!$B$27&gt;AX24+12,AX24+12,Assumptions!$B$27)</f>
        <v>48</v>
      </c>
      <c r="AZ24" s="69">
        <f>IF(Assumptions!$B$27&gt;AY24+12,AY24+12,Assumptions!$B$27)</f>
        <v>48</v>
      </c>
      <c r="BA24" s="69">
        <f>IF(Assumptions!$B$27&gt;AZ24+12,AZ24+12,Assumptions!$B$27)</f>
        <v>48</v>
      </c>
      <c r="BB24" s="69">
        <f>IF(Assumptions!$B$27&gt;BA24+12,BA24+12,Assumptions!$B$27)</f>
        <v>48</v>
      </c>
      <c r="BC24" s="50" t="str">
        <f t="shared" si="6"/>
        <v>Apr</v>
      </c>
      <c r="BD24" s="69">
        <f>IF(Assumptions!$B$27&gt;9,9,Assumptions!$B$27)</f>
        <v>9</v>
      </c>
      <c r="BE24" s="69">
        <f>IF(Assumptions!$B$27&gt;BD24+12,BD24+12,Assumptions!$B$27)</f>
        <v>21</v>
      </c>
      <c r="BF24" s="69">
        <f>IF(Assumptions!$B$27&gt;BE24+12,BE24+12,Assumptions!$B$27)</f>
        <v>33</v>
      </c>
      <c r="BG24" s="69">
        <f>IF(Assumptions!$B$27&gt;BF24+12,BF24+12,Assumptions!$B$27)</f>
        <v>45</v>
      </c>
      <c r="BH24" s="69">
        <f>IF(Assumptions!$B$27&gt;BG24+12,BG24+12,Assumptions!$B$27)</f>
        <v>48</v>
      </c>
      <c r="BI24" s="69">
        <f>IF(Assumptions!$B$27&gt;BH24+12,BH24+12,Assumptions!$B$27)</f>
        <v>48</v>
      </c>
      <c r="BJ24" s="69">
        <f>IF(Assumptions!$B$27&gt;BI24+12,BI24+12,Assumptions!$B$27)</f>
        <v>48</v>
      </c>
      <c r="BK24" s="69">
        <f>IF(Assumptions!$B$27&gt;BJ24+12,BJ24+12,Assumptions!$B$27)</f>
        <v>48</v>
      </c>
      <c r="BL24" s="50" t="str">
        <f t="shared" si="7"/>
        <v>Apr</v>
      </c>
      <c r="BM24" s="69">
        <f>IF(Assumptions!$B$27&gt;9,9,Assumptions!$B$27)</f>
        <v>9</v>
      </c>
      <c r="BN24" s="69">
        <f>IF(Assumptions!$B$27&gt;BM24+12,BM24+12,Assumptions!$B$27)</f>
        <v>21</v>
      </c>
      <c r="BO24" s="69">
        <f>IF(Assumptions!$B$27&gt;BN24+12,BN24+12,Assumptions!$B$27)</f>
        <v>33</v>
      </c>
      <c r="BP24" s="69">
        <f>IF(Assumptions!$B$27&gt;BO24+12,BO24+12,Assumptions!$B$27)</f>
        <v>45</v>
      </c>
      <c r="BQ24" s="69">
        <f>IF(Assumptions!$B$27&gt;BP24+12,BP24+12,Assumptions!$B$27)</f>
        <v>48</v>
      </c>
      <c r="BR24" s="69">
        <f>IF(Assumptions!$B$27&gt;BQ24+12,BQ24+12,Assumptions!$B$27)</f>
        <v>48</v>
      </c>
      <c r="BS24" s="69">
        <f>IF(Assumptions!$B$27&gt;BR24+12,BR24+12,Assumptions!$B$27)</f>
        <v>48</v>
      </c>
      <c r="BT24" s="69">
        <f>IF(Assumptions!$B$27&gt;BS24+12,BS24+12,Assumptions!$B$27)</f>
        <v>48</v>
      </c>
      <c r="BU24" s="50" t="str">
        <f t="shared" si="8"/>
        <v>Apr</v>
      </c>
      <c r="BV24" s="69">
        <f>IF(Assumptions!$B$27&gt;9,9,Assumptions!$B$27)</f>
        <v>9</v>
      </c>
      <c r="BW24" s="69">
        <f>IF(Assumptions!$B$27&gt;BV24+12,BV24+12,Assumptions!$B$27)</f>
        <v>21</v>
      </c>
      <c r="BX24" s="69">
        <f>IF(Assumptions!$B$27&gt;BW24+12,BW24+12,Assumptions!$B$27)</f>
        <v>33</v>
      </c>
      <c r="BY24" s="69">
        <f>IF(Assumptions!$B$27&gt;BX24+12,BX24+12,Assumptions!$B$27)</f>
        <v>45</v>
      </c>
      <c r="BZ24" s="69">
        <f>IF(Assumptions!$B$27&gt;BY24+12,BY24+12,Assumptions!$B$27)</f>
        <v>48</v>
      </c>
      <c r="CA24" s="69">
        <f>IF(Assumptions!$B$27&gt;BZ24+12,BZ24+12,Assumptions!$B$27)</f>
        <v>48</v>
      </c>
      <c r="CB24" s="69">
        <f>IF(Assumptions!$B$27&gt;CA24+12,CA24+12,Assumptions!$B$27)</f>
        <v>48</v>
      </c>
      <c r="CC24" s="69">
        <f>IF(Assumptions!$B$27&gt;CB24+12,CB24+12,Assumptions!$B$27)</f>
        <v>48</v>
      </c>
      <c r="CD24" s="50" t="str">
        <f t="shared" si="9"/>
        <v>Apr</v>
      </c>
      <c r="CE24" s="69">
        <f>IF(Assumptions!$B$27&gt;9,9,Assumptions!$B$27)</f>
        <v>9</v>
      </c>
      <c r="CF24" s="69">
        <f>IF(Assumptions!$B$27&gt;CE24+12,CE24+12,Assumptions!$B$27)</f>
        <v>21</v>
      </c>
      <c r="CG24" s="69">
        <f>IF(Assumptions!$B$27&gt;CF24+12,CF24+12,Assumptions!$B$27)</f>
        <v>33</v>
      </c>
      <c r="CH24" s="69">
        <f>IF(Assumptions!$B$27&gt;CG24+12,CG24+12,Assumptions!$B$27)</f>
        <v>45</v>
      </c>
      <c r="CI24" s="69">
        <f>IF(Assumptions!$B$27&gt;CH24+12,CH24+12,Assumptions!$B$27)</f>
        <v>48</v>
      </c>
      <c r="CJ24" s="69">
        <f>IF(Assumptions!$B$27&gt;CI24+12,CI24+12,Assumptions!$B$27)</f>
        <v>48</v>
      </c>
      <c r="CK24" s="69">
        <f>IF(Assumptions!$B$27&gt;CJ24+12,CJ24+12,Assumptions!$B$27)</f>
        <v>48</v>
      </c>
      <c r="CL24" s="69">
        <f>IF(Assumptions!$B$27&gt;CK24+12,CK24+12,Assumptions!$B$27)</f>
        <v>48</v>
      </c>
    </row>
    <row r="25" spans="1:90" ht="13.7" customHeight="1">
      <c r="A25" s="50" t="str">
        <f t="shared" si="0"/>
        <v>May</v>
      </c>
      <c r="B25" s="41">
        <f>IF(Assumptions!$B$27&gt;8,8,Assumptions!$B$27)</f>
        <v>8</v>
      </c>
      <c r="C25" s="41">
        <f>IF(Assumptions!$B$27&gt;B25+12,B25+12,Assumptions!$B$27)</f>
        <v>20</v>
      </c>
      <c r="D25" s="41">
        <f>IF(Assumptions!$B$27&gt;C25+12,C25+12,Assumptions!$B$27)</f>
        <v>32</v>
      </c>
      <c r="E25" s="41">
        <f>IF(Assumptions!$B$27&gt;D25+12,D25+12,Assumptions!$B$27)</f>
        <v>44</v>
      </c>
      <c r="F25" s="41">
        <f>IF(Assumptions!$B$27&gt;E25+12,E25+12,Assumptions!$B$27)</f>
        <v>48</v>
      </c>
      <c r="G25" s="41">
        <f>IF(Assumptions!$B$27&gt;F25+12,F25+12,Assumptions!$B$27)</f>
        <v>48</v>
      </c>
      <c r="H25" s="41">
        <f>IF(Assumptions!$B$27&gt;G25+12,G25+12,Assumptions!$B$27)</f>
        <v>48</v>
      </c>
      <c r="I25" s="41">
        <f>IF(Assumptions!$B$27&gt;H25+12,H25+12,Assumptions!$B$27)</f>
        <v>48</v>
      </c>
      <c r="J25" s="68" t="str">
        <f t="shared" si="1"/>
        <v>May</v>
      </c>
      <c r="K25" s="41">
        <f>IF(Assumptions!$B$27&gt;8,8,Assumptions!$B$27)</f>
        <v>8</v>
      </c>
      <c r="L25" s="69">
        <f>IF(Assumptions!$B$27&gt;K25+12,K25+12,Assumptions!$B$27)</f>
        <v>20</v>
      </c>
      <c r="M25" s="69">
        <f>IF(Assumptions!$B$27&gt;L25+12,L25+12,Assumptions!$B$27)</f>
        <v>32</v>
      </c>
      <c r="N25" s="69">
        <f>IF(Assumptions!$B$27&gt;M25+12,M25+12,Assumptions!$B$27)</f>
        <v>44</v>
      </c>
      <c r="O25" s="69">
        <f>IF(Assumptions!$B$27&gt;N25+12,N25+12,Assumptions!$B$27)</f>
        <v>48</v>
      </c>
      <c r="P25" s="69">
        <f>IF(Assumptions!$B$27&gt;O25+12,O25+12,Assumptions!$B$27)</f>
        <v>48</v>
      </c>
      <c r="Q25" s="69">
        <f>IF(Assumptions!$B$27&gt;P25+12,P25+12,Assumptions!$B$27)</f>
        <v>48</v>
      </c>
      <c r="R25" s="69">
        <f>IF(Assumptions!$B$27&gt;Q25+12,Q25+12,Assumptions!$B$27)</f>
        <v>48</v>
      </c>
      <c r="S25" s="50" t="str">
        <f t="shared" si="2"/>
        <v>May</v>
      </c>
      <c r="T25" s="69">
        <f>IF(Assumptions!$B$27&gt;8,8,Assumptions!$B$27)</f>
        <v>8</v>
      </c>
      <c r="U25" s="69">
        <f>IF(Assumptions!$B$27&gt;T25+12,T25+12,Assumptions!$B$27)</f>
        <v>20</v>
      </c>
      <c r="V25" s="69">
        <f>IF(Assumptions!$B$27&gt;U25+12,U25+12,Assumptions!$B$27)</f>
        <v>32</v>
      </c>
      <c r="W25" s="69">
        <f>IF(Assumptions!$B$27&gt;V25+12,V25+12,Assumptions!$B$27)</f>
        <v>44</v>
      </c>
      <c r="X25" s="69">
        <f>IF(Assumptions!$B$27&gt;W25+12,W25+12,Assumptions!$B$27)</f>
        <v>48</v>
      </c>
      <c r="Y25" s="69">
        <f>IF(Assumptions!$B$27&gt;X25+12,X25+12,Assumptions!$B$27)</f>
        <v>48</v>
      </c>
      <c r="Z25" s="69">
        <f>IF(Assumptions!$B$27&gt;Y25+12,Y25+12,Assumptions!$B$27)</f>
        <v>48</v>
      </c>
      <c r="AA25" s="69">
        <f>IF(Assumptions!$B$27&gt;Z25+12,Z25+12,Assumptions!$B$27)</f>
        <v>48</v>
      </c>
      <c r="AB25" s="50" t="str">
        <f t="shared" si="3"/>
        <v>May</v>
      </c>
      <c r="AC25" s="69">
        <f>IF(Assumptions!$B$27&gt;8,8,Assumptions!$B$27)</f>
        <v>8</v>
      </c>
      <c r="AD25" s="69">
        <f>IF(Assumptions!$B$27&gt;AC25+12,AC25+12,Assumptions!$B$27)</f>
        <v>20</v>
      </c>
      <c r="AE25" s="69">
        <f>IF(Assumptions!$B$27&gt;AD25+12,AD25+12,Assumptions!$B$27)</f>
        <v>32</v>
      </c>
      <c r="AF25" s="69">
        <f>IF(Assumptions!$B$27&gt;AE25+12,AE25+12,Assumptions!$B$27)</f>
        <v>44</v>
      </c>
      <c r="AG25" s="69">
        <f>IF(Assumptions!$B$27&gt;AF25+12,AF25+12,Assumptions!$B$27)</f>
        <v>48</v>
      </c>
      <c r="AH25" s="69">
        <f>IF(Assumptions!$B$27&gt;AG25+12,AG25+12,Assumptions!$B$27)</f>
        <v>48</v>
      </c>
      <c r="AI25" s="69">
        <f>IF(Assumptions!$B$27&gt;AH25+12,AH25+12,Assumptions!$B$27)</f>
        <v>48</v>
      </c>
      <c r="AJ25" s="69">
        <f>IF(Assumptions!$B$27&gt;AI25+12,AI25+12,Assumptions!$B$27)</f>
        <v>48</v>
      </c>
      <c r="AK25" s="50" t="str">
        <f t="shared" si="4"/>
        <v>May</v>
      </c>
      <c r="AL25" s="69">
        <f>IF(Assumptions!$B$27&gt;8,8,Assumptions!$B$27)</f>
        <v>8</v>
      </c>
      <c r="AM25" s="69">
        <f>IF(Assumptions!$B$27&gt;AL25+12,AL25+12,Assumptions!$B$27)</f>
        <v>20</v>
      </c>
      <c r="AN25" s="69">
        <f>IF(Assumptions!$B$27&gt;AM25+12,AM25+12,Assumptions!$B$27)</f>
        <v>32</v>
      </c>
      <c r="AO25" s="69">
        <f>IF(Assumptions!$B$27&gt;AN25+12,AN25+12,Assumptions!$B$27)</f>
        <v>44</v>
      </c>
      <c r="AP25" s="69">
        <f>IF(Assumptions!$B$27&gt;AO25+12,AO25+12,Assumptions!$B$27)</f>
        <v>48</v>
      </c>
      <c r="AQ25" s="69">
        <f>IF(Assumptions!$B$27&gt;AP25+12,AP25+12,Assumptions!$B$27)</f>
        <v>48</v>
      </c>
      <c r="AR25" s="69">
        <f>IF(Assumptions!$B$27&gt;AQ25+12,AQ25+12,Assumptions!$B$27)</f>
        <v>48</v>
      </c>
      <c r="AS25" s="69">
        <f>IF(Assumptions!$B$27&gt;AR25+12,AR25+12,Assumptions!$B$27)</f>
        <v>48</v>
      </c>
      <c r="AT25" s="50" t="str">
        <f t="shared" si="5"/>
        <v>May</v>
      </c>
      <c r="AU25" s="69">
        <f>IF(Assumptions!$B$27&gt;8,8,Assumptions!$B$27)</f>
        <v>8</v>
      </c>
      <c r="AV25" s="69">
        <f>IF(Assumptions!$B$27&gt;AU25+12,AU25+12,Assumptions!$B$27)</f>
        <v>20</v>
      </c>
      <c r="AW25" s="69">
        <f>IF(Assumptions!$B$27&gt;AV25+12,AV25+12,Assumptions!$B$27)</f>
        <v>32</v>
      </c>
      <c r="AX25" s="69">
        <f>IF(Assumptions!$B$27&gt;AW25+12,AW25+12,Assumptions!$B$27)</f>
        <v>44</v>
      </c>
      <c r="AY25" s="69">
        <f>IF(Assumptions!$B$27&gt;AX25+12,AX25+12,Assumptions!$B$27)</f>
        <v>48</v>
      </c>
      <c r="AZ25" s="69">
        <f>IF(Assumptions!$B$27&gt;AY25+12,AY25+12,Assumptions!$B$27)</f>
        <v>48</v>
      </c>
      <c r="BA25" s="69">
        <f>IF(Assumptions!$B$27&gt;AZ25+12,AZ25+12,Assumptions!$B$27)</f>
        <v>48</v>
      </c>
      <c r="BB25" s="69">
        <f>IF(Assumptions!$B$27&gt;BA25+12,BA25+12,Assumptions!$B$27)</f>
        <v>48</v>
      </c>
      <c r="BC25" s="50" t="str">
        <f t="shared" si="6"/>
        <v>May</v>
      </c>
      <c r="BD25" s="69">
        <f>IF(Assumptions!$B$27&gt;8,8,Assumptions!$B$27)</f>
        <v>8</v>
      </c>
      <c r="BE25" s="69">
        <f>IF(Assumptions!$B$27&gt;BD25+12,BD25+12,Assumptions!$B$27)</f>
        <v>20</v>
      </c>
      <c r="BF25" s="69">
        <f>IF(Assumptions!$B$27&gt;BE25+12,BE25+12,Assumptions!$B$27)</f>
        <v>32</v>
      </c>
      <c r="BG25" s="69">
        <f>IF(Assumptions!$B$27&gt;BF25+12,BF25+12,Assumptions!$B$27)</f>
        <v>44</v>
      </c>
      <c r="BH25" s="69">
        <f>IF(Assumptions!$B$27&gt;BG25+12,BG25+12,Assumptions!$B$27)</f>
        <v>48</v>
      </c>
      <c r="BI25" s="69">
        <f>IF(Assumptions!$B$27&gt;BH25+12,BH25+12,Assumptions!$B$27)</f>
        <v>48</v>
      </c>
      <c r="BJ25" s="69">
        <f>IF(Assumptions!$B$27&gt;BI25+12,BI25+12,Assumptions!$B$27)</f>
        <v>48</v>
      </c>
      <c r="BK25" s="69">
        <f>IF(Assumptions!$B$27&gt;BJ25+12,BJ25+12,Assumptions!$B$27)</f>
        <v>48</v>
      </c>
      <c r="BL25" s="50" t="str">
        <f t="shared" si="7"/>
        <v>May</v>
      </c>
      <c r="BM25" s="69">
        <f>IF(Assumptions!$B$27&gt;8,8,Assumptions!$B$27)</f>
        <v>8</v>
      </c>
      <c r="BN25" s="69">
        <f>IF(Assumptions!$B$27&gt;BM25+12,BM25+12,Assumptions!$B$27)</f>
        <v>20</v>
      </c>
      <c r="BO25" s="69">
        <f>IF(Assumptions!$B$27&gt;BN25+12,BN25+12,Assumptions!$B$27)</f>
        <v>32</v>
      </c>
      <c r="BP25" s="69">
        <f>IF(Assumptions!$B$27&gt;BO25+12,BO25+12,Assumptions!$B$27)</f>
        <v>44</v>
      </c>
      <c r="BQ25" s="69">
        <f>IF(Assumptions!$B$27&gt;BP25+12,BP25+12,Assumptions!$B$27)</f>
        <v>48</v>
      </c>
      <c r="BR25" s="69">
        <f>IF(Assumptions!$B$27&gt;BQ25+12,BQ25+12,Assumptions!$B$27)</f>
        <v>48</v>
      </c>
      <c r="BS25" s="69">
        <f>IF(Assumptions!$B$27&gt;BR25+12,BR25+12,Assumptions!$B$27)</f>
        <v>48</v>
      </c>
      <c r="BT25" s="69">
        <f>IF(Assumptions!$B$27&gt;BS25+12,BS25+12,Assumptions!$B$27)</f>
        <v>48</v>
      </c>
      <c r="BU25" s="50" t="str">
        <f t="shared" si="8"/>
        <v>May</v>
      </c>
      <c r="BV25" s="69">
        <f>IF(Assumptions!$B$27&gt;8,8,Assumptions!$B$27)</f>
        <v>8</v>
      </c>
      <c r="BW25" s="69">
        <f>IF(Assumptions!$B$27&gt;BV25+12,BV25+12,Assumptions!$B$27)</f>
        <v>20</v>
      </c>
      <c r="BX25" s="69">
        <f>IF(Assumptions!$B$27&gt;BW25+12,BW25+12,Assumptions!$B$27)</f>
        <v>32</v>
      </c>
      <c r="BY25" s="69">
        <f>IF(Assumptions!$B$27&gt;BX25+12,BX25+12,Assumptions!$B$27)</f>
        <v>44</v>
      </c>
      <c r="BZ25" s="69">
        <f>IF(Assumptions!$B$27&gt;BY25+12,BY25+12,Assumptions!$B$27)</f>
        <v>48</v>
      </c>
      <c r="CA25" s="69">
        <f>IF(Assumptions!$B$27&gt;BZ25+12,BZ25+12,Assumptions!$B$27)</f>
        <v>48</v>
      </c>
      <c r="CB25" s="69">
        <f>IF(Assumptions!$B$27&gt;CA25+12,CA25+12,Assumptions!$B$27)</f>
        <v>48</v>
      </c>
      <c r="CC25" s="69">
        <f>IF(Assumptions!$B$27&gt;CB25+12,CB25+12,Assumptions!$B$27)</f>
        <v>48</v>
      </c>
      <c r="CD25" s="50" t="str">
        <f t="shared" si="9"/>
        <v>May</v>
      </c>
      <c r="CE25" s="69">
        <f>IF(Assumptions!$B$27&gt;8,8,Assumptions!$B$27)</f>
        <v>8</v>
      </c>
      <c r="CF25" s="69">
        <f>IF(Assumptions!$B$27&gt;CE25+12,CE25+12,Assumptions!$B$27)</f>
        <v>20</v>
      </c>
      <c r="CG25" s="69">
        <f>IF(Assumptions!$B$27&gt;CF25+12,CF25+12,Assumptions!$B$27)</f>
        <v>32</v>
      </c>
      <c r="CH25" s="69">
        <f>IF(Assumptions!$B$27&gt;CG25+12,CG25+12,Assumptions!$B$27)</f>
        <v>44</v>
      </c>
      <c r="CI25" s="69">
        <f>IF(Assumptions!$B$27&gt;CH25+12,CH25+12,Assumptions!$B$27)</f>
        <v>48</v>
      </c>
      <c r="CJ25" s="69">
        <f>IF(Assumptions!$B$27&gt;CI25+12,CI25+12,Assumptions!$B$27)</f>
        <v>48</v>
      </c>
      <c r="CK25" s="69">
        <f>IF(Assumptions!$B$27&gt;CJ25+12,CJ25+12,Assumptions!$B$27)</f>
        <v>48</v>
      </c>
      <c r="CL25" s="69">
        <f>IF(Assumptions!$B$27&gt;CK25+12,CK25+12,Assumptions!$B$27)</f>
        <v>48</v>
      </c>
    </row>
    <row r="26" spans="1:90" ht="13.7" customHeight="1">
      <c r="A26" s="50" t="str">
        <f t="shared" si="0"/>
        <v>Jun</v>
      </c>
      <c r="B26" s="41">
        <f>IF(Assumptions!$B$27&gt;7,7,Assumptions!$B$27)</f>
        <v>7</v>
      </c>
      <c r="C26" s="41">
        <f>IF(Assumptions!$B$27&gt;B26+12,B26+12,Assumptions!$B$27)</f>
        <v>19</v>
      </c>
      <c r="D26" s="41">
        <f>IF(Assumptions!$B$27&gt;C26+12,C26+12,Assumptions!$B$27)</f>
        <v>31</v>
      </c>
      <c r="E26" s="41">
        <f>IF(Assumptions!$B$27&gt;D26+12,D26+12,Assumptions!$B$27)</f>
        <v>43</v>
      </c>
      <c r="F26" s="41">
        <f>IF(Assumptions!$B$27&gt;E26+12,E26+12,Assumptions!$B$27)</f>
        <v>48</v>
      </c>
      <c r="G26" s="41">
        <f>IF(Assumptions!$B$27&gt;F26+12,F26+12,Assumptions!$B$27)</f>
        <v>48</v>
      </c>
      <c r="H26" s="41">
        <f>IF(Assumptions!$B$27&gt;G26+12,G26+12,Assumptions!$B$27)</f>
        <v>48</v>
      </c>
      <c r="I26" s="41">
        <f>IF(Assumptions!$B$27&gt;H26+12,H26+12,Assumptions!$B$27)</f>
        <v>48</v>
      </c>
      <c r="J26" s="68" t="str">
        <f t="shared" si="1"/>
        <v>Jun</v>
      </c>
      <c r="K26" s="41">
        <f>IF(Assumptions!$B$27&gt;7,7,Assumptions!$B$27)</f>
        <v>7</v>
      </c>
      <c r="L26" s="69">
        <f>IF(Assumptions!$B$27&gt;K26+12,K26+12,Assumptions!$B$27)</f>
        <v>19</v>
      </c>
      <c r="M26" s="69">
        <f>IF(Assumptions!$B$27&gt;L26+12,L26+12,Assumptions!$B$27)</f>
        <v>31</v>
      </c>
      <c r="N26" s="69">
        <f>IF(Assumptions!$B$27&gt;M26+12,M26+12,Assumptions!$B$27)</f>
        <v>43</v>
      </c>
      <c r="O26" s="69">
        <f>IF(Assumptions!$B$27&gt;N26+12,N26+12,Assumptions!$B$27)</f>
        <v>48</v>
      </c>
      <c r="P26" s="69">
        <f>IF(Assumptions!$B$27&gt;O26+12,O26+12,Assumptions!$B$27)</f>
        <v>48</v>
      </c>
      <c r="Q26" s="69">
        <f>IF(Assumptions!$B$27&gt;P26+12,P26+12,Assumptions!$B$27)</f>
        <v>48</v>
      </c>
      <c r="R26" s="69">
        <f>IF(Assumptions!$B$27&gt;Q26+12,Q26+12,Assumptions!$B$27)</f>
        <v>48</v>
      </c>
      <c r="S26" s="50" t="str">
        <f t="shared" si="2"/>
        <v>Jun</v>
      </c>
      <c r="T26" s="69">
        <f>IF(Assumptions!$B$27&gt;7,7,Assumptions!$B$27)</f>
        <v>7</v>
      </c>
      <c r="U26" s="69">
        <f>IF(Assumptions!$B$27&gt;T26+12,T26+12,Assumptions!$B$27)</f>
        <v>19</v>
      </c>
      <c r="V26" s="69">
        <f>IF(Assumptions!$B$27&gt;U26+12,U26+12,Assumptions!$B$27)</f>
        <v>31</v>
      </c>
      <c r="W26" s="69">
        <f>IF(Assumptions!$B$27&gt;V26+12,V26+12,Assumptions!$B$27)</f>
        <v>43</v>
      </c>
      <c r="X26" s="69">
        <f>IF(Assumptions!$B$27&gt;W26+12,W26+12,Assumptions!$B$27)</f>
        <v>48</v>
      </c>
      <c r="Y26" s="69">
        <f>IF(Assumptions!$B$27&gt;X26+12,X26+12,Assumptions!$B$27)</f>
        <v>48</v>
      </c>
      <c r="Z26" s="69">
        <f>IF(Assumptions!$B$27&gt;Y26+12,Y26+12,Assumptions!$B$27)</f>
        <v>48</v>
      </c>
      <c r="AA26" s="69">
        <f>IF(Assumptions!$B$27&gt;Z26+12,Z26+12,Assumptions!$B$27)</f>
        <v>48</v>
      </c>
      <c r="AB26" s="50" t="str">
        <f t="shared" si="3"/>
        <v>Jun</v>
      </c>
      <c r="AC26" s="69">
        <f>IF(Assumptions!$B$27&gt;7,7,Assumptions!$B$27)</f>
        <v>7</v>
      </c>
      <c r="AD26" s="69">
        <f>IF(Assumptions!$B$27&gt;AC26+12,AC26+12,Assumptions!$B$27)</f>
        <v>19</v>
      </c>
      <c r="AE26" s="69">
        <f>IF(Assumptions!$B$27&gt;AD26+12,AD26+12,Assumptions!$B$27)</f>
        <v>31</v>
      </c>
      <c r="AF26" s="69">
        <f>IF(Assumptions!$B$27&gt;AE26+12,AE26+12,Assumptions!$B$27)</f>
        <v>43</v>
      </c>
      <c r="AG26" s="69">
        <f>IF(Assumptions!$B$27&gt;AF26+12,AF26+12,Assumptions!$B$27)</f>
        <v>48</v>
      </c>
      <c r="AH26" s="69">
        <f>IF(Assumptions!$B$27&gt;AG26+12,AG26+12,Assumptions!$B$27)</f>
        <v>48</v>
      </c>
      <c r="AI26" s="69">
        <f>IF(Assumptions!$B$27&gt;AH26+12,AH26+12,Assumptions!$B$27)</f>
        <v>48</v>
      </c>
      <c r="AJ26" s="69">
        <f>IF(Assumptions!$B$27&gt;AI26+12,AI26+12,Assumptions!$B$27)</f>
        <v>48</v>
      </c>
      <c r="AK26" s="50" t="str">
        <f t="shared" si="4"/>
        <v>Jun</v>
      </c>
      <c r="AL26" s="69">
        <f>IF(Assumptions!$B$27&gt;7,7,Assumptions!$B$27)</f>
        <v>7</v>
      </c>
      <c r="AM26" s="69">
        <f>IF(Assumptions!$B$27&gt;AL26+12,AL26+12,Assumptions!$B$27)</f>
        <v>19</v>
      </c>
      <c r="AN26" s="69">
        <f>IF(Assumptions!$B$27&gt;AM26+12,AM26+12,Assumptions!$B$27)</f>
        <v>31</v>
      </c>
      <c r="AO26" s="69">
        <f>IF(Assumptions!$B$27&gt;AN26+12,AN26+12,Assumptions!$B$27)</f>
        <v>43</v>
      </c>
      <c r="AP26" s="69">
        <f>IF(Assumptions!$B$27&gt;AO26+12,AO26+12,Assumptions!$B$27)</f>
        <v>48</v>
      </c>
      <c r="AQ26" s="69">
        <f>IF(Assumptions!$B$27&gt;AP26+12,AP26+12,Assumptions!$B$27)</f>
        <v>48</v>
      </c>
      <c r="AR26" s="69">
        <f>IF(Assumptions!$B$27&gt;AQ26+12,AQ26+12,Assumptions!$B$27)</f>
        <v>48</v>
      </c>
      <c r="AS26" s="69">
        <f>IF(Assumptions!$B$27&gt;AR26+12,AR26+12,Assumptions!$B$27)</f>
        <v>48</v>
      </c>
      <c r="AT26" s="50" t="str">
        <f t="shared" si="5"/>
        <v>Jun</v>
      </c>
      <c r="AU26" s="69">
        <f>IF(Assumptions!$B$27&gt;7,7,Assumptions!$B$27)</f>
        <v>7</v>
      </c>
      <c r="AV26" s="69">
        <f>IF(Assumptions!$B$27&gt;AU26+12,AU26+12,Assumptions!$B$27)</f>
        <v>19</v>
      </c>
      <c r="AW26" s="69">
        <f>IF(Assumptions!$B$27&gt;AV26+12,AV26+12,Assumptions!$B$27)</f>
        <v>31</v>
      </c>
      <c r="AX26" s="69">
        <f>IF(Assumptions!$B$27&gt;AW26+12,AW26+12,Assumptions!$B$27)</f>
        <v>43</v>
      </c>
      <c r="AY26" s="69">
        <f>IF(Assumptions!$B$27&gt;AX26+12,AX26+12,Assumptions!$B$27)</f>
        <v>48</v>
      </c>
      <c r="AZ26" s="69">
        <f>IF(Assumptions!$B$27&gt;AY26+12,AY26+12,Assumptions!$B$27)</f>
        <v>48</v>
      </c>
      <c r="BA26" s="69">
        <f>IF(Assumptions!$B$27&gt;AZ26+12,AZ26+12,Assumptions!$B$27)</f>
        <v>48</v>
      </c>
      <c r="BB26" s="69">
        <f>IF(Assumptions!$B$27&gt;BA26+12,BA26+12,Assumptions!$B$27)</f>
        <v>48</v>
      </c>
      <c r="BC26" s="50" t="str">
        <f t="shared" si="6"/>
        <v>Jun</v>
      </c>
      <c r="BD26" s="69">
        <f>IF(Assumptions!$B$27&gt;7,7,Assumptions!$B$27)</f>
        <v>7</v>
      </c>
      <c r="BE26" s="69">
        <f>IF(Assumptions!$B$27&gt;BD26+12,BD26+12,Assumptions!$B$27)</f>
        <v>19</v>
      </c>
      <c r="BF26" s="69">
        <f>IF(Assumptions!$B$27&gt;BE26+12,BE26+12,Assumptions!$B$27)</f>
        <v>31</v>
      </c>
      <c r="BG26" s="69">
        <f>IF(Assumptions!$B$27&gt;BF26+12,BF26+12,Assumptions!$B$27)</f>
        <v>43</v>
      </c>
      <c r="BH26" s="69">
        <f>IF(Assumptions!$B$27&gt;BG26+12,BG26+12,Assumptions!$B$27)</f>
        <v>48</v>
      </c>
      <c r="BI26" s="69">
        <f>IF(Assumptions!$B$27&gt;BH26+12,BH26+12,Assumptions!$B$27)</f>
        <v>48</v>
      </c>
      <c r="BJ26" s="69">
        <f>IF(Assumptions!$B$27&gt;BI26+12,BI26+12,Assumptions!$B$27)</f>
        <v>48</v>
      </c>
      <c r="BK26" s="69">
        <f>IF(Assumptions!$B$27&gt;BJ26+12,BJ26+12,Assumptions!$B$27)</f>
        <v>48</v>
      </c>
      <c r="BL26" s="50" t="str">
        <f t="shared" si="7"/>
        <v>Jun</v>
      </c>
      <c r="BM26" s="69">
        <f>IF(Assumptions!$B$27&gt;7,7,Assumptions!$B$27)</f>
        <v>7</v>
      </c>
      <c r="BN26" s="69">
        <f>IF(Assumptions!$B$27&gt;BM26+12,BM26+12,Assumptions!$B$27)</f>
        <v>19</v>
      </c>
      <c r="BO26" s="69">
        <f>IF(Assumptions!$B$27&gt;BN26+12,BN26+12,Assumptions!$B$27)</f>
        <v>31</v>
      </c>
      <c r="BP26" s="69">
        <f>IF(Assumptions!$B$27&gt;BO26+12,BO26+12,Assumptions!$B$27)</f>
        <v>43</v>
      </c>
      <c r="BQ26" s="69">
        <f>IF(Assumptions!$B$27&gt;BP26+12,BP26+12,Assumptions!$B$27)</f>
        <v>48</v>
      </c>
      <c r="BR26" s="69">
        <f>IF(Assumptions!$B$27&gt;BQ26+12,BQ26+12,Assumptions!$B$27)</f>
        <v>48</v>
      </c>
      <c r="BS26" s="69">
        <f>IF(Assumptions!$B$27&gt;BR26+12,BR26+12,Assumptions!$B$27)</f>
        <v>48</v>
      </c>
      <c r="BT26" s="69">
        <f>IF(Assumptions!$B$27&gt;BS26+12,BS26+12,Assumptions!$B$27)</f>
        <v>48</v>
      </c>
      <c r="BU26" s="50" t="str">
        <f t="shared" si="8"/>
        <v>Jun</v>
      </c>
      <c r="BV26" s="69">
        <f>IF(Assumptions!$B$27&gt;7,7,Assumptions!$B$27)</f>
        <v>7</v>
      </c>
      <c r="BW26" s="69">
        <f>IF(Assumptions!$B$27&gt;BV26+12,BV26+12,Assumptions!$B$27)</f>
        <v>19</v>
      </c>
      <c r="BX26" s="69">
        <f>IF(Assumptions!$B$27&gt;BW26+12,BW26+12,Assumptions!$B$27)</f>
        <v>31</v>
      </c>
      <c r="BY26" s="69">
        <f>IF(Assumptions!$B$27&gt;BX26+12,BX26+12,Assumptions!$B$27)</f>
        <v>43</v>
      </c>
      <c r="BZ26" s="69">
        <f>IF(Assumptions!$B$27&gt;BY26+12,BY26+12,Assumptions!$B$27)</f>
        <v>48</v>
      </c>
      <c r="CA26" s="69">
        <f>IF(Assumptions!$B$27&gt;BZ26+12,BZ26+12,Assumptions!$B$27)</f>
        <v>48</v>
      </c>
      <c r="CB26" s="69">
        <f>IF(Assumptions!$B$27&gt;CA26+12,CA26+12,Assumptions!$B$27)</f>
        <v>48</v>
      </c>
      <c r="CC26" s="69">
        <f>IF(Assumptions!$B$27&gt;CB26+12,CB26+12,Assumptions!$B$27)</f>
        <v>48</v>
      </c>
      <c r="CD26" s="50" t="str">
        <f t="shared" si="9"/>
        <v>Jun</v>
      </c>
      <c r="CE26" s="69">
        <f>IF(Assumptions!$B$27&gt;7,7,Assumptions!$B$27)</f>
        <v>7</v>
      </c>
      <c r="CF26" s="69">
        <f>IF(Assumptions!$B$27&gt;CE26+12,CE26+12,Assumptions!$B$27)</f>
        <v>19</v>
      </c>
      <c r="CG26" s="69">
        <f>IF(Assumptions!$B$27&gt;CF26+12,CF26+12,Assumptions!$B$27)</f>
        <v>31</v>
      </c>
      <c r="CH26" s="69">
        <f>IF(Assumptions!$B$27&gt;CG26+12,CG26+12,Assumptions!$B$27)</f>
        <v>43</v>
      </c>
      <c r="CI26" s="69">
        <f>IF(Assumptions!$B$27&gt;CH26+12,CH26+12,Assumptions!$B$27)</f>
        <v>48</v>
      </c>
      <c r="CJ26" s="69">
        <f>IF(Assumptions!$B$27&gt;CI26+12,CI26+12,Assumptions!$B$27)</f>
        <v>48</v>
      </c>
      <c r="CK26" s="69">
        <f>IF(Assumptions!$B$27&gt;CJ26+12,CJ26+12,Assumptions!$B$27)</f>
        <v>48</v>
      </c>
      <c r="CL26" s="69">
        <f>IF(Assumptions!$B$27&gt;CK26+12,CK26+12,Assumptions!$B$27)</f>
        <v>48</v>
      </c>
    </row>
    <row r="27" spans="1:90" ht="13.7" customHeight="1">
      <c r="A27" s="50" t="str">
        <f t="shared" si="0"/>
        <v>Jul</v>
      </c>
      <c r="B27" s="41">
        <f>IF(Assumptions!$B$27&gt;6,6,Assumptions!$B$27)</f>
        <v>6</v>
      </c>
      <c r="C27" s="41">
        <f>IF(Assumptions!$B$27&gt;B27+12,B27+12,Assumptions!$B$27)</f>
        <v>18</v>
      </c>
      <c r="D27" s="41">
        <f>IF(Assumptions!$B$27&gt;C27+12,C27+12,Assumptions!$B$27)</f>
        <v>30</v>
      </c>
      <c r="E27" s="41">
        <f>IF(Assumptions!$B$27&gt;D27+12,D27+12,Assumptions!$B$27)</f>
        <v>42</v>
      </c>
      <c r="F27" s="41">
        <f>IF(Assumptions!$B$27&gt;E27+12,E27+12,Assumptions!$B$27)</f>
        <v>48</v>
      </c>
      <c r="G27" s="41">
        <f>IF(Assumptions!$B$27&gt;F27+12,F27+12,Assumptions!$B$27)</f>
        <v>48</v>
      </c>
      <c r="H27" s="41">
        <f>IF(Assumptions!$B$27&gt;G27+12,G27+12,Assumptions!$B$27)</f>
        <v>48</v>
      </c>
      <c r="I27" s="41">
        <f>IF(Assumptions!$B$27&gt;H27+12,H27+12,Assumptions!$B$27)</f>
        <v>48</v>
      </c>
      <c r="J27" s="68" t="str">
        <f t="shared" si="1"/>
        <v>Jul</v>
      </c>
      <c r="K27" s="41">
        <f>IF(Assumptions!$B$27&gt;6,6,Assumptions!$B$27)</f>
        <v>6</v>
      </c>
      <c r="L27" s="69">
        <f>IF(Assumptions!$B$27&gt;K27+12,K27+12,Assumptions!$B$27)</f>
        <v>18</v>
      </c>
      <c r="M27" s="69">
        <f>IF(Assumptions!$B$27&gt;L27+12,L27+12,Assumptions!$B$27)</f>
        <v>30</v>
      </c>
      <c r="N27" s="69">
        <f>IF(Assumptions!$B$27&gt;M27+12,M27+12,Assumptions!$B$27)</f>
        <v>42</v>
      </c>
      <c r="O27" s="69">
        <f>IF(Assumptions!$B$27&gt;N27+12,N27+12,Assumptions!$B$27)</f>
        <v>48</v>
      </c>
      <c r="P27" s="69">
        <f>IF(Assumptions!$B$27&gt;O27+12,O27+12,Assumptions!$B$27)</f>
        <v>48</v>
      </c>
      <c r="Q27" s="69">
        <f>IF(Assumptions!$B$27&gt;P27+12,P27+12,Assumptions!$B$27)</f>
        <v>48</v>
      </c>
      <c r="R27" s="69">
        <f>IF(Assumptions!$B$27&gt;Q27+12,Q27+12,Assumptions!$B$27)</f>
        <v>48</v>
      </c>
      <c r="S27" s="50" t="str">
        <f t="shared" si="2"/>
        <v>Jul</v>
      </c>
      <c r="T27" s="69">
        <f>IF(Assumptions!$B$27&gt;6,6,Assumptions!$B$27)</f>
        <v>6</v>
      </c>
      <c r="U27" s="69">
        <f>IF(Assumptions!$B$27&gt;T27+12,T27+12,Assumptions!$B$27)</f>
        <v>18</v>
      </c>
      <c r="V27" s="69">
        <f>IF(Assumptions!$B$27&gt;U27+12,U27+12,Assumptions!$B$27)</f>
        <v>30</v>
      </c>
      <c r="W27" s="69">
        <f>IF(Assumptions!$B$27&gt;V27+12,V27+12,Assumptions!$B$27)</f>
        <v>42</v>
      </c>
      <c r="X27" s="69">
        <f>IF(Assumptions!$B$27&gt;W27+12,W27+12,Assumptions!$B$27)</f>
        <v>48</v>
      </c>
      <c r="Y27" s="69">
        <f>IF(Assumptions!$B$27&gt;X27+12,X27+12,Assumptions!$B$27)</f>
        <v>48</v>
      </c>
      <c r="Z27" s="69">
        <f>IF(Assumptions!$B$27&gt;Y27+12,Y27+12,Assumptions!$B$27)</f>
        <v>48</v>
      </c>
      <c r="AA27" s="69">
        <f>IF(Assumptions!$B$27&gt;Z27+12,Z27+12,Assumptions!$B$27)</f>
        <v>48</v>
      </c>
      <c r="AB27" s="50" t="str">
        <f t="shared" si="3"/>
        <v>Jul</v>
      </c>
      <c r="AC27" s="69">
        <f>IF(Assumptions!$B$27&gt;6,6,Assumptions!$B$27)</f>
        <v>6</v>
      </c>
      <c r="AD27" s="69">
        <f>IF(Assumptions!$B$27&gt;AC27+12,AC27+12,Assumptions!$B$27)</f>
        <v>18</v>
      </c>
      <c r="AE27" s="69">
        <f>IF(Assumptions!$B$27&gt;AD27+12,AD27+12,Assumptions!$B$27)</f>
        <v>30</v>
      </c>
      <c r="AF27" s="69">
        <f>IF(Assumptions!$B$27&gt;AE27+12,AE27+12,Assumptions!$B$27)</f>
        <v>42</v>
      </c>
      <c r="AG27" s="69">
        <f>IF(Assumptions!$B$27&gt;AF27+12,AF27+12,Assumptions!$B$27)</f>
        <v>48</v>
      </c>
      <c r="AH27" s="69">
        <f>IF(Assumptions!$B$27&gt;AG27+12,AG27+12,Assumptions!$B$27)</f>
        <v>48</v>
      </c>
      <c r="AI27" s="69">
        <f>IF(Assumptions!$B$27&gt;AH27+12,AH27+12,Assumptions!$B$27)</f>
        <v>48</v>
      </c>
      <c r="AJ27" s="69">
        <f>IF(Assumptions!$B$27&gt;AI27+12,AI27+12,Assumptions!$B$27)</f>
        <v>48</v>
      </c>
      <c r="AK27" s="50" t="str">
        <f t="shared" si="4"/>
        <v>Jul</v>
      </c>
      <c r="AL27" s="69">
        <f>IF(Assumptions!$B$27&gt;6,6,Assumptions!$B$27)</f>
        <v>6</v>
      </c>
      <c r="AM27" s="69">
        <f>IF(Assumptions!$B$27&gt;AL27+12,AL27+12,Assumptions!$B$27)</f>
        <v>18</v>
      </c>
      <c r="AN27" s="69">
        <f>IF(Assumptions!$B$27&gt;AM27+12,AM27+12,Assumptions!$B$27)</f>
        <v>30</v>
      </c>
      <c r="AO27" s="69">
        <f>IF(Assumptions!$B$27&gt;AN27+12,AN27+12,Assumptions!$B$27)</f>
        <v>42</v>
      </c>
      <c r="AP27" s="69">
        <f>IF(Assumptions!$B$27&gt;AO27+12,AO27+12,Assumptions!$B$27)</f>
        <v>48</v>
      </c>
      <c r="AQ27" s="69">
        <f>IF(Assumptions!$B$27&gt;AP27+12,AP27+12,Assumptions!$B$27)</f>
        <v>48</v>
      </c>
      <c r="AR27" s="69">
        <f>IF(Assumptions!$B$27&gt;AQ27+12,AQ27+12,Assumptions!$B$27)</f>
        <v>48</v>
      </c>
      <c r="AS27" s="69">
        <f>IF(Assumptions!$B$27&gt;AR27+12,AR27+12,Assumptions!$B$27)</f>
        <v>48</v>
      </c>
      <c r="AT27" s="50" t="str">
        <f t="shared" si="5"/>
        <v>Jul</v>
      </c>
      <c r="AU27" s="69">
        <f>IF(Assumptions!$B$27&gt;6,6,Assumptions!$B$27)</f>
        <v>6</v>
      </c>
      <c r="AV27" s="69">
        <f>IF(Assumptions!$B$27&gt;AU27+12,AU27+12,Assumptions!$B$27)</f>
        <v>18</v>
      </c>
      <c r="AW27" s="69">
        <f>IF(Assumptions!$B$27&gt;AV27+12,AV27+12,Assumptions!$B$27)</f>
        <v>30</v>
      </c>
      <c r="AX27" s="69">
        <f>IF(Assumptions!$B$27&gt;AW27+12,AW27+12,Assumptions!$B$27)</f>
        <v>42</v>
      </c>
      <c r="AY27" s="69">
        <f>IF(Assumptions!$B$27&gt;AX27+12,AX27+12,Assumptions!$B$27)</f>
        <v>48</v>
      </c>
      <c r="AZ27" s="69">
        <f>IF(Assumptions!$B$27&gt;AY27+12,AY27+12,Assumptions!$B$27)</f>
        <v>48</v>
      </c>
      <c r="BA27" s="69">
        <f>IF(Assumptions!$B$27&gt;AZ27+12,AZ27+12,Assumptions!$B$27)</f>
        <v>48</v>
      </c>
      <c r="BB27" s="69">
        <f>IF(Assumptions!$B$27&gt;BA27+12,BA27+12,Assumptions!$B$27)</f>
        <v>48</v>
      </c>
      <c r="BC27" s="50" t="str">
        <f t="shared" si="6"/>
        <v>Jul</v>
      </c>
      <c r="BD27" s="69">
        <f>IF(Assumptions!$B$27&gt;6,6,Assumptions!$B$27)</f>
        <v>6</v>
      </c>
      <c r="BE27" s="69">
        <f>IF(Assumptions!$B$27&gt;BD27+12,BD27+12,Assumptions!$B$27)</f>
        <v>18</v>
      </c>
      <c r="BF27" s="69">
        <f>IF(Assumptions!$B$27&gt;BE27+12,BE27+12,Assumptions!$B$27)</f>
        <v>30</v>
      </c>
      <c r="BG27" s="69">
        <f>IF(Assumptions!$B$27&gt;BF27+12,BF27+12,Assumptions!$B$27)</f>
        <v>42</v>
      </c>
      <c r="BH27" s="69">
        <f>IF(Assumptions!$B$27&gt;BG27+12,BG27+12,Assumptions!$B$27)</f>
        <v>48</v>
      </c>
      <c r="BI27" s="69">
        <f>IF(Assumptions!$B$27&gt;BH27+12,BH27+12,Assumptions!$B$27)</f>
        <v>48</v>
      </c>
      <c r="BJ27" s="69">
        <f>IF(Assumptions!$B$27&gt;BI27+12,BI27+12,Assumptions!$B$27)</f>
        <v>48</v>
      </c>
      <c r="BK27" s="69">
        <f>IF(Assumptions!$B$27&gt;BJ27+12,BJ27+12,Assumptions!$B$27)</f>
        <v>48</v>
      </c>
      <c r="BL27" s="50" t="str">
        <f t="shared" si="7"/>
        <v>Jul</v>
      </c>
      <c r="BM27" s="69">
        <f>IF(Assumptions!$B$27&gt;6,6,Assumptions!$B$27)</f>
        <v>6</v>
      </c>
      <c r="BN27" s="69">
        <f>IF(Assumptions!$B$27&gt;BM27+12,BM27+12,Assumptions!$B$27)</f>
        <v>18</v>
      </c>
      <c r="BO27" s="69">
        <f>IF(Assumptions!$B$27&gt;BN27+12,BN27+12,Assumptions!$B$27)</f>
        <v>30</v>
      </c>
      <c r="BP27" s="69">
        <f>IF(Assumptions!$B$27&gt;BO27+12,BO27+12,Assumptions!$B$27)</f>
        <v>42</v>
      </c>
      <c r="BQ27" s="69">
        <f>IF(Assumptions!$B$27&gt;BP27+12,BP27+12,Assumptions!$B$27)</f>
        <v>48</v>
      </c>
      <c r="BR27" s="69">
        <f>IF(Assumptions!$B$27&gt;BQ27+12,BQ27+12,Assumptions!$B$27)</f>
        <v>48</v>
      </c>
      <c r="BS27" s="69">
        <f>IF(Assumptions!$B$27&gt;BR27+12,BR27+12,Assumptions!$B$27)</f>
        <v>48</v>
      </c>
      <c r="BT27" s="69">
        <f>IF(Assumptions!$B$27&gt;BS27+12,BS27+12,Assumptions!$B$27)</f>
        <v>48</v>
      </c>
      <c r="BU27" s="50" t="str">
        <f t="shared" si="8"/>
        <v>Jul</v>
      </c>
      <c r="BV27" s="69">
        <f>IF(Assumptions!$B$27&gt;6,6,Assumptions!$B$27)</f>
        <v>6</v>
      </c>
      <c r="BW27" s="69">
        <f>IF(Assumptions!$B$27&gt;BV27+12,BV27+12,Assumptions!$B$27)</f>
        <v>18</v>
      </c>
      <c r="BX27" s="69">
        <f>IF(Assumptions!$B$27&gt;BW27+12,BW27+12,Assumptions!$B$27)</f>
        <v>30</v>
      </c>
      <c r="BY27" s="69">
        <f>IF(Assumptions!$B$27&gt;BX27+12,BX27+12,Assumptions!$B$27)</f>
        <v>42</v>
      </c>
      <c r="BZ27" s="69">
        <f>IF(Assumptions!$B$27&gt;BY27+12,BY27+12,Assumptions!$B$27)</f>
        <v>48</v>
      </c>
      <c r="CA27" s="69">
        <f>IF(Assumptions!$B$27&gt;BZ27+12,BZ27+12,Assumptions!$B$27)</f>
        <v>48</v>
      </c>
      <c r="CB27" s="69">
        <f>IF(Assumptions!$B$27&gt;CA27+12,CA27+12,Assumptions!$B$27)</f>
        <v>48</v>
      </c>
      <c r="CC27" s="69">
        <f>IF(Assumptions!$B$27&gt;CB27+12,CB27+12,Assumptions!$B$27)</f>
        <v>48</v>
      </c>
      <c r="CD27" s="50" t="str">
        <f t="shared" si="9"/>
        <v>Jul</v>
      </c>
      <c r="CE27" s="69">
        <f>IF(Assumptions!$B$27&gt;6,6,Assumptions!$B$27)</f>
        <v>6</v>
      </c>
      <c r="CF27" s="69">
        <f>IF(Assumptions!$B$27&gt;CE27+12,CE27+12,Assumptions!$B$27)</f>
        <v>18</v>
      </c>
      <c r="CG27" s="69">
        <f>IF(Assumptions!$B$27&gt;CF27+12,CF27+12,Assumptions!$B$27)</f>
        <v>30</v>
      </c>
      <c r="CH27" s="69">
        <f>IF(Assumptions!$B$27&gt;CG27+12,CG27+12,Assumptions!$B$27)</f>
        <v>42</v>
      </c>
      <c r="CI27" s="69">
        <f>IF(Assumptions!$B$27&gt;CH27+12,CH27+12,Assumptions!$B$27)</f>
        <v>48</v>
      </c>
      <c r="CJ27" s="69">
        <f>IF(Assumptions!$B$27&gt;CI27+12,CI27+12,Assumptions!$B$27)</f>
        <v>48</v>
      </c>
      <c r="CK27" s="69">
        <f>IF(Assumptions!$B$27&gt;CJ27+12,CJ27+12,Assumptions!$B$27)</f>
        <v>48</v>
      </c>
      <c r="CL27" s="69">
        <f>IF(Assumptions!$B$27&gt;CK27+12,CK27+12,Assumptions!$B$27)</f>
        <v>48</v>
      </c>
    </row>
    <row r="28" spans="1:90" ht="13.7" customHeight="1">
      <c r="A28" s="50" t="str">
        <f t="shared" si="0"/>
        <v>Aug</v>
      </c>
      <c r="B28" s="41">
        <f>IF(Assumptions!$B$27&gt;5,5,Assumptions!$B$27)</f>
        <v>5</v>
      </c>
      <c r="C28" s="41">
        <f>IF(Assumptions!$B$27&gt;B28+12,B28+12,Assumptions!$B$27)</f>
        <v>17</v>
      </c>
      <c r="D28" s="41">
        <f>IF(Assumptions!$B$27&gt;C28+12,C28+12,Assumptions!$B$27)</f>
        <v>29</v>
      </c>
      <c r="E28" s="41">
        <f>IF(Assumptions!$B$27&gt;D28+12,D28+12,Assumptions!$B$27)</f>
        <v>41</v>
      </c>
      <c r="F28" s="41">
        <f>IF(Assumptions!$B$27&gt;E28+12,E28+12,Assumptions!$B$27)</f>
        <v>48</v>
      </c>
      <c r="G28" s="41">
        <f>IF(Assumptions!$B$27&gt;F28+12,F28+12,Assumptions!$B$27)</f>
        <v>48</v>
      </c>
      <c r="H28" s="41">
        <f>IF(Assumptions!$B$27&gt;G28+12,G28+12,Assumptions!$B$27)</f>
        <v>48</v>
      </c>
      <c r="I28" s="41">
        <f>IF(Assumptions!$B$27&gt;H28+12,H28+12,Assumptions!$B$27)</f>
        <v>48</v>
      </c>
      <c r="J28" s="68" t="str">
        <f t="shared" si="1"/>
        <v>Aug</v>
      </c>
      <c r="K28" s="41">
        <f>IF(Assumptions!$B$27&gt;5,5,Assumptions!$B$27)</f>
        <v>5</v>
      </c>
      <c r="L28" s="69">
        <f>IF(Assumptions!$B$27&gt;K28+12,K28+12,Assumptions!$B$27)</f>
        <v>17</v>
      </c>
      <c r="M28" s="69">
        <f>IF(Assumptions!$B$27&gt;L28+12,L28+12,Assumptions!$B$27)</f>
        <v>29</v>
      </c>
      <c r="N28" s="69">
        <f>IF(Assumptions!$B$27&gt;M28+12,M28+12,Assumptions!$B$27)</f>
        <v>41</v>
      </c>
      <c r="O28" s="69">
        <f>IF(Assumptions!$B$27&gt;N28+12,N28+12,Assumptions!$B$27)</f>
        <v>48</v>
      </c>
      <c r="P28" s="69">
        <f>IF(Assumptions!$B$27&gt;O28+12,O28+12,Assumptions!$B$27)</f>
        <v>48</v>
      </c>
      <c r="Q28" s="69">
        <f>IF(Assumptions!$B$27&gt;P28+12,P28+12,Assumptions!$B$27)</f>
        <v>48</v>
      </c>
      <c r="R28" s="69">
        <f>IF(Assumptions!$B$27&gt;Q28+12,Q28+12,Assumptions!$B$27)</f>
        <v>48</v>
      </c>
      <c r="S28" s="50" t="str">
        <f t="shared" si="2"/>
        <v>Aug</v>
      </c>
      <c r="T28" s="69">
        <f>IF(Assumptions!$B$27&gt;5,5,Assumptions!$B$27)</f>
        <v>5</v>
      </c>
      <c r="U28" s="69">
        <f>IF(Assumptions!$B$27&gt;T28+12,T28+12,Assumptions!$B$27)</f>
        <v>17</v>
      </c>
      <c r="V28" s="69">
        <f>IF(Assumptions!$B$27&gt;U28+12,U28+12,Assumptions!$B$27)</f>
        <v>29</v>
      </c>
      <c r="W28" s="69">
        <f>IF(Assumptions!$B$27&gt;V28+12,V28+12,Assumptions!$B$27)</f>
        <v>41</v>
      </c>
      <c r="X28" s="69">
        <f>IF(Assumptions!$B$27&gt;W28+12,W28+12,Assumptions!$B$27)</f>
        <v>48</v>
      </c>
      <c r="Y28" s="69">
        <f>IF(Assumptions!$B$27&gt;X28+12,X28+12,Assumptions!$B$27)</f>
        <v>48</v>
      </c>
      <c r="Z28" s="69">
        <f>IF(Assumptions!$B$27&gt;Y28+12,Y28+12,Assumptions!$B$27)</f>
        <v>48</v>
      </c>
      <c r="AA28" s="69">
        <f>IF(Assumptions!$B$27&gt;Z28+12,Z28+12,Assumptions!$B$27)</f>
        <v>48</v>
      </c>
      <c r="AB28" s="50" t="str">
        <f t="shared" si="3"/>
        <v>Aug</v>
      </c>
      <c r="AC28" s="69">
        <f>IF(Assumptions!$B$27&gt;5,5,Assumptions!$B$27)</f>
        <v>5</v>
      </c>
      <c r="AD28" s="69">
        <f>IF(Assumptions!$B$27&gt;AC28+12,AC28+12,Assumptions!$B$27)</f>
        <v>17</v>
      </c>
      <c r="AE28" s="69">
        <f>IF(Assumptions!$B$27&gt;AD28+12,AD28+12,Assumptions!$B$27)</f>
        <v>29</v>
      </c>
      <c r="AF28" s="69">
        <f>IF(Assumptions!$B$27&gt;AE28+12,AE28+12,Assumptions!$B$27)</f>
        <v>41</v>
      </c>
      <c r="AG28" s="69">
        <f>IF(Assumptions!$B$27&gt;AF28+12,AF28+12,Assumptions!$B$27)</f>
        <v>48</v>
      </c>
      <c r="AH28" s="69">
        <f>IF(Assumptions!$B$27&gt;AG28+12,AG28+12,Assumptions!$B$27)</f>
        <v>48</v>
      </c>
      <c r="AI28" s="69">
        <f>IF(Assumptions!$B$27&gt;AH28+12,AH28+12,Assumptions!$B$27)</f>
        <v>48</v>
      </c>
      <c r="AJ28" s="69">
        <f>IF(Assumptions!$B$27&gt;AI28+12,AI28+12,Assumptions!$B$27)</f>
        <v>48</v>
      </c>
      <c r="AK28" s="50" t="str">
        <f t="shared" si="4"/>
        <v>Aug</v>
      </c>
      <c r="AL28" s="69">
        <f>IF(Assumptions!$B$27&gt;5,5,Assumptions!$B$27)</f>
        <v>5</v>
      </c>
      <c r="AM28" s="69">
        <f>IF(Assumptions!$B$27&gt;AL28+12,AL28+12,Assumptions!$B$27)</f>
        <v>17</v>
      </c>
      <c r="AN28" s="69">
        <f>IF(Assumptions!$B$27&gt;AM28+12,AM28+12,Assumptions!$B$27)</f>
        <v>29</v>
      </c>
      <c r="AO28" s="69">
        <f>IF(Assumptions!$B$27&gt;AN28+12,AN28+12,Assumptions!$B$27)</f>
        <v>41</v>
      </c>
      <c r="AP28" s="69">
        <f>IF(Assumptions!$B$27&gt;AO28+12,AO28+12,Assumptions!$B$27)</f>
        <v>48</v>
      </c>
      <c r="AQ28" s="69">
        <f>IF(Assumptions!$B$27&gt;AP28+12,AP28+12,Assumptions!$B$27)</f>
        <v>48</v>
      </c>
      <c r="AR28" s="69">
        <f>IF(Assumptions!$B$27&gt;AQ28+12,AQ28+12,Assumptions!$B$27)</f>
        <v>48</v>
      </c>
      <c r="AS28" s="69">
        <f>IF(Assumptions!$B$27&gt;AR28+12,AR28+12,Assumptions!$B$27)</f>
        <v>48</v>
      </c>
      <c r="AT28" s="50" t="str">
        <f t="shared" si="5"/>
        <v>Aug</v>
      </c>
      <c r="AU28" s="69">
        <f>IF(Assumptions!$B$27&gt;5,5,Assumptions!$B$27)</f>
        <v>5</v>
      </c>
      <c r="AV28" s="69">
        <f>IF(Assumptions!$B$27&gt;AU28+12,AU28+12,Assumptions!$B$27)</f>
        <v>17</v>
      </c>
      <c r="AW28" s="69">
        <f>IF(Assumptions!$B$27&gt;AV28+12,AV28+12,Assumptions!$B$27)</f>
        <v>29</v>
      </c>
      <c r="AX28" s="69">
        <f>IF(Assumptions!$B$27&gt;AW28+12,AW28+12,Assumptions!$B$27)</f>
        <v>41</v>
      </c>
      <c r="AY28" s="69">
        <f>IF(Assumptions!$B$27&gt;AX28+12,AX28+12,Assumptions!$B$27)</f>
        <v>48</v>
      </c>
      <c r="AZ28" s="69">
        <f>IF(Assumptions!$B$27&gt;AY28+12,AY28+12,Assumptions!$B$27)</f>
        <v>48</v>
      </c>
      <c r="BA28" s="69">
        <f>IF(Assumptions!$B$27&gt;AZ28+12,AZ28+12,Assumptions!$B$27)</f>
        <v>48</v>
      </c>
      <c r="BB28" s="69">
        <f>IF(Assumptions!$B$27&gt;BA28+12,BA28+12,Assumptions!$B$27)</f>
        <v>48</v>
      </c>
      <c r="BC28" s="50" t="str">
        <f t="shared" si="6"/>
        <v>Aug</v>
      </c>
      <c r="BD28" s="69">
        <f>IF(Assumptions!$B$27&gt;5,5,Assumptions!$B$27)</f>
        <v>5</v>
      </c>
      <c r="BE28" s="69">
        <f>IF(Assumptions!$B$27&gt;BD28+12,BD28+12,Assumptions!$B$27)</f>
        <v>17</v>
      </c>
      <c r="BF28" s="69">
        <f>IF(Assumptions!$B$27&gt;BE28+12,BE28+12,Assumptions!$B$27)</f>
        <v>29</v>
      </c>
      <c r="BG28" s="69">
        <f>IF(Assumptions!$B$27&gt;BF28+12,BF28+12,Assumptions!$B$27)</f>
        <v>41</v>
      </c>
      <c r="BH28" s="69">
        <f>IF(Assumptions!$B$27&gt;BG28+12,BG28+12,Assumptions!$B$27)</f>
        <v>48</v>
      </c>
      <c r="BI28" s="69">
        <f>IF(Assumptions!$B$27&gt;BH28+12,BH28+12,Assumptions!$B$27)</f>
        <v>48</v>
      </c>
      <c r="BJ28" s="69">
        <f>IF(Assumptions!$B$27&gt;BI28+12,BI28+12,Assumptions!$B$27)</f>
        <v>48</v>
      </c>
      <c r="BK28" s="69">
        <f>IF(Assumptions!$B$27&gt;BJ28+12,BJ28+12,Assumptions!$B$27)</f>
        <v>48</v>
      </c>
      <c r="BL28" s="50" t="str">
        <f t="shared" si="7"/>
        <v>Aug</v>
      </c>
      <c r="BM28" s="69">
        <f>IF(Assumptions!$B$27&gt;5,5,Assumptions!$B$27)</f>
        <v>5</v>
      </c>
      <c r="BN28" s="69">
        <f>IF(Assumptions!$B$27&gt;BM28+12,BM28+12,Assumptions!$B$27)</f>
        <v>17</v>
      </c>
      <c r="BO28" s="69">
        <f>IF(Assumptions!$B$27&gt;BN28+12,BN28+12,Assumptions!$B$27)</f>
        <v>29</v>
      </c>
      <c r="BP28" s="69">
        <f>IF(Assumptions!$B$27&gt;BO28+12,BO28+12,Assumptions!$B$27)</f>
        <v>41</v>
      </c>
      <c r="BQ28" s="69">
        <f>IF(Assumptions!$B$27&gt;BP28+12,BP28+12,Assumptions!$B$27)</f>
        <v>48</v>
      </c>
      <c r="BR28" s="69">
        <f>IF(Assumptions!$B$27&gt;BQ28+12,BQ28+12,Assumptions!$B$27)</f>
        <v>48</v>
      </c>
      <c r="BS28" s="69">
        <f>IF(Assumptions!$B$27&gt;BR28+12,BR28+12,Assumptions!$B$27)</f>
        <v>48</v>
      </c>
      <c r="BT28" s="69">
        <f>IF(Assumptions!$B$27&gt;BS28+12,BS28+12,Assumptions!$B$27)</f>
        <v>48</v>
      </c>
      <c r="BU28" s="50" t="str">
        <f t="shared" si="8"/>
        <v>Aug</v>
      </c>
      <c r="BV28" s="69">
        <f>IF(Assumptions!$B$27&gt;5,5,Assumptions!$B$27)</f>
        <v>5</v>
      </c>
      <c r="BW28" s="69">
        <f>IF(Assumptions!$B$27&gt;BV28+12,BV28+12,Assumptions!$B$27)</f>
        <v>17</v>
      </c>
      <c r="BX28" s="69">
        <f>IF(Assumptions!$B$27&gt;BW28+12,BW28+12,Assumptions!$B$27)</f>
        <v>29</v>
      </c>
      <c r="BY28" s="69">
        <f>IF(Assumptions!$B$27&gt;BX28+12,BX28+12,Assumptions!$B$27)</f>
        <v>41</v>
      </c>
      <c r="BZ28" s="69">
        <f>IF(Assumptions!$B$27&gt;BY28+12,BY28+12,Assumptions!$B$27)</f>
        <v>48</v>
      </c>
      <c r="CA28" s="69">
        <f>IF(Assumptions!$B$27&gt;BZ28+12,BZ28+12,Assumptions!$B$27)</f>
        <v>48</v>
      </c>
      <c r="CB28" s="69">
        <f>IF(Assumptions!$B$27&gt;CA28+12,CA28+12,Assumptions!$B$27)</f>
        <v>48</v>
      </c>
      <c r="CC28" s="69">
        <f>IF(Assumptions!$B$27&gt;CB28+12,CB28+12,Assumptions!$B$27)</f>
        <v>48</v>
      </c>
      <c r="CD28" s="50" t="str">
        <f t="shared" si="9"/>
        <v>Aug</v>
      </c>
      <c r="CE28" s="69">
        <f>IF(Assumptions!$B$27&gt;5,5,Assumptions!$B$27)</f>
        <v>5</v>
      </c>
      <c r="CF28" s="69">
        <f>IF(Assumptions!$B$27&gt;CE28+12,CE28+12,Assumptions!$B$27)</f>
        <v>17</v>
      </c>
      <c r="CG28" s="69">
        <f>IF(Assumptions!$B$27&gt;CF28+12,CF28+12,Assumptions!$B$27)</f>
        <v>29</v>
      </c>
      <c r="CH28" s="69">
        <f>IF(Assumptions!$B$27&gt;CG28+12,CG28+12,Assumptions!$B$27)</f>
        <v>41</v>
      </c>
      <c r="CI28" s="69">
        <f>IF(Assumptions!$B$27&gt;CH28+12,CH28+12,Assumptions!$B$27)</f>
        <v>48</v>
      </c>
      <c r="CJ28" s="69">
        <f>IF(Assumptions!$B$27&gt;CI28+12,CI28+12,Assumptions!$B$27)</f>
        <v>48</v>
      </c>
      <c r="CK28" s="69">
        <f>IF(Assumptions!$B$27&gt;CJ28+12,CJ28+12,Assumptions!$B$27)</f>
        <v>48</v>
      </c>
      <c r="CL28" s="69">
        <f>IF(Assumptions!$B$27&gt;CK28+12,CK28+12,Assumptions!$B$27)</f>
        <v>48</v>
      </c>
    </row>
    <row r="29" spans="1:90" ht="13.7" customHeight="1">
      <c r="A29" s="50" t="str">
        <f t="shared" si="0"/>
        <v>Sep</v>
      </c>
      <c r="B29" s="41">
        <f>IF(Assumptions!$B$27&gt;4,4,Assumptions!$B$27)</f>
        <v>4</v>
      </c>
      <c r="C29" s="41">
        <f>IF(Assumptions!$B$27&gt;B29+12,B29+12,Assumptions!$B$27)</f>
        <v>16</v>
      </c>
      <c r="D29" s="41">
        <f>IF(Assumptions!$B$27&gt;C29+12,C29+12,Assumptions!$B$27)</f>
        <v>28</v>
      </c>
      <c r="E29" s="41">
        <f>IF(Assumptions!$B$27&gt;D29+12,D29+12,Assumptions!$B$27)</f>
        <v>40</v>
      </c>
      <c r="F29" s="41">
        <f>IF(Assumptions!$B$27&gt;E29+12,E29+12,Assumptions!$B$27)</f>
        <v>48</v>
      </c>
      <c r="G29" s="41">
        <f>IF(Assumptions!$B$27&gt;F29+12,F29+12,Assumptions!$B$27)</f>
        <v>48</v>
      </c>
      <c r="H29" s="41">
        <f>IF(Assumptions!$B$27&gt;G29+12,G29+12,Assumptions!$B$27)</f>
        <v>48</v>
      </c>
      <c r="I29" s="41">
        <f>IF(Assumptions!$B$27&gt;H29+12,H29+12,Assumptions!$B$27)</f>
        <v>48</v>
      </c>
      <c r="J29" s="68" t="str">
        <f t="shared" si="1"/>
        <v>Sep</v>
      </c>
      <c r="K29" s="41">
        <f>IF(Assumptions!$B$27&gt;4,4,Assumptions!$B$27)</f>
        <v>4</v>
      </c>
      <c r="L29" s="69">
        <f>IF(Assumptions!$B$27&gt;K29+12,K29+12,Assumptions!$B$27)</f>
        <v>16</v>
      </c>
      <c r="M29" s="69">
        <f>IF(Assumptions!$B$27&gt;L29+12,L29+12,Assumptions!$B$27)</f>
        <v>28</v>
      </c>
      <c r="N29" s="69">
        <f>IF(Assumptions!$B$27&gt;M29+12,M29+12,Assumptions!$B$27)</f>
        <v>40</v>
      </c>
      <c r="O29" s="69">
        <f>IF(Assumptions!$B$27&gt;N29+12,N29+12,Assumptions!$B$27)</f>
        <v>48</v>
      </c>
      <c r="P29" s="69">
        <f>IF(Assumptions!$B$27&gt;O29+12,O29+12,Assumptions!$B$27)</f>
        <v>48</v>
      </c>
      <c r="Q29" s="69">
        <f>IF(Assumptions!$B$27&gt;P29+12,P29+12,Assumptions!$B$27)</f>
        <v>48</v>
      </c>
      <c r="R29" s="69">
        <f>IF(Assumptions!$B$27&gt;Q29+12,Q29+12,Assumptions!$B$27)</f>
        <v>48</v>
      </c>
      <c r="S29" s="50" t="str">
        <f t="shared" si="2"/>
        <v>Sep</v>
      </c>
      <c r="T29" s="69">
        <f>IF(Assumptions!$B$27&gt;4,4,Assumptions!$B$27)</f>
        <v>4</v>
      </c>
      <c r="U29" s="69">
        <f>IF(Assumptions!$B$27&gt;T29+12,T29+12,Assumptions!$B$27)</f>
        <v>16</v>
      </c>
      <c r="V29" s="69">
        <f>IF(Assumptions!$B$27&gt;U29+12,U29+12,Assumptions!$B$27)</f>
        <v>28</v>
      </c>
      <c r="W29" s="69">
        <f>IF(Assumptions!$B$27&gt;V29+12,V29+12,Assumptions!$B$27)</f>
        <v>40</v>
      </c>
      <c r="X29" s="69">
        <f>IF(Assumptions!$B$27&gt;W29+12,W29+12,Assumptions!$B$27)</f>
        <v>48</v>
      </c>
      <c r="Y29" s="69">
        <f>IF(Assumptions!$B$27&gt;X29+12,X29+12,Assumptions!$B$27)</f>
        <v>48</v>
      </c>
      <c r="Z29" s="69">
        <f>IF(Assumptions!$B$27&gt;Y29+12,Y29+12,Assumptions!$B$27)</f>
        <v>48</v>
      </c>
      <c r="AA29" s="69">
        <f>IF(Assumptions!$B$27&gt;Z29+12,Z29+12,Assumptions!$B$27)</f>
        <v>48</v>
      </c>
      <c r="AB29" s="50" t="str">
        <f t="shared" si="3"/>
        <v>Sep</v>
      </c>
      <c r="AC29" s="69">
        <f>IF(Assumptions!$B$27&gt;4,4,Assumptions!$B$27)</f>
        <v>4</v>
      </c>
      <c r="AD29" s="69">
        <f>IF(Assumptions!$B$27&gt;AC29+12,AC29+12,Assumptions!$B$27)</f>
        <v>16</v>
      </c>
      <c r="AE29" s="69">
        <f>IF(Assumptions!$B$27&gt;AD29+12,AD29+12,Assumptions!$B$27)</f>
        <v>28</v>
      </c>
      <c r="AF29" s="69">
        <f>IF(Assumptions!$B$27&gt;AE29+12,AE29+12,Assumptions!$B$27)</f>
        <v>40</v>
      </c>
      <c r="AG29" s="69">
        <f>IF(Assumptions!$B$27&gt;AF29+12,AF29+12,Assumptions!$B$27)</f>
        <v>48</v>
      </c>
      <c r="AH29" s="69">
        <f>IF(Assumptions!$B$27&gt;AG29+12,AG29+12,Assumptions!$B$27)</f>
        <v>48</v>
      </c>
      <c r="AI29" s="69">
        <f>IF(Assumptions!$B$27&gt;AH29+12,AH29+12,Assumptions!$B$27)</f>
        <v>48</v>
      </c>
      <c r="AJ29" s="69">
        <f>IF(Assumptions!$B$27&gt;AI29+12,AI29+12,Assumptions!$B$27)</f>
        <v>48</v>
      </c>
      <c r="AK29" s="50" t="str">
        <f t="shared" si="4"/>
        <v>Sep</v>
      </c>
      <c r="AL29" s="69">
        <f>IF(Assumptions!$B$27&gt;4,4,Assumptions!$B$27)</f>
        <v>4</v>
      </c>
      <c r="AM29" s="69">
        <f>IF(Assumptions!$B$27&gt;AL29+12,AL29+12,Assumptions!$B$27)</f>
        <v>16</v>
      </c>
      <c r="AN29" s="69">
        <f>IF(Assumptions!$B$27&gt;AM29+12,AM29+12,Assumptions!$B$27)</f>
        <v>28</v>
      </c>
      <c r="AO29" s="69">
        <f>IF(Assumptions!$B$27&gt;AN29+12,AN29+12,Assumptions!$B$27)</f>
        <v>40</v>
      </c>
      <c r="AP29" s="69">
        <f>IF(Assumptions!$B$27&gt;AO29+12,AO29+12,Assumptions!$B$27)</f>
        <v>48</v>
      </c>
      <c r="AQ29" s="69">
        <f>IF(Assumptions!$B$27&gt;AP29+12,AP29+12,Assumptions!$B$27)</f>
        <v>48</v>
      </c>
      <c r="AR29" s="69">
        <f>IF(Assumptions!$B$27&gt;AQ29+12,AQ29+12,Assumptions!$B$27)</f>
        <v>48</v>
      </c>
      <c r="AS29" s="69">
        <f>IF(Assumptions!$B$27&gt;AR29+12,AR29+12,Assumptions!$B$27)</f>
        <v>48</v>
      </c>
      <c r="AT29" s="50" t="str">
        <f t="shared" si="5"/>
        <v>Sep</v>
      </c>
      <c r="AU29" s="69">
        <f>IF(Assumptions!$B$27&gt;4,4,Assumptions!$B$27)</f>
        <v>4</v>
      </c>
      <c r="AV29" s="69">
        <f>IF(Assumptions!$B$27&gt;AU29+12,AU29+12,Assumptions!$B$27)</f>
        <v>16</v>
      </c>
      <c r="AW29" s="69">
        <f>IF(Assumptions!$B$27&gt;AV29+12,AV29+12,Assumptions!$B$27)</f>
        <v>28</v>
      </c>
      <c r="AX29" s="69">
        <f>IF(Assumptions!$B$27&gt;AW29+12,AW29+12,Assumptions!$B$27)</f>
        <v>40</v>
      </c>
      <c r="AY29" s="69">
        <f>IF(Assumptions!$B$27&gt;AX29+12,AX29+12,Assumptions!$B$27)</f>
        <v>48</v>
      </c>
      <c r="AZ29" s="69">
        <f>IF(Assumptions!$B$27&gt;AY29+12,AY29+12,Assumptions!$B$27)</f>
        <v>48</v>
      </c>
      <c r="BA29" s="69">
        <f>IF(Assumptions!$B$27&gt;AZ29+12,AZ29+12,Assumptions!$B$27)</f>
        <v>48</v>
      </c>
      <c r="BB29" s="69">
        <f>IF(Assumptions!$B$27&gt;BA29+12,BA29+12,Assumptions!$B$27)</f>
        <v>48</v>
      </c>
      <c r="BC29" s="50" t="str">
        <f t="shared" si="6"/>
        <v>Sep</v>
      </c>
      <c r="BD29" s="69">
        <f>IF(Assumptions!$B$27&gt;4,4,Assumptions!$B$27)</f>
        <v>4</v>
      </c>
      <c r="BE29" s="69">
        <f>IF(Assumptions!$B$27&gt;BD29+12,BD29+12,Assumptions!$B$27)</f>
        <v>16</v>
      </c>
      <c r="BF29" s="69">
        <f>IF(Assumptions!$B$27&gt;BE29+12,BE29+12,Assumptions!$B$27)</f>
        <v>28</v>
      </c>
      <c r="BG29" s="69">
        <f>IF(Assumptions!$B$27&gt;BF29+12,BF29+12,Assumptions!$B$27)</f>
        <v>40</v>
      </c>
      <c r="BH29" s="69">
        <f>IF(Assumptions!$B$27&gt;BG29+12,BG29+12,Assumptions!$B$27)</f>
        <v>48</v>
      </c>
      <c r="BI29" s="69">
        <f>IF(Assumptions!$B$27&gt;BH29+12,BH29+12,Assumptions!$B$27)</f>
        <v>48</v>
      </c>
      <c r="BJ29" s="69">
        <f>IF(Assumptions!$B$27&gt;BI29+12,BI29+12,Assumptions!$B$27)</f>
        <v>48</v>
      </c>
      <c r="BK29" s="69">
        <f>IF(Assumptions!$B$27&gt;BJ29+12,BJ29+12,Assumptions!$B$27)</f>
        <v>48</v>
      </c>
      <c r="BL29" s="50" t="str">
        <f t="shared" si="7"/>
        <v>Sep</v>
      </c>
      <c r="BM29" s="69">
        <f>IF(Assumptions!$B$27&gt;4,4,Assumptions!$B$27)</f>
        <v>4</v>
      </c>
      <c r="BN29" s="69">
        <f>IF(Assumptions!$B$27&gt;BM29+12,BM29+12,Assumptions!$B$27)</f>
        <v>16</v>
      </c>
      <c r="BO29" s="69">
        <f>IF(Assumptions!$B$27&gt;BN29+12,BN29+12,Assumptions!$B$27)</f>
        <v>28</v>
      </c>
      <c r="BP29" s="69">
        <f>IF(Assumptions!$B$27&gt;BO29+12,BO29+12,Assumptions!$B$27)</f>
        <v>40</v>
      </c>
      <c r="BQ29" s="69">
        <f>IF(Assumptions!$B$27&gt;BP29+12,BP29+12,Assumptions!$B$27)</f>
        <v>48</v>
      </c>
      <c r="BR29" s="69">
        <f>IF(Assumptions!$B$27&gt;BQ29+12,BQ29+12,Assumptions!$B$27)</f>
        <v>48</v>
      </c>
      <c r="BS29" s="69">
        <f>IF(Assumptions!$B$27&gt;BR29+12,BR29+12,Assumptions!$B$27)</f>
        <v>48</v>
      </c>
      <c r="BT29" s="69">
        <f>IF(Assumptions!$B$27&gt;BS29+12,BS29+12,Assumptions!$B$27)</f>
        <v>48</v>
      </c>
      <c r="BU29" s="50" t="str">
        <f t="shared" si="8"/>
        <v>Sep</v>
      </c>
      <c r="BV29" s="69">
        <f>IF(Assumptions!$B$27&gt;4,4,Assumptions!$B$27)</f>
        <v>4</v>
      </c>
      <c r="BW29" s="69">
        <f>IF(Assumptions!$B$27&gt;BV29+12,BV29+12,Assumptions!$B$27)</f>
        <v>16</v>
      </c>
      <c r="BX29" s="69">
        <f>IF(Assumptions!$B$27&gt;BW29+12,BW29+12,Assumptions!$B$27)</f>
        <v>28</v>
      </c>
      <c r="BY29" s="69">
        <f>IF(Assumptions!$B$27&gt;BX29+12,BX29+12,Assumptions!$B$27)</f>
        <v>40</v>
      </c>
      <c r="BZ29" s="69">
        <f>IF(Assumptions!$B$27&gt;BY29+12,BY29+12,Assumptions!$B$27)</f>
        <v>48</v>
      </c>
      <c r="CA29" s="69">
        <f>IF(Assumptions!$B$27&gt;BZ29+12,BZ29+12,Assumptions!$B$27)</f>
        <v>48</v>
      </c>
      <c r="CB29" s="69">
        <f>IF(Assumptions!$B$27&gt;CA29+12,CA29+12,Assumptions!$B$27)</f>
        <v>48</v>
      </c>
      <c r="CC29" s="69">
        <f>IF(Assumptions!$B$27&gt;CB29+12,CB29+12,Assumptions!$B$27)</f>
        <v>48</v>
      </c>
      <c r="CD29" s="50" t="str">
        <f t="shared" si="9"/>
        <v>Sep</v>
      </c>
      <c r="CE29" s="69">
        <f>IF(Assumptions!$B$27&gt;4,4,Assumptions!$B$27)</f>
        <v>4</v>
      </c>
      <c r="CF29" s="69">
        <f>IF(Assumptions!$B$27&gt;CE29+12,CE29+12,Assumptions!$B$27)</f>
        <v>16</v>
      </c>
      <c r="CG29" s="69">
        <f>IF(Assumptions!$B$27&gt;CF29+12,CF29+12,Assumptions!$B$27)</f>
        <v>28</v>
      </c>
      <c r="CH29" s="69">
        <f>IF(Assumptions!$B$27&gt;CG29+12,CG29+12,Assumptions!$B$27)</f>
        <v>40</v>
      </c>
      <c r="CI29" s="69">
        <f>IF(Assumptions!$B$27&gt;CH29+12,CH29+12,Assumptions!$B$27)</f>
        <v>48</v>
      </c>
      <c r="CJ29" s="69">
        <f>IF(Assumptions!$B$27&gt;CI29+12,CI29+12,Assumptions!$B$27)</f>
        <v>48</v>
      </c>
      <c r="CK29" s="69">
        <f>IF(Assumptions!$B$27&gt;CJ29+12,CJ29+12,Assumptions!$B$27)</f>
        <v>48</v>
      </c>
      <c r="CL29" s="69">
        <f>IF(Assumptions!$B$27&gt;CK29+12,CK29+12,Assumptions!$B$27)</f>
        <v>48</v>
      </c>
    </row>
    <row r="30" spans="1:90" ht="13.7" customHeight="1">
      <c r="A30" s="50" t="str">
        <f t="shared" si="0"/>
        <v>Oct</v>
      </c>
      <c r="B30" s="41">
        <f>IF(Assumptions!$B$27&gt;3,3,Assumptions!$B$27)</f>
        <v>3</v>
      </c>
      <c r="C30" s="41">
        <f>IF(Assumptions!$B$27&gt;B30+12,B30+12,Assumptions!$B$27)</f>
        <v>15</v>
      </c>
      <c r="D30" s="41">
        <f>IF(Assumptions!$B$27&gt;C30+12,C30+12,Assumptions!$B$27)</f>
        <v>27</v>
      </c>
      <c r="E30" s="41">
        <f>IF(Assumptions!$B$27&gt;D30+12,D30+12,Assumptions!$B$27)</f>
        <v>39</v>
      </c>
      <c r="F30" s="41">
        <f>IF(Assumptions!$B$27&gt;E30+12,E30+12,Assumptions!$B$27)</f>
        <v>48</v>
      </c>
      <c r="G30" s="41">
        <f>IF(Assumptions!$B$27&gt;F30+12,F30+12,Assumptions!$B$27)</f>
        <v>48</v>
      </c>
      <c r="H30" s="41">
        <f>IF(Assumptions!$B$27&gt;G30+12,G30+12,Assumptions!$B$27)</f>
        <v>48</v>
      </c>
      <c r="I30" s="41">
        <f>IF(Assumptions!$B$27&gt;H30+12,H30+12,Assumptions!$B$27)</f>
        <v>48</v>
      </c>
      <c r="J30" s="68" t="str">
        <f t="shared" si="1"/>
        <v>Oct</v>
      </c>
      <c r="K30" s="41">
        <f>IF(Assumptions!$B$27&gt;3,3,Assumptions!$B$27)</f>
        <v>3</v>
      </c>
      <c r="L30" s="69">
        <f>IF(Assumptions!$B$27&gt;K30+12,K30+12,Assumptions!$B$27)</f>
        <v>15</v>
      </c>
      <c r="M30" s="69">
        <f>IF(Assumptions!$B$27&gt;L30+12,L30+12,Assumptions!$B$27)</f>
        <v>27</v>
      </c>
      <c r="N30" s="69">
        <f>IF(Assumptions!$B$27&gt;M30+12,M30+12,Assumptions!$B$27)</f>
        <v>39</v>
      </c>
      <c r="O30" s="69">
        <f>IF(Assumptions!$B$27&gt;N30+12,N30+12,Assumptions!$B$27)</f>
        <v>48</v>
      </c>
      <c r="P30" s="69">
        <f>IF(Assumptions!$B$27&gt;O30+12,O30+12,Assumptions!$B$27)</f>
        <v>48</v>
      </c>
      <c r="Q30" s="69">
        <f>IF(Assumptions!$B$27&gt;P30+12,P30+12,Assumptions!$B$27)</f>
        <v>48</v>
      </c>
      <c r="R30" s="69">
        <f>IF(Assumptions!$B$27&gt;Q30+12,Q30+12,Assumptions!$B$27)</f>
        <v>48</v>
      </c>
      <c r="S30" s="50" t="str">
        <f t="shared" si="2"/>
        <v>Oct</v>
      </c>
      <c r="T30" s="69">
        <f>IF(Assumptions!$B$27&gt;3,3,Assumptions!$B$27)</f>
        <v>3</v>
      </c>
      <c r="U30" s="69">
        <f>IF(Assumptions!$B$27&gt;T30+12,T30+12,Assumptions!$B$27)</f>
        <v>15</v>
      </c>
      <c r="V30" s="69">
        <f>IF(Assumptions!$B$27&gt;U30+12,U30+12,Assumptions!$B$27)</f>
        <v>27</v>
      </c>
      <c r="W30" s="69">
        <f>IF(Assumptions!$B$27&gt;V30+12,V30+12,Assumptions!$B$27)</f>
        <v>39</v>
      </c>
      <c r="X30" s="69">
        <f>IF(Assumptions!$B$27&gt;W30+12,W30+12,Assumptions!$B$27)</f>
        <v>48</v>
      </c>
      <c r="Y30" s="69">
        <f>IF(Assumptions!$B$27&gt;X30+12,X30+12,Assumptions!$B$27)</f>
        <v>48</v>
      </c>
      <c r="Z30" s="69">
        <f>IF(Assumptions!$B$27&gt;Y30+12,Y30+12,Assumptions!$B$27)</f>
        <v>48</v>
      </c>
      <c r="AA30" s="69">
        <f>IF(Assumptions!$B$27&gt;Z30+12,Z30+12,Assumptions!$B$27)</f>
        <v>48</v>
      </c>
      <c r="AB30" s="50" t="str">
        <f t="shared" si="3"/>
        <v>Oct</v>
      </c>
      <c r="AC30" s="69">
        <f>IF(Assumptions!$B$27&gt;3,3,Assumptions!$B$27)</f>
        <v>3</v>
      </c>
      <c r="AD30" s="69">
        <f>IF(Assumptions!$B$27&gt;AC30+12,AC30+12,Assumptions!$B$27)</f>
        <v>15</v>
      </c>
      <c r="AE30" s="69">
        <f>IF(Assumptions!$B$27&gt;AD30+12,AD30+12,Assumptions!$B$27)</f>
        <v>27</v>
      </c>
      <c r="AF30" s="69">
        <f>IF(Assumptions!$B$27&gt;AE30+12,AE30+12,Assumptions!$B$27)</f>
        <v>39</v>
      </c>
      <c r="AG30" s="69">
        <f>IF(Assumptions!$B$27&gt;AF30+12,AF30+12,Assumptions!$B$27)</f>
        <v>48</v>
      </c>
      <c r="AH30" s="69">
        <f>IF(Assumptions!$B$27&gt;AG30+12,AG30+12,Assumptions!$B$27)</f>
        <v>48</v>
      </c>
      <c r="AI30" s="69">
        <f>IF(Assumptions!$B$27&gt;AH30+12,AH30+12,Assumptions!$B$27)</f>
        <v>48</v>
      </c>
      <c r="AJ30" s="69">
        <f>IF(Assumptions!$B$27&gt;AI30+12,AI30+12,Assumptions!$B$27)</f>
        <v>48</v>
      </c>
      <c r="AK30" s="50" t="str">
        <f t="shared" si="4"/>
        <v>Oct</v>
      </c>
      <c r="AL30" s="69">
        <f>IF(Assumptions!$B$27&gt;3,3,Assumptions!$B$27)</f>
        <v>3</v>
      </c>
      <c r="AM30" s="69">
        <f>IF(Assumptions!$B$27&gt;AL30+12,AL30+12,Assumptions!$B$27)</f>
        <v>15</v>
      </c>
      <c r="AN30" s="69">
        <f>IF(Assumptions!$B$27&gt;AM30+12,AM30+12,Assumptions!$B$27)</f>
        <v>27</v>
      </c>
      <c r="AO30" s="69">
        <f>IF(Assumptions!$B$27&gt;AN30+12,AN30+12,Assumptions!$B$27)</f>
        <v>39</v>
      </c>
      <c r="AP30" s="69">
        <f>IF(Assumptions!$B$27&gt;AO30+12,AO30+12,Assumptions!$B$27)</f>
        <v>48</v>
      </c>
      <c r="AQ30" s="69">
        <f>IF(Assumptions!$B$27&gt;AP30+12,AP30+12,Assumptions!$B$27)</f>
        <v>48</v>
      </c>
      <c r="AR30" s="69">
        <f>IF(Assumptions!$B$27&gt;AQ30+12,AQ30+12,Assumptions!$B$27)</f>
        <v>48</v>
      </c>
      <c r="AS30" s="69">
        <f>IF(Assumptions!$B$27&gt;AR30+12,AR30+12,Assumptions!$B$27)</f>
        <v>48</v>
      </c>
      <c r="AT30" s="50" t="str">
        <f t="shared" si="5"/>
        <v>Oct</v>
      </c>
      <c r="AU30" s="69">
        <f>IF(Assumptions!$B$27&gt;3,3,Assumptions!$B$27)</f>
        <v>3</v>
      </c>
      <c r="AV30" s="69">
        <f>IF(Assumptions!$B$27&gt;AU30+12,AU30+12,Assumptions!$B$27)</f>
        <v>15</v>
      </c>
      <c r="AW30" s="69">
        <f>IF(Assumptions!$B$27&gt;AV30+12,AV30+12,Assumptions!$B$27)</f>
        <v>27</v>
      </c>
      <c r="AX30" s="69">
        <f>IF(Assumptions!$B$27&gt;AW30+12,AW30+12,Assumptions!$B$27)</f>
        <v>39</v>
      </c>
      <c r="AY30" s="69">
        <f>IF(Assumptions!$B$27&gt;AX30+12,AX30+12,Assumptions!$B$27)</f>
        <v>48</v>
      </c>
      <c r="AZ30" s="69">
        <f>IF(Assumptions!$B$27&gt;AY30+12,AY30+12,Assumptions!$B$27)</f>
        <v>48</v>
      </c>
      <c r="BA30" s="69">
        <f>IF(Assumptions!$B$27&gt;AZ30+12,AZ30+12,Assumptions!$B$27)</f>
        <v>48</v>
      </c>
      <c r="BB30" s="69">
        <f>IF(Assumptions!$B$27&gt;BA30+12,BA30+12,Assumptions!$B$27)</f>
        <v>48</v>
      </c>
      <c r="BC30" s="50" t="str">
        <f t="shared" si="6"/>
        <v>Oct</v>
      </c>
      <c r="BD30" s="69">
        <f>IF(Assumptions!$B$27&gt;3,3,Assumptions!$B$27)</f>
        <v>3</v>
      </c>
      <c r="BE30" s="69">
        <f>IF(Assumptions!$B$27&gt;BD30+12,BD30+12,Assumptions!$B$27)</f>
        <v>15</v>
      </c>
      <c r="BF30" s="69">
        <f>IF(Assumptions!$B$27&gt;BE30+12,BE30+12,Assumptions!$B$27)</f>
        <v>27</v>
      </c>
      <c r="BG30" s="69">
        <f>IF(Assumptions!$B$27&gt;BF30+12,BF30+12,Assumptions!$B$27)</f>
        <v>39</v>
      </c>
      <c r="BH30" s="69">
        <f>IF(Assumptions!$B$27&gt;BG30+12,BG30+12,Assumptions!$B$27)</f>
        <v>48</v>
      </c>
      <c r="BI30" s="69">
        <f>IF(Assumptions!$B$27&gt;BH30+12,BH30+12,Assumptions!$B$27)</f>
        <v>48</v>
      </c>
      <c r="BJ30" s="69">
        <f>IF(Assumptions!$B$27&gt;BI30+12,BI30+12,Assumptions!$B$27)</f>
        <v>48</v>
      </c>
      <c r="BK30" s="69">
        <f>IF(Assumptions!$B$27&gt;BJ30+12,BJ30+12,Assumptions!$B$27)</f>
        <v>48</v>
      </c>
      <c r="BL30" s="50" t="str">
        <f t="shared" si="7"/>
        <v>Oct</v>
      </c>
      <c r="BM30" s="69">
        <f>IF(Assumptions!$B$27&gt;3,3,Assumptions!$B$27)</f>
        <v>3</v>
      </c>
      <c r="BN30" s="69">
        <f>IF(Assumptions!$B$27&gt;BM30+12,BM30+12,Assumptions!$B$27)</f>
        <v>15</v>
      </c>
      <c r="BO30" s="69">
        <f>IF(Assumptions!$B$27&gt;BN30+12,BN30+12,Assumptions!$B$27)</f>
        <v>27</v>
      </c>
      <c r="BP30" s="69">
        <f>IF(Assumptions!$B$27&gt;BO30+12,BO30+12,Assumptions!$B$27)</f>
        <v>39</v>
      </c>
      <c r="BQ30" s="69">
        <f>IF(Assumptions!$B$27&gt;BP30+12,BP30+12,Assumptions!$B$27)</f>
        <v>48</v>
      </c>
      <c r="BR30" s="69">
        <f>IF(Assumptions!$B$27&gt;BQ30+12,BQ30+12,Assumptions!$B$27)</f>
        <v>48</v>
      </c>
      <c r="BS30" s="69">
        <f>IF(Assumptions!$B$27&gt;BR30+12,BR30+12,Assumptions!$B$27)</f>
        <v>48</v>
      </c>
      <c r="BT30" s="69">
        <f>IF(Assumptions!$B$27&gt;BS30+12,BS30+12,Assumptions!$B$27)</f>
        <v>48</v>
      </c>
      <c r="BU30" s="50" t="str">
        <f t="shared" si="8"/>
        <v>Oct</v>
      </c>
      <c r="BV30" s="69">
        <f>IF(Assumptions!$B$27&gt;3,3,Assumptions!$B$27)</f>
        <v>3</v>
      </c>
      <c r="BW30" s="69">
        <f>IF(Assumptions!$B$27&gt;BV30+12,BV30+12,Assumptions!$B$27)</f>
        <v>15</v>
      </c>
      <c r="BX30" s="69">
        <f>IF(Assumptions!$B$27&gt;BW30+12,BW30+12,Assumptions!$B$27)</f>
        <v>27</v>
      </c>
      <c r="BY30" s="69">
        <f>IF(Assumptions!$B$27&gt;BX30+12,BX30+12,Assumptions!$B$27)</f>
        <v>39</v>
      </c>
      <c r="BZ30" s="69">
        <f>IF(Assumptions!$B$27&gt;BY30+12,BY30+12,Assumptions!$B$27)</f>
        <v>48</v>
      </c>
      <c r="CA30" s="69">
        <f>IF(Assumptions!$B$27&gt;BZ30+12,BZ30+12,Assumptions!$B$27)</f>
        <v>48</v>
      </c>
      <c r="CB30" s="69">
        <f>IF(Assumptions!$B$27&gt;CA30+12,CA30+12,Assumptions!$B$27)</f>
        <v>48</v>
      </c>
      <c r="CC30" s="69">
        <f>IF(Assumptions!$B$27&gt;CB30+12,CB30+12,Assumptions!$B$27)</f>
        <v>48</v>
      </c>
      <c r="CD30" s="50" t="str">
        <f t="shared" si="9"/>
        <v>Oct</v>
      </c>
      <c r="CE30" s="69">
        <f>IF(Assumptions!$B$27&gt;3,3,Assumptions!$B$27)</f>
        <v>3</v>
      </c>
      <c r="CF30" s="69">
        <f>IF(Assumptions!$B$27&gt;CE30+12,CE30+12,Assumptions!$B$27)</f>
        <v>15</v>
      </c>
      <c r="CG30" s="69">
        <f>IF(Assumptions!$B$27&gt;CF30+12,CF30+12,Assumptions!$B$27)</f>
        <v>27</v>
      </c>
      <c r="CH30" s="69">
        <f>IF(Assumptions!$B$27&gt;CG30+12,CG30+12,Assumptions!$B$27)</f>
        <v>39</v>
      </c>
      <c r="CI30" s="69">
        <f>IF(Assumptions!$B$27&gt;CH30+12,CH30+12,Assumptions!$B$27)</f>
        <v>48</v>
      </c>
      <c r="CJ30" s="69">
        <f>IF(Assumptions!$B$27&gt;CI30+12,CI30+12,Assumptions!$B$27)</f>
        <v>48</v>
      </c>
      <c r="CK30" s="69">
        <f>IF(Assumptions!$B$27&gt;CJ30+12,CJ30+12,Assumptions!$B$27)</f>
        <v>48</v>
      </c>
      <c r="CL30" s="69">
        <f>IF(Assumptions!$B$27&gt;CK30+12,CK30+12,Assumptions!$B$27)</f>
        <v>48</v>
      </c>
    </row>
    <row r="31" spans="1:90" ht="13.7" customHeight="1">
      <c r="A31" s="50" t="str">
        <f t="shared" si="0"/>
        <v>Nov</v>
      </c>
      <c r="B31" s="41">
        <f>IF(Assumptions!$B$27&gt;2,2,Assumptions!$B$27)</f>
        <v>2</v>
      </c>
      <c r="C31" s="41">
        <f>IF(Assumptions!$B$27&gt;B31+12,B31+12,Assumptions!$B$27)</f>
        <v>14</v>
      </c>
      <c r="D31" s="41">
        <f>IF(Assumptions!$B$27&gt;C31+12,C31+12,Assumptions!$B$27)</f>
        <v>26</v>
      </c>
      <c r="E31" s="41">
        <f>IF(Assumptions!$B$27&gt;D31+12,D31+12,Assumptions!$B$27)</f>
        <v>38</v>
      </c>
      <c r="F31" s="41">
        <f>IF(Assumptions!$B$27&gt;E31+12,E31+12,Assumptions!$B$27)</f>
        <v>48</v>
      </c>
      <c r="G31" s="41">
        <f>IF(Assumptions!$B$27&gt;F31+12,F31+12,Assumptions!$B$27)</f>
        <v>48</v>
      </c>
      <c r="H31" s="41">
        <f>IF(Assumptions!$B$27&gt;G31+12,G31+12,Assumptions!$B$27)</f>
        <v>48</v>
      </c>
      <c r="I31" s="41">
        <f>IF(Assumptions!$B$27&gt;H31+12,H31+12,Assumptions!$B$27)</f>
        <v>48</v>
      </c>
      <c r="J31" s="68" t="str">
        <f t="shared" si="1"/>
        <v>Nov</v>
      </c>
      <c r="K31" s="41">
        <f>IF(Assumptions!$B$27&gt;2,2,Assumptions!$B$27)</f>
        <v>2</v>
      </c>
      <c r="L31" s="69">
        <f>IF(Assumptions!$B$27&gt;K31+12,K31+12,Assumptions!$B$27)</f>
        <v>14</v>
      </c>
      <c r="M31" s="69">
        <f>IF(Assumptions!$B$27&gt;L31+12,L31+12,Assumptions!$B$27)</f>
        <v>26</v>
      </c>
      <c r="N31" s="69">
        <f>IF(Assumptions!$B$27&gt;M31+12,M31+12,Assumptions!$B$27)</f>
        <v>38</v>
      </c>
      <c r="O31" s="69">
        <f>IF(Assumptions!$B$27&gt;N31+12,N31+12,Assumptions!$B$27)</f>
        <v>48</v>
      </c>
      <c r="P31" s="69">
        <f>IF(Assumptions!$B$27&gt;O31+12,O31+12,Assumptions!$B$27)</f>
        <v>48</v>
      </c>
      <c r="Q31" s="69">
        <f>IF(Assumptions!$B$27&gt;P31+12,P31+12,Assumptions!$B$27)</f>
        <v>48</v>
      </c>
      <c r="R31" s="69">
        <f>IF(Assumptions!$B$27&gt;Q31+12,Q31+12,Assumptions!$B$27)</f>
        <v>48</v>
      </c>
      <c r="S31" s="50" t="str">
        <f t="shared" si="2"/>
        <v>Nov</v>
      </c>
      <c r="T31" s="69">
        <f>IF(Assumptions!$B$27&gt;2,2,Assumptions!$B$27)</f>
        <v>2</v>
      </c>
      <c r="U31" s="69">
        <f>IF(Assumptions!$B$27&gt;T31+12,T31+12,Assumptions!$B$27)</f>
        <v>14</v>
      </c>
      <c r="V31" s="69">
        <f>IF(Assumptions!$B$27&gt;U31+12,U31+12,Assumptions!$B$27)</f>
        <v>26</v>
      </c>
      <c r="W31" s="69">
        <f>IF(Assumptions!$B$27&gt;V31+12,V31+12,Assumptions!$B$27)</f>
        <v>38</v>
      </c>
      <c r="X31" s="69">
        <f>IF(Assumptions!$B$27&gt;W31+12,W31+12,Assumptions!$B$27)</f>
        <v>48</v>
      </c>
      <c r="Y31" s="69">
        <f>IF(Assumptions!$B$27&gt;X31+12,X31+12,Assumptions!$B$27)</f>
        <v>48</v>
      </c>
      <c r="Z31" s="69">
        <f>IF(Assumptions!$B$27&gt;Y31+12,Y31+12,Assumptions!$B$27)</f>
        <v>48</v>
      </c>
      <c r="AA31" s="69">
        <f>IF(Assumptions!$B$27&gt;Z31+12,Z31+12,Assumptions!$B$27)</f>
        <v>48</v>
      </c>
      <c r="AB31" s="50" t="str">
        <f t="shared" si="3"/>
        <v>Nov</v>
      </c>
      <c r="AC31" s="69">
        <f>IF(Assumptions!$B$27&gt;2,2,Assumptions!$B$27)</f>
        <v>2</v>
      </c>
      <c r="AD31" s="69">
        <f>IF(Assumptions!$B$27&gt;AC31+12,AC31+12,Assumptions!$B$27)</f>
        <v>14</v>
      </c>
      <c r="AE31" s="69">
        <f>IF(Assumptions!$B$27&gt;AD31+12,AD31+12,Assumptions!$B$27)</f>
        <v>26</v>
      </c>
      <c r="AF31" s="69">
        <f>IF(Assumptions!$B$27&gt;AE31+12,AE31+12,Assumptions!$B$27)</f>
        <v>38</v>
      </c>
      <c r="AG31" s="69">
        <f>IF(Assumptions!$B$27&gt;AF31+12,AF31+12,Assumptions!$B$27)</f>
        <v>48</v>
      </c>
      <c r="AH31" s="69">
        <f>IF(Assumptions!$B$27&gt;AG31+12,AG31+12,Assumptions!$B$27)</f>
        <v>48</v>
      </c>
      <c r="AI31" s="69">
        <f>IF(Assumptions!$B$27&gt;AH31+12,AH31+12,Assumptions!$B$27)</f>
        <v>48</v>
      </c>
      <c r="AJ31" s="69">
        <f>IF(Assumptions!$B$27&gt;AI31+12,AI31+12,Assumptions!$B$27)</f>
        <v>48</v>
      </c>
      <c r="AK31" s="50" t="str">
        <f t="shared" si="4"/>
        <v>Nov</v>
      </c>
      <c r="AL31" s="69">
        <f>IF(Assumptions!$B$27&gt;2,2,Assumptions!$B$27)</f>
        <v>2</v>
      </c>
      <c r="AM31" s="69">
        <f>IF(Assumptions!$B$27&gt;AL31+12,AL31+12,Assumptions!$B$27)</f>
        <v>14</v>
      </c>
      <c r="AN31" s="69">
        <f>IF(Assumptions!$B$27&gt;AM31+12,AM31+12,Assumptions!$B$27)</f>
        <v>26</v>
      </c>
      <c r="AO31" s="69">
        <f>IF(Assumptions!$B$27&gt;AN31+12,AN31+12,Assumptions!$B$27)</f>
        <v>38</v>
      </c>
      <c r="AP31" s="69">
        <f>IF(Assumptions!$B$27&gt;AO31+12,AO31+12,Assumptions!$B$27)</f>
        <v>48</v>
      </c>
      <c r="AQ31" s="69">
        <f>IF(Assumptions!$B$27&gt;AP31+12,AP31+12,Assumptions!$B$27)</f>
        <v>48</v>
      </c>
      <c r="AR31" s="69">
        <f>IF(Assumptions!$B$27&gt;AQ31+12,AQ31+12,Assumptions!$B$27)</f>
        <v>48</v>
      </c>
      <c r="AS31" s="69">
        <f>IF(Assumptions!$B$27&gt;AR31+12,AR31+12,Assumptions!$B$27)</f>
        <v>48</v>
      </c>
      <c r="AT31" s="50" t="str">
        <f t="shared" si="5"/>
        <v>Nov</v>
      </c>
      <c r="AU31" s="69">
        <f>IF(Assumptions!$B$27&gt;2,2,Assumptions!$B$27)</f>
        <v>2</v>
      </c>
      <c r="AV31" s="69">
        <f>IF(Assumptions!$B$27&gt;AU31+12,AU31+12,Assumptions!$B$27)</f>
        <v>14</v>
      </c>
      <c r="AW31" s="69">
        <f>IF(Assumptions!$B$27&gt;AV31+12,AV31+12,Assumptions!$B$27)</f>
        <v>26</v>
      </c>
      <c r="AX31" s="69">
        <f>IF(Assumptions!$B$27&gt;AW31+12,AW31+12,Assumptions!$B$27)</f>
        <v>38</v>
      </c>
      <c r="AY31" s="69">
        <f>IF(Assumptions!$B$27&gt;AX31+12,AX31+12,Assumptions!$B$27)</f>
        <v>48</v>
      </c>
      <c r="AZ31" s="69">
        <f>IF(Assumptions!$B$27&gt;AY31+12,AY31+12,Assumptions!$B$27)</f>
        <v>48</v>
      </c>
      <c r="BA31" s="69">
        <f>IF(Assumptions!$B$27&gt;AZ31+12,AZ31+12,Assumptions!$B$27)</f>
        <v>48</v>
      </c>
      <c r="BB31" s="69">
        <f>IF(Assumptions!$B$27&gt;BA31+12,BA31+12,Assumptions!$B$27)</f>
        <v>48</v>
      </c>
      <c r="BC31" s="50" t="str">
        <f t="shared" si="6"/>
        <v>Nov</v>
      </c>
      <c r="BD31" s="69">
        <f>IF(Assumptions!$B$27&gt;2,2,Assumptions!$B$27)</f>
        <v>2</v>
      </c>
      <c r="BE31" s="69">
        <f>IF(Assumptions!$B$27&gt;BD31+12,BD31+12,Assumptions!$B$27)</f>
        <v>14</v>
      </c>
      <c r="BF31" s="69">
        <f>IF(Assumptions!$B$27&gt;BE31+12,BE31+12,Assumptions!$B$27)</f>
        <v>26</v>
      </c>
      <c r="BG31" s="69">
        <f>IF(Assumptions!$B$27&gt;BF31+12,BF31+12,Assumptions!$B$27)</f>
        <v>38</v>
      </c>
      <c r="BH31" s="69">
        <f>IF(Assumptions!$B$27&gt;BG31+12,BG31+12,Assumptions!$B$27)</f>
        <v>48</v>
      </c>
      <c r="BI31" s="69">
        <f>IF(Assumptions!$B$27&gt;BH31+12,BH31+12,Assumptions!$B$27)</f>
        <v>48</v>
      </c>
      <c r="BJ31" s="69">
        <f>IF(Assumptions!$B$27&gt;BI31+12,BI31+12,Assumptions!$B$27)</f>
        <v>48</v>
      </c>
      <c r="BK31" s="69">
        <f>IF(Assumptions!$B$27&gt;BJ31+12,BJ31+12,Assumptions!$B$27)</f>
        <v>48</v>
      </c>
      <c r="BL31" s="50" t="str">
        <f t="shared" si="7"/>
        <v>Nov</v>
      </c>
      <c r="BM31" s="69">
        <f>IF(Assumptions!$B$27&gt;2,2,Assumptions!$B$27)</f>
        <v>2</v>
      </c>
      <c r="BN31" s="69">
        <f>IF(Assumptions!$B$27&gt;BM31+12,BM31+12,Assumptions!$B$27)</f>
        <v>14</v>
      </c>
      <c r="BO31" s="69">
        <f>IF(Assumptions!$B$27&gt;BN31+12,BN31+12,Assumptions!$B$27)</f>
        <v>26</v>
      </c>
      <c r="BP31" s="69">
        <f>IF(Assumptions!$B$27&gt;BO31+12,BO31+12,Assumptions!$B$27)</f>
        <v>38</v>
      </c>
      <c r="BQ31" s="69">
        <f>IF(Assumptions!$B$27&gt;BP31+12,BP31+12,Assumptions!$B$27)</f>
        <v>48</v>
      </c>
      <c r="BR31" s="69">
        <f>IF(Assumptions!$B$27&gt;BQ31+12,BQ31+12,Assumptions!$B$27)</f>
        <v>48</v>
      </c>
      <c r="BS31" s="69">
        <f>IF(Assumptions!$B$27&gt;BR31+12,BR31+12,Assumptions!$B$27)</f>
        <v>48</v>
      </c>
      <c r="BT31" s="69">
        <f>IF(Assumptions!$B$27&gt;BS31+12,BS31+12,Assumptions!$B$27)</f>
        <v>48</v>
      </c>
      <c r="BU31" s="50" t="str">
        <f t="shared" si="8"/>
        <v>Nov</v>
      </c>
      <c r="BV31" s="69">
        <f>IF(Assumptions!$B$27&gt;2,2,Assumptions!$B$27)</f>
        <v>2</v>
      </c>
      <c r="BW31" s="69">
        <f>IF(Assumptions!$B$27&gt;BV31+12,BV31+12,Assumptions!$B$27)</f>
        <v>14</v>
      </c>
      <c r="BX31" s="69">
        <f>IF(Assumptions!$B$27&gt;BW31+12,BW31+12,Assumptions!$B$27)</f>
        <v>26</v>
      </c>
      <c r="BY31" s="69">
        <f>IF(Assumptions!$B$27&gt;BX31+12,BX31+12,Assumptions!$B$27)</f>
        <v>38</v>
      </c>
      <c r="BZ31" s="69">
        <f>IF(Assumptions!$B$27&gt;BY31+12,BY31+12,Assumptions!$B$27)</f>
        <v>48</v>
      </c>
      <c r="CA31" s="69">
        <f>IF(Assumptions!$B$27&gt;BZ31+12,BZ31+12,Assumptions!$B$27)</f>
        <v>48</v>
      </c>
      <c r="CB31" s="69">
        <f>IF(Assumptions!$B$27&gt;CA31+12,CA31+12,Assumptions!$B$27)</f>
        <v>48</v>
      </c>
      <c r="CC31" s="69">
        <f>IF(Assumptions!$B$27&gt;CB31+12,CB31+12,Assumptions!$B$27)</f>
        <v>48</v>
      </c>
      <c r="CD31" s="50" t="str">
        <f t="shared" si="9"/>
        <v>Nov</v>
      </c>
      <c r="CE31" s="69">
        <f>IF(Assumptions!$B$27&gt;2,2,Assumptions!$B$27)</f>
        <v>2</v>
      </c>
      <c r="CF31" s="69">
        <f>IF(Assumptions!$B$27&gt;CE31+12,CE31+12,Assumptions!$B$27)</f>
        <v>14</v>
      </c>
      <c r="CG31" s="69">
        <f>IF(Assumptions!$B$27&gt;CF31+12,CF31+12,Assumptions!$B$27)</f>
        <v>26</v>
      </c>
      <c r="CH31" s="69">
        <f>IF(Assumptions!$B$27&gt;CG31+12,CG31+12,Assumptions!$B$27)</f>
        <v>38</v>
      </c>
      <c r="CI31" s="69">
        <f>IF(Assumptions!$B$27&gt;CH31+12,CH31+12,Assumptions!$B$27)</f>
        <v>48</v>
      </c>
      <c r="CJ31" s="69">
        <f>IF(Assumptions!$B$27&gt;CI31+12,CI31+12,Assumptions!$B$27)</f>
        <v>48</v>
      </c>
      <c r="CK31" s="69">
        <f>IF(Assumptions!$B$27&gt;CJ31+12,CJ31+12,Assumptions!$B$27)</f>
        <v>48</v>
      </c>
      <c r="CL31" s="69">
        <f>IF(Assumptions!$B$27&gt;CK31+12,CK31+12,Assumptions!$B$27)</f>
        <v>48</v>
      </c>
    </row>
    <row r="32" spans="1:90" ht="13.7" customHeight="1">
      <c r="A32" s="50" t="str">
        <f t="shared" si="0"/>
        <v>Dec</v>
      </c>
      <c r="B32" s="41">
        <f>IF(Assumptions!$B$27&gt;1,1,Assumptions!$B$27)</f>
        <v>1</v>
      </c>
      <c r="C32" s="41">
        <f>IF(Assumptions!$B$27&gt;B32+12,B32+12,Assumptions!$B$27)</f>
        <v>13</v>
      </c>
      <c r="D32" s="41">
        <f>IF(Assumptions!$B$27&gt;C32+12,C32+12,Assumptions!$B$27)</f>
        <v>25</v>
      </c>
      <c r="E32" s="41">
        <f>IF(Assumptions!$B$27&gt;D32+12,D32+12,Assumptions!$B$27)</f>
        <v>37</v>
      </c>
      <c r="F32" s="41">
        <f>IF(Assumptions!$B$27&gt;E32+12,E32+12,Assumptions!$B$27)</f>
        <v>48</v>
      </c>
      <c r="G32" s="41">
        <f>IF(Assumptions!$B$27&gt;F32+12,F32+12,Assumptions!$B$27)</f>
        <v>48</v>
      </c>
      <c r="H32" s="41">
        <f>IF(Assumptions!$B$27&gt;G32+12,G32+12,Assumptions!$B$27)</f>
        <v>48</v>
      </c>
      <c r="I32" s="41">
        <f>IF(Assumptions!$B$27&gt;H32+12,H32+12,Assumptions!$B$27)</f>
        <v>48</v>
      </c>
      <c r="J32" s="68" t="str">
        <f t="shared" si="1"/>
        <v>Dec</v>
      </c>
      <c r="K32" s="41">
        <f>IF(Assumptions!$B$27&gt;1,1,Assumptions!$B$27)</f>
        <v>1</v>
      </c>
      <c r="L32" s="69">
        <f>IF(Assumptions!$B$27&gt;K32+12,K32+12,Assumptions!$B$27)</f>
        <v>13</v>
      </c>
      <c r="M32" s="69">
        <f>IF(Assumptions!$B$27&gt;L32+12,L32+12,Assumptions!$B$27)</f>
        <v>25</v>
      </c>
      <c r="N32" s="69">
        <f>IF(Assumptions!$B$27&gt;M32+12,M32+12,Assumptions!$B$27)</f>
        <v>37</v>
      </c>
      <c r="O32" s="69">
        <f>IF(Assumptions!$B$27&gt;N32+12,N32+12,Assumptions!$B$27)</f>
        <v>48</v>
      </c>
      <c r="P32" s="69">
        <f>IF(Assumptions!$B$27&gt;O32+12,O32+12,Assumptions!$B$27)</f>
        <v>48</v>
      </c>
      <c r="Q32" s="69">
        <f>IF(Assumptions!$B$27&gt;P32+12,P32+12,Assumptions!$B$27)</f>
        <v>48</v>
      </c>
      <c r="R32" s="69">
        <f>IF(Assumptions!$B$27&gt;Q32+12,Q32+12,Assumptions!$B$27)</f>
        <v>48</v>
      </c>
      <c r="S32" s="50" t="str">
        <f t="shared" si="2"/>
        <v>Dec</v>
      </c>
      <c r="T32" s="69">
        <f>IF(Assumptions!$B$27&gt;1,1,Assumptions!$B$27)</f>
        <v>1</v>
      </c>
      <c r="U32" s="69">
        <f>IF(Assumptions!$B$27&gt;T32+12,T32+12,Assumptions!$B$27)</f>
        <v>13</v>
      </c>
      <c r="V32" s="69">
        <f>IF(Assumptions!$B$27&gt;U32+12,U32+12,Assumptions!$B$27)</f>
        <v>25</v>
      </c>
      <c r="W32" s="69">
        <f>IF(Assumptions!$B$27&gt;V32+12,V32+12,Assumptions!$B$27)</f>
        <v>37</v>
      </c>
      <c r="X32" s="69">
        <f>IF(Assumptions!$B$27&gt;W32+12,W32+12,Assumptions!$B$27)</f>
        <v>48</v>
      </c>
      <c r="Y32" s="69">
        <f>IF(Assumptions!$B$27&gt;X32+12,X32+12,Assumptions!$B$27)</f>
        <v>48</v>
      </c>
      <c r="Z32" s="69">
        <f>IF(Assumptions!$B$27&gt;Y32+12,Y32+12,Assumptions!$B$27)</f>
        <v>48</v>
      </c>
      <c r="AA32" s="69">
        <f>IF(Assumptions!$B$27&gt;Z32+12,Z32+12,Assumptions!$B$27)</f>
        <v>48</v>
      </c>
      <c r="AB32" s="50" t="str">
        <f t="shared" si="3"/>
        <v>Dec</v>
      </c>
      <c r="AC32" s="69">
        <f>IF(Assumptions!$B$27&gt;1,1,Assumptions!$B$27)</f>
        <v>1</v>
      </c>
      <c r="AD32" s="69">
        <f>IF(Assumptions!$B$27&gt;AC32+12,AC32+12,Assumptions!$B$27)</f>
        <v>13</v>
      </c>
      <c r="AE32" s="69">
        <f>IF(Assumptions!$B$27&gt;AD32+12,AD32+12,Assumptions!$B$27)</f>
        <v>25</v>
      </c>
      <c r="AF32" s="69">
        <f>IF(Assumptions!$B$27&gt;AE32+12,AE32+12,Assumptions!$B$27)</f>
        <v>37</v>
      </c>
      <c r="AG32" s="69">
        <f>IF(Assumptions!$B$27&gt;AF32+12,AF32+12,Assumptions!$B$27)</f>
        <v>48</v>
      </c>
      <c r="AH32" s="69">
        <f>IF(Assumptions!$B$27&gt;AG32+12,AG32+12,Assumptions!$B$27)</f>
        <v>48</v>
      </c>
      <c r="AI32" s="69">
        <f>IF(Assumptions!$B$27&gt;AH32+12,AH32+12,Assumptions!$B$27)</f>
        <v>48</v>
      </c>
      <c r="AJ32" s="69">
        <f>IF(Assumptions!$B$27&gt;AI32+12,AI32+12,Assumptions!$B$27)</f>
        <v>48</v>
      </c>
      <c r="AK32" s="50" t="str">
        <f t="shared" si="4"/>
        <v>Dec</v>
      </c>
      <c r="AL32" s="69">
        <f>IF(Assumptions!$B$27&gt;1,1,Assumptions!$B$27)</f>
        <v>1</v>
      </c>
      <c r="AM32" s="69">
        <f>IF(Assumptions!$B$27&gt;AL32+12,AL32+12,Assumptions!$B$27)</f>
        <v>13</v>
      </c>
      <c r="AN32" s="69">
        <f>IF(Assumptions!$B$27&gt;AM32+12,AM32+12,Assumptions!$B$27)</f>
        <v>25</v>
      </c>
      <c r="AO32" s="69">
        <f>IF(Assumptions!$B$27&gt;AN32+12,AN32+12,Assumptions!$B$27)</f>
        <v>37</v>
      </c>
      <c r="AP32" s="69">
        <f>IF(Assumptions!$B$27&gt;AO32+12,AO32+12,Assumptions!$B$27)</f>
        <v>48</v>
      </c>
      <c r="AQ32" s="69">
        <f>IF(Assumptions!$B$27&gt;AP32+12,AP32+12,Assumptions!$B$27)</f>
        <v>48</v>
      </c>
      <c r="AR32" s="69">
        <f>IF(Assumptions!$B$27&gt;AQ32+12,AQ32+12,Assumptions!$B$27)</f>
        <v>48</v>
      </c>
      <c r="AS32" s="69">
        <f>IF(Assumptions!$B$27&gt;AR32+12,AR32+12,Assumptions!$B$27)</f>
        <v>48</v>
      </c>
      <c r="AT32" s="50" t="str">
        <f t="shared" si="5"/>
        <v>Dec</v>
      </c>
      <c r="AU32" s="69">
        <f>IF(Assumptions!$B$27&gt;1,1,Assumptions!$B$27)</f>
        <v>1</v>
      </c>
      <c r="AV32" s="69">
        <f>IF(Assumptions!$B$27&gt;AU32+12,AU32+12,Assumptions!$B$27)</f>
        <v>13</v>
      </c>
      <c r="AW32" s="69">
        <f>IF(Assumptions!$B$27&gt;AV32+12,AV32+12,Assumptions!$B$27)</f>
        <v>25</v>
      </c>
      <c r="AX32" s="69">
        <f>IF(Assumptions!$B$27&gt;AW32+12,AW32+12,Assumptions!$B$27)</f>
        <v>37</v>
      </c>
      <c r="AY32" s="69">
        <f>IF(Assumptions!$B$27&gt;AX32+12,AX32+12,Assumptions!$B$27)</f>
        <v>48</v>
      </c>
      <c r="AZ32" s="69">
        <f>IF(Assumptions!$B$27&gt;AY32+12,AY32+12,Assumptions!$B$27)</f>
        <v>48</v>
      </c>
      <c r="BA32" s="69">
        <f>IF(Assumptions!$B$27&gt;AZ32+12,AZ32+12,Assumptions!$B$27)</f>
        <v>48</v>
      </c>
      <c r="BB32" s="69">
        <f>IF(Assumptions!$B$27&gt;BA32+12,BA32+12,Assumptions!$B$27)</f>
        <v>48</v>
      </c>
      <c r="BC32" s="50" t="str">
        <f t="shared" si="6"/>
        <v>Dec</v>
      </c>
      <c r="BD32" s="69">
        <f>IF(Assumptions!$B$27&gt;1,1,Assumptions!$B$27)</f>
        <v>1</v>
      </c>
      <c r="BE32" s="69">
        <f>IF(Assumptions!$B$27&gt;BD32+12,BD32+12,Assumptions!$B$27)</f>
        <v>13</v>
      </c>
      <c r="BF32" s="69">
        <f>IF(Assumptions!$B$27&gt;BE32+12,BE32+12,Assumptions!$B$27)</f>
        <v>25</v>
      </c>
      <c r="BG32" s="69">
        <f>IF(Assumptions!$B$27&gt;BF32+12,BF32+12,Assumptions!$B$27)</f>
        <v>37</v>
      </c>
      <c r="BH32" s="69">
        <f>IF(Assumptions!$B$27&gt;BG32+12,BG32+12,Assumptions!$B$27)</f>
        <v>48</v>
      </c>
      <c r="BI32" s="69">
        <f>IF(Assumptions!$B$27&gt;BH32+12,BH32+12,Assumptions!$B$27)</f>
        <v>48</v>
      </c>
      <c r="BJ32" s="69">
        <f>IF(Assumptions!$B$27&gt;BI32+12,BI32+12,Assumptions!$B$27)</f>
        <v>48</v>
      </c>
      <c r="BK32" s="69">
        <f>IF(Assumptions!$B$27&gt;BJ32+12,BJ32+12,Assumptions!$B$27)</f>
        <v>48</v>
      </c>
      <c r="BL32" s="50" t="str">
        <f t="shared" si="7"/>
        <v>Dec</v>
      </c>
      <c r="BM32" s="69">
        <f>IF(Assumptions!$B$27&gt;1,1,Assumptions!$B$27)</f>
        <v>1</v>
      </c>
      <c r="BN32" s="69">
        <f>IF(Assumptions!$B$27&gt;BM32+12,BM32+12,Assumptions!$B$27)</f>
        <v>13</v>
      </c>
      <c r="BO32" s="69">
        <f>IF(Assumptions!$B$27&gt;BN32+12,BN32+12,Assumptions!$B$27)</f>
        <v>25</v>
      </c>
      <c r="BP32" s="69">
        <f>IF(Assumptions!$B$27&gt;BO32+12,BO32+12,Assumptions!$B$27)</f>
        <v>37</v>
      </c>
      <c r="BQ32" s="69">
        <f>IF(Assumptions!$B$27&gt;BP32+12,BP32+12,Assumptions!$B$27)</f>
        <v>48</v>
      </c>
      <c r="BR32" s="69">
        <f>IF(Assumptions!$B$27&gt;BQ32+12,BQ32+12,Assumptions!$B$27)</f>
        <v>48</v>
      </c>
      <c r="BS32" s="69">
        <f>IF(Assumptions!$B$27&gt;BR32+12,BR32+12,Assumptions!$B$27)</f>
        <v>48</v>
      </c>
      <c r="BT32" s="69">
        <f>IF(Assumptions!$B$27&gt;BS32+12,BS32+12,Assumptions!$B$27)</f>
        <v>48</v>
      </c>
      <c r="BU32" s="50" t="str">
        <f t="shared" si="8"/>
        <v>Dec</v>
      </c>
      <c r="BV32" s="69">
        <f>IF(Assumptions!$B$27&gt;1,1,Assumptions!$B$27)</f>
        <v>1</v>
      </c>
      <c r="BW32" s="69">
        <f>IF(Assumptions!$B$27&gt;BV32+12,BV32+12,Assumptions!$B$27)</f>
        <v>13</v>
      </c>
      <c r="BX32" s="69">
        <f>IF(Assumptions!$B$27&gt;BW32+12,BW32+12,Assumptions!$B$27)</f>
        <v>25</v>
      </c>
      <c r="BY32" s="69">
        <f>IF(Assumptions!$B$27&gt;BX32+12,BX32+12,Assumptions!$B$27)</f>
        <v>37</v>
      </c>
      <c r="BZ32" s="69">
        <f>IF(Assumptions!$B$27&gt;BY32+12,BY32+12,Assumptions!$B$27)</f>
        <v>48</v>
      </c>
      <c r="CA32" s="69">
        <f>IF(Assumptions!$B$27&gt;BZ32+12,BZ32+12,Assumptions!$B$27)</f>
        <v>48</v>
      </c>
      <c r="CB32" s="69">
        <f>IF(Assumptions!$B$27&gt;CA32+12,CA32+12,Assumptions!$B$27)</f>
        <v>48</v>
      </c>
      <c r="CC32" s="69">
        <f>IF(Assumptions!$B$27&gt;CB32+12,CB32+12,Assumptions!$B$27)</f>
        <v>48</v>
      </c>
      <c r="CD32" s="50" t="str">
        <f t="shared" si="9"/>
        <v>Dec</v>
      </c>
      <c r="CE32" s="69">
        <f>IF(Assumptions!$B$27&gt;1,1,Assumptions!$B$27)</f>
        <v>1</v>
      </c>
      <c r="CF32" s="69">
        <f>IF(Assumptions!$B$27&gt;CE32+12,CE32+12,Assumptions!$B$27)</f>
        <v>13</v>
      </c>
      <c r="CG32" s="69">
        <f>IF(Assumptions!$B$27&gt;CF32+12,CF32+12,Assumptions!$B$27)</f>
        <v>25</v>
      </c>
      <c r="CH32" s="69">
        <f>IF(Assumptions!$B$27&gt;CG32+12,CG32+12,Assumptions!$B$27)</f>
        <v>37</v>
      </c>
      <c r="CI32" s="69">
        <f>IF(Assumptions!$B$27&gt;CH32+12,CH32+12,Assumptions!$B$27)</f>
        <v>48</v>
      </c>
      <c r="CJ32" s="69">
        <f>IF(Assumptions!$B$27&gt;CI32+12,CI32+12,Assumptions!$B$27)</f>
        <v>48</v>
      </c>
      <c r="CK32" s="69">
        <f>IF(Assumptions!$B$27&gt;CJ32+12,CJ32+12,Assumptions!$B$27)</f>
        <v>48</v>
      </c>
      <c r="CL32" s="69">
        <f>IF(Assumptions!$B$27&gt;CK32+12,CK32+12,Assumptions!$B$27)</f>
        <v>48</v>
      </c>
    </row>
    <row r="33" spans="1:90" ht="15.95" customHeight="1">
      <c r="A33" s="38"/>
      <c r="B33" s="44" t="s">
        <v>37</v>
      </c>
      <c r="C33" s="44" t="s">
        <v>38</v>
      </c>
      <c r="D33" s="44" t="s">
        <v>39</v>
      </c>
      <c r="E33" s="44" t="s">
        <v>40</v>
      </c>
      <c r="F33" s="44" t="s">
        <v>41</v>
      </c>
      <c r="G33" s="44" t="s">
        <v>42</v>
      </c>
      <c r="H33" s="44" t="s">
        <v>43</v>
      </c>
      <c r="I33" s="44" t="s">
        <v>44</v>
      </c>
      <c r="J33" s="17"/>
      <c r="K33" s="44" t="s">
        <v>37</v>
      </c>
      <c r="L33" s="64" t="s">
        <v>38</v>
      </c>
      <c r="M33" s="64" t="s">
        <v>39</v>
      </c>
      <c r="N33" s="64" t="s">
        <v>40</v>
      </c>
      <c r="O33" s="64" t="s">
        <v>41</v>
      </c>
      <c r="P33" s="64" t="s">
        <v>42</v>
      </c>
      <c r="Q33" s="64" t="s">
        <v>43</v>
      </c>
      <c r="R33" s="64" t="s">
        <v>44</v>
      </c>
      <c r="S33" s="38"/>
      <c r="T33" s="64" t="s">
        <v>37</v>
      </c>
      <c r="U33" s="64" t="s">
        <v>38</v>
      </c>
      <c r="V33" s="64" t="s">
        <v>39</v>
      </c>
      <c r="W33" s="64" t="s">
        <v>40</v>
      </c>
      <c r="X33" s="64" t="s">
        <v>41</v>
      </c>
      <c r="Y33" s="64" t="s">
        <v>42</v>
      </c>
      <c r="Z33" s="64" t="s">
        <v>43</v>
      </c>
      <c r="AA33" s="64" t="s">
        <v>44</v>
      </c>
      <c r="AB33" s="38"/>
      <c r="AC33" s="64" t="s">
        <v>37</v>
      </c>
      <c r="AD33" s="64" t="s">
        <v>38</v>
      </c>
      <c r="AE33" s="64" t="s">
        <v>39</v>
      </c>
      <c r="AF33" s="64" t="s">
        <v>40</v>
      </c>
      <c r="AG33" s="64" t="s">
        <v>41</v>
      </c>
      <c r="AH33" s="64" t="s">
        <v>42</v>
      </c>
      <c r="AI33" s="64" t="s">
        <v>43</v>
      </c>
      <c r="AJ33" s="64" t="s">
        <v>44</v>
      </c>
      <c r="AK33" s="38"/>
      <c r="AL33" s="64" t="s">
        <v>37</v>
      </c>
      <c r="AM33" s="64" t="s">
        <v>38</v>
      </c>
      <c r="AN33" s="64" t="s">
        <v>39</v>
      </c>
      <c r="AO33" s="64" t="s">
        <v>40</v>
      </c>
      <c r="AP33" s="64" t="s">
        <v>41</v>
      </c>
      <c r="AQ33" s="64" t="s">
        <v>42</v>
      </c>
      <c r="AR33" s="64" t="s">
        <v>43</v>
      </c>
      <c r="AS33" s="64" t="s">
        <v>44</v>
      </c>
      <c r="AT33" s="38"/>
      <c r="AU33" s="64" t="s">
        <v>37</v>
      </c>
      <c r="AV33" s="64" t="s">
        <v>38</v>
      </c>
      <c r="AW33" s="64" t="s">
        <v>39</v>
      </c>
      <c r="AX33" s="64" t="s">
        <v>40</v>
      </c>
      <c r="AY33" s="64" t="s">
        <v>41</v>
      </c>
      <c r="AZ33" s="64" t="s">
        <v>42</v>
      </c>
      <c r="BA33" s="64" t="s">
        <v>43</v>
      </c>
      <c r="BB33" s="64" t="s">
        <v>44</v>
      </c>
      <c r="BC33" s="38"/>
      <c r="BD33" s="64" t="s">
        <v>37</v>
      </c>
      <c r="BE33" s="64" t="s">
        <v>38</v>
      </c>
      <c r="BF33" s="64" t="s">
        <v>39</v>
      </c>
      <c r="BG33" s="64" t="s">
        <v>40</v>
      </c>
      <c r="BH33" s="64" t="s">
        <v>41</v>
      </c>
      <c r="BI33" s="64" t="s">
        <v>42</v>
      </c>
      <c r="BJ33" s="64" t="s">
        <v>43</v>
      </c>
      <c r="BK33" s="64" t="s">
        <v>44</v>
      </c>
      <c r="BL33" s="38"/>
      <c r="BM33" s="64" t="s">
        <v>37</v>
      </c>
      <c r="BN33" s="64" t="s">
        <v>38</v>
      </c>
      <c r="BO33" s="64" t="s">
        <v>39</v>
      </c>
      <c r="BP33" s="64" t="s">
        <v>40</v>
      </c>
      <c r="BQ33" s="64" t="s">
        <v>41</v>
      </c>
      <c r="BR33" s="64" t="s">
        <v>42</v>
      </c>
      <c r="BS33" s="64" t="s">
        <v>43</v>
      </c>
      <c r="BT33" s="64" t="s">
        <v>44</v>
      </c>
      <c r="BU33" s="38"/>
      <c r="BV33" s="64" t="s">
        <v>37</v>
      </c>
      <c r="BW33" s="64" t="s">
        <v>38</v>
      </c>
      <c r="BX33" s="64" t="s">
        <v>39</v>
      </c>
      <c r="BY33" s="64" t="s">
        <v>40</v>
      </c>
      <c r="BZ33" s="64" t="s">
        <v>41</v>
      </c>
      <c r="CA33" s="64" t="s">
        <v>42</v>
      </c>
      <c r="CB33" s="64" t="s">
        <v>43</v>
      </c>
      <c r="CC33" s="64" t="s">
        <v>44</v>
      </c>
      <c r="CD33" s="38"/>
      <c r="CE33" s="64" t="s">
        <v>37</v>
      </c>
      <c r="CF33" s="64" t="s">
        <v>38</v>
      </c>
      <c r="CG33" s="64" t="s">
        <v>39</v>
      </c>
      <c r="CH33" s="64" t="s">
        <v>40</v>
      </c>
      <c r="CI33" s="64" t="s">
        <v>41</v>
      </c>
      <c r="CJ33" s="64" t="s">
        <v>42</v>
      </c>
      <c r="CK33" s="64" t="s">
        <v>43</v>
      </c>
      <c r="CL33" s="64" t="s">
        <v>44</v>
      </c>
    </row>
    <row r="34" spans="1:90" ht="13.7" customHeight="1">
      <c r="A34" s="50" t="str">
        <f t="shared" ref="A34:A45" si="10">A21</f>
        <v>Jan</v>
      </c>
      <c r="B34" s="70">
        <f>(((Assumptions!$B$27-B21)/2*((Assumptions!$B$27-B21+1))/(Assumptions!$B$27/2*(Assumptions!$B$27+1))))</f>
        <v>0.56632653061224492</v>
      </c>
      <c r="C34" s="70">
        <f>(((Assumptions!$B$27-C21)/2*((Assumptions!$B$27-C21+1))/(Assumptions!$B$27/2*(Assumptions!$B$27+1))))</f>
        <v>0.25510204081632654</v>
      </c>
      <c r="D34" s="70">
        <f>(((Assumptions!$B$27-D21)/2*((Assumptions!$B$27-D21+1))/(Assumptions!$B$27/2*(Assumptions!$B$27+1))))</f>
        <v>6.6326530612244902E-2</v>
      </c>
      <c r="E34" s="70">
        <f>(((Assumptions!$B$27-E21)/2*((Assumptions!$B$27-E21+1))/(Assumptions!$B$27/2*(Assumptions!$B$27+1))))</f>
        <v>0</v>
      </c>
      <c r="F34" s="70">
        <f>(((Assumptions!$B$27-F21)/2*((Assumptions!$B$27-F21+1))/(Assumptions!$B$27/2*(Assumptions!$B$27+1))))</f>
        <v>0</v>
      </c>
      <c r="G34" s="70">
        <f>(((Assumptions!$B$27-G21)/2*((Assumptions!$B$27-G21+1))/(Assumptions!$B$27/2*(Assumptions!$B$27+1))))</f>
        <v>0</v>
      </c>
      <c r="H34" s="70">
        <f>(((Assumptions!$B$27-H21)/2*((Assumptions!$B$27-H21+1))/(Assumptions!$B$27/2*(Assumptions!$B$27+1))))</f>
        <v>0</v>
      </c>
      <c r="I34" s="70">
        <f>(((Assumptions!$B$27-I21)/2*((Assumptions!$B$27-I21+1))/(Assumptions!$B$27/2*(Assumptions!$B$27+1))))</f>
        <v>0</v>
      </c>
      <c r="J34" s="68" t="str">
        <f t="shared" ref="J34:J45" si="11">J21</f>
        <v>Jan</v>
      </c>
      <c r="K34" s="70">
        <f>(((Assumptions!$B$27-K21)/2*((Assumptions!$B$27-K21+1))/(Assumptions!$B$27/2*(Assumptions!$B$27+1))))</f>
        <v>0.56632653061224492</v>
      </c>
      <c r="L34" s="71">
        <f>(((Assumptions!$B$27-L21)/2*((Assumptions!$B$27-L21+1))/(Assumptions!$B$27/2*(Assumptions!$B$27+1))))</f>
        <v>0.25510204081632654</v>
      </c>
      <c r="M34" s="71">
        <f>(((Assumptions!$B$27-M21)/2*((Assumptions!$B$27-M21+1))/(Assumptions!$B$27/2*(Assumptions!$B$27+1))))</f>
        <v>6.6326530612244902E-2</v>
      </c>
      <c r="N34" s="71">
        <f>(((Assumptions!$B$27-N21)/2*((Assumptions!$B$27-N21+1))/(Assumptions!$B$27/2*(Assumptions!$B$27+1))))</f>
        <v>0</v>
      </c>
      <c r="O34" s="71">
        <f>(((Assumptions!$B$27-O21)/2*((Assumptions!$B$27-O21+1))/(Assumptions!$B$27/2*(Assumptions!$B$27+1))))</f>
        <v>0</v>
      </c>
      <c r="P34" s="71">
        <f>(((Assumptions!$B$27-P21)/2*((Assumptions!$B$27-P21+1))/(Assumptions!$B$27/2*(Assumptions!$B$27+1))))</f>
        <v>0</v>
      </c>
      <c r="Q34" s="71">
        <f>(((Assumptions!$B$27-Q21)/2*((Assumptions!$B$27-Q21+1))/(Assumptions!$B$27/2*(Assumptions!$B$27+1))))</f>
        <v>0</v>
      </c>
      <c r="R34" s="71">
        <f>(((Assumptions!$B$27-R21)/2*((Assumptions!$B$27-R21+1))/(Assumptions!$B$27/2*(Assumptions!$B$27+1))))</f>
        <v>0</v>
      </c>
      <c r="S34" s="50" t="str">
        <f t="shared" ref="S34:S45" si="12">S21</f>
        <v>Jan</v>
      </c>
      <c r="T34" s="71">
        <f>(((Assumptions!$B$27-T21)/2*((Assumptions!$B$27-T21+1))/(Assumptions!$B$27/2*(Assumptions!$B$27+1))))</f>
        <v>0.56632653061224492</v>
      </c>
      <c r="U34" s="71">
        <f>(((Assumptions!$B$27-U21)/2*((Assumptions!$B$27-U21+1))/(Assumptions!$B$27/2*(Assumptions!$B$27+1))))</f>
        <v>0.25510204081632654</v>
      </c>
      <c r="V34" s="71">
        <f>(((Assumptions!$B$27-V21)/2*((Assumptions!$B$27-V21+1))/(Assumptions!$B$27/2*(Assumptions!$B$27+1))))</f>
        <v>6.6326530612244902E-2</v>
      </c>
      <c r="W34" s="71">
        <f>(((Assumptions!$B$27-W21)/2*((Assumptions!$B$27-W21+1))/(Assumptions!$B$27/2*(Assumptions!$B$27+1))))</f>
        <v>0</v>
      </c>
      <c r="X34" s="71">
        <f>(((Assumptions!$B$27-X21)/2*((Assumptions!$B$27-X21+1))/(Assumptions!$B$27/2*(Assumptions!$B$27+1))))</f>
        <v>0</v>
      </c>
      <c r="Y34" s="71">
        <f>(((Assumptions!$B$27-Y21)/2*((Assumptions!$B$27-Y21+1))/(Assumptions!$B$27/2*(Assumptions!$B$27+1))))</f>
        <v>0</v>
      </c>
      <c r="Z34" s="71">
        <f>(((Assumptions!$B$27-Z21)/2*((Assumptions!$B$27-Z21+1))/(Assumptions!$B$27/2*(Assumptions!$B$27+1))))</f>
        <v>0</v>
      </c>
      <c r="AA34" s="71">
        <f>(((Assumptions!$B$27-AA21)/2*((Assumptions!$B$27-AA21+1))/(Assumptions!$B$27/2*(Assumptions!$B$27+1))))</f>
        <v>0</v>
      </c>
      <c r="AB34" s="50" t="str">
        <f t="shared" ref="AB34:AB45" si="13">AB21</f>
        <v>Jan</v>
      </c>
      <c r="AC34" s="71">
        <f>(((Assumptions!$B$27-AC21)/2*((Assumptions!$B$27-AC21+1))/(Assumptions!$B$27/2*(Assumptions!$B$27+1))))</f>
        <v>0.56632653061224492</v>
      </c>
      <c r="AD34" s="71">
        <f>(((Assumptions!$B$27-AD21)/2*((Assumptions!$B$27-AD21+1))/(Assumptions!$B$27/2*(Assumptions!$B$27+1))))</f>
        <v>0.25510204081632654</v>
      </c>
      <c r="AE34" s="71">
        <f>(((Assumptions!$B$27-AE21)/2*((Assumptions!$B$27-AE21+1))/(Assumptions!$B$27/2*(Assumptions!$B$27+1))))</f>
        <v>6.6326530612244902E-2</v>
      </c>
      <c r="AF34" s="71">
        <f>(((Assumptions!$B$27-AF21)/2*((Assumptions!$B$27-AF21+1))/(Assumptions!$B$27/2*(Assumptions!$B$27+1))))</f>
        <v>0</v>
      </c>
      <c r="AG34" s="71">
        <f>(((Assumptions!$B$27-AG21)/2*((Assumptions!$B$27-AG21+1))/(Assumptions!$B$27/2*(Assumptions!$B$27+1))))</f>
        <v>0</v>
      </c>
      <c r="AH34" s="71">
        <f>(((Assumptions!$B$27-AH21)/2*((Assumptions!$B$27-AH21+1))/(Assumptions!$B$27/2*(Assumptions!$B$27+1))))</f>
        <v>0</v>
      </c>
      <c r="AI34" s="71">
        <f>(((Assumptions!$B$27-AI21)/2*((Assumptions!$B$27-AI21+1))/(Assumptions!$B$27/2*(Assumptions!$B$27+1))))</f>
        <v>0</v>
      </c>
      <c r="AJ34" s="71">
        <f>(((Assumptions!$B$27-AJ21)/2*((Assumptions!$B$27-AJ21+1))/(Assumptions!$B$27/2*(Assumptions!$B$27+1))))</f>
        <v>0</v>
      </c>
      <c r="AK34" s="50" t="str">
        <f t="shared" ref="AK34:AK45" si="14">AK21</f>
        <v>Jan</v>
      </c>
      <c r="AL34" s="71">
        <f>(((Assumptions!$B$27-AL21)/2*((Assumptions!$B$27-AL21+1))/(Assumptions!$B$27/2*(Assumptions!$B$27+1))))</f>
        <v>0.56632653061224492</v>
      </c>
      <c r="AM34" s="71">
        <f>(((Assumptions!$B$27-AM21)/2*((Assumptions!$B$27-AM21+1))/(Assumptions!$B$27/2*(Assumptions!$B$27+1))))</f>
        <v>0.25510204081632654</v>
      </c>
      <c r="AN34" s="71">
        <f>(((Assumptions!$B$27-AN21)/2*((Assumptions!$B$27-AN21+1))/(Assumptions!$B$27/2*(Assumptions!$B$27+1))))</f>
        <v>6.6326530612244902E-2</v>
      </c>
      <c r="AO34" s="71">
        <f>(((Assumptions!$B$27-AO21)/2*((Assumptions!$B$27-AO21+1))/(Assumptions!$B$27/2*(Assumptions!$B$27+1))))</f>
        <v>0</v>
      </c>
      <c r="AP34" s="71">
        <f>(((Assumptions!$B$27-AP21)/2*((Assumptions!$B$27-AP21+1))/(Assumptions!$B$27/2*(Assumptions!$B$27+1))))</f>
        <v>0</v>
      </c>
      <c r="AQ34" s="71">
        <f>(((Assumptions!$B$27-AQ21)/2*((Assumptions!$B$27-AQ21+1))/(Assumptions!$B$27/2*(Assumptions!$B$27+1))))</f>
        <v>0</v>
      </c>
      <c r="AR34" s="71">
        <f>(((Assumptions!$B$27-AR21)/2*((Assumptions!$B$27-AR21+1))/(Assumptions!$B$27/2*(Assumptions!$B$27+1))))</f>
        <v>0</v>
      </c>
      <c r="AS34" s="71">
        <f>(((Assumptions!$B$27-AS21)/2*((Assumptions!$B$27-AS21+1))/(Assumptions!$B$27/2*(Assumptions!$B$27+1))))</f>
        <v>0</v>
      </c>
      <c r="AT34" s="50" t="str">
        <f t="shared" ref="AT34:AT45" si="15">AT21</f>
        <v>Jan</v>
      </c>
      <c r="AU34" s="71">
        <f>(((Assumptions!$B$27-AU21)/2*((Assumptions!$B$27-AU21+1))/(Assumptions!$B$27/2*(Assumptions!$B$27+1))))</f>
        <v>0.56632653061224492</v>
      </c>
      <c r="AV34" s="71">
        <f>(((Assumptions!$B$27-AV21)/2*((Assumptions!$B$27-AV21+1))/(Assumptions!$B$27/2*(Assumptions!$B$27+1))))</f>
        <v>0.25510204081632654</v>
      </c>
      <c r="AW34" s="71">
        <f>(((Assumptions!$B$27-AW21)/2*((Assumptions!$B$27-AW21+1))/(Assumptions!$B$27/2*(Assumptions!$B$27+1))))</f>
        <v>6.6326530612244902E-2</v>
      </c>
      <c r="AX34" s="71">
        <f>(((Assumptions!$B$27-AX21)/2*((Assumptions!$B$27-AX21+1))/(Assumptions!$B$27/2*(Assumptions!$B$27+1))))</f>
        <v>0</v>
      </c>
      <c r="AY34" s="71">
        <f>(((Assumptions!$B$27-AY21)/2*((Assumptions!$B$27-AY21+1))/(Assumptions!$B$27/2*(Assumptions!$B$27+1))))</f>
        <v>0</v>
      </c>
      <c r="AZ34" s="71">
        <f>(((Assumptions!$B$27-AZ21)/2*((Assumptions!$B$27-AZ21+1))/(Assumptions!$B$27/2*(Assumptions!$B$27+1))))</f>
        <v>0</v>
      </c>
      <c r="BA34" s="71">
        <f>(((Assumptions!$B$27-BA21)/2*((Assumptions!$B$27-BA21+1))/(Assumptions!$B$27/2*(Assumptions!$B$27+1))))</f>
        <v>0</v>
      </c>
      <c r="BB34" s="71">
        <f>(((Assumptions!$B$27-BB21)/2*((Assumptions!$B$27-BB21+1))/(Assumptions!$B$27/2*(Assumptions!$B$27+1))))</f>
        <v>0</v>
      </c>
      <c r="BC34" s="50" t="str">
        <f t="shared" ref="BC34:BC45" si="16">BC21</f>
        <v>Jan</v>
      </c>
      <c r="BD34" s="71">
        <f>(((Assumptions!$B$27-BD21)/2*((Assumptions!$B$27-BD21+1))/(Assumptions!$B$27/2*(Assumptions!$B$27+1))))</f>
        <v>0.56632653061224492</v>
      </c>
      <c r="BE34" s="71">
        <f>(((Assumptions!$B$27-BE21)/2*((Assumptions!$B$27-BE21+1))/(Assumptions!$B$27/2*(Assumptions!$B$27+1))))</f>
        <v>0.25510204081632654</v>
      </c>
      <c r="BF34" s="71">
        <f>(((Assumptions!$B$27-BF21)/2*((Assumptions!$B$27-BF21+1))/(Assumptions!$B$27/2*(Assumptions!$B$27+1))))</f>
        <v>6.6326530612244902E-2</v>
      </c>
      <c r="BG34" s="71">
        <f>(((Assumptions!$B$27-BG21)/2*((Assumptions!$B$27-BG21+1))/(Assumptions!$B$27/2*(Assumptions!$B$27+1))))</f>
        <v>0</v>
      </c>
      <c r="BH34" s="71">
        <f>(((Assumptions!$B$27-BH21)/2*((Assumptions!$B$27-BH21+1))/(Assumptions!$B$27/2*(Assumptions!$B$27+1))))</f>
        <v>0</v>
      </c>
      <c r="BI34" s="71">
        <f>(((Assumptions!$B$27-BI21)/2*((Assumptions!$B$27-BI21+1))/(Assumptions!$B$27/2*(Assumptions!$B$27+1))))</f>
        <v>0</v>
      </c>
      <c r="BJ34" s="71">
        <f>(((Assumptions!$B$27-BJ21)/2*((Assumptions!$B$27-BJ21+1))/(Assumptions!$B$27/2*(Assumptions!$B$27+1))))</f>
        <v>0</v>
      </c>
      <c r="BK34" s="71">
        <f>(((Assumptions!$B$27-BK21)/2*((Assumptions!$B$27-BK21+1))/(Assumptions!$B$27/2*(Assumptions!$B$27+1))))</f>
        <v>0</v>
      </c>
      <c r="BL34" s="50" t="str">
        <f t="shared" ref="BL34:BL45" si="17">BL21</f>
        <v>Jan</v>
      </c>
      <c r="BM34" s="71">
        <f>(((Assumptions!$B$27-BM21)/2*((Assumptions!$B$27-BM21+1))/(Assumptions!$B$27/2*(Assumptions!$B$27+1))))</f>
        <v>0.56632653061224492</v>
      </c>
      <c r="BN34" s="71">
        <f>(((Assumptions!$B$27-BN21)/2*((Assumptions!$B$27-BN21+1))/(Assumptions!$B$27/2*(Assumptions!$B$27+1))))</f>
        <v>0.25510204081632654</v>
      </c>
      <c r="BO34" s="71">
        <f>(((Assumptions!$B$27-BO21)/2*((Assumptions!$B$27-BO21+1))/(Assumptions!$B$27/2*(Assumptions!$B$27+1))))</f>
        <v>6.6326530612244902E-2</v>
      </c>
      <c r="BP34" s="71">
        <f>(((Assumptions!$B$27-BP21)/2*((Assumptions!$B$27-BP21+1))/(Assumptions!$B$27/2*(Assumptions!$B$27+1))))</f>
        <v>0</v>
      </c>
      <c r="BQ34" s="71">
        <f>(((Assumptions!$B$27-BQ21)/2*((Assumptions!$B$27-BQ21+1))/(Assumptions!$B$27/2*(Assumptions!$B$27+1))))</f>
        <v>0</v>
      </c>
      <c r="BR34" s="71">
        <f>(((Assumptions!$B$27-BR21)/2*((Assumptions!$B$27-BR21+1))/(Assumptions!$B$27/2*(Assumptions!$B$27+1))))</f>
        <v>0</v>
      </c>
      <c r="BS34" s="71">
        <f>(((Assumptions!$B$27-BS21)/2*((Assumptions!$B$27-BS21+1))/(Assumptions!$B$27/2*(Assumptions!$B$27+1))))</f>
        <v>0</v>
      </c>
      <c r="BT34" s="71">
        <f>(((Assumptions!$B$27-BT21)/2*((Assumptions!$B$27-BT21+1))/(Assumptions!$B$27/2*(Assumptions!$B$27+1))))</f>
        <v>0</v>
      </c>
      <c r="BU34" s="50" t="str">
        <f t="shared" ref="BU34:BU45" si="18">BU21</f>
        <v>Jan</v>
      </c>
      <c r="BV34" s="71">
        <f>(((Assumptions!$B$27-BV21)/2*((Assumptions!$B$27-BV21+1))/(Assumptions!$B$27/2*(Assumptions!$B$27+1))))</f>
        <v>0.56632653061224492</v>
      </c>
      <c r="BW34" s="71">
        <f>(((Assumptions!$B$27-BW21)/2*((Assumptions!$B$27-BW21+1))/(Assumptions!$B$27/2*(Assumptions!$B$27+1))))</f>
        <v>0.25510204081632654</v>
      </c>
      <c r="BX34" s="71">
        <f>(((Assumptions!$B$27-BX21)/2*((Assumptions!$B$27-BX21+1))/(Assumptions!$B$27/2*(Assumptions!$B$27+1))))</f>
        <v>6.6326530612244902E-2</v>
      </c>
      <c r="BY34" s="71">
        <f>(((Assumptions!$B$27-BY21)/2*((Assumptions!$B$27-BY21+1))/(Assumptions!$B$27/2*(Assumptions!$B$27+1))))</f>
        <v>0</v>
      </c>
      <c r="BZ34" s="71">
        <f>(((Assumptions!$B$27-BZ21)/2*((Assumptions!$B$27-BZ21+1))/(Assumptions!$B$27/2*(Assumptions!$B$27+1))))</f>
        <v>0</v>
      </c>
      <c r="CA34" s="71">
        <f>(((Assumptions!$B$27-CA21)/2*((Assumptions!$B$27-CA21+1))/(Assumptions!$B$27/2*(Assumptions!$B$27+1))))</f>
        <v>0</v>
      </c>
      <c r="CB34" s="71">
        <f>(((Assumptions!$B$27-CB21)/2*((Assumptions!$B$27-CB21+1))/(Assumptions!$B$27/2*(Assumptions!$B$27+1))))</f>
        <v>0</v>
      </c>
      <c r="CC34" s="71">
        <f>(((Assumptions!$B$27-CC21)/2*((Assumptions!$B$27-CC21+1))/(Assumptions!$B$27/2*(Assumptions!$B$27+1))))</f>
        <v>0</v>
      </c>
      <c r="CD34" s="50" t="str">
        <f t="shared" ref="CD34:CD45" si="19">CD21</f>
        <v>Jan</v>
      </c>
      <c r="CE34" s="71">
        <f>(((Assumptions!$B$27-CE21)/2*((Assumptions!$B$27-CE21+1))/(Assumptions!$B$27/2*(Assumptions!$B$27+1))))</f>
        <v>0.56632653061224492</v>
      </c>
      <c r="CF34" s="71">
        <f>(((Assumptions!$B$27-CF21)/2*((Assumptions!$B$27-CF21+1))/(Assumptions!$B$27/2*(Assumptions!$B$27+1))))</f>
        <v>0.25510204081632654</v>
      </c>
      <c r="CG34" s="71">
        <f>(((Assumptions!$B$27-CG21)/2*((Assumptions!$B$27-CG21+1))/(Assumptions!$B$27/2*(Assumptions!$B$27+1))))</f>
        <v>6.6326530612244902E-2</v>
      </c>
      <c r="CH34" s="71">
        <f>(((Assumptions!$B$27-CH21)/2*((Assumptions!$B$27-CH21+1))/(Assumptions!$B$27/2*(Assumptions!$B$27+1))))</f>
        <v>0</v>
      </c>
      <c r="CI34" s="71">
        <f>(((Assumptions!$B$27-CI21)/2*((Assumptions!$B$27-CI21+1))/(Assumptions!$B$27/2*(Assumptions!$B$27+1))))</f>
        <v>0</v>
      </c>
      <c r="CJ34" s="71">
        <f>(((Assumptions!$B$27-CJ21)/2*((Assumptions!$B$27-CJ21+1))/(Assumptions!$B$27/2*(Assumptions!$B$27+1))))</f>
        <v>0</v>
      </c>
      <c r="CK34" s="71">
        <f>(((Assumptions!$B$27-CK21)/2*((Assumptions!$B$27-CK21+1))/(Assumptions!$B$27/2*(Assumptions!$B$27+1))))</f>
        <v>0</v>
      </c>
      <c r="CL34" s="71">
        <f>(((Assumptions!$B$27-CL21)/2*((Assumptions!$B$27-CL21+1))/(Assumptions!$B$27/2*(Assumptions!$B$27+1))))</f>
        <v>0</v>
      </c>
    </row>
    <row r="35" spans="1:90" ht="13.7" customHeight="1">
      <c r="A35" s="50" t="str">
        <f t="shared" si="10"/>
        <v>Feb</v>
      </c>
      <c r="B35" s="70">
        <f>(((Assumptions!$B$27-B22)/2*((Assumptions!$B$27-B22+1))/(Assumptions!$B$27/2*(Assumptions!$B$27+1))))</f>
        <v>0.59778911564625847</v>
      </c>
      <c r="C35" s="70">
        <f>(((Assumptions!$B$27-C22)/2*((Assumptions!$B$27-C22+1))/(Assumptions!$B$27/2*(Assumptions!$B$27+1))))</f>
        <v>0.27636054421768708</v>
      </c>
      <c r="D35" s="70">
        <f>(((Assumptions!$B$27-D22)/2*((Assumptions!$B$27-D22+1))/(Assumptions!$B$27/2*(Assumptions!$B$27+1))))</f>
        <v>7.7380952380952384E-2</v>
      </c>
      <c r="E35" s="70">
        <f>(((Assumptions!$B$27-E22)/2*((Assumptions!$B$27-E22+1))/(Assumptions!$B$27/2*(Assumptions!$B$27+1))))</f>
        <v>8.5034013605442174E-4</v>
      </c>
      <c r="F35" s="70">
        <f>(((Assumptions!$B$27-F22)/2*((Assumptions!$B$27-F22+1))/(Assumptions!$B$27/2*(Assumptions!$B$27+1))))</f>
        <v>0</v>
      </c>
      <c r="G35" s="70">
        <f>(((Assumptions!$B$27-G22)/2*((Assumptions!$B$27-G22+1))/(Assumptions!$B$27/2*(Assumptions!$B$27+1))))</f>
        <v>0</v>
      </c>
      <c r="H35" s="70">
        <f>(((Assumptions!$B$27-H22)/2*((Assumptions!$B$27-H22+1))/(Assumptions!$B$27/2*(Assumptions!$B$27+1))))</f>
        <v>0</v>
      </c>
      <c r="I35" s="70">
        <f>(((Assumptions!$B$27-I22)/2*((Assumptions!$B$27-I22+1))/(Assumptions!$B$27/2*(Assumptions!$B$27+1))))</f>
        <v>0</v>
      </c>
      <c r="J35" s="68" t="str">
        <f t="shared" si="11"/>
        <v>Feb</v>
      </c>
      <c r="K35" s="70">
        <f>(((Assumptions!$B$27-K22)/2*((Assumptions!$B$27-K22+1))/(Assumptions!$B$27/2*(Assumptions!$B$27+1))))</f>
        <v>0.59778911564625847</v>
      </c>
      <c r="L35" s="71">
        <f>(((Assumptions!$B$27-L22)/2*((Assumptions!$B$27-L22+1))/(Assumptions!$B$27/2*(Assumptions!$B$27+1))))</f>
        <v>0.27636054421768708</v>
      </c>
      <c r="M35" s="71">
        <f>(((Assumptions!$B$27-M22)/2*((Assumptions!$B$27-M22+1))/(Assumptions!$B$27/2*(Assumptions!$B$27+1))))</f>
        <v>7.7380952380952384E-2</v>
      </c>
      <c r="N35" s="71">
        <f>(((Assumptions!$B$27-N22)/2*((Assumptions!$B$27-N22+1))/(Assumptions!$B$27/2*(Assumptions!$B$27+1))))</f>
        <v>8.5034013605442174E-4</v>
      </c>
      <c r="O35" s="71">
        <f>(((Assumptions!$B$27-O22)/2*((Assumptions!$B$27-O22+1))/(Assumptions!$B$27/2*(Assumptions!$B$27+1))))</f>
        <v>0</v>
      </c>
      <c r="P35" s="71">
        <f>(((Assumptions!$B$27-P22)/2*((Assumptions!$B$27-P22+1))/(Assumptions!$B$27/2*(Assumptions!$B$27+1))))</f>
        <v>0</v>
      </c>
      <c r="Q35" s="71">
        <f>(((Assumptions!$B$27-Q22)/2*((Assumptions!$B$27-Q22+1))/(Assumptions!$B$27/2*(Assumptions!$B$27+1))))</f>
        <v>0</v>
      </c>
      <c r="R35" s="71">
        <f>(((Assumptions!$B$27-R22)/2*((Assumptions!$B$27-R22+1))/(Assumptions!$B$27/2*(Assumptions!$B$27+1))))</f>
        <v>0</v>
      </c>
      <c r="S35" s="50" t="str">
        <f t="shared" si="12"/>
        <v>Feb</v>
      </c>
      <c r="T35" s="71">
        <f>(((Assumptions!$B$27-T22)/2*((Assumptions!$B$27-T22+1))/(Assumptions!$B$27/2*(Assumptions!$B$27+1))))</f>
        <v>0.59778911564625847</v>
      </c>
      <c r="U35" s="71">
        <f>(((Assumptions!$B$27-U22)/2*((Assumptions!$B$27-U22+1))/(Assumptions!$B$27/2*(Assumptions!$B$27+1))))</f>
        <v>0.27636054421768708</v>
      </c>
      <c r="V35" s="71">
        <f>(((Assumptions!$B$27-V22)/2*((Assumptions!$B$27-V22+1))/(Assumptions!$B$27/2*(Assumptions!$B$27+1))))</f>
        <v>7.7380952380952384E-2</v>
      </c>
      <c r="W35" s="71">
        <f>(((Assumptions!$B$27-W22)/2*((Assumptions!$B$27-W22+1))/(Assumptions!$B$27/2*(Assumptions!$B$27+1))))</f>
        <v>8.5034013605442174E-4</v>
      </c>
      <c r="X35" s="71">
        <f>(((Assumptions!$B$27-X22)/2*((Assumptions!$B$27-X22+1))/(Assumptions!$B$27/2*(Assumptions!$B$27+1))))</f>
        <v>0</v>
      </c>
      <c r="Y35" s="71">
        <f>(((Assumptions!$B$27-Y22)/2*((Assumptions!$B$27-Y22+1))/(Assumptions!$B$27/2*(Assumptions!$B$27+1))))</f>
        <v>0</v>
      </c>
      <c r="Z35" s="71">
        <f>(((Assumptions!$B$27-Z22)/2*((Assumptions!$B$27-Z22+1))/(Assumptions!$B$27/2*(Assumptions!$B$27+1))))</f>
        <v>0</v>
      </c>
      <c r="AA35" s="71">
        <f>(((Assumptions!$B$27-AA22)/2*((Assumptions!$B$27-AA22+1))/(Assumptions!$B$27/2*(Assumptions!$B$27+1))))</f>
        <v>0</v>
      </c>
      <c r="AB35" s="50" t="str">
        <f t="shared" si="13"/>
        <v>Feb</v>
      </c>
      <c r="AC35" s="71">
        <f>(((Assumptions!$B$27-AC22)/2*((Assumptions!$B$27-AC22+1))/(Assumptions!$B$27/2*(Assumptions!$B$27+1))))</f>
        <v>0.59778911564625847</v>
      </c>
      <c r="AD35" s="71">
        <f>(((Assumptions!$B$27-AD22)/2*((Assumptions!$B$27-AD22+1))/(Assumptions!$B$27/2*(Assumptions!$B$27+1))))</f>
        <v>0.27636054421768708</v>
      </c>
      <c r="AE35" s="71">
        <f>(((Assumptions!$B$27-AE22)/2*((Assumptions!$B$27-AE22+1))/(Assumptions!$B$27/2*(Assumptions!$B$27+1))))</f>
        <v>7.7380952380952384E-2</v>
      </c>
      <c r="AF35" s="71">
        <f>(((Assumptions!$B$27-AF22)/2*((Assumptions!$B$27-AF22+1))/(Assumptions!$B$27/2*(Assumptions!$B$27+1))))</f>
        <v>8.5034013605442174E-4</v>
      </c>
      <c r="AG35" s="71">
        <f>(((Assumptions!$B$27-AG22)/2*((Assumptions!$B$27-AG22+1))/(Assumptions!$B$27/2*(Assumptions!$B$27+1))))</f>
        <v>0</v>
      </c>
      <c r="AH35" s="71">
        <f>(((Assumptions!$B$27-AH22)/2*((Assumptions!$B$27-AH22+1))/(Assumptions!$B$27/2*(Assumptions!$B$27+1))))</f>
        <v>0</v>
      </c>
      <c r="AI35" s="71">
        <f>(((Assumptions!$B$27-AI22)/2*((Assumptions!$B$27-AI22+1))/(Assumptions!$B$27/2*(Assumptions!$B$27+1))))</f>
        <v>0</v>
      </c>
      <c r="AJ35" s="71">
        <f>(((Assumptions!$B$27-AJ22)/2*((Assumptions!$B$27-AJ22+1))/(Assumptions!$B$27/2*(Assumptions!$B$27+1))))</f>
        <v>0</v>
      </c>
      <c r="AK35" s="50" t="str">
        <f t="shared" si="14"/>
        <v>Feb</v>
      </c>
      <c r="AL35" s="71">
        <f>(((Assumptions!$B$27-AL22)/2*((Assumptions!$B$27-AL22+1))/(Assumptions!$B$27/2*(Assumptions!$B$27+1))))</f>
        <v>0.59778911564625847</v>
      </c>
      <c r="AM35" s="71">
        <f>(((Assumptions!$B$27-AM22)/2*((Assumptions!$B$27-AM22+1))/(Assumptions!$B$27/2*(Assumptions!$B$27+1))))</f>
        <v>0.27636054421768708</v>
      </c>
      <c r="AN35" s="71">
        <f>(((Assumptions!$B$27-AN22)/2*((Assumptions!$B$27-AN22+1))/(Assumptions!$B$27/2*(Assumptions!$B$27+1))))</f>
        <v>7.7380952380952384E-2</v>
      </c>
      <c r="AO35" s="71">
        <f>(((Assumptions!$B$27-AO22)/2*((Assumptions!$B$27-AO22+1))/(Assumptions!$B$27/2*(Assumptions!$B$27+1))))</f>
        <v>8.5034013605442174E-4</v>
      </c>
      <c r="AP35" s="71">
        <f>(((Assumptions!$B$27-AP22)/2*((Assumptions!$B$27-AP22+1))/(Assumptions!$B$27/2*(Assumptions!$B$27+1))))</f>
        <v>0</v>
      </c>
      <c r="AQ35" s="71">
        <f>(((Assumptions!$B$27-AQ22)/2*((Assumptions!$B$27-AQ22+1))/(Assumptions!$B$27/2*(Assumptions!$B$27+1))))</f>
        <v>0</v>
      </c>
      <c r="AR35" s="71">
        <f>(((Assumptions!$B$27-AR22)/2*((Assumptions!$B$27-AR22+1))/(Assumptions!$B$27/2*(Assumptions!$B$27+1))))</f>
        <v>0</v>
      </c>
      <c r="AS35" s="71">
        <f>(((Assumptions!$B$27-AS22)/2*((Assumptions!$B$27-AS22+1))/(Assumptions!$B$27/2*(Assumptions!$B$27+1))))</f>
        <v>0</v>
      </c>
      <c r="AT35" s="50" t="str">
        <f t="shared" si="15"/>
        <v>Feb</v>
      </c>
      <c r="AU35" s="71">
        <f>(((Assumptions!$B$27-AU22)/2*((Assumptions!$B$27-AU22+1))/(Assumptions!$B$27/2*(Assumptions!$B$27+1))))</f>
        <v>0.59778911564625847</v>
      </c>
      <c r="AV35" s="71">
        <f>(((Assumptions!$B$27-AV22)/2*((Assumptions!$B$27-AV22+1))/(Assumptions!$B$27/2*(Assumptions!$B$27+1))))</f>
        <v>0.27636054421768708</v>
      </c>
      <c r="AW35" s="71">
        <f>(((Assumptions!$B$27-AW22)/2*((Assumptions!$B$27-AW22+1))/(Assumptions!$B$27/2*(Assumptions!$B$27+1))))</f>
        <v>7.7380952380952384E-2</v>
      </c>
      <c r="AX35" s="71">
        <f>(((Assumptions!$B$27-AX22)/2*((Assumptions!$B$27-AX22+1))/(Assumptions!$B$27/2*(Assumptions!$B$27+1))))</f>
        <v>8.5034013605442174E-4</v>
      </c>
      <c r="AY35" s="71">
        <f>(((Assumptions!$B$27-AY22)/2*((Assumptions!$B$27-AY22+1))/(Assumptions!$B$27/2*(Assumptions!$B$27+1))))</f>
        <v>0</v>
      </c>
      <c r="AZ35" s="71">
        <f>(((Assumptions!$B$27-AZ22)/2*((Assumptions!$B$27-AZ22+1))/(Assumptions!$B$27/2*(Assumptions!$B$27+1))))</f>
        <v>0</v>
      </c>
      <c r="BA35" s="71">
        <f>(((Assumptions!$B$27-BA22)/2*((Assumptions!$B$27-BA22+1))/(Assumptions!$B$27/2*(Assumptions!$B$27+1))))</f>
        <v>0</v>
      </c>
      <c r="BB35" s="71">
        <f>(((Assumptions!$B$27-BB22)/2*((Assumptions!$B$27-BB22+1))/(Assumptions!$B$27/2*(Assumptions!$B$27+1))))</f>
        <v>0</v>
      </c>
      <c r="BC35" s="50" t="str">
        <f t="shared" si="16"/>
        <v>Feb</v>
      </c>
      <c r="BD35" s="71">
        <f>(((Assumptions!$B$27-BD22)/2*((Assumptions!$B$27-BD22+1))/(Assumptions!$B$27/2*(Assumptions!$B$27+1))))</f>
        <v>0.59778911564625847</v>
      </c>
      <c r="BE35" s="71">
        <f>(((Assumptions!$B$27-BE22)/2*((Assumptions!$B$27-BE22+1))/(Assumptions!$B$27/2*(Assumptions!$B$27+1))))</f>
        <v>0.27636054421768708</v>
      </c>
      <c r="BF35" s="71">
        <f>(((Assumptions!$B$27-BF22)/2*((Assumptions!$B$27-BF22+1))/(Assumptions!$B$27/2*(Assumptions!$B$27+1))))</f>
        <v>7.7380952380952384E-2</v>
      </c>
      <c r="BG35" s="71">
        <f>(((Assumptions!$B$27-BG22)/2*((Assumptions!$B$27-BG22+1))/(Assumptions!$B$27/2*(Assumptions!$B$27+1))))</f>
        <v>8.5034013605442174E-4</v>
      </c>
      <c r="BH35" s="71">
        <f>(((Assumptions!$B$27-BH22)/2*((Assumptions!$B$27-BH22+1))/(Assumptions!$B$27/2*(Assumptions!$B$27+1))))</f>
        <v>0</v>
      </c>
      <c r="BI35" s="71">
        <f>(((Assumptions!$B$27-BI22)/2*((Assumptions!$B$27-BI22+1))/(Assumptions!$B$27/2*(Assumptions!$B$27+1))))</f>
        <v>0</v>
      </c>
      <c r="BJ35" s="71">
        <f>(((Assumptions!$B$27-BJ22)/2*((Assumptions!$B$27-BJ22+1))/(Assumptions!$B$27/2*(Assumptions!$B$27+1))))</f>
        <v>0</v>
      </c>
      <c r="BK35" s="71">
        <f>(((Assumptions!$B$27-BK22)/2*((Assumptions!$B$27-BK22+1))/(Assumptions!$B$27/2*(Assumptions!$B$27+1))))</f>
        <v>0</v>
      </c>
      <c r="BL35" s="50" t="str">
        <f t="shared" si="17"/>
        <v>Feb</v>
      </c>
      <c r="BM35" s="71">
        <f>(((Assumptions!$B$27-BM22)/2*((Assumptions!$B$27-BM22+1))/(Assumptions!$B$27/2*(Assumptions!$B$27+1))))</f>
        <v>0.59778911564625847</v>
      </c>
      <c r="BN35" s="71">
        <f>(((Assumptions!$B$27-BN22)/2*((Assumptions!$B$27-BN22+1))/(Assumptions!$B$27/2*(Assumptions!$B$27+1))))</f>
        <v>0.27636054421768708</v>
      </c>
      <c r="BO35" s="71">
        <f>(((Assumptions!$B$27-BO22)/2*((Assumptions!$B$27-BO22+1))/(Assumptions!$B$27/2*(Assumptions!$B$27+1))))</f>
        <v>7.7380952380952384E-2</v>
      </c>
      <c r="BP35" s="71">
        <f>(((Assumptions!$B$27-BP22)/2*((Assumptions!$B$27-BP22+1))/(Assumptions!$B$27/2*(Assumptions!$B$27+1))))</f>
        <v>8.5034013605442174E-4</v>
      </c>
      <c r="BQ35" s="71">
        <f>(((Assumptions!$B$27-BQ22)/2*((Assumptions!$B$27-BQ22+1))/(Assumptions!$B$27/2*(Assumptions!$B$27+1))))</f>
        <v>0</v>
      </c>
      <c r="BR35" s="71">
        <f>(((Assumptions!$B$27-BR22)/2*((Assumptions!$B$27-BR22+1))/(Assumptions!$B$27/2*(Assumptions!$B$27+1))))</f>
        <v>0</v>
      </c>
      <c r="BS35" s="71">
        <f>(((Assumptions!$B$27-BS22)/2*((Assumptions!$B$27-BS22+1))/(Assumptions!$B$27/2*(Assumptions!$B$27+1))))</f>
        <v>0</v>
      </c>
      <c r="BT35" s="71">
        <f>(((Assumptions!$B$27-BT22)/2*((Assumptions!$B$27-BT22+1))/(Assumptions!$B$27/2*(Assumptions!$B$27+1))))</f>
        <v>0</v>
      </c>
      <c r="BU35" s="50" t="str">
        <f t="shared" si="18"/>
        <v>Feb</v>
      </c>
      <c r="BV35" s="71">
        <f>(((Assumptions!$B$27-BV22)/2*((Assumptions!$B$27-BV22+1))/(Assumptions!$B$27/2*(Assumptions!$B$27+1))))</f>
        <v>0.59778911564625847</v>
      </c>
      <c r="BW35" s="71">
        <f>(((Assumptions!$B$27-BW22)/2*((Assumptions!$B$27-BW22+1))/(Assumptions!$B$27/2*(Assumptions!$B$27+1))))</f>
        <v>0.27636054421768708</v>
      </c>
      <c r="BX35" s="71">
        <f>(((Assumptions!$B$27-BX22)/2*((Assumptions!$B$27-BX22+1))/(Assumptions!$B$27/2*(Assumptions!$B$27+1))))</f>
        <v>7.7380952380952384E-2</v>
      </c>
      <c r="BY35" s="71">
        <f>(((Assumptions!$B$27-BY22)/2*((Assumptions!$B$27-BY22+1))/(Assumptions!$B$27/2*(Assumptions!$B$27+1))))</f>
        <v>8.5034013605442174E-4</v>
      </c>
      <c r="BZ35" s="71">
        <f>(((Assumptions!$B$27-BZ22)/2*((Assumptions!$B$27-BZ22+1))/(Assumptions!$B$27/2*(Assumptions!$B$27+1))))</f>
        <v>0</v>
      </c>
      <c r="CA35" s="71">
        <f>(((Assumptions!$B$27-CA22)/2*((Assumptions!$B$27-CA22+1))/(Assumptions!$B$27/2*(Assumptions!$B$27+1))))</f>
        <v>0</v>
      </c>
      <c r="CB35" s="71">
        <f>(((Assumptions!$B$27-CB22)/2*((Assumptions!$B$27-CB22+1))/(Assumptions!$B$27/2*(Assumptions!$B$27+1))))</f>
        <v>0</v>
      </c>
      <c r="CC35" s="71">
        <f>(((Assumptions!$B$27-CC22)/2*((Assumptions!$B$27-CC22+1))/(Assumptions!$B$27/2*(Assumptions!$B$27+1))))</f>
        <v>0</v>
      </c>
      <c r="CD35" s="50" t="str">
        <f t="shared" si="19"/>
        <v>Feb</v>
      </c>
      <c r="CE35" s="71">
        <f>(((Assumptions!$B$27-CE22)/2*((Assumptions!$B$27-CE22+1))/(Assumptions!$B$27/2*(Assumptions!$B$27+1))))</f>
        <v>0.59778911564625847</v>
      </c>
      <c r="CF35" s="71">
        <f>(((Assumptions!$B$27-CF22)/2*((Assumptions!$B$27-CF22+1))/(Assumptions!$B$27/2*(Assumptions!$B$27+1))))</f>
        <v>0.27636054421768708</v>
      </c>
      <c r="CG35" s="71">
        <f>(((Assumptions!$B$27-CG22)/2*((Assumptions!$B$27-CG22+1))/(Assumptions!$B$27/2*(Assumptions!$B$27+1))))</f>
        <v>7.7380952380952384E-2</v>
      </c>
      <c r="CH35" s="71">
        <f>(((Assumptions!$B$27-CH22)/2*((Assumptions!$B$27-CH22+1))/(Assumptions!$B$27/2*(Assumptions!$B$27+1))))</f>
        <v>8.5034013605442174E-4</v>
      </c>
      <c r="CI35" s="71">
        <f>(((Assumptions!$B$27-CI22)/2*((Assumptions!$B$27-CI22+1))/(Assumptions!$B$27/2*(Assumptions!$B$27+1))))</f>
        <v>0</v>
      </c>
      <c r="CJ35" s="71">
        <f>(((Assumptions!$B$27-CJ22)/2*((Assumptions!$B$27-CJ22+1))/(Assumptions!$B$27/2*(Assumptions!$B$27+1))))</f>
        <v>0</v>
      </c>
      <c r="CK35" s="71">
        <f>(((Assumptions!$B$27-CK22)/2*((Assumptions!$B$27-CK22+1))/(Assumptions!$B$27/2*(Assumptions!$B$27+1))))</f>
        <v>0</v>
      </c>
      <c r="CL35" s="71">
        <f>(((Assumptions!$B$27-CL22)/2*((Assumptions!$B$27-CL22+1))/(Assumptions!$B$27/2*(Assumptions!$B$27+1))))</f>
        <v>0</v>
      </c>
    </row>
    <row r="36" spans="1:90" ht="13.7" customHeight="1">
      <c r="A36" s="50" t="str">
        <f t="shared" si="10"/>
        <v>Mar</v>
      </c>
      <c r="B36" s="70">
        <f>(((Assumptions!$B$27-B23)/2*((Assumptions!$B$27-B23+1))/(Assumptions!$B$27/2*(Assumptions!$B$27+1))))</f>
        <v>0.63010204081632648</v>
      </c>
      <c r="C36" s="70">
        <f>(((Assumptions!$B$27-C23)/2*((Assumptions!$B$27-C23+1))/(Assumptions!$B$27/2*(Assumptions!$B$27+1))))</f>
        <v>0.29846938775510207</v>
      </c>
      <c r="D36" s="70">
        <f>(((Assumptions!$B$27-D23)/2*((Assumptions!$B$27-D23+1))/(Assumptions!$B$27/2*(Assumptions!$B$27+1))))</f>
        <v>8.9285714285714288E-2</v>
      </c>
      <c r="E36" s="70">
        <f>(((Assumptions!$B$27-E23)/2*((Assumptions!$B$27-E23+1))/(Assumptions!$B$27/2*(Assumptions!$B$27+1))))</f>
        <v>2.5510204081632651E-3</v>
      </c>
      <c r="F36" s="70">
        <f>(((Assumptions!$B$27-F23)/2*((Assumptions!$B$27-F23+1))/(Assumptions!$B$27/2*(Assumptions!$B$27+1))))</f>
        <v>0</v>
      </c>
      <c r="G36" s="70">
        <f>(((Assumptions!$B$27-G23)/2*((Assumptions!$B$27-G23+1))/(Assumptions!$B$27/2*(Assumptions!$B$27+1))))</f>
        <v>0</v>
      </c>
      <c r="H36" s="70">
        <f>(((Assumptions!$B$27-H23)/2*((Assumptions!$B$27-H23+1))/(Assumptions!$B$27/2*(Assumptions!$B$27+1))))</f>
        <v>0</v>
      </c>
      <c r="I36" s="70">
        <f>(((Assumptions!$B$27-I23)/2*((Assumptions!$B$27-I23+1))/(Assumptions!$B$27/2*(Assumptions!$B$27+1))))</f>
        <v>0</v>
      </c>
      <c r="J36" s="68" t="str">
        <f t="shared" si="11"/>
        <v>Mar</v>
      </c>
      <c r="K36" s="70">
        <f>(((Assumptions!$B$27-K23)/2*((Assumptions!$B$27-K23+1))/(Assumptions!$B$27/2*(Assumptions!$B$27+1))))</f>
        <v>0.63010204081632648</v>
      </c>
      <c r="L36" s="71">
        <f>(((Assumptions!$B$27-L23)/2*((Assumptions!$B$27-L23+1))/(Assumptions!$B$27/2*(Assumptions!$B$27+1))))</f>
        <v>0.29846938775510207</v>
      </c>
      <c r="M36" s="71">
        <f>(((Assumptions!$B$27-M23)/2*((Assumptions!$B$27-M23+1))/(Assumptions!$B$27/2*(Assumptions!$B$27+1))))</f>
        <v>8.9285714285714288E-2</v>
      </c>
      <c r="N36" s="71">
        <f>(((Assumptions!$B$27-N23)/2*((Assumptions!$B$27-N23+1))/(Assumptions!$B$27/2*(Assumptions!$B$27+1))))</f>
        <v>2.5510204081632651E-3</v>
      </c>
      <c r="O36" s="71">
        <f>(((Assumptions!$B$27-O23)/2*((Assumptions!$B$27-O23+1))/(Assumptions!$B$27/2*(Assumptions!$B$27+1))))</f>
        <v>0</v>
      </c>
      <c r="P36" s="71">
        <f>(((Assumptions!$B$27-P23)/2*((Assumptions!$B$27-P23+1))/(Assumptions!$B$27/2*(Assumptions!$B$27+1))))</f>
        <v>0</v>
      </c>
      <c r="Q36" s="71">
        <f>(((Assumptions!$B$27-Q23)/2*((Assumptions!$B$27-Q23+1))/(Assumptions!$B$27/2*(Assumptions!$B$27+1))))</f>
        <v>0</v>
      </c>
      <c r="R36" s="71">
        <f>(((Assumptions!$B$27-R23)/2*((Assumptions!$B$27-R23+1))/(Assumptions!$B$27/2*(Assumptions!$B$27+1))))</f>
        <v>0</v>
      </c>
      <c r="S36" s="50" t="str">
        <f t="shared" si="12"/>
        <v>Mar</v>
      </c>
      <c r="T36" s="71">
        <f>(((Assumptions!$B$27-T23)/2*((Assumptions!$B$27-T23+1))/(Assumptions!$B$27/2*(Assumptions!$B$27+1))))</f>
        <v>0.63010204081632648</v>
      </c>
      <c r="U36" s="71">
        <f>(((Assumptions!$B$27-U23)/2*((Assumptions!$B$27-U23+1))/(Assumptions!$B$27/2*(Assumptions!$B$27+1))))</f>
        <v>0.29846938775510207</v>
      </c>
      <c r="V36" s="71">
        <f>(((Assumptions!$B$27-V23)/2*((Assumptions!$B$27-V23+1))/(Assumptions!$B$27/2*(Assumptions!$B$27+1))))</f>
        <v>8.9285714285714288E-2</v>
      </c>
      <c r="W36" s="71">
        <f>(((Assumptions!$B$27-W23)/2*((Assumptions!$B$27-W23+1))/(Assumptions!$B$27/2*(Assumptions!$B$27+1))))</f>
        <v>2.5510204081632651E-3</v>
      </c>
      <c r="X36" s="71">
        <f>(((Assumptions!$B$27-X23)/2*((Assumptions!$B$27-X23+1))/(Assumptions!$B$27/2*(Assumptions!$B$27+1))))</f>
        <v>0</v>
      </c>
      <c r="Y36" s="71">
        <f>(((Assumptions!$B$27-Y23)/2*((Assumptions!$B$27-Y23+1))/(Assumptions!$B$27/2*(Assumptions!$B$27+1))))</f>
        <v>0</v>
      </c>
      <c r="Z36" s="71">
        <f>(((Assumptions!$B$27-Z23)/2*((Assumptions!$B$27-Z23+1))/(Assumptions!$B$27/2*(Assumptions!$B$27+1))))</f>
        <v>0</v>
      </c>
      <c r="AA36" s="71">
        <f>(((Assumptions!$B$27-AA23)/2*((Assumptions!$B$27-AA23+1))/(Assumptions!$B$27/2*(Assumptions!$B$27+1))))</f>
        <v>0</v>
      </c>
      <c r="AB36" s="50" t="str">
        <f t="shared" si="13"/>
        <v>Mar</v>
      </c>
      <c r="AC36" s="71">
        <f>(((Assumptions!$B$27-AC23)/2*((Assumptions!$B$27-AC23+1))/(Assumptions!$B$27/2*(Assumptions!$B$27+1))))</f>
        <v>0.63010204081632648</v>
      </c>
      <c r="AD36" s="71">
        <f>(((Assumptions!$B$27-AD23)/2*((Assumptions!$B$27-AD23+1))/(Assumptions!$B$27/2*(Assumptions!$B$27+1))))</f>
        <v>0.29846938775510207</v>
      </c>
      <c r="AE36" s="71">
        <f>(((Assumptions!$B$27-AE23)/2*((Assumptions!$B$27-AE23+1))/(Assumptions!$B$27/2*(Assumptions!$B$27+1))))</f>
        <v>8.9285714285714288E-2</v>
      </c>
      <c r="AF36" s="71">
        <f>(((Assumptions!$B$27-AF23)/2*((Assumptions!$B$27-AF23+1))/(Assumptions!$B$27/2*(Assumptions!$B$27+1))))</f>
        <v>2.5510204081632651E-3</v>
      </c>
      <c r="AG36" s="71">
        <f>(((Assumptions!$B$27-AG23)/2*((Assumptions!$B$27-AG23+1))/(Assumptions!$B$27/2*(Assumptions!$B$27+1))))</f>
        <v>0</v>
      </c>
      <c r="AH36" s="71">
        <f>(((Assumptions!$B$27-AH23)/2*((Assumptions!$B$27-AH23+1))/(Assumptions!$B$27/2*(Assumptions!$B$27+1))))</f>
        <v>0</v>
      </c>
      <c r="AI36" s="71">
        <f>(((Assumptions!$B$27-AI23)/2*((Assumptions!$B$27-AI23+1))/(Assumptions!$B$27/2*(Assumptions!$B$27+1))))</f>
        <v>0</v>
      </c>
      <c r="AJ36" s="71">
        <f>(((Assumptions!$B$27-AJ23)/2*((Assumptions!$B$27-AJ23+1))/(Assumptions!$B$27/2*(Assumptions!$B$27+1))))</f>
        <v>0</v>
      </c>
      <c r="AK36" s="50" t="str">
        <f t="shared" si="14"/>
        <v>Mar</v>
      </c>
      <c r="AL36" s="71">
        <f>(((Assumptions!$B$27-AL23)/2*((Assumptions!$B$27-AL23+1))/(Assumptions!$B$27/2*(Assumptions!$B$27+1))))</f>
        <v>0.63010204081632648</v>
      </c>
      <c r="AM36" s="71">
        <f>(((Assumptions!$B$27-AM23)/2*((Assumptions!$B$27-AM23+1))/(Assumptions!$B$27/2*(Assumptions!$B$27+1))))</f>
        <v>0.29846938775510207</v>
      </c>
      <c r="AN36" s="71">
        <f>(((Assumptions!$B$27-AN23)/2*((Assumptions!$B$27-AN23+1))/(Assumptions!$B$27/2*(Assumptions!$B$27+1))))</f>
        <v>8.9285714285714288E-2</v>
      </c>
      <c r="AO36" s="71">
        <f>(((Assumptions!$B$27-AO23)/2*((Assumptions!$B$27-AO23+1))/(Assumptions!$B$27/2*(Assumptions!$B$27+1))))</f>
        <v>2.5510204081632651E-3</v>
      </c>
      <c r="AP36" s="71">
        <f>(((Assumptions!$B$27-AP23)/2*((Assumptions!$B$27-AP23+1))/(Assumptions!$B$27/2*(Assumptions!$B$27+1))))</f>
        <v>0</v>
      </c>
      <c r="AQ36" s="71">
        <f>(((Assumptions!$B$27-AQ23)/2*((Assumptions!$B$27-AQ23+1))/(Assumptions!$B$27/2*(Assumptions!$B$27+1))))</f>
        <v>0</v>
      </c>
      <c r="AR36" s="71">
        <f>(((Assumptions!$B$27-AR23)/2*((Assumptions!$B$27-AR23+1))/(Assumptions!$B$27/2*(Assumptions!$B$27+1))))</f>
        <v>0</v>
      </c>
      <c r="AS36" s="71">
        <f>(((Assumptions!$B$27-AS23)/2*((Assumptions!$B$27-AS23+1))/(Assumptions!$B$27/2*(Assumptions!$B$27+1))))</f>
        <v>0</v>
      </c>
      <c r="AT36" s="50" t="str">
        <f t="shared" si="15"/>
        <v>Mar</v>
      </c>
      <c r="AU36" s="71">
        <f>(((Assumptions!$B$27-AU23)/2*((Assumptions!$B$27-AU23+1))/(Assumptions!$B$27/2*(Assumptions!$B$27+1))))</f>
        <v>0.63010204081632648</v>
      </c>
      <c r="AV36" s="71">
        <f>(((Assumptions!$B$27-AV23)/2*((Assumptions!$B$27-AV23+1))/(Assumptions!$B$27/2*(Assumptions!$B$27+1))))</f>
        <v>0.29846938775510207</v>
      </c>
      <c r="AW36" s="71">
        <f>(((Assumptions!$B$27-AW23)/2*((Assumptions!$B$27-AW23+1))/(Assumptions!$B$27/2*(Assumptions!$B$27+1))))</f>
        <v>8.9285714285714288E-2</v>
      </c>
      <c r="AX36" s="71">
        <f>(((Assumptions!$B$27-AX23)/2*((Assumptions!$B$27-AX23+1))/(Assumptions!$B$27/2*(Assumptions!$B$27+1))))</f>
        <v>2.5510204081632651E-3</v>
      </c>
      <c r="AY36" s="71">
        <f>(((Assumptions!$B$27-AY23)/2*((Assumptions!$B$27-AY23+1))/(Assumptions!$B$27/2*(Assumptions!$B$27+1))))</f>
        <v>0</v>
      </c>
      <c r="AZ36" s="71">
        <f>(((Assumptions!$B$27-AZ23)/2*((Assumptions!$B$27-AZ23+1))/(Assumptions!$B$27/2*(Assumptions!$B$27+1))))</f>
        <v>0</v>
      </c>
      <c r="BA36" s="71">
        <f>(((Assumptions!$B$27-BA23)/2*((Assumptions!$B$27-BA23+1))/(Assumptions!$B$27/2*(Assumptions!$B$27+1))))</f>
        <v>0</v>
      </c>
      <c r="BB36" s="71">
        <f>(((Assumptions!$B$27-BB23)/2*((Assumptions!$B$27-BB23+1))/(Assumptions!$B$27/2*(Assumptions!$B$27+1))))</f>
        <v>0</v>
      </c>
      <c r="BC36" s="50" t="str">
        <f t="shared" si="16"/>
        <v>Mar</v>
      </c>
      <c r="BD36" s="71">
        <f>(((Assumptions!$B$27-BD23)/2*((Assumptions!$B$27-BD23+1))/(Assumptions!$B$27/2*(Assumptions!$B$27+1))))</f>
        <v>0.63010204081632648</v>
      </c>
      <c r="BE36" s="71">
        <f>(((Assumptions!$B$27-BE23)/2*((Assumptions!$B$27-BE23+1))/(Assumptions!$B$27/2*(Assumptions!$B$27+1))))</f>
        <v>0.29846938775510207</v>
      </c>
      <c r="BF36" s="71">
        <f>(((Assumptions!$B$27-BF23)/2*((Assumptions!$B$27-BF23+1))/(Assumptions!$B$27/2*(Assumptions!$B$27+1))))</f>
        <v>8.9285714285714288E-2</v>
      </c>
      <c r="BG36" s="71">
        <f>(((Assumptions!$B$27-BG23)/2*((Assumptions!$B$27-BG23+1))/(Assumptions!$B$27/2*(Assumptions!$B$27+1))))</f>
        <v>2.5510204081632651E-3</v>
      </c>
      <c r="BH36" s="71">
        <f>(((Assumptions!$B$27-BH23)/2*((Assumptions!$B$27-BH23+1))/(Assumptions!$B$27/2*(Assumptions!$B$27+1))))</f>
        <v>0</v>
      </c>
      <c r="BI36" s="71">
        <f>(((Assumptions!$B$27-BI23)/2*((Assumptions!$B$27-BI23+1))/(Assumptions!$B$27/2*(Assumptions!$B$27+1))))</f>
        <v>0</v>
      </c>
      <c r="BJ36" s="71">
        <f>(((Assumptions!$B$27-BJ23)/2*((Assumptions!$B$27-BJ23+1))/(Assumptions!$B$27/2*(Assumptions!$B$27+1))))</f>
        <v>0</v>
      </c>
      <c r="BK36" s="71">
        <f>(((Assumptions!$B$27-BK23)/2*((Assumptions!$B$27-BK23+1))/(Assumptions!$B$27/2*(Assumptions!$B$27+1))))</f>
        <v>0</v>
      </c>
      <c r="BL36" s="50" t="str">
        <f t="shared" si="17"/>
        <v>Mar</v>
      </c>
      <c r="BM36" s="71">
        <f>(((Assumptions!$B$27-BM23)/2*((Assumptions!$B$27-BM23+1))/(Assumptions!$B$27/2*(Assumptions!$B$27+1))))</f>
        <v>0.63010204081632648</v>
      </c>
      <c r="BN36" s="71">
        <f>(((Assumptions!$B$27-BN23)/2*((Assumptions!$B$27-BN23+1))/(Assumptions!$B$27/2*(Assumptions!$B$27+1))))</f>
        <v>0.29846938775510207</v>
      </c>
      <c r="BO36" s="71">
        <f>(((Assumptions!$B$27-BO23)/2*((Assumptions!$B$27-BO23+1))/(Assumptions!$B$27/2*(Assumptions!$B$27+1))))</f>
        <v>8.9285714285714288E-2</v>
      </c>
      <c r="BP36" s="71">
        <f>(((Assumptions!$B$27-BP23)/2*((Assumptions!$B$27-BP23+1))/(Assumptions!$B$27/2*(Assumptions!$B$27+1))))</f>
        <v>2.5510204081632651E-3</v>
      </c>
      <c r="BQ36" s="71">
        <f>(((Assumptions!$B$27-BQ23)/2*((Assumptions!$B$27-BQ23+1))/(Assumptions!$B$27/2*(Assumptions!$B$27+1))))</f>
        <v>0</v>
      </c>
      <c r="BR36" s="71">
        <f>(((Assumptions!$B$27-BR23)/2*((Assumptions!$B$27-BR23+1))/(Assumptions!$B$27/2*(Assumptions!$B$27+1))))</f>
        <v>0</v>
      </c>
      <c r="BS36" s="71">
        <f>(((Assumptions!$B$27-BS23)/2*((Assumptions!$B$27-BS23+1))/(Assumptions!$B$27/2*(Assumptions!$B$27+1))))</f>
        <v>0</v>
      </c>
      <c r="BT36" s="71">
        <f>(((Assumptions!$B$27-BT23)/2*((Assumptions!$B$27-BT23+1))/(Assumptions!$B$27/2*(Assumptions!$B$27+1))))</f>
        <v>0</v>
      </c>
      <c r="BU36" s="50" t="str">
        <f t="shared" si="18"/>
        <v>Mar</v>
      </c>
      <c r="BV36" s="71">
        <f>(((Assumptions!$B$27-BV23)/2*((Assumptions!$B$27-BV23+1))/(Assumptions!$B$27/2*(Assumptions!$B$27+1))))</f>
        <v>0.63010204081632648</v>
      </c>
      <c r="BW36" s="71">
        <f>(((Assumptions!$B$27-BW23)/2*((Assumptions!$B$27-BW23+1))/(Assumptions!$B$27/2*(Assumptions!$B$27+1))))</f>
        <v>0.29846938775510207</v>
      </c>
      <c r="BX36" s="71">
        <f>(((Assumptions!$B$27-BX23)/2*((Assumptions!$B$27-BX23+1))/(Assumptions!$B$27/2*(Assumptions!$B$27+1))))</f>
        <v>8.9285714285714288E-2</v>
      </c>
      <c r="BY36" s="71">
        <f>(((Assumptions!$B$27-BY23)/2*((Assumptions!$B$27-BY23+1))/(Assumptions!$B$27/2*(Assumptions!$B$27+1))))</f>
        <v>2.5510204081632651E-3</v>
      </c>
      <c r="BZ36" s="71">
        <f>(((Assumptions!$B$27-BZ23)/2*((Assumptions!$B$27-BZ23+1))/(Assumptions!$B$27/2*(Assumptions!$B$27+1))))</f>
        <v>0</v>
      </c>
      <c r="CA36" s="71">
        <f>(((Assumptions!$B$27-CA23)/2*((Assumptions!$B$27-CA23+1))/(Assumptions!$B$27/2*(Assumptions!$B$27+1))))</f>
        <v>0</v>
      </c>
      <c r="CB36" s="71">
        <f>(((Assumptions!$B$27-CB23)/2*((Assumptions!$B$27-CB23+1))/(Assumptions!$B$27/2*(Assumptions!$B$27+1))))</f>
        <v>0</v>
      </c>
      <c r="CC36" s="71">
        <f>(((Assumptions!$B$27-CC23)/2*((Assumptions!$B$27-CC23+1))/(Assumptions!$B$27/2*(Assumptions!$B$27+1))))</f>
        <v>0</v>
      </c>
      <c r="CD36" s="50" t="str">
        <f t="shared" si="19"/>
        <v>Mar</v>
      </c>
      <c r="CE36" s="71">
        <f>(((Assumptions!$B$27-CE23)/2*((Assumptions!$B$27-CE23+1))/(Assumptions!$B$27/2*(Assumptions!$B$27+1))))</f>
        <v>0.63010204081632648</v>
      </c>
      <c r="CF36" s="71">
        <f>(((Assumptions!$B$27-CF23)/2*((Assumptions!$B$27-CF23+1))/(Assumptions!$B$27/2*(Assumptions!$B$27+1))))</f>
        <v>0.29846938775510207</v>
      </c>
      <c r="CG36" s="71">
        <f>(((Assumptions!$B$27-CG23)/2*((Assumptions!$B$27-CG23+1))/(Assumptions!$B$27/2*(Assumptions!$B$27+1))))</f>
        <v>8.9285714285714288E-2</v>
      </c>
      <c r="CH36" s="71">
        <f>(((Assumptions!$B$27-CH23)/2*((Assumptions!$B$27-CH23+1))/(Assumptions!$B$27/2*(Assumptions!$B$27+1))))</f>
        <v>2.5510204081632651E-3</v>
      </c>
      <c r="CI36" s="71">
        <f>(((Assumptions!$B$27-CI23)/2*((Assumptions!$B$27-CI23+1))/(Assumptions!$B$27/2*(Assumptions!$B$27+1))))</f>
        <v>0</v>
      </c>
      <c r="CJ36" s="71">
        <f>(((Assumptions!$B$27-CJ23)/2*((Assumptions!$B$27-CJ23+1))/(Assumptions!$B$27/2*(Assumptions!$B$27+1))))</f>
        <v>0</v>
      </c>
      <c r="CK36" s="71">
        <f>(((Assumptions!$B$27-CK23)/2*((Assumptions!$B$27-CK23+1))/(Assumptions!$B$27/2*(Assumptions!$B$27+1))))</f>
        <v>0</v>
      </c>
      <c r="CL36" s="71">
        <f>(((Assumptions!$B$27-CL23)/2*((Assumptions!$B$27-CL23+1))/(Assumptions!$B$27/2*(Assumptions!$B$27+1))))</f>
        <v>0</v>
      </c>
    </row>
    <row r="37" spans="1:90" ht="13.7" customHeight="1">
      <c r="A37" s="50" t="str">
        <f t="shared" si="10"/>
        <v>Apr</v>
      </c>
      <c r="B37" s="70">
        <f>(((Assumptions!$B$27-B24)/2*((Assumptions!$B$27-B24+1))/(Assumptions!$B$27/2*(Assumptions!$B$27+1))))</f>
        <v>0.66326530612244894</v>
      </c>
      <c r="C37" s="70">
        <f>(((Assumptions!$B$27-C24)/2*((Assumptions!$B$27-C24+1))/(Assumptions!$B$27/2*(Assumptions!$B$27+1))))</f>
        <v>0.32142857142857145</v>
      </c>
      <c r="D37" s="70">
        <f>(((Assumptions!$B$27-D24)/2*((Assumptions!$B$27-D24+1))/(Assumptions!$B$27/2*(Assumptions!$B$27+1))))</f>
        <v>0.10204081632653061</v>
      </c>
      <c r="E37" s="70">
        <f>(((Assumptions!$B$27-E24)/2*((Assumptions!$B$27-E24+1))/(Assumptions!$B$27/2*(Assumptions!$B$27+1))))</f>
        <v>5.1020408163265302E-3</v>
      </c>
      <c r="F37" s="70">
        <f>(((Assumptions!$B$27-F24)/2*((Assumptions!$B$27-F24+1))/(Assumptions!$B$27/2*(Assumptions!$B$27+1))))</f>
        <v>0</v>
      </c>
      <c r="G37" s="70">
        <f>(((Assumptions!$B$27-G24)/2*((Assumptions!$B$27-G24+1))/(Assumptions!$B$27/2*(Assumptions!$B$27+1))))</f>
        <v>0</v>
      </c>
      <c r="H37" s="70">
        <f>(((Assumptions!$B$27-H24)/2*((Assumptions!$B$27-H24+1))/(Assumptions!$B$27/2*(Assumptions!$B$27+1))))</f>
        <v>0</v>
      </c>
      <c r="I37" s="70">
        <f>(((Assumptions!$B$27-I24)/2*((Assumptions!$B$27-I24+1))/(Assumptions!$B$27/2*(Assumptions!$B$27+1))))</f>
        <v>0</v>
      </c>
      <c r="J37" s="68" t="str">
        <f t="shared" si="11"/>
        <v>Apr</v>
      </c>
      <c r="K37" s="70">
        <f>(((Assumptions!$B$27-K24)/2*((Assumptions!$B$27-K24+1))/(Assumptions!$B$27/2*(Assumptions!$B$27+1))))</f>
        <v>0.66326530612244894</v>
      </c>
      <c r="L37" s="71">
        <f>(((Assumptions!$B$27-L24)/2*((Assumptions!$B$27-L24+1))/(Assumptions!$B$27/2*(Assumptions!$B$27+1))))</f>
        <v>0.32142857142857145</v>
      </c>
      <c r="M37" s="71">
        <f>(((Assumptions!$B$27-M24)/2*((Assumptions!$B$27-M24+1))/(Assumptions!$B$27/2*(Assumptions!$B$27+1))))</f>
        <v>0.10204081632653061</v>
      </c>
      <c r="N37" s="71">
        <f>(((Assumptions!$B$27-N24)/2*((Assumptions!$B$27-N24+1))/(Assumptions!$B$27/2*(Assumptions!$B$27+1))))</f>
        <v>5.1020408163265302E-3</v>
      </c>
      <c r="O37" s="71">
        <f>(((Assumptions!$B$27-O24)/2*((Assumptions!$B$27-O24+1))/(Assumptions!$B$27/2*(Assumptions!$B$27+1))))</f>
        <v>0</v>
      </c>
      <c r="P37" s="71">
        <f>(((Assumptions!$B$27-P24)/2*((Assumptions!$B$27-P24+1))/(Assumptions!$B$27/2*(Assumptions!$B$27+1))))</f>
        <v>0</v>
      </c>
      <c r="Q37" s="71">
        <f>(((Assumptions!$B$27-Q24)/2*((Assumptions!$B$27-Q24+1))/(Assumptions!$B$27/2*(Assumptions!$B$27+1))))</f>
        <v>0</v>
      </c>
      <c r="R37" s="71">
        <f>(((Assumptions!$B$27-R24)/2*((Assumptions!$B$27-R24+1))/(Assumptions!$B$27/2*(Assumptions!$B$27+1))))</f>
        <v>0</v>
      </c>
      <c r="S37" s="50" t="str">
        <f t="shared" si="12"/>
        <v>Apr</v>
      </c>
      <c r="T37" s="71">
        <f>(((Assumptions!$B$27-T24)/2*((Assumptions!$B$27-T24+1))/(Assumptions!$B$27/2*(Assumptions!$B$27+1))))</f>
        <v>0.66326530612244894</v>
      </c>
      <c r="U37" s="71">
        <f>(((Assumptions!$B$27-U24)/2*((Assumptions!$B$27-U24+1))/(Assumptions!$B$27/2*(Assumptions!$B$27+1))))</f>
        <v>0.32142857142857145</v>
      </c>
      <c r="V37" s="71">
        <f>(((Assumptions!$B$27-V24)/2*((Assumptions!$B$27-V24+1))/(Assumptions!$B$27/2*(Assumptions!$B$27+1))))</f>
        <v>0.10204081632653061</v>
      </c>
      <c r="W37" s="71">
        <f>(((Assumptions!$B$27-W24)/2*((Assumptions!$B$27-W24+1))/(Assumptions!$B$27/2*(Assumptions!$B$27+1))))</f>
        <v>5.1020408163265302E-3</v>
      </c>
      <c r="X37" s="71">
        <f>(((Assumptions!$B$27-X24)/2*((Assumptions!$B$27-X24+1))/(Assumptions!$B$27/2*(Assumptions!$B$27+1))))</f>
        <v>0</v>
      </c>
      <c r="Y37" s="71">
        <f>(((Assumptions!$B$27-Y24)/2*((Assumptions!$B$27-Y24+1))/(Assumptions!$B$27/2*(Assumptions!$B$27+1))))</f>
        <v>0</v>
      </c>
      <c r="Z37" s="71">
        <f>(((Assumptions!$B$27-Z24)/2*((Assumptions!$B$27-Z24+1))/(Assumptions!$B$27/2*(Assumptions!$B$27+1))))</f>
        <v>0</v>
      </c>
      <c r="AA37" s="71">
        <f>(((Assumptions!$B$27-AA24)/2*((Assumptions!$B$27-AA24+1))/(Assumptions!$B$27/2*(Assumptions!$B$27+1))))</f>
        <v>0</v>
      </c>
      <c r="AB37" s="50" t="str">
        <f t="shared" si="13"/>
        <v>Apr</v>
      </c>
      <c r="AC37" s="71">
        <f>(((Assumptions!$B$27-AC24)/2*((Assumptions!$B$27-AC24+1))/(Assumptions!$B$27/2*(Assumptions!$B$27+1))))</f>
        <v>0.66326530612244894</v>
      </c>
      <c r="AD37" s="71">
        <f>(((Assumptions!$B$27-AD24)/2*((Assumptions!$B$27-AD24+1))/(Assumptions!$B$27/2*(Assumptions!$B$27+1))))</f>
        <v>0.32142857142857145</v>
      </c>
      <c r="AE37" s="71">
        <f>(((Assumptions!$B$27-AE24)/2*((Assumptions!$B$27-AE24+1))/(Assumptions!$B$27/2*(Assumptions!$B$27+1))))</f>
        <v>0.10204081632653061</v>
      </c>
      <c r="AF37" s="71">
        <f>(((Assumptions!$B$27-AF24)/2*((Assumptions!$B$27-AF24+1))/(Assumptions!$B$27/2*(Assumptions!$B$27+1))))</f>
        <v>5.1020408163265302E-3</v>
      </c>
      <c r="AG37" s="71">
        <f>(((Assumptions!$B$27-AG24)/2*((Assumptions!$B$27-AG24+1))/(Assumptions!$B$27/2*(Assumptions!$B$27+1))))</f>
        <v>0</v>
      </c>
      <c r="AH37" s="71">
        <f>(((Assumptions!$B$27-AH24)/2*((Assumptions!$B$27-AH24+1))/(Assumptions!$B$27/2*(Assumptions!$B$27+1))))</f>
        <v>0</v>
      </c>
      <c r="AI37" s="71">
        <f>(((Assumptions!$B$27-AI24)/2*((Assumptions!$B$27-AI24+1))/(Assumptions!$B$27/2*(Assumptions!$B$27+1))))</f>
        <v>0</v>
      </c>
      <c r="AJ37" s="71">
        <f>(((Assumptions!$B$27-AJ24)/2*((Assumptions!$B$27-AJ24+1))/(Assumptions!$B$27/2*(Assumptions!$B$27+1))))</f>
        <v>0</v>
      </c>
      <c r="AK37" s="50" t="str">
        <f t="shared" si="14"/>
        <v>Apr</v>
      </c>
      <c r="AL37" s="71">
        <f>(((Assumptions!$B$27-AL24)/2*((Assumptions!$B$27-AL24+1))/(Assumptions!$B$27/2*(Assumptions!$B$27+1))))</f>
        <v>0.66326530612244894</v>
      </c>
      <c r="AM37" s="71">
        <f>(((Assumptions!$B$27-AM24)/2*((Assumptions!$B$27-AM24+1))/(Assumptions!$B$27/2*(Assumptions!$B$27+1))))</f>
        <v>0.32142857142857145</v>
      </c>
      <c r="AN37" s="71">
        <f>(((Assumptions!$B$27-AN24)/2*((Assumptions!$B$27-AN24+1))/(Assumptions!$B$27/2*(Assumptions!$B$27+1))))</f>
        <v>0.10204081632653061</v>
      </c>
      <c r="AO37" s="71">
        <f>(((Assumptions!$B$27-AO24)/2*((Assumptions!$B$27-AO24+1))/(Assumptions!$B$27/2*(Assumptions!$B$27+1))))</f>
        <v>5.1020408163265302E-3</v>
      </c>
      <c r="AP37" s="71">
        <f>(((Assumptions!$B$27-AP24)/2*((Assumptions!$B$27-AP24+1))/(Assumptions!$B$27/2*(Assumptions!$B$27+1))))</f>
        <v>0</v>
      </c>
      <c r="AQ37" s="71">
        <f>(((Assumptions!$B$27-AQ24)/2*((Assumptions!$B$27-AQ24+1))/(Assumptions!$B$27/2*(Assumptions!$B$27+1))))</f>
        <v>0</v>
      </c>
      <c r="AR37" s="71">
        <f>(((Assumptions!$B$27-AR24)/2*((Assumptions!$B$27-AR24+1))/(Assumptions!$B$27/2*(Assumptions!$B$27+1))))</f>
        <v>0</v>
      </c>
      <c r="AS37" s="71">
        <f>(((Assumptions!$B$27-AS24)/2*((Assumptions!$B$27-AS24+1))/(Assumptions!$B$27/2*(Assumptions!$B$27+1))))</f>
        <v>0</v>
      </c>
      <c r="AT37" s="50" t="str">
        <f t="shared" si="15"/>
        <v>Apr</v>
      </c>
      <c r="AU37" s="71">
        <f>(((Assumptions!$B$27-AU24)/2*((Assumptions!$B$27-AU24+1))/(Assumptions!$B$27/2*(Assumptions!$B$27+1))))</f>
        <v>0.66326530612244894</v>
      </c>
      <c r="AV37" s="71">
        <f>(((Assumptions!$B$27-AV24)/2*((Assumptions!$B$27-AV24+1))/(Assumptions!$B$27/2*(Assumptions!$B$27+1))))</f>
        <v>0.32142857142857145</v>
      </c>
      <c r="AW37" s="71">
        <f>(((Assumptions!$B$27-AW24)/2*((Assumptions!$B$27-AW24+1))/(Assumptions!$B$27/2*(Assumptions!$B$27+1))))</f>
        <v>0.10204081632653061</v>
      </c>
      <c r="AX37" s="71">
        <f>(((Assumptions!$B$27-AX24)/2*((Assumptions!$B$27-AX24+1))/(Assumptions!$B$27/2*(Assumptions!$B$27+1))))</f>
        <v>5.1020408163265302E-3</v>
      </c>
      <c r="AY37" s="71">
        <f>(((Assumptions!$B$27-AY24)/2*((Assumptions!$B$27-AY24+1))/(Assumptions!$B$27/2*(Assumptions!$B$27+1))))</f>
        <v>0</v>
      </c>
      <c r="AZ37" s="71">
        <f>(((Assumptions!$B$27-AZ24)/2*((Assumptions!$B$27-AZ24+1))/(Assumptions!$B$27/2*(Assumptions!$B$27+1))))</f>
        <v>0</v>
      </c>
      <c r="BA37" s="71">
        <f>(((Assumptions!$B$27-BA24)/2*((Assumptions!$B$27-BA24+1))/(Assumptions!$B$27/2*(Assumptions!$B$27+1))))</f>
        <v>0</v>
      </c>
      <c r="BB37" s="71">
        <f>(((Assumptions!$B$27-BB24)/2*((Assumptions!$B$27-BB24+1))/(Assumptions!$B$27/2*(Assumptions!$B$27+1))))</f>
        <v>0</v>
      </c>
      <c r="BC37" s="50" t="str">
        <f t="shared" si="16"/>
        <v>Apr</v>
      </c>
      <c r="BD37" s="71">
        <f>(((Assumptions!$B$27-BD24)/2*((Assumptions!$B$27-BD24+1))/(Assumptions!$B$27/2*(Assumptions!$B$27+1))))</f>
        <v>0.66326530612244894</v>
      </c>
      <c r="BE37" s="71">
        <f>(((Assumptions!$B$27-BE24)/2*((Assumptions!$B$27-BE24+1))/(Assumptions!$B$27/2*(Assumptions!$B$27+1))))</f>
        <v>0.32142857142857145</v>
      </c>
      <c r="BF37" s="71">
        <f>(((Assumptions!$B$27-BF24)/2*((Assumptions!$B$27-BF24+1))/(Assumptions!$B$27/2*(Assumptions!$B$27+1))))</f>
        <v>0.10204081632653061</v>
      </c>
      <c r="BG37" s="71">
        <f>(((Assumptions!$B$27-BG24)/2*((Assumptions!$B$27-BG24+1))/(Assumptions!$B$27/2*(Assumptions!$B$27+1))))</f>
        <v>5.1020408163265302E-3</v>
      </c>
      <c r="BH37" s="71">
        <f>(((Assumptions!$B$27-BH24)/2*((Assumptions!$B$27-BH24+1))/(Assumptions!$B$27/2*(Assumptions!$B$27+1))))</f>
        <v>0</v>
      </c>
      <c r="BI37" s="71">
        <f>(((Assumptions!$B$27-BI24)/2*((Assumptions!$B$27-BI24+1))/(Assumptions!$B$27/2*(Assumptions!$B$27+1))))</f>
        <v>0</v>
      </c>
      <c r="BJ37" s="71">
        <f>(((Assumptions!$B$27-BJ24)/2*((Assumptions!$B$27-BJ24+1))/(Assumptions!$B$27/2*(Assumptions!$B$27+1))))</f>
        <v>0</v>
      </c>
      <c r="BK37" s="71">
        <f>(((Assumptions!$B$27-BK24)/2*((Assumptions!$B$27-BK24+1))/(Assumptions!$B$27/2*(Assumptions!$B$27+1))))</f>
        <v>0</v>
      </c>
      <c r="BL37" s="50" t="str">
        <f t="shared" si="17"/>
        <v>Apr</v>
      </c>
      <c r="BM37" s="71">
        <f>(((Assumptions!$B$27-BM24)/2*((Assumptions!$B$27-BM24+1))/(Assumptions!$B$27/2*(Assumptions!$B$27+1))))</f>
        <v>0.66326530612244894</v>
      </c>
      <c r="BN37" s="71">
        <f>(((Assumptions!$B$27-BN24)/2*((Assumptions!$B$27-BN24+1))/(Assumptions!$B$27/2*(Assumptions!$B$27+1))))</f>
        <v>0.32142857142857145</v>
      </c>
      <c r="BO37" s="71">
        <f>(((Assumptions!$B$27-BO24)/2*((Assumptions!$B$27-BO24+1))/(Assumptions!$B$27/2*(Assumptions!$B$27+1))))</f>
        <v>0.10204081632653061</v>
      </c>
      <c r="BP37" s="71">
        <f>(((Assumptions!$B$27-BP24)/2*((Assumptions!$B$27-BP24+1))/(Assumptions!$B$27/2*(Assumptions!$B$27+1))))</f>
        <v>5.1020408163265302E-3</v>
      </c>
      <c r="BQ37" s="71">
        <f>(((Assumptions!$B$27-BQ24)/2*((Assumptions!$B$27-BQ24+1))/(Assumptions!$B$27/2*(Assumptions!$B$27+1))))</f>
        <v>0</v>
      </c>
      <c r="BR37" s="71">
        <f>(((Assumptions!$B$27-BR24)/2*((Assumptions!$B$27-BR24+1))/(Assumptions!$B$27/2*(Assumptions!$B$27+1))))</f>
        <v>0</v>
      </c>
      <c r="BS37" s="71">
        <f>(((Assumptions!$B$27-BS24)/2*((Assumptions!$B$27-BS24+1))/(Assumptions!$B$27/2*(Assumptions!$B$27+1))))</f>
        <v>0</v>
      </c>
      <c r="BT37" s="71">
        <f>(((Assumptions!$B$27-BT24)/2*((Assumptions!$B$27-BT24+1))/(Assumptions!$B$27/2*(Assumptions!$B$27+1))))</f>
        <v>0</v>
      </c>
      <c r="BU37" s="50" t="str">
        <f t="shared" si="18"/>
        <v>Apr</v>
      </c>
      <c r="BV37" s="71">
        <f>(((Assumptions!$B$27-BV24)/2*((Assumptions!$B$27-BV24+1))/(Assumptions!$B$27/2*(Assumptions!$B$27+1))))</f>
        <v>0.66326530612244894</v>
      </c>
      <c r="BW37" s="71">
        <f>(((Assumptions!$B$27-BW24)/2*((Assumptions!$B$27-BW24+1))/(Assumptions!$B$27/2*(Assumptions!$B$27+1))))</f>
        <v>0.32142857142857145</v>
      </c>
      <c r="BX37" s="71">
        <f>(((Assumptions!$B$27-BX24)/2*((Assumptions!$B$27-BX24+1))/(Assumptions!$B$27/2*(Assumptions!$B$27+1))))</f>
        <v>0.10204081632653061</v>
      </c>
      <c r="BY37" s="71">
        <f>(((Assumptions!$B$27-BY24)/2*((Assumptions!$B$27-BY24+1))/(Assumptions!$B$27/2*(Assumptions!$B$27+1))))</f>
        <v>5.1020408163265302E-3</v>
      </c>
      <c r="BZ37" s="71">
        <f>(((Assumptions!$B$27-BZ24)/2*((Assumptions!$B$27-BZ24+1))/(Assumptions!$B$27/2*(Assumptions!$B$27+1))))</f>
        <v>0</v>
      </c>
      <c r="CA37" s="71">
        <f>(((Assumptions!$B$27-CA24)/2*((Assumptions!$B$27-CA24+1))/(Assumptions!$B$27/2*(Assumptions!$B$27+1))))</f>
        <v>0</v>
      </c>
      <c r="CB37" s="71">
        <f>(((Assumptions!$B$27-CB24)/2*((Assumptions!$B$27-CB24+1))/(Assumptions!$B$27/2*(Assumptions!$B$27+1))))</f>
        <v>0</v>
      </c>
      <c r="CC37" s="71">
        <f>(((Assumptions!$B$27-CC24)/2*((Assumptions!$B$27-CC24+1))/(Assumptions!$B$27/2*(Assumptions!$B$27+1))))</f>
        <v>0</v>
      </c>
      <c r="CD37" s="50" t="str">
        <f t="shared" si="19"/>
        <v>Apr</v>
      </c>
      <c r="CE37" s="71">
        <f>(((Assumptions!$B$27-CE24)/2*((Assumptions!$B$27-CE24+1))/(Assumptions!$B$27/2*(Assumptions!$B$27+1))))</f>
        <v>0.66326530612244894</v>
      </c>
      <c r="CF37" s="71">
        <f>(((Assumptions!$B$27-CF24)/2*((Assumptions!$B$27-CF24+1))/(Assumptions!$B$27/2*(Assumptions!$B$27+1))))</f>
        <v>0.32142857142857145</v>
      </c>
      <c r="CG37" s="71">
        <f>(((Assumptions!$B$27-CG24)/2*((Assumptions!$B$27-CG24+1))/(Assumptions!$B$27/2*(Assumptions!$B$27+1))))</f>
        <v>0.10204081632653061</v>
      </c>
      <c r="CH37" s="71">
        <f>(((Assumptions!$B$27-CH24)/2*((Assumptions!$B$27-CH24+1))/(Assumptions!$B$27/2*(Assumptions!$B$27+1))))</f>
        <v>5.1020408163265302E-3</v>
      </c>
      <c r="CI37" s="71">
        <f>(((Assumptions!$B$27-CI24)/2*((Assumptions!$B$27-CI24+1))/(Assumptions!$B$27/2*(Assumptions!$B$27+1))))</f>
        <v>0</v>
      </c>
      <c r="CJ37" s="71">
        <f>(((Assumptions!$B$27-CJ24)/2*((Assumptions!$B$27-CJ24+1))/(Assumptions!$B$27/2*(Assumptions!$B$27+1))))</f>
        <v>0</v>
      </c>
      <c r="CK37" s="71">
        <f>(((Assumptions!$B$27-CK24)/2*((Assumptions!$B$27-CK24+1))/(Assumptions!$B$27/2*(Assumptions!$B$27+1))))</f>
        <v>0</v>
      </c>
      <c r="CL37" s="71">
        <f>(((Assumptions!$B$27-CL24)/2*((Assumptions!$B$27-CL24+1))/(Assumptions!$B$27/2*(Assumptions!$B$27+1))))</f>
        <v>0</v>
      </c>
    </row>
    <row r="38" spans="1:90" ht="13.7" customHeight="1">
      <c r="A38" s="50" t="str">
        <f t="shared" si="10"/>
        <v>May</v>
      </c>
      <c r="B38" s="70">
        <f>(((Assumptions!$B$27-B25)/2*((Assumptions!$B$27-B25+1))/(Assumptions!$B$27/2*(Assumptions!$B$27+1))))</f>
        <v>0.69727891156462585</v>
      </c>
      <c r="C38" s="70">
        <f>(((Assumptions!$B$27-C25)/2*((Assumptions!$B$27-C25+1))/(Assumptions!$B$27/2*(Assumptions!$B$27+1))))</f>
        <v>0.34523809523809523</v>
      </c>
      <c r="D38" s="70">
        <f>(((Assumptions!$B$27-D25)/2*((Assumptions!$B$27-D25+1))/(Assumptions!$B$27/2*(Assumptions!$B$27+1))))</f>
        <v>0.11564625850340136</v>
      </c>
      <c r="E38" s="70">
        <f>(((Assumptions!$B$27-E25)/2*((Assumptions!$B$27-E25+1))/(Assumptions!$B$27/2*(Assumptions!$B$27+1))))</f>
        <v>8.5034013605442185E-3</v>
      </c>
      <c r="F38" s="70">
        <f>(((Assumptions!$B$27-F25)/2*((Assumptions!$B$27-F25+1))/(Assumptions!$B$27/2*(Assumptions!$B$27+1))))</f>
        <v>0</v>
      </c>
      <c r="G38" s="70">
        <f>(((Assumptions!$B$27-G25)/2*((Assumptions!$B$27-G25+1))/(Assumptions!$B$27/2*(Assumptions!$B$27+1))))</f>
        <v>0</v>
      </c>
      <c r="H38" s="70">
        <f>(((Assumptions!$B$27-H25)/2*((Assumptions!$B$27-H25+1))/(Assumptions!$B$27/2*(Assumptions!$B$27+1))))</f>
        <v>0</v>
      </c>
      <c r="I38" s="70">
        <f>(((Assumptions!$B$27-I25)/2*((Assumptions!$B$27-I25+1))/(Assumptions!$B$27/2*(Assumptions!$B$27+1))))</f>
        <v>0</v>
      </c>
      <c r="J38" s="68" t="str">
        <f t="shared" si="11"/>
        <v>May</v>
      </c>
      <c r="K38" s="70">
        <f>(((Assumptions!$B$27-K25)/2*((Assumptions!$B$27-K25+1))/(Assumptions!$B$27/2*(Assumptions!$B$27+1))))</f>
        <v>0.69727891156462585</v>
      </c>
      <c r="L38" s="71">
        <f>(((Assumptions!$B$27-L25)/2*((Assumptions!$B$27-L25+1))/(Assumptions!$B$27/2*(Assumptions!$B$27+1))))</f>
        <v>0.34523809523809523</v>
      </c>
      <c r="M38" s="71">
        <f>(((Assumptions!$B$27-M25)/2*((Assumptions!$B$27-M25+1))/(Assumptions!$B$27/2*(Assumptions!$B$27+1))))</f>
        <v>0.11564625850340136</v>
      </c>
      <c r="N38" s="71">
        <f>(((Assumptions!$B$27-N25)/2*((Assumptions!$B$27-N25+1))/(Assumptions!$B$27/2*(Assumptions!$B$27+1))))</f>
        <v>8.5034013605442185E-3</v>
      </c>
      <c r="O38" s="71">
        <f>(((Assumptions!$B$27-O25)/2*((Assumptions!$B$27-O25+1))/(Assumptions!$B$27/2*(Assumptions!$B$27+1))))</f>
        <v>0</v>
      </c>
      <c r="P38" s="71">
        <f>(((Assumptions!$B$27-P25)/2*((Assumptions!$B$27-P25+1))/(Assumptions!$B$27/2*(Assumptions!$B$27+1))))</f>
        <v>0</v>
      </c>
      <c r="Q38" s="71">
        <f>(((Assumptions!$B$27-Q25)/2*((Assumptions!$B$27-Q25+1))/(Assumptions!$B$27/2*(Assumptions!$B$27+1))))</f>
        <v>0</v>
      </c>
      <c r="R38" s="71">
        <f>(((Assumptions!$B$27-R25)/2*((Assumptions!$B$27-R25+1))/(Assumptions!$B$27/2*(Assumptions!$B$27+1))))</f>
        <v>0</v>
      </c>
      <c r="S38" s="50" t="str">
        <f t="shared" si="12"/>
        <v>May</v>
      </c>
      <c r="T38" s="71">
        <f>(((Assumptions!$B$27-T25)/2*((Assumptions!$B$27-T25+1))/(Assumptions!$B$27/2*(Assumptions!$B$27+1))))</f>
        <v>0.69727891156462585</v>
      </c>
      <c r="U38" s="71">
        <f>(((Assumptions!$B$27-U25)/2*((Assumptions!$B$27-U25+1))/(Assumptions!$B$27/2*(Assumptions!$B$27+1))))</f>
        <v>0.34523809523809523</v>
      </c>
      <c r="V38" s="71">
        <f>(((Assumptions!$B$27-V25)/2*((Assumptions!$B$27-V25+1))/(Assumptions!$B$27/2*(Assumptions!$B$27+1))))</f>
        <v>0.11564625850340136</v>
      </c>
      <c r="W38" s="71">
        <f>(((Assumptions!$B$27-W25)/2*((Assumptions!$B$27-W25+1))/(Assumptions!$B$27/2*(Assumptions!$B$27+1))))</f>
        <v>8.5034013605442185E-3</v>
      </c>
      <c r="X38" s="71">
        <f>(((Assumptions!$B$27-X25)/2*((Assumptions!$B$27-X25+1))/(Assumptions!$B$27/2*(Assumptions!$B$27+1))))</f>
        <v>0</v>
      </c>
      <c r="Y38" s="71">
        <f>(((Assumptions!$B$27-Y25)/2*((Assumptions!$B$27-Y25+1))/(Assumptions!$B$27/2*(Assumptions!$B$27+1))))</f>
        <v>0</v>
      </c>
      <c r="Z38" s="71">
        <f>(((Assumptions!$B$27-Z25)/2*((Assumptions!$B$27-Z25+1))/(Assumptions!$B$27/2*(Assumptions!$B$27+1))))</f>
        <v>0</v>
      </c>
      <c r="AA38" s="71">
        <f>(((Assumptions!$B$27-AA25)/2*((Assumptions!$B$27-AA25+1))/(Assumptions!$B$27/2*(Assumptions!$B$27+1))))</f>
        <v>0</v>
      </c>
      <c r="AB38" s="50" t="str">
        <f t="shared" si="13"/>
        <v>May</v>
      </c>
      <c r="AC38" s="71">
        <f>(((Assumptions!$B$27-AC25)/2*((Assumptions!$B$27-AC25+1))/(Assumptions!$B$27/2*(Assumptions!$B$27+1))))</f>
        <v>0.69727891156462585</v>
      </c>
      <c r="AD38" s="71">
        <f>(((Assumptions!$B$27-AD25)/2*((Assumptions!$B$27-AD25+1))/(Assumptions!$B$27/2*(Assumptions!$B$27+1))))</f>
        <v>0.34523809523809523</v>
      </c>
      <c r="AE38" s="71">
        <f>(((Assumptions!$B$27-AE25)/2*((Assumptions!$B$27-AE25+1))/(Assumptions!$B$27/2*(Assumptions!$B$27+1))))</f>
        <v>0.11564625850340136</v>
      </c>
      <c r="AF38" s="71">
        <f>(((Assumptions!$B$27-AF25)/2*((Assumptions!$B$27-AF25+1))/(Assumptions!$B$27/2*(Assumptions!$B$27+1))))</f>
        <v>8.5034013605442185E-3</v>
      </c>
      <c r="AG38" s="71">
        <f>(((Assumptions!$B$27-AG25)/2*((Assumptions!$B$27-AG25+1))/(Assumptions!$B$27/2*(Assumptions!$B$27+1))))</f>
        <v>0</v>
      </c>
      <c r="AH38" s="71">
        <f>(((Assumptions!$B$27-AH25)/2*((Assumptions!$B$27-AH25+1))/(Assumptions!$B$27/2*(Assumptions!$B$27+1))))</f>
        <v>0</v>
      </c>
      <c r="AI38" s="71">
        <f>(((Assumptions!$B$27-AI25)/2*((Assumptions!$B$27-AI25+1))/(Assumptions!$B$27/2*(Assumptions!$B$27+1))))</f>
        <v>0</v>
      </c>
      <c r="AJ38" s="71">
        <f>(((Assumptions!$B$27-AJ25)/2*((Assumptions!$B$27-AJ25+1))/(Assumptions!$B$27/2*(Assumptions!$B$27+1))))</f>
        <v>0</v>
      </c>
      <c r="AK38" s="50" t="str">
        <f t="shared" si="14"/>
        <v>May</v>
      </c>
      <c r="AL38" s="71">
        <f>(((Assumptions!$B$27-AL25)/2*((Assumptions!$B$27-AL25+1))/(Assumptions!$B$27/2*(Assumptions!$B$27+1))))</f>
        <v>0.69727891156462585</v>
      </c>
      <c r="AM38" s="71">
        <f>(((Assumptions!$B$27-AM25)/2*((Assumptions!$B$27-AM25+1))/(Assumptions!$B$27/2*(Assumptions!$B$27+1))))</f>
        <v>0.34523809523809523</v>
      </c>
      <c r="AN38" s="71">
        <f>(((Assumptions!$B$27-AN25)/2*((Assumptions!$B$27-AN25+1))/(Assumptions!$B$27/2*(Assumptions!$B$27+1))))</f>
        <v>0.11564625850340136</v>
      </c>
      <c r="AO38" s="71">
        <f>(((Assumptions!$B$27-AO25)/2*((Assumptions!$B$27-AO25+1))/(Assumptions!$B$27/2*(Assumptions!$B$27+1))))</f>
        <v>8.5034013605442185E-3</v>
      </c>
      <c r="AP38" s="71">
        <f>(((Assumptions!$B$27-AP25)/2*((Assumptions!$B$27-AP25+1))/(Assumptions!$B$27/2*(Assumptions!$B$27+1))))</f>
        <v>0</v>
      </c>
      <c r="AQ38" s="71">
        <f>(((Assumptions!$B$27-AQ25)/2*((Assumptions!$B$27-AQ25+1))/(Assumptions!$B$27/2*(Assumptions!$B$27+1))))</f>
        <v>0</v>
      </c>
      <c r="AR38" s="71">
        <f>(((Assumptions!$B$27-AR25)/2*((Assumptions!$B$27-AR25+1))/(Assumptions!$B$27/2*(Assumptions!$B$27+1))))</f>
        <v>0</v>
      </c>
      <c r="AS38" s="71">
        <f>(((Assumptions!$B$27-AS25)/2*((Assumptions!$B$27-AS25+1))/(Assumptions!$B$27/2*(Assumptions!$B$27+1))))</f>
        <v>0</v>
      </c>
      <c r="AT38" s="50" t="str">
        <f t="shared" si="15"/>
        <v>May</v>
      </c>
      <c r="AU38" s="71">
        <f>(((Assumptions!$B$27-AU25)/2*((Assumptions!$B$27-AU25+1))/(Assumptions!$B$27/2*(Assumptions!$B$27+1))))</f>
        <v>0.69727891156462585</v>
      </c>
      <c r="AV38" s="71">
        <f>(((Assumptions!$B$27-AV25)/2*((Assumptions!$B$27-AV25+1))/(Assumptions!$B$27/2*(Assumptions!$B$27+1))))</f>
        <v>0.34523809523809523</v>
      </c>
      <c r="AW38" s="71">
        <f>(((Assumptions!$B$27-AW25)/2*((Assumptions!$B$27-AW25+1))/(Assumptions!$B$27/2*(Assumptions!$B$27+1))))</f>
        <v>0.11564625850340136</v>
      </c>
      <c r="AX38" s="71">
        <f>(((Assumptions!$B$27-AX25)/2*((Assumptions!$B$27-AX25+1))/(Assumptions!$B$27/2*(Assumptions!$B$27+1))))</f>
        <v>8.5034013605442185E-3</v>
      </c>
      <c r="AY38" s="71">
        <f>(((Assumptions!$B$27-AY25)/2*((Assumptions!$B$27-AY25+1))/(Assumptions!$B$27/2*(Assumptions!$B$27+1))))</f>
        <v>0</v>
      </c>
      <c r="AZ38" s="71">
        <f>(((Assumptions!$B$27-AZ25)/2*((Assumptions!$B$27-AZ25+1))/(Assumptions!$B$27/2*(Assumptions!$B$27+1))))</f>
        <v>0</v>
      </c>
      <c r="BA38" s="71">
        <f>(((Assumptions!$B$27-BA25)/2*((Assumptions!$B$27-BA25+1))/(Assumptions!$B$27/2*(Assumptions!$B$27+1))))</f>
        <v>0</v>
      </c>
      <c r="BB38" s="71">
        <f>(((Assumptions!$B$27-BB25)/2*((Assumptions!$B$27-BB25+1))/(Assumptions!$B$27/2*(Assumptions!$B$27+1))))</f>
        <v>0</v>
      </c>
      <c r="BC38" s="50" t="str">
        <f t="shared" si="16"/>
        <v>May</v>
      </c>
      <c r="BD38" s="71">
        <f>(((Assumptions!$B$27-BD25)/2*((Assumptions!$B$27-BD25+1))/(Assumptions!$B$27/2*(Assumptions!$B$27+1))))</f>
        <v>0.69727891156462585</v>
      </c>
      <c r="BE38" s="71">
        <f>(((Assumptions!$B$27-BE25)/2*((Assumptions!$B$27-BE25+1))/(Assumptions!$B$27/2*(Assumptions!$B$27+1))))</f>
        <v>0.34523809523809523</v>
      </c>
      <c r="BF38" s="71">
        <f>(((Assumptions!$B$27-BF25)/2*((Assumptions!$B$27-BF25+1))/(Assumptions!$B$27/2*(Assumptions!$B$27+1))))</f>
        <v>0.11564625850340136</v>
      </c>
      <c r="BG38" s="71">
        <f>(((Assumptions!$B$27-BG25)/2*((Assumptions!$B$27-BG25+1))/(Assumptions!$B$27/2*(Assumptions!$B$27+1))))</f>
        <v>8.5034013605442185E-3</v>
      </c>
      <c r="BH38" s="71">
        <f>(((Assumptions!$B$27-BH25)/2*((Assumptions!$B$27-BH25+1))/(Assumptions!$B$27/2*(Assumptions!$B$27+1))))</f>
        <v>0</v>
      </c>
      <c r="BI38" s="71">
        <f>(((Assumptions!$B$27-BI25)/2*((Assumptions!$B$27-BI25+1))/(Assumptions!$B$27/2*(Assumptions!$B$27+1))))</f>
        <v>0</v>
      </c>
      <c r="BJ38" s="71">
        <f>(((Assumptions!$B$27-BJ25)/2*((Assumptions!$B$27-BJ25+1))/(Assumptions!$B$27/2*(Assumptions!$B$27+1))))</f>
        <v>0</v>
      </c>
      <c r="BK38" s="71">
        <f>(((Assumptions!$B$27-BK25)/2*((Assumptions!$B$27-BK25+1))/(Assumptions!$B$27/2*(Assumptions!$B$27+1))))</f>
        <v>0</v>
      </c>
      <c r="BL38" s="50" t="str">
        <f t="shared" si="17"/>
        <v>May</v>
      </c>
      <c r="BM38" s="71">
        <f>(((Assumptions!$B$27-BM25)/2*((Assumptions!$B$27-BM25+1))/(Assumptions!$B$27/2*(Assumptions!$B$27+1))))</f>
        <v>0.69727891156462585</v>
      </c>
      <c r="BN38" s="71">
        <f>(((Assumptions!$B$27-BN25)/2*((Assumptions!$B$27-BN25+1))/(Assumptions!$B$27/2*(Assumptions!$B$27+1))))</f>
        <v>0.34523809523809523</v>
      </c>
      <c r="BO38" s="71">
        <f>(((Assumptions!$B$27-BO25)/2*((Assumptions!$B$27-BO25+1))/(Assumptions!$B$27/2*(Assumptions!$B$27+1))))</f>
        <v>0.11564625850340136</v>
      </c>
      <c r="BP38" s="71">
        <f>(((Assumptions!$B$27-BP25)/2*((Assumptions!$B$27-BP25+1))/(Assumptions!$B$27/2*(Assumptions!$B$27+1))))</f>
        <v>8.5034013605442185E-3</v>
      </c>
      <c r="BQ38" s="71">
        <f>(((Assumptions!$B$27-BQ25)/2*((Assumptions!$B$27-BQ25+1))/(Assumptions!$B$27/2*(Assumptions!$B$27+1))))</f>
        <v>0</v>
      </c>
      <c r="BR38" s="71">
        <f>(((Assumptions!$B$27-BR25)/2*((Assumptions!$B$27-BR25+1))/(Assumptions!$B$27/2*(Assumptions!$B$27+1))))</f>
        <v>0</v>
      </c>
      <c r="BS38" s="71">
        <f>(((Assumptions!$B$27-BS25)/2*((Assumptions!$B$27-BS25+1))/(Assumptions!$B$27/2*(Assumptions!$B$27+1))))</f>
        <v>0</v>
      </c>
      <c r="BT38" s="71">
        <f>(((Assumptions!$B$27-BT25)/2*((Assumptions!$B$27-BT25+1))/(Assumptions!$B$27/2*(Assumptions!$B$27+1))))</f>
        <v>0</v>
      </c>
      <c r="BU38" s="50" t="str">
        <f t="shared" si="18"/>
        <v>May</v>
      </c>
      <c r="BV38" s="71">
        <f>(((Assumptions!$B$27-BV25)/2*((Assumptions!$B$27-BV25+1))/(Assumptions!$B$27/2*(Assumptions!$B$27+1))))</f>
        <v>0.69727891156462585</v>
      </c>
      <c r="BW38" s="71">
        <f>(((Assumptions!$B$27-BW25)/2*((Assumptions!$B$27-BW25+1))/(Assumptions!$B$27/2*(Assumptions!$B$27+1))))</f>
        <v>0.34523809523809523</v>
      </c>
      <c r="BX38" s="71">
        <f>(((Assumptions!$B$27-BX25)/2*((Assumptions!$B$27-BX25+1))/(Assumptions!$B$27/2*(Assumptions!$B$27+1))))</f>
        <v>0.11564625850340136</v>
      </c>
      <c r="BY38" s="71">
        <f>(((Assumptions!$B$27-BY25)/2*((Assumptions!$B$27-BY25+1))/(Assumptions!$B$27/2*(Assumptions!$B$27+1))))</f>
        <v>8.5034013605442185E-3</v>
      </c>
      <c r="BZ38" s="71">
        <f>(((Assumptions!$B$27-BZ25)/2*((Assumptions!$B$27-BZ25+1))/(Assumptions!$B$27/2*(Assumptions!$B$27+1))))</f>
        <v>0</v>
      </c>
      <c r="CA38" s="71">
        <f>(((Assumptions!$B$27-CA25)/2*((Assumptions!$B$27-CA25+1))/(Assumptions!$B$27/2*(Assumptions!$B$27+1))))</f>
        <v>0</v>
      </c>
      <c r="CB38" s="71">
        <f>(((Assumptions!$B$27-CB25)/2*((Assumptions!$B$27-CB25+1))/(Assumptions!$B$27/2*(Assumptions!$B$27+1))))</f>
        <v>0</v>
      </c>
      <c r="CC38" s="71">
        <f>(((Assumptions!$B$27-CC25)/2*((Assumptions!$B$27-CC25+1))/(Assumptions!$B$27/2*(Assumptions!$B$27+1))))</f>
        <v>0</v>
      </c>
      <c r="CD38" s="50" t="str">
        <f t="shared" si="19"/>
        <v>May</v>
      </c>
      <c r="CE38" s="71">
        <f>(((Assumptions!$B$27-CE25)/2*((Assumptions!$B$27-CE25+1))/(Assumptions!$B$27/2*(Assumptions!$B$27+1))))</f>
        <v>0.69727891156462585</v>
      </c>
      <c r="CF38" s="71">
        <f>(((Assumptions!$B$27-CF25)/2*((Assumptions!$B$27-CF25+1))/(Assumptions!$B$27/2*(Assumptions!$B$27+1))))</f>
        <v>0.34523809523809523</v>
      </c>
      <c r="CG38" s="71">
        <f>(((Assumptions!$B$27-CG25)/2*((Assumptions!$B$27-CG25+1))/(Assumptions!$B$27/2*(Assumptions!$B$27+1))))</f>
        <v>0.11564625850340136</v>
      </c>
      <c r="CH38" s="71">
        <f>(((Assumptions!$B$27-CH25)/2*((Assumptions!$B$27-CH25+1))/(Assumptions!$B$27/2*(Assumptions!$B$27+1))))</f>
        <v>8.5034013605442185E-3</v>
      </c>
      <c r="CI38" s="71">
        <f>(((Assumptions!$B$27-CI25)/2*((Assumptions!$B$27-CI25+1))/(Assumptions!$B$27/2*(Assumptions!$B$27+1))))</f>
        <v>0</v>
      </c>
      <c r="CJ38" s="71">
        <f>(((Assumptions!$B$27-CJ25)/2*((Assumptions!$B$27-CJ25+1))/(Assumptions!$B$27/2*(Assumptions!$B$27+1))))</f>
        <v>0</v>
      </c>
      <c r="CK38" s="71">
        <f>(((Assumptions!$B$27-CK25)/2*((Assumptions!$B$27-CK25+1))/(Assumptions!$B$27/2*(Assumptions!$B$27+1))))</f>
        <v>0</v>
      </c>
      <c r="CL38" s="71">
        <f>(((Assumptions!$B$27-CL25)/2*((Assumptions!$B$27-CL25+1))/(Assumptions!$B$27/2*(Assumptions!$B$27+1))))</f>
        <v>0</v>
      </c>
    </row>
    <row r="39" spans="1:90" ht="13.7" customHeight="1">
      <c r="A39" s="50" t="str">
        <f t="shared" si="10"/>
        <v>Jun</v>
      </c>
      <c r="B39" s="70">
        <f>(((Assumptions!$B$27-B26)/2*((Assumptions!$B$27-B26+1))/(Assumptions!$B$27/2*(Assumptions!$B$27+1))))</f>
        <v>0.7321428571428571</v>
      </c>
      <c r="C39" s="70">
        <f>(((Assumptions!$B$27-C26)/2*((Assumptions!$B$27-C26+1))/(Assumptions!$B$27/2*(Assumptions!$B$27+1))))</f>
        <v>0.36989795918367346</v>
      </c>
      <c r="D39" s="70">
        <f>(((Assumptions!$B$27-D26)/2*((Assumptions!$B$27-D26+1))/(Assumptions!$B$27/2*(Assumptions!$B$27+1))))</f>
        <v>0.13010204081632654</v>
      </c>
      <c r="E39" s="70">
        <f>(((Assumptions!$B$27-E26)/2*((Assumptions!$B$27-E26+1))/(Assumptions!$B$27/2*(Assumptions!$B$27+1))))</f>
        <v>1.2755102040816327E-2</v>
      </c>
      <c r="F39" s="70">
        <f>(((Assumptions!$B$27-F26)/2*((Assumptions!$B$27-F26+1))/(Assumptions!$B$27/2*(Assumptions!$B$27+1))))</f>
        <v>0</v>
      </c>
      <c r="G39" s="70">
        <f>(((Assumptions!$B$27-G26)/2*((Assumptions!$B$27-G26+1))/(Assumptions!$B$27/2*(Assumptions!$B$27+1))))</f>
        <v>0</v>
      </c>
      <c r="H39" s="70">
        <f>(((Assumptions!$B$27-H26)/2*((Assumptions!$B$27-H26+1))/(Assumptions!$B$27/2*(Assumptions!$B$27+1))))</f>
        <v>0</v>
      </c>
      <c r="I39" s="70">
        <f>(((Assumptions!$B$27-I26)/2*((Assumptions!$B$27-I26+1))/(Assumptions!$B$27/2*(Assumptions!$B$27+1))))</f>
        <v>0</v>
      </c>
      <c r="J39" s="68" t="str">
        <f t="shared" si="11"/>
        <v>Jun</v>
      </c>
      <c r="K39" s="70">
        <f>(((Assumptions!$B$27-K26)/2*((Assumptions!$B$27-K26+1))/(Assumptions!$B$27/2*(Assumptions!$B$27+1))))</f>
        <v>0.7321428571428571</v>
      </c>
      <c r="L39" s="71">
        <f>(((Assumptions!$B$27-L26)/2*((Assumptions!$B$27-L26+1))/(Assumptions!$B$27/2*(Assumptions!$B$27+1))))</f>
        <v>0.36989795918367346</v>
      </c>
      <c r="M39" s="71">
        <f>(((Assumptions!$B$27-M26)/2*((Assumptions!$B$27-M26+1))/(Assumptions!$B$27/2*(Assumptions!$B$27+1))))</f>
        <v>0.13010204081632654</v>
      </c>
      <c r="N39" s="71">
        <f>(((Assumptions!$B$27-N26)/2*((Assumptions!$B$27-N26+1))/(Assumptions!$B$27/2*(Assumptions!$B$27+1))))</f>
        <v>1.2755102040816327E-2</v>
      </c>
      <c r="O39" s="71">
        <f>(((Assumptions!$B$27-O26)/2*((Assumptions!$B$27-O26+1))/(Assumptions!$B$27/2*(Assumptions!$B$27+1))))</f>
        <v>0</v>
      </c>
      <c r="P39" s="71">
        <f>(((Assumptions!$B$27-P26)/2*((Assumptions!$B$27-P26+1))/(Assumptions!$B$27/2*(Assumptions!$B$27+1))))</f>
        <v>0</v>
      </c>
      <c r="Q39" s="71">
        <f>(((Assumptions!$B$27-Q26)/2*((Assumptions!$B$27-Q26+1))/(Assumptions!$B$27/2*(Assumptions!$B$27+1))))</f>
        <v>0</v>
      </c>
      <c r="R39" s="71">
        <f>(((Assumptions!$B$27-R26)/2*((Assumptions!$B$27-R26+1))/(Assumptions!$B$27/2*(Assumptions!$B$27+1))))</f>
        <v>0</v>
      </c>
      <c r="S39" s="50" t="str">
        <f t="shared" si="12"/>
        <v>Jun</v>
      </c>
      <c r="T39" s="71">
        <f>(((Assumptions!$B$27-T26)/2*((Assumptions!$B$27-T26+1))/(Assumptions!$B$27/2*(Assumptions!$B$27+1))))</f>
        <v>0.7321428571428571</v>
      </c>
      <c r="U39" s="71">
        <f>(((Assumptions!$B$27-U26)/2*((Assumptions!$B$27-U26+1))/(Assumptions!$B$27/2*(Assumptions!$B$27+1))))</f>
        <v>0.36989795918367346</v>
      </c>
      <c r="V39" s="71">
        <f>(((Assumptions!$B$27-V26)/2*((Assumptions!$B$27-V26+1))/(Assumptions!$B$27/2*(Assumptions!$B$27+1))))</f>
        <v>0.13010204081632654</v>
      </c>
      <c r="W39" s="71">
        <f>(((Assumptions!$B$27-W26)/2*((Assumptions!$B$27-W26+1))/(Assumptions!$B$27/2*(Assumptions!$B$27+1))))</f>
        <v>1.2755102040816327E-2</v>
      </c>
      <c r="X39" s="71">
        <f>(((Assumptions!$B$27-X26)/2*((Assumptions!$B$27-X26+1))/(Assumptions!$B$27/2*(Assumptions!$B$27+1))))</f>
        <v>0</v>
      </c>
      <c r="Y39" s="71">
        <f>(((Assumptions!$B$27-Y26)/2*((Assumptions!$B$27-Y26+1))/(Assumptions!$B$27/2*(Assumptions!$B$27+1))))</f>
        <v>0</v>
      </c>
      <c r="Z39" s="71">
        <f>(((Assumptions!$B$27-Z26)/2*((Assumptions!$B$27-Z26+1))/(Assumptions!$B$27/2*(Assumptions!$B$27+1))))</f>
        <v>0</v>
      </c>
      <c r="AA39" s="71">
        <f>(((Assumptions!$B$27-AA26)/2*((Assumptions!$B$27-AA26+1))/(Assumptions!$B$27/2*(Assumptions!$B$27+1))))</f>
        <v>0</v>
      </c>
      <c r="AB39" s="50" t="str">
        <f t="shared" si="13"/>
        <v>Jun</v>
      </c>
      <c r="AC39" s="71">
        <f>(((Assumptions!$B$27-AC26)/2*((Assumptions!$B$27-AC26+1))/(Assumptions!$B$27/2*(Assumptions!$B$27+1))))</f>
        <v>0.7321428571428571</v>
      </c>
      <c r="AD39" s="71">
        <f>(((Assumptions!$B$27-AD26)/2*((Assumptions!$B$27-AD26+1))/(Assumptions!$B$27/2*(Assumptions!$B$27+1))))</f>
        <v>0.36989795918367346</v>
      </c>
      <c r="AE39" s="71">
        <f>(((Assumptions!$B$27-AE26)/2*((Assumptions!$B$27-AE26+1))/(Assumptions!$B$27/2*(Assumptions!$B$27+1))))</f>
        <v>0.13010204081632654</v>
      </c>
      <c r="AF39" s="71">
        <f>(((Assumptions!$B$27-AF26)/2*((Assumptions!$B$27-AF26+1))/(Assumptions!$B$27/2*(Assumptions!$B$27+1))))</f>
        <v>1.2755102040816327E-2</v>
      </c>
      <c r="AG39" s="71">
        <f>(((Assumptions!$B$27-AG26)/2*((Assumptions!$B$27-AG26+1))/(Assumptions!$B$27/2*(Assumptions!$B$27+1))))</f>
        <v>0</v>
      </c>
      <c r="AH39" s="71">
        <f>(((Assumptions!$B$27-AH26)/2*((Assumptions!$B$27-AH26+1))/(Assumptions!$B$27/2*(Assumptions!$B$27+1))))</f>
        <v>0</v>
      </c>
      <c r="AI39" s="71">
        <f>(((Assumptions!$B$27-AI26)/2*((Assumptions!$B$27-AI26+1))/(Assumptions!$B$27/2*(Assumptions!$B$27+1))))</f>
        <v>0</v>
      </c>
      <c r="AJ39" s="71">
        <f>(((Assumptions!$B$27-AJ26)/2*((Assumptions!$B$27-AJ26+1))/(Assumptions!$B$27/2*(Assumptions!$B$27+1))))</f>
        <v>0</v>
      </c>
      <c r="AK39" s="50" t="str">
        <f t="shared" si="14"/>
        <v>Jun</v>
      </c>
      <c r="AL39" s="71">
        <f>(((Assumptions!$B$27-AL26)/2*((Assumptions!$B$27-AL26+1))/(Assumptions!$B$27/2*(Assumptions!$B$27+1))))</f>
        <v>0.7321428571428571</v>
      </c>
      <c r="AM39" s="71">
        <f>(((Assumptions!$B$27-AM26)/2*((Assumptions!$B$27-AM26+1))/(Assumptions!$B$27/2*(Assumptions!$B$27+1))))</f>
        <v>0.36989795918367346</v>
      </c>
      <c r="AN39" s="71">
        <f>(((Assumptions!$B$27-AN26)/2*((Assumptions!$B$27-AN26+1))/(Assumptions!$B$27/2*(Assumptions!$B$27+1))))</f>
        <v>0.13010204081632654</v>
      </c>
      <c r="AO39" s="71">
        <f>(((Assumptions!$B$27-AO26)/2*((Assumptions!$B$27-AO26+1))/(Assumptions!$B$27/2*(Assumptions!$B$27+1))))</f>
        <v>1.2755102040816327E-2</v>
      </c>
      <c r="AP39" s="71">
        <f>(((Assumptions!$B$27-AP26)/2*((Assumptions!$B$27-AP26+1))/(Assumptions!$B$27/2*(Assumptions!$B$27+1))))</f>
        <v>0</v>
      </c>
      <c r="AQ39" s="71">
        <f>(((Assumptions!$B$27-AQ26)/2*((Assumptions!$B$27-AQ26+1))/(Assumptions!$B$27/2*(Assumptions!$B$27+1))))</f>
        <v>0</v>
      </c>
      <c r="AR39" s="71">
        <f>(((Assumptions!$B$27-AR26)/2*((Assumptions!$B$27-AR26+1))/(Assumptions!$B$27/2*(Assumptions!$B$27+1))))</f>
        <v>0</v>
      </c>
      <c r="AS39" s="71">
        <f>(((Assumptions!$B$27-AS26)/2*((Assumptions!$B$27-AS26+1))/(Assumptions!$B$27/2*(Assumptions!$B$27+1))))</f>
        <v>0</v>
      </c>
      <c r="AT39" s="50" t="str">
        <f t="shared" si="15"/>
        <v>Jun</v>
      </c>
      <c r="AU39" s="71">
        <f>(((Assumptions!$B$27-AU26)/2*((Assumptions!$B$27-AU26+1))/(Assumptions!$B$27/2*(Assumptions!$B$27+1))))</f>
        <v>0.7321428571428571</v>
      </c>
      <c r="AV39" s="71">
        <f>(((Assumptions!$B$27-AV26)/2*((Assumptions!$B$27-AV26+1))/(Assumptions!$B$27/2*(Assumptions!$B$27+1))))</f>
        <v>0.36989795918367346</v>
      </c>
      <c r="AW39" s="71">
        <f>(((Assumptions!$B$27-AW26)/2*((Assumptions!$B$27-AW26+1))/(Assumptions!$B$27/2*(Assumptions!$B$27+1))))</f>
        <v>0.13010204081632654</v>
      </c>
      <c r="AX39" s="71">
        <f>(((Assumptions!$B$27-AX26)/2*((Assumptions!$B$27-AX26+1))/(Assumptions!$B$27/2*(Assumptions!$B$27+1))))</f>
        <v>1.2755102040816327E-2</v>
      </c>
      <c r="AY39" s="71">
        <f>(((Assumptions!$B$27-AY26)/2*((Assumptions!$B$27-AY26+1))/(Assumptions!$B$27/2*(Assumptions!$B$27+1))))</f>
        <v>0</v>
      </c>
      <c r="AZ39" s="71">
        <f>(((Assumptions!$B$27-AZ26)/2*((Assumptions!$B$27-AZ26+1))/(Assumptions!$B$27/2*(Assumptions!$B$27+1))))</f>
        <v>0</v>
      </c>
      <c r="BA39" s="71">
        <f>(((Assumptions!$B$27-BA26)/2*((Assumptions!$B$27-BA26+1))/(Assumptions!$B$27/2*(Assumptions!$B$27+1))))</f>
        <v>0</v>
      </c>
      <c r="BB39" s="71">
        <f>(((Assumptions!$B$27-BB26)/2*((Assumptions!$B$27-BB26+1))/(Assumptions!$B$27/2*(Assumptions!$B$27+1))))</f>
        <v>0</v>
      </c>
      <c r="BC39" s="50" t="str">
        <f t="shared" si="16"/>
        <v>Jun</v>
      </c>
      <c r="BD39" s="71">
        <f>(((Assumptions!$B$27-BD26)/2*((Assumptions!$B$27-BD26+1))/(Assumptions!$B$27/2*(Assumptions!$B$27+1))))</f>
        <v>0.7321428571428571</v>
      </c>
      <c r="BE39" s="71">
        <f>(((Assumptions!$B$27-BE26)/2*((Assumptions!$B$27-BE26+1))/(Assumptions!$B$27/2*(Assumptions!$B$27+1))))</f>
        <v>0.36989795918367346</v>
      </c>
      <c r="BF39" s="71">
        <f>(((Assumptions!$B$27-BF26)/2*((Assumptions!$B$27-BF26+1))/(Assumptions!$B$27/2*(Assumptions!$B$27+1))))</f>
        <v>0.13010204081632654</v>
      </c>
      <c r="BG39" s="71">
        <f>(((Assumptions!$B$27-BG26)/2*((Assumptions!$B$27-BG26+1))/(Assumptions!$B$27/2*(Assumptions!$B$27+1))))</f>
        <v>1.2755102040816327E-2</v>
      </c>
      <c r="BH39" s="71">
        <f>(((Assumptions!$B$27-BH26)/2*((Assumptions!$B$27-BH26+1))/(Assumptions!$B$27/2*(Assumptions!$B$27+1))))</f>
        <v>0</v>
      </c>
      <c r="BI39" s="71">
        <f>(((Assumptions!$B$27-BI26)/2*((Assumptions!$B$27-BI26+1))/(Assumptions!$B$27/2*(Assumptions!$B$27+1))))</f>
        <v>0</v>
      </c>
      <c r="BJ39" s="71">
        <f>(((Assumptions!$B$27-BJ26)/2*((Assumptions!$B$27-BJ26+1))/(Assumptions!$B$27/2*(Assumptions!$B$27+1))))</f>
        <v>0</v>
      </c>
      <c r="BK39" s="71">
        <f>(((Assumptions!$B$27-BK26)/2*((Assumptions!$B$27-BK26+1))/(Assumptions!$B$27/2*(Assumptions!$B$27+1))))</f>
        <v>0</v>
      </c>
      <c r="BL39" s="50" t="str">
        <f t="shared" si="17"/>
        <v>Jun</v>
      </c>
      <c r="BM39" s="71">
        <f>(((Assumptions!$B$27-BM26)/2*((Assumptions!$B$27-BM26+1))/(Assumptions!$B$27/2*(Assumptions!$B$27+1))))</f>
        <v>0.7321428571428571</v>
      </c>
      <c r="BN39" s="71">
        <f>(((Assumptions!$B$27-BN26)/2*((Assumptions!$B$27-BN26+1))/(Assumptions!$B$27/2*(Assumptions!$B$27+1))))</f>
        <v>0.36989795918367346</v>
      </c>
      <c r="BO39" s="71">
        <f>(((Assumptions!$B$27-BO26)/2*((Assumptions!$B$27-BO26+1))/(Assumptions!$B$27/2*(Assumptions!$B$27+1))))</f>
        <v>0.13010204081632654</v>
      </c>
      <c r="BP39" s="71">
        <f>(((Assumptions!$B$27-BP26)/2*((Assumptions!$B$27-BP26+1))/(Assumptions!$B$27/2*(Assumptions!$B$27+1))))</f>
        <v>1.2755102040816327E-2</v>
      </c>
      <c r="BQ39" s="71">
        <f>(((Assumptions!$B$27-BQ26)/2*((Assumptions!$B$27-BQ26+1))/(Assumptions!$B$27/2*(Assumptions!$B$27+1))))</f>
        <v>0</v>
      </c>
      <c r="BR39" s="71">
        <f>(((Assumptions!$B$27-BR26)/2*((Assumptions!$B$27-BR26+1))/(Assumptions!$B$27/2*(Assumptions!$B$27+1))))</f>
        <v>0</v>
      </c>
      <c r="BS39" s="71">
        <f>(((Assumptions!$B$27-BS26)/2*((Assumptions!$B$27-BS26+1))/(Assumptions!$B$27/2*(Assumptions!$B$27+1))))</f>
        <v>0</v>
      </c>
      <c r="BT39" s="71">
        <f>(((Assumptions!$B$27-BT26)/2*((Assumptions!$B$27-BT26+1))/(Assumptions!$B$27/2*(Assumptions!$B$27+1))))</f>
        <v>0</v>
      </c>
      <c r="BU39" s="50" t="str">
        <f t="shared" si="18"/>
        <v>Jun</v>
      </c>
      <c r="BV39" s="71">
        <f>(((Assumptions!$B$27-BV26)/2*((Assumptions!$B$27-BV26+1))/(Assumptions!$B$27/2*(Assumptions!$B$27+1))))</f>
        <v>0.7321428571428571</v>
      </c>
      <c r="BW39" s="71">
        <f>(((Assumptions!$B$27-BW26)/2*((Assumptions!$B$27-BW26+1))/(Assumptions!$B$27/2*(Assumptions!$B$27+1))))</f>
        <v>0.36989795918367346</v>
      </c>
      <c r="BX39" s="71">
        <f>(((Assumptions!$B$27-BX26)/2*((Assumptions!$B$27-BX26+1))/(Assumptions!$B$27/2*(Assumptions!$B$27+1))))</f>
        <v>0.13010204081632654</v>
      </c>
      <c r="BY39" s="71">
        <f>(((Assumptions!$B$27-BY26)/2*((Assumptions!$B$27-BY26+1))/(Assumptions!$B$27/2*(Assumptions!$B$27+1))))</f>
        <v>1.2755102040816327E-2</v>
      </c>
      <c r="BZ39" s="71">
        <f>(((Assumptions!$B$27-BZ26)/2*((Assumptions!$B$27-BZ26+1))/(Assumptions!$B$27/2*(Assumptions!$B$27+1))))</f>
        <v>0</v>
      </c>
      <c r="CA39" s="71">
        <f>(((Assumptions!$B$27-CA26)/2*((Assumptions!$B$27-CA26+1))/(Assumptions!$B$27/2*(Assumptions!$B$27+1))))</f>
        <v>0</v>
      </c>
      <c r="CB39" s="71">
        <f>(((Assumptions!$B$27-CB26)/2*((Assumptions!$B$27-CB26+1))/(Assumptions!$B$27/2*(Assumptions!$B$27+1))))</f>
        <v>0</v>
      </c>
      <c r="CC39" s="71">
        <f>(((Assumptions!$B$27-CC26)/2*((Assumptions!$B$27-CC26+1))/(Assumptions!$B$27/2*(Assumptions!$B$27+1))))</f>
        <v>0</v>
      </c>
      <c r="CD39" s="50" t="str">
        <f t="shared" si="19"/>
        <v>Jun</v>
      </c>
      <c r="CE39" s="71">
        <f>(((Assumptions!$B$27-CE26)/2*((Assumptions!$B$27-CE26+1))/(Assumptions!$B$27/2*(Assumptions!$B$27+1))))</f>
        <v>0.7321428571428571</v>
      </c>
      <c r="CF39" s="71">
        <f>(((Assumptions!$B$27-CF26)/2*((Assumptions!$B$27-CF26+1))/(Assumptions!$B$27/2*(Assumptions!$B$27+1))))</f>
        <v>0.36989795918367346</v>
      </c>
      <c r="CG39" s="71">
        <f>(((Assumptions!$B$27-CG26)/2*((Assumptions!$B$27-CG26+1))/(Assumptions!$B$27/2*(Assumptions!$B$27+1))))</f>
        <v>0.13010204081632654</v>
      </c>
      <c r="CH39" s="71">
        <f>(((Assumptions!$B$27-CH26)/2*((Assumptions!$B$27-CH26+1))/(Assumptions!$B$27/2*(Assumptions!$B$27+1))))</f>
        <v>1.2755102040816327E-2</v>
      </c>
      <c r="CI39" s="71">
        <f>(((Assumptions!$B$27-CI26)/2*((Assumptions!$B$27-CI26+1))/(Assumptions!$B$27/2*(Assumptions!$B$27+1))))</f>
        <v>0</v>
      </c>
      <c r="CJ39" s="71">
        <f>(((Assumptions!$B$27-CJ26)/2*((Assumptions!$B$27-CJ26+1))/(Assumptions!$B$27/2*(Assumptions!$B$27+1))))</f>
        <v>0</v>
      </c>
      <c r="CK39" s="71">
        <f>(((Assumptions!$B$27-CK26)/2*((Assumptions!$B$27-CK26+1))/(Assumptions!$B$27/2*(Assumptions!$B$27+1))))</f>
        <v>0</v>
      </c>
      <c r="CL39" s="71">
        <f>(((Assumptions!$B$27-CL26)/2*((Assumptions!$B$27-CL26+1))/(Assumptions!$B$27/2*(Assumptions!$B$27+1))))</f>
        <v>0</v>
      </c>
    </row>
    <row r="40" spans="1:90" ht="13.7" customHeight="1">
      <c r="A40" s="50" t="str">
        <f t="shared" si="10"/>
        <v>Jul</v>
      </c>
      <c r="B40" s="70">
        <f>(((Assumptions!$B$27-B27)/2*((Assumptions!$B$27-B27+1))/(Assumptions!$B$27/2*(Assumptions!$B$27+1))))</f>
        <v>0.7678571428571429</v>
      </c>
      <c r="C40" s="70">
        <f>(((Assumptions!$B$27-C27)/2*((Assumptions!$B$27-C27+1))/(Assumptions!$B$27/2*(Assumptions!$B$27+1))))</f>
        <v>0.39540816326530615</v>
      </c>
      <c r="D40" s="70">
        <f>(((Assumptions!$B$27-D27)/2*((Assumptions!$B$27-D27+1))/(Assumptions!$B$27/2*(Assumptions!$B$27+1))))</f>
        <v>0.14540816326530612</v>
      </c>
      <c r="E40" s="70">
        <f>(((Assumptions!$B$27-E27)/2*((Assumptions!$B$27-E27+1))/(Assumptions!$B$27/2*(Assumptions!$B$27+1))))</f>
        <v>1.7857142857142856E-2</v>
      </c>
      <c r="F40" s="70">
        <f>(((Assumptions!$B$27-F27)/2*((Assumptions!$B$27-F27+1))/(Assumptions!$B$27/2*(Assumptions!$B$27+1))))</f>
        <v>0</v>
      </c>
      <c r="G40" s="70">
        <f>(((Assumptions!$B$27-G27)/2*((Assumptions!$B$27-G27+1))/(Assumptions!$B$27/2*(Assumptions!$B$27+1))))</f>
        <v>0</v>
      </c>
      <c r="H40" s="70">
        <f>(((Assumptions!$B$27-H27)/2*((Assumptions!$B$27-H27+1))/(Assumptions!$B$27/2*(Assumptions!$B$27+1))))</f>
        <v>0</v>
      </c>
      <c r="I40" s="70">
        <f>(((Assumptions!$B$27-I27)/2*((Assumptions!$B$27-I27+1))/(Assumptions!$B$27/2*(Assumptions!$B$27+1))))</f>
        <v>0</v>
      </c>
      <c r="J40" s="68" t="str">
        <f t="shared" si="11"/>
        <v>Jul</v>
      </c>
      <c r="K40" s="70">
        <f>(((Assumptions!$B$27-K27)/2*((Assumptions!$B$27-K27+1))/(Assumptions!$B$27/2*(Assumptions!$B$27+1))))</f>
        <v>0.7678571428571429</v>
      </c>
      <c r="L40" s="71">
        <f>(((Assumptions!$B$27-L27)/2*((Assumptions!$B$27-L27+1))/(Assumptions!$B$27/2*(Assumptions!$B$27+1))))</f>
        <v>0.39540816326530615</v>
      </c>
      <c r="M40" s="71">
        <f>(((Assumptions!$B$27-M27)/2*((Assumptions!$B$27-M27+1))/(Assumptions!$B$27/2*(Assumptions!$B$27+1))))</f>
        <v>0.14540816326530612</v>
      </c>
      <c r="N40" s="71">
        <f>(((Assumptions!$B$27-N27)/2*((Assumptions!$B$27-N27+1))/(Assumptions!$B$27/2*(Assumptions!$B$27+1))))</f>
        <v>1.7857142857142856E-2</v>
      </c>
      <c r="O40" s="71">
        <f>(((Assumptions!$B$27-O27)/2*((Assumptions!$B$27-O27+1))/(Assumptions!$B$27/2*(Assumptions!$B$27+1))))</f>
        <v>0</v>
      </c>
      <c r="P40" s="71">
        <f>(((Assumptions!$B$27-P27)/2*((Assumptions!$B$27-P27+1))/(Assumptions!$B$27/2*(Assumptions!$B$27+1))))</f>
        <v>0</v>
      </c>
      <c r="Q40" s="71">
        <f>(((Assumptions!$B$27-Q27)/2*((Assumptions!$B$27-Q27+1))/(Assumptions!$B$27/2*(Assumptions!$B$27+1))))</f>
        <v>0</v>
      </c>
      <c r="R40" s="71">
        <f>(((Assumptions!$B$27-R27)/2*((Assumptions!$B$27-R27+1))/(Assumptions!$B$27/2*(Assumptions!$B$27+1))))</f>
        <v>0</v>
      </c>
      <c r="S40" s="50" t="str">
        <f t="shared" si="12"/>
        <v>Jul</v>
      </c>
      <c r="T40" s="71">
        <f>(((Assumptions!$B$27-T27)/2*((Assumptions!$B$27-T27+1))/(Assumptions!$B$27/2*(Assumptions!$B$27+1))))</f>
        <v>0.7678571428571429</v>
      </c>
      <c r="U40" s="71">
        <f>(((Assumptions!$B$27-U27)/2*((Assumptions!$B$27-U27+1))/(Assumptions!$B$27/2*(Assumptions!$B$27+1))))</f>
        <v>0.39540816326530615</v>
      </c>
      <c r="V40" s="71">
        <f>(((Assumptions!$B$27-V27)/2*((Assumptions!$B$27-V27+1))/(Assumptions!$B$27/2*(Assumptions!$B$27+1))))</f>
        <v>0.14540816326530612</v>
      </c>
      <c r="W40" s="71">
        <f>(((Assumptions!$B$27-W27)/2*((Assumptions!$B$27-W27+1))/(Assumptions!$B$27/2*(Assumptions!$B$27+1))))</f>
        <v>1.7857142857142856E-2</v>
      </c>
      <c r="X40" s="71">
        <f>(((Assumptions!$B$27-X27)/2*((Assumptions!$B$27-X27+1))/(Assumptions!$B$27/2*(Assumptions!$B$27+1))))</f>
        <v>0</v>
      </c>
      <c r="Y40" s="71">
        <f>(((Assumptions!$B$27-Y27)/2*((Assumptions!$B$27-Y27+1))/(Assumptions!$B$27/2*(Assumptions!$B$27+1))))</f>
        <v>0</v>
      </c>
      <c r="Z40" s="71">
        <f>(((Assumptions!$B$27-Z27)/2*((Assumptions!$B$27-Z27+1))/(Assumptions!$B$27/2*(Assumptions!$B$27+1))))</f>
        <v>0</v>
      </c>
      <c r="AA40" s="71">
        <f>(((Assumptions!$B$27-AA27)/2*((Assumptions!$B$27-AA27+1))/(Assumptions!$B$27/2*(Assumptions!$B$27+1))))</f>
        <v>0</v>
      </c>
      <c r="AB40" s="50" t="str">
        <f t="shared" si="13"/>
        <v>Jul</v>
      </c>
      <c r="AC40" s="71">
        <f>(((Assumptions!$B$27-AC27)/2*((Assumptions!$B$27-AC27+1))/(Assumptions!$B$27/2*(Assumptions!$B$27+1))))</f>
        <v>0.7678571428571429</v>
      </c>
      <c r="AD40" s="71">
        <f>(((Assumptions!$B$27-AD27)/2*((Assumptions!$B$27-AD27+1))/(Assumptions!$B$27/2*(Assumptions!$B$27+1))))</f>
        <v>0.39540816326530615</v>
      </c>
      <c r="AE40" s="71">
        <f>(((Assumptions!$B$27-AE27)/2*((Assumptions!$B$27-AE27+1))/(Assumptions!$B$27/2*(Assumptions!$B$27+1))))</f>
        <v>0.14540816326530612</v>
      </c>
      <c r="AF40" s="71">
        <f>(((Assumptions!$B$27-AF27)/2*((Assumptions!$B$27-AF27+1))/(Assumptions!$B$27/2*(Assumptions!$B$27+1))))</f>
        <v>1.7857142857142856E-2</v>
      </c>
      <c r="AG40" s="71">
        <f>(((Assumptions!$B$27-AG27)/2*((Assumptions!$B$27-AG27+1))/(Assumptions!$B$27/2*(Assumptions!$B$27+1))))</f>
        <v>0</v>
      </c>
      <c r="AH40" s="71">
        <f>(((Assumptions!$B$27-AH27)/2*((Assumptions!$B$27-AH27+1))/(Assumptions!$B$27/2*(Assumptions!$B$27+1))))</f>
        <v>0</v>
      </c>
      <c r="AI40" s="71">
        <f>(((Assumptions!$B$27-AI27)/2*((Assumptions!$B$27-AI27+1))/(Assumptions!$B$27/2*(Assumptions!$B$27+1))))</f>
        <v>0</v>
      </c>
      <c r="AJ40" s="71">
        <f>(((Assumptions!$B$27-AJ27)/2*((Assumptions!$B$27-AJ27+1))/(Assumptions!$B$27/2*(Assumptions!$B$27+1))))</f>
        <v>0</v>
      </c>
      <c r="AK40" s="50" t="str">
        <f t="shared" si="14"/>
        <v>Jul</v>
      </c>
      <c r="AL40" s="71">
        <f>(((Assumptions!$B$27-AL27)/2*((Assumptions!$B$27-AL27+1))/(Assumptions!$B$27/2*(Assumptions!$B$27+1))))</f>
        <v>0.7678571428571429</v>
      </c>
      <c r="AM40" s="71">
        <f>(((Assumptions!$B$27-AM27)/2*((Assumptions!$B$27-AM27+1))/(Assumptions!$B$27/2*(Assumptions!$B$27+1))))</f>
        <v>0.39540816326530615</v>
      </c>
      <c r="AN40" s="71">
        <f>(((Assumptions!$B$27-AN27)/2*((Assumptions!$B$27-AN27+1))/(Assumptions!$B$27/2*(Assumptions!$B$27+1))))</f>
        <v>0.14540816326530612</v>
      </c>
      <c r="AO40" s="71">
        <f>(((Assumptions!$B$27-AO27)/2*((Assumptions!$B$27-AO27+1))/(Assumptions!$B$27/2*(Assumptions!$B$27+1))))</f>
        <v>1.7857142857142856E-2</v>
      </c>
      <c r="AP40" s="71">
        <f>(((Assumptions!$B$27-AP27)/2*((Assumptions!$B$27-AP27+1))/(Assumptions!$B$27/2*(Assumptions!$B$27+1))))</f>
        <v>0</v>
      </c>
      <c r="AQ40" s="71">
        <f>(((Assumptions!$B$27-AQ27)/2*((Assumptions!$B$27-AQ27+1))/(Assumptions!$B$27/2*(Assumptions!$B$27+1))))</f>
        <v>0</v>
      </c>
      <c r="AR40" s="71">
        <f>(((Assumptions!$B$27-AR27)/2*((Assumptions!$B$27-AR27+1))/(Assumptions!$B$27/2*(Assumptions!$B$27+1))))</f>
        <v>0</v>
      </c>
      <c r="AS40" s="71">
        <f>(((Assumptions!$B$27-AS27)/2*((Assumptions!$B$27-AS27+1))/(Assumptions!$B$27/2*(Assumptions!$B$27+1))))</f>
        <v>0</v>
      </c>
      <c r="AT40" s="50" t="str">
        <f t="shared" si="15"/>
        <v>Jul</v>
      </c>
      <c r="AU40" s="71">
        <f>(((Assumptions!$B$27-AU27)/2*((Assumptions!$B$27-AU27+1))/(Assumptions!$B$27/2*(Assumptions!$B$27+1))))</f>
        <v>0.7678571428571429</v>
      </c>
      <c r="AV40" s="71">
        <f>(((Assumptions!$B$27-AV27)/2*((Assumptions!$B$27-AV27+1))/(Assumptions!$B$27/2*(Assumptions!$B$27+1))))</f>
        <v>0.39540816326530615</v>
      </c>
      <c r="AW40" s="71">
        <f>(((Assumptions!$B$27-AW27)/2*((Assumptions!$B$27-AW27+1))/(Assumptions!$B$27/2*(Assumptions!$B$27+1))))</f>
        <v>0.14540816326530612</v>
      </c>
      <c r="AX40" s="71">
        <f>(((Assumptions!$B$27-AX27)/2*((Assumptions!$B$27-AX27+1))/(Assumptions!$B$27/2*(Assumptions!$B$27+1))))</f>
        <v>1.7857142857142856E-2</v>
      </c>
      <c r="AY40" s="71">
        <f>(((Assumptions!$B$27-AY27)/2*((Assumptions!$B$27-AY27+1))/(Assumptions!$B$27/2*(Assumptions!$B$27+1))))</f>
        <v>0</v>
      </c>
      <c r="AZ40" s="71">
        <f>(((Assumptions!$B$27-AZ27)/2*((Assumptions!$B$27-AZ27+1))/(Assumptions!$B$27/2*(Assumptions!$B$27+1))))</f>
        <v>0</v>
      </c>
      <c r="BA40" s="71">
        <f>(((Assumptions!$B$27-BA27)/2*((Assumptions!$B$27-BA27+1))/(Assumptions!$B$27/2*(Assumptions!$B$27+1))))</f>
        <v>0</v>
      </c>
      <c r="BB40" s="71">
        <f>(((Assumptions!$B$27-BB27)/2*((Assumptions!$B$27-BB27+1))/(Assumptions!$B$27/2*(Assumptions!$B$27+1))))</f>
        <v>0</v>
      </c>
      <c r="BC40" s="50" t="str">
        <f t="shared" si="16"/>
        <v>Jul</v>
      </c>
      <c r="BD40" s="71">
        <f>(((Assumptions!$B$27-BD27)/2*((Assumptions!$B$27-BD27+1))/(Assumptions!$B$27/2*(Assumptions!$B$27+1))))</f>
        <v>0.7678571428571429</v>
      </c>
      <c r="BE40" s="71">
        <f>(((Assumptions!$B$27-BE27)/2*((Assumptions!$B$27-BE27+1))/(Assumptions!$B$27/2*(Assumptions!$B$27+1))))</f>
        <v>0.39540816326530615</v>
      </c>
      <c r="BF40" s="71">
        <f>(((Assumptions!$B$27-BF27)/2*((Assumptions!$B$27-BF27+1))/(Assumptions!$B$27/2*(Assumptions!$B$27+1))))</f>
        <v>0.14540816326530612</v>
      </c>
      <c r="BG40" s="71">
        <f>(((Assumptions!$B$27-BG27)/2*((Assumptions!$B$27-BG27+1))/(Assumptions!$B$27/2*(Assumptions!$B$27+1))))</f>
        <v>1.7857142857142856E-2</v>
      </c>
      <c r="BH40" s="71">
        <f>(((Assumptions!$B$27-BH27)/2*((Assumptions!$B$27-BH27+1))/(Assumptions!$B$27/2*(Assumptions!$B$27+1))))</f>
        <v>0</v>
      </c>
      <c r="BI40" s="71">
        <f>(((Assumptions!$B$27-BI27)/2*((Assumptions!$B$27-BI27+1))/(Assumptions!$B$27/2*(Assumptions!$B$27+1))))</f>
        <v>0</v>
      </c>
      <c r="BJ40" s="71">
        <f>(((Assumptions!$B$27-BJ27)/2*((Assumptions!$B$27-BJ27+1))/(Assumptions!$B$27/2*(Assumptions!$B$27+1))))</f>
        <v>0</v>
      </c>
      <c r="BK40" s="71">
        <f>(((Assumptions!$B$27-BK27)/2*((Assumptions!$B$27-BK27+1))/(Assumptions!$B$27/2*(Assumptions!$B$27+1))))</f>
        <v>0</v>
      </c>
      <c r="BL40" s="50" t="str">
        <f t="shared" si="17"/>
        <v>Jul</v>
      </c>
      <c r="BM40" s="71">
        <f>(((Assumptions!$B$27-BM27)/2*((Assumptions!$B$27-BM27+1))/(Assumptions!$B$27/2*(Assumptions!$B$27+1))))</f>
        <v>0.7678571428571429</v>
      </c>
      <c r="BN40" s="71">
        <f>(((Assumptions!$B$27-BN27)/2*((Assumptions!$B$27-BN27+1))/(Assumptions!$B$27/2*(Assumptions!$B$27+1))))</f>
        <v>0.39540816326530615</v>
      </c>
      <c r="BO40" s="71">
        <f>(((Assumptions!$B$27-BO27)/2*((Assumptions!$B$27-BO27+1))/(Assumptions!$B$27/2*(Assumptions!$B$27+1))))</f>
        <v>0.14540816326530612</v>
      </c>
      <c r="BP40" s="71">
        <f>(((Assumptions!$B$27-BP27)/2*((Assumptions!$B$27-BP27+1))/(Assumptions!$B$27/2*(Assumptions!$B$27+1))))</f>
        <v>1.7857142857142856E-2</v>
      </c>
      <c r="BQ40" s="71">
        <f>(((Assumptions!$B$27-BQ27)/2*((Assumptions!$B$27-BQ27+1))/(Assumptions!$B$27/2*(Assumptions!$B$27+1))))</f>
        <v>0</v>
      </c>
      <c r="BR40" s="71">
        <f>(((Assumptions!$B$27-BR27)/2*((Assumptions!$B$27-BR27+1))/(Assumptions!$B$27/2*(Assumptions!$B$27+1))))</f>
        <v>0</v>
      </c>
      <c r="BS40" s="71">
        <f>(((Assumptions!$B$27-BS27)/2*((Assumptions!$B$27-BS27+1))/(Assumptions!$B$27/2*(Assumptions!$B$27+1))))</f>
        <v>0</v>
      </c>
      <c r="BT40" s="71">
        <f>(((Assumptions!$B$27-BT27)/2*((Assumptions!$B$27-BT27+1))/(Assumptions!$B$27/2*(Assumptions!$B$27+1))))</f>
        <v>0</v>
      </c>
      <c r="BU40" s="50" t="str">
        <f t="shared" si="18"/>
        <v>Jul</v>
      </c>
      <c r="BV40" s="71">
        <f>(((Assumptions!$B$27-BV27)/2*((Assumptions!$B$27-BV27+1))/(Assumptions!$B$27/2*(Assumptions!$B$27+1))))</f>
        <v>0.7678571428571429</v>
      </c>
      <c r="BW40" s="71">
        <f>(((Assumptions!$B$27-BW27)/2*((Assumptions!$B$27-BW27+1))/(Assumptions!$B$27/2*(Assumptions!$B$27+1))))</f>
        <v>0.39540816326530615</v>
      </c>
      <c r="BX40" s="71">
        <f>(((Assumptions!$B$27-BX27)/2*((Assumptions!$B$27-BX27+1))/(Assumptions!$B$27/2*(Assumptions!$B$27+1))))</f>
        <v>0.14540816326530612</v>
      </c>
      <c r="BY40" s="71">
        <f>(((Assumptions!$B$27-BY27)/2*((Assumptions!$B$27-BY27+1))/(Assumptions!$B$27/2*(Assumptions!$B$27+1))))</f>
        <v>1.7857142857142856E-2</v>
      </c>
      <c r="BZ40" s="71">
        <f>(((Assumptions!$B$27-BZ27)/2*((Assumptions!$B$27-BZ27+1))/(Assumptions!$B$27/2*(Assumptions!$B$27+1))))</f>
        <v>0</v>
      </c>
      <c r="CA40" s="71">
        <f>(((Assumptions!$B$27-CA27)/2*((Assumptions!$B$27-CA27+1))/(Assumptions!$B$27/2*(Assumptions!$B$27+1))))</f>
        <v>0</v>
      </c>
      <c r="CB40" s="71">
        <f>(((Assumptions!$B$27-CB27)/2*((Assumptions!$B$27-CB27+1))/(Assumptions!$B$27/2*(Assumptions!$B$27+1))))</f>
        <v>0</v>
      </c>
      <c r="CC40" s="71">
        <f>(((Assumptions!$B$27-CC27)/2*((Assumptions!$B$27-CC27+1))/(Assumptions!$B$27/2*(Assumptions!$B$27+1))))</f>
        <v>0</v>
      </c>
      <c r="CD40" s="50" t="str">
        <f t="shared" si="19"/>
        <v>Jul</v>
      </c>
      <c r="CE40" s="71">
        <f>(((Assumptions!$B$27-CE27)/2*((Assumptions!$B$27-CE27+1))/(Assumptions!$B$27/2*(Assumptions!$B$27+1))))</f>
        <v>0.7678571428571429</v>
      </c>
      <c r="CF40" s="71">
        <f>(((Assumptions!$B$27-CF27)/2*((Assumptions!$B$27-CF27+1))/(Assumptions!$B$27/2*(Assumptions!$B$27+1))))</f>
        <v>0.39540816326530615</v>
      </c>
      <c r="CG40" s="71">
        <f>(((Assumptions!$B$27-CG27)/2*((Assumptions!$B$27-CG27+1))/(Assumptions!$B$27/2*(Assumptions!$B$27+1))))</f>
        <v>0.14540816326530612</v>
      </c>
      <c r="CH40" s="71">
        <f>(((Assumptions!$B$27-CH27)/2*((Assumptions!$B$27-CH27+1))/(Assumptions!$B$27/2*(Assumptions!$B$27+1))))</f>
        <v>1.7857142857142856E-2</v>
      </c>
      <c r="CI40" s="71">
        <f>(((Assumptions!$B$27-CI27)/2*((Assumptions!$B$27-CI27+1))/(Assumptions!$B$27/2*(Assumptions!$B$27+1))))</f>
        <v>0</v>
      </c>
      <c r="CJ40" s="71">
        <f>(((Assumptions!$B$27-CJ27)/2*((Assumptions!$B$27-CJ27+1))/(Assumptions!$B$27/2*(Assumptions!$B$27+1))))</f>
        <v>0</v>
      </c>
      <c r="CK40" s="71">
        <f>(((Assumptions!$B$27-CK27)/2*((Assumptions!$B$27-CK27+1))/(Assumptions!$B$27/2*(Assumptions!$B$27+1))))</f>
        <v>0</v>
      </c>
      <c r="CL40" s="71">
        <f>(((Assumptions!$B$27-CL27)/2*((Assumptions!$B$27-CL27+1))/(Assumptions!$B$27/2*(Assumptions!$B$27+1))))</f>
        <v>0</v>
      </c>
    </row>
    <row r="41" spans="1:90" ht="13.7" customHeight="1">
      <c r="A41" s="50" t="str">
        <f t="shared" si="10"/>
        <v>Aug</v>
      </c>
      <c r="B41" s="70">
        <f>(((Assumptions!$B$27-B28)/2*((Assumptions!$B$27-B28+1))/(Assumptions!$B$27/2*(Assumptions!$B$27+1))))</f>
        <v>0.80442176870748294</v>
      </c>
      <c r="C41" s="70">
        <f>(((Assumptions!$B$27-C28)/2*((Assumptions!$B$27-C28+1))/(Assumptions!$B$27/2*(Assumptions!$B$27+1))))</f>
        <v>0.42176870748299322</v>
      </c>
      <c r="D41" s="70">
        <f>(((Assumptions!$B$27-D28)/2*((Assumptions!$B$27-D28+1))/(Assumptions!$B$27/2*(Assumptions!$B$27+1))))</f>
        <v>0.16156462585034015</v>
      </c>
      <c r="E41" s="70">
        <f>(((Assumptions!$B$27-E28)/2*((Assumptions!$B$27-E28+1))/(Assumptions!$B$27/2*(Assumptions!$B$27+1))))</f>
        <v>2.3809523809523808E-2</v>
      </c>
      <c r="F41" s="70">
        <f>(((Assumptions!$B$27-F28)/2*((Assumptions!$B$27-F28+1))/(Assumptions!$B$27/2*(Assumptions!$B$27+1))))</f>
        <v>0</v>
      </c>
      <c r="G41" s="70">
        <f>(((Assumptions!$B$27-G28)/2*((Assumptions!$B$27-G28+1))/(Assumptions!$B$27/2*(Assumptions!$B$27+1))))</f>
        <v>0</v>
      </c>
      <c r="H41" s="70">
        <f>(((Assumptions!$B$27-H28)/2*((Assumptions!$B$27-H28+1))/(Assumptions!$B$27/2*(Assumptions!$B$27+1))))</f>
        <v>0</v>
      </c>
      <c r="I41" s="70">
        <f>(((Assumptions!$B$27-I28)/2*((Assumptions!$B$27-I28+1))/(Assumptions!$B$27/2*(Assumptions!$B$27+1))))</f>
        <v>0</v>
      </c>
      <c r="J41" s="68" t="str">
        <f t="shared" si="11"/>
        <v>Aug</v>
      </c>
      <c r="K41" s="70">
        <f>(((Assumptions!$B$27-K28)/2*((Assumptions!$B$27-K28+1))/(Assumptions!$B$27/2*(Assumptions!$B$27+1))))</f>
        <v>0.80442176870748294</v>
      </c>
      <c r="L41" s="71">
        <f>(((Assumptions!$B$27-L28)/2*((Assumptions!$B$27-L28+1))/(Assumptions!$B$27/2*(Assumptions!$B$27+1))))</f>
        <v>0.42176870748299322</v>
      </c>
      <c r="M41" s="71">
        <f>(((Assumptions!$B$27-M28)/2*((Assumptions!$B$27-M28+1))/(Assumptions!$B$27/2*(Assumptions!$B$27+1))))</f>
        <v>0.16156462585034015</v>
      </c>
      <c r="N41" s="71">
        <f>(((Assumptions!$B$27-N28)/2*((Assumptions!$B$27-N28+1))/(Assumptions!$B$27/2*(Assumptions!$B$27+1))))</f>
        <v>2.3809523809523808E-2</v>
      </c>
      <c r="O41" s="71">
        <f>(((Assumptions!$B$27-O28)/2*((Assumptions!$B$27-O28+1))/(Assumptions!$B$27/2*(Assumptions!$B$27+1))))</f>
        <v>0</v>
      </c>
      <c r="P41" s="71">
        <f>(((Assumptions!$B$27-P28)/2*((Assumptions!$B$27-P28+1))/(Assumptions!$B$27/2*(Assumptions!$B$27+1))))</f>
        <v>0</v>
      </c>
      <c r="Q41" s="71">
        <f>(((Assumptions!$B$27-Q28)/2*((Assumptions!$B$27-Q28+1))/(Assumptions!$B$27/2*(Assumptions!$B$27+1))))</f>
        <v>0</v>
      </c>
      <c r="R41" s="71">
        <f>(((Assumptions!$B$27-R28)/2*((Assumptions!$B$27-R28+1))/(Assumptions!$B$27/2*(Assumptions!$B$27+1))))</f>
        <v>0</v>
      </c>
      <c r="S41" s="50" t="str">
        <f t="shared" si="12"/>
        <v>Aug</v>
      </c>
      <c r="T41" s="71">
        <f>(((Assumptions!$B$27-T28)/2*((Assumptions!$B$27-T28+1))/(Assumptions!$B$27/2*(Assumptions!$B$27+1))))</f>
        <v>0.80442176870748294</v>
      </c>
      <c r="U41" s="71">
        <f>(((Assumptions!$B$27-U28)/2*((Assumptions!$B$27-U28+1))/(Assumptions!$B$27/2*(Assumptions!$B$27+1))))</f>
        <v>0.42176870748299322</v>
      </c>
      <c r="V41" s="71">
        <f>(((Assumptions!$B$27-V28)/2*((Assumptions!$B$27-V28+1))/(Assumptions!$B$27/2*(Assumptions!$B$27+1))))</f>
        <v>0.16156462585034015</v>
      </c>
      <c r="W41" s="71">
        <f>(((Assumptions!$B$27-W28)/2*((Assumptions!$B$27-W28+1))/(Assumptions!$B$27/2*(Assumptions!$B$27+1))))</f>
        <v>2.3809523809523808E-2</v>
      </c>
      <c r="X41" s="71">
        <f>(((Assumptions!$B$27-X28)/2*((Assumptions!$B$27-X28+1))/(Assumptions!$B$27/2*(Assumptions!$B$27+1))))</f>
        <v>0</v>
      </c>
      <c r="Y41" s="71">
        <f>(((Assumptions!$B$27-Y28)/2*((Assumptions!$B$27-Y28+1))/(Assumptions!$B$27/2*(Assumptions!$B$27+1))))</f>
        <v>0</v>
      </c>
      <c r="Z41" s="71">
        <f>(((Assumptions!$B$27-Z28)/2*((Assumptions!$B$27-Z28+1))/(Assumptions!$B$27/2*(Assumptions!$B$27+1))))</f>
        <v>0</v>
      </c>
      <c r="AA41" s="71">
        <f>(((Assumptions!$B$27-AA28)/2*((Assumptions!$B$27-AA28+1))/(Assumptions!$B$27/2*(Assumptions!$B$27+1))))</f>
        <v>0</v>
      </c>
      <c r="AB41" s="50" t="str">
        <f t="shared" si="13"/>
        <v>Aug</v>
      </c>
      <c r="AC41" s="71">
        <f>(((Assumptions!$B$27-AC28)/2*((Assumptions!$B$27-AC28+1))/(Assumptions!$B$27/2*(Assumptions!$B$27+1))))</f>
        <v>0.80442176870748294</v>
      </c>
      <c r="AD41" s="71">
        <f>(((Assumptions!$B$27-AD28)/2*((Assumptions!$B$27-AD28+1))/(Assumptions!$B$27/2*(Assumptions!$B$27+1))))</f>
        <v>0.42176870748299322</v>
      </c>
      <c r="AE41" s="71">
        <f>(((Assumptions!$B$27-AE28)/2*((Assumptions!$B$27-AE28+1))/(Assumptions!$B$27/2*(Assumptions!$B$27+1))))</f>
        <v>0.16156462585034015</v>
      </c>
      <c r="AF41" s="71">
        <f>(((Assumptions!$B$27-AF28)/2*((Assumptions!$B$27-AF28+1))/(Assumptions!$B$27/2*(Assumptions!$B$27+1))))</f>
        <v>2.3809523809523808E-2</v>
      </c>
      <c r="AG41" s="71">
        <f>(((Assumptions!$B$27-AG28)/2*((Assumptions!$B$27-AG28+1))/(Assumptions!$B$27/2*(Assumptions!$B$27+1))))</f>
        <v>0</v>
      </c>
      <c r="AH41" s="71">
        <f>(((Assumptions!$B$27-AH28)/2*((Assumptions!$B$27-AH28+1))/(Assumptions!$B$27/2*(Assumptions!$B$27+1))))</f>
        <v>0</v>
      </c>
      <c r="AI41" s="71">
        <f>(((Assumptions!$B$27-AI28)/2*((Assumptions!$B$27-AI28+1))/(Assumptions!$B$27/2*(Assumptions!$B$27+1))))</f>
        <v>0</v>
      </c>
      <c r="AJ41" s="71">
        <f>(((Assumptions!$B$27-AJ28)/2*((Assumptions!$B$27-AJ28+1))/(Assumptions!$B$27/2*(Assumptions!$B$27+1))))</f>
        <v>0</v>
      </c>
      <c r="AK41" s="50" t="str">
        <f t="shared" si="14"/>
        <v>Aug</v>
      </c>
      <c r="AL41" s="71">
        <f>(((Assumptions!$B$27-AL28)/2*((Assumptions!$B$27-AL28+1))/(Assumptions!$B$27/2*(Assumptions!$B$27+1))))</f>
        <v>0.80442176870748294</v>
      </c>
      <c r="AM41" s="71">
        <f>(((Assumptions!$B$27-AM28)/2*((Assumptions!$B$27-AM28+1))/(Assumptions!$B$27/2*(Assumptions!$B$27+1))))</f>
        <v>0.42176870748299322</v>
      </c>
      <c r="AN41" s="71">
        <f>(((Assumptions!$B$27-AN28)/2*((Assumptions!$B$27-AN28+1))/(Assumptions!$B$27/2*(Assumptions!$B$27+1))))</f>
        <v>0.16156462585034015</v>
      </c>
      <c r="AO41" s="71">
        <f>(((Assumptions!$B$27-AO28)/2*((Assumptions!$B$27-AO28+1))/(Assumptions!$B$27/2*(Assumptions!$B$27+1))))</f>
        <v>2.3809523809523808E-2</v>
      </c>
      <c r="AP41" s="71">
        <f>(((Assumptions!$B$27-AP28)/2*((Assumptions!$B$27-AP28+1))/(Assumptions!$B$27/2*(Assumptions!$B$27+1))))</f>
        <v>0</v>
      </c>
      <c r="AQ41" s="71">
        <f>(((Assumptions!$B$27-AQ28)/2*((Assumptions!$B$27-AQ28+1))/(Assumptions!$B$27/2*(Assumptions!$B$27+1))))</f>
        <v>0</v>
      </c>
      <c r="AR41" s="71">
        <f>(((Assumptions!$B$27-AR28)/2*((Assumptions!$B$27-AR28+1))/(Assumptions!$B$27/2*(Assumptions!$B$27+1))))</f>
        <v>0</v>
      </c>
      <c r="AS41" s="71">
        <f>(((Assumptions!$B$27-AS28)/2*((Assumptions!$B$27-AS28+1))/(Assumptions!$B$27/2*(Assumptions!$B$27+1))))</f>
        <v>0</v>
      </c>
      <c r="AT41" s="50" t="str">
        <f t="shared" si="15"/>
        <v>Aug</v>
      </c>
      <c r="AU41" s="71">
        <f>(((Assumptions!$B$27-AU28)/2*((Assumptions!$B$27-AU28+1))/(Assumptions!$B$27/2*(Assumptions!$B$27+1))))</f>
        <v>0.80442176870748294</v>
      </c>
      <c r="AV41" s="71">
        <f>(((Assumptions!$B$27-AV28)/2*((Assumptions!$B$27-AV28+1))/(Assumptions!$B$27/2*(Assumptions!$B$27+1))))</f>
        <v>0.42176870748299322</v>
      </c>
      <c r="AW41" s="71">
        <f>(((Assumptions!$B$27-AW28)/2*((Assumptions!$B$27-AW28+1))/(Assumptions!$B$27/2*(Assumptions!$B$27+1))))</f>
        <v>0.16156462585034015</v>
      </c>
      <c r="AX41" s="71">
        <f>(((Assumptions!$B$27-AX28)/2*((Assumptions!$B$27-AX28+1))/(Assumptions!$B$27/2*(Assumptions!$B$27+1))))</f>
        <v>2.3809523809523808E-2</v>
      </c>
      <c r="AY41" s="71">
        <f>(((Assumptions!$B$27-AY28)/2*((Assumptions!$B$27-AY28+1))/(Assumptions!$B$27/2*(Assumptions!$B$27+1))))</f>
        <v>0</v>
      </c>
      <c r="AZ41" s="71">
        <f>(((Assumptions!$B$27-AZ28)/2*((Assumptions!$B$27-AZ28+1))/(Assumptions!$B$27/2*(Assumptions!$B$27+1))))</f>
        <v>0</v>
      </c>
      <c r="BA41" s="71">
        <f>(((Assumptions!$B$27-BA28)/2*((Assumptions!$B$27-BA28+1))/(Assumptions!$B$27/2*(Assumptions!$B$27+1))))</f>
        <v>0</v>
      </c>
      <c r="BB41" s="71">
        <f>(((Assumptions!$B$27-BB28)/2*((Assumptions!$B$27-BB28+1))/(Assumptions!$B$27/2*(Assumptions!$B$27+1))))</f>
        <v>0</v>
      </c>
      <c r="BC41" s="50" t="str">
        <f t="shared" si="16"/>
        <v>Aug</v>
      </c>
      <c r="BD41" s="71">
        <f>(((Assumptions!$B$27-BD28)/2*((Assumptions!$B$27-BD28+1))/(Assumptions!$B$27/2*(Assumptions!$B$27+1))))</f>
        <v>0.80442176870748294</v>
      </c>
      <c r="BE41" s="71">
        <f>(((Assumptions!$B$27-BE28)/2*((Assumptions!$B$27-BE28+1))/(Assumptions!$B$27/2*(Assumptions!$B$27+1))))</f>
        <v>0.42176870748299322</v>
      </c>
      <c r="BF41" s="71">
        <f>(((Assumptions!$B$27-BF28)/2*((Assumptions!$B$27-BF28+1))/(Assumptions!$B$27/2*(Assumptions!$B$27+1))))</f>
        <v>0.16156462585034015</v>
      </c>
      <c r="BG41" s="71">
        <f>(((Assumptions!$B$27-BG28)/2*((Assumptions!$B$27-BG28+1))/(Assumptions!$B$27/2*(Assumptions!$B$27+1))))</f>
        <v>2.3809523809523808E-2</v>
      </c>
      <c r="BH41" s="71">
        <f>(((Assumptions!$B$27-BH28)/2*((Assumptions!$B$27-BH28+1))/(Assumptions!$B$27/2*(Assumptions!$B$27+1))))</f>
        <v>0</v>
      </c>
      <c r="BI41" s="71">
        <f>(((Assumptions!$B$27-BI28)/2*((Assumptions!$B$27-BI28+1))/(Assumptions!$B$27/2*(Assumptions!$B$27+1))))</f>
        <v>0</v>
      </c>
      <c r="BJ41" s="71">
        <f>(((Assumptions!$B$27-BJ28)/2*((Assumptions!$B$27-BJ28+1))/(Assumptions!$B$27/2*(Assumptions!$B$27+1))))</f>
        <v>0</v>
      </c>
      <c r="BK41" s="71">
        <f>(((Assumptions!$B$27-BK28)/2*((Assumptions!$B$27-BK28+1))/(Assumptions!$B$27/2*(Assumptions!$B$27+1))))</f>
        <v>0</v>
      </c>
      <c r="BL41" s="50" t="str">
        <f t="shared" si="17"/>
        <v>Aug</v>
      </c>
      <c r="BM41" s="71">
        <f>(((Assumptions!$B$27-BM28)/2*((Assumptions!$B$27-BM28+1))/(Assumptions!$B$27/2*(Assumptions!$B$27+1))))</f>
        <v>0.80442176870748294</v>
      </c>
      <c r="BN41" s="71">
        <f>(((Assumptions!$B$27-BN28)/2*((Assumptions!$B$27-BN28+1))/(Assumptions!$B$27/2*(Assumptions!$B$27+1))))</f>
        <v>0.42176870748299322</v>
      </c>
      <c r="BO41" s="71">
        <f>(((Assumptions!$B$27-BO28)/2*((Assumptions!$B$27-BO28+1))/(Assumptions!$B$27/2*(Assumptions!$B$27+1))))</f>
        <v>0.16156462585034015</v>
      </c>
      <c r="BP41" s="71">
        <f>(((Assumptions!$B$27-BP28)/2*((Assumptions!$B$27-BP28+1))/(Assumptions!$B$27/2*(Assumptions!$B$27+1))))</f>
        <v>2.3809523809523808E-2</v>
      </c>
      <c r="BQ41" s="71">
        <f>(((Assumptions!$B$27-BQ28)/2*((Assumptions!$B$27-BQ28+1))/(Assumptions!$B$27/2*(Assumptions!$B$27+1))))</f>
        <v>0</v>
      </c>
      <c r="BR41" s="71">
        <f>(((Assumptions!$B$27-BR28)/2*((Assumptions!$B$27-BR28+1))/(Assumptions!$B$27/2*(Assumptions!$B$27+1))))</f>
        <v>0</v>
      </c>
      <c r="BS41" s="71">
        <f>(((Assumptions!$B$27-BS28)/2*((Assumptions!$B$27-BS28+1))/(Assumptions!$B$27/2*(Assumptions!$B$27+1))))</f>
        <v>0</v>
      </c>
      <c r="BT41" s="71">
        <f>(((Assumptions!$B$27-BT28)/2*((Assumptions!$B$27-BT28+1))/(Assumptions!$B$27/2*(Assumptions!$B$27+1))))</f>
        <v>0</v>
      </c>
      <c r="BU41" s="50" t="str">
        <f t="shared" si="18"/>
        <v>Aug</v>
      </c>
      <c r="BV41" s="71">
        <f>(((Assumptions!$B$27-BV28)/2*((Assumptions!$B$27-BV28+1))/(Assumptions!$B$27/2*(Assumptions!$B$27+1))))</f>
        <v>0.80442176870748294</v>
      </c>
      <c r="BW41" s="71">
        <f>(((Assumptions!$B$27-BW28)/2*((Assumptions!$B$27-BW28+1))/(Assumptions!$B$27/2*(Assumptions!$B$27+1))))</f>
        <v>0.42176870748299322</v>
      </c>
      <c r="BX41" s="71">
        <f>(((Assumptions!$B$27-BX28)/2*((Assumptions!$B$27-BX28+1))/(Assumptions!$B$27/2*(Assumptions!$B$27+1))))</f>
        <v>0.16156462585034015</v>
      </c>
      <c r="BY41" s="71">
        <f>(((Assumptions!$B$27-BY28)/2*((Assumptions!$B$27-BY28+1))/(Assumptions!$B$27/2*(Assumptions!$B$27+1))))</f>
        <v>2.3809523809523808E-2</v>
      </c>
      <c r="BZ41" s="71">
        <f>(((Assumptions!$B$27-BZ28)/2*((Assumptions!$B$27-BZ28+1))/(Assumptions!$B$27/2*(Assumptions!$B$27+1))))</f>
        <v>0</v>
      </c>
      <c r="CA41" s="71">
        <f>(((Assumptions!$B$27-CA28)/2*((Assumptions!$B$27-CA28+1))/(Assumptions!$B$27/2*(Assumptions!$B$27+1))))</f>
        <v>0</v>
      </c>
      <c r="CB41" s="71">
        <f>(((Assumptions!$B$27-CB28)/2*((Assumptions!$B$27-CB28+1))/(Assumptions!$B$27/2*(Assumptions!$B$27+1))))</f>
        <v>0</v>
      </c>
      <c r="CC41" s="71">
        <f>(((Assumptions!$B$27-CC28)/2*((Assumptions!$B$27-CC28+1))/(Assumptions!$B$27/2*(Assumptions!$B$27+1))))</f>
        <v>0</v>
      </c>
      <c r="CD41" s="50" t="str">
        <f t="shared" si="19"/>
        <v>Aug</v>
      </c>
      <c r="CE41" s="71">
        <f>(((Assumptions!$B$27-CE28)/2*((Assumptions!$B$27-CE28+1))/(Assumptions!$B$27/2*(Assumptions!$B$27+1))))</f>
        <v>0.80442176870748294</v>
      </c>
      <c r="CF41" s="71">
        <f>(((Assumptions!$B$27-CF28)/2*((Assumptions!$B$27-CF28+1))/(Assumptions!$B$27/2*(Assumptions!$B$27+1))))</f>
        <v>0.42176870748299322</v>
      </c>
      <c r="CG41" s="71">
        <f>(((Assumptions!$B$27-CG28)/2*((Assumptions!$B$27-CG28+1))/(Assumptions!$B$27/2*(Assumptions!$B$27+1))))</f>
        <v>0.16156462585034015</v>
      </c>
      <c r="CH41" s="71">
        <f>(((Assumptions!$B$27-CH28)/2*((Assumptions!$B$27-CH28+1))/(Assumptions!$B$27/2*(Assumptions!$B$27+1))))</f>
        <v>2.3809523809523808E-2</v>
      </c>
      <c r="CI41" s="71">
        <f>(((Assumptions!$B$27-CI28)/2*((Assumptions!$B$27-CI28+1))/(Assumptions!$B$27/2*(Assumptions!$B$27+1))))</f>
        <v>0</v>
      </c>
      <c r="CJ41" s="71">
        <f>(((Assumptions!$B$27-CJ28)/2*((Assumptions!$B$27-CJ28+1))/(Assumptions!$B$27/2*(Assumptions!$B$27+1))))</f>
        <v>0</v>
      </c>
      <c r="CK41" s="71">
        <f>(((Assumptions!$B$27-CK28)/2*((Assumptions!$B$27-CK28+1))/(Assumptions!$B$27/2*(Assumptions!$B$27+1))))</f>
        <v>0</v>
      </c>
      <c r="CL41" s="71">
        <f>(((Assumptions!$B$27-CL28)/2*((Assumptions!$B$27-CL28+1))/(Assumptions!$B$27/2*(Assumptions!$B$27+1))))</f>
        <v>0</v>
      </c>
    </row>
    <row r="42" spans="1:90" ht="13.7" customHeight="1">
      <c r="A42" s="50" t="str">
        <f t="shared" si="10"/>
        <v>Sep</v>
      </c>
      <c r="B42" s="70">
        <f>(((Assumptions!$B$27-B29)/2*((Assumptions!$B$27-B29+1))/(Assumptions!$B$27/2*(Assumptions!$B$27+1))))</f>
        <v>0.84183673469387754</v>
      </c>
      <c r="C42" s="70">
        <f>(((Assumptions!$B$27-C29)/2*((Assumptions!$B$27-C29+1))/(Assumptions!$B$27/2*(Assumptions!$B$27+1))))</f>
        <v>0.44897959183673469</v>
      </c>
      <c r="D42" s="70">
        <f>(((Assumptions!$B$27-D29)/2*((Assumptions!$B$27-D29+1))/(Assumptions!$B$27/2*(Assumptions!$B$27+1))))</f>
        <v>0.17857142857142858</v>
      </c>
      <c r="E42" s="70">
        <f>(((Assumptions!$B$27-E29)/2*((Assumptions!$B$27-E29+1))/(Assumptions!$B$27/2*(Assumptions!$B$27+1))))</f>
        <v>3.0612244897959183E-2</v>
      </c>
      <c r="F42" s="70">
        <f>(((Assumptions!$B$27-F29)/2*((Assumptions!$B$27-F29+1))/(Assumptions!$B$27/2*(Assumptions!$B$27+1))))</f>
        <v>0</v>
      </c>
      <c r="G42" s="70">
        <f>(((Assumptions!$B$27-G29)/2*((Assumptions!$B$27-G29+1))/(Assumptions!$B$27/2*(Assumptions!$B$27+1))))</f>
        <v>0</v>
      </c>
      <c r="H42" s="70">
        <f>(((Assumptions!$B$27-H29)/2*((Assumptions!$B$27-H29+1))/(Assumptions!$B$27/2*(Assumptions!$B$27+1))))</f>
        <v>0</v>
      </c>
      <c r="I42" s="70">
        <f>(((Assumptions!$B$27-I29)/2*((Assumptions!$B$27-I29+1))/(Assumptions!$B$27/2*(Assumptions!$B$27+1))))</f>
        <v>0</v>
      </c>
      <c r="J42" s="68" t="str">
        <f t="shared" si="11"/>
        <v>Sep</v>
      </c>
      <c r="K42" s="70">
        <f>(((Assumptions!$B$27-K29)/2*((Assumptions!$B$27-K29+1))/(Assumptions!$B$27/2*(Assumptions!$B$27+1))))</f>
        <v>0.84183673469387754</v>
      </c>
      <c r="L42" s="71">
        <f>(((Assumptions!$B$27-L29)/2*((Assumptions!$B$27-L29+1))/(Assumptions!$B$27/2*(Assumptions!$B$27+1))))</f>
        <v>0.44897959183673469</v>
      </c>
      <c r="M42" s="71">
        <f>(((Assumptions!$B$27-M29)/2*((Assumptions!$B$27-M29+1))/(Assumptions!$B$27/2*(Assumptions!$B$27+1))))</f>
        <v>0.17857142857142858</v>
      </c>
      <c r="N42" s="71">
        <f>(((Assumptions!$B$27-N29)/2*((Assumptions!$B$27-N29+1))/(Assumptions!$B$27/2*(Assumptions!$B$27+1))))</f>
        <v>3.0612244897959183E-2</v>
      </c>
      <c r="O42" s="71">
        <f>(((Assumptions!$B$27-O29)/2*((Assumptions!$B$27-O29+1))/(Assumptions!$B$27/2*(Assumptions!$B$27+1))))</f>
        <v>0</v>
      </c>
      <c r="P42" s="71">
        <f>(((Assumptions!$B$27-P29)/2*((Assumptions!$B$27-P29+1))/(Assumptions!$B$27/2*(Assumptions!$B$27+1))))</f>
        <v>0</v>
      </c>
      <c r="Q42" s="71">
        <f>(((Assumptions!$B$27-Q29)/2*((Assumptions!$B$27-Q29+1))/(Assumptions!$B$27/2*(Assumptions!$B$27+1))))</f>
        <v>0</v>
      </c>
      <c r="R42" s="71">
        <f>(((Assumptions!$B$27-R29)/2*((Assumptions!$B$27-R29+1))/(Assumptions!$B$27/2*(Assumptions!$B$27+1))))</f>
        <v>0</v>
      </c>
      <c r="S42" s="50" t="str">
        <f t="shared" si="12"/>
        <v>Sep</v>
      </c>
      <c r="T42" s="71">
        <f>(((Assumptions!$B$27-T29)/2*((Assumptions!$B$27-T29+1))/(Assumptions!$B$27/2*(Assumptions!$B$27+1))))</f>
        <v>0.84183673469387754</v>
      </c>
      <c r="U42" s="71">
        <f>(((Assumptions!$B$27-U29)/2*((Assumptions!$B$27-U29+1))/(Assumptions!$B$27/2*(Assumptions!$B$27+1))))</f>
        <v>0.44897959183673469</v>
      </c>
      <c r="V42" s="71">
        <f>(((Assumptions!$B$27-V29)/2*((Assumptions!$B$27-V29+1))/(Assumptions!$B$27/2*(Assumptions!$B$27+1))))</f>
        <v>0.17857142857142858</v>
      </c>
      <c r="W42" s="71">
        <f>(((Assumptions!$B$27-W29)/2*((Assumptions!$B$27-W29+1))/(Assumptions!$B$27/2*(Assumptions!$B$27+1))))</f>
        <v>3.0612244897959183E-2</v>
      </c>
      <c r="X42" s="71">
        <f>(((Assumptions!$B$27-X29)/2*((Assumptions!$B$27-X29+1))/(Assumptions!$B$27/2*(Assumptions!$B$27+1))))</f>
        <v>0</v>
      </c>
      <c r="Y42" s="71">
        <f>(((Assumptions!$B$27-Y29)/2*((Assumptions!$B$27-Y29+1))/(Assumptions!$B$27/2*(Assumptions!$B$27+1))))</f>
        <v>0</v>
      </c>
      <c r="Z42" s="71">
        <f>(((Assumptions!$B$27-Z29)/2*((Assumptions!$B$27-Z29+1))/(Assumptions!$B$27/2*(Assumptions!$B$27+1))))</f>
        <v>0</v>
      </c>
      <c r="AA42" s="71">
        <f>(((Assumptions!$B$27-AA29)/2*((Assumptions!$B$27-AA29+1))/(Assumptions!$B$27/2*(Assumptions!$B$27+1))))</f>
        <v>0</v>
      </c>
      <c r="AB42" s="50" t="str">
        <f t="shared" si="13"/>
        <v>Sep</v>
      </c>
      <c r="AC42" s="71">
        <f>(((Assumptions!$B$27-AC29)/2*((Assumptions!$B$27-AC29+1))/(Assumptions!$B$27/2*(Assumptions!$B$27+1))))</f>
        <v>0.84183673469387754</v>
      </c>
      <c r="AD42" s="71">
        <f>(((Assumptions!$B$27-AD29)/2*((Assumptions!$B$27-AD29+1))/(Assumptions!$B$27/2*(Assumptions!$B$27+1))))</f>
        <v>0.44897959183673469</v>
      </c>
      <c r="AE42" s="71">
        <f>(((Assumptions!$B$27-AE29)/2*((Assumptions!$B$27-AE29+1))/(Assumptions!$B$27/2*(Assumptions!$B$27+1))))</f>
        <v>0.17857142857142858</v>
      </c>
      <c r="AF42" s="71">
        <f>(((Assumptions!$B$27-AF29)/2*((Assumptions!$B$27-AF29+1))/(Assumptions!$B$27/2*(Assumptions!$B$27+1))))</f>
        <v>3.0612244897959183E-2</v>
      </c>
      <c r="AG42" s="71">
        <f>(((Assumptions!$B$27-AG29)/2*((Assumptions!$B$27-AG29+1))/(Assumptions!$B$27/2*(Assumptions!$B$27+1))))</f>
        <v>0</v>
      </c>
      <c r="AH42" s="71">
        <f>(((Assumptions!$B$27-AH29)/2*((Assumptions!$B$27-AH29+1))/(Assumptions!$B$27/2*(Assumptions!$B$27+1))))</f>
        <v>0</v>
      </c>
      <c r="AI42" s="71">
        <f>(((Assumptions!$B$27-AI29)/2*((Assumptions!$B$27-AI29+1))/(Assumptions!$B$27/2*(Assumptions!$B$27+1))))</f>
        <v>0</v>
      </c>
      <c r="AJ42" s="71">
        <f>(((Assumptions!$B$27-AJ29)/2*((Assumptions!$B$27-AJ29+1))/(Assumptions!$B$27/2*(Assumptions!$B$27+1))))</f>
        <v>0</v>
      </c>
      <c r="AK42" s="50" t="str">
        <f t="shared" si="14"/>
        <v>Sep</v>
      </c>
      <c r="AL42" s="71">
        <f>(((Assumptions!$B$27-AL29)/2*((Assumptions!$B$27-AL29+1))/(Assumptions!$B$27/2*(Assumptions!$B$27+1))))</f>
        <v>0.84183673469387754</v>
      </c>
      <c r="AM42" s="71">
        <f>(((Assumptions!$B$27-AM29)/2*((Assumptions!$B$27-AM29+1))/(Assumptions!$B$27/2*(Assumptions!$B$27+1))))</f>
        <v>0.44897959183673469</v>
      </c>
      <c r="AN42" s="71">
        <f>(((Assumptions!$B$27-AN29)/2*((Assumptions!$B$27-AN29+1))/(Assumptions!$B$27/2*(Assumptions!$B$27+1))))</f>
        <v>0.17857142857142858</v>
      </c>
      <c r="AO42" s="71">
        <f>(((Assumptions!$B$27-AO29)/2*((Assumptions!$B$27-AO29+1))/(Assumptions!$B$27/2*(Assumptions!$B$27+1))))</f>
        <v>3.0612244897959183E-2</v>
      </c>
      <c r="AP42" s="71">
        <f>(((Assumptions!$B$27-AP29)/2*((Assumptions!$B$27-AP29+1))/(Assumptions!$B$27/2*(Assumptions!$B$27+1))))</f>
        <v>0</v>
      </c>
      <c r="AQ42" s="71">
        <f>(((Assumptions!$B$27-AQ29)/2*((Assumptions!$B$27-AQ29+1))/(Assumptions!$B$27/2*(Assumptions!$B$27+1))))</f>
        <v>0</v>
      </c>
      <c r="AR42" s="71">
        <f>(((Assumptions!$B$27-AR29)/2*((Assumptions!$B$27-AR29+1))/(Assumptions!$B$27/2*(Assumptions!$B$27+1))))</f>
        <v>0</v>
      </c>
      <c r="AS42" s="71">
        <f>(((Assumptions!$B$27-AS29)/2*((Assumptions!$B$27-AS29+1))/(Assumptions!$B$27/2*(Assumptions!$B$27+1))))</f>
        <v>0</v>
      </c>
      <c r="AT42" s="50" t="str">
        <f t="shared" si="15"/>
        <v>Sep</v>
      </c>
      <c r="AU42" s="71">
        <f>(((Assumptions!$B$27-AU29)/2*((Assumptions!$B$27-AU29+1))/(Assumptions!$B$27/2*(Assumptions!$B$27+1))))</f>
        <v>0.84183673469387754</v>
      </c>
      <c r="AV42" s="71">
        <f>(((Assumptions!$B$27-AV29)/2*((Assumptions!$B$27-AV29+1))/(Assumptions!$B$27/2*(Assumptions!$B$27+1))))</f>
        <v>0.44897959183673469</v>
      </c>
      <c r="AW42" s="71">
        <f>(((Assumptions!$B$27-AW29)/2*((Assumptions!$B$27-AW29+1))/(Assumptions!$B$27/2*(Assumptions!$B$27+1))))</f>
        <v>0.17857142857142858</v>
      </c>
      <c r="AX42" s="71">
        <f>(((Assumptions!$B$27-AX29)/2*((Assumptions!$B$27-AX29+1))/(Assumptions!$B$27/2*(Assumptions!$B$27+1))))</f>
        <v>3.0612244897959183E-2</v>
      </c>
      <c r="AY42" s="71">
        <f>(((Assumptions!$B$27-AY29)/2*((Assumptions!$B$27-AY29+1))/(Assumptions!$B$27/2*(Assumptions!$B$27+1))))</f>
        <v>0</v>
      </c>
      <c r="AZ42" s="71">
        <f>(((Assumptions!$B$27-AZ29)/2*((Assumptions!$B$27-AZ29+1))/(Assumptions!$B$27/2*(Assumptions!$B$27+1))))</f>
        <v>0</v>
      </c>
      <c r="BA42" s="71">
        <f>(((Assumptions!$B$27-BA29)/2*((Assumptions!$B$27-BA29+1))/(Assumptions!$B$27/2*(Assumptions!$B$27+1))))</f>
        <v>0</v>
      </c>
      <c r="BB42" s="71">
        <f>(((Assumptions!$B$27-BB29)/2*((Assumptions!$B$27-BB29+1))/(Assumptions!$B$27/2*(Assumptions!$B$27+1))))</f>
        <v>0</v>
      </c>
      <c r="BC42" s="50" t="str">
        <f t="shared" si="16"/>
        <v>Sep</v>
      </c>
      <c r="BD42" s="71">
        <f>(((Assumptions!$B$27-BD29)/2*((Assumptions!$B$27-BD29+1))/(Assumptions!$B$27/2*(Assumptions!$B$27+1))))</f>
        <v>0.84183673469387754</v>
      </c>
      <c r="BE42" s="71">
        <f>(((Assumptions!$B$27-BE29)/2*((Assumptions!$B$27-BE29+1))/(Assumptions!$B$27/2*(Assumptions!$B$27+1))))</f>
        <v>0.44897959183673469</v>
      </c>
      <c r="BF42" s="71">
        <f>(((Assumptions!$B$27-BF29)/2*((Assumptions!$B$27-BF29+1))/(Assumptions!$B$27/2*(Assumptions!$B$27+1))))</f>
        <v>0.17857142857142858</v>
      </c>
      <c r="BG42" s="71">
        <f>(((Assumptions!$B$27-BG29)/2*((Assumptions!$B$27-BG29+1))/(Assumptions!$B$27/2*(Assumptions!$B$27+1))))</f>
        <v>3.0612244897959183E-2</v>
      </c>
      <c r="BH42" s="71">
        <f>(((Assumptions!$B$27-BH29)/2*((Assumptions!$B$27-BH29+1))/(Assumptions!$B$27/2*(Assumptions!$B$27+1))))</f>
        <v>0</v>
      </c>
      <c r="BI42" s="71">
        <f>(((Assumptions!$B$27-BI29)/2*((Assumptions!$B$27-BI29+1))/(Assumptions!$B$27/2*(Assumptions!$B$27+1))))</f>
        <v>0</v>
      </c>
      <c r="BJ42" s="71">
        <f>(((Assumptions!$B$27-BJ29)/2*((Assumptions!$B$27-BJ29+1))/(Assumptions!$B$27/2*(Assumptions!$B$27+1))))</f>
        <v>0</v>
      </c>
      <c r="BK42" s="71">
        <f>(((Assumptions!$B$27-BK29)/2*((Assumptions!$B$27-BK29+1))/(Assumptions!$B$27/2*(Assumptions!$B$27+1))))</f>
        <v>0</v>
      </c>
      <c r="BL42" s="50" t="str">
        <f t="shared" si="17"/>
        <v>Sep</v>
      </c>
      <c r="BM42" s="71">
        <f>(((Assumptions!$B$27-BM29)/2*((Assumptions!$B$27-BM29+1))/(Assumptions!$B$27/2*(Assumptions!$B$27+1))))</f>
        <v>0.84183673469387754</v>
      </c>
      <c r="BN42" s="71">
        <f>(((Assumptions!$B$27-BN29)/2*((Assumptions!$B$27-BN29+1))/(Assumptions!$B$27/2*(Assumptions!$B$27+1))))</f>
        <v>0.44897959183673469</v>
      </c>
      <c r="BO42" s="71">
        <f>(((Assumptions!$B$27-BO29)/2*((Assumptions!$B$27-BO29+1))/(Assumptions!$B$27/2*(Assumptions!$B$27+1))))</f>
        <v>0.17857142857142858</v>
      </c>
      <c r="BP42" s="71">
        <f>(((Assumptions!$B$27-BP29)/2*((Assumptions!$B$27-BP29+1))/(Assumptions!$B$27/2*(Assumptions!$B$27+1))))</f>
        <v>3.0612244897959183E-2</v>
      </c>
      <c r="BQ42" s="71">
        <f>(((Assumptions!$B$27-BQ29)/2*((Assumptions!$B$27-BQ29+1))/(Assumptions!$B$27/2*(Assumptions!$B$27+1))))</f>
        <v>0</v>
      </c>
      <c r="BR42" s="71">
        <f>(((Assumptions!$B$27-BR29)/2*((Assumptions!$B$27-BR29+1))/(Assumptions!$B$27/2*(Assumptions!$B$27+1))))</f>
        <v>0</v>
      </c>
      <c r="BS42" s="71">
        <f>(((Assumptions!$B$27-BS29)/2*((Assumptions!$B$27-BS29+1))/(Assumptions!$B$27/2*(Assumptions!$B$27+1))))</f>
        <v>0</v>
      </c>
      <c r="BT42" s="71">
        <f>(((Assumptions!$B$27-BT29)/2*((Assumptions!$B$27-BT29+1))/(Assumptions!$B$27/2*(Assumptions!$B$27+1))))</f>
        <v>0</v>
      </c>
      <c r="BU42" s="50" t="str">
        <f t="shared" si="18"/>
        <v>Sep</v>
      </c>
      <c r="BV42" s="71">
        <f>(((Assumptions!$B$27-BV29)/2*((Assumptions!$B$27-BV29+1))/(Assumptions!$B$27/2*(Assumptions!$B$27+1))))</f>
        <v>0.84183673469387754</v>
      </c>
      <c r="BW42" s="71">
        <f>(((Assumptions!$B$27-BW29)/2*((Assumptions!$B$27-BW29+1))/(Assumptions!$B$27/2*(Assumptions!$B$27+1))))</f>
        <v>0.44897959183673469</v>
      </c>
      <c r="BX42" s="71">
        <f>(((Assumptions!$B$27-BX29)/2*((Assumptions!$B$27-BX29+1))/(Assumptions!$B$27/2*(Assumptions!$B$27+1))))</f>
        <v>0.17857142857142858</v>
      </c>
      <c r="BY42" s="71">
        <f>(((Assumptions!$B$27-BY29)/2*((Assumptions!$B$27-BY29+1))/(Assumptions!$B$27/2*(Assumptions!$B$27+1))))</f>
        <v>3.0612244897959183E-2</v>
      </c>
      <c r="BZ42" s="71">
        <f>(((Assumptions!$B$27-BZ29)/2*((Assumptions!$B$27-BZ29+1))/(Assumptions!$B$27/2*(Assumptions!$B$27+1))))</f>
        <v>0</v>
      </c>
      <c r="CA42" s="71">
        <f>(((Assumptions!$B$27-CA29)/2*((Assumptions!$B$27-CA29+1))/(Assumptions!$B$27/2*(Assumptions!$B$27+1))))</f>
        <v>0</v>
      </c>
      <c r="CB42" s="71">
        <f>(((Assumptions!$B$27-CB29)/2*((Assumptions!$B$27-CB29+1))/(Assumptions!$B$27/2*(Assumptions!$B$27+1))))</f>
        <v>0</v>
      </c>
      <c r="CC42" s="71">
        <f>(((Assumptions!$B$27-CC29)/2*((Assumptions!$B$27-CC29+1))/(Assumptions!$B$27/2*(Assumptions!$B$27+1))))</f>
        <v>0</v>
      </c>
      <c r="CD42" s="50" t="str">
        <f t="shared" si="19"/>
        <v>Sep</v>
      </c>
      <c r="CE42" s="71">
        <f>(((Assumptions!$B$27-CE29)/2*((Assumptions!$B$27-CE29+1))/(Assumptions!$B$27/2*(Assumptions!$B$27+1))))</f>
        <v>0.84183673469387754</v>
      </c>
      <c r="CF42" s="71">
        <f>(((Assumptions!$B$27-CF29)/2*((Assumptions!$B$27-CF29+1))/(Assumptions!$B$27/2*(Assumptions!$B$27+1))))</f>
        <v>0.44897959183673469</v>
      </c>
      <c r="CG42" s="71">
        <f>(((Assumptions!$B$27-CG29)/2*((Assumptions!$B$27-CG29+1))/(Assumptions!$B$27/2*(Assumptions!$B$27+1))))</f>
        <v>0.17857142857142858</v>
      </c>
      <c r="CH42" s="71">
        <f>(((Assumptions!$B$27-CH29)/2*((Assumptions!$B$27-CH29+1))/(Assumptions!$B$27/2*(Assumptions!$B$27+1))))</f>
        <v>3.0612244897959183E-2</v>
      </c>
      <c r="CI42" s="71">
        <f>(((Assumptions!$B$27-CI29)/2*((Assumptions!$B$27-CI29+1))/(Assumptions!$B$27/2*(Assumptions!$B$27+1))))</f>
        <v>0</v>
      </c>
      <c r="CJ42" s="71">
        <f>(((Assumptions!$B$27-CJ29)/2*((Assumptions!$B$27-CJ29+1))/(Assumptions!$B$27/2*(Assumptions!$B$27+1))))</f>
        <v>0</v>
      </c>
      <c r="CK42" s="71">
        <f>(((Assumptions!$B$27-CK29)/2*((Assumptions!$B$27-CK29+1))/(Assumptions!$B$27/2*(Assumptions!$B$27+1))))</f>
        <v>0</v>
      </c>
      <c r="CL42" s="71">
        <f>(((Assumptions!$B$27-CL29)/2*((Assumptions!$B$27-CL29+1))/(Assumptions!$B$27/2*(Assumptions!$B$27+1))))</f>
        <v>0</v>
      </c>
    </row>
    <row r="43" spans="1:90" ht="13.7" customHeight="1">
      <c r="A43" s="50" t="str">
        <f t="shared" si="10"/>
        <v>Oct</v>
      </c>
      <c r="B43" s="70">
        <f>(((Assumptions!$B$27-B30)/2*((Assumptions!$B$27-B30+1))/(Assumptions!$B$27/2*(Assumptions!$B$27+1))))</f>
        <v>0.88010204081632648</v>
      </c>
      <c r="C43" s="70">
        <f>(((Assumptions!$B$27-C30)/2*((Assumptions!$B$27-C30+1))/(Assumptions!$B$27/2*(Assumptions!$B$27+1))))</f>
        <v>0.47704081632653061</v>
      </c>
      <c r="D43" s="70">
        <f>(((Assumptions!$B$27-D30)/2*((Assumptions!$B$27-D30+1))/(Assumptions!$B$27/2*(Assumptions!$B$27+1))))</f>
        <v>0.19642857142857142</v>
      </c>
      <c r="E43" s="70">
        <f>(((Assumptions!$B$27-E30)/2*((Assumptions!$B$27-E30+1))/(Assumptions!$B$27/2*(Assumptions!$B$27+1))))</f>
        <v>3.826530612244898E-2</v>
      </c>
      <c r="F43" s="70">
        <f>(((Assumptions!$B$27-F30)/2*((Assumptions!$B$27-F30+1))/(Assumptions!$B$27/2*(Assumptions!$B$27+1))))</f>
        <v>0</v>
      </c>
      <c r="G43" s="70">
        <f>(((Assumptions!$B$27-G30)/2*((Assumptions!$B$27-G30+1))/(Assumptions!$B$27/2*(Assumptions!$B$27+1))))</f>
        <v>0</v>
      </c>
      <c r="H43" s="70">
        <f>(((Assumptions!$B$27-H30)/2*((Assumptions!$B$27-H30+1))/(Assumptions!$B$27/2*(Assumptions!$B$27+1))))</f>
        <v>0</v>
      </c>
      <c r="I43" s="70">
        <f>(((Assumptions!$B$27-I30)/2*((Assumptions!$B$27-I30+1))/(Assumptions!$B$27/2*(Assumptions!$B$27+1))))</f>
        <v>0</v>
      </c>
      <c r="J43" s="68" t="str">
        <f t="shared" si="11"/>
        <v>Oct</v>
      </c>
      <c r="K43" s="70">
        <f>(((Assumptions!$B$27-K30)/2*((Assumptions!$B$27-K30+1))/(Assumptions!$B$27/2*(Assumptions!$B$27+1))))</f>
        <v>0.88010204081632648</v>
      </c>
      <c r="L43" s="71">
        <f>(((Assumptions!$B$27-L30)/2*((Assumptions!$B$27-L30+1))/(Assumptions!$B$27/2*(Assumptions!$B$27+1))))</f>
        <v>0.47704081632653061</v>
      </c>
      <c r="M43" s="71">
        <f>(((Assumptions!$B$27-M30)/2*((Assumptions!$B$27-M30+1))/(Assumptions!$B$27/2*(Assumptions!$B$27+1))))</f>
        <v>0.19642857142857142</v>
      </c>
      <c r="N43" s="71">
        <f>(((Assumptions!$B$27-N30)/2*((Assumptions!$B$27-N30+1))/(Assumptions!$B$27/2*(Assumptions!$B$27+1))))</f>
        <v>3.826530612244898E-2</v>
      </c>
      <c r="O43" s="71">
        <f>(((Assumptions!$B$27-O30)/2*((Assumptions!$B$27-O30+1))/(Assumptions!$B$27/2*(Assumptions!$B$27+1))))</f>
        <v>0</v>
      </c>
      <c r="P43" s="71">
        <f>(((Assumptions!$B$27-P30)/2*((Assumptions!$B$27-P30+1))/(Assumptions!$B$27/2*(Assumptions!$B$27+1))))</f>
        <v>0</v>
      </c>
      <c r="Q43" s="71">
        <f>(((Assumptions!$B$27-Q30)/2*((Assumptions!$B$27-Q30+1))/(Assumptions!$B$27/2*(Assumptions!$B$27+1))))</f>
        <v>0</v>
      </c>
      <c r="R43" s="71">
        <f>(((Assumptions!$B$27-R30)/2*((Assumptions!$B$27-R30+1))/(Assumptions!$B$27/2*(Assumptions!$B$27+1))))</f>
        <v>0</v>
      </c>
      <c r="S43" s="50" t="str">
        <f t="shared" si="12"/>
        <v>Oct</v>
      </c>
      <c r="T43" s="71">
        <f>(((Assumptions!$B$27-T30)/2*((Assumptions!$B$27-T30+1))/(Assumptions!$B$27/2*(Assumptions!$B$27+1))))</f>
        <v>0.88010204081632648</v>
      </c>
      <c r="U43" s="71">
        <f>(((Assumptions!$B$27-U30)/2*((Assumptions!$B$27-U30+1))/(Assumptions!$B$27/2*(Assumptions!$B$27+1))))</f>
        <v>0.47704081632653061</v>
      </c>
      <c r="V43" s="71">
        <f>(((Assumptions!$B$27-V30)/2*((Assumptions!$B$27-V30+1))/(Assumptions!$B$27/2*(Assumptions!$B$27+1))))</f>
        <v>0.19642857142857142</v>
      </c>
      <c r="W43" s="71">
        <f>(((Assumptions!$B$27-W30)/2*((Assumptions!$B$27-W30+1))/(Assumptions!$B$27/2*(Assumptions!$B$27+1))))</f>
        <v>3.826530612244898E-2</v>
      </c>
      <c r="X43" s="71">
        <f>(((Assumptions!$B$27-X30)/2*((Assumptions!$B$27-X30+1))/(Assumptions!$B$27/2*(Assumptions!$B$27+1))))</f>
        <v>0</v>
      </c>
      <c r="Y43" s="71">
        <f>(((Assumptions!$B$27-Y30)/2*((Assumptions!$B$27-Y30+1))/(Assumptions!$B$27/2*(Assumptions!$B$27+1))))</f>
        <v>0</v>
      </c>
      <c r="Z43" s="71">
        <f>(((Assumptions!$B$27-Z30)/2*((Assumptions!$B$27-Z30+1))/(Assumptions!$B$27/2*(Assumptions!$B$27+1))))</f>
        <v>0</v>
      </c>
      <c r="AA43" s="71">
        <f>(((Assumptions!$B$27-AA30)/2*((Assumptions!$B$27-AA30+1))/(Assumptions!$B$27/2*(Assumptions!$B$27+1))))</f>
        <v>0</v>
      </c>
      <c r="AB43" s="50" t="str">
        <f t="shared" si="13"/>
        <v>Oct</v>
      </c>
      <c r="AC43" s="71">
        <f>(((Assumptions!$B$27-AC30)/2*((Assumptions!$B$27-AC30+1))/(Assumptions!$B$27/2*(Assumptions!$B$27+1))))</f>
        <v>0.88010204081632648</v>
      </c>
      <c r="AD43" s="71">
        <f>(((Assumptions!$B$27-AD30)/2*((Assumptions!$B$27-AD30+1))/(Assumptions!$B$27/2*(Assumptions!$B$27+1))))</f>
        <v>0.47704081632653061</v>
      </c>
      <c r="AE43" s="71">
        <f>(((Assumptions!$B$27-AE30)/2*((Assumptions!$B$27-AE30+1))/(Assumptions!$B$27/2*(Assumptions!$B$27+1))))</f>
        <v>0.19642857142857142</v>
      </c>
      <c r="AF43" s="71">
        <f>(((Assumptions!$B$27-AF30)/2*((Assumptions!$B$27-AF30+1))/(Assumptions!$B$27/2*(Assumptions!$B$27+1))))</f>
        <v>3.826530612244898E-2</v>
      </c>
      <c r="AG43" s="71">
        <f>(((Assumptions!$B$27-AG30)/2*((Assumptions!$B$27-AG30+1))/(Assumptions!$B$27/2*(Assumptions!$B$27+1))))</f>
        <v>0</v>
      </c>
      <c r="AH43" s="71">
        <f>(((Assumptions!$B$27-AH30)/2*((Assumptions!$B$27-AH30+1))/(Assumptions!$B$27/2*(Assumptions!$B$27+1))))</f>
        <v>0</v>
      </c>
      <c r="AI43" s="71">
        <f>(((Assumptions!$B$27-AI30)/2*((Assumptions!$B$27-AI30+1))/(Assumptions!$B$27/2*(Assumptions!$B$27+1))))</f>
        <v>0</v>
      </c>
      <c r="AJ43" s="71">
        <f>(((Assumptions!$B$27-AJ30)/2*((Assumptions!$B$27-AJ30+1))/(Assumptions!$B$27/2*(Assumptions!$B$27+1))))</f>
        <v>0</v>
      </c>
      <c r="AK43" s="50" t="str">
        <f t="shared" si="14"/>
        <v>Oct</v>
      </c>
      <c r="AL43" s="71">
        <f>(((Assumptions!$B$27-AL30)/2*((Assumptions!$B$27-AL30+1))/(Assumptions!$B$27/2*(Assumptions!$B$27+1))))</f>
        <v>0.88010204081632648</v>
      </c>
      <c r="AM43" s="71">
        <f>(((Assumptions!$B$27-AM30)/2*((Assumptions!$B$27-AM30+1))/(Assumptions!$B$27/2*(Assumptions!$B$27+1))))</f>
        <v>0.47704081632653061</v>
      </c>
      <c r="AN43" s="71">
        <f>(((Assumptions!$B$27-AN30)/2*((Assumptions!$B$27-AN30+1))/(Assumptions!$B$27/2*(Assumptions!$B$27+1))))</f>
        <v>0.19642857142857142</v>
      </c>
      <c r="AO43" s="71">
        <f>(((Assumptions!$B$27-AO30)/2*((Assumptions!$B$27-AO30+1))/(Assumptions!$B$27/2*(Assumptions!$B$27+1))))</f>
        <v>3.826530612244898E-2</v>
      </c>
      <c r="AP43" s="71">
        <f>(((Assumptions!$B$27-AP30)/2*((Assumptions!$B$27-AP30+1))/(Assumptions!$B$27/2*(Assumptions!$B$27+1))))</f>
        <v>0</v>
      </c>
      <c r="AQ43" s="71">
        <f>(((Assumptions!$B$27-AQ30)/2*((Assumptions!$B$27-AQ30+1))/(Assumptions!$B$27/2*(Assumptions!$B$27+1))))</f>
        <v>0</v>
      </c>
      <c r="AR43" s="71">
        <f>(((Assumptions!$B$27-AR30)/2*((Assumptions!$B$27-AR30+1))/(Assumptions!$B$27/2*(Assumptions!$B$27+1))))</f>
        <v>0</v>
      </c>
      <c r="AS43" s="71">
        <f>(((Assumptions!$B$27-AS30)/2*((Assumptions!$B$27-AS30+1))/(Assumptions!$B$27/2*(Assumptions!$B$27+1))))</f>
        <v>0</v>
      </c>
      <c r="AT43" s="50" t="str">
        <f t="shared" si="15"/>
        <v>Oct</v>
      </c>
      <c r="AU43" s="71">
        <f>(((Assumptions!$B$27-AU30)/2*((Assumptions!$B$27-AU30+1))/(Assumptions!$B$27/2*(Assumptions!$B$27+1))))</f>
        <v>0.88010204081632648</v>
      </c>
      <c r="AV43" s="71">
        <f>(((Assumptions!$B$27-AV30)/2*((Assumptions!$B$27-AV30+1))/(Assumptions!$B$27/2*(Assumptions!$B$27+1))))</f>
        <v>0.47704081632653061</v>
      </c>
      <c r="AW43" s="71">
        <f>(((Assumptions!$B$27-AW30)/2*((Assumptions!$B$27-AW30+1))/(Assumptions!$B$27/2*(Assumptions!$B$27+1))))</f>
        <v>0.19642857142857142</v>
      </c>
      <c r="AX43" s="71">
        <f>(((Assumptions!$B$27-AX30)/2*((Assumptions!$B$27-AX30+1))/(Assumptions!$B$27/2*(Assumptions!$B$27+1))))</f>
        <v>3.826530612244898E-2</v>
      </c>
      <c r="AY43" s="71">
        <f>(((Assumptions!$B$27-AY30)/2*((Assumptions!$B$27-AY30+1))/(Assumptions!$B$27/2*(Assumptions!$B$27+1))))</f>
        <v>0</v>
      </c>
      <c r="AZ43" s="71">
        <f>(((Assumptions!$B$27-AZ30)/2*((Assumptions!$B$27-AZ30+1))/(Assumptions!$B$27/2*(Assumptions!$B$27+1))))</f>
        <v>0</v>
      </c>
      <c r="BA43" s="71">
        <f>(((Assumptions!$B$27-BA30)/2*((Assumptions!$B$27-BA30+1))/(Assumptions!$B$27/2*(Assumptions!$B$27+1))))</f>
        <v>0</v>
      </c>
      <c r="BB43" s="71">
        <f>(((Assumptions!$B$27-BB30)/2*((Assumptions!$B$27-BB30+1))/(Assumptions!$B$27/2*(Assumptions!$B$27+1))))</f>
        <v>0</v>
      </c>
      <c r="BC43" s="50" t="str">
        <f t="shared" si="16"/>
        <v>Oct</v>
      </c>
      <c r="BD43" s="71">
        <f>(((Assumptions!$B$27-BD30)/2*((Assumptions!$B$27-BD30+1))/(Assumptions!$B$27/2*(Assumptions!$B$27+1))))</f>
        <v>0.88010204081632648</v>
      </c>
      <c r="BE43" s="71">
        <f>(((Assumptions!$B$27-BE30)/2*((Assumptions!$B$27-BE30+1))/(Assumptions!$B$27/2*(Assumptions!$B$27+1))))</f>
        <v>0.47704081632653061</v>
      </c>
      <c r="BF43" s="71">
        <f>(((Assumptions!$B$27-BF30)/2*((Assumptions!$B$27-BF30+1))/(Assumptions!$B$27/2*(Assumptions!$B$27+1))))</f>
        <v>0.19642857142857142</v>
      </c>
      <c r="BG43" s="71">
        <f>(((Assumptions!$B$27-BG30)/2*((Assumptions!$B$27-BG30+1))/(Assumptions!$B$27/2*(Assumptions!$B$27+1))))</f>
        <v>3.826530612244898E-2</v>
      </c>
      <c r="BH43" s="71">
        <f>(((Assumptions!$B$27-BH30)/2*((Assumptions!$B$27-BH30+1))/(Assumptions!$B$27/2*(Assumptions!$B$27+1))))</f>
        <v>0</v>
      </c>
      <c r="BI43" s="71">
        <f>(((Assumptions!$B$27-BI30)/2*((Assumptions!$B$27-BI30+1))/(Assumptions!$B$27/2*(Assumptions!$B$27+1))))</f>
        <v>0</v>
      </c>
      <c r="BJ43" s="71">
        <f>(((Assumptions!$B$27-BJ30)/2*((Assumptions!$B$27-BJ30+1))/(Assumptions!$B$27/2*(Assumptions!$B$27+1))))</f>
        <v>0</v>
      </c>
      <c r="BK43" s="71">
        <f>(((Assumptions!$B$27-BK30)/2*((Assumptions!$B$27-BK30+1))/(Assumptions!$B$27/2*(Assumptions!$B$27+1))))</f>
        <v>0</v>
      </c>
      <c r="BL43" s="50" t="str">
        <f t="shared" si="17"/>
        <v>Oct</v>
      </c>
      <c r="BM43" s="71">
        <f>(((Assumptions!$B$27-BM30)/2*((Assumptions!$B$27-BM30+1))/(Assumptions!$B$27/2*(Assumptions!$B$27+1))))</f>
        <v>0.88010204081632648</v>
      </c>
      <c r="BN43" s="71">
        <f>(((Assumptions!$B$27-BN30)/2*((Assumptions!$B$27-BN30+1))/(Assumptions!$B$27/2*(Assumptions!$B$27+1))))</f>
        <v>0.47704081632653061</v>
      </c>
      <c r="BO43" s="71">
        <f>(((Assumptions!$B$27-BO30)/2*((Assumptions!$B$27-BO30+1))/(Assumptions!$B$27/2*(Assumptions!$B$27+1))))</f>
        <v>0.19642857142857142</v>
      </c>
      <c r="BP43" s="71">
        <f>(((Assumptions!$B$27-BP30)/2*((Assumptions!$B$27-BP30+1))/(Assumptions!$B$27/2*(Assumptions!$B$27+1))))</f>
        <v>3.826530612244898E-2</v>
      </c>
      <c r="BQ43" s="71">
        <f>(((Assumptions!$B$27-BQ30)/2*((Assumptions!$B$27-BQ30+1))/(Assumptions!$B$27/2*(Assumptions!$B$27+1))))</f>
        <v>0</v>
      </c>
      <c r="BR43" s="71">
        <f>(((Assumptions!$B$27-BR30)/2*((Assumptions!$B$27-BR30+1))/(Assumptions!$B$27/2*(Assumptions!$B$27+1))))</f>
        <v>0</v>
      </c>
      <c r="BS43" s="71">
        <f>(((Assumptions!$B$27-BS30)/2*((Assumptions!$B$27-BS30+1))/(Assumptions!$B$27/2*(Assumptions!$B$27+1))))</f>
        <v>0</v>
      </c>
      <c r="BT43" s="71">
        <f>(((Assumptions!$B$27-BT30)/2*((Assumptions!$B$27-BT30+1))/(Assumptions!$B$27/2*(Assumptions!$B$27+1))))</f>
        <v>0</v>
      </c>
      <c r="BU43" s="50" t="str">
        <f t="shared" si="18"/>
        <v>Oct</v>
      </c>
      <c r="BV43" s="71">
        <f>(((Assumptions!$B$27-BV30)/2*((Assumptions!$B$27-BV30+1))/(Assumptions!$B$27/2*(Assumptions!$B$27+1))))</f>
        <v>0.88010204081632648</v>
      </c>
      <c r="BW43" s="71">
        <f>(((Assumptions!$B$27-BW30)/2*((Assumptions!$B$27-BW30+1))/(Assumptions!$B$27/2*(Assumptions!$B$27+1))))</f>
        <v>0.47704081632653061</v>
      </c>
      <c r="BX43" s="71">
        <f>(((Assumptions!$B$27-BX30)/2*((Assumptions!$B$27-BX30+1))/(Assumptions!$B$27/2*(Assumptions!$B$27+1))))</f>
        <v>0.19642857142857142</v>
      </c>
      <c r="BY43" s="71">
        <f>(((Assumptions!$B$27-BY30)/2*((Assumptions!$B$27-BY30+1))/(Assumptions!$B$27/2*(Assumptions!$B$27+1))))</f>
        <v>3.826530612244898E-2</v>
      </c>
      <c r="BZ43" s="71">
        <f>(((Assumptions!$B$27-BZ30)/2*((Assumptions!$B$27-BZ30+1))/(Assumptions!$B$27/2*(Assumptions!$B$27+1))))</f>
        <v>0</v>
      </c>
      <c r="CA43" s="71">
        <f>(((Assumptions!$B$27-CA30)/2*((Assumptions!$B$27-CA30+1))/(Assumptions!$B$27/2*(Assumptions!$B$27+1))))</f>
        <v>0</v>
      </c>
      <c r="CB43" s="71">
        <f>(((Assumptions!$B$27-CB30)/2*((Assumptions!$B$27-CB30+1))/(Assumptions!$B$27/2*(Assumptions!$B$27+1))))</f>
        <v>0</v>
      </c>
      <c r="CC43" s="71">
        <f>(((Assumptions!$B$27-CC30)/2*((Assumptions!$B$27-CC30+1))/(Assumptions!$B$27/2*(Assumptions!$B$27+1))))</f>
        <v>0</v>
      </c>
      <c r="CD43" s="50" t="str">
        <f t="shared" si="19"/>
        <v>Oct</v>
      </c>
      <c r="CE43" s="71">
        <f>(((Assumptions!$B$27-CE30)/2*((Assumptions!$B$27-CE30+1))/(Assumptions!$B$27/2*(Assumptions!$B$27+1))))</f>
        <v>0.88010204081632648</v>
      </c>
      <c r="CF43" s="71">
        <f>(((Assumptions!$B$27-CF30)/2*((Assumptions!$B$27-CF30+1))/(Assumptions!$B$27/2*(Assumptions!$B$27+1))))</f>
        <v>0.47704081632653061</v>
      </c>
      <c r="CG43" s="71">
        <f>(((Assumptions!$B$27-CG30)/2*((Assumptions!$B$27-CG30+1))/(Assumptions!$B$27/2*(Assumptions!$B$27+1))))</f>
        <v>0.19642857142857142</v>
      </c>
      <c r="CH43" s="71">
        <f>(((Assumptions!$B$27-CH30)/2*((Assumptions!$B$27-CH30+1))/(Assumptions!$B$27/2*(Assumptions!$B$27+1))))</f>
        <v>3.826530612244898E-2</v>
      </c>
      <c r="CI43" s="71">
        <f>(((Assumptions!$B$27-CI30)/2*((Assumptions!$B$27-CI30+1))/(Assumptions!$B$27/2*(Assumptions!$B$27+1))))</f>
        <v>0</v>
      </c>
      <c r="CJ43" s="71">
        <f>(((Assumptions!$B$27-CJ30)/2*((Assumptions!$B$27-CJ30+1))/(Assumptions!$B$27/2*(Assumptions!$B$27+1))))</f>
        <v>0</v>
      </c>
      <c r="CK43" s="71">
        <f>(((Assumptions!$B$27-CK30)/2*((Assumptions!$B$27-CK30+1))/(Assumptions!$B$27/2*(Assumptions!$B$27+1))))</f>
        <v>0</v>
      </c>
      <c r="CL43" s="71">
        <f>(((Assumptions!$B$27-CL30)/2*((Assumptions!$B$27-CL30+1))/(Assumptions!$B$27/2*(Assumptions!$B$27+1))))</f>
        <v>0</v>
      </c>
    </row>
    <row r="44" spans="1:90" ht="13.7" customHeight="1">
      <c r="A44" s="50" t="str">
        <f t="shared" si="10"/>
        <v>Nov</v>
      </c>
      <c r="B44" s="70">
        <f>(((Assumptions!$B$27-B31)/2*((Assumptions!$B$27-B31+1))/(Assumptions!$B$27/2*(Assumptions!$B$27+1))))</f>
        <v>0.91921768707482998</v>
      </c>
      <c r="C44" s="70">
        <f>(((Assumptions!$B$27-C31)/2*((Assumptions!$B$27-C31+1))/(Assumptions!$B$27/2*(Assumptions!$B$27+1))))</f>
        <v>0.50595238095238093</v>
      </c>
      <c r="D44" s="70">
        <f>(((Assumptions!$B$27-D31)/2*((Assumptions!$B$27-D31+1))/(Assumptions!$B$27/2*(Assumptions!$B$27+1))))</f>
        <v>0.2151360544217687</v>
      </c>
      <c r="E44" s="70">
        <f>(((Assumptions!$B$27-E31)/2*((Assumptions!$B$27-E31+1))/(Assumptions!$B$27/2*(Assumptions!$B$27+1))))</f>
        <v>4.6768707482993201E-2</v>
      </c>
      <c r="F44" s="70">
        <f>(((Assumptions!$B$27-F31)/2*((Assumptions!$B$27-F31+1))/(Assumptions!$B$27/2*(Assumptions!$B$27+1))))</f>
        <v>0</v>
      </c>
      <c r="G44" s="70">
        <f>(((Assumptions!$B$27-G31)/2*((Assumptions!$B$27-G31+1))/(Assumptions!$B$27/2*(Assumptions!$B$27+1))))</f>
        <v>0</v>
      </c>
      <c r="H44" s="70">
        <f>(((Assumptions!$B$27-H31)/2*((Assumptions!$B$27-H31+1))/(Assumptions!$B$27/2*(Assumptions!$B$27+1))))</f>
        <v>0</v>
      </c>
      <c r="I44" s="70">
        <f>(((Assumptions!$B$27-I31)/2*((Assumptions!$B$27-I31+1))/(Assumptions!$B$27/2*(Assumptions!$B$27+1))))</f>
        <v>0</v>
      </c>
      <c r="J44" s="68" t="str">
        <f t="shared" si="11"/>
        <v>Nov</v>
      </c>
      <c r="K44" s="70">
        <f>(((Assumptions!$B$27-K31)/2*((Assumptions!$B$27-K31+1))/(Assumptions!$B$27/2*(Assumptions!$B$27+1))))</f>
        <v>0.91921768707482998</v>
      </c>
      <c r="L44" s="71">
        <f>(((Assumptions!$B$27-L31)/2*((Assumptions!$B$27-L31+1))/(Assumptions!$B$27/2*(Assumptions!$B$27+1))))</f>
        <v>0.50595238095238093</v>
      </c>
      <c r="M44" s="71">
        <f>(((Assumptions!$B$27-M31)/2*((Assumptions!$B$27-M31+1))/(Assumptions!$B$27/2*(Assumptions!$B$27+1))))</f>
        <v>0.2151360544217687</v>
      </c>
      <c r="N44" s="71">
        <f>(((Assumptions!$B$27-N31)/2*((Assumptions!$B$27-N31+1))/(Assumptions!$B$27/2*(Assumptions!$B$27+1))))</f>
        <v>4.6768707482993201E-2</v>
      </c>
      <c r="O44" s="71">
        <f>(((Assumptions!$B$27-O31)/2*((Assumptions!$B$27-O31+1))/(Assumptions!$B$27/2*(Assumptions!$B$27+1))))</f>
        <v>0</v>
      </c>
      <c r="P44" s="71">
        <f>(((Assumptions!$B$27-P31)/2*((Assumptions!$B$27-P31+1))/(Assumptions!$B$27/2*(Assumptions!$B$27+1))))</f>
        <v>0</v>
      </c>
      <c r="Q44" s="71">
        <f>(((Assumptions!$B$27-Q31)/2*((Assumptions!$B$27-Q31+1))/(Assumptions!$B$27/2*(Assumptions!$B$27+1))))</f>
        <v>0</v>
      </c>
      <c r="R44" s="71">
        <f>(((Assumptions!$B$27-R31)/2*((Assumptions!$B$27-R31+1))/(Assumptions!$B$27/2*(Assumptions!$B$27+1))))</f>
        <v>0</v>
      </c>
      <c r="S44" s="50" t="str">
        <f t="shared" si="12"/>
        <v>Nov</v>
      </c>
      <c r="T44" s="71">
        <f>(((Assumptions!$B$27-T31)/2*((Assumptions!$B$27-T31+1))/(Assumptions!$B$27/2*(Assumptions!$B$27+1))))</f>
        <v>0.91921768707482998</v>
      </c>
      <c r="U44" s="71">
        <f>(((Assumptions!$B$27-U31)/2*((Assumptions!$B$27-U31+1))/(Assumptions!$B$27/2*(Assumptions!$B$27+1))))</f>
        <v>0.50595238095238093</v>
      </c>
      <c r="V44" s="71">
        <f>(((Assumptions!$B$27-V31)/2*((Assumptions!$B$27-V31+1))/(Assumptions!$B$27/2*(Assumptions!$B$27+1))))</f>
        <v>0.2151360544217687</v>
      </c>
      <c r="W44" s="71">
        <f>(((Assumptions!$B$27-W31)/2*((Assumptions!$B$27-W31+1))/(Assumptions!$B$27/2*(Assumptions!$B$27+1))))</f>
        <v>4.6768707482993201E-2</v>
      </c>
      <c r="X44" s="71">
        <f>(((Assumptions!$B$27-X31)/2*((Assumptions!$B$27-X31+1))/(Assumptions!$B$27/2*(Assumptions!$B$27+1))))</f>
        <v>0</v>
      </c>
      <c r="Y44" s="71">
        <f>(((Assumptions!$B$27-Y31)/2*((Assumptions!$B$27-Y31+1))/(Assumptions!$B$27/2*(Assumptions!$B$27+1))))</f>
        <v>0</v>
      </c>
      <c r="Z44" s="71">
        <f>(((Assumptions!$B$27-Z31)/2*((Assumptions!$B$27-Z31+1))/(Assumptions!$B$27/2*(Assumptions!$B$27+1))))</f>
        <v>0</v>
      </c>
      <c r="AA44" s="71">
        <f>(((Assumptions!$B$27-AA31)/2*((Assumptions!$B$27-AA31+1))/(Assumptions!$B$27/2*(Assumptions!$B$27+1))))</f>
        <v>0</v>
      </c>
      <c r="AB44" s="50" t="str">
        <f t="shared" si="13"/>
        <v>Nov</v>
      </c>
      <c r="AC44" s="71">
        <f>(((Assumptions!$B$27-AC31)/2*((Assumptions!$B$27-AC31+1))/(Assumptions!$B$27/2*(Assumptions!$B$27+1))))</f>
        <v>0.91921768707482998</v>
      </c>
      <c r="AD44" s="71">
        <f>(((Assumptions!$B$27-AD31)/2*((Assumptions!$B$27-AD31+1))/(Assumptions!$B$27/2*(Assumptions!$B$27+1))))</f>
        <v>0.50595238095238093</v>
      </c>
      <c r="AE44" s="71">
        <f>(((Assumptions!$B$27-AE31)/2*((Assumptions!$B$27-AE31+1))/(Assumptions!$B$27/2*(Assumptions!$B$27+1))))</f>
        <v>0.2151360544217687</v>
      </c>
      <c r="AF44" s="71">
        <f>(((Assumptions!$B$27-AF31)/2*((Assumptions!$B$27-AF31+1))/(Assumptions!$B$27/2*(Assumptions!$B$27+1))))</f>
        <v>4.6768707482993201E-2</v>
      </c>
      <c r="AG44" s="71">
        <f>(((Assumptions!$B$27-AG31)/2*((Assumptions!$B$27-AG31+1))/(Assumptions!$B$27/2*(Assumptions!$B$27+1))))</f>
        <v>0</v>
      </c>
      <c r="AH44" s="71">
        <f>(((Assumptions!$B$27-AH31)/2*((Assumptions!$B$27-AH31+1))/(Assumptions!$B$27/2*(Assumptions!$B$27+1))))</f>
        <v>0</v>
      </c>
      <c r="AI44" s="71">
        <f>(((Assumptions!$B$27-AI31)/2*((Assumptions!$B$27-AI31+1))/(Assumptions!$B$27/2*(Assumptions!$B$27+1))))</f>
        <v>0</v>
      </c>
      <c r="AJ44" s="71">
        <f>(((Assumptions!$B$27-AJ31)/2*((Assumptions!$B$27-AJ31+1))/(Assumptions!$B$27/2*(Assumptions!$B$27+1))))</f>
        <v>0</v>
      </c>
      <c r="AK44" s="50" t="str">
        <f t="shared" si="14"/>
        <v>Nov</v>
      </c>
      <c r="AL44" s="71">
        <f>(((Assumptions!$B$27-AL31)/2*((Assumptions!$B$27-AL31+1))/(Assumptions!$B$27/2*(Assumptions!$B$27+1))))</f>
        <v>0.91921768707482998</v>
      </c>
      <c r="AM44" s="71">
        <f>(((Assumptions!$B$27-AM31)/2*((Assumptions!$B$27-AM31+1))/(Assumptions!$B$27/2*(Assumptions!$B$27+1))))</f>
        <v>0.50595238095238093</v>
      </c>
      <c r="AN44" s="71">
        <f>(((Assumptions!$B$27-AN31)/2*((Assumptions!$B$27-AN31+1))/(Assumptions!$B$27/2*(Assumptions!$B$27+1))))</f>
        <v>0.2151360544217687</v>
      </c>
      <c r="AO44" s="71">
        <f>(((Assumptions!$B$27-AO31)/2*((Assumptions!$B$27-AO31+1))/(Assumptions!$B$27/2*(Assumptions!$B$27+1))))</f>
        <v>4.6768707482993201E-2</v>
      </c>
      <c r="AP44" s="71">
        <f>(((Assumptions!$B$27-AP31)/2*((Assumptions!$B$27-AP31+1))/(Assumptions!$B$27/2*(Assumptions!$B$27+1))))</f>
        <v>0</v>
      </c>
      <c r="AQ44" s="71">
        <f>(((Assumptions!$B$27-AQ31)/2*((Assumptions!$B$27-AQ31+1))/(Assumptions!$B$27/2*(Assumptions!$B$27+1))))</f>
        <v>0</v>
      </c>
      <c r="AR44" s="71">
        <f>(((Assumptions!$B$27-AR31)/2*((Assumptions!$B$27-AR31+1))/(Assumptions!$B$27/2*(Assumptions!$B$27+1))))</f>
        <v>0</v>
      </c>
      <c r="AS44" s="71">
        <f>(((Assumptions!$B$27-AS31)/2*((Assumptions!$B$27-AS31+1))/(Assumptions!$B$27/2*(Assumptions!$B$27+1))))</f>
        <v>0</v>
      </c>
      <c r="AT44" s="50" t="str">
        <f t="shared" si="15"/>
        <v>Nov</v>
      </c>
      <c r="AU44" s="71">
        <f>(((Assumptions!$B$27-AU31)/2*((Assumptions!$B$27-AU31+1))/(Assumptions!$B$27/2*(Assumptions!$B$27+1))))</f>
        <v>0.91921768707482998</v>
      </c>
      <c r="AV44" s="71">
        <f>(((Assumptions!$B$27-AV31)/2*((Assumptions!$B$27-AV31+1))/(Assumptions!$B$27/2*(Assumptions!$B$27+1))))</f>
        <v>0.50595238095238093</v>
      </c>
      <c r="AW44" s="71">
        <f>(((Assumptions!$B$27-AW31)/2*((Assumptions!$B$27-AW31+1))/(Assumptions!$B$27/2*(Assumptions!$B$27+1))))</f>
        <v>0.2151360544217687</v>
      </c>
      <c r="AX44" s="71">
        <f>(((Assumptions!$B$27-AX31)/2*((Assumptions!$B$27-AX31+1))/(Assumptions!$B$27/2*(Assumptions!$B$27+1))))</f>
        <v>4.6768707482993201E-2</v>
      </c>
      <c r="AY44" s="71">
        <f>(((Assumptions!$B$27-AY31)/2*((Assumptions!$B$27-AY31+1))/(Assumptions!$B$27/2*(Assumptions!$B$27+1))))</f>
        <v>0</v>
      </c>
      <c r="AZ44" s="71">
        <f>(((Assumptions!$B$27-AZ31)/2*((Assumptions!$B$27-AZ31+1))/(Assumptions!$B$27/2*(Assumptions!$B$27+1))))</f>
        <v>0</v>
      </c>
      <c r="BA44" s="71">
        <f>(((Assumptions!$B$27-BA31)/2*((Assumptions!$B$27-BA31+1))/(Assumptions!$B$27/2*(Assumptions!$B$27+1))))</f>
        <v>0</v>
      </c>
      <c r="BB44" s="71">
        <f>(((Assumptions!$B$27-BB31)/2*((Assumptions!$B$27-BB31+1))/(Assumptions!$B$27/2*(Assumptions!$B$27+1))))</f>
        <v>0</v>
      </c>
      <c r="BC44" s="50" t="str">
        <f t="shared" si="16"/>
        <v>Nov</v>
      </c>
      <c r="BD44" s="71">
        <f>(((Assumptions!$B$27-BD31)/2*((Assumptions!$B$27-BD31+1))/(Assumptions!$B$27/2*(Assumptions!$B$27+1))))</f>
        <v>0.91921768707482998</v>
      </c>
      <c r="BE44" s="71">
        <f>(((Assumptions!$B$27-BE31)/2*((Assumptions!$B$27-BE31+1))/(Assumptions!$B$27/2*(Assumptions!$B$27+1))))</f>
        <v>0.50595238095238093</v>
      </c>
      <c r="BF44" s="71">
        <f>(((Assumptions!$B$27-BF31)/2*((Assumptions!$B$27-BF31+1))/(Assumptions!$B$27/2*(Assumptions!$B$27+1))))</f>
        <v>0.2151360544217687</v>
      </c>
      <c r="BG44" s="71">
        <f>(((Assumptions!$B$27-BG31)/2*((Assumptions!$B$27-BG31+1))/(Assumptions!$B$27/2*(Assumptions!$B$27+1))))</f>
        <v>4.6768707482993201E-2</v>
      </c>
      <c r="BH44" s="71">
        <f>(((Assumptions!$B$27-BH31)/2*((Assumptions!$B$27-BH31+1))/(Assumptions!$B$27/2*(Assumptions!$B$27+1))))</f>
        <v>0</v>
      </c>
      <c r="BI44" s="71">
        <f>(((Assumptions!$B$27-BI31)/2*((Assumptions!$B$27-BI31+1))/(Assumptions!$B$27/2*(Assumptions!$B$27+1))))</f>
        <v>0</v>
      </c>
      <c r="BJ44" s="71">
        <f>(((Assumptions!$B$27-BJ31)/2*((Assumptions!$B$27-BJ31+1))/(Assumptions!$B$27/2*(Assumptions!$B$27+1))))</f>
        <v>0</v>
      </c>
      <c r="BK44" s="71">
        <f>(((Assumptions!$B$27-BK31)/2*((Assumptions!$B$27-BK31+1))/(Assumptions!$B$27/2*(Assumptions!$B$27+1))))</f>
        <v>0</v>
      </c>
      <c r="BL44" s="50" t="str">
        <f t="shared" si="17"/>
        <v>Nov</v>
      </c>
      <c r="BM44" s="71">
        <f>(((Assumptions!$B$27-BM31)/2*((Assumptions!$B$27-BM31+1))/(Assumptions!$B$27/2*(Assumptions!$B$27+1))))</f>
        <v>0.91921768707482998</v>
      </c>
      <c r="BN44" s="71">
        <f>(((Assumptions!$B$27-BN31)/2*((Assumptions!$B$27-BN31+1))/(Assumptions!$B$27/2*(Assumptions!$B$27+1))))</f>
        <v>0.50595238095238093</v>
      </c>
      <c r="BO44" s="71">
        <f>(((Assumptions!$B$27-BO31)/2*((Assumptions!$B$27-BO31+1))/(Assumptions!$B$27/2*(Assumptions!$B$27+1))))</f>
        <v>0.2151360544217687</v>
      </c>
      <c r="BP44" s="71">
        <f>(((Assumptions!$B$27-BP31)/2*((Assumptions!$B$27-BP31+1))/(Assumptions!$B$27/2*(Assumptions!$B$27+1))))</f>
        <v>4.6768707482993201E-2</v>
      </c>
      <c r="BQ44" s="71">
        <f>(((Assumptions!$B$27-BQ31)/2*((Assumptions!$B$27-BQ31+1))/(Assumptions!$B$27/2*(Assumptions!$B$27+1))))</f>
        <v>0</v>
      </c>
      <c r="BR44" s="71">
        <f>(((Assumptions!$B$27-BR31)/2*((Assumptions!$B$27-BR31+1))/(Assumptions!$B$27/2*(Assumptions!$B$27+1))))</f>
        <v>0</v>
      </c>
      <c r="BS44" s="71">
        <f>(((Assumptions!$B$27-BS31)/2*((Assumptions!$B$27-BS31+1))/(Assumptions!$B$27/2*(Assumptions!$B$27+1))))</f>
        <v>0</v>
      </c>
      <c r="BT44" s="71">
        <f>(((Assumptions!$B$27-BT31)/2*((Assumptions!$B$27-BT31+1))/(Assumptions!$B$27/2*(Assumptions!$B$27+1))))</f>
        <v>0</v>
      </c>
      <c r="BU44" s="50" t="str">
        <f t="shared" si="18"/>
        <v>Nov</v>
      </c>
      <c r="BV44" s="71">
        <f>(((Assumptions!$B$27-BV31)/2*((Assumptions!$B$27-BV31+1))/(Assumptions!$B$27/2*(Assumptions!$B$27+1))))</f>
        <v>0.91921768707482998</v>
      </c>
      <c r="BW44" s="71">
        <f>(((Assumptions!$B$27-BW31)/2*((Assumptions!$B$27-BW31+1))/(Assumptions!$B$27/2*(Assumptions!$B$27+1))))</f>
        <v>0.50595238095238093</v>
      </c>
      <c r="BX44" s="71">
        <f>(((Assumptions!$B$27-BX31)/2*((Assumptions!$B$27-BX31+1))/(Assumptions!$B$27/2*(Assumptions!$B$27+1))))</f>
        <v>0.2151360544217687</v>
      </c>
      <c r="BY44" s="71">
        <f>(((Assumptions!$B$27-BY31)/2*((Assumptions!$B$27-BY31+1))/(Assumptions!$B$27/2*(Assumptions!$B$27+1))))</f>
        <v>4.6768707482993201E-2</v>
      </c>
      <c r="BZ44" s="71">
        <f>(((Assumptions!$B$27-BZ31)/2*((Assumptions!$B$27-BZ31+1))/(Assumptions!$B$27/2*(Assumptions!$B$27+1))))</f>
        <v>0</v>
      </c>
      <c r="CA44" s="71">
        <f>(((Assumptions!$B$27-CA31)/2*((Assumptions!$B$27-CA31+1))/(Assumptions!$B$27/2*(Assumptions!$B$27+1))))</f>
        <v>0</v>
      </c>
      <c r="CB44" s="71">
        <f>(((Assumptions!$B$27-CB31)/2*((Assumptions!$B$27-CB31+1))/(Assumptions!$B$27/2*(Assumptions!$B$27+1))))</f>
        <v>0</v>
      </c>
      <c r="CC44" s="71">
        <f>(((Assumptions!$B$27-CC31)/2*((Assumptions!$B$27-CC31+1))/(Assumptions!$B$27/2*(Assumptions!$B$27+1))))</f>
        <v>0</v>
      </c>
      <c r="CD44" s="50" t="str">
        <f t="shared" si="19"/>
        <v>Nov</v>
      </c>
      <c r="CE44" s="71">
        <f>(((Assumptions!$B$27-CE31)/2*((Assumptions!$B$27-CE31+1))/(Assumptions!$B$27/2*(Assumptions!$B$27+1))))</f>
        <v>0.91921768707482998</v>
      </c>
      <c r="CF44" s="71">
        <f>(((Assumptions!$B$27-CF31)/2*((Assumptions!$B$27-CF31+1))/(Assumptions!$B$27/2*(Assumptions!$B$27+1))))</f>
        <v>0.50595238095238093</v>
      </c>
      <c r="CG44" s="71">
        <f>(((Assumptions!$B$27-CG31)/2*((Assumptions!$B$27-CG31+1))/(Assumptions!$B$27/2*(Assumptions!$B$27+1))))</f>
        <v>0.2151360544217687</v>
      </c>
      <c r="CH44" s="71">
        <f>(((Assumptions!$B$27-CH31)/2*((Assumptions!$B$27-CH31+1))/(Assumptions!$B$27/2*(Assumptions!$B$27+1))))</f>
        <v>4.6768707482993201E-2</v>
      </c>
      <c r="CI44" s="71">
        <f>(((Assumptions!$B$27-CI31)/2*((Assumptions!$B$27-CI31+1))/(Assumptions!$B$27/2*(Assumptions!$B$27+1))))</f>
        <v>0</v>
      </c>
      <c r="CJ44" s="71">
        <f>(((Assumptions!$B$27-CJ31)/2*((Assumptions!$B$27-CJ31+1))/(Assumptions!$B$27/2*(Assumptions!$B$27+1))))</f>
        <v>0</v>
      </c>
      <c r="CK44" s="71">
        <f>(((Assumptions!$B$27-CK31)/2*((Assumptions!$B$27-CK31+1))/(Assumptions!$B$27/2*(Assumptions!$B$27+1))))</f>
        <v>0</v>
      </c>
      <c r="CL44" s="71">
        <f>(((Assumptions!$B$27-CL31)/2*((Assumptions!$B$27-CL31+1))/(Assumptions!$B$27/2*(Assumptions!$B$27+1))))</f>
        <v>0</v>
      </c>
    </row>
    <row r="45" spans="1:90" ht="13.7" customHeight="1">
      <c r="A45" s="50" t="str">
        <f t="shared" si="10"/>
        <v>Dec</v>
      </c>
      <c r="B45" s="70">
        <f>(((Assumptions!$B$27-B32)/2*((Assumptions!$B$27-B32+1))/(Assumptions!$B$27/2*(Assumptions!$B$27+1))))</f>
        <v>0.95918367346938771</v>
      </c>
      <c r="C45" s="70">
        <f>(((Assumptions!$B$27-C32)/2*((Assumptions!$B$27-C32+1))/(Assumptions!$B$27/2*(Assumptions!$B$27+1))))</f>
        <v>0.5357142857142857</v>
      </c>
      <c r="D45" s="70">
        <f>(((Assumptions!$B$27-D32)/2*((Assumptions!$B$27-D32+1))/(Assumptions!$B$27/2*(Assumptions!$B$27+1))))</f>
        <v>0.23469387755102042</v>
      </c>
      <c r="E45" s="70">
        <f>(((Assumptions!$B$27-E32)/2*((Assumptions!$B$27-E32+1))/(Assumptions!$B$27/2*(Assumptions!$B$27+1))))</f>
        <v>5.6122448979591837E-2</v>
      </c>
      <c r="F45" s="70">
        <f>(((Assumptions!$B$27-F32)/2*((Assumptions!$B$27-F32+1))/(Assumptions!$B$27/2*(Assumptions!$B$27+1))))</f>
        <v>0</v>
      </c>
      <c r="G45" s="70">
        <f>(((Assumptions!$B$27-G32)/2*((Assumptions!$B$27-G32+1))/(Assumptions!$B$27/2*(Assumptions!$B$27+1))))</f>
        <v>0</v>
      </c>
      <c r="H45" s="70">
        <f>(((Assumptions!$B$27-H32)/2*((Assumptions!$B$27-H32+1))/(Assumptions!$B$27/2*(Assumptions!$B$27+1))))</f>
        <v>0</v>
      </c>
      <c r="I45" s="70">
        <f>(((Assumptions!$B$27-I32)/2*((Assumptions!$B$27-I32+1))/(Assumptions!$B$27/2*(Assumptions!$B$27+1))))</f>
        <v>0</v>
      </c>
      <c r="J45" s="68" t="str">
        <f t="shared" si="11"/>
        <v>Dec</v>
      </c>
      <c r="K45" s="70">
        <f>(((Assumptions!$B$27-K32)/2*((Assumptions!$B$27-K32+1))/(Assumptions!$B$27/2*(Assumptions!$B$27+1))))</f>
        <v>0.95918367346938771</v>
      </c>
      <c r="L45" s="71">
        <f>(((Assumptions!$B$27-L32)/2*((Assumptions!$B$27-L32+1))/(Assumptions!$B$27/2*(Assumptions!$B$27+1))))</f>
        <v>0.5357142857142857</v>
      </c>
      <c r="M45" s="71">
        <f>(((Assumptions!$B$27-M32)/2*((Assumptions!$B$27-M32+1))/(Assumptions!$B$27/2*(Assumptions!$B$27+1))))</f>
        <v>0.23469387755102042</v>
      </c>
      <c r="N45" s="71">
        <f>(((Assumptions!$B$27-N32)/2*((Assumptions!$B$27-N32+1))/(Assumptions!$B$27/2*(Assumptions!$B$27+1))))</f>
        <v>5.6122448979591837E-2</v>
      </c>
      <c r="O45" s="71">
        <f>(((Assumptions!$B$27-O32)/2*((Assumptions!$B$27-O32+1))/(Assumptions!$B$27/2*(Assumptions!$B$27+1))))</f>
        <v>0</v>
      </c>
      <c r="P45" s="71">
        <f>(((Assumptions!$B$27-P32)/2*((Assumptions!$B$27-P32+1))/(Assumptions!$B$27/2*(Assumptions!$B$27+1))))</f>
        <v>0</v>
      </c>
      <c r="Q45" s="71">
        <f>(((Assumptions!$B$27-Q32)/2*((Assumptions!$B$27-Q32+1))/(Assumptions!$B$27/2*(Assumptions!$B$27+1))))</f>
        <v>0</v>
      </c>
      <c r="R45" s="71">
        <f>(((Assumptions!$B$27-R32)/2*((Assumptions!$B$27-R32+1))/(Assumptions!$B$27/2*(Assumptions!$B$27+1))))</f>
        <v>0</v>
      </c>
      <c r="S45" s="50" t="str">
        <f t="shared" si="12"/>
        <v>Dec</v>
      </c>
      <c r="T45" s="71">
        <f>(((Assumptions!$B$27-T32)/2*((Assumptions!$B$27-T32+1))/(Assumptions!$B$27/2*(Assumptions!$B$27+1))))</f>
        <v>0.95918367346938771</v>
      </c>
      <c r="U45" s="71">
        <f>(((Assumptions!$B$27-U32)/2*((Assumptions!$B$27-U32+1))/(Assumptions!$B$27/2*(Assumptions!$B$27+1))))</f>
        <v>0.5357142857142857</v>
      </c>
      <c r="V45" s="71">
        <f>(((Assumptions!$B$27-V32)/2*((Assumptions!$B$27-V32+1))/(Assumptions!$B$27/2*(Assumptions!$B$27+1))))</f>
        <v>0.23469387755102042</v>
      </c>
      <c r="W45" s="71">
        <f>(((Assumptions!$B$27-W32)/2*((Assumptions!$B$27-W32+1))/(Assumptions!$B$27/2*(Assumptions!$B$27+1))))</f>
        <v>5.6122448979591837E-2</v>
      </c>
      <c r="X45" s="71">
        <f>(((Assumptions!$B$27-X32)/2*((Assumptions!$B$27-X32+1))/(Assumptions!$B$27/2*(Assumptions!$B$27+1))))</f>
        <v>0</v>
      </c>
      <c r="Y45" s="71">
        <f>(((Assumptions!$B$27-Y32)/2*((Assumptions!$B$27-Y32+1))/(Assumptions!$B$27/2*(Assumptions!$B$27+1))))</f>
        <v>0</v>
      </c>
      <c r="Z45" s="71">
        <f>(((Assumptions!$B$27-Z32)/2*((Assumptions!$B$27-Z32+1))/(Assumptions!$B$27/2*(Assumptions!$B$27+1))))</f>
        <v>0</v>
      </c>
      <c r="AA45" s="71">
        <f>(((Assumptions!$B$27-AA32)/2*((Assumptions!$B$27-AA32+1))/(Assumptions!$B$27/2*(Assumptions!$B$27+1))))</f>
        <v>0</v>
      </c>
      <c r="AB45" s="50" t="str">
        <f t="shared" si="13"/>
        <v>Dec</v>
      </c>
      <c r="AC45" s="71">
        <f>(((Assumptions!$B$27-AC32)/2*((Assumptions!$B$27-AC32+1))/(Assumptions!$B$27/2*(Assumptions!$B$27+1))))</f>
        <v>0.95918367346938771</v>
      </c>
      <c r="AD45" s="71">
        <f>(((Assumptions!$B$27-AD32)/2*((Assumptions!$B$27-AD32+1))/(Assumptions!$B$27/2*(Assumptions!$B$27+1))))</f>
        <v>0.5357142857142857</v>
      </c>
      <c r="AE45" s="71">
        <f>(((Assumptions!$B$27-AE32)/2*((Assumptions!$B$27-AE32+1))/(Assumptions!$B$27/2*(Assumptions!$B$27+1))))</f>
        <v>0.23469387755102042</v>
      </c>
      <c r="AF45" s="71">
        <f>(((Assumptions!$B$27-AF32)/2*((Assumptions!$B$27-AF32+1))/(Assumptions!$B$27/2*(Assumptions!$B$27+1))))</f>
        <v>5.6122448979591837E-2</v>
      </c>
      <c r="AG45" s="71">
        <f>(((Assumptions!$B$27-AG32)/2*((Assumptions!$B$27-AG32+1))/(Assumptions!$B$27/2*(Assumptions!$B$27+1))))</f>
        <v>0</v>
      </c>
      <c r="AH45" s="71">
        <f>(((Assumptions!$B$27-AH32)/2*((Assumptions!$B$27-AH32+1))/(Assumptions!$B$27/2*(Assumptions!$B$27+1))))</f>
        <v>0</v>
      </c>
      <c r="AI45" s="71">
        <f>(((Assumptions!$B$27-AI32)/2*((Assumptions!$B$27-AI32+1))/(Assumptions!$B$27/2*(Assumptions!$B$27+1))))</f>
        <v>0</v>
      </c>
      <c r="AJ45" s="71">
        <f>(((Assumptions!$B$27-AJ32)/2*((Assumptions!$B$27-AJ32+1))/(Assumptions!$B$27/2*(Assumptions!$B$27+1))))</f>
        <v>0</v>
      </c>
      <c r="AK45" s="50" t="str">
        <f t="shared" si="14"/>
        <v>Dec</v>
      </c>
      <c r="AL45" s="71">
        <f>(((Assumptions!$B$27-AL32)/2*((Assumptions!$B$27-AL32+1))/(Assumptions!$B$27/2*(Assumptions!$B$27+1))))</f>
        <v>0.95918367346938771</v>
      </c>
      <c r="AM45" s="71">
        <f>(((Assumptions!$B$27-AM32)/2*((Assumptions!$B$27-AM32+1))/(Assumptions!$B$27/2*(Assumptions!$B$27+1))))</f>
        <v>0.5357142857142857</v>
      </c>
      <c r="AN45" s="71">
        <f>(((Assumptions!$B$27-AN32)/2*((Assumptions!$B$27-AN32+1))/(Assumptions!$B$27/2*(Assumptions!$B$27+1))))</f>
        <v>0.23469387755102042</v>
      </c>
      <c r="AO45" s="71">
        <f>(((Assumptions!$B$27-AO32)/2*((Assumptions!$B$27-AO32+1))/(Assumptions!$B$27/2*(Assumptions!$B$27+1))))</f>
        <v>5.6122448979591837E-2</v>
      </c>
      <c r="AP45" s="71">
        <f>(((Assumptions!$B$27-AP32)/2*((Assumptions!$B$27-AP32+1))/(Assumptions!$B$27/2*(Assumptions!$B$27+1))))</f>
        <v>0</v>
      </c>
      <c r="AQ45" s="71">
        <f>(((Assumptions!$B$27-AQ32)/2*((Assumptions!$B$27-AQ32+1))/(Assumptions!$B$27/2*(Assumptions!$B$27+1))))</f>
        <v>0</v>
      </c>
      <c r="AR45" s="71">
        <f>(((Assumptions!$B$27-AR32)/2*((Assumptions!$B$27-AR32+1))/(Assumptions!$B$27/2*(Assumptions!$B$27+1))))</f>
        <v>0</v>
      </c>
      <c r="AS45" s="71">
        <f>(((Assumptions!$B$27-AS32)/2*((Assumptions!$B$27-AS32+1))/(Assumptions!$B$27/2*(Assumptions!$B$27+1))))</f>
        <v>0</v>
      </c>
      <c r="AT45" s="50" t="str">
        <f t="shared" si="15"/>
        <v>Dec</v>
      </c>
      <c r="AU45" s="71">
        <f>(((Assumptions!$B$27-AU32)/2*((Assumptions!$B$27-AU32+1))/(Assumptions!$B$27/2*(Assumptions!$B$27+1))))</f>
        <v>0.95918367346938771</v>
      </c>
      <c r="AV45" s="71">
        <f>(((Assumptions!$B$27-AV32)/2*((Assumptions!$B$27-AV32+1))/(Assumptions!$B$27/2*(Assumptions!$B$27+1))))</f>
        <v>0.5357142857142857</v>
      </c>
      <c r="AW45" s="71">
        <f>(((Assumptions!$B$27-AW32)/2*((Assumptions!$B$27-AW32+1))/(Assumptions!$B$27/2*(Assumptions!$B$27+1))))</f>
        <v>0.23469387755102042</v>
      </c>
      <c r="AX45" s="71">
        <f>(((Assumptions!$B$27-AX32)/2*((Assumptions!$B$27-AX32+1))/(Assumptions!$B$27/2*(Assumptions!$B$27+1))))</f>
        <v>5.6122448979591837E-2</v>
      </c>
      <c r="AY45" s="71">
        <f>(((Assumptions!$B$27-AY32)/2*((Assumptions!$B$27-AY32+1))/(Assumptions!$B$27/2*(Assumptions!$B$27+1))))</f>
        <v>0</v>
      </c>
      <c r="AZ45" s="71">
        <f>(((Assumptions!$B$27-AZ32)/2*((Assumptions!$B$27-AZ32+1))/(Assumptions!$B$27/2*(Assumptions!$B$27+1))))</f>
        <v>0</v>
      </c>
      <c r="BA45" s="71">
        <f>(((Assumptions!$B$27-BA32)/2*((Assumptions!$B$27-BA32+1))/(Assumptions!$B$27/2*(Assumptions!$B$27+1))))</f>
        <v>0</v>
      </c>
      <c r="BB45" s="71">
        <f>(((Assumptions!$B$27-BB32)/2*((Assumptions!$B$27-BB32+1))/(Assumptions!$B$27/2*(Assumptions!$B$27+1))))</f>
        <v>0</v>
      </c>
      <c r="BC45" s="50" t="str">
        <f t="shared" si="16"/>
        <v>Dec</v>
      </c>
      <c r="BD45" s="71">
        <f>(((Assumptions!$B$27-BD32)/2*((Assumptions!$B$27-BD32+1))/(Assumptions!$B$27/2*(Assumptions!$B$27+1))))</f>
        <v>0.95918367346938771</v>
      </c>
      <c r="BE45" s="71">
        <f>(((Assumptions!$B$27-BE32)/2*((Assumptions!$B$27-BE32+1))/(Assumptions!$B$27/2*(Assumptions!$B$27+1))))</f>
        <v>0.5357142857142857</v>
      </c>
      <c r="BF45" s="71">
        <f>(((Assumptions!$B$27-BF32)/2*((Assumptions!$B$27-BF32+1))/(Assumptions!$B$27/2*(Assumptions!$B$27+1))))</f>
        <v>0.23469387755102042</v>
      </c>
      <c r="BG45" s="71">
        <f>(((Assumptions!$B$27-BG32)/2*((Assumptions!$B$27-BG32+1))/(Assumptions!$B$27/2*(Assumptions!$B$27+1))))</f>
        <v>5.6122448979591837E-2</v>
      </c>
      <c r="BH45" s="71">
        <f>(((Assumptions!$B$27-BH32)/2*((Assumptions!$B$27-BH32+1))/(Assumptions!$B$27/2*(Assumptions!$B$27+1))))</f>
        <v>0</v>
      </c>
      <c r="BI45" s="71">
        <f>(((Assumptions!$B$27-BI32)/2*((Assumptions!$B$27-BI32+1))/(Assumptions!$B$27/2*(Assumptions!$B$27+1))))</f>
        <v>0</v>
      </c>
      <c r="BJ45" s="71">
        <f>(((Assumptions!$B$27-BJ32)/2*((Assumptions!$B$27-BJ32+1))/(Assumptions!$B$27/2*(Assumptions!$B$27+1))))</f>
        <v>0</v>
      </c>
      <c r="BK45" s="71">
        <f>(((Assumptions!$B$27-BK32)/2*((Assumptions!$B$27-BK32+1))/(Assumptions!$B$27/2*(Assumptions!$B$27+1))))</f>
        <v>0</v>
      </c>
      <c r="BL45" s="50" t="str">
        <f t="shared" si="17"/>
        <v>Dec</v>
      </c>
      <c r="BM45" s="71">
        <f>(((Assumptions!$B$27-BM32)/2*((Assumptions!$B$27-BM32+1))/(Assumptions!$B$27/2*(Assumptions!$B$27+1))))</f>
        <v>0.95918367346938771</v>
      </c>
      <c r="BN45" s="71">
        <f>(((Assumptions!$B$27-BN32)/2*((Assumptions!$B$27-BN32+1))/(Assumptions!$B$27/2*(Assumptions!$B$27+1))))</f>
        <v>0.5357142857142857</v>
      </c>
      <c r="BO45" s="71">
        <f>(((Assumptions!$B$27-BO32)/2*((Assumptions!$B$27-BO32+1))/(Assumptions!$B$27/2*(Assumptions!$B$27+1))))</f>
        <v>0.23469387755102042</v>
      </c>
      <c r="BP45" s="71">
        <f>(((Assumptions!$B$27-BP32)/2*((Assumptions!$B$27-BP32+1))/(Assumptions!$B$27/2*(Assumptions!$B$27+1))))</f>
        <v>5.6122448979591837E-2</v>
      </c>
      <c r="BQ45" s="71">
        <f>(((Assumptions!$B$27-BQ32)/2*((Assumptions!$B$27-BQ32+1))/(Assumptions!$B$27/2*(Assumptions!$B$27+1))))</f>
        <v>0</v>
      </c>
      <c r="BR45" s="71">
        <f>(((Assumptions!$B$27-BR32)/2*((Assumptions!$B$27-BR32+1))/(Assumptions!$B$27/2*(Assumptions!$B$27+1))))</f>
        <v>0</v>
      </c>
      <c r="BS45" s="71">
        <f>(((Assumptions!$B$27-BS32)/2*((Assumptions!$B$27-BS32+1))/(Assumptions!$B$27/2*(Assumptions!$B$27+1))))</f>
        <v>0</v>
      </c>
      <c r="BT45" s="71">
        <f>(((Assumptions!$B$27-BT32)/2*((Assumptions!$B$27-BT32+1))/(Assumptions!$B$27/2*(Assumptions!$B$27+1))))</f>
        <v>0</v>
      </c>
      <c r="BU45" s="50" t="str">
        <f t="shared" si="18"/>
        <v>Dec</v>
      </c>
      <c r="BV45" s="71">
        <f>(((Assumptions!$B$27-BV32)/2*((Assumptions!$B$27-BV32+1))/(Assumptions!$B$27/2*(Assumptions!$B$27+1))))</f>
        <v>0.95918367346938771</v>
      </c>
      <c r="BW45" s="71">
        <f>(((Assumptions!$B$27-BW32)/2*((Assumptions!$B$27-BW32+1))/(Assumptions!$B$27/2*(Assumptions!$B$27+1))))</f>
        <v>0.5357142857142857</v>
      </c>
      <c r="BX45" s="71">
        <f>(((Assumptions!$B$27-BX32)/2*((Assumptions!$B$27-BX32+1))/(Assumptions!$B$27/2*(Assumptions!$B$27+1))))</f>
        <v>0.23469387755102042</v>
      </c>
      <c r="BY45" s="71">
        <f>(((Assumptions!$B$27-BY32)/2*((Assumptions!$B$27-BY32+1))/(Assumptions!$B$27/2*(Assumptions!$B$27+1))))</f>
        <v>5.6122448979591837E-2</v>
      </c>
      <c r="BZ45" s="71">
        <f>(((Assumptions!$B$27-BZ32)/2*((Assumptions!$B$27-BZ32+1))/(Assumptions!$B$27/2*(Assumptions!$B$27+1))))</f>
        <v>0</v>
      </c>
      <c r="CA45" s="71">
        <f>(((Assumptions!$B$27-CA32)/2*((Assumptions!$B$27-CA32+1))/(Assumptions!$B$27/2*(Assumptions!$B$27+1))))</f>
        <v>0</v>
      </c>
      <c r="CB45" s="71">
        <f>(((Assumptions!$B$27-CB32)/2*((Assumptions!$B$27-CB32+1))/(Assumptions!$B$27/2*(Assumptions!$B$27+1))))</f>
        <v>0</v>
      </c>
      <c r="CC45" s="71">
        <f>(((Assumptions!$B$27-CC32)/2*((Assumptions!$B$27-CC32+1))/(Assumptions!$B$27/2*(Assumptions!$B$27+1))))</f>
        <v>0</v>
      </c>
      <c r="CD45" s="50" t="str">
        <f t="shared" si="19"/>
        <v>Dec</v>
      </c>
      <c r="CE45" s="71">
        <f>(((Assumptions!$B$27-CE32)/2*((Assumptions!$B$27-CE32+1))/(Assumptions!$B$27/2*(Assumptions!$B$27+1))))</f>
        <v>0.95918367346938771</v>
      </c>
      <c r="CF45" s="71">
        <f>(((Assumptions!$B$27-CF32)/2*((Assumptions!$B$27-CF32+1))/(Assumptions!$B$27/2*(Assumptions!$B$27+1))))</f>
        <v>0.5357142857142857</v>
      </c>
      <c r="CG45" s="71">
        <f>(((Assumptions!$B$27-CG32)/2*((Assumptions!$B$27-CG32+1))/(Assumptions!$B$27/2*(Assumptions!$B$27+1))))</f>
        <v>0.23469387755102042</v>
      </c>
      <c r="CH45" s="71">
        <f>(((Assumptions!$B$27-CH32)/2*((Assumptions!$B$27-CH32+1))/(Assumptions!$B$27/2*(Assumptions!$B$27+1))))</f>
        <v>5.6122448979591837E-2</v>
      </c>
      <c r="CI45" s="71">
        <f>(((Assumptions!$B$27-CI32)/2*((Assumptions!$B$27-CI32+1))/(Assumptions!$B$27/2*(Assumptions!$B$27+1))))</f>
        <v>0</v>
      </c>
      <c r="CJ45" s="71">
        <f>(((Assumptions!$B$27-CJ32)/2*((Assumptions!$B$27-CJ32+1))/(Assumptions!$B$27/2*(Assumptions!$B$27+1))))</f>
        <v>0</v>
      </c>
      <c r="CK45" s="71">
        <f>(((Assumptions!$B$27-CK32)/2*((Assumptions!$B$27-CK32+1))/(Assumptions!$B$27/2*(Assumptions!$B$27+1))))</f>
        <v>0</v>
      </c>
      <c r="CL45" s="71">
        <f>(((Assumptions!$B$27-CL32)/2*((Assumptions!$B$27-CL32+1))/(Assumptions!$B$27/2*(Assumptions!$B$27+1))))</f>
        <v>0</v>
      </c>
    </row>
    <row r="46" spans="1:90" ht="15.95" customHeight="1">
      <c r="A46" s="45"/>
      <c r="B46" s="44" t="s">
        <v>37</v>
      </c>
      <c r="C46" s="44" t="s">
        <v>38</v>
      </c>
      <c r="D46" s="44" t="s">
        <v>39</v>
      </c>
      <c r="E46" s="44" t="s">
        <v>40</v>
      </c>
      <c r="F46" s="44" t="s">
        <v>41</v>
      </c>
      <c r="G46" s="44" t="s">
        <v>42</v>
      </c>
      <c r="H46" s="44" t="s">
        <v>43</v>
      </c>
      <c r="I46" s="44" t="s">
        <v>44</v>
      </c>
      <c r="J46" s="72"/>
      <c r="K46" s="44" t="s">
        <v>38</v>
      </c>
      <c r="L46" s="64" t="s">
        <v>39</v>
      </c>
      <c r="M46" s="64" t="s">
        <v>40</v>
      </c>
      <c r="N46" s="64" t="s">
        <v>41</v>
      </c>
      <c r="O46" s="64" t="s">
        <v>42</v>
      </c>
      <c r="P46" s="64" t="s">
        <v>43</v>
      </c>
      <c r="Q46" s="64" t="s">
        <v>44</v>
      </c>
      <c r="R46" s="64" t="s">
        <v>45</v>
      </c>
      <c r="S46" s="45"/>
      <c r="T46" s="64" t="s">
        <v>39</v>
      </c>
      <c r="U46" s="64" t="s">
        <v>40</v>
      </c>
      <c r="V46" s="64" t="s">
        <v>41</v>
      </c>
      <c r="W46" s="64" t="s">
        <v>42</v>
      </c>
      <c r="X46" s="64" t="s">
        <v>43</v>
      </c>
      <c r="Y46" s="64" t="s">
        <v>44</v>
      </c>
      <c r="Z46" s="64" t="s">
        <v>45</v>
      </c>
      <c r="AA46" s="64" t="s">
        <v>46</v>
      </c>
      <c r="AB46" s="45"/>
      <c r="AC46" s="64" t="s">
        <v>40</v>
      </c>
      <c r="AD46" s="64" t="s">
        <v>41</v>
      </c>
      <c r="AE46" s="64" t="s">
        <v>42</v>
      </c>
      <c r="AF46" s="64" t="s">
        <v>43</v>
      </c>
      <c r="AG46" s="64" t="s">
        <v>44</v>
      </c>
      <c r="AH46" s="64" t="s">
        <v>45</v>
      </c>
      <c r="AI46" s="64" t="s">
        <v>46</v>
      </c>
      <c r="AJ46" s="64" t="s">
        <v>81</v>
      </c>
      <c r="AK46" s="45"/>
      <c r="AL46" s="64" t="s">
        <v>41</v>
      </c>
      <c r="AM46" s="64" t="s">
        <v>42</v>
      </c>
      <c r="AN46" s="64" t="s">
        <v>43</v>
      </c>
      <c r="AO46" s="64" t="s">
        <v>44</v>
      </c>
      <c r="AP46" s="64" t="s">
        <v>45</v>
      </c>
      <c r="AQ46" s="64" t="s">
        <v>46</v>
      </c>
      <c r="AR46" s="64" t="s">
        <v>81</v>
      </c>
      <c r="AS46" s="64" t="s">
        <v>82</v>
      </c>
      <c r="AT46" s="45"/>
      <c r="AU46" s="64" t="s">
        <v>42</v>
      </c>
      <c r="AV46" s="64" t="s">
        <v>43</v>
      </c>
      <c r="AW46" s="64" t="s">
        <v>44</v>
      </c>
      <c r="AX46" s="64" t="s">
        <v>45</v>
      </c>
      <c r="AY46" s="64" t="s">
        <v>46</v>
      </c>
      <c r="AZ46" s="64" t="s">
        <v>81</v>
      </c>
      <c r="BA46" s="64" t="s">
        <v>82</v>
      </c>
      <c r="BB46" s="64" t="s">
        <v>83</v>
      </c>
      <c r="BC46" s="45"/>
      <c r="BD46" s="64" t="s">
        <v>43</v>
      </c>
      <c r="BE46" s="64" t="s">
        <v>44</v>
      </c>
      <c r="BF46" s="64" t="s">
        <v>45</v>
      </c>
      <c r="BG46" s="64" t="s">
        <v>46</v>
      </c>
      <c r="BH46" s="64" t="s">
        <v>81</v>
      </c>
      <c r="BI46" s="64" t="s">
        <v>82</v>
      </c>
      <c r="BJ46" s="64" t="s">
        <v>83</v>
      </c>
      <c r="BK46" s="64" t="s">
        <v>84</v>
      </c>
      <c r="BL46" s="45"/>
      <c r="BM46" s="64" t="s">
        <v>44</v>
      </c>
      <c r="BN46" s="64" t="s">
        <v>45</v>
      </c>
      <c r="BO46" s="64" t="s">
        <v>46</v>
      </c>
      <c r="BP46" s="64" t="s">
        <v>81</v>
      </c>
      <c r="BQ46" s="64" t="s">
        <v>82</v>
      </c>
      <c r="BR46" s="64" t="s">
        <v>83</v>
      </c>
      <c r="BS46" s="64" t="s">
        <v>84</v>
      </c>
      <c r="BT46" s="64" t="s">
        <v>85</v>
      </c>
      <c r="BU46" s="45"/>
      <c r="BV46" s="64" t="s">
        <v>45</v>
      </c>
      <c r="BW46" s="64" t="s">
        <v>46</v>
      </c>
      <c r="BX46" s="64" t="s">
        <v>81</v>
      </c>
      <c r="BY46" s="64" t="s">
        <v>82</v>
      </c>
      <c r="BZ46" s="64" t="s">
        <v>83</v>
      </c>
      <c r="CA46" s="64" t="s">
        <v>84</v>
      </c>
      <c r="CB46" s="64" t="s">
        <v>85</v>
      </c>
      <c r="CC46" s="64" t="s">
        <v>86</v>
      </c>
      <c r="CD46" s="45"/>
      <c r="CE46" s="64" t="s">
        <v>46</v>
      </c>
      <c r="CF46" s="64" t="s">
        <v>81</v>
      </c>
      <c r="CG46" s="64" t="s">
        <v>82</v>
      </c>
      <c r="CH46" s="64" t="s">
        <v>83</v>
      </c>
      <c r="CI46" s="64" t="s">
        <v>84</v>
      </c>
      <c r="CJ46" s="64" t="s">
        <v>85</v>
      </c>
      <c r="CK46" s="64" t="s">
        <v>86</v>
      </c>
      <c r="CL46" s="64" t="s">
        <v>87</v>
      </c>
    </row>
    <row r="47" spans="1:90" ht="13.7" customHeight="1">
      <c r="A47" s="50" t="str">
        <f t="shared" ref="A47:A58" si="20">A34</f>
        <v>Jan</v>
      </c>
      <c r="B47" s="41">
        <f t="shared" ref="B47:B58" si="21">ROUND(B34*B8,0)</f>
        <v>3183</v>
      </c>
      <c r="C47" s="41">
        <f t="shared" ref="C47:C58" si="22">ROUND(C34*B8,0)</f>
        <v>1434</v>
      </c>
      <c r="D47" s="41">
        <f>ROUND(D34*B8,0)</f>
        <v>373</v>
      </c>
      <c r="E47" s="41">
        <f t="shared" ref="E47:E58" si="23">ROUND(E34*B8,0)</f>
        <v>0</v>
      </c>
      <c r="F47" s="41">
        <f t="shared" ref="F47:F58" si="24">ROUND(F34*B8,0)</f>
        <v>0</v>
      </c>
      <c r="G47" s="41">
        <f t="shared" ref="G47:G58" si="25">ROUND(G34*B8,0)</f>
        <v>0</v>
      </c>
      <c r="H47" s="41">
        <f t="shared" ref="H47:H58" si="26">ROUND(H34*B8,0)</f>
        <v>0</v>
      </c>
      <c r="I47" s="41">
        <f t="shared" ref="I47:I58" si="27">ROUND(I34*B8,0)</f>
        <v>0</v>
      </c>
      <c r="J47" s="68" t="str">
        <f t="shared" ref="J47:J58" si="28">J34</f>
        <v>Jan</v>
      </c>
      <c r="K47" s="41">
        <f t="shared" ref="K47:K58" si="29">ROUND(K34*K8,0)</f>
        <v>3183</v>
      </c>
      <c r="L47" s="69">
        <f t="shared" ref="L47:L58" si="30">ROUND(L34*K8,0)</f>
        <v>1434</v>
      </c>
      <c r="M47" s="69">
        <f>ROUND(M34*K8,0)</f>
        <v>373</v>
      </c>
      <c r="N47" s="69">
        <f t="shared" ref="N47:N58" si="31">ROUND(N34*K8,0)</f>
        <v>0</v>
      </c>
      <c r="O47" s="69">
        <f t="shared" ref="O47:O58" si="32">ROUND(O34*K8,0)</f>
        <v>0</v>
      </c>
      <c r="P47" s="69">
        <f t="shared" ref="P47:P58" si="33">ROUND(P34*K8,0)</f>
        <v>0</v>
      </c>
      <c r="Q47" s="69">
        <f t="shared" ref="Q47:Q58" si="34">ROUND(Q34*K8,0)</f>
        <v>0</v>
      </c>
      <c r="R47" s="69">
        <f t="shared" ref="R47:R58" si="35">ROUND(R34*K8,0)</f>
        <v>0</v>
      </c>
      <c r="S47" s="50" t="str">
        <f t="shared" ref="S47:S58" si="36">S34</f>
        <v>Jan</v>
      </c>
      <c r="T47" s="69">
        <f t="shared" ref="T47:T58" si="37">ROUND(T34*T8,0)</f>
        <v>3183</v>
      </c>
      <c r="U47" s="69">
        <f t="shared" ref="U47:U58" si="38">ROUND(U34*T8,0)</f>
        <v>1434</v>
      </c>
      <c r="V47" s="69">
        <f>ROUND(V34*T8,0)</f>
        <v>373</v>
      </c>
      <c r="W47" s="69">
        <f t="shared" ref="W47:W58" si="39">ROUND(W34*T8,0)</f>
        <v>0</v>
      </c>
      <c r="X47" s="69">
        <f t="shared" ref="X47:X58" si="40">ROUND(X34*T8,0)</f>
        <v>0</v>
      </c>
      <c r="Y47" s="69">
        <f t="shared" ref="Y47:Y58" si="41">ROUND(Y34*T8,0)</f>
        <v>0</v>
      </c>
      <c r="Z47" s="69">
        <f t="shared" ref="Z47:Z58" si="42">ROUND(Z34*T8,0)</f>
        <v>0</v>
      </c>
      <c r="AA47" s="69">
        <f t="shared" ref="AA47:AA58" si="43">ROUND(AA34*T8,0)</f>
        <v>0</v>
      </c>
      <c r="AB47" s="50" t="str">
        <f t="shared" ref="AB47:AB58" si="44">AB34</f>
        <v>Jan</v>
      </c>
      <c r="AC47" s="69">
        <f t="shared" ref="AC47:AC58" si="45">ROUND(AC34*AC8,0)</f>
        <v>3183</v>
      </c>
      <c r="AD47" s="69">
        <f t="shared" ref="AD47:AD58" si="46">ROUND(AD34*AC8,0)</f>
        <v>1434</v>
      </c>
      <c r="AE47" s="69">
        <f>ROUND(AE34*AC8,0)</f>
        <v>373</v>
      </c>
      <c r="AF47" s="69">
        <f t="shared" ref="AF47:AF58" si="47">ROUND(AF34*AC8,0)</f>
        <v>0</v>
      </c>
      <c r="AG47" s="69">
        <f t="shared" ref="AG47:AG58" si="48">ROUND(AG34*AC8,0)</f>
        <v>0</v>
      </c>
      <c r="AH47" s="69">
        <f t="shared" ref="AH47:AH58" si="49">ROUND(AH34*AC8,0)</f>
        <v>0</v>
      </c>
      <c r="AI47" s="69">
        <f t="shared" ref="AI47:AI58" si="50">ROUND(AI34*AC8,0)</f>
        <v>0</v>
      </c>
      <c r="AJ47" s="69">
        <f t="shared" ref="AJ47:AJ58" si="51">ROUND(AJ34*AC8,0)</f>
        <v>0</v>
      </c>
      <c r="AK47" s="50" t="str">
        <f t="shared" ref="AK47:AK58" si="52">AK34</f>
        <v>Jan</v>
      </c>
      <c r="AL47" s="69">
        <f t="shared" ref="AL47:AL58" si="53">ROUND(AL34*AL8,0)</f>
        <v>3183</v>
      </c>
      <c r="AM47" s="69">
        <f t="shared" ref="AM47:AM58" si="54">ROUND(AM34*AL8,0)</f>
        <v>1434</v>
      </c>
      <c r="AN47" s="69">
        <f>ROUND(AN34*AL8,0)</f>
        <v>373</v>
      </c>
      <c r="AO47" s="69">
        <f t="shared" ref="AO47:AO58" si="55">ROUND(AO34*AL8,0)</f>
        <v>0</v>
      </c>
      <c r="AP47" s="69">
        <f t="shared" ref="AP47:AP58" si="56">ROUND(AP34*AL8,0)</f>
        <v>0</v>
      </c>
      <c r="AQ47" s="69">
        <f t="shared" ref="AQ47:AQ58" si="57">ROUND(AQ34*AL8,0)</f>
        <v>0</v>
      </c>
      <c r="AR47" s="69">
        <f t="shared" ref="AR47:AR58" si="58">ROUND(AR34*AL8,0)</f>
        <v>0</v>
      </c>
      <c r="AS47" s="69">
        <f t="shared" ref="AS47:AS58" si="59">ROUND(AS34*AL8,0)</f>
        <v>0</v>
      </c>
      <c r="AT47" s="50" t="str">
        <f t="shared" ref="AT47:AT58" si="60">AT34</f>
        <v>Jan</v>
      </c>
      <c r="AU47" s="69">
        <f t="shared" ref="AU47:AU58" si="61">ROUND(AU34*AU8,0)</f>
        <v>3183</v>
      </c>
      <c r="AV47" s="69">
        <f t="shared" ref="AV47:AV58" si="62">ROUND(AV34*AU8,0)</f>
        <v>1434</v>
      </c>
      <c r="AW47" s="69">
        <f>ROUND(AW34*AU8,0)</f>
        <v>373</v>
      </c>
      <c r="AX47" s="69">
        <f t="shared" ref="AX47:AX58" si="63">ROUND(AX34*AU8,0)</f>
        <v>0</v>
      </c>
      <c r="AY47" s="69">
        <f t="shared" ref="AY47:AY58" si="64">ROUND(AY34*AU8,0)</f>
        <v>0</v>
      </c>
      <c r="AZ47" s="69">
        <f t="shared" ref="AZ47:AZ58" si="65">ROUND(AZ34*AU8,0)</f>
        <v>0</v>
      </c>
      <c r="BA47" s="69">
        <f t="shared" ref="BA47:BA58" si="66">ROUND(BA34*AU8,0)</f>
        <v>0</v>
      </c>
      <c r="BB47" s="69">
        <f t="shared" ref="BB47:BB58" si="67">ROUND(BB34*AU8,0)</f>
        <v>0</v>
      </c>
      <c r="BC47" s="50" t="str">
        <f t="shared" ref="BC47:BC58" si="68">BC34</f>
        <v>Jan</v>
      </c>
      <c r="BD47" s="69">
        <f t="shared" ref="BD47:BD58" si="69">ROUND(BD34*BD8,0)</f>
        <v>3183</v>
      </c>
      <c r="BE47" s="69">
        <f t="shared" ref="BE47:BE58" si="70">ROUND(BE34*BD8,0)</f>
        <v>1434</v>
      </c>
      <c r="BF47" s="69">
        <f>ROUND(BF34*BD8,0)</f>
        <v>373</v>
      </c>
      <c r="BG47" s="69">
        <f t="shared" ref="BG47:BG58" si="71">ROUND(BG34*BD8,0)</f>
        <v>0</v>
      </c>
      <c r="BH47" s="69">
        <f t="shared" ref="BH47:BH58" si="72">ROUND(BH34*BD8,0)</f>
        <v>0</v>
      </c>
      <c r="BI47" s="69">
        <f t="shared" ref="BI47:BI58" si="73">ROUND(BI34*BD8,0)</f>
        <v>0</v>
      </c>
      <c r="BJ47" s="69">
        <f t="shared" ref="BJ47:BJ58" si="74">ROUND(BJ34*BD8,0)</f>
        <v>0</v>
      </c>
      <c r="BK47" s="69">
        <f t="shared" ref="BK47:BK58" si="75">ROUND(BK34*BD8,0)</f>
        <v>0</v>
      </c>
      <c r="BL47" s="50" t="str">
        <f t="shared" ref="BL47:BL58" si="76">BL34</f>
        <v>Jan</v>
      </c>
      <c r="BM47" s="69">
        <f t="shared" ref="BM47:BM58" si="77">ROUND(BM34*BM8,0)</f>
        <v>3183</v>
      </c>
      <c r="BN47" s="69">
        <f t="shared" ref="BN47:BN58" si="78">ROUND(BN34*BM8,0)</f>
        <v>1434</v>
      </c>
      <c r="BO47" s="69">
        <f>ROUND(BO34*BM8,0)</f>
        <v>373</v>
      </c>
      <c r="BP47" s="69">
        <f t="shared" ref="BP47:BP58" si="79">ROUND(BP34*BM8,0)</f>
        <v>0</v>
      </c>
      <c r="BQ47" s="69">
        <f t="shared" ref="BQ47:BQ58" si="80">ROUND(BQ34*BM8,0)</f>
        <v>0</v>
      </c>
      <c r="BR47" s="69">
        <f t="shared" ref="BR47:BR58" si="81">ROUND(BR34*BM8,0)</f>
        <v>0</v>
      </c>
      <c r="BS47" s="69">
        <f t="shared" ref="BS47:BS58" si="82">ROUND(BS34*BM8,0)</f>
        <v>0</v>
      </c>
      <c r="BT47" s="69">
        <f t="shared" ref="BT47:BT58" si="83">ROUND(BT34*BM8,0)</f>
        <v>0</v>
      </c>
      <c r="BU47" s="50" t="str">
        <f t="shared" ref="BU47:BU58" si="84">BU34</f>
        <v>Jan</v>
      </c>
      <c r="BV47" s="69">
        <f t="shared" ref="BV47:BV58" si="85">ROUND(BV34*BV8,0)</f>
        <v>3183</v>
      </c>
      <c r="BW47" s="69">
        <f t="shared" ref="BW47:BW58" si="86">ROUND(BW34*BV8,0)</f>
        <v>1434</v>
      </c>
      <c r="BX47" s="69">
        <f>ROUND(BX34*BV8,0)</f>
        <v>373</v>
      </c>
      <c r="BY47" s="69">
        <f t="shared" ref="BY47:BY58" si="87">ROUND(BY34*BV8,0)</f>
        <v>0</v>
      </c>
      <c r="BZ47" s="69">
        <f t="shared" ref="BZ47:BZ58" si="88">ROUND(BZ34*BV8,0)</f>
        <v>0</v>
      </c>
      <c r="CA47" s="69">
        <f t="shared" ref="CA47:CA58" si="89">ROUND(CA34*BV8,0)</f>
        <v>0</v>
      </c>
      <c r="CB47" s="69">
        <f t="shared" ref="CB47:CB58" si="90">ROUND(CB34*BV8,0)</f>
        <v>0</v>
      </c>
      <c r="CC47" s="69">
        <f t="shared" ref="CC47:CC58" si="91">ROUND(CC34*BV8,0)</f>
        <v>0</v>
      </c>
      <c r="CD47" s="50" t="str">
        <f t="shared" ref="CD47:CD58" si="92">CD34</f>
        <v>Jan</v>
      </c>
      <c r="CE47" s="69">
        <f t="shared" ref="CE47:CE58" si="93">ROUND(CE34*CE8,0)</f>
        <v>3183</v>
      </c>
      <c r="CF47" s="69">
        <f t="shared" ref="CF47:CF58" si="94">ROUND(CF34*CE8,0)</f>
        <v>1434</v>
      </c>
      <c r="CG47" s="69">
        <f>ROUND(CG34*CE8,0)</f>
        <v>373</v>
      </c>
      <c r="CH47" s="69">
        <f t="shared" ref="CH47:CH58" si="95">ROUND(CH34*CE8,0)</f>
        <v>0</v>
      </c>
      <c r="CI47" s="69">
        <f t="shared" ref="CI47:CI58" si="96">ROUND(CI34*CE8,0)</f>
        <v>0</v>
      </c>
      <c r="CJ47" s="69">
        <f t="shared" ref="CJ47:CJ58" si="97">ROUND(CJ34*CE8,0)</f>
        <v>0</v>
      </c>
      <c r="CK47" s="69">
        <f t="shared" ref="CK47:CK58" si="98">ROUND(CK34*CE8,0)</f>
        <v>0</v>
      </c>
      <c r="CL47" s="69">
        <f t="shared" ref="CL47:CL58" si="99">ROUND(CL34*CE8,0)</f>
        <v>0</v>
      </c>
    </row>
    <row r="48" spans="1:90" ht="13.7" customHeight="1">
      <c r="A48" s="50" t="str">
        <f t="shared" si="20"/>
        <v>Feb</v>
      </c>
      <c r="B48" s="41">
        <f t="shared" si="21"/>
        <v>3360</v>
      </c>
      <c r="C48" s="41">
        <f t="shared" si="22"/>
        <v>1553</v>
      </c>
      <c r="D48" s="41">
        <f t="shared" ref="D48:D58" si="100">ROUND(D35*B$8,0)</f>
        <v>435</v>
      </c>
      <c r="E48" s="41">
        <f t="shared" si="23"/>
        <v>5</v>
      </c>
      <c r="F48" s="41">
        <f t="shared" si="24"/>
        <v>0</v>
      </c>
      <c r="G48" s="41">
        <f t="shared" si="25"/>
        <v>0</v>
      </c>
      <c r="H48" s="41">
        <f t="shared" si="26"/>
        <v>0</v>
      </c>
      <c r="I48" s="41">
        <f t="shared" si="27"/>
        <v>0</v>
      </c>
      <c r="J48" s="68" t="str">
        <f t="shared" si="28"/>
        <v>Feb</v>
      </c>
      <c r="K48" s="41">
        <f t="shared" si="29"/>
        <v>3360</v>
      </c>
      <c r="L48" s="69">
        <f t="shared" si="30"/>
        <v>1553</v>
      </c>
      <c r="M48" s="69">
        <f t="shared" ref="M48:M58" si="101">ROUND(M35*K$8,0)</f>
        <v>435</v>
      </c>
      <c r="N48" s="69">
        <f t="shared" si="31"/>
        <v>5</v>
      </c>
      <c r="O48" s="69">
        <f t="shared" si="32"/>
        <v>0</v>
      </c>
      <c r="P48" s="69">
        <f t="shared" si="33"/>
        <v>0</v>
      </c>
      <c r="Q48" s="69">
        <f t="shared" si="34"/>
        <v>0</v>
      </c>
      <c r="R48" s="69">
        <f t="shared" si="35"/>
        <v>0</v>
      </c>
      <c r="S48" s="50" t="str">
        <f t="shared" si="36"/>
        <v>Feb</v>
      </c>
      <c r="T48" s="69">
        <f t="shared" si="37"/>
        <v>3360</v>
      </c>
      <c r="U48" s="69">
        <f t="shared" si="38"/>
        <v>1553</v>
      </c>
      <c r="V48" s="69">
        <f t="shared" ref="V48:V58" si="102">ROUND(V35*T$8,0)</f>
        <v>435</v>
      </c>
      <c r="W48" s="69">
        <f t="shared" si="39"/>
        <v>5</v>
      </c>
      <c r="X48" s="69">
        <f t="shared" si="40"/>
        <v>0</v>
      </c>
      <c r="Y48" s="69">
        <f t="shared" si="41"/>
        <v>0</v>
      </c>
      <c r="Z48" s="69">
        <f t="shared" si="42"/>
        <v>0</v>
      </c>
      <c r="AA48" s="69">
        <f t="shared" si="43"/>
        <v>0</v>
      </c>
      <c r="AB48" s="50" t="str">
        <f t="shared" si="44"/>
        <v>Feb</v>
      </c>
      <c r="AC48" s="69">
        <f t="shared" si="45"/>
        <v>3360</v>
      </c>
      <c r="AD48" s="69">
        <f t="shared" si="46"/>
        <v>1553</v>
      </c>
      <c r="AE48" s="69">
        <f t="shared" ref="AE48:AE58" si="103">ROUND(AE35*AC$8,0)</f>
        <v>435</v>
      </c>
      <c r="AF48" s="69">
        <f t="shared" si="47"/>
        <v>5</v>
      </c>
      <c r="AG48" s="69">
        <f t="shared" si="48"/>
        <v>0</v>
      </c>
      <c r="AH48" s="69">
        <f t="shared" si="49"/>
        <v>0</v>
      </c>
      <c r="AI48" s="69">
        <f t="shared" si="50"/>
        <v>0</v>
      </c>
      <c r="AJ48" s="69">
        <f t="shared" si="51"/>
        <v>0</v>
      </c>
      <c r="AK48" s="50" t="str">
        <f t="shared" si="52"/>
        <v>Feb</v>
      </c>
      <c r="AL48" s="69">
        <f t="shared" si="53"/>
        <v>3360</v>
      </c>
      <c r="AM48" s="69">
        <f t="shared" si="54"/>
        <v>1553</v>
      </c>
      <c r="AN48" s="69">
        <f t="shared" ref="AN48:AN58" si="104">ROUND(AN35*AL$8,0)</f>
        <v>435</v>
      </c>
      <c r="AO48" s="69">
        <f t="shared" si="55"/>
        <v>5</v>
      </c>
      <c r="AP48" s="69">
        <f t="shared" si="56"/>
        <v>0</v>
      </c>
      <c r="AQ48" s="69">
        <f t="shared" si="57"/>
        <v>0</v>
      </c>
      <c r="AR48" s="69">
        <f t="shared" si="58"/>
        <v>0</v>
      </c>
      <c r="AS48" s="69">
        <f t="shared" si="59"/>
        <v>0</v>
      </c>
      <c r="AT48" s="50" t="str">
        <f t="shared" si="60"/>
        <v>Feb</v>
      </c>
      <c r="AU48" s="69">
        <f t="shared" si="61"/>
        <v>3360</v>
      </c>
      <c r="AV48" s="69">
        <f t="shared" si="62"/>
        <v>1553</v>
      </c>
      <c r="AW48" s="69">
        <f t="shared" ref="AW48:AW58" si="105">ROUND(AW35*AU$8,0)</f>
        <v>435</v>
      </c>
      <c r="AX48" s="69">
        <f t="shared" si="63"/>
        <v>5</v>
      </c>
      <c r="AY48" s="69">
        <f t="shared" si="64"/>
        <v>0</v>
      </c>
      <c r="AZ48" s="69">
        <f t="shared" si="65"/>
        <v>0</v>
      </c>
      <c r="BA48" s="69">
        <f t="shared" si="66"/>
        <v>0</v>
      </c>
      <c r="BB48" s="69">
        <f t="shared" si="67"/>
        <v>0</v>
      </c>
      <c r="BC48" s="50" t="str">
        <f t="shared" si="68"/>
        <v>Feb</v>
      </c>
      <c r="BD48" s="69">
        <f t="shared" si="69"/>
        <v>3360</v>
      </c>
      <c r="BE48" s="69">
        <f t="shared" si="70"/>
        <v>1553</v>
      </c>
      <c r="BF48" s="69">
        <f t="shared" ref="BF48:BF58" si="106">ROUND(BF35*BD$8,0)</f>
        <v>435</v>
      </c>
      <c r="BG48" s="69">
        <f t="shared" si="71"/>
        <v>5</v>
      </c>
      <c r="BH48" s="69">
        <f t="shared" si="72"/>
        <v>0</v>
      </c>
      <c r="BI48" s="69">
        <f t="shared" si="73"/>
        <v>0</v>
      </c>
      <c r="BJ48" s="69">
        <f t="shared" si="74"/>
        <v>0</v>
      </c>
      <c r="BK48" s="69">
        <f t="shared" si="75"/>
        <v>0</v>
      </c>
      <c r="BL48" s="50" t="str">
        <f t="shared" si="76"/>
        <v>Feb</v>
      </c>
      <c r="BM48" s="69">
        <f t="shared" si="77"/>
        <v>3360</v>
      </c>
      <c r="BN48" s="69">
        <f t="shared" si="78"/>
        <v>1553</v>
      </c>
      <c r="BO48" s="69">
        <f t="shared" ref="BO48:BO58" si="107">ROUND(BO35*BM$8,0)</f>
        <v>435</v>
      </c>
      <c r="BP48" s="69">
        <f t="shared" si="79"/>
        <v>5</v>
      </c>
      <c r="BQ48" s="69">
        <f t="shared" si="80"/>
        <v>0</v>
      </c>
      <c r="BR48" s="69">
        <f t="shared" si="81"/>
        <v>0</v>
      </c>
      <c r="BS48" s="69">
        <f t="shared" si="82"/>
        <v>0</v>
      </c>
      <c r="BT48" s="69">
        <f t="shared" si="83"/>
        <v>0</v>
      </c>
      <c r="BU48" s="50" t="str">
        <f t="shared" si="84"/>
        <v>Feb</v>
      </c>
      <c r="BV48" s="69">
        <f t="shared" si="85"/>
        <v>3360</v>
      </c>
      <c r="BW48" s="69">
        <f t="shared" si="86"/>
        <v>1553</v>
      </c>
      <c r="BX48" s="69">
        <f t="shared" ref="BX48:BX58" si="108">ROUND(BX35*BV$8,0)</f>
        <v>435</v>
      </c>
      <c r="BY48" s="69">
        <f t="shared" si="87"/>
        <v>5</v>
      </c>
      <c r="BZ48" s="69">
        <f t="shared" si="88"/>
        <v>0</v>
      </c>
      <c r="CA48" s="69">
        <f t="shared" si="89"/>
        <v>0</v>
      </c>
      <c r="CB48" s="69">
        <f t="shared" si="90"/>
        <v>0</v>
      </c>
      <c r="CC48" s="69">
        <f t="shared" si="91"/>
        <v>0</v>
      </c>
      <c r="CD48" s="50" t="str">
        <f t="shared" si="92"/>
        <v>Feb</v>
      </c>
      <c r="CE48" s="69">
        <f t="shared" si="93"/>
        <v>3360</v>
      </c>
      <c r="CF48" s="69">
        <f t="shared" si="94"/>
        <v>1553</v>
      </c>
      <c r="CG48" s="69">
        <f t="shared" ref="CG48:CG58" si="109">ROUND(CG35*CE$8,0)</f>
        <v>435</v>
      </c>
      <c r="CH48" s="69">
        <f t="shared" si="95"/>
        <v>5</v>
      </c>
      <c r="CI48" s="69">
        <f t="shared" si="96"/>
        <v>0</v>
      </c>
      <c r="CJ48" s="69">
        <f t="shared" si="97"/>
        <v>0</v>
      </c>
      <c r="CK48" s="69">
        <f t="shared" si="98"/>
        <v>0</v>
      </c>
      <c r="CL48" s="69">
        <f t="shared" si="99"/>
        <v>0</v>
      </c>
    </row>
    <row r="49" spans="1:90" ht="13.7" customHeight="1">
      <c r="A49" s="50" t="str">
        <f t="shared" si="20"/>
        <v>Mar</v>
      </c>
      <c r="B49" s="41">
        <f t="shared" si="21"/>
        <v>3541</v>
      </c>
      <c r="C49" s="41">
        <f t="shared" si="22"/>
        <v>1677</v>
      </c>
      <c r="D49" s="41">
        <f t="shared" si="100"/>
        <v>502</v>
      </c>
      <c r="E49" s="41">
        <f t="shared" si="23"/>
        <v>14</v>
      </c>
      <c r="F49" s="41">
        <f t="shared" si="24"/>
        <v>0</v>
      </c>
      <c r="G49" s="41">
        <f t="shared" si="25"/>
        <v>0</v>
      </c>
      <c r="H49" s="41">
        <f t="shared" si="26"/>
        <v>0</v>
      </c>
      <c r="I49" s="41">
        <f t="shared" si="27"/>
        <v>0</v>
      </c>
      <c r="J49" s="68" t="str">
        <f t="shared" si="28"/>
        <v>Mar</v>
      </c>
      <c r="K49" s="41">
        <f t="shared" si="29"/>
        <v>3541</v>
      </c>
      <c r="L49" s="69">
        <f t="shared" si="30"/>
        <v>1677</v>
      </c>
      <c r="M49" s="69">
        <f t="shared" si="101"/>
        <v>502</v>
      </c>
      <c r="N49" s="69">
        <f t="shared" si="31"/>
        <v>14</v>
      </c>
      <c r="O49" s="69">
        <f t="shared" si="32"/>
        <v>0</v>
      </c>
      <c r="P49" s="69">
        <f t="shared" si="33"/>
        <v>0</v>
      </c>
      <c r="Q49" s="69">
        <f t="shared" si="34"/>
        <v>0</v>
      </c>
      <c r="R49" s="69">
        <f t="shared" si="35"/>
        <v>0</v>
      </c>
      <c r="S49" s="50" t="str">
        <f t="shared" si="36"/>
        <v>Mar</v>
      </c>
      <c r="T49" s="69">
        <f t="shared" si="37"/>
        <v>3541</v>
      </c>
      <c r="U49" s="69">
        <f t="shared" si="38"/>
        <v>1677</v>
      </c>
      <c r="V49" s="69">
        <f t="shared" si="102"/>
        <v>502</v>
      </c>
      <c r="W49" s="69">
        <f t="shared" si="39"/>
        <v>14</v>
      </c>
      <c r="X49" s="69">
        <f t="shared" si="40"/>
        <v>0</v>
      </c>
      <c r="Y49" s="69">
        <f t="shared" si="41"/>
        <v>0</v>
      </c>
      <c r="Z49" s="69">
        <f t="shared" si="42"/>
        <v>0</v>
      </c>
      <c r="AA49" s="69">
        <f t="shared" si="43"/>
        <v>0</v>
      </c>
      <c r="AB49" s="50" t="str">
        <f t="shared" si="44"/>
        <v>Mar</v>
      </c>
      <c r="AC49" s="69">
        <f t="shared" si="45"/>
        <v>3541</v>
      </c>
      <c r="AD49" s="69">
        <f t="shared" si="46"/>
        <v>1677</v>
      </c>
      <c r="AE49" s="69">
        <f t="shared" si="103"/>
        <v>502</v>
      </c>
      <c r="AF49" s="69">
        <f t="shared" si="47"/>
        <v>14</v>
      </c>
      <c r="AG49" s="69">
        <f t="shared" si="48"/>
        <v>0</v>
      </c>
      <c r="AH49" s="69">
        <f t="shared" si="49"/>
        <v>0</v>
      </c>
      <c r="AI49" s="69">
        <f t="shared" si="50"/>
        <v>0</v>
      </c>
      <c r="AJ49" s="69">
        <f t="shared" si="51"/>
        <v>0</v>
      </c>
      <c r="AK49" s="50" t="str">
        <f t="shared" si="52"/>
        <v>Mar</v>
      </c>
      <c r="AL49" s="69">
        <f t="shared" si="53"/>
        <v>3541</v>
      </c>
      <c r="AM49" s="69">
        <f t="shared" si="54"/>
        <v>1677</v>
      </c>
      <c r="AN49" s="69">
        <f t="shared" si="104"/>
        <v>502</v>
      </c>
      <c r="AO49" s="69">
        <f t="shared" si="55"/>
        <v>14</v>
      </c>
      <c r="AP49" s="69">
        <f t="shared" si="56"/>
        <v>0</v>
      </c>
      <c r="AQ49" s="69">
        <f t="shared" si="57"/>
        <v>0</v>
      </c>
      <c r="AR49" s="69">
        <f t="shared" si="58"/>
        <v>0</v>
      </c>
      <c r="AS49" s="69">
        <f t="shared" si="59"/>
        <v>0</v>
      </c>
      <c r="AT49" s="50" t="str">
        <f t="shared" si="60"/>
        <v>Mar</v>
      </c>
      <c r="AU49" s="69">
        <f t="shared" si="61"/>
        <v>3541</v>
      </c>
      <c r="AV49" s="69">
        <f t="shared" si="62"/>
        <v>1677</v>
      </c>
      <c r="AW49" s="69">
        <f t="shared" si="105"/>
        <v>502</v>
      </c>
      <c r="AX49" s="69">
        <f t="shared" si="63"/>
        <v>14</v>
      </c>
      <c r="AY49" s="69">
        <f t="shared" si="64"/>
        <v>0</v>
      </c>
      <c r="AZ49" s="69">
        <f t="shared" si="65"/>
        <v>0</v>
      </c>
      <c r="BA49" s="69">
        <f t="shared" si="66"/>
        <v>0</v>
      </c>
      <c r="BB49" s="69">
        <f t="shared" si="67"/>
        <v>0</v>
      </c>
      <c r="BC49" s="50" t="str">
        <f t="shared" si="68"/>
        <v>Mar</v>
      </c>
      <c r="BD49" s="69">
        <f t="shared" si="69"/>
        <v>3541</v>
      </c>
      <c r="BE49" s="69">
        <f t="shared" si="70"/>
        <v>1677</v>
      </c>
      <c r="BF49" s="69">
        <f t="shared" si="106"/>
        <v>502</v>
      </c>
      <c r="BG49" s="69">
        <f t="shared" si="71"/>
        <v>14</v>
      </c>
      <c r="BH49" s="69">
        <f t="shared" si="72"/>
        <v>0</v>
      </c>
      <c r="BI49" s="69">
        <f t="shared" si="73"/>
        <v>0</v>
      </c>
      <c r="BJ49" s="69">
        <f t="shared" si="74"/>
        <v>0</v>
      </c>
      <c r="BK49" s="69">
        <f t="shared" si="75"/>
        <v>0</v>
      </c>
      <c r="BL49" s="50" t="str">
        <f t="shared" si="76"/>
        <v>Mar</v>
      </c>
      <c r="BM49" s="69">
        <f t="shared" si="77"/>
        <v>3541</v>
      </c>
      <c r="BN49" s="69">
        <f t="shared" si="78"/>
        <v>1677</v>
      </c>
      <c r="BO49" s="69">
        <f t="shared" si="107"/>
        <v>502</v>
      </c>
      <c r="BP49" s="69">
        <f t="shared" si="79"/>
        <v>14</v>
      </c>
      <c r="BQ49" s="69">
        <f t="shared" si="80"/>
        <v>0</v>
      </c>
      <c r="BR49" s="69">
        <f t="shared" si="81"/>
        <v>0</v>
      </c>
      <c r="BS49" s="69">
        <f t="shared" si="82"/>
        <v>0</v>
      </c>
      <c r="BT49" s="69">
        <f t="shared" si="83"/>
        <v>0</v>
      </c>
      <c r="BU49" s="50" t="str">
        <f t="shared" si="84"/>
        <v>Mar</v>
      </c>
      <c r="BV49" s="69">
        <f t="shared" si="85"/>
        <v>3541</v>
      </c>
      <c r="BW49" s="69">
        <f t="shared" si="86"/>
        <v>1677</v>
      </c>
      <c r="BX49" s="69">
        <f t="shared" si="108"/>
        <v>502</v>
      </c>
      <c r="BY49" s="69">
        <f t="shared" si="87"/>
        <v>14</v>
      </c>
      <c r="BZ49" s="69">
        <f t="shared" si="88"/>
        <v>0</v>
      </c>
      <c r="CA49" s="69">
        <f t="shared" si="89"/>
        <v>0</v>
      </c>
      <c r="CB49" s="69">
        <f t="shared" si="90"/>
        <v>0</v>
      </c>
      <c r="CC49" s="69">
        <f t="shared" si="91"/>
        <v>0</v>
      </c>
      <c r="CD49" s="50" t="str">
        <f t="shared" si="92"/>
        <v>Mar</v>
      </c>
      <c r="CE49" s="69">
        <f t="shared" si="93"/>
        <v>3541</v>
      </c>
      <c r="CF49" s="69">
        <f t="shared" si="94"/>
        <v>1677</v>
      </c>
      <c r="CG49" s="69">
        <f t="shared" si="109"/>
        <v>502</v>
      </c>
      <c r="CH49" s="69">
        <f t="shared" si="95"/>
        <v>14</v>
      </c>
      <c r="CI49" s="69">
        <f t="shared" si="96"/>
        <v>0</v>
      </c>
      <c r="CJ49" s="69">
        <f t="shared" si="97"/>
        <v>0</v>
      </c>
      <c r="CK49" s="69">
        <f t="shared" si="98"/>
        <v>0</v>
      </c>
      <c r="CL49" s="69">
        <f t="shared" si="99"/>
        <v>0</v>
      </c>
    </row>
    <row r="50" spans="1:90" ht="13.7" customHeight="1">
      <c r="A50" s="50" t="str">
        <f t="shared" si="20"/>
        <v>Apr</v>
      </c>
      <c r="B50" s="41">
        <f t="shared" si="21"/>
        <v>3728</v>
      </c>
      <c r="C50" s="41">
        <f t="shared" si="22"/>
        <v>1806</v>
      </c>
      <c r="D50" s="41">
        <f t="shared" si="100"/>
        <v>573</v>
      </c>
      <c r="E50" s="41">
        <f t="shared" si="23"/>
        <v>29</v>
      </c>
      <c r="F50" s="41">
        <f t="shared" si="24"/>
        <v>0</v>
      </c>
      <c r="G50" s="41">
        <f t="shared" si="25"/>
        <v>0</v>
      </c>
      <c r="H50" s="41">
        <f t="shared" si="26"/>
        <v>0</v>
      </c>
      <c r="I50" s="41">
        <f t="shared" si="27"/>
        <v>0</v>
      </c>
      <c r="J50" s="68" t="str">
        <f t="shared" si="28"/>
        <v>Apr</v>
      </c>
      <c r="K50" s="41">
        <f t="shared" si="29"/>
        <v>3728</v>
      </c>
      <c r="L50" s="69">
        <f t="shared" si="30"/>
        <v>1806</v>
      </c>
      <c r="M50" s="69">
        <f t="shared" si="101"/>
        <v>573</v>
      </c>
      <c r="N50" s="69">
        <f t="shared" si="31"/>
        <v>29</v>
      </c>
      <c r="O50" s="69">
        <f t="shared" si="32"/>
        <v>0</v>
      </c>
      <c r="P50" s="69">
        <f t="shared" si="33"/>
        <v>0</v>
      </c>
      <c r="Q50" s="69">
        <f t="shared" si="34"/>
        <v>0</v>
      </c>
      <c r="R50" s="69">
        <f t="shared" si="35"/>
        <v>0</v>
      </c>
      <c r="S50" s="50" t="str">
        <f t="shared" si="36"/>
        <v>Apr</v>
      </c>
      <c r="T50" s="69">
        <f t="shared" si="37"/>
        <v>3728</v>
      </c>
      <c r="U50" s="69">
        <f t="shared" si="38"/>
        <v>1806</v>
      </c>
      <c r="V50" s="69">
        <f t="shared" si="102"/>
        <v>573</v>
      </c>
      <c r="W50" s="69">
        <f t="shared" si="39"/>
        <v>29</v>
      </c>
      <c r="X50" s="69">
        <f t="shared" si="40"/>
        <v>0</v>
      </c>
      <c r="Y50" s="69">
        <f t="shared" si="41"/>
        <v>0</v>
      </c>
      <c r="Z50" s="69">
        <f t="shared" si="42"/>
        <v>0</v>
      </c>
      <c r="AA50" s="69">
        <f t="shared" si="43"/>
        <v>0</v>
      </c>
      <c r="AB50" s="50" t="str">
        <f t="shared" si="44"/>
        <v>Apr</v>
      </c>
      <c r="AC50" s="69">
        <f t="shared" si="45"/>
        <v>3728</v>
      </c>
      <c r="AD50" s="69">
        <f t="shared" si="46"/>
        <v>1806</v>
      </c>
      <c r="AE50" s="69">
        <f t="shared" si="103"/>
        <v>573</v>
      </c>
      <c r="AF50" s="69">
        <f t="shared" si="47"/>
        <v>29</v>
      </c>
      <c r="AG50" s="69">
        <f t="shared" si="48"/>
        <v>0</v>
      </c>
      <c r="AH50" s="69">
        <f t="shared" si="49"/>
        <v>0</v>
      </c>
      <c r="AI50" s="69">
        <f t="shared" si="50"/>
        <v>0</v>
      </c>
      <c r="AJ50" s="69">
        <f t="shared" si="51"/>
        <v>0</v>
      </c>
      <c r="AK50" s="50" t="str">
        <f t="shared" si="52"/>
        <v>Apr</v>
      </c>
      <c r="AL50" s="69">
        <f t="shared" si="53"/>
        <v>3728</v>
      </c>
      <c r="AM50" s="69">
        <f t="shared" si="54"/>
        <v>1806</v>
      </c>
      <c r="AN50" s="69">
        <f t="shared" si="104"/>
        <v>573</v>
      </c>
      <c r="AO50" s="69">
        <f t="shared" si="55"/>
        <v>29</v>
      </c>
      <c r="AP50" s="69">
        <f t="shared" si="56"/>
        <v>0</v>
      </c>
      <c r="AQ50" s="69">
        <f t="shared" si="57"/>
        <v>0</v>
      </c>
      <c r="AR50" s="69">
        <f t="shared" si="58"/>
        <v>0</v>
      </c>
      <c r="AS50" s="69">
        <f t="shared" si="59"/>
        <v>0</v>
      </c>
      <c r="AT50" s="50" t="str">
        <f t="shared" si="60"/>
        <v>Apr</v>
      </c>
      <c r="AU50" s="69">
        <f t="shared" si="61"/>
        <v>3728</v>
      </c>
      <c r="AV50" s="69">
        <f t="shared" si="62"/>
        <v>1806</v>
      </c>
      <c r="AW50" s="69">
        <f t="shared" si="105"/>
        <v>573</v>
      </c>
      <c r="AX50" s="69">
        <f t="shared" si="63"/>
        <v>29</v>
      </c>
      <c r="AY50" s="69">
        <f t="shared" si="64"/>
        <v>0</v>
      </c>
      <c r="AZ50" s="69">
        <f t="shared" si="65"/>
        <v>0</v>
      </c>
      <c r="BA50" s="69">
        <f t="shared" si="66"/>
        <v>0</v>
      </c>
      <c r="BB50" s="69">
        <f t="shared" si="67"/>
        <v>0</v>
      </c>
      <c r="BC50" s="50" t="str">
        <f t="shared" si="68"/>
        <v>Apr</v>
      </c>
      <c r="BD50" s="69">
        <f t="shared" si="69"/>
        <v>3728</v>
      </c>
      <c r="BE50" s="69">
        <f t="shared" si="70"/>
        <v>1806</v>
      </c>
      <c r="BF50" s="69">
        <f t="shared" si="106"/>
        <v>573</v>
      </c>
      <c r="BG50" s="69">
        <f t="shared" si="71"/>
        <v>29</v>
      </c>
      <c r="BH50" s="69">
        <f t="shared" si="72"/>
        <v>0</v>
      </c>
      <c r="BI50" s="69">
        <f t="shared" si="73"/>
        <v>0</v>
      </c>
      <c r="BJ50" s="69">
        <f t="shared" si="74"/>
        <v>0</v>
      </c>
      <c r="BK50" s="69">
        <f t="shared" si="75"/>
        <v>0</v>
      </c>
      <c r="BL50" s="50" t="str">
        <f t="shared" si="76"/>
        <v>Apr</v>
      </c>
      <c r="BM50" s="69">
        <f t="shared" si="77"/>
        <v>3728</v>
      </c>
      <c r="BN50" s="69">
        <f t="shared" si="78"/>
        <v>1806</v>
      </c>
      <c r="BO50" s="69">
        <f t="shared" si="107"/>
        <v>573</v>
      </c>
      <c r="BP50" s="69">
        <f t="shared" si="79"/>
        <v>29</v>
      </c>
      <c r="BQ50" s="69">
        <f t="shared" si="80"/>
        <v>0</v>
      </c>
      <c r="BR50" s="69">
        <f t="shared" si="81"/>
        <v>0</v>
      </c>
      <c r="BS50" s="69">
        <f t="shared" si="82"/>
        <v>0</v>
      </c>
      <c r="BT50" s="69">
        <f t="shared" si="83"/>
        <v>0</v>
      </c>
      <c r="BU50" s="50" t="str">
        <f t="shared" si="84"/>
        <v>Apr</v>
      </c>
      <c r="BV50" s="69">
        <f t="shared" si="85"/>
        <v>3728</v>
      </c>
      <c r="BW50" s="69">
        <f t="shared" si="86"/>
        <v>1806</v>
      </c>
      <c r="BX50" s="69">
        <f t="shared" si="108"/>
        <v>573</v>
      </c>
      <c r="BY50" s="69">
        <f t="shared" si="87"/>
        <v>29</v>
      </c>
      <c r="BZ50" s="69">
        <f t="shared" si="88"/>
        <v>0</v>
      </c>
      <c r="CA50" s="69">
        <f t="shared" si="89"/>
        <v>0</v>
      </c>
      <c r="CB50" s="69">
        <f t="shared" si="90"/>
        <v>0</v>
      </c>
      <c r="CC50" s="69">
        <f t="shared" si="91"/>
        <v>0</v>
      </c>
      <c r="CD50" s="50" t="str">
        <f t="shared" si="92"/>
        <v>Apr</v>
      </c>
      <c r="CE50" s="69">
        <f t="shared" si="93"/>
        <v>3728</v>
      </c>
      <c r="CF50" s="69">
        <f t="shared" si="94"/>
        <v>1806</v>
      </c>
      <c r="CG50" s="69">
        <f t="shared" si="109"/>
        <v>573</v>
      </c>
      <c r="CH50" s="69">
        <f t="shared" si="95"/>
        <v>29</v>
      </c>
      <c r="CI50" s="69">
        <f t="shared" si="96"/>
        <v>0</v>
      </c>
      <c r="CJ50" s="69">
        <f t="shared" si="97"/>
        <v>0</v>
      </c>
      <c r="CK50" s="69">
        <f t="shared" si="98"/>
        <v>0</v>
      </c>
      <c r="CL50" s="69">
        <f t="shared" si="99"/>
        <v>0</v>
      </c>
    </row>
    <row r="51" spans="1:90" ht="13.7" customHeight="1">
      <c r="A51" s="50" t="str">
        <f t="shared" si="20"/>
        <v>May</v>
      </c>
      <c r="B51" s="41">
        <f t="shared" si="21"/>
        <v>3919</v>
      </c>
      <c r="C51" s="41">
        <f t="shared" si="22"/>
        <v>1940</v>
      </c>
      <c r="D51" s="41">
        <f t="shared" si="100"/>
        <v>650</v>
      </c>
      <c r="E51" s="41">
        <f t="shared" si="23"/>
        <v>48</v>
      </c>
      <c r="F51" s="41">
        <f t="shared" si="24"/>
        <v>0</v>
      </c>
      <c r="G51" s="41">
        <f t="shared" si="25"/>
        <v>0</v>
      </c>
      <c r="H51" s="41">
        <f t="shared" si="26"/>
        <v>0</v>
      </c>
      <c r="I51" s="41">
        <f t="shared" si="27"/>
        <v>0</v>
      </c>
      <c r="J51" s="68" t="str">
        <f t="shared" si="28"/>
        <v>May</v>
      </c>
      <c r="K51" s="41">
        <f t="shared" si="29"/>
        <v>3919</v>
      </c>
      <c r="L51" s="69">
        <f t="shared" si="30"/>
        <v>1940</v>
      </c>
      <c r="M51" s="69">
        <f t="shared" si="101"/>
        <v>650</v>
      </c>
      <c r="N51" s="69">
        <f t="shared" si="31"/>
        <v>48</v>
      </c>
      <c r="O51" s="69">
        <f t="shared" si="32"/>
        <v>0</v>
      </c>
      <c r="P51" s="69">
        <f t="shared" si="33"/>
        <v>0</v>
      </c>
      <c r="Q51" s="69">
        <f t="shared" si="34"/>
        <v>0</v>
      </c>
      <c r="R51" s="69">
        <f t="shared" si="35"/>
        <v>0</v>
      </c>
      <c r="S51" s="50" t="str">
        <f t="shared" si="36"/>
        <v>May</v>
      </c>
      <c r="T51" s="69">
        <f t="shared" si="37"/>
        <v>3919</v>
      </c>
      <c r="U51" s="69">
        <f t="shared" si="38"/>
        <v>1940</v>
      </c>
      <c r="V51" s="69">
        <f t="shared" si="102"/>
        <v>650</v>
      </c>
      <c r="W51" s="69">
        <f t="shared" si="39"/>
        <v>48</v>
      </c>
      <c r="X51" s="69">
        <f t="shared" si="40"/>
        <v>0</v>
      </c>
      <c r="Y51" s="69">
        <f t="shared" si="41"/>
        <v>0</v>
      </c>
      <c r="Z51" s="69">
        <f t="shared" si="42"/>
        <v>0</v>
      </c>
      <c r="AA51" s="69">
        <f t="shared" si="43"/>
        <v>0</v>
      </c>
      <c r="AB51" s="50" t="str">
        <f t="shared" si="44"/>
        <v>May</v>
      </c>
      <c r="AC51" s="69">
        <f t="shared" si="45"/>
        <v>3919</v>
      </c>
      <c r="AD51" s="69">
        <f t="shared" si="46"/>
        <v>1940</v>
      </c>
      <c r="AE51" s="69">
        <f t="shared" si="103"/>
        <v>650</v>
      </c>
      <c r="AF51" s="69">
        <f t="shared" si="47"/>
        <v>48</v>
      </c>
      <c r="AG51" s="69">
        <f t="shared" si="48"/>
        <v>0</v>
      </c>
      <c r="AH51" s="69">
        <f t="shared" si="49"/>
        <v>0</v>
      </c>
      <c r="AI51" s="69">
        <f t="shared" si="50"/>
        <v>0</v>
      </c>
      <c r="AJ51" s="69">
        <f t="shared" si="51"/>
        <v>0</v>
      </c>
      <c r="AK51" s="50" t="str">
        <f t="shared" si="52"/>
        <v>May</v>
      </c>
      <c r="AL51" s="69">
        <f t="shared" si="53"/>
        <v>3919</v>
      </c>
      <c r="AM51" s="69">
        <f t="shared" si="54"/>
        <v>1940</v>
      </c>
      <c r="AN51" s="69">
        <f t="shared" si="104"/>
        <v>650</v>
      </c>
      <c r="AO51" s="69">
        <f t="shared" si="55"/>
        <v>48</v>
      </c>
      <c r="AP51" s="69">
        <f t="shared" si="56"/>
        <v>0</v>
      </c>
      <c r="AQ51" s="69">
        <f t="shared" si="57"/>
        <v>0</v>
      </c>
      <c r="AR51" s="69">
        <f t="shared" si="58"/>
        <v>0</v>
      </c>
      <c r="AS51" s="69">
        <f t="shared" si="59"/>
        <v>0</v>
      </c>
      <c r="AT51" s="50" t="str">
        <f t="shared" si="60"/>
        <v>May</v>
      </c>
      <c r="AU51" s="69">
        <f t="shared" si="61"/>
        <v>3919</v>
      </c>
      <c r="AV51" s="69">
        <f t="shared" si="62"/>
        <v>1940</v>
      </c>
      <c r="AW51" s="69">
        <f t="shared" si="105"/>
        <v>650</v>
      </c>
      <c r="AX51" s="69">
        <f t="shared" si="63"/>
        <v>48</v>
      </c>
      <c r="AY51" s="69">
        <f t="shared" si="64"/>
        <v>0</v>
      </c>
      <c r="AZ51" s="69">
        <f t="shared" si="65"/>
        <v>0</v>
      </c>
      <c r="BA51" s="69">
        <f t="shared" si="66"/>
        <v>0</v>
      </c>
      <c r="BB51" s="69">
        <f t="shared" si="67"/>
        <v>0</v>
      </c>
      <c r="BC51" s="50" t="str">
        <f t="shared" si="68"/>
        <v>May</v>
      </c>
      <c r="BD51" s="69">
        <f t="shared" si="69"/>
        <v>3919</v>
      </c>
      <c r="BE51" s="69">
        <f t="shared" si="70"/>
        <v>1940</v>
      </c>
      <c r="BF51" s="69">
        <f t="shared" si="106"/>
        <v>650</v>
      </c>
      <c r="BG51" s="69">
        <f t="shared" si="71"/>
        <v>48</v>
      </c>
      <c r="BH51" s="69">
        <f t="shared" si="72"/>
        <v>0</v>
      </c>
      <c r="BI51" s="69">
        <f t="shared" si="73"/>
        <v>0</v>
      </c>
      <c r="BJ51" s="69">
        <f t="shared" si="74"/>
        <v>0</v>
      </c>
      <c r="BK51" s="69">
        <f t="shared" si="75"/>
        <v>0</v>
      </c>
      <c r="BL51" s="50" t="str">
        <f t="shared" si="76"/>
        <v>May</v>
      </c>
      <c r="BM51" s="69">
        <f t="shared" si="77"/>
        <v>3919</v>
      </c>
      <c r="BN51" s="69">
        <f t="shared" si="78"/>
        <v>1940</v>
      </c>
      <c r="BO51" s="69">
        <f t="shared" si="107"/>
        <v>650</v>
      </c>
      <c r="BP51" s="69">
        <f t="shared" si="79"/>
        <v>48</v>
      </c>
      <c r="BQ51" s="69">
        <f t="shared" si="80"/>
        <v>0</v>
      </c>
      <c r="BR51" s="69">
        <f t="shared" si="81"/>
        <v>0</v>
      </c>
      <c r="BS51" s="69">
        <f t="shared" si="82"/>
        <v>0</v>
      </c>
      <c r="BT51" s="69">
        <f t="shared" si="83"/>
        <v>0</v>
      </c>
      <c r="BU51" s="50" t="str">
        <f t="shared" si="84"/>
        <v>May</v>
      </c>
      <c r="BV51" s="69">
        <f t="shared" si="85"/>
        <v>3919</v>
      </c>
      <c r="BW51" s="69">
        <f t="shared" si="86"/>
        <v>1940</v>
      </c>
      <c r="BX51" s="69">
        <f t="shared" si="108"/>
        <v>650</v>
      </c>
      <c r="BY51" s="69">
        <f t="shared" si="87"/>
        <v>48</v>
      </c>
      <c r="BZ51" s="69">
        <f t="shared" si="88"/>
        <v>0</v>
      </c>
      <c r="CA51" s="69">
        <f t="shared" si="89"/>
        <v>0</v>
      </c>
      <c r="CB51" s="69">
        <f t="shared" si="90"/>
        <v>0</v>
      </c>
      <c r="CC51" s="69">
        <f t="shared" si="91"/>
        <v>0</v>
      </c>
      <c r="CD51" s="50" t="str">
        <f t="shared" si="92"/>
        <v>May</v>
      </c>
      <c r="CE51" s="69">
        <f t="shared" si="93"/>
        <v>3919</v>
      </c>
      <c r="CF51" s="69">
        <f t="shared" si="94"/>
        <v>1940</v>
      </c>
      <c r="CG51" s="69">
        <f t="shared" si="109"/>
        <v>650</v>
      </c>
      <c r="CH51" s="69">
        <f t="shared" si="95"/>
        <v>48</v>
      </c>
      <c r="CI51" s="69">
        <f t="shared" si="96"/>
        <v>0</v>
      </c>
      <c r="CJ51" s="69">
        <f t="shared" si="97"/>
        <v>0</v>
      </c>
      <c r="CK51" s="69">
        <f t="shared" si="98"/>
        <v>0</v>
      </c>
      <c r="CL51" s="69">
        <f t="shared" si="99"/>
        <v>0</v>
      </c>
    </row>
    <row r="52" spans="1:90" ht="13.7" customHeight="1">
      <c r="A52" s="50" t="str">
        <f t="shared" si="20"/>
        <v>Jun</v>
      </c>
      <c r="B52" s="41">
        <f t="shared" si="21"/>
        <v>4115</v>
      </c>
      <c r="C52" s="41">
        <f t="shared" si="22"/>
        <v>2079</v>
      </c>
      <c r="D52" s="41">
        <f t="shared" si="100"/>
        <v>731</v>
      </c>
      <c r="E52" s="41">
        <f t="shared" si="23"/>
        <v>72</v>
      </c>
      <c r="F52" s="41">
        <f t="shared" si="24"/>
        <v>0</v>
      </c>
      <c r="G52" s="41">
        <f t="shared" si="25"/>
        <v>0</v>
      </c>
      <c r="H52" s="41">
        <f t="shared" si="26"/>
        <v>0</v>
      </c>
      <c r="I52" s="41">
        <f t="shared" si="27"/>
        <v>0</v>
      </c>
      <c r="J52" s="68" t="str">
        <f t="shared" si="28"/>
        <v>Jun</v>
      </c>
      <c r="K52" s="41">
        <f t="shared" si="29"/>
        <v>4115</v>
      </c>
      <c r="L52" s="69">
        <f t="shared" si="30"/>
        <v>2079</v>
      </c>
      <c r="M52" s="69">
        <f t="shared" si="101"/>
        <v>731</v>
      </c>
      <c r="N52" s="69">
        <f t="shared" si="31"/>
        <v>72</v>
      </c>
      <c r="O52" s="69">
        <f t="shared" si="32"/>
        <v>0</v>
      </c>
      <c r="P52" s="69">
        <f t="shared" si="33"/>
        <v>0</v>
      </c>
      <c r="Q52" s="69">
        <f t="shared" si="34"/>
        <v>0</v>
      </c>
      <c r="R52" s="69">
        <f t="shared" si="35"/>
        <v>0</v>
      </c>
      <c r="S52" s="50" t="str">
        <f t="shared" si="36"/>
        <v>Jun</v>
      </c>
      <c r="T52" s="69">
        <f t="shared" si="37"/>
        <v>4115</v>
      </c>
      <c r="U52" s="69">
        <f t="shared" si="38"/>
        <v>2079</v>
      </c>
      <c r="V52" s="69">
        <f t="shared" si="102"/>
        <v>731</v>
      </c>
      <c r="W52" s="69">
        <f t="shared" si="39"/>
        <v>72</v>
      </c>
      <c r="X52" s="69">
        <f t="shared" si="40"/>
        <v>0</v>
      </c>
      <c r="Y52" s="69">
        <f t="shared" si="41"/>
        <v>0</v>
      </c>
      <c r="Z52" s="69">
        <f t="shared" si="42"/>
        <v>0</v>
      </c>
      <c r="AA52" s="69">
        <f t="shared" si="43"/>
        <v>0</v>
      </c>
      <c r="AB52" s="50" t="str">
        <f t="shared" si="44"/>
        <v>Jun</v>
      </c>
      <c r="AC52" s="69">
        <f t="shared" si="45"/>
        <v>4115</v>
      </c>
      <c r="AD52" s="69">
        <f t="shared" si="46"/>
        <v>2079</v>
      </c>
      <c r="AE52" s="69">
        <f t="shared" si="103"/>
        <v>731</v>
      </c>
      <c r="AF52" s="69">
        <f t="shared" si="47"/>
        <v>72</v>
      </c>
      <c r="AG52" s="69">
        <f t="shared" si="48"/>
        <v>0</v>
      </c>
      <c r="AH52" s="69">
        <f t="shared" si="49"/>
        <v>0</v>
      </c>
      <c r="AI52" s="69">
        <f t="shared" si="50"/>
        <v>0</v>
      </c>
      <c r="AJ52" s="69">
        <f t="shared" si="51"/>
        <v>0</v>
      </c>
      <c r="AK52" s="50" t="str">
        <f t="shared" si="52"/>
        <v>Jun</v>
      </c>
      <c r="AL52" s="69">
        <f t="shared" si="53"/>
        <v>4115</v>
      </c>
      <c r="AM52" s="69">
        <f t="shared" si="54"/>
        <v>2079</v>
      </c>
      <c r="AN52" s="69">
        <f t="shared" si="104"/>
        <v>731</v>
      </c>
      <c r="AO52" s="69">
        <f t="shared" si="55"/>
        <v>72</v>
      </c>
      <c r="AP52" s="69">
        <f t="shared" si="56"/>
        <v>0</v>
      </c>
      <c r="AQ52" s="69">
        <f t="shared" si="57"/>
        <v>0</v>
      </c>
      <c r="AR52" s="69">
        <f t="shared" si="58"/>
        <v>0</v>
      </c>
      <c r="AS52" s="69">
        <f t="shared" si="59"/>
        <v>0</v>
      </c>
      <c r="AT52" s="50" t="str">
        <f t="shared" si="60"/>
        <v>Jun</v>
      </c>
      <c r="AU52" s="69">
        <f t="shared" si="61"/>
        <v>4115</v>
      </c>
      <c r="AV52" s="69">
        <f t="shared" si="62"/>
        <v>2079</v>
      </c>
      <c r="AW52" s="69">
        <f t="shared" si="105"/>
        <v>731</v>
      </c>
      <c r="AX52" s="69">
        <f t="shared" si="63"/>
        <v>72</v>
      </c>
      <c r="AY52" s="69">
        <f t="shared" si="64"/>
        <v>0</v>
      </c>
      <c r="AZ52" s="69">
        <f t="shared" si="65"/>
        <v>0</v>
      </c>
      <c r="BA52" s="69">
        <f t="shared" si="66"/>
        <v>0</v>
      </c>
      <c r="BB52" s="69">
        <f t="shared" si="67"/>
        <v>0</v>
      </c>
      <c r="BC52" s="50" t="str">
        <f t="shared" si="68"/>
        <v>Jun</v>
      </c>
      <c r="BD52" s="69">
        <f t="shared" si="69"/>
        <v>4115</v>
      </c>
      <c r="BE52" s="69">
        <f t="shared" si="70"/>
        <v>2079</v>
      </c>
      <c r="BF52" s="69">
        <f t="shared" si="106"/>
        <v>731</v>
      </c>
      <c r="BG52" s="69">
        <f t="shared" si="71"/>
        <v>72</v>
      </c>
      <c r="BH52" s="69">
        <f t="shared" si="72"/>
        <v>0</v>
      </c>
      <c r="BI52" s="69">
        <f t="shared" si="73"/>
        <v>0</v>
      </c>
      <c r="BJ52" s="69">
        <f t="shared" si="74"/>
        <v>0</v>
      </c>
      <c r="BK52" s="69">
        <f t="shared" si="75"/>
        <v>0</v>
      </c>
      <c r="BL52" s="50" t="str">
        <f t="shared" si="76"/>
        <v>Jun</v>
      </c>
      <c r="BM52" s="69">
        <f t="shared" si="77"/>
        <v>4115</v>
      </c>
      <c r="BN52" s="69">
        <f t="shared" si="78"/>
        <v>2079</v>
      </c>
      <c r="BO52" s="69">
        <f t="shared" si="107"/>
        <v>731</v>
      </c>
      <c r="BP52" s="69">
        <f t="shared" si="79"/>
        <v>72</v>
      </c>
      <c r="BQ52" s="69">
        <f t="shared" si="80"/>
        <v>0</v>
      </c>
      <c r="BR52" s="69">
        <f t="shared" si="81"/>
        <v>0</v>
      </c>
      <c r="BS52" s="69">
        <f t="shared" si="82"/>
        <v>0</v>
      </c>
      <c r="BT52" s="69">
        <f t="shared" si="83"/>
        <v>0</v>
      </c>
      <c r="BU52" s="50" t="str">
        <f t="shared" si="84"/>
        <v>Jun</v>
      </c>
      <c r="BV52" s="69">
        <f t="shared" si="85"/>
        <v>4115</v>
      </c>
      <c r="BW52" s="69">
        <f t="shared" si="86"/>
        <v>2079</v>
      </c>
      <c r="BX52" s="69">
        <f t="shared" si="108"/>
        <v>731</v>
      </c>
      <c r="BY52" s="69">
        <f t="shared" si="87"/>
        <v>72</v>
      </c>
      <c r="BZ52" s="69">
        <f t="shared" si="88"/>
        <v>0</v>
      </c>
      <c r="CA52" s="69">
        <f t="shared" si="89"/>
        <v>0</v>
      </c>
      <c r="CB52" s="69">
        <f t="shared" si="90"/>
        <v>0</v>
      </c>
      <c r="CC52" s="69">
        <f t="shared" si="91"/>
        <v>0</v>
      </c>
      <c r="CD52" s="50" t="str">
        <f t="shared" si="92"/>
        <v>Jun</v>
      </c>
      <c r="CE52" s="69">
        <f t="shared" si="93"/>
        <v>4115</v>
      </c>
      <c r="CF52" s="69">
        <f t="shared" si="94"/>
        <v>2079</v>
      </c>
      <c r="CG52" s="69">
        <f t="shared" si="109"/>
        <v>731</v>
      </c>
      <c r="CH52" s="69">
        <f t="shared" si="95"/>
        <v>72</v>
      </c>
      <c r="CI52" s="69">
        <f t="shared" si="96"/>
        <v>0</v>
      </c>
      <c r="CJ52" s="69">
        <f t="shared" si="97"/>
        <v>0</v>
      </c>
      <c r="CK52" s="69">
        <f t="shared" si="98"/>
        <v>0</v>
      </c>
      <c r="CL52" s="69">
        <f t="shared" si="99"/>
        <v>0</v>
      </c>
    </row>
    <row r="53" spans="1:90" ht="13.7" customHeight="1">
      <c r="A53" s="50" t="str">
        <f t="shared" si="20"/>
        <v>Jul</v>
      </c>
      <c r="B53" s="41">
        <f t="shared" si="21"/>
        <v>4315</v>
      </c>
      <c r="C53" s="41">
        <f t="shared" si="22"/>
        <v>2222</v>
      </c>
      <c r="D53" s="41">
        <f t="shared" si="100"/>
        <v>817</v>
      </c>
      <c r="E53" s="41">
        <f t="shared" si="23"/>
        <v>100</v>
      </c>
      <c r="F53" s="41">
        <f t="shared" si="24"/>
        <v>0</v>
      </c>
      <c r="G53" s="41">
        <f t="shared" si="25"/>
        <v>0</v>
      </c>
      <c r="H53" s="41">
        <f t="shared" si="26"/>
        <v>0</v>
      </c>
      <c r="I53" s="41">
        <f t="shared" si="27"/>
        <v>0</v>
      </c>
      <c r="J53" s="68" t="str">
        <f t="shared" si="28"/>
        <v>Jul</v>
      </c>
      <c r="K53" s="41">
        <f t="shared" si="29"/>
        <v>4315</v>
      </c>
      <c r="L53" s="69">
        <f t="shared" si="30"/>
        <v>2222</v>
      </c>
      <c r="M53" s="69">
        <f t="shared" si="101"/>
        <v>817</v>
      </c>
      <c r="N53" s="69">
        <f t="shared" si="31"/>
        <v>100</v>
      </c>
      <c r="O53" s="69">
        <f t="shared" si="32"/>
        <v>0</v>
      </c>
      <c r="P53" s="69">
        <f t="shared" si="33"/>
        <v>0</v>
      </c>
      <c r="Q53" s="69">
        <f t="shared" si="34"/>
        <v>0</v>
      </c>
      <c r="R53" s="69">
        <f t="shared" si="35"/>
        <v>0</v>
      </c>
      <c r="S53" s="50" t="str">
        <f t="shared" si="36"/>
        <v>Jul</v>
      </c>
      <c r="T53" s="69">
        <f t="shared" si="37"/>
        <v>4315</v>
      </c>
      <c r="U53" s="69">
        <f t="shared" si="38"/>
        <v>2222</v>
      </c>
      <c r="V53" s="69">
        <f t="shared" si="102"/>
        <v>817</v>
      </c>
      <c r="W53" s="69">
        <f t="shared" si="39"/>
        <v>100</v>
      </c>
      <c r="X53" s="69">
        <f t="shared" si="40"/>
        <v>0</v>
      </c>
      <c r="Y53" s="69">
        <f t="shared" si="41"/>
        <v>0</v>
      </c>
      <c r="Z53" s="69">
        <f t="shared" si="42"/>
        <v>0</v>
      </c>
      <c r="AA53" s="69">
        <f t="shared" si="43"/>
        <v>0</v>
      </c>
      <c r="AB53" s="50" t="str">
        <f t="shared" si="44"/>
        <v>Jul</v>
      </c>
      <c r="AC53" s="69">
        <f t="shared" si="45"/>
        <v>4315</v>
      </c>
      <c r="AD53" s="69">
        <f t="shared" si="46"/>
        <v>2222</v>
      </c>
      <c r="AE53" s="69">
        <f t="shared" si="103"/>
        <v>817</v>
      </c>
      <c r="AF53" s="69">
        <f t="shared" si="47"/>
        <v>100</v>
      </c>
      <c r="AG53" s="69">
        <f t="shared" si="48"/>
        <v>0</v>
      </c>
      <c r="AH53" s="69">
        <f t="shared" si="49"/>
        <v>0</v>
      </c>
      <c r="AI53" s="69">
        <f t="shared" si="50"/>
        <v>0</v>
      </c>
      <c r="AJ53" s="69">
        <f t="shared" si="51"/>
        <v>0</v>
      </c>
      <c r="AK53" s="50" t="str">
        <f t="shared" si="52"/>
        <v>Jul</v>
      </c>
      <c r="AL53" s="69">
        <f t="shared" si="53"/>
        <v>4315</v>
      </c>
      <c r="AM53" s="69">
        <f t="shared" si="54"/>
        <v>2222</v>
      </c>
      <c r="AN53" s="69">
        <f t="shared" si="104"/>
        <v>817</v>
      </c>
      <c r="AO53" s="69">
        <f t="shared" si="55"/>
        <v>100</v>
      </c>
      <c r="AP53" s="69">
        <f t="shared" si="56"/>
        <v>0</v>
      </c>
      <c r="AQ53" s="69">
        <f t="shared" si="57"/>
        <v>0</v>
      </c>
      <c r="AR53" s="69">
        <f t="shared" si="58"/>
        <v>0</v>
      </c>
      <c r="AS53" s="69">
        <f t="shared" si="59"/>
        <v>0</v>
      </c>
      <c r="AT53" s="50" t="str">
        <f t="shared" si="60"/>
        <v>Jul</v>
      </c>
      <c r="AU53" s="69">
        <f t="shared" si="61"/>
        <v>4315</v>
      </c>
      <c r="AV53" s="69">
        <f t="shared" si="62"/>
        <v>2222</v>
      </c>
      <c r="AW53" s="69">
        <f t="shared" si="105"/>
        <v>817</v>
      </c>
      <c r="AX53" s="69">
        <f t="shared" si="63"/>
        <v>100</v>
      </c>
      <c r="AY53" s="69">
        <f t="shared" si="64"/>
        <v>0</v>
      </c>
      <c r="AZ53" s="69">
        <f t="shared" si="65"/>
        <v>0</v>
      </c>
      <c r="BA53" s="69">
        <f t="shared" si="66"/>
        <v>0</v>
      </c>
      <c r="BB53" s="69">
        <f t="shared" si="67"/>
        <v>0</v>
      </c>
      <c r="BC53" s="50" t="str">
        <f t="shared" si="68"/>
        <v>Jul</v>
      </c>
      <c r="BD53" s="69">
        <f t="shared" si="69"/>
        <v>4315</v>
      </c>
      <c r="BE53" s="69">
        <f t="shared" si="70"/>
        <v>2222</v>
      </c>
      <c r="BF53" s="69">
        <f t="shared" si="106"/>
        <v>817</v>
      </c>
      <c r="BG53" s="69">
        <f t="shared" si="71"/>
        <v>100</v>
      </c>
      <c r="BH53" s="69">
        <f t="shared" si="72"/>
        <v>0</v>
      </c>
      <c r="BI53" s="69">
        <f t="shared" si="73"/>
        <v>0</v>
      </c>
      <c r="BJ53" s="69">
        <f t="shared" si="74"/>
        <v>0</v>
      </c>
      <c r="BK53" s="69">
        <f t="shared" si="75"/>
        <v>0</v>
      </c>
      <c r="BL53" s="50" t="str">
        <f t="shared" si="76"/>
        <v>Jul</v>
      </c>
      <c r="BM53" s="69">
        <f t="shared" si="77"/>
        <v>4315</v>
      </c>
      <c r="BN53" s="69">
        <f t="shared" si="78"/>
        <v>2222</v>
      </c>
      <c r="BO53" s="69">
        <f t="shared" si="107"/>
        <v>817</v>
      </c>
      <c r="BP53" s="69">
        <f t="shared" si="79"/>
        <v>100</v>
      </c>
      <c r="BQ53" s="69">
        <f t="shared" si="80"/>
        <v>0</v>
      </c>
      <c r="BR53" s="69">
        <f t="shared" si="81"/>
        <v>0</v>
      </c>
      <c r="BS53" s="69">
        <f t="shared" si="82"/>
        <v>0</v>
      </c>
      <c r="BT53" s="69">
        <f t="shared" si="83"/>
        <v>0</v>
      </c>
      <c r="BU53" s="50" t="str">
        <f t="shared" si="84"/>
        <v>Jul</v>
      </c>
      <c r="BV53" s="69">
        <f t="shared" si="85"/>
        <v>4315</v>
      </c>
      <c r="BW53" s="69">
        <f t="shared" si="86"/>
        <v>2222</v>
      </c>
      <c r="BX53" s="69">
        <f t="shared" si="108"/>
        <v>817</v>
      </c>
      <c r="BY53" s="69">
        <f t="shared" si="87"/>
        <v>100</v>
      </c>
      <c r="BZ53" s="69">
        <f t="shared" si="88"/>
        <v>0</v>
      </c>
      <c r="CA53" s="69">
        <f t="shared" si="89"/>
        <v>0</v>
      </c>
      <c r="CB53" s="69">
        <f t="shared" si="90"/>
        <v>0</v>
      </c>
      <c r="CC53" s="69">
        <f t="shared" si="91"/>
        <v>0</v>
      </c>
      <c r="CD53" s="50" t="str">
        <f t="shared" si="92"/>
        <v>Jul</v>
      </c>
      <c r="CE53" s="69">
        <f t="shared" si="93"/>
        <v>4315</v>
      </c>
      <c r="CF53" s="69">
        <f t="shared" si="94"/>
        <v>2222</v>
      </c>
      <c r="CG53" s="69">
        <f t="shared" si="109"/>
        <v>817</v>
      </c>
      <c r="CH53" s="69">
        <f t="shared" si="95"/>
        <v>100</v>
      </c>
      <c r="CI53" s="69">
        <f t="shared" si="96"/>
        <v>0</v>
      </c>
      <c r="CJ53" s="69">
        <f t="shared" si="97"/>
        <v>0</v>
      </c>
      <c r="CK53" s="69">
        <f t="shared" si="98"/>
        <v>0</v>
      </c>
      <c r="CL53" s="69">
        <f t="shared" si="99"/>
        <v>0</v>
      </c>
    </row>
    <row r="54" spans="1:90" ht="13.7" customHeight="1">
      <c r="A54" s="50" t="str">
        <f t="shared" si="20"/>
        <v>Aug</v>
      </c>
      <c r="B54" s="41">
        <f t="shared" si="21"/>
        <v>4521</v>
      </c>
      <c r="C54" s="41">
        <f t="shared" si="22"/>
        <v>2370</v>
      </c>
      <c r="D54" s="41">
        <f t="shared" si="100"/>
        <v>908</v>
      </c>
      <c r="E54" s="41">
        <f t="shared" si="23"/>
        <v>134</v>
      </c>
      <c r="F54" s="41">
        <f t="shared" si="24"/>
        <v>0</v>
      </c>
      <c r="G54" s="41">
        <f t="shared" si="25"/>
        <v>0</v>
      </c>
      <c r="H54" s="41">
        <f t="shared" si="26"/>
        <v>0</v>
      </c>
      <c r="I54" s="41">
        <f t="shared" si="27"/>
        <v>0</v>
      </c>
      <c r="J54" s="68" t="str">
        <f t="shared" si="28"/>
        <v>Aug</v>
      </c>
      <c r="K54" s="41">
        <f t="shared" si="29"/>
        <v>4521</v>
      </c>
      <c r="L54" s="69">
        <f t="shared" si="30"/>
        <v>2370</v>
      </c>
      <c r="M54" s="69">
        <f t="shared" si="101"/>
        <v>908</v>
      </c>
      <c r="N54" s="69">
        <f t="shared" si="31"/>
        <v>134</v>
      </c>
      <c r="O54" s="69">
        <f t="shared" si="32"/>
        <v>0</v>
      </c>
      <c r="P54" s="69">
        <f t="shared" si="33"/>
        <v>0</v>
      </c>
      <c r="Q54" s="69">
        <f t="shared" si="34"/>
        <v>0</v>
      </c>
      <c r="R54" s="69">
        <f t="shared" si="35"/>
        <v>0</v>
      </c>
      <c r="S54" s="50" t="str">
        <f t="shared" si="36"/>
        <v>Aug</v>
      </c>
      <c r="T54" s="69">
        <f t="shared" si="37"/>
        <v>4521</v>
      </c>
      <c r="U54" s="69">
        <f t="shared" si="38"/>
        <v>2370</v>
      </c>
      <c r="V54" s="69">
        <f t="shared" si="102"/>
        <v>908</v>
      </c>
      <c r="W54" s="69">
        <f t="shared" si="39"/>
        <v>134</v>
      </c>
      <c r="X54" s="69">
        <f t="shared" si="40"/>
        <v>0</v>
      </c>
      <c r="Y54" s="69">
        <f t="shared" si="41"/>
        <v>0</v>
      </c>
      <c r="Z54" s="69">
        <f t="shared" si="42"/>
        <v>0</v>
      </c>
      <c r="AA54" s="69">
        <f t="shared" si="43"/>
        <v>0</v>
      </c>
      <c r="AB54" s="50" t="str">
        <f t="shared" si="44"/>
        <v>Aug</v>
      </c>
      <c r="AC54" s="69">
        <f t="shared" si="45"/>
        <v>4521</v>
      </c>
      <c r="AD54" s="69">
        <f t="shared" si="46"/>
        <v>2370</v>
      </c>
      <c r="AE54" s="69">
        <f t="shared" si="103"/>
        <v>908</v>
      </c>
      <c r="AF54" s="69">
        <f t="shared" si="47"/>
        <v>134</v>
      </c>
      <c r="AG54" s="69">
        <f t="shared" si="48"/>
        <v>0</v>
      </c>
      <c r="AH54" s="69">
        <f t="shared" si="49"/>
        <v>0</v>
      </c>
      <c r="AI54" s="69">
        <f t="shared" si="50"/>
        <v>0</v>
      </c>
      <c r="AJ54" s="69">
        <f t="shared" si="51"/>
        <v>0</v>
      </c>
      <c r="AK54" s="50" t="str">
        <f t="shared" si="52"/>
        <v>Aug</v>
      </c>
      <c r="AL54" s="69">
        <f t="shared" si="53"/>
        <v>4521</v>
      </c>
      <c r="AM54" s="69">
        <f t="shared" si="54"/>
        <v>2370</v>
      </c>
      <c r="AN54" s="69">
        <f t="shared" si="104"/>
        <v>908</v>
      </c>
      <c r="AO54" s="69">
        <f t="shared" si="55"/>
        <v>134</v>
      </c>
      <c r="AP54" s="69">
        <f t="shared" si="56"/>
        <v>0</v>
      </c>
      <c r="AQ54" s="69">
        <f t="shared" si="57"/>
        <v>0</v>
      </c>
      <c r="AR54" s="69">
        <f t="shared" si="58"/>
        <v>0</v>
      </c>
      <c r="AS54" s="69">
        <f t="shared" si="59"/>
        <v>0</v>
      </c>
      <c r="AT54" s="50" t="str">
        <f t="shared" si="60"/>
        <v>Aug</v>
      </c>
      <c r="AU54" s="69">
        <f t="shared" si="61"/>
        <v>4521</v>
      </c>
      <c r="AV54" s="69">
        <f t="shared" si="62"/>
        <v>2370</v>
      </c>
      <c r="AW54" s="69">
        <f t="shared" si="105"/>
        <v>908</v>
      </c>
      <c r="AX54" s="69">
        <f t="shared" si="63"/>
        <v>134</v>
      </c>
      <c r="AY54" s="69">
        <f t="shared" si="64"/>
        <v>0</v>
      </c>
      <c r="AZ54" s="69">
        <f t="shared" si="65"/>
        <v>0</v>
      </c>
      <c r="BA54" s="69">
        <f t="shared" si="66"/>
        <v>0</v>
      </c>
      <c r="BB54" s="69">
        <f t="shared" si="67"/>
        <v>0</v>
      </c>
      <c r="BC54" s="50" t="str">
        <f t="shared" si="68"/>
        <v>Aug</v>
      </c>
      <c r="BD54" s="69">
        <f t="shared" si="69"/>
        <v>4521</v>
      </c>
      <c r="BE54" s="69">
        <f t="shared" si="70"/>
        <v>2370</v>
      </c>
      <c r="BF54" s="69">
        <f t="shared" si="106"/>
        <v>908</v>
      </c>
      <c r="BG54" s="69">
        <f t="shared" si="71"/>
        <v>134</v>
      </c>
      <c r="BH54" s="69">
        <f t="shared" si="72"/>
        <v>0</v>
      </c>
      <c r="BI54" s="69">
        <f t="shared" si="73"/>
        <v>0</v>
      </c>
      <c r="BJ54" s="69">
        <f t="shared" si="74"/>
        <v>0</v>
      </c>
      <c r="BK54" s="69">
        <f t="shared" si="75"/>
        <v>0</v>
      </c>
      <c r="BL54" s="50" t="str">
        <f t="shared" si="76"/>
        <v>Aug</v>
      </c>
      <c r="BM54" s="69">
        <f t="shared" si="77"/>
        <v>4521</v>
      </c>
      <c r="BN54" s="69">
        <f t="shared" si="78"/>
        <v>2370</v>
      </c>
      <c r="BO54" s="69">
        <f t="shared" si="107"/>
        <v>908</v>
      </c>
      <c r="BP54" s="69">
        <f t="shared" si="79"/>
        <v>134</v>
      </c>
      <c r="BQ54" s="69">
        <f t="shared" si="80"/>
        <v>0</v>
      </c>
      <c r="BR54" s="69">
        <f t="shared" si="81"/>
        <v>0</v>
      </c>
      <c r="BS54" s="69">
        <f t="shared" si="82"/>
        <v>0</v>
      </c>
      <c r="BT54" s="69">
        <f t="shared" si="83"/>
        <v>0</v>
      </c>
      <c r="BU54" s="50" t="str">
        <f t="shared" si="84"/>
        <v>Aug</v>
      </c>
      <c r="BV54" s="69">
        <f t="shared" si="85"/>
        <v>4521</v>
      </c>
      <c r="BW54" s="69">
        <f t="shared" si="86"/>
        <v>2370</v>
      </c>
      <c r="BX54" s="69">
        <f t="shared" si="108"/>
        <v>908</v>
      </c>
      <c r="BY54" s="69">
        <f t="shared" si="87"/>
        <v>134</v>
      </c>
      <c r="BZ54" s="69">
        <f t="shared" si="88"/>
        <v>0</v>
      </c>
      <c r="CA54" s="69">
        <f t="shared" si="89"/>
        <v>0</v>
      </c>
      <c r="CB54" s="69">
        <f t="shared" si="90"/>
        <v>0</v>
      </c>
      <c r="CC54" s="69">
        <f t="shared" si="91"/>
        <v>0</v>
      </c>
      <c r="CD54" s="50" t="str">
        <f t="shared" si="92"/>
        <v>Aug</v>
      </c>
      <c r="CE54" s="69">
        <f t="shared" si="93"/>
        <v>4521</v>
      </c>
      <c r="CF54" s="69">
        <f t="shared" si="94"/>
        <v>2370</v>
      </c>
      <c r="CG54" s="69">
        <f t="shared" si="109"/>
        <v>908</v>
      </c>
      <c r="CH54" s="69">
        <f t="shared" si="95"/>
        <v>134</v>
      </c>
      <c r="CI54" s="69">
        <f t="shared" si="96"/>
        <v>0</v>
      </c>
      <c r="CJ54" s="69">
        <f t="shared" si="97"/>
        <v>0</v>
      </c>
      <c r="CK54" s="69">
        <f t="shared" si="98"/>
        <v>0</v>
      </c>
      <c r="CL54" s="69">
        <f t="shared" si="99"/>
        <v>0</v>
      </c>
    </row>
    <row r="55" spans="1:90" ht="13.7" customHeight="1">
      <c r="A55" s="50" t="str">
        <f t="shared" si="20"/>
        <v>Sep</v>
      </c>
      <c r="B55" s="41">
        <f t="shared" si="21"/>
        <v>4731</v>
      </c>
      <c r="C55" s="41">
        <f t="shared" si="22"/>
        <v>2523</v>
      </c>
      <c r="D55" s="41">
        <f t="shared" si="100"/>
        <v>1004</v>
      </c>
      <c r="E55" s="41">
        <f t="shared" si="23"/>
        <v>172</v>
      </c>
      <c r="F55" s="41">
        <f t="shared" si="24"/>
        <v>0</v>
      </c>
      <c r="G55" s="41">
        <f t="shared" si="25"/>
        <v>0</v>
      </c>
      <c r="H55" s="41">
        <f t="shared" si="26"/>
        <v>0</v>
      </c>
      <c r="I55" s="41">
        <f t="shared" si="27"/>
        <v>0</v>
      </c>
      <c r="J55" s="68" t="str">
        <f t="shared" si="28"/>
        <v>Sep</v>
      </c>
      <c r="K55" s="41">
        <f t="shared" si="29"/>
        <v>4731</v>
      </c>
      <c r="L55" s="69">
        <f t="shared" si="30"/>
        <v>2523</v>
      </c>
      <c r="M55" s="69">
        <f t="shared" si="101"/>
        <v>1004</v>
      </c>
      <c r="N55" s="69">
        <f t="shared" si="31"/>
        <v>172</v>
      </c>
      <c r="O55" s="69">
        <f t="shared" si="32"/>
        <v>0</v>
      </c>
      <c r="P55" s="69">
        <f t="shared" si="33"/>
        <v>0</v>
      </c>
      <c r="Q55" s="69">
        <f t="shared" si="34"/>
        <v>0</v>
      </c>
      <c r="R55" s="69">
        <f t="shared" si="35"/>
        <v>0</v>
      </c>
      <c r="S55" s="50" t="str">
        <f t="shared" si="36"/>
        <v>Sep</v>
      </c>
      <c r="T55" s="69">
        <f t="shared" si="37"/>
        <v>4731</v>
      </c>
      <c r="U55" s="69">
        <f t="shared" si="38"/>
        <v>2523</v>
      </c>
      <c r="V55" s="69">
        <f t="shared" si="102"/>
        <v>1004</v>
      </c>
      <c r="W55" s="69">
        <f t="shared" si="39"/>
        <v>172</v>
      </c>
      <c r="X55" s="69">
        <f t="shared" si="40"/>
        <v>0</v>
      </c>
      <c r="Y55" s="69">
        <f t="shared" si="41"/>
        <v>0</v>
      </c>
      <c r="Z55" s="69">
        <f t="shared" si="42"/>
        <v>0</v>
      </c>
      <c r="AA55" s="69">
        <f t="shared" si="43"/>
        <v>0</v>
      </c>
      <c r="AB55" s="50" t="str">
        <f t="shared" si="44"/>
        <v>Sep</v>
      </c>
      <c r="AC55" s="69">
        <f t="shared" si="45"/>
        <v>4731</v>
      </c>
      <c r="AD55" s="69">
        <f t="shared" si="46"/>
        <v>2523</v>
      </c>
      <c r="AE55" s="69">
        <f t="shared" si="103"/>
        <v>1004</v>
      </c>
      <c r="AF55" s="69">
        <f t="shared" si="47"/>
        <v>172</v>
      </c>
      <c r="AG55" s="69">
        <f t="shared" si="48"/>
        <v>0</v>
      </c>
      <c r="AH55" s="69">
        <f t="shared" si="49"/>
        <v>0</v>
      </c>
      <c r="AI55" s="69">
        <f t="shared" si="50"/>
        <v>0</v>
      </c>
      <c r="AJ55" s="69">
        <f t="shared" si="51"/>
        <v>0</v>
      </c>
      <c r="AK55" s="50" t="str">
        <f t="shared" si="52"/>
        <v>Sep</v>
      </c>
      <c r="AL55" s="69">
        <f t="shared" si="53"/>
        <v>4731</v>
      </c>
      <c r="AM55" s="69">
        <f t="shared" si="54"/>
        <v>2523</v>
      </c>
      <c r="AN55" s="69">
        <f t="shared" si="104"/>
        <v>1004</v>
      </c>
      <c r="AO55" s="69">
        <f t="shared" si="55"/>
        <v>172</v>
      </c>
      <c r="AP55" s="69">
        <f t="shared" si="56"/>
        <v>0</v>
      </c>
      <c r="AQ55" s="69">
        <f t="shared" si="57"/>
        <v>0</v>
      </c>
      <c r="AR55" s="69">
        <f t="shared" si="58"/>
        <v>0</v>
      </c>
      <c r="AS55" s="69">
        <f t="shared" si="59"/>
        <v>0</v>
      </c>
      <c r="AT55" s="50" t="str">
        <f t="shared" si="60"/>
        <v>Sep</v>
      </c>
      <c r="AU55" s="69">
        <f t="shared" si="61"/>
        <v>4731</v>
      </c>
      <c r="AV55" s="69">
        <f t="shared" si="62"/>
        <v>2523</v>
      </c>
      <c r="AW55" s="69">
        <f t="shared" si="105"/>
        <v>1004</v>
      </c>
      <c r="AX55" s="69">
        <f t="shared" si="63"/>
        <v>172</v>
      </c>
      <c r="AY55" s="69">
        <f t="shared" si="64"/>
        <v>0</v>
      </c>
      <c r="AZ55" s="69">
        <f t="shared" si="65"/>
        <v>0</v>
      </c>
      <c r="BA55" s="69">
        <f t="shared" si="66"/>
        <v>0</v>
      </c>
      <c r="BB55" s="69">
        <f t="shared" si="67"/>
        <v>0</v>
      </c>
      <c r="BC55" s="50" t="str">
        <f t="shared" si="68"/>
        <v>Sep</v>
      </c>
      <c r="BD55" s="69">
        <f t="shared" si="69"/>
        <v>4731</v>
      </c>
      <c r="BE55" s="69">
        <f t="shared" si="70"/>
        <v>2523</v>
      </c>
      <c r="BF55" s="69">
        <f t="shared" si="106"/>
        <v>1004</v>
      </c>
      <c r="BG55" s="69">
        <f t="shared" si="71"/>
        <v>172</v>
      </c>
      <c r="BH55" s="69">
        <f t="shared" si="72"/>
        <v>0</v>
      </c>
      <c r="BI55" s="69">
        <f t="shared" si="73"/>
        <v>0</v>
      </c>
      <c r="BJ55" s="69">
        <f t="shared" si="74"/>
        <v>0</v>
      </c>
      <c r="BK55" s="69">
        <f t="shared" si="75"/>
        <v>0</v>
      </c>
      <c r="BL55" s="50" t="str">
        <f t="shared" si="76"/>
        <v>Sep</v>
      </c>
      <c r="BM55" s="69">
        <f t="shared" si="77"/>
        <v>4731</v>
      </c>
      <c r="BN55" s="69">
        <f t="shared" si="78"/>
        <v>2523</v>
      </c>
      <c r="BO55" s="69">
        <f t="shared" si="107"/>
        <v>1004</v>
      </c>
      <c r="BP55" s="69">
        <f t="shared" si="79"/>
        <v>172</v>
      </c>
      <c r="BQ55" s="69">
        <f t="shared" si="80"/>
        <v>0</v>
      </c>
      <c r="BR55" s="69">
        <f t="shared" si="81"/>
        <v>0</v>
      </c>
      <c r="BS55" s="69">
        <f t="shared" si="82"/>
        <v>0</v>
      </c>
      <c r="BT55" s="69">
        <f t="shared" si="83"/>
        <v>0</v>
      </c>
      <c r="BU55" s="50" t="str">
        <f t="shared" si="84"/>
        <v>Sep</v>
      </c>
      <c r="BV55" s="69">
        <f t="shared" si="85"/>
        <v>4731</v>
      </c>
      <c r="BW55" s="69">
        <f t="shared" si="86"/>
        <v>2523</v>
      </c>
      <c r="BX55" s="69">
        <f t="shared" si="108"/>
        <v>1004</v>
      </c>
      <c r="BY55" s="69">
        <f t="shared" si="87"/>
        <v>172</v>
      </c>
      <c r="BZ55" s="69">
        <f t="shared" si="88"/>
        <v>0</v>
      </c>
      <c r="CA55" s="69">
        <f t="shared" si="89"/>
        <v>0</v>
      </c>
      <c r="CB55" s="69">
        <f t="shared" si="90"/>
        <v>0</v>
      </c>
      <c r="CC55" s="69">
        <f t="shared" si="91"/>
        <v>0</v>
      </c>
      <c r="CD55" s="50" t="str">
        <f t="shared" si="92"/>
        <v>Sep</v>
      </c>
      <c r="CE55" s="69">
        <f t="shared" si="93"/>
        <v>4731</v>
      </c>
      <c r="CF55" s="69">
        <f t="shared" si="94"/>
        <v>2523</v>
      </c>
      <c r="CG55" s="69">
        <f t="shared" si="109"/>
        <v>1004</v>
      </c>
      <c r="CH55" s="69">
        <f t="shared" si="95"/>
        <v>172</v>
      </c>
      <c r="CI55" s="69">
        <f t="shared" si="96"/>
        <v>0</v>
      </c>
      <c r="CJ55" s="69">
        <f t="shared" si="97"/>
        <v>0</v>
      </c>
      <c r="CK55" s="69">
        <f t="shared" si="98"/>
        <v>0</v>
      </c>
      <c r="CL55" s="69">
        <f t="shared" si="99"/>
        <v>0</v>
      </c>
    </row>
    <row r="56" spans="1:90" ht="13.7" customHeight="1">
      <c r="A56" s="50" t="str">
        <f t="shared" si="20"/>
        <v>Oct</v>
      </c>
      <c r="B56" s="41">
        <f t="shared" si="21"/>
        <v>4946</v>
      </c>
      <c r="C56" s="41">
        <f t="shared" si="22"/>
        <v>2681</v>
      </c>
      <c r="D56" s="41">
        <f t="shared" si="100"/>
        <v>1104</v>
      </c>
      <c r="E56" s="41">
        <f t="shared" si="23"/>
        <v>215</v>
      </c>
      <c r="F56" s="41">
        <f t="shared" si="24"/>
        <v>0</v>
      </c>
      <c r="G56" s="41">
        <f t="shared" si="25"/>
        <v>0</v>
      </c>
      <c r="H56" s="41">
        <f t="shared" si="26"/>
        <v>0</v>
      </c>
      <c r="I56" s="41">
        <f t="shared" si="27"/>
        <v>0</v>
      </c>
      <c r="J56" s="68" t="str">
        <f t="shared" si="28"/>
        <v>Oct</v>
      </c>
      <c r="K56" s="41">
        <f t="shared" si="29"/>
        <v>4946</v>
      </c>
      <c r="L56" s="69">
        <f t="shared" si="30"/>
        <v>2681</v>
      </c>
      <c r="M56" s="69">
        <f t="shared" si="101"/>
        <v>1104</v>
      </c>
      <c r="N56" s="69">
        <f t="shared" si="31"/>
        <v>215</v>
      </c>
      <c r="O56" s="69">
        <f t="shared" si="32"/>
        <v>0</v>
      </c>
      <c r="P56" s="69">
        <f t="shared" si="33"/>
        <v>0</v>
      </c>
      <c r="Q56" s="69">
        <f t="shared" si="34"/>
        <v>0</v>
      </c>
      <c r="R56" s="69">
        <f t="shared" si="35"/>
        <v>0</v>
      </c>
      <c r="S56" s="50" t="str">
        <f t="shared" si="36"/>
        <v>Oct</v>
      </c>
      <c r="T56" s="69">
        <f t="shared" si="37"/>
        <v>4946</v>
      </c>
      <c r="U56" s="69">
        <f t="shared" si="38"/>
        <v>2681</v>
      </c>
      <c r="V56" s="69">
        <f t="shared" si="102"/>
        <v>1104</v>
      </c>
      <c r="W56" s="69">
        <f t="shared" si="39"/>
        <v>215</v>
      </c>
      <c r="X56" s="69">
        <f t="shared" si="40"/>
        <v>0</v>
      </c>
      <c r="Y56" s="69">
        <f t="shared" si="41"/>
        <v>0</v>
      </c>
      <c r="Z56" s="69">
        <f t="shared" si="42"/>
        <v>0</v>
      </c>
      <c r="AA56" s="69">
        <f t="shared" si="43"/>
        <v>0</v>
      </c>
      <c r="AB56" s="50" t="str">
        <f t="shared" si="44"/>
        <v>Oct</v>
      </c>
      <c r="AC56" s="69">
        <f t="shared" si="45"/>
        <v>4946</v>
      </c>
      <c r="AD56" s="69">
        <f t="shared" si="46"/>
        <v>2681</v>
      </c>
      <c r="AE56" s="69">
        <f t="shared" si="103"/>
        <v>1104</v>
      </c>
      <c r="AF56" s="69">
        <f t="shared" si="47"/>
        <v>215</v>
      </c>
      <c r="AG56" s="69">
        <f t="shared" si="48"/>
        <v>0</v>
      </c>
      <c r="AH56" s="69">
        <f t="shared" si="49"/>
        <v>0</v>
      </c>
      <c r="AI56" s="69">
        <f t="shared" si="50"/>
        <v>0</v>
      </c>
      <c r="AJ56" s="69">
        <f t="shared" si="51"/>
        <v>0</v>
      </c>
      <c r="AK56" s="50" t="str">
        <f t="shared" si="52"/>
        <v>Oct</v>
      </c>
      <c r="AL56" s="69">
        <f t="shared" si="53"/>
        <v>4946</v>
      </c>
      <c r="AM56" s="69">
        <f t="shared" si="54"/>
        <v>2681</v>
      </c>
      <c r="AN56" s="69">
        <f t="shared" si="104"/>
        <v>1104</v>
      </c>
      <c r="AO56" s="69">
        <f t="shared" si="55"/>
        <v>215</v>
      </c>
      <c r="AP56" s="69">
        <f t="shared" si="56"/>
        <v>0</v>
      </c>
      <c r="AQ56" s="69">
        <f t="shared" si="57"/>
        <v>0</v>
      </c>
      <c r="AR56" s="69">
        <f t="shared" si="58"/>
        <v>0</v>
      </c>
      <c r="AS56" s="69">
        <f t="shared" si="59"/>
        <v>0</v>
      </c>
      <c r="AT56" s="50" t="str">
        <f t="shared" si="60"/>
        <v>Oct</v>
      </c>
      <c r="AU56" s="69">
        <f t="shared" si="61"/>
        <v>4946</v>
      </c>
      <c r="AV56" s="69">
        <f t="shared" si="62"/>
        <v>2681</v>
      </c>
      <c r="AW56" s="69">
        <f t="shared" si="105"/>
        <v>1104</v>
      </c>
      <c r="AX56" s="69">
        <f t="shared" si="63"/>
        <v>215</v>
      </c>
      <c r="AY56" s="69">
        <f t="shared" si="64"/>
        <v>0</v>
      </c>
      <c r="AZ56" s="69">
        <f t="shared" si="65"/>
        <v>0</v>
      </c>
      <c r="BA56" s="69">
        <f t="shared" si="66"/>
        <v>0</v>
      </c>
      <c r="BB56" s="69">
        <f t="shared" si="67"/>
        <v>0</v>
      </c>
      <c r="BC56" s="50" t="str">
        <f t="shared" si="68"/>
        <v>Oct</v>
      </c>
      <c r="BD56" s="69">
        <f t="shared" si="69"/>
        <v>4946</v>
      </c>
      <c r="BE56" s="69">
        <f t="shared" si="70"/>
        <v>2681</v>
      </c>
      <c r="BF56" s="69">
        <f t="shared" si="106"/>
        <v>1104</v>
      </c>
      <c r="BG56" s="69">
        <f t="shared" si="71"/>
        <v>215</v>
      </c>
      <c r="BH56" s="69">
        <f t="shared" si="72"/>
        <v>0</v>
      </c>
      <c r="BI56" s="69">
        <f t="shared" si="73"/>
        <v>0</v>
      </c>
      <c r="BJ56" s="69">
        <f t="shared" si="74"/>
        <v>0</v>
      </c>
      <c r="BK56" s="69">
        <f t="shared" si="75"/>
        <v>0</v>
      </c>
      <c r="BL56" s="50" t="str">
        <f t="shared" si="76"/>
        <v>Oct</v>
      </c>
      <c r="BM56" s="69">
        <f t="shared" si="77"/>
        <v>4946</v>
      </c>
      <c r="BN56" s="69">
        <f t="shared" si="78"/>
        <v>2681</v>
      </c>
      <c r="BO56" s="69">
        <f t="shared" si="107"/>
        <v>1104</v>
      </c>
      <c r="BP56" s="69">
        <f t="shared" si="79"/>
        <v>215</v>
      </c>
      <c r="BQ56" s="69">
        <f t="shared" si="80"/>
        <v>0</v>
      </c>
      <c r="BR56" s="69">
        <f t="shared" si="81"/>
        <v>0</v>
      </c>
      <c r="BS56" s="69">
        <f t="shared" si="82"/>
        <v>0</v>
      </c>
      <c r="BT56" s="69">
        <f t="shared" si="83"/>
        <v>0</v>
      </c>
      <c r="BU56" s="50" t="str">
        <f t="shared" si="84"/>
        <v>Oct</v>
      </c>
      <c r="BV56" s="69">
        <f t="shared" si="85"/>
        <v>4946</v>
      </c>
      <c r="BW56" s="69">
        <f t="shared" si="86"/>
        <v>2681</v>
      </c>
      <c r="BX56" s="69">
        <f t="shared" si="108"/>
        <v>1104</v>
      </c>
      <c r="BY56" s="69">
        <f t="shared" si="87"/>
        <v>215</v>
      </c>
      <c r="BZ56" s="69">
        <f t="shared" si="88"/>
        <v>0</v>
      </c>
      <c r="CA56" s="69">
        <f t="shared" si="89"/>
        <v>0</v>
      </c>
      <c r="CB56" s="69">
        <f t="shared" si="90"/>
        <v>0</v>
      </c>
      <c r="CC56" s="69">
        <f t="shared" si="91"/>
        <v>0</v>
      </c>
      <c r="CD56" s="50" t="str">
        <f t="shared" si="92"/>
        <v>Oct</v>
      </c>
      <c r="CE56" s="69">
        <f t="shared" si="93"/>
        <v>4946</v>
      </c>
      <c r="CF56" s="69">
        <f t="shared" si="94"/>
        <v>2681</v>
      </c>
      <c r="CG56" s="69">
        <f t="shared" si="109"/>
        <v>1104</v>
      </c>
      <c r="CH56" s="69">
        <f t="shared" si="95"/>
        <v>215</v>
      </c>
      <c r="CI56" s="69">
        <f t="shared" si="96"/>
        <v>0</v>
      </c>
      <c r="CJ56" s="69">
        <f t="shared" si="97"/>
        <v>0</v>
      </c>
      <c r="CK56" s="69">
        <f t="shared" si="98"/>
        <v>0</v>
      </c>
      <c r="CL56" s="69">
        <f t="shared" si="99"/>
        <v>0</v>
      </c>
    </row>
    <row r="57" spans="1:90" ht="13.7" customHeight="1">
      <c r="A57" s="50" t="str">
        <f t="shared" si="20"/>
        <v>Nov</v>
      </c>
      <c r="B57" s="41">
        <f t="shared" si="21"/>
        <v>5166</v>
      </c>
      <c r="C57" s="41">
        <f t="shared" si="22"/>
        <v>2843</v>
      </c>
      <c r="D57" s="41">
        <f t="shared" si="100"/>
        <v>1209</v>
      </c>
      <c r="E57" s="41">
        <f t="shared" si="23"/>
        <v>263</v>
      </c>
      <c r="F57" s="41">
        <f t="shared" si="24"/>
        <v>0</v>
      </c>
      <c r="G57" s="41">
        <f t="shared" si="25"/>
        <v>0</v>
      </c>
      <c r="H57" s="41">
        <f t="shared" si="26"/>
        <v>0</v>
      </c>
      <c r="I57" s="41">
        <f t="shared" si="27"/>
        <v>0</v>
      </c>
      <c r="J57" s="68" t="str">
        <f t="shared" si="28"/>
        <v>Nov</v>
      </c>
      <c r="K57" s="41">
        <f t="shared" si="29"/>
        <v>5166</v>
      </c>
      <c r="L57" s="69">
        <f t="shared" si="30"/>
        <v>2843</v>
      </c>
      <c r="M57" s="69">
        <f t="shared" si="101"/>
        <v>1209</v>
      </c>
      <c r="N57" s="69">
        <f t="shared" si="31"/>
        <v>263</v>
      </c>
      <c r="O57" s="69">
        <f t="shared" si="32"/>
        <v>0</v>
      </c>
      <c r="P57" s="69">
        <f t="shared" si="33"/>
        <v>0</v>
      </c>
      <c r="Q57" s="69">
        <f t="shared" si="34"/>
        <v>0</v>
      </c>
      <c r="R57" s="69">
        <f t="shared" si="35"/>
        <v>0</v>
      </c>
      <c r="S57" s="50" t="str">
        <f t="shared" si="36"/>
        <v>Nov</v>
      </c>
      <c r="T57" s="69">
        <f t="shared" si="37"/>
        <v>5166</v>
      </c>
      <c r="U57" s="69">
        <f t="shared" si="38"/>
        <v>2843</v>
      </c>
      <c r="V57" s="69">
        <f t="shared" si="102"/>
        <v>1209</v>
      </c>
      <c r="W57" s="69">
        <f t="shared" si="39"/>
        <v>263</v>
      </c>
      <c r="X57" s="69">
        <f t="shared" si="40"/>
        <v>0</v>
      </c>
      <c r="Y57" s="69">
        <f t="shared" si="41"/>
        <v>0</v>
      </c>
      <c r="Z57" s="69">
        <f t="shared" si="42"/>
        <v>0</v>
      </c>
      <c r="AA57" s="69">
        <f t="shared" si="43"/>
        <v>0</v>
      </c>
      <c r="AB57" s="50" t="str">
        <f t="shared" si="44"/>
        <v>Nov</v>
      </c>
      <c r="AC57" s="69">
        <f t="shared" si="45"/>
        <v>5166</v>
      </c>
      <c r="AD57" s="69">
        <f t="shared" si="46"/>
        <v>2843</v>
      </c>
      <c r="AE57" s="69">
        <f t="shared" si="103"/>
        <v>1209</v>
      </c>
      <c r="AF57" s="69">
        <f t="shared" si="47"/>
        <v>263</v>
      </c>
      <c r="AG57" s="69">
        <f t="shared" si="48"/>
        <v>0</v>
      </c>
      <c r="AH57" s="69">
        <f t="shared" si="49"/>
        <v>0</v>
      </c>
      <c r="AI57" s="69">
        <f t="shared" si="50"/>
        <v>0</v>
      </c>
      <c r="AJ57" s="69">
        <f t="shared" si="51"/>
        <v>0</v>
      </c>
      <c r="AK57" s="50" t="str">
        <f t="shared" si="52"/>
        <v>Nov</v>
      </c>
      <c r="AL57" s="69">
        <f t="shared" si="53"/>
        <v>5166</v>
      </c>
      <c r="AM57" s="69">
        <f t="shared" si="54"/>
        <v>2843</v>
      </c>
      <c r="AN57" s="69">
        <f t="shared" si="104"/>
        <v>1209</v>
      </c>
      <c r="AO57" s="69">
        <f t="shared" si="55"/>
        <v>263</v>
      </c>
      <c r="AP57" s="69">
        <f t="shared" si="56"/>
        <v>0</v>
      </c>
      <c r="AQ57" s="69">
        <f t="shared" si="57"/>
        <v>0</v>
      </c>
      <c r="AR57" s="69">
        <f t="shared" si="58"/>
        <v>0</v>
      </c>
      <c r="AS57" s="69">
        <f t="shared" si="59"/>
        <v>0</v>
      </c>
      <c r="AT57" s="50" t="str">
        <f t="shared" si="60"/>
        <v>Nov</v>
      </c>
      <c r="AU57" s="69">
        <f t="shared" si="61"/>
        <v>5166</v>
      </c>
      <c r="AV57" s="69">
        <f t="shared" si="62"/>
        <v>2843</v>
      </c>
      <c r="AW57" s="69">
        <f t="shared" si="105"/>
        <v>1209</v>
      </c>
      <c r="AX57" s="69">
        <f t="shared" si="63"/>
        <v>263</v>
      </c>
      <c r="AY57" s="69">
        <f t="shared" si="64"/>
        <v>0</v>
      </c>
      <c r="AZ57" s="69">
        <f t="shared" si="65"/>
        <v>0</v>
      </c>
      <c r="BA57" s="69">
        <f t="shared" si="66"/>
        <v>0</v>
      </c>
      <c r="BB57" s="69">
        <f t="shared" si="67"/>
        <v>0</v>
      </c>
      <c r="BC57" s="50" t="str">
        <f t="shared" si="68"/>
        <v>Nov</v>
      </c>
      <c r="BD57" s="69">
        <f t="shared" si="69"/>
        <v>5166</v>
      </c>
      <c r="BE57" s="69">
        <f t="shared" si="70"/>
        <v>2843</v>
      </c>
      <c r="BF57" s="69">
        <f t="shared" si="106"/>
        <v>1209</v>
      </c>
      <c r="BG57" s="69">
        <f t="shared" si="71"/>
        <v>263</v>
      </c>
      <c r="BH57" s="69">
        <f t="shared" si="72"/>
        <v>0</v>
      </c>
      <c r="BI57" s="69">
        <f t="shared" si="73"/>
        <v>0</v>
      </c>
      <c r="BJ57" s="69">
        <f t="shared" si="74"/>
        <v>0</v>
      </c>
      <c r="BK57" s="69">
        <f t="shared" si="75"/>
        <v>0</v>
      </c>
      <c r="BL57" s="50" t="str">
        <f t="shared" si="76"/>
        <v>Nov</v>
      </c>
      <c r="BM57" s="69">
        <f t="shared" si="77"/>
        <v>5166</v>
      </c>
      <c r="BN57" s="69">
        <f t="shared" si="78"/>
        <v>2843</v>
      </c>
      <c r="BO57" s="69">
        <f t="shared" si="107"/>
        <v>1209</v>
      </c>
      <c r="BP57" s="69">
        <f t="shared" si="79"/>
        <v>263</v>
      </c>
      <c r="BQ57" s="69">
        <f t="shared" si="80"/>
        <v>0</v>
      </c>
      <c r="BR57" s="69">
        <f t="shared" si="81"/>
        <v>0</v>
      </c>
      <c r="BS57" s="69">
        <f t="shared" si="82"/>
        <v>0</v>
      </c>
      <c r="BT57" s="69">
        <f t="shared" si="83"/>
        <v>0</v>
      </c>
      <c r="BU57" s="50" t="str">
        <f t="shared" si="84"/>
        <v>Nov</v>
      </c>
      <c r="BV57" s="69">
        <f t="shared" si="85"/>
        <v>5166</v>
      </c>
      <c r="BW57" s="69">
        <f t="shared" si="86"/>
        <v>2843</v>
      </c>
      <c r="BX57" s="69">
        <f t="shared" si="108"/>
        <v>1209</v>
      </c>
      <c r="BY57" s="69">
        <f t="shared" si="87"/>
        <v>263</v>
      </c>
      <c r="BZ57" s="69">
        <f t="shared" si="88"/>
        <v>0</v>
      </c>
      <c r="CA57" s="69">
        <f t="shared" si="89"/>
        <v>0</v>
      </c>
      <c r="CB57" s="69">
        <f t="shared" si="90"/>
        <v>0</v>
      </c>
      <c r="CC57" s="69">
        <f t="shared" si="91"/>
        <v>0</v>
      </c>
      <c r="CD57" s="50" t="str">
        <f t="shared" si="92"/>
        <v>Nov</v>
      </c>
      <c r="CE57" s="69">
        <f t="shared" si="93"/>
        <v>5166</v>
      </c>
      <c r="CF57" s="69">
        <f t="shared" si="94"/>
        <v>2843</v>
      </c>
      <c r="CG57" s="69">
        <f t="shared" si="109"/>
        <v>1209</v>
      </c>
      <c r="CH57" s="69">
        <f t="shared" si="95"/>
        <v>263</v>
      </c>
      <c r="CI57" s="69">
        <f t="shared" si="96"/>
        <v>0</v>
      </c>
      <c r="CJ57" s="69">
        <f t="shared" si="97"/>
        <v>0</v>
      </c>
      <c r="CK57" s="69">
        <f t="shared" si="98"/>
        <v>0</v>
      </c>
      <c r="CL57" s="69">
        <f t="shared" si="99"/>
        <v>0</v>
      </c>
    </row>
    <row r="58" spans="1:90" ht="13.7" customHeight="1">
      <c r="A58" s="50" t="str">
        <f t="shared" si="20"/>
        <v>Dec</v>
      </c>
      <c r="B58" s="41">
        <f t="shared" si="21"/>
        <v>5391</v>
      </c>
      <c r="C58" s="41">
        <f t="shared" si="22"/>
        <v>3011</v>
      </c>
      <c r="D58" s="41">
        <f t="shared" si="100"/>
        <v>1319</v>
      </c>
      <c r="E58" s="41">
        <f t="shared" si="23"/>
        <v>315</v>
      </c>
      <c r="F58" s="41">
        <f t="shared" si="24"/>
        <v>0</v>
      </c>
      <c r="G58" s="41">
        <f t="shared" si="25"/>
        <v>0</v>
      </c>
      <c r="H58" s="41">
        <f t="shared" si="26"/>
        <v>0</v>
      </c>
      <c r="I58" s="41">
        <f t="shared" si="27"/>
        <v>0</v>
      </c>
      <c r="J58" s="68" t="str">
        <f t="shared" si="28"/>
        <v>Dec</v>
      </c>
      <c r="K58" s="41">
        <f t="shared" si="29"/>
        <v>5391</v>
      </c>
      <c r="L58" s="69">
        <f t="shared" si="30"/>
        <v>3011</v>
      </c>
      <c r="M58" s="69">
        <f t="shared" si="101"/>
        <v>1319</v>
      </c>
      <c r="N58" s="69">
        <f t="shared" si="31"/>
        <v>315</v>
      </c>
      <c r="O58" s="69">
        <f t="shared" si="32"/>
        <v>0</v>
      </c>
      <c r="P58" s="69">
        <f t="shared" si="33"/>
        <v>0</v>
      </c>
      <c r="Q58" s="69">
        <f t="shared" si="34"/>
        <v>0</v>
      </c>
      <c r="R58" s="69">
        <f t="shared" si="35"/>
        <v>0</v>
      </c>
      <c r="S58" s="50" t="str">
        <f t="shared" si="36"/>
        <v>Dec</v>
      </c>
      <c r="T58" s="69">
        <f t="shared" si="37"/>
        <v>5391</v>
      </c>
      <c r="U58" s="69">
        <f t="shared" si="38"/>
        <v>3011</v>
      </c>
      <c r="V58" s="69">
        <f t="shared" si="102"/>
        <v>1319</v>
      </c>
      <c r="W58" s="69">
        <f t="shared" si="39"/>
        <v>315</v>
      </c>
      <c r="X58" s="69">
        <f t="shared" si="40"/>
        <v>0</v>
      </c>
      <c r="Y58" s="69">
        <f t="shared" si="41"/>
        <v>0</v>
      </c>
      <c r="Z58" s="69">
        <f t="shared" si="42"/>
        <v>0</v>
      </c>
      <c r="AA58" s="69">
        <f t="shared" si="43"/>
        <v>0</v>
      </c>
      <c r="AB58" s="50" t="str">
        <f t="shared" si="44"/>
        <v>Dec</v>
      </c>
      <c r="AC58" s="69">
        <f t="shared" si="45"/>
        <v>5391</v>
      </c>
      <c r="AD58" s="69">
        <f t="shared" si="46"/>
        <v>3011</v>
      </c>
      <c r="AE58" s="69">
        <f t="shared" si="103"/>
        <v>1319</v>
      </c>
      <c r="AF58" s="69">
        <f t="shared" si="47"/>
        <v>315</v>
      </c>
      <c r="AG58" s="69">
        <f t="shared" si="48"/>
        <v>0</v>
      </c>
      <c r="AH58" s="69">
        <f t="shared" si="49"/>
        <v>0</v>
      </c>
      <c r="AI58" s="69">
        <f t="shared" si="50"/>
        <v>0</v>
      </c>
      <c r="AJ58" s="69">
        <f t="shared" si="51"/>
        <v>0</v>
      </c>
      <c r="AK58" s="50" t="str">
        <f t="shared" si="52"/>
        <v>Dec</v>
      </c>
      <c r="AL58" s="69">
        <f t="shared" si="53"/>
        <v>5391</v>
      </c>
      <c r="AM58" s="69">
        <f t="shared" si="54"/>
        <v>3011</v>
      </c>
      <c r="AN58" s="69">
        <f t="shared" si="104"/>
        <v>1319</v>
      </c>
      <c r="AO58" s="69">
        <f t="shared" si="55"/>
        <v>315</v>
      </c>
      <c r="AP58" s="69">
        <f t="shared" si="56"/>
        <v>0</v>
      </c>
      <c r="AQ58" s="69">
        <f t="shared" si="57"/>
        <v>0</v>
      </c>
      <c r="AR58" s="69">
        <f t="shared" si="58"/>
        <v>0</v>
      </c>
      <c r="AS58" s="69">
        <f t="shared" si="59"/>
        <v>0</v>
      </c>
      <c r="AT58" s="50" t="str">
        <f t="shared" si="60"/>
        <v>Dec</v>
      </c>
      <c r="AU58" s="69">
        <f t="shared" si="61"/>
        <v>5391</v>
      </c>
      <c r="AV58" s="69">
        <f t="shared" si="62"/>
        <v>3011</v>
      </c>
      <c r="AW58" s="69">
        <f t="shared" si="105"/>
        <v>1319</v>
      </c>
      <c r="AX58" s="69">
        <f t="shared" si="63"/>
        <v>315</v>
      </c>
      <c r="AY58" s="69">
        <f t="shared" si="64"/>
        <v>0</v>
      </c>
      <c r="AZ58" s="69">
        <f t="shared" si="65"/>
        <v>0</v>
      </c>
      <c r="BA58" s="69">
        <f t="shared" si="66"/>
        <v>0</v>
      </c>
      <c r="BB58" s="69">
        <f t="shared" si="67"/>
        <v>0</v>
      </c>
      <c r="BC58" s="50" t="str">
        <f t="shared" si="68"/>
        <v>Dec</v>
      </c>
      <c r="BD58" s="69">
        <f t="shared" si="69"/>
        <v>5391</v>
      </c>
      <c r="BE58" s="69">
        <f t="shared" si="70"/>
        <v>3011</v>
      </c>
      <c r="BF58" s="69">
        <f t="shared" si="106"/>
        <v>1319</v>
      </c>
      <c r="BG58" s="69">
        <f t="shared" si="71"/>
        <v>315</v>
      </c>
      <c r="BH58" s="69">
        <f t="shared" si="72"/>
        <v>0</v>
      </c>
      <c r="BI58" s="69">
        <f t="shared" si="73"/>
        <v>0</v>
      </c>
      <c r="BJ58" s="69">
        <f t="shared" si="74"/>
        <v>0</v>
      </c>
      <c r="BK58" s="69">
        <f t="shared" si="75"/>
        <v>0</v>
      </c>
      <c r="BL58" s="50" t="str">
        <f t="shared" si="76"/>
        <v>Dec</v>
      </c>
      <c r="BM58" s="69">
        <f t="shared" si="77"/>
        <v>5391</v>
      </c>
      <c r="BN58" s="69">
        <f t="shared" si="78"/>
        <v>3011</v>
      </c>
      <c r="BO58" s="69">
        <f t="shared" si="107"/>
        <v>1319</v>
      </c>
      <c r="BP58" s="69">
        <f t="shared" si="79"/>
        <v>315</v>
      </c>
      <c r="BQ58" s="69">
        <f t="shared" si="80"/>
        <v>0</v>
      </c>
      <c r="BR58" s="69">
        <f t="shared" si="81"/>
        <v>0</v>
      </c>
      <c r="BS58" s="69">
        <f t="shared" si="82"/>
        <v>0</v>
      </c>
      <c r="BT58" s="69">
        <f t="shared" si="83"/>
        <v>0</v>
      </c>
      <c r="BU58" s="50" t="str">
        <f t="shared" si="84"/>
        <v>Dec</v>
      </c>
      <c r="BV58" s="69">
        <f t="shared" si="85"/>
        <v>5391</v>
      </c>
      <c r="BW58" s="69">
        <f t="shared" si="86"/>
        <v>3011</v>
      </c>
      <c r="BX58" s="69">
        <f t="shared" si="108"/>
        <v>1319</v>
      </c>
      <c r="BY58" s="69">
        <f t="shared" si="87"/>
        <v>315</v>
      </c>
      <c r="BZ58" s="69">
        <f t="shared" si="88"/>
        <v>0</v>
      </c>
      <c r="CA58" s="69">
        <f t="shared" si="89"/>
        <v>0</v>
      </c>
      <c r="CB58" s="69">
        <f t="shared" si="90"/>
        <v>0</v>
      </c>
      <c r="CC58" s="69">
        <f t="shared" si="91"/>
        <v>0</v>
      </c>
      <c r="CD58" s="50" t="str">
        <f t="shared" si="92"/>
        <v>Dec</v>
      </c>
      <c r="CE58" s="69">
        <f t="shared" si="93"/>
        <v>5391</v>
      </c>
      <c r="CF58" s="69">
        <f t="shared" si="94"/>
        <v>3011</v>
      </c>
      <c r="CG58" s="69">
        <f t="shared" si="109"/>
        <v>1319</v>
      </c>
      <c r="CH58" s="69">
        <f t="shared" si="95"/>
        <v>315</v>
      </c>
      <c r="CI58" s="69">
        <f t="shared" si="96"/>
        <v>0</v>
      </c>
      <c r="CJ58" s="69">
        <f t="shared" si="97"/>
        <v>0</v>
      </c>
      <c r="CK58" s="69">
        <f t="shared" si="98"/>
        <v>0</v>
      </c>
      <c r="CL58" s="69">
        <f t="shared" si="99"/>
        <v>0</v>
      </c>
    </row>
    <row r="59" spans="1:90" ht="13.7" customHeight="1">
      <c r="A59" s="38"/>
      <c r="B59" s="41">
        <f t="shared" ref="B59:I59" si="110">SUM(B47:B58)</f>
        <v>50916</v>
      </c>
      <c r="C59" s="41">
        <f t="shared" si="110"/>
        <v>26139</v>
      </c>
      <c r="D59" s="41">
        <f t="shared" si="110"/>
        <v>9625</v>
      </c>
      <c r="E59" s="41">
        <f t="shared" si="110"/>
        <v>1367</v>
      </c>
      <c r="F59" s="41">
        <f t="shared" si="110"/>
        <v>0</v>
      </c>
      <c r="G59" s="41">
        <f t="shared" si="110"/>
        <v>0</v>
      </c>
      <c r="H59" s="41">
        <f t="shared" si="110"/>
        <v>0</v>
      </c>
      <c r="I59" s="41">
        <f t="shared" si="110"/>
        <v>0</v>
      </c>
      <c r="J59" s="17"/>
      <c r="K59" s="41">
        <f t="shared" ref="K59:R59" si="111">SUM(K47:K58)</f>
        <v>50916</v>
      </c>
      <c r="L59" s="69">
        <f t="shared" si="111"/>
        <v>26139</v>
      </c>
      <c r="M59" s="69">
        <f t="shared" si="111"/>
        <v>9625</v>
      </c>
      <c r="N59" s="69">
        <f t="shared" si="111"/>
        <v>1367</v>
      </c>
      <c r="O59" s="69">
        <f t="shared" si="111"/>
        <v>0</v>
      </c>
      <c r="P59" s="69">
        <f t="shared" si="111"/>
        <v>0</v>
      </c>
      <c r="Q59" s="69">
        <f t="shared" si="111"/>
        <v>0</v>
      </c>
      <c r="R59" s="69">
        <f t="shared" si="111"/>
        <v>0</v>
      </c>
      <c r="S59" s="38"/>
      <c r="T59" s="69">
        <f t="shared" ref="T59:AA59" si="112">SUM(T47:T58)</f>
        <v>50916</v>
      </c>
      <c r="U59" s="69">
        <f t="shared" si="112"/>
        <v>26139</v>
      </c>
      <c r="V59" s="69">
        <f t="shared" si="112"/>
        <v>9625</v>
      </c>
      <c r="W59" s="69">
        <f t="shared" si="112"/>
        <v>1367</v>
      </c>
      <c r="X59" s="69">
        <f t="shared" si="112"/>
        <v>0</v>
      </c>
      <c r="Y59" s="69">
        <f t="shared" si="112"/>
        <v>0</v>
      </c>
      <c r="Z59" s="69">
        <f t="shared" si="112"/>
        <v>0</v>
      </c>
      <c r="AA59" s="69">
        <f t="shared" si="112"/>
        <v>0</v>
      </c>
      <c r="AB59" s="38"/>
      <c r="AC59" s="69">
        <f t="shared" ref="AC59:AJ59" si="113">SUM(AC47:AC58)</f>
        <v>50916</v>
      </c>
      <c r="AD59" s="69">
        <f t="shared" si="113"/>
        <v>26139</v>
      </c>
      <c r="AE59" s="69">
        <f t="shared" si="113"/>
        <v>9625</v>
      </c>
      <c r="AF59" s="69">
        <f t="shared" si="113"/>
        <v>1367</v>
      </c>
      <c r="AG59" s="69">
        <f t="shared" si="113"/>
        <v>0</v>
      </c>
      <c r="AH59" s="69">
        <f t="shared" si="113"/>
        <v>0</v>
      </c>
      <c r="AI59" s="69">
        <f t="shared" si="113"/>
        <v>0</v>
      </c>
      <c r="AJ59" s="69">
        <f t="shared" si="113"/>
        <v>0</v>
      </c>
      <c r="AK59" s="38"/>
      <c r="AL59" s="69">
        <f t="shared" ref="AL59:AS59" si="114">SUM(AL47:AL58)</f>
        <v>50916</v>
      </c>
      <c r="AM59" s="69">
        <f t="shared" si="114"/>
        <v>26139</v>
      </c>
      <c r="AN59" s="69">
        <f t="shared" si="114"/>
        <v>9625</v>
      </c>
      <c r="AO59" s="69">
        <f t="shared" si="114"/>
        <v>1367</v>
      </c>
      <c r="AP59" s="69">
        <f t="shared" si="114"/>
        <v>0</v>
      </c>
      <c r="AQ59" s="69">
        <f t="shared" si="114"/>
        <v>0</v>
      </c>
      <c r="AR59" s="69">
        <f t="shared" si="114"/>
        <v>0</v>
      </c>
      <c r="AS59" s="69">
        <f t="shared" si="114"/>
        <v>0</v>
      </c>
      <c r="AT59" s="38"/>
      <c r="AU59" s="69">
        <f t="shared" ref="AU59:BB59" si="115">SUM(AU47:AU58)</f>
        <v>50916</v>
      </c>
      <c r="AV59" s="69">
        <f t="shared" si="115"/>
        <v>26139</v>
      </c>
      <c r="AW59" s="69">
        <f t="shared" si="115"/>
        <v>9625</v>
      </c>
      <c r="AX59" s="69">
        <f t="shared" si="115"/>
        <v>1367</v>
      </c>
      <c r="AY59" s="69">
        <f t="shared" si="115"/>
        <v>0</v>
      </c>
      <c r="AZ59" s="69">
        <f t="shared" si="115"/>
        <v>0</v>
      </c>
      <c r="BA59" s="69">
        <f t="shared" si="115"/>
        <v>0</v>
      </c>
      <c r="BB59" s="69">
        <f t="shared" si="115"/>
        <v>0</v>
      </c>
      <c r="BC59" s="38"/>
      <c r="BD59" s="69">
        <f t="shared" ref="BD59:BK59" si="116">SUM(BD47:BD58)</f>
        <v>50916</v>
      </c>
      <c r="BE59" s="69">
        <f t="shared" si="116"/>
        <v>26139</v>
      </c>
      <c r="BF59" s="69">
        <f t="shared" si="116"/>
        <v>9625</v>
      </c>
      <c r="BG59" s="69">
        <f t="shared" si="116"/>
        <v>1367</v>
      </c>
      <c r="BH59" s="69">
        <f t="shared" si="116"/>
        <v>0</v>
      </c>
      <c r="BI59" s="69">
        <f t="shared" si="116"/>
        <v>0</v>
      </c>
      <c r="BJ59" s="69">
        <f t="shared" si="116"/>
        <v>0</v>
      </c>
      <c r="BK59" s="69">
        <f t="shared" si="116"/>
        <v>0</v>
      </c>
      <c r="BL59" s="38"/>
      <c r="BM59" s="69">
        <f t="shared" ref="BM59:BT59" si="117">SUM(BM47:BM58)</f>
        <v>50916</v>
      </c>
      <c r="BN59" s="69">
        <f t="shared" si="117"/>
        <v>26139</v>
      </c>
      <c r="BO59" s="69">
        <f t="shared" si="117"/>
        <v>9625</v>
      </c>
      <c r="BP59" s="69">
        <f t="shared" si="117"/>
        <v>1367</v>
      </c>
      <c r="BQ59" s="69">
        <f t="shared" si="117"/>
        <v>0</v>
      </c>
      <c r="BR59" s="69">
        <f t="shared" si="117"/>
        <v>0</v>
      </c>
      <c r="BS59" s="69">
        <f t="shared" si="117"/>
        <v>0</v>
      </c>
      <c r="BT59" s="69">
        <f t="shared" si="117"/>
        <v>0</v>
      </c>
      <c r="BU59" s="38"/>
      <c r="BV59" s="69">
        <f t="shared" ref="BV59:CC59" si="118">SUM(BV47:BV58)</f>
        <v>50916</v>
      </c>
      <c r="BW59" s="69">
        <f t="shared" si="118"/>
        <v>26139</v>
      </c>
      <c r="BX59" s="69">
        <f t="shared" si="118"/>
        <v>9625</v>
      </c>
      <c r="BY59" s="69">
        <f t="shared" si="118"/>
        <v>1367</v>
      </c>
      <c r="BZ59" s="69">
        <f t="shared" si="118"/>
        <v>0</v>
      </c>
      <c r="CA59" s="69">
        <f t="shared" si="118"/>
        <v>0</v>
      </c>
      <c r="CB59" s="69">
        <f t="shared" si="118"/>
        <v>0</v>
      </c>
      <c r="CC59" s="69">
        <f t="shared" si="118"/>
        <v>0</v>
      </c>
      <c r="CD59" s="38"/>
      <c r="CE59" s="69">
        <f t="shared" ref="CE59:CL59" si="119">SUM(CE47:CE58)</f>
        <v>50916</v>
      </c>
      <c r="CF59" s="69">
        <f t="shared" si="119"/>
        <v>26139</v>
      </c>
      <c r="CG59" s="69">
        <f t="shared" si="119"/>
        <v>9625</v>
      </c>
      <c r="CH59" s="69">
        <f t="shared" si="119"/>
        <v>1367</v>
      </c>
      <c r="CI59" s="69">
        <f t="shared" si="119"/>
        <v>0</v>
      </c>
      <c r="CJ59" s="69">
        <f t="shared" si="119"/>
        <v>0</v>
      </c>
      <c r="CK59" s="69">
        <f t="shared" si="119"/>
        <v>0</v>
      </c>
      <c r="CL59" s="69">
        <f t="shared" si="119"/>
        <v>0</v>
      </c>
    </row>
    <row r="60" spans="1:90" ht="15.95" customHeight="1">
      <c r="A60" s="38"/>
      <c r="B60" s="44" t="s">
        <v>37</v>
      </c>
      <c r="C60" s="44" t="s">
        <v>38</v>
      </c>
      <c r="D60" s="44" t="s">
        <v>39</v>
      </c>
      <c r="E60" s="44" t="s">
        <v>40</v>
      </c>
      <c r="F60" s="44" t="s">
        <v>41</v>
      </c>
      <c r="G60" s="44" t="s">
        <v>42</v>
      </c>
      <c r="H60" s="44" t="s">
        <v>43</v>
      </c>
      <c r="I60" s="44" t="s">
        <v>44</v>
      </c>
      <c r="J60" s="44" t="s">
        <v>45</v>
      </c>
      <c r="K60" s="44" t="s">
        <v>46</v>
      </c>
      <c r="L60" s="64" t="s">
        <v>81</v>
      </c>
      <c r="M60" s="64" t="s">
        <v>82</v>
      </c>
      <c r="N60" s="64" t="s">
        <v>83</v>
      </c>
      <c r="O60" s="64" t="s">
        <v>84</v>
      </c>
      <c r="P60" s="64" t="s">
        <v>85</v>
      </c>
      <c r="Q60" s="64" t="s">
        <v>86</v>
      </c>
      <c r="R60" s="64" t="s">
        <v>87</v>
      </c>
      <c r="S60" s="64" t="s">
        <v>88</v>
      </c>
      <c r="T60" s="69"/>
      <c r="U60" s="38"/>
      <c r="V60" s="38"/>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8"/>
      <c r="BI60" s="38"/>
      <c r="BJ60" s="38"/>
      <c r="BK60" s="38"/>
      <c r="BL60" s="38"/>
      <c r="BM60" s="38"/>
      <c r="BN60" s="38"/>
      <c r="BO60" s="38"/>
      <c r="BP60" s="38"/>
      <c r="BQ60" s="38"/>
      <c r="BR60" s="38"/>
      <c r="BS60" s="38"/>
      <c r="BT60" s="38"/>
      <c r="BU60" s="38"/>
      <c r="BV60" s="38"/>
      <c r="BW60" s="38"/>
      <c r="BX60" s="38"/>
      <c r="BY60" s="38"/>
      <c r="BZ60" s="38"/>
      <c r="CA60" s="38"/>
      <c r="CB60" s="38"/>
      <c r="CC60" s="38"/>
      <c r="CD60" s="38"/>
      <c r="CE60" s="38"/>
      <c r="CF60" s="38"/>
      <c r="CG60" s="38"/>
      <c r="CH60" s="38"/>
      <c r="CI60" s="38"/>
      <c r="CJ60" s="38"/>
      <c r="CK60" s="38"/>
      <c r="CL60" s="38"/>
    </row>
    <row r="61" spans="1:90" ht="13.7" customHeight="1">
      <c r="A61" s="38"/>
      <c r="B61" s="41">
        <f>B59</f>
        <v>50916</v>
      </c>
      <c r="C61" s="41">
        <f>C59+K59</f>
        <v>77055</v>
      </c>
      <c r="D61" s="41">
        <f>D59+L59+T59</f>
        <v>86680</v>
      </c>
      <c r="E61" s="41">
        <f>E59+M59+U59+AC59</f>
        <v>88047</v>
      </c>
      <c r="F61" s="41">
        <f>F59+N59+V59+AD59+AL59</f>
        <v>88047</v>
      </c>
      <c r="G61" s="41">
        <f>G59+O59+W59+AE59+AM59+AU59</f>
        <v>88047</v>
      </c>
      <c r="H61" s="41">
        <f>H59+P59+X59+AF59+AN59+AV59+BD59</f>
        <v>88047</v>
      </c>
      <c r="I61" s="41">
        <f>I59+Q59+Y59+AG59+AO59+AW59+BE59+BM59</f>
        <v>88047</v>
      </c>
      <c r="J61" s="41">
        <f>R59+Z59+AH59+AP59+AX59+BF59+BN59+BV59</f>
        <v>88047</v>
      </c>
      <c r="K61" s="41">
        <f>AA59+AI59+AQ59+AY59+BG59+BO59+BW59+CE59</f>
        <v>88047</v>
      </c>
      <c r="L61" s="69">
        <f>AJ59+AR59+AZ59+BH59+BP59+BX59+CF59</f>
        <v>37131</v>
      </c>
      <c r="M61" s="69">
        <f>AS59+BA59+BI59+BQ59+BY59+CG59</f>
        <v>10992</v>
      </c>
      <c r="N61" s="69">
        <f>BB59+BJ59+BR59+BZ59+CH59</f>
        <v>1367</v>
      </c>
      <c r="O61" s="69">
        <f>BK59+BS59+CA59+CI59</f>
        <v>0</v>
      </c>
      <c r="P61" s="69">
        <f>BT59+CB59+CJ59</f>
        <v>0</v>
      </c>
      <c r="Q61" s="69">
        <f>CC59+CK59</f>
        <v>0</v>
      </c>
      <c r="R61" s="69">
        <f>CL59</f>
        <v>0</v>
      </c>
      <c r="S61" s="73">
        <v>0</v>
      </c>
      <c r="T61" s="69"/>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c r="BR61" s="38"/>
      <c r="BS61" s="38"/>
      <c r="BT61" s="38"/>
      <c r="BU61" s="38"/>
      <c r="BV61" s="38"/>
      <c r="BW61" s="38"/>
      <c r="BX61" s="38"/>
      <c r="BY61" s="38"/>
      <c r="BZ61" s="38"/>
      <c r="CA61" s="38"/>
      <c r="CB61" s="38"/>
      <c r="CC61" s="38"/>
      <c r="CD61" s="38"/>
      <c r="CE61" s="38"/>
      <c r="CF61" s="38"/>
      <c r="CG61" s="38"/>
      <c r="CH61" s="38"/>
      <c r="CI61" s="38"/>
      <c r="CJ61" s="38"/>
      <c r="CK61" s="38"/>
      <c r="CL61" s="38"/>
    </row>
  </sheetData>
  <mergeCells count="13">
    <mergeCell ref="A1:CL1"/>
    <mergeCell ref="A2:CL2"/>
    <mergeCell ref="A3:R3"/>
    <mergeCell ref="AT7:BB7"/>
    <mergeCell ref="BC7:BK7"/>
    <mergeCell ref="BL7:BT7"/>
    <mergeCell ref="BU7:CC7"/>
    <mergeCell ref="CD7:CL7"/>
    <mergeCell ref="AK7:AS7"/>
    <mergeCell ref="A7:I7"/>
    <mergeCell ref="J7:R7"/>
    <mergeCell ref="S7:AA7"/>
    <mergeCell ref="AB7:AJ7"/>
  </mergeCells>
  <pageMargins left="0.7" right="0.7" top="0.75" bottom="0.75" header="0.3" footer="0.3"/>
  <pageSetup orientation="portrait" r:id="rId1"/>
  <headerFooter>
    <oddFooter>&amp;C&amp;"Helvetica Neue,Regular"&amp;12&amp;K000000&amp;P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L61"/>
  <sheetViews>
    <sheetView showGridLines="0" workbookViewId="0"/>
  </sheetViews>
  <sheetFormatPr defaultColWidth="9.5" defaultRowHeight="12.95" customHeight="1"/>
  <cols>
    <col min="1" max="1" width="5.5" style="5" customWidth="1"/>
    <col min="2" max="5" width="10.5" style="5" customWidth="1"/>
    <col min="6" max="12" width="11.5" style="5" customWidth="1"/>
    <col min="13" max="17" width="10.5" style="5" customWidth="1"/>
    <col min="18" max="19" width="9.5" style="5" customWidth="1"/>
    <col min="20" max="25" width="10.5" style="5" customWidth="1"/>
    <col min="26" max="26" width="9" style="5" customWidth="1"/>
    <col min="27" max="27" width="9.5" style="5" customWidth="1"/>
    <col min="28" max="28" width="5.5" style="5" customWidth="1"/>
    <col min="29" max="34" width="10.5" style="5" customWidth="1"/>
    <col min="35" max="36" width="9.5" style="5" customWidth="1"/>
    <col min="37" max="37" width="5.5" style="5" customWidth="1"/>
    <col min="38" max="43" width="10.5" style="5" customWidth="1"/>
    <col min="44" max="45" width="9.5" style="5" customWidth="1"/>
    <col min="46" max="46" width="5.5" style="5" customWidth="1"/>
    <col min="47" max="52" width="10.5" style="5" customWidth="1"/>
    <col min="53" max="54" width="9.5" style="5" customWidth="1"/>
    <col min="55" max="55" width="5.5" style="5" customWidth="1"/>
    <col min="56" max="61" width="10.5" style="5" customWidth="1"/>
    <col min="62" max="63" width="9.5" style="5" customWidth="1"/>
    <col min="64" max="64" width="5.5" style="5" customWidth="1"/>
    <col min="65" max="70" width="10.5" style="5" customWidth="1"/>
    <col min="71" max="72" width="9.5" style="5" customWidth="1"/>
    <col min="73" max="73" width="5.5" style="5" customWidth="1"/>
    <col min="74" max="79" width="10.5" style="5" customWidth="1"/>
    <col min="80" max="81" width="9.5" style="5" customWidth="1"/>
    <col min="82" max="82" width="5.5" style="5" customWidth="1"/>
    <col min="83" max="88" width="10.5" style="5" customWidth="1"/>
    <col min="89" max="91" width="9.5" style="5" customWidth="1"/>
    <col min="92" max="16384" width="9.5" style="5"/>
  </cols>
  <sheetData>
    <row r="1" spans="1:90" ht="31.7" customHeight="1">
      <c r="A1" s="120"/>
      <c r="B1" s="99"/>
      <c r="C1" s="99"/>
      <c r="D1" s="99"/>
      <c r="E1" s="99"/>
      <c r="F1" s="99"/>
      <c r="G1" s="99"/>
      <c r="H1" s="99"/>
      <c r="I1" s="99"/>
      <c r="J1" s="99"/>
      <c r="K1" s="99"/>
      <c r="L1" s="121"/>
      <c r="M1" s="121"/>
      <c r="N1" s="121"/>
      <c r="O1" s="121"/>
      <c r="P1" s="121"/>
      <c r="Q1" s="121"/>
      <c r="R1" s="121"/>
      <c r="S1" s="121"/>
      <c r="T1" s="121"/>
      <c r="U1" s="121"/>
      <c r="V1" s="121"/>
      <c r="W1" s="121"/>
      <c r="X1" s="121"/>
      <c r="Y1" s="121"/>
      <c r="Z1" s="121"/>
      <c r="AA1" s="121"/>
      <c r="AB1" s="121"/>
      <c r="AC1" s="121"/>
      <c r="AD1" s="121"/>
      <c r="AE1" s="121"/>
      <c r="AF1" s="121"/>
      <c r="AG1" s="121"/>
      <c r="AH1" s="121"/>
      <c r="AI1" s="121"/>
      <c r="AJ1" s="121"/>
      <c r="AK1" s="121"/>
      <c r="AL1" s="121"/>
      <c r="AM1" s="121"/>
      <c r="AN1" s="121"/>
      <c r="AO1" s="121"/>
      <c r="AP1" s="121"/>
      <c r="AQ1" s="121"/>
      <c r="AR1" s="121"/>
      <c r="AS1" s="121"/>
      <c r="AT1" s="121"/>
      <c r="AU1" s="121"/>
      <c r="AV1" s="121"/>
      <c r="AW1" s="121"/>
      <c r="AX1" s="121"/>
      <c r="AY1" s="121"/>
      <c r="AZ1" s="121"/>
      <c r="BA1" s="121"/>
      <c r="BB1" s="121"/>
      <c r="BC1" s="121"/>
      <c r="BD1" s="121"/>
      <c r="BE1" s="121"/>
      <c r="BF1" s="121"/>
      <c r="BG1" s="121"/>
      <c r="BH1" s="121"/>
      <c r="BI1" s="121"/>
      <c r="BJ1" s="121"/>
      <c r="BK1" s="121"/>
      <c r="BL1" s="121"/>
      <c r="BM1" s="121"/>
      <c r="BN1" s="121"/>
      <c r="BO1" s="121"/>
      <c r="BP1" s="121"/>
      <c r="BQ1" s="121"/>
      <c r="BR1" s="121"/>
      <c r="BS1" s="121"/>
      <c r="BT1" s="121"/>
      <c r="BU1" s="121"/>
      <c r="BV1" s="121"/>
      <c r="BW1" s="121"/>
      <c r="BX1" s="121"/>
      <c r="BY1" s="121"/>
      <c r="BZ1" s="121"/>
      <c r="CA1" s="121"/>
      <c r="CB1" s="121"/>
      <c r="CC1" s="121"/>
      <c r="CD1" s="121"/>
      <c r="CE1" s="121"/>
      <c r="CF1" s="121"/>
      <c r="CG1" s="121"/>
      <c r="CH1" s="121"/>
      <c r="CI1" s="121"/>
      <c r="CJ1" s="121"/>
      <c r="CK1" s="121"/>
      <c r="CL1" s="121"/>
    </row>
    <row r="2" spans="1:90" ht="13.7" customHeight="1">
      <c r="A2" s="127"/>
      <c r="B2" s="99"/>
      <c r="C2" s="99"/>
      <c r="D2" s="99"/>
      <c r="E2" s="99"/>
      <c r="F2" s="99"/>
      <c r="G2" s="99"/>
      <c r="H2" s="99"/>
      <c r="I2" s="99"/>
      <c r="J2" s="99"/>
      <c r="K2" s="99"/>
      <c r="L2" s="121"/>
      <c r="M2" s="121"/>
      <c r="N2" s="121"/>
      <c r="O2" s="121"/>
      <c r="P2" s="121"/>
      <c r="Q2" s="121"/>
      <c r="R2" s="121"/>
      <c r="S2" s="121"/>
      <c r="T2" s="121"/>
      <c r="U2" s="121"/>
      <c r="V2" s="121"/>
      <c r="W2" s="121"/>
      <c r="X2" s="121"/>
      <c r="Y2" s="121"/>
      <c r="Z2" s="121"/>
      <c r="AA2" s="121"/>
      <c r="AB2" s="121"/>
      <c r="AC2" s="121"/>
      <c r="AD2" s="121"/>
      <c r="AE2" s="121"/>
      <c r="AF2" s="121"/>
      <c r="AG2" s="121"/>
      <c r="AH2" s="121"/>
      <c r="AI2" s="121"/>
      <c r="AJ2" s="121"/>
      <c r="AK2" s="121"/>
      <c r="AL2" s="121"/>
      <c r="AM2" s="121"/>
      <c r="AN2" s="121"/>
      <c r="AO2" s="121"/>
      <c r="AP2" s="121"/>
      <c r="AQ2" s="121"/>
      <c r="AR2" s="121"/>
      <c r="AS2" s="121"/>
      <c r="AT2" s="121"/>
      <c r="AU2" s="121"/>
      <c r="AV2" s="121"/>
      <c r="AW2" s="121"/>
      <c r="AX2" s="121"/>
      <c r="AY2" s="121"/>
      <c r="AZ2" s="121"/>
      <c r="BA2" s="121"/>
      <c r="BB2" s="121"/>
      <c r="BC2" s="121"/>
      <c r="BD2" s="121"/>
      <c r="BE2" s="121"/>
      <c r="BF2" s="121"/>
      <c r="BG2" s="121"/>
      <c r="BH2" s="121"/>
      <c r="BI2" s="121"/>
      <c r="BJ2" s="121"/>
      <c r="BK2" s="121"/>
      <c r="BL2" s="121"/>
      <c r="BM2" s="121"/>
      <c r="BN2" s="121"/>
      <c r="BO2" s="121"/>
      <c r="BP2" s="121"/>
      <c r="BQ2" s="121"/>
      <c r="BR2" s="121"/>
      <c r="BS2" s="121"/>
      <c r="BT2" s="121"/>
      <c r="BU2" s="121"/>
      <c r="BV2" s="121"/>
      <c r="BW2" s="121"/>
      <c r="BX2" s="121"/>
      <c r="BY2" s="121"/>
      <c r="BZ2" s="121"/>
      <c r="CA2" s="121"/>
      <c r="CB2" s="121"/>
      <c r="CC2" s="121"/>
      <c r="CD2" s="121"/>
      <c r="CE2" s="121"/>
      <c r="CF2" s="121"/>
      <c r="CG2" s="121"/>
      <c r="CH2" s="121"/>
      <c r="CI2" s="121"/>
      <c r="CJ2" s="121"/>
      <c r="CK2" s="121"/>
      <c r="CL2" s="121"/>
    </row>
    <row r="3" spans="1:90" ht="31.7" customHeight="1">
      <c r="A3" s="116" t="s">
        <v>122</v>
      </c>
      <c r="B3" s="99"/>
      <c r="C3" s="99"/>
      <c r="D3" s="99"/>
      <c r="E3" s="99"/>
      <c r="F3" s="99"/>
      <c r="G3" s="99"/>
      <c r="H3" s="99"/>
      <c r="I3" s="99"/>
      <c r="J3" s="99"/>
      <c r="K3" s="99"/>
      <c r="L3" s="121"/>
      <c r="M3" s="121"/>
      <c r="N3" s="121"/>
      <c r="O3" s="121"/>
      <c r="P3" s="121"/>
      <c r="Q3" s="121"/>
      <c r="R3" s="121"/>
      <c r="S3" s="36"/>
      <c r="T3" s="36"/>
      <c r="U3" s="36"/>
      <c r="V3" s="36"/>
      <c r="W3" s="36"/>
      <c r="X3" s="36"/>
      <c r="Y3" s="36"/>
      <c r="Z3" s="36"/>
      <c r="AA3" s="36"/>
      <c r="AB3" s="36"/>
      <c r="AC3" s="36"/>
      <c r="AD3" s="36"/>
      <c r="AE3" s="36"/>
      <c r="AF3" s="36"/>
      <c r="AG3" s="36"/>
      <c r="AH3" s="36"/>
      <c r="AI3" s="36"/>
      <c r="AJ3" s="36"/>
      <c r="AK3" s="36"/>
      <c r="AL3" s="36"/>
      <c r="AM3" s="36"/>
      <c r="AN3" s="36"/>
      <c r="AO3" s="36"/>
      <c r="AP3" s="36"/>
      <c r="AQ3" s="36"/>
      <c r="AR3" s="36"/>
      <c r="AS3" s="36"/>
      <c r="AT3" s="36"/>
      <c r="AU3" s="36"/>
      <c r="AV3" s="36"/>
      <c r="AW3" s="36"/>
      <c r="AX3" s="36"/>
      <c r="AY3" s="36"/>
      <c r="AZ3" s="36"/>
      <c r="BA3" s="36"/>
      <c r="BB3" s="36"/>
      <c r="BC3" s="36"/>
      <c r="BD3" s="36"/>
      <c r="BE3" s="36"/>
      <c r="BF3" s="36"/>
      <c r="BG3" s="36"/>
      <c r="BH3" s="36"/>
      <c r="BI3" s="36"/>
      <c r="BJ3" s="36"/>
      <c r="BK3" s="36"/>
      <c r="BL3" s="36"/>
      <c r="BM3" s="36"/>
      <c r="BN3" s="36"/>
      <c r="BO3" s="36"/>
      <c r="BP3" s="36"/>
      <c r="BQ3" s="36"/>
      <c r="BR3" s="36"/>
      <c r="BS3" s="36"/>
      <c r="BT3" s="36"/>
      <c r="BU3" s="36"/>
      <c r="BV3" s="36"/>
      <c r="BW3" s="36"/>
      <c r="BX3" s="36"/>
      <c r="BY3" s="36"/>
      <c r="BZ3" s="36"/>
      <c r="CA3" s="36"/>
      <c r="CB3" s="36"/>
      <c r="CC3" s="36"/>
      <c r="CD3" s="36"/>
      <c r="CE3" s="36"/>
      <c r="CF3" s="36"/>
      <c r="CG3" s="36"/>
      <c r="CH3" s="36"/>
      <c r="CI3" s="36"/>
      <c r="CJ3" s="36"/>
      <c r="CK3" s="36"/>
      <c r="CL3" s="36"/>
    </row>
    <row r="4" spans="1:90" ht="13.7" customHeight="1">
      <c r="A4" s="38"/>
      <c r="B4" s="17"/>
      <c r="C4" s="17"/>
      <c r="D4" s="17"/>
      <c r="E4" s="17"/>
      <c r="F4" s="17"/>
      <c r="G4" s="17"/>
      <c r="H4" s="17"/>
      <c r="I4" s="17"/>
      <c r="J4" s="17"/>
      <c r="K4" s="17"/>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c r="BI4" s="38"/>
      <c r="BJ4" s="38"/>
      <c r="BK4" s="38"/>
      <c r="BL4" s="38"/>
      <c r="BM4" s="38"/>
      <c r="BN4" s="38"/>
      <c r="BO4" s="38"/>
      <c r="BP4" s="38"/>
      <c r="BQ4" s="38"/>
      <c r="BR4" s="38"/>
      <c r="BS4" s="38"/>
      <c r="BT4" s="38"/>
      <c r="BU4" s="38"/>
      <c r="BV4" s="38"/>
      <c r="BW4" s="38"/>
      <c r="BX4" s="38"/>
      <c r="BY4" s="38"/>
      <c r="BZ4" s="38"/>
      <c r="CA4" s="38"/>
      <c r="CB4" s="38"/>
      <c r="CC4" s="38"/>
      <c r="CD4" s="38"/>
      <c r="CE4" s="38"/>
      <c r="CF4" s="38"/>
      <c r="CG4" s="38"/>
      <c r="CH4" s="38"/>
      <c r="CI4" s="38"/>
      <c r="CJ4" s="38"/>
      <c r="CK4" s="38"/>
      <c r="CL4" s="38"/>
    </row>
    <row r="5" spans="1:90" ht="13.7" customHeight="1">
      <c r="A5" s="38"/>
      <c r="B5" s="17"/>
      <c r="C5" s="17"/>
      <c r="D5" s="17"/>
      <c r="E5" s="17"/>
      <c r="F5" s="17"/>
      <c r="G5" s="17"/>
      <c r="H5" s="17"/>
      <c r="I5" s="17"/>
      <c r="J5" s="17"/>
      <c r="K5" s="17"/>
      <c r="L5" s="38"/>
      <c r="M5" s="38"/>
      <c r="N5" s="38"/>
      <c r="O5" s="38"/>
      <c r="P5" s="38"/>
      <c r="Q5" s="38"/>
      <c r="R5" s="38"/>
      <c r="S5" s="38"/>
      <c r="T5" s="38"/>
      <c r="U5" s="38"/>
      <c r="V5" s="38"/>
      <c r="W5" s="38"/>
      <c r="X5" s="38"/>
      <c r="Y5" s="38"/>
      <c r="Z5" s="38"/>
      <c r="AA5" s="38"/>
      <c r="AB5" s="38"/>
      <c r="AC5" s="38"/>
      <c r="AD5" s="38"/>
      <c r="AE5" s="38"/>
      <c r="AF5" s="38"/>
      <c r="AG5" s="38"/>
      <c r="AH5" s="38"/>
      <c r="AI5" s="38"/>
      <c r="AJ5" s="38"/>
      <c r="AK5" s="38"/>
      <c r="AL5" s="38"/>
      <c r="AM5" s="38"/>
      <c r="AN5" s="38"/>
      <c r="AO5" s="38"/>
      <c r="AP5" s="38"/>
      <c r="AQ5" s="38"/>
      <c r="AR5" s="38"/>
      <c r="AS5" s="38"/>
      <c r="AT5" s="38"/>
      <c r="AU5" s="38"/>
      <c r="AV5" s="38"/>
      <c r="AW5" s="38"/>
      <c r="AX5" s="38"/>
      <c r="AY5" s="38"/>
      <c r="AZ5" s="38"/>
      <c r="BA5" s="38"/>
      <c r="BB5" s="38"/>
      <c r="BC5" s="38"/>
      <c r="BD5" s="38"/>
      <c r="BE5" s="38"/>
      <c r="BF5" s="38"/>
      <c r="BG5" s="38"/>
      <c r="BH5" s="38"/>
      <c r="BI5" s="38"/>
      <c r="BJ5" s="38"/>
      <c r="BK5" s="38"/>
      <c r="BL5" s="38"/>
      <c r="BM5" s="38"/>
      <c r="BN5" s="38"/>
      <c r="BO5" s="38"/>
      <c r="BP5" s="38"/>
      <c r="BQ5" s="38"/>
      <c r="BR5" s="38"/>
      <c r="BS5" s="38"/>
      <c r="BT5" s="38"/>
      <c r="BU5" s="38"/>
      <c r="BV5" s="38"/>
      <c r="BW5" s="38"/>
      <c r="BX5" s="38"/>
      <c r="BY5" s="38"/>
      <c r="BZ5" s="38"/>
      <c r="CA5" s="38"/>
      <c r="CB5" s="38"/>
      <c r="CC5" s="38"/>
      <c r="CD5" s="38"/>
      <c r="CE5" s="38"/>
      <c r="CF5" s="38"/>
      <c r="CG5" s="38"/>
      <c r="CH5" s="38"/>
      <c r="CI5" s="38"/>
      <c r="CJ5" s="38"/>
      <c r="CK5" s="38"/>
      <c r="CL5" s="38"/>
    </row>
    <row r="6" spans="1:90" ht="13.7" customHeight="1">
      <c r="A6" s="38"/>
      <c r="B6" s="17"/>
      <c r="C6" s="17"/>
      <c r="D6" s="17"/>
      <c r="E6" s="17"/>
      <c r="F6" s="17"/>
      <c r="G6" s="17"/>
      <c r="H6" s="17"/>
      <c r="I6" s="17"/>
      <c r="J6" s="17"/>
      <c r="K6" s="17"/>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8"/>
      <c r="BD6" s="38"/>
      <c r="BE6" s="38"/>
      <c r="BF6" s="38"/>
      <c r="BG6" s="38"/>
      <c r="BH6" s="38"/>
      <c r="BI6" s="38"/>
      <c r="BJ6" s="38"/>
      <c r="BK6" s="38"/>
      <c r="BL6" s="38"/>
      <c r="BM6" s="38"/>
      <c r="BN6" s="38"/>
      <c r="BO6" s="38"/>
      <c r="BP6" s="38"/>
      <c r="BQ6" s="38"/>
      <c r="BR6" s="38"/>
      <c r="BS6" s="38"/>
      <c r="BT6" s="38"/>
      <c r="BU6" s="38"/>
      <c r="BV6" s="38"/>
      <c r="BW6" s="38"/>
      <c r="BX6" s="38"/>
      <c r="BY6" s="38"/>
      <c r="BZ6" s="38"/>
      <c r="CA6" s="38"/>
      <c r="CB6" s="38"/>
      <c r="CC6" s="38"/>
      <c r="CD6" s="38"/>
      <c r="CE6" s="38"/>
      <c r="CF6" s="38"/>
      <c r="CG6" s="38"/>
      <c r="CH6" s="38"/>
      <c r="CI6" s="38"/>
      <c r="CJ6" s="38"/>
      <c r="CK6" s="38"/>
      <c r="CL6" s="38"/>
    </row>
    <row r="7" spans="1:90" ht="15.95" customHeight="1">
      <c r="A7" s="123" t="s">
        <v>37</v>
      </c>
      <c r="B7" s="125"/>
      <c r="C7" s="125"/>
      <c r="D7" s="125"/>
      <c r="E7" s="125"/>
      <c r="F7" s="125"/>
      <c r="G7" s="125"/>
      <c r="H7" s="125"/>
      <c r="I7" s="125"/>
      <c r="J7" s="126" t="s">
        <v>38</v>
      </c>
      <c r="K7" s="125"/>
      <c r="L7" s="124"/>
      <c r="M7" s="124"/>
      <c r="N7" s="124"/>
      <c r="O7" s="124"/>
      <c r="P7" s="124"/>
      <c r="Q7" s="124"/>
      <c r="R7" s="124"/>
      <c r="S7" s="123" t="s">
        <v>39</v>
      </c>
      <c r="T7" s="124"/>
      <c r="U7" s="124"/>
      <c r="V7" s="124"/>
      <c r="W7" s="124"/>
      <c r="X7" s="124"/>
      <c r="Y7" s="124"/>
      <c r="Z7" s="124"/>
      <c r="AA7" s="124"/>
      <c r="AB7" s="123" t="s">
        <v>40</v>
      </c>
      <c r="AC7" s="124"/>
      <c r="AD7" s="124"/>
      <c r="AE7" s="124"/>
      <c r="AF7" s="124"/>
      <c r="AG7" s="124"/>
      <c r="AH7" s="124"/>
      <c r="AI7" s="124"/>
      <c r="AJ7" s="124"/>
      <c r="AK7" s="123" t="s">
        <v>41</v>
      </c>
      <c r="AL7" s="124"/>
      <c r="AM7" s="124"/>
      <c r="AN7" s="124"/>
      <c r="AO7" s="124"/>
      <c r="AP7" s="124"/>
      <c r="AQ7" s="124"/>
      <c r="AR7" s="124"/>
      <c r="AS7" s="124"/>
      <c r="AT7" s="123" t="s">
        <v>42</v>
      </c>
      <c r="AU7" s="124"/>
      <c r="AV7" s="124"/>
      <c r="AW7" s="124"/>
      <c r="AX7" s="124"/>
      <c r="AY7" s="124"/>
      <c r="AZ7" s="124"/>
      <c r="BA7" s="124"/>
      <c r="BB7" s="124"/>
      <c r="BC7" s="123" t="s">
        <v>43</v>
      </c>
      <c r="BD7" s="124"/>
      <c r="BE7" s="124"/>
      <c r="BF7" s="124"/>
      <c r="BG7" s="124"/>
      <c r="BH7" s="124"/>
      <c r="BI7" s="124"/>
      <c r="BJ7" s="124"/>
      <c r="BK7" s="124"/>
      <c r="BL7" s="123" t="s">
        <v>44</v>
      </c>
      <c r="BM7" s="124"/>
      <c r="BN7" s="124"/>
      <c r="BO7" s="124"/>
      <c r="BP7" s="124"/>
      <c r="BQ7" s="124"/>
      <c r="BR7" s="124"/>
      <c r="BS7" s="124"/>
      <c r="BT7" s="124"/>
      <c r="BU7" s="123" t="s">
        <v>45</v>
      </c>
      <c r="BV7" s="124"/>
      <c r="BW7" s="124"/>
      <c r="BX7" s="124"/>
      <c r="BY7" s="124"/>
      <c r="BZ7" s="124"/>
      <c r="CA7" s="124"/>
      <c r="CB7" s="124"/>
      <c r="CC7" s="124"/>
      <c r="CD7" s="123" t="s">
        <v>46</v>
      </c>
      <c r="CE7" s="124"/>
      <c r="CF7" s="124"/>
      <c r="CG7" s="124"/>
      <c r="CH7" s="124"/>
      <c r="CI7" s="124"/>
      <c r="CJ7" s="124"/>
      <c r="CK7" s="124"/>
      <c r="CL7" s="124"/>
    </row>
    <row r="8" spans="1:90" ht="13.7" customHeight="1">
      <c r="A8" s="50" t="s">
        <v>109</v>
      </c>
      <c r="B8" s="41">
        <f>ROUND(IF(Assumptions!$B$28&gt;0,Assumptions!$B$20*(Assumptions!$B$21-(Assumptions!$B$21*Assumptions!$B$22)-Assumptions!$B$23),0),0)</f>
        <v>5620</v>
      </c>
      <c r="C8" s="17"/>
      <c r="D8" s="17"/>
      <c r="E8" s="17"/>
      <c r="F8" s="17"/>
      <c r="G8" s="17"/>
      <c r="H8" s="17"/>
      <c r="I8" s="17"/>
      <c r="J8" s="68" t="s">
        <v>109</v>
      </c>
      <c r="K8" s="41">
        <f>ROUND(IF(Assumptions!$B$28&gt;1,B8*(1+Assumptions!$B$25),0),0)</f>
        <v>5620</v>
      </c>
      <c r="L8" s="38"/>
      <c r="M8" s="38"/>
      <c r="N8" s="38"/>
      <c r="O8" s="38"/>
      <c r="P8" s="38"/>
      <c r="Q8" s="38"/>
      <c r="R8" s="38"/>
      <c r="S8" s="50" t="s">
        <v>109</v>
      </c>
      <c r="T8" s="69">
        <f>ROUND(IF(Assumptions!$B$28&gt;2,K8*(1+Assumptions!$B$25),0),0)</f>
        <v>5620</v>
      </c>
      <c r="U8" s="69"/>
      <c r="V8" s="69"/>
      <c r="W8" s="69"/>
      <c r="X8" s="69"/>
      <c r="Y8" s="69"/>
      <c r="Z8" s="69"/>
      <c r="AA8" s="69"/>
      <c r="AB8" s="50" t="s">
        <v>109</v>
      </c>
      <c r="AC8" s="69">
        <f>ROUND(IF(Assumptions!$B$28&gt;3,T8*(1+Assumptions!$B$25),0),0)</f>
        <v>5620</v>
      </c>
      <c r="AD8" s="69"/>
      <c r="AE8" s="69"/>
      <c r="AF8" s="69"/>
      <c r="AG8" s="69"/>
      <c r="AH8" s="69"/>
      <c r="AI8" s="69"/>
      <c r="AJ8" s="69"/>
      <c r="AK8" s="50" t="s">
        <v>109</v>
      </c>
      <c r="AL8" s="69">
        <f>ROUND(IF(Assumptions!$B$28&gt;4,AC8*(1+Assumptions!$B$25),0),0)</f>
        <v>5620</v>
      </c>
      <c r="AM8" s="69"/>
      <c r="AN8" s="69"/>
      <c r="AO8" s="69"/>
      <c r="AP8" s="69"/>
      <c r="AQ8" s="69"/>
      <c r="AR8" s="69"/>
      <c r="AS8" s="69"/>
      <c r="AT8" s="50" t="s">
        <v>109</v>
      </c>
      <c r="AU8" s="69">
        <f>ROUND(IF(Assumptions!$B$28&gt;5,AL8*(1+Assumptions!$B$25),0),0)</f>
        <v>5620</v>
      </c>
      <c r="AV8" s="69"/>
      <c r="AW8" s="69"/>
      <c r="AX8" s="69"/>
      <c r="AY8" s="69"/>
      <c r="AZ8" s="69"/>
      <c r="BA8" s="69"/>
      <c r="BB8" s="69"/>
      <c r="BC8" s="50" t="s">
        <v>109</v>
      </c>
      <c r="BD8" s="69">
        <f>ROUND(IF(Assumptions!$B$28&gt;6,AU8*(1+Assumptions!$B$25),0),0)</f>
        <v>5620</v>
      </c>
      <c r="BE8" s="69"/>
      <c r="BF8" s="69"/>
      <c r="BG8" s="69"/>
      <c r="BH8" s="69"/>
      <c r="BI8" s="69"/>
      <c r="BJ8" s="69"/>
      <c r="BK8" s="69"/>
      <c r="BL8" s="50" t="s">
        <v>109</v>
      </c>
      <c r="BM8" s="69">
        <f>ROUND(IF(Assumptions!$B$28&gt;7,BD8*(1+Assumptions!$B$25),0),0)</f>
        <v>5620</v>
      </c>
      <c r="BN8" s="69"/>
      <c r="BO8" s="69"/>
      <c r="BP8" s="69"/>
      <c r="BQ8" s="69"/>
      <c r="BR8" s="69"/>
      <c r="BS8" s="69"/>
      <c r="BT8" s="69"/>
      <c r="BU8" s="50" t="s">
        <v>109</v>
      </c>
      <c r="BV8" s="69">
        <f>ROUND(IF(Assumptions!$B$28&gt;8,BM8*(1+Assumptions!$B$25),0),0)</f>
        <v>5620</v>
      </c>
      <c r="BW8" s="69"/>
      <c r="BX8" s="69"/>
      <c r="BY8" s="69"/>
      <c r="BZ8" s="69"/>
      <c r="CA8" s="69"/>
      <c r="CB8" s="69"/>
      <c r="CC8" s="69"/>
      <c r="CD8" s="50" t="s">
        <v>109</v>
      </c>
      <c r="CE8" s="69">
        <f>ROUND(IF(Assumptions!$B$28&gt;9,BV8*(1+Assumptions!$B$25),0),0)</f>
        <v>5620</v>
      </c>
      <c r="CF8" s="69"/>
      <c r="CG8" s="69"/>
      <c r="CH8" s="69"/>
      <c r="CI8" s="69"/>
      <c r="CJ8" s="69"/>
      <c r="CK8" s="69"/>
      <c r="CL8" s="69"/>
    </row>
    <row r="9" spans="1:90" ht="13.7" customHeight="1">
      <c r="A9" s="50" t="s">
        <v>110</v>
      </c>
      <c r="B9" s="41">
        <f>ROUND(IF(Assumptions!$B$28&gt;0,Assumptions!$B$20*(Assumptions!$B$21-(Assumptions!$B$21*Assumptions!$B$22)-Assumptions!$B$23),0),0)</f>
        <v>5620</v>
      </c>
      <c r="C9" s="17"/>
      <c r="D9" s="17"/>
      <c r="E9" s="17"/>
      <c r="F9" s="17"/>
      <c r="G9" s="17"/>
      <c r="H9" s="17"/>
      <c r="I9" s="17"/>
      <c r="J9" s="68" t="s">
        <v>110</v>
      </c>
      <c r="K9" s="41">
        <f>ROUND(IF(Assumptions!$B$28&gt;1,B9*(1+Assumptions!$B$25),0),0)</f>
        <v>5620</v>
      </c>
      <c r="L9" s="38"/>
      <c r="M9" s="38"/>
      <c r="N9" s="38"/>
      <c r="O9" s="38"/>
      <c r="P9" s="38"/>
      <c r="Q9" s="38"/>
      <c r="R9" s="38"/>
      <c r="S9" s="50" t="s">
        <v>110</v>
      </c>
      <c r="T9" s="69">
        <f>ROUND(IF(Assumptions!$B$28&gt;2,K9*(1+Assumptions!$B$25),0),0)</f>
        <v>5620</v>
      </c>
      <c r="U9" s="69"/>
      <c r="V9" s="69"/>
      <c r="W9" s="69"/>
      <c r="X9" s="69"/>
      <c r="Y9" s="69"/>
      <c r="Z9" s="69"/>
      <c r="AA9" s="69"/>
      <c r="AB9" s="50" t="s">
        <v>110</v>
      </c>
      <c r="AC9" s="69">
        <f>ROUND(IF(Assumptions!$B$28&gt;3,T9*(1+Assumptions!$B$25),0),0)</f>
        <v>5620</v>
      </c>
      <c r="AD9" s="69"/>
      <c r="AE9" s="69"/>
      <c r="AF9" s="69"/>
      <c r="AG9" s="69"/>
      <c r="AH9" s="69"/>
      <c r="AI9" s="69"/>
      <c r="AJ9" s="69"/>
      <c r="AK9" s="50" t="s">
        <v>110</v>
      </c>
      <c r="AL9" s="69">
        <f>ROUND(IF(Assumptions!$B$28&gt;4,AC9*(1+Assumptions!$B$25),0),0)</f>
        <v>5620</v>
      </c>
      <c r="AM9" s="69"/>
      <c r="AN9" s="69"/>
      <c r="AO9" s="69"/>
      <c r="AP9" s="69"/>
      <c r="AQ9" s="69"/>
      <c r="AR9" s="69"/>
      <c r="AS9" s="69"/>
      <c r="AT9" s="50" t="s">
        <v>110</v>
      </c>
      <c r="AU9" s="69">
        <f>ROUND(IF(Assumptions!$B$28&gt;5,AL9*(1+Assumptions!$B$25),0),0)</f>
        <v>5620</v>
      </c>
      <c r="AV9" s="69"/>
      <c r="AW9" s="69"/>
      <c r="AX9" s="69"/>
      <c r="AY9" s="69"/>
      <c r="AZ9" s="69"/>
      <c r="BA9" s="69"/>
      <c r="BB9" s="69"/>
      <c r="BC9" s="50" t="s">
        <v>110</v>
      </c>
      <c r="BD9" s="69">
        <f>ROUND(IF(Assumptions!$B$28&gt;6,AU9*(1+Assumptions!$B$25),0),0)</f>
        <v>5620</v>
      </c>
      <c r="BE9" s="69"/>
      <c r="BF9" s="69"/>
      <c r="BG9" s="69"/>
      <c r="BH9" s="69"/>
      <c r="BI9" s="69"/>
      <c r="BJ9" s="69"/>
      <c r="BK9" s="69"/>
      <c r="BL9" s="50" t="s">
        <v>110</v>
      </c>
      <c r="BM9" s="69">
        <f>ROUND(IF(Assumptions!$B$28&gt;7,BD9*(1+Assumptions!$B$25),0),0)</f>
        <v>5620</v>
      </c>
      <c r="BN9" s="69"/>
      <c r="BO9" s="69"/>
      <c r="BP9" s="69"/>
      <c r="BQ9" s="69"/>
      <c r="BR9" s="69"/>
      <c r="BS9" s="69"/>
      <c r="BT9" s="69"/>
      <c r="BU9" s="50" t="s">
        <v>110</v>
      </c>
      <c r="BV9" s="69">
        <f>ROUND(IF(Assumptions!$B$28&gt;8,BM9*(1+Assumptions!$B$25),0),0)</f>
        <v>5620</v>
      </c>
      <c r="BW9" s="69"/>
      <c r="BX9" s="69"/>
      <c r="BY9" s="69"/>
      <c r="BZ9" s="69"/>
      <c r="CA9" s="69"/>
      <c r="CB9" s="69"/>
      <c r="CC9" s="69"/>
      <c r="CD9" s="50" t="s">
        <v>110</v>
      </c>
      <c r="CE9" s="69">
        <f>ROUND(IF(Assumptions!$B$28&gt;9,BV9*(1+Assumptions!$B$25),0),0)</f>
        <v>5620</v>
      </c>
      <c r="CF9" s="69"/>
      <c r="CG9" s="69"/>
      <c r="CH9" s="69"/>
      <c r="CI9" s="69"/>
      <c r="CJ9" s="69"/>
      <c r="CK9" s="69"/>
      <c r="CL9" s="69"/>
    </row>
    <row r="10" spans="1:90" ht="13.7" customHeight="1">
      <c r="A10" s="50" t="s">
        <v>111</v>
      </c>
      <c r="B10" s="41">
        <f>ROUND(IF(Assumptions!$B$28&gt;0,Assumptions!$B$20*(Assumptions!$B$21-(Assumptions!$B$21*Assumptions!$B$22)-Assumptions!$B$23),0),0)</f>
        <v>5620</v>
      </c>
      <c r="C10" s="17"/>
      <c r="D10" s="17"/>
      <c r="E10" s="17"/>
      <c r="F10" s="17"/>
      <c r="G10" s="17"/>
      <c r="H10" s="17"/>
      <c r="I10" s="17"/>
      <c r="J10" s="68" t="s">
        <v>111</v>
      </c>
      <c r="K10" s="41">
        <f>ROUND(IF(Assumptions!$B$28&gt;1,B10*(1+Assumptions!$B$25),0),0)</f>
        <v>5620</v>
      </c>
      <c r="L10" s="38"/>
      <c r="M10" s="38"/>
      <c r="N10" s="38"/>
      <c r="O10" s="38"/>
      <c r="P10" s="38"/>
      <c r="Q10" s="38"/>
      <c r="R10" s="38"/>
      <c r="S10" s="50" t="s">
        <v>111</v>
      </c>
      <c r="T10" s="69">
        <f>ROUND(IF(Assumptions!$B$28&gt;2,K10*(1+Assumptions!$B$25),0),0)</f>
        <v>5620</v>
      </c>
      <c r="U10" s="69"/>
      <c r="V10" s="69"/>
      <c r="W10" s="69"/>
      <c r="X10" s="69"/>
      <c r="Y10" s="69"/>
      <c r="Z10" s="69"/>
      <c r="AA10" s="69"/>
      <c r="AB10" s="50" t="s">
        <v>111</v>
      </c>
      <c r="AC10" s="69">
        <f>ROUND(IF(Assumptions!$B$28&gt;3,T10*(1+Assumptions!$B$25),0),0)</f>
        <v>5620</v>
      </c>
      <c r="AD10" s="69"/>
      <c r="AE10" s="69"/>
      <c r="AF10" s="69"/>
      <c r="AG10" s="69"/>
      <c r="AH10" s="69"/>
      <c r="AI10" s="69"/>
      <c r="AJ10" s="69"/>
      <c r="AK10" s="50" t="s">
        <v>111</v>
      </c>
      <c r="AL10" s="69">
        <f>ROUND(IF(Assumptions!$B$28&gt;4,AC10*(1+Assumptions!$B$25),0),0)</f>
        <v>5620</v>
      </c>
      <c r="AM10" s="69"/>
      <c r="AN10" s="69"/>
      <c r="AO10" s="69"/>
      <c r="AP10" s="69"/>
      <c r="AQ10" s="69"/>
      <c r="AR10" s="69"/>
      <c r="AS10" s="69"/>
      <c r="AT10" s="50" t="s">
        <v>111</v>
      </c>
      <c r="AU10" s="69">
        <f>ROUND(IF(Assumptions!$B$28&gt;5,AL10*(1+Assumptions!$B$25),0),0)</f>
        <v>5620</v>
      </c>
      <c r="AV10" s="69"/>
      <c r="AW10" s="69"/>
      <c r="AX10" s="69"/>
      <c r="AY10" s="69"/>
      <c r="AZ10" s="69"/>
      <c r="BA10" s="69"/>
      <c r="BB10" s="69"/>
      <c r="BC10" s="50" t="s">
        <v>111</v>
      </c>
      <c r="BD10" s="69">
        <f>ROUND(IF(Assumptions!$B$28&gt;6,AU10*(1+Assumptions!$B$25),0),0)</f>
        <v>5620</v>
      </c>
      <c r="BE10" s="69"/>
      <c r="BF10" s="69"/>
      <c r="BG10" s="69"/>
      <c r="BH10" s="69"/>
      <c r="BI10" s="69"/>
      <c r="BJ10" s="69"/>
      <c r="BK10" s="69"/>
      <c r="BL10" s="50" t="s">
        <v>111</v>
      </c>
      <c r="BM10" s="69">
        <f>ROUND(IF(Assumptions!$B$28&gt;7,BD10*(1+Assumptions!$B$25),0),0)</f>
        <v>5620</v>
      </c>
      <c r="BN10" s="69"/>
      <c r="BO10" s="69"/>
      <c r="BP10" s="69"/>
      <c r="BQ10" s="69"/>
      <c r="BR10" s="69"/>
      <c r="BS10" s="69"/>
      <c r="BT10" s="69"/>
      <c r="BU10" s="50" t="s">
        <v>111</v>
      </c>
      <c r="BV10" s="69">
        <f>ROUND(IF(Assumptions!$B$28&gt;8,BM10*(1+Assumptions!$B$25),0),0)</f>
        <v>5620</v>
      </c>
      <c r="BW10" s="69"/>
      <c r="BX10" s="69"/>
      <c r="BY10" s="69"/>
      <c r="BZ10" s="69"/>
      <c r="CA10" s="69"/>
      <c r="CB10" s="69"/>
      <c r="CC10" s="69"/>
      <c r="CD10" s="50" t="s">
        <v>111</v>
      </c>
      <c r="CE10" s="69">
        <f>ROUND(IF(Assumptions!$B$28&gt;9,BV10*(1+Assumptions!$B$25),0),0)</f>
        <v>5620</v>
      </c>
      <c r="CF10" s="69"/>
      <c r="CG10" s="69"/>
      <c r="CH10" s="69"/>
      <c r="CI10" s="69"/>
      <c r="CJ10" s="69"/>
      <c r="CK10" s="69"/>
      <c r="CL10" s="69"/>
    </row>
    <row r="11" spans="1:90" ht="13.7" customHeight="1">
      <c r="A11" s="50" t="s">
        <v>112</v>
      </c>
      <c r="B11" s="41">
        <f>ROUND(IF(Assumptions!$B$28&gt;0,Assumptions!$B$20*(Assumptions!$B$21-(Assumptions!$B$21*Assumptions!$B$22)-Assumptions!$B$23),0),0)</f>
        <v>5620</v>
      </c>
      <c r="C11" s="17"/>
      <c r="D11" s="17"/>
      <c r="E11" s="17"/>
      <c r="F11" s="17"/>
      <c r="G11" s="17"/>
      <c r="H11" s="17"/>
      <c r="I11" s="17"/>
      <c r="J11" s="68" t="s">
        <v>112</v>
      </c>
      <c r="K11" s="41">
        <f>ROUND(IF(Assumptions!$B$28&gt;1,B11*(1+Assumptions!$B$25),0),0)</f>
        <v>5620</v>
      </c>
      <c r="L11" s="38"/>
      <c r="M11" s="38"/>
      <c r="N11" s="38"/>
      <c r="O11" s="38"/>
      <c r="P11" s="38"/>
      <c r="Q11" s="38"/>
      <c r="R11" s="38"/>
      <c r="S11" s="50" t="s">
        <v>112</v>
      </c>
      <c r="T11" s="69">
        <f>ROUND(IF(Assumptions!$B$28&gt;2,K11*(1+Assumptions!$B$25),0),0)</f>
        <v>5620</v>
      </c>
      <c r="U11" s="69"/>
      <c r="V11" s="69"/>
      <c r="W11" s="69"/>
      <c r="X11" s="69"/>
      <c r="Y11" s="69"/>
      <c r="Z11" s="69"/>
      <c r="AA11" s="69"/>
      <c r="AB11" s="50" t="s">
        <v>112</v>
      </c>
      <c r="AC11" s="69">
        <f>ROUND(IF(Assumptions!$B$28&gt;3,T11*(1+Assumptions!$B$25),0),0)</f>
        <v>5620</v>
      </c>
      <c r="AD11" s="69"/>
      <c r="AE11" s="69"/>
      <c r="AF11" s="69"/>
      <c r="AG11" s="69"/>
      <c r="AH11" s="69"/>
      <c r="AI11" s="69"/>
      <c r="AJ11" s="69"/>
      <c r="AK11" s="50" t="s">
        <v>112</v>
      </c>
      <c r="AL11" s="69">
        <f>ROUND(IF(Assumptions!$B$28&gt;4,AC11*(1+Assumptions!$B$25),0),0)</f>
        <v>5620</v>
      </c>
      <c r="AM11" s="69"/>
      <c r="AN11" s="69"/>
      <c r="AO11" s="69"/>
      <c r="AP11" s="69"/>
      <c r="AQ11" s="69"/>
      <c r="AR11" s="69"/>
      <c r="AS11" s="69"/>
      <c r="AT11" s="50" t="s">
        <v>112</v>
      </c>
      <c r="AU11" s="69">
        <f>ROUND(IF(Assumptions!$B$28&gt;5,AL11*(1+Assumptions!$B$25),0),0)</f>
        <v>5620</v>
      </c>
      <c r="AV11" s="69"/>
      <c r="AW11" s="69"/>
      <c r="AX11" s="69"/>
      <c r="AY11" s="69"/>
      <c r="AZ11" s="69"/>
      <c r="BA11" s="69"/>
      <c r="BB11" s="69"/>
      <c r="BC11" s="50" t="s">
        <v>112</v>
      </c>
      <c r="BD11" s="69">
        <f>ROUND(IF(Assumptions!$B$28&gt;6,AU11*(1+Assumptions!$B$25),0),0)</f>
        <v>5620</v>
      </c>
      <c r="BE11" s="69"/>
      <c r="BF11" s="69"/>
      <c r="BG11" s="69"/>
      <c r="BH11" s="69"/>
      <c r="BI11" s="69"/>
      <c r="BJ11" s="69"/>
      <c r="BK11" s="69"/>
      <c r="BL11" s="50" t="s">
        <v>112</v>
      </c>
      <c r="BM11" s="69">
        <f>ROUND(IF(Assumptions!$B$28&gt;7,BD11*(1+Assumptions!$B$25),0),0)</f>
        <v>5620</v>
      </c>
      <c r="BN11" s="69"/>
      <c r="BO11" s="69"/>
      <c r="BP11" s="69"/>
      <c r="BQ11" s="69"/>
      <c r="BR11" s="69"/>
      <c r="BS11" s="69"/>
      <c r="BT11" s="69"/>
      <c r="BU11" s="50" t="s">
        <v>112</v>
      </c>
      <c r="BV11" s="69">
        <f>ROUND(IF(Assumptions!$B$28&gt;8,BM11*(1+Assumptions!$B$25),0),0)</f>
        <v>5620</v>
      </c>
      <c r="BW11" s="69"/>
      <c r="BX11" s="69"/>
      <c r="BY11" s="69"/>
      <c r="BZ11" s="69"/>
      <c r="CA11" s="69"/>
      <c r="CB11" s="69"/>
      <c r="CC11" s="69"/>
      <c r="CD11" s="50" t="s">
        <v>112</v>
      </c>
      <c r="CE11" s="69">
        <f>ROUND(IF(Assumptions!$B$28&gt;9,BV11*(1+Assumptions!$B$25),0),0)</f>
        <v>5620</v>
      </c>
      <c r="CF11" s="69"/>
      <c r="CG11" s="69"/>
      <c r="CH11" s="69"/>
      <c r="CI11" s="69"/>
      <c r="CJ11" s="69"/>
      <c r="CK11" s="69"/>
      <c r="CL11" s="69"/>
    </row>
    <row r="12" spans="1:90" ht="13.7" customHeight="1">
      <c r="A12" s="50" t="s">
        <v>113</v>
      </c>
      <c r="B12" s="41">
        <f>ROUND(IF(Assumptions!$B$28&gt;0,Assumptions!$B$20*(Assumptions!$B$21-(Assumptions!$B$21*Assumptions!$B$22)-Assumptions!$B$23),0),0)</f>
        <v>5620</v>
      </c>
      <c r="C12" s="17"/>
      <c r="D12" s="17"/>
      <c r="E12" s="17"/>
      <c r="F12" s="17"/>
      <c r="G12" s="17"/>
      <c r="H12" s="17"/>
      <c r="I12" s="17"/>
      <c r="J12" s="68" t="s">
        <v>113</v>
      </c>
      <c r="K12" s="41">
        <f>ROUND(IF(Assumptions!$B$28&gt;1,B12*(1+Assumptions!$B$25),0),0)</f>
        <v>5620</v>
      </c>
      <c r="L12" s="38"/>
      <c r="M12" s="38"/>
      <c r="N12" s="38"/>
      <c r="O12" s="38"/>
      <c r="P12" s="38"/>
      <c r="Q12" s="38"/>
      <c r="R12" s="38"/>
      <c r="S12" s="50" t="s">
        <v>113</v>
      </c>
      <c r="T12" s="69">
        <f>ROUND(IF(Assumptions!$B$28&gt;2,K12*(1+Assumptions!$B$25),0),0)</f>
        <v>5620</v>
      </c>
      <c r="U12" s="69"/>
      <c r="V12" s="69"/>
      <c r="W12" s="69"/>
      <c r="X12" s="69"/>
      <c r="Y12" s="69"/>
      <c r="Z12" s="69"/>
      <c r="AA12" s="69"/>
      <c r="AB12" s="50" t="s">
        <v>113</v>
      </c>
      <c r="AC12" s="69">
        <f>ROUND(IF(Assumptions!$B$28&gt;3,T12*(1+Assumptions!$B$25),0),0)</f>
        <v>5620</v>
      </c>
      <c r="AD12" s="69"/>
      <c r="AE12" s="69"/>
      <c r="AF12" s="69"/>
      <c r="AG12" s="69"/>
      <c r="AH12" s="69"/>
      <c r="AI12" s="69"/>
      <c r="AJ12" s="69"/>
      <c r="AK12" s="50" t="s">
        <v>113</v>
      </c>
      <c r="AL12" s="69">
        <f>ROUND(IF(Assumptions!$B$28&gt;4,AC12*(1+Assumptions!$B$25),0),0)</f>
        <v>5620</v>
      </c>
      <c r="AM12" s="69"/>
      <c r="AN12" s="69"/>
      <c r="AO12" s="69"/>
      <c r="AP12" s="69"/>
      <c r="AQ12" s="69"/>
      <c r="AR12" s="69"/>
      <c r="AS12" s="69"/>
      <c r="AT12" s="50" t="s">
        <v>113</v>
      </c>
      <c r="AU12" s="69">
        <f>ROUND(IF(Assumptions!$B$28&gt;5,AL12*(1+Assumptions!$B$25),0),0)</f>
        <v>5620</v>
      </c>
      <c r="AV12" s="69"/>
      <c r="AW12" s="69"/>
      <c r="AX12" s="69"/>
      <c r="AY12" s="69"/>
      <c r="AZ12" s="69"/>
      <c r="BA12" s="69"/>
      <c r="BB12" s="69"/>
      <c r="BC12" s="50" t="s">
        <v>113</v>
      </c>
      <c r="BD12" s="69">
        <f>ROUND(IF(Assumptions!$B$28&gt;6,AU12*(1+Assumptions!$B$25),0),0)</f>
        <v>5620</v>
      </c>
      <c r="BE12" s="69"/>
      <c r="BF12" s="69"/>
      <c r="BG12" s="69"/>
      <c r="BH12" s="69"/>
      <c r="BI12" s="69"/>
      <c r="BJ12" s="69"/>
      <c r="BK12" s="69"/>
      <c r="BL12" s="50" t="s">
        <v>113</v>
      </c>
      <c r="BM12" s="69">
        <f>ROUND(IF(Assumptions!$B$28&gt;7,BD12*(1+Assumptions!$B$25),0),0)</f>
        <v>5620</v>
      </c>
      <c r="BN12" s="69"/>
      <c r="BO12" s="69"/>
      <c r="BP12" s="69"/>
      <c r="BQ12" s="69"/>
      <c r="BR12" s="69"/>
      <c r="BS12" s="69"/>
      <c r="BT12" s="69"/>
      <c r="BU12" s="50" t="s">
        <v>113</v>
      </c>
      <c r="BV12" s="69">
        <f>ROUND(IF(Assumptions!$B$28&gt;8,BM12*(1+Assumptions!$B$25),0),0)</f>
        <v>5620</v>
      </c>
      <c r="BW12" s="69"/>
      <c r="BX12" s="69"/>
      <c r="BY12" s="69"/>
      <c r="BZ12" s="69"/>
      <c r="CA12" s="69"/>
      <c r="CB12" s="69"/>
      <c r="CC12" s="69"/>
      <c r="CD12" s="50" t="s">
        <v>113</v>
      </c>
      <c r="CE12" s="69">
        <f>ROUND(IF(Assumptions!$B$28&gt;9,BV12*(1+Assumptions!$B$25),0),0)</f>
        <v>5620</v>
      </c>
      <c r="CF12" s="69"/>
      <c r="CG12" s="69"/>
      <c r="CH12" s="69"/>
      <c r="CI12" s="69"/>
      <c r="CJ12" s="69"/>
      <c r="CK12" s="69"/>
      <c r="CL12" s="69"/>
    </row>
    <row r="13" spans="1:90" ht="13.7" customHeight="1">
      <c r="A13" s="50" t="s">
        <v>114</v>
      </c>
      <c r="B13" s="41">
        <f>ROUND(IF(Assumptions!$B$28&gt;0,Assumptions!$B$20*(Assumptions!$B$21-(Assumptions!$B$21*Assumptions!$B$22)-Assumptions!$B$23),0),0)</f>
        <v>5620</v>
      </c>
      <c r="C13" s="17"/>
      <c r="D13" s="17"/>
      <c r="E13" s="17"/>
      <c r="F13" s="17"/>
      <c r="G13" s="17"/>
      <c r="H13" s="17"/>
      <c r="I13" s="17"/>
      <c r="J13" s="68" t="s">
        <v>114</v>
      </c>
      <c r="K13" s="41">
        <f>ROUND(IF(Assumptions!$B$28&gt;1,B13*(1+Assumptions!$B$25),0),0)</f>
        <v>5620</v>
      </c>
      <c r="L13" s="38"/>
      <c r="M13" s="38"/>
      <c r="N13" s="38"/>
      <c r="O13" s="38"/>
      <c r="P13" s="38"/>
      <c r="Q13" s="38"/>
      <c r="R13" s="38"/>
      <c r="S13" s="50" t="s">
        <v>114</v>
      </c>
      <c r="T13" s="69">
        <f>ROUND(IF(Assumptions!$B$28&gt;2,K13*(1+Assumptions!$B$25),0),0)</f>
        <v>5620</v>
      </c>
      <c r="U13" s="69"/>
      <c r="V13" s="69"/>
      <c r="W13" s="69"/>
      <c r="X13" s="69"/>
      <c r="Y13" s="69"/>
      <c r="Z13" s="69"/>
      <c r="AA13" s="69"/>
      <c r="AB13" s="50" t="s">
        <v>114</v>
      </c>
      <c r="AC13" s="69">
        <f>ROUND(IF(Assumptions!$B$28&gt;3,T13*(1+Assumptions!$B$25),0),0)</f>
        <v>5620</v>
      </c>
      <c r="AD13" s="69"/>
      <c r="AE13" s="69"/>
      <c r="AF13" s="69"/>
      <c r="AG13" s="69"/>
      <c r="AH13" s="69"/>
      <c r="AI13" s="69"/>
      <c r="AJ13" s="69"/>
      <c r="AK13" s="50" t="s">
        <v>114</v>
      </c>
      <c r="AL13" s="69">
        <f>ROUND(IF(Assumptions!$B$28&gt;4,AC13*(1+Assumptions!$B$25),0),0)</f>
        <v>5620</v>
      </c>
      <c r="AM13" s="69"/>
      <c r="AN13" s="69"/>
      <c r="AO13" s="69"/>
      <c r="AP13" s="69"/>
      <c r="AQ13" s="69"/>
      <c r="AR13" s="69"/>
      <c r="AS13" s="69"/>
      <c r="AT13" s="50" t="s">
        <v>114</v>
      </c>
      <c r="AU13" s="69">
        <f>ROUND(IF(Assumptions!$B$28&gt;5,AL13*(1+Assumptions!$B$25),0),0)</f>
        <v>5620</v>
      </c>
      <c r="AV13" s="69"/>
      <c r="AW13" s="69"/>
      <c r="AX13" s="69"/>
      <c r="AY13" s="69"/>
      <c r="AZ13" s="69"/>
      <c r="BA13" s="69"/>
      <c r="BB13" s="69"/>
      <c r="BC13" s="50" t="s">
        <v>114</v>
      </c>
      <c r="BD13" s="69">
        <f>ROUND(IF(Assumptions!$B$28&gt;6,AU13*(1+Assumptions!$B$25),0),0)</f>
        <v>5620</v>
      </c>
      <c r="BE13" s="69"/>
      <c r="BF13" s="69"/>
      <c r="BG13" s="69"/>
      <c r="BH13" s="69"/>
      <c r="BI13" s="69"/>
      <c r="BJ13" s="69"/>
      <c r="BK13" s="69"/>
      <c r="BL13" s="50" t="s">
        <v>114</v>
      </c>
      <c r="BM13" s="69">
        <f>ROUND(IF(Assumptions!$B$28&gt;7,BD13*(1+Assumptions!$B$25),0),0)</f>
        <v>5620</v>
      </c>
      <c r="BN13" s="69"/>
      <c r="BO13" s="69"/>
      <c r="BP13" s="69"/>
      <c r="BQ13" s="69"/>
      <c r="BR13" s="69"/>
      <c r="BS13" s="69"/>
      <c r="BT13" s="69"/>
      <c r="BU13" s="50" t="s">
        <v>114</v>
      </c>
      <c r="BV13" s="69">
        <f>ROUND(IF(Assumptions!$B$28&gt;8,BM13*(1+Assumptions!$B$25),0),0)</f>
        <v>5620</v>
      </c>
      <c r="BW13" s="69"/>
      <c r="BX13" s="69"/>
      <c r="BY13" s="69"/>
      <c r="BZ13" s="69"/>
      <c r="CA13" s="69"/>
      <c r="CB13" s="69"/>
      <c r="CC13" s="69"/>
      <c r="CD13" s="50" t="s">
        <v>114</v>
      </c>
      <c r="CE13" s="69">
        <f>ROUND(IF(Assumptions!$B$28&gt;9,BV13*(1+Assumptions!$B$25),0),0)</f>
        <v>5620</v>
      </c>
      <c r="CF13" s="69"/>
      <c r="CG13" s="69"/>
      <c r="CH13" s="69"/>
      <c r="CI13" s="69"/>
      <c r="CJ13" s="69"/>
      <c r="CK13" s="69"/>
      <c r="CL13" s="69"/>
    </row>
    <row r="14" spans="1:90" ht="13.7" customHeight="1">
      <c r="A14" s="50" t="s">
        <v>115</v>
      </c>
      <c r="B14" s="41">
        <f>ROUND(IF(Assumptions!$B$28&gt;0,Assumptions!$B$20*(Assumptions!$B$21-(Assumptions!$B$21*Assumptions!$B$22)-Assumptions!$B$23),0),0)</f>
        <v>5620</v>
      </c>
      <c r="C14" s="17"/>
      <c r="D14" s="17"/>
      <c r="E14" s="17"/>
      <c r="F14" s="17"/>
      <c r="G14" s="17"/>
      <c r="H14" s="17"/>
      <c r="I14" s="17"/>
      <c r="J14" s="68" t="s">
        <v>115</v>
      </c>
      <c r="K14" s="41">
        <f>ROUND(IF(Assumptions!$B$28&gt;1,B14*(1+Assumptions!$B$25),0),0)</f>
        <v>5620</v>
      </c>
      <c r="L14" s="38"/>
      <c r="M14" s="38"/>
      <c r="N14" s="38"/>
      <c r="O14" s="38"/>
      <c r="P14" s="38"/>
      <c r="Q14" s="38"/>
      <c r="R14" s="38"/>
      <c r="S14" s="50" t="s">
        <v>115</v>
      </c>
      <c r="T14" s="69">
        <f>ROUND(IF(Assumptions!$B$28&gt;2,K14*(1+Assumptions!$B$25),0),0)</f>
        <v>5620</v>
      </c>
      <c r="U14" s="69"/>
      <c r="V14" s="69"/>
      <c r="W14" s="69"/>
      <c r="X14" s="69"/>
      <c r="Y14" s="69"/>
      <c r="Z14" s="69"/>
      <c r="AA14" s="69"/>
      <c r="AB14" s="50" t="s">
        <v>115</v>
      </c>
      <c r="AC14" s="69">
        <f>ROUND(IF(Assumptions!$B$28&gt;3,T14*(1+Assumptions!$B$25),0),0)</f>
        <v>5620</v>
      </c>
      <c r="AD14" s="69"/>
      <c r="AE14" s="69"/>
      <c r="AF14" s="69"/>
      <c r="AG14" s="69"/>
      <c r="AH14" s="69"/>
      <c r="AI14" s="69"/>
      <c r="AJ14" s="69"/>
      <c r="AK14" s="50" t="s">
        <v>115</v>
      </c>
      <c r="AL14" s="69">
        <f>ROUND(IF(Assumptions!$B$28&gt;4,AC14*(1+Assumptions!$B$25),0),0)</f>
        <v>5620</v>
      </c>
      <c r="AM14" s="69"/>
      <c r="AN14" s="69"/>
      <c r="AO14" s="69"/>
      <c r="AP14" s="69"/>
      <c r="AQ14" s="69"/>
      <c r="AR14" s="69"/>
      <c r="AS14" s="69"/>
      <c r="AT14" s="50" t="s">
        <v>115</v>
      </c>
      <c r="AU14" s="69">
        <f>ROUND(IF(Assumptions!$B$28&gt;5,AL14*(1+Assumptions!$B$25),0),0)</f>
        <v>5620</v>
      </c>
      <c r="AV14" s="69"/>
      <c r="AW14" s="69"/>
      <c r="AX14" s="69"/>
      <c r="AY14" s="69"/>
      <c r="AZ14" s="69"/>
      <c r="BA14" s="69"/>
      <c r="BB14" s="69"/>
      <c r="BC14" s="50" t="s">
        <v>115</v>
      </c>
      <c r="BD14" s="69">
        <f>ROUND(IF(Assumptions!$B$28&gt;6,AU14*(1+Assumptions!$B$25),0),0)</f>
        <v>5620</v>
      </c>
      <c r="BE14" s="69"/>
      <c r="BF14" s="69"/>
      <c r="BG14" s="69"/>
      <c r="BH14" s="69"/>
      <c r="BI14" s="69"/>
      <c r="BJ14" s="69"/>
      <c r="BK14" s="69"/>
      <c r="BL14" s="50" t="s">
        <v>115</v>
      </c>
      <c r="BM14" s="69">
        <f>ROUND(IF(Assumptions!$B$28&gt;7,BD14*(1+Assumptions!$B$25),0),0)</f>
        <v>5620</v>
      </c>
      <c r="BN14" s="69"/>
      <c r="BO14" s="69"/>
      <c r="BP14" s="69"/>
      <c r="BQ14" s="69"/>
      <c r="BR14" s="69"/>
      <c r="BS14" s="69"/>
      <c r="BT14" s="69"/>
      <c r="BU14" s="50" t="s">
        <v>115</v>
      </c>
      <c r="BV14" s="69">
        <f>ROUND(IF(Assumptions!$B$28&gt;8,BM14*(1+Assumptions!$B$25),0),0)</f>
        <v>5620</v>
      </c>
      <c r="BW14" s="69"/>
      <c r="BX14" s="69"/>
      <c r="BY14" s="69"/>
      <c r="BZ14" s="69"/>
      <c r="CA14" s="69"/>
      <c r="CB14" s="69"/>
      <c r="CC14" s="69"/>
      <c r="CD14" s="50" t="s">
        <v>115</v>
      </c>
      <c r="CE14" s="69">
        <f>ROUND(IF(Assumptions!$B$28&gt;9,BV14*(1+Assumptions!$B$25),0),0)</f>
        <v>5620</v>
      </c>
      <c r="CF14" s="69"/>
      <c r="CG14" s="69"/>
      <c r="CH14" s="69"/>
      <c r="CI14" s="69"/>
      <c r="CJ14" s="69"/>
      <c r="CK14" s="69"/>
      <c r="CL14" s="69"/>
    </row>
    <row r="15" spans="1:90" ht="13.7" customHeight="1">
      <c r="A15" s="50" t="s">
        <v>116</v>
      </c>
      <c r="B15" s="41">
        <f>ROUND(IF(Assumptions!$B$28&gt;0,Assumptions!$B$20*(Assumptions!$B$21-(Assumptions!$B$21*Assumptions!$B$22)-Assumptions!$B$23),0),0)</f>
        <v>5620</v>
      </c>
      <c r="C15" s="17"/>
      <c r="D15" s="17"/>
      <c r="E15" s="17"/>
      <c r="F15" s="17"/>
      <c r="G15" s="17"/>
      <c r="H15" s="17"/>
      <c r="I15" s="17"/>
      <c r="J15" s="68" t="s">
        <v>116</v>
      </c>
      <c r="K15" s="41">
        <f>ROUND(IF(Assumptions!$B$28&gt;1,B15*(1+Assumptions!$B$25),0),0)</f>
        <v>5620</v>
      </c>
      <c r="L15" s="38"/>
      <c r="M15" s="38"/>
      <c r="N15" s="38"/>
      <c r="O15" s="38"/>
      <c r="P15" s="38"/>
      <c r="Q15" s="38"/>
      <c r="R15" s="38"/>
      <c r="S15" s="50" t="s">
        <v>116</v>
      </c>
      <c r="T15" s="69">
        <f>ROUND(IF(Assumptions!$B$28&gt;2,K15*(1+Assumptions!$B$25),0),0)</f>
        <v>5620</v>
      </c>
      <c r="U15" s="69"/>
      <c r="V15" s="69"/>
      <c r="W15" s="69"/>
      <c r="X15" s="69"/>
      <c r="Y15" s="69"/>
      <c r="Z15" s="69"/>
      <c r="AA15" s="69"/>
      <c r="AB15" s="50" t="s">
        <v>116</v>
      </c>
      <c r="AC15" s="69">
        <f>ROUND(IF(Assumptions!$B$28&gt;3,T15*(1+Assumptions!$B$25),0),0)</f>
        <v>5620</v>
      </c>
      <c r="AD15" s="69"/>
      <c r="AE15" s="69"/>
      <c r="AF15" s="69"/>
      <c r="AG15" s="69"/>
      <c r="AH15" s="69"/>
      <c r="AI15" s="69"/>
      <c r="AJ15" s="69"/>
      <c r="AK15" s="50" t="s">
        <v>116</v>
      </c>
      <c r="AL15" s="69">
        <f>ROUND(IF(Assumptions!$B$28&gt;4,AC15*(1+Assumptions!$B$25),0),0)</f>
        <v>5620</v>
      </c>
      <c r="AM15" s="69"/>
      <c r="AN15" s="69"/>
      <c r="AO15" s="69"/>
      <c r="AP15" s="69"/>
      <c r="AQ15" s="69"/>
      <c r="AR15" s="69"/>
      <c r="AS15" s="69"/>
      <c r="AT15" s="50" t="s">
        <v>116</v>
      </c>
      <c r="AU15" s="69">
        <f>ROUND(IF(Assumptions!$B$28&gt;5,AL15*(1+Assumptions!$B$25),0),0)</f>
        <v>5620</v>
      </c>
      <c r="AV15" s="69"/>
      <c r="AW15" s="69"/>
      <c r="AX15" s="69"/>
      <c r="AY15" s="69"/>
      <c r="AZ15" s="69"/>
      <c r="BA15" s="69"/>
      <c r="BB15" s="69"/>
      <c r="BC15" s="50" t="s">
        <v>116</v>
      </c>
      <c r="BD15" s="69">
        <f>ROUND(IF(Assumptions!$B$28&gt;6,AU15*(1+Assumptions!$B$25),0),0)</f>
        <v>5620</v>
      </c>
      <c r="BE15" s="69"/>
      <c r="BF15" s="69"/>
      <c r="BG15" s="69"/>
      <c r="BH15" s="69"/>
      <c r="BI15" s="69"/>
      <c r="BJ15" s="69"/>
      <c r="BK15" s="69"/>
      <c r="BL15" s="50" t="s">
        <v>116</v>
      </c>
      <c r="BM15" s="69">
        <f>ROUND(IF(Assumptions!$B$28&gt;7,BD15*(1+Assumptions!$B$25),0),0)</f>
        <v>5620</v>
      </c>
      <c r="BN15" s="69"/>
      <c r="BO15" s="69"/>
      <c r="BP15" s="69"/>
      <c r="BQ15" s="69"/>
      <c r="BR15" s="69"/>
      <c r="BS15" s="69"/>
      <c r="BT15" s="69"/>
      <c r="BU15" s="50" t="s">
        <v>116</v>
      </c>
      <c r="BV15" s="69">
        <f>ROUND(IF(Assumptions!$B$28&gt;8,BM15*(1+Assumptions!$B$25),0),0)</f>
        <v>5620</v>
      </c>
      <c r="BW15" s="69"/>
      <c r="BX15" s="69"/>
      <c r="BY15" s="69"/>
      <c r="BZ15" s="69"/>
      <c r="CA15" s="69"/>
      <c r="CB15" s="69"/>
      <c r="CC15" s="69"/>
      <c r="CD15" s="50" t="s">
        <v>116</v>
      </c>
      <c r="CE15" s="69">
        <f>ROUND(IF(Assumptions!$B$28&gt;9,BV15*(1+Assumptions!$B$25),0),0)</f>
        <v>5620</v>
      </c>
      <c r="CF15" s="69"/>
      <c r="CG15" s="69"/>
      <c r="CH15" s="69"/>
      <c r="CI15" s="69"/>
      <c r="CJ15" s="69"/>
      <c r="CK15" s="69"/>
      <c r="CL15" s="69"/>
    </row>
    <row r="16" spans="1:90" ht="13.7" customHeight="1">
      <c r="A16" s="50" t="s">
        <v>117</v>
      </c>
      <c r="B16" s="41">
        <f>ROUND(IF(Assumptions!$B$28&gt;0,Assumptions!$B$20*(Assumptions!$B$21-(Assumptions!$B$21*Assumptions!$B$22)-Assumptions!$B$23),0),0)</f>
        <v>5620</v>
      </c>
      <c r="C16" s="17"/>
      <c r="D16" s="17"/>
      <c r="E16" s="17"/>
      <c r="F16" s="17"/>
      <c r="G16" s="17"/>
      <c r="H16" s="17"/>
      <c r="I16" s="17"/>
      <c r="J16" s="68" t="s">
        <v>117</v>
      </c>
      <c r="K16" s="41">
        <f>ROUND(IF(Assumptions!$B$28&gt;1,B16*(1+Assumptions!$B$25),0),0)</f>
        <v>5620</v>
      </c>
      <c r="L16" s="38"/>
      <c r="M16" s="38"/>
      <c r="N16" s="38"/>
      <c r="O16" s="38"/>
      <c r="P16" s="38"/>
      <c r="Q16" s="38"/>
      <c r="R16" s="38"/>
      <c r="S16" s="50" t="s">
        <v>117</v>
      </c>
      <c r="T16" s="69">
        <f>ROUND(IF(Assumptions!$B$28&gt;2,K16*(1+Assumptions!$B$25),0),0)</f>
        <v>5620</v>
      </c>
      <c r="U16" s="69"/>
      <c r="V16" s="69"/>
      <c r="W16" s="69"/>
      <c r="X16" s="69"/>
      <c r="Y16" s="69"/>
      <c r="Z16" s="69"/>
      <c r="AA16" s="69"/>
      <c r="AB16" s="50" t="s">
        <v>117</v>
      </c>
      <c r="AC16" s="69">
        <f>ROUND(IF(Assumptions!$B$28&gt;3,T16*(1+Assumptions!$B$25),0),0)</f>
        <v>5620</v>
      </c>
      <c r="AD16" s="69"/>
      <c r="AE16" s="69"/>
      <c r="AF16" s="69"/>
      <c r="AG16" s="69"/>
      <c r="AH16" s="69"/>
      <c r="AI16" s="69"/>
      <c r="AJ16" s="69"/>
      <c r="AK16" s="50" t="s">
        <v>117</v>
      </c>
      <c r="AL16" s="69">
        <f>ROUND(IF(Assumptions!$B$28&gt;4,AC16*(1+Assumptions!$B$25),0),0)</f>
        <v>5620</v>
      </c>
      <c r="AM16" s="69"/>
      <c r="AN16" s="69"/>
      <c r="AO16" s="69"/>
      <c r="AP16" s="69"/>
      <c r="AQ16" s="69"/>
      <c r="AR16" s="69"/>
      <c r="AS16" s="69"/>
      <c r="AT16" s="50" t="s">
        <v>117</v>
      </c>
      <c r="AU16" s="69">
        <f>ROUND(IF(Assumptions!$B$28&gt;5,AL16*(1+Assumptions!$B$25),0),0)</f>
        <v>5620</v>
      </c>
      <c r="AV16" s="69"/>
      <c r="AW16" s="69"/>
      <c r="AX16" s="69"/>
      <c r="AY16" s="69"/>
      <c r="AZ16" s="69"/>
      <c r="BA16" s="69"/>
      <c r="BB16" s="69"/>
      <c r="BC16" s="50" t="s">
        <v>117</v>
      </c>
      <c r="BD16" s="69">
        <f>ROUND(IF(Assumptions!$B$28&gt;6,AU16*(1+Assumptions!$B$25),0),0)</f>
        <v>5620</v>
      </c>
      <c r="BE16" s="69"/>
      <c r="BF16" s="69"/>
      <c r="BG16" s="69"/>
      <c r="BH16" s="69"/>
      <c r="BI16" s="69"/>
      <c r="BJ16" s="69"/>
      <c r="BK16" s="69"/>
      <c r="BL16" s="50" t="s">
        <v>117</v>
      </c>
      <c r="BM16" s="69">
        <f>ROUND(IF(Assumptions!$B$28&gt;7,BD16*(1+Assumptions!$B$25),0),0)</f>
        <v>5620</v>
      </c>
      <c r="BN16" s="69"/>
      <c r="BO16" s="69"/>
      <c r="BP16" s="69"/>
      <c r="BQ16" s="69"/>
      <c r="BR16" s="69"/>
      <c r="BS16" s="69"/>
      <c r="BT16" s="69"/>
      <c r="BU16" s="50" t="s">
        <v>117</v>
      </c>
      <c r="BV16" s="69">
        <f>ROUND(IF(Assumptions!$B$28&gt;8,BM16*(1+Assumptions!$B$25),0),0)</f>
        <v>5620</v>
      </c>
      <c r="BW16" s="69"/>
      <c r="BX16" s="69"/>
      <c r="BY16" s="69"/>
      <c r="BZ16" s="69"/>
      <c r="CA16" s="69"/>
      <c r="CB16" s="69"/>
      <c r="CC16" s="69"/>
      <c r="CD16" s="50" t="s">
        <v>117</v>
      </c>
      <c r="CE16" s="69">
        <f>ROUND(IF(Assumptions!$B$28&gt;9,BV16*(1+Assumptions!$B$25),0),0)</f>
        <v>5620</v>
      </c>
      <c r="CF16" s="69"/>
      <c r="CG16" s="69"/>
      <c r="CH16" s="69"/>
      <c r="CI16" s="69"/>
      <c r="CJ16" s="69"/>
      <c r="CK16" s="69"/>
      <c r="CL16" s="69"/>
    </row>
    <row r="17" spans="1:90" ht="13.7" customHeight="1">
      <c r="A17" s="50" t="s">
        <v>118</v>
      </c>
      <c r="B17" s="41">
        <f>ROUND(IF(Assumptions!$B$28&gt;0,Assumptions!$B$20*(Assumptions!$B$21-(Assumptions!$B$21*Assumptions!$B$22)-Assumptions!$B$23),0),0)</f>
        <v>5620</v>
      </c>
      <c r="C17" s="17"/>
      <c r="D17" s="17"/>
      <c r="E17" s="17"/>
      <c r="F17" s="17"/>
      <c r="G17" s="17"/>
      <c r="H17" s="17"/>
      <c r="I17" s="17"/>
      <c r="J17" s="68" t="s">
        <v>118</v>
      </c>
      <c r="K17" s="41">
        <f>ROUND(IF(Assumptions!$B$28&gt;1,B17*(1+Assumptions!$B$25),0),0)</f>
        <v>5620</v>
      </c>
      <c r="L17" s="38"/>
      <c r="M17" s="38"/>
      <c r="N17" s="38"/>
      <c r="O17" s="38"/>
      <c r="P17" s="38"/>
      <c r="Q17" s="38"/>
      <c r="R17" s="38"/>
      <c r="S17" s="50" t="s">
        <v>118</v>
      </c>
      <c r="T17" s="69">
        <f>ROUND(IF(Assumptions!$B$28&gt;2,K17*(1+Assumptions!$B$25),0),0)</f>
        <v>5620</v>
      </c>
      <c r="U17" s="69"/>
      <c r="V17" s="69"/>
      <c r="W17" s="69"/>
      <c r="X17" s="69"/>
      <c r="Y17" s="69"/>
      <c r="Z17" s="69"/>
      <c r="AA17" s="69"/>
      <c r="AB17" s="50" t="s">
        <v>118</v>
      </c>
      <c r="AC17" s="69">
        <f>ROUND(IF(Assumptions!$B$28&gt;3,T17*(1+Assumptions!$B$25),0),0)</f>
        <v>5620</v>
      </c>
      <c r="AD17" s="69"/>
      <c r="AE17" s="69"/>
      <c r="AF17" s="69"/>
      <c r="AG17" s="69"/>
      <c r="AH17" s="69"/>
      <c r="AI17" s="69"/>
      <c r="AJ17" s="69"/>
      <c r="AK17" s="50" t="s">
        <v>118</v>
      </c>
      <c r="AL17" s="69">
        <f>ROUND(IF(Assumptions!$B$28&gt;4,AC17*(1+Assumptions!$B$25),0),0)</f>
        <v>5620</v>
      </c>
      <c r="AM17" s="69"/>
      <c r="AN17" s="69"/>
      <c r="AO17" s="69"/>
      <c r="AP17" s="69"/>
      <c r="AQ17" s="69"/>
      <c r="AR17" s="69"/>
      <c r="AS17" s="69"/>
      <c r="AT17" s="50" t="s">
        <v>118</v>
      </c>
      <c r="AU17" s="69">
        <f>ROUND(IF(Assumptions!$B$28&gt;5,AL17*(1+Assumptions!$B$25),0),0)</f>
        <v>5620</v>
      </c>
      <c r="AV17" s="69"/>
      <c r="AW17" s="69"/>
      <c r="AX17" s="69"/>
      <c r="AY17" s="69"/>
      <c r="AZ17" s="69"/>
      <c r="BA17" s="69"/>
      <c r="BB17" s="69"/>
      <c r="BC17" s="50" t="s">
        <v>118</v>
      </c>
      <c r="BD17" s="69">
        <f>ROUND(IF(Assumptions!$B$28&gt;6,AU17*(1+Assumptions!$B$25),0),0)</f>
        <v>5620</v>
      </c>
      <c r="BE17" s="69"/>
      <c r="BF17" s="69"/>
      <c r="BG17" s="69"/>
      <c r="BH17" s="69"/>
      <c r="BI17" s="69"/>
      <c r="BJ17" s="69"/>
      <c r="BK17" s="69"/>
      <c r="BL17" s="50" t="s">
        <v>118</v>
      </c>
      <c r="BM17" s="69">
        <f>ROUND(IF(Assumptions!$B$28&gt;7,BD17*(1+Assumptions!$B$25),0),0)</f>
        <v>5620</v>
      </c>
      <c r="BN17" s="69"/>
      <c r="BO17" s="69"/>
      <c r="BP17" s="69"/>
      <c r="BQ17" s="69"/>
      <c r="BR17" s="69"/>
      <c r="BS17" s="69"/>
      <c r="BT17" s="69"/>
      <c r="BU17" s="50" t="s">
        <v>118</v>
      </c>
      <c r="BV17" s="69">
        <f>ROUND(IF(Assumptions!$B$28&gt;8,BM17*(1+Assumptions!$B$25),0),0)</f>
        <v>5620</v>
      </c>
      <c r="BW17" s="69"/>
      <c r="BX17" s="69"/>
      <c r="BY17" s="69"/>
      <c r="BZ17" s="69"/>
      <c r="CA17" s="69"/>
      <c r="CB17" s="69"/>
      <c r="CC17" s="69"/>
      <c r="CD17" s="50" t="s">
        <v>118</v>
      </c>
      <c r="CE17" s="69">
        <f>ROUND(IF(Assumptions!$B$28&gt;9,BV17*(1+Assumptions!$B$25),0),0)</f>
        <v>5620</v>
      </c>
      <c r="CF17" s="69"/>
      <c r="CG17" s="69"/>
      <c r="CH17" s="69"/>
      <c r="CI17" s="69"/>
      <c r="CJ17" s="69"/>
      <c r="CK17" s="69"/>
      <c r="CL17" s="69"/>
    </row>
    <row r="18" spans="1:90" ht="13.7" customHeight="1">
      <c r="A18" s="50" t="s">
        <v>119</v>
      </c>
      <c r="B18" s="41">
        <f>ROUND(IF(Assumptions!$B$28&gt;0,Assumptions!$B$20*(Assumptions!$B$21-(Assumptions!$B$21*Assumptions!$B$22)-Assumptions!$B$23),0),0)</f>
        <v>5620</v>
      </c>
      <c r="C18" s="17"/>
      <c r="D18" s="17"/>
      <c r="E18" s="17"/>
      <c r="F18" s="17"/>
      <c r="G18" s="17"/>
      <c r="H18" s="17"/>
      <c r="I18" s="17"/>
      <c r="J18" s="68" t="s">
        <v>119</v>
      </c>
      <c r="K18" s="41">
        <f>ROUND(IF(Assumptions!$B$28&gt;1,B18*(1+Assumptions!$B$25),0),0)</f>
        <v>5620</v>
      </c>
      <c r="L18" s="38"/>
      <c r="M18" s="38"/>
      <c r="N18" s="38"/>
      <c r="O18" s="38"/>
      <c r="P18" s="38"/>
      <c r="Q18" s="38"/>
      <c r="R18" s="38"/>
      <c r="S18" s="50" t="s">
        <v>119</v>
      </c>
      <c r="T18" s="69">
        <f>ROUND(IF(Assumptions!$B$28&gt;2,K18*(1+Assumptions!$B$25),0),0)</f>
        <v>5620</v>
      </c>
      <c r="U18" s="69"/>
      <c r="V18" s="69"/>
      <c r="W18" s="69"/>
      <c r="X18" s="69"/>
      <c r="Y18" s="69"/>
      <c r="Z18" s="69"/>
      <c r="AA18" s="69"/>
      <c r="AB18" s="50" t="s">
        <v>119</v>
      </c>
      <c r="AC18" s="69">
        <f>ROUND(IF(Assumptions!$B$28&gt;3,T18*(1+Assumptions!$B$25),0),0)</f>
        <v>5620</v>
      </c>
      <c r="AD18" s="69"/>
      <c r="AE18" s="69"/>
      <c r="AF18" s="69"/>
      <c r="AG18" s="69"/>
      <c r="AH18" s="69"/>
      <c r="AI18" s="69"/>
      <c r="AJ18" s="69"/>
      <c r="AK18" s="50" t="s">
        <v>119</v>
      </c>
      <c r="AL18" s="69">
        <f>ROUND(IF(Assumptions!$B$28&gt;4,AC18*(1+Assumptions!$B$25),0),0)</f>
        <v>5620</v>
      </c>
      <c r="AM18" s="69"/>
      <c r="AN18" s="69"/>
      <c r="AO18" s="69"/>
      <c r="AP18" s="69"/>
      <c r="AQ18" s="69"/>
      <c r="AR18" s="69"/>
      <c r="AS18" s="69"/>
      <c r="AT18" s="50" t="s">
        <v>119</v>
      </c>
      <c r="AU18" s="69">
        <f>ROUND(IF(Assumptions!$B$28&gt;5,AL18*(1+Assumptions!$B$25),0),0)</f>
        <v>5620</v>
      </c>
      <c r="AV18" s="69"/>
      <c r="AW18" s="69"/>
      <c r="AX18" s="69"/>
      <c r="AY18" s="69"/>
      <c r="AZ18" s="69"/>
      <c r="BA18" s="69"/>
      <c r="BB18" s="69"/>
      <c r="BC18" s="50" t="s">
        <v>119</v>
      </c>
      <c r="BD18" s="69">
        <f>ROUND(IF(Assumptions!$B$28&gt;6,AU18*(1+Assumptions!$B$25),0),0)</f>
        <v>5620</v>
      </c>
      <c r="BE18" s="69"/>
      <c r="BF18" s="69"/>
      <c r="BG18" s="69"/>
      <c r="BH18" s="69"/>
      <c r="BI18" s="69"/>
      <c r="BJ18" s="69"/>
      <c r="BK18" s="69"/>
      <c r="BL18" s="50" t="s">
        <v>119</v>
      </c>
      <c r="BM18" s="69">
        <f>ROUND(IF(Assumptions!$B$28&gt;7,BD18*(1+Assumptions!$B$25),0),0)</f>
        <v>5620</v>
      </c>
      <c r="BN18" s="69"/>
      <c r="BO18" s="69"/>
      <c r="BP18" s="69"/>
      <c r="BQ18" s="69"/>
      <c r="BR18" s="69"/>
      <c r="BS18" s="69"/>
      <c r="BT18" s="69"/>
      <c r="BU18" s="50" t="s">
        <v>119</v>
      </c>
      <c r="BV18" s="69">
        <f>ROUND(IF(Assumptions!$B$28&gt;8,BM18*(1+Assumptions!$B$25),0),0)</f>
        <v>5620</v>
      </c>
      <c r="BW18" s="69"/>
      <c r="BX18" s="69"/>
      <c r="BY18" s="69"/>
      <c r="BZ18" s="69"/>
      <c r="CA18" s="69"/>
      <c r="CB18" s="69"/>
      <c r="CC18" s="69"/>
      <c r="CD18" s="50" t="s">
        <v>119</v>
      </c>
      <c r="CE18" s="69">
        <f>ROUND(IF(Assumptions!$B$28&gt;9,BV18*(1+Assumptions!$B$25),0),0)</f>
        <v>5620</v>
      </c>
      <c r="CF18" s="69"/>
      <c r="CG18" s="69"/>
      <c r="CH18" s="69"/>
      <c r="CI18" s="69"/>
      <c r="CJ18" s="69"/>
      <c r="CK18" s="69"/>
      <c r="CL18" s="69"/>
    </row>
    <row r="19" spans="1:90" ht="13.7" customHeight="1">
      <c r="A19" s="50" t="s">
        <v>120</v>
      </c>
      <c r="B19" s="41">
        <f>ROUND(IF(Assumptions!$B$28&gt;0,Assumptions!$B$20*(Assumptions!$B$21-(Assumptions!$B$21*Assumptions!$B$22)-Assumptions!$B$23),0),0)</f>
        <v>5620</v>
      </c>
      <c r="C19" s="17"/>
      <c r="D19" s="17"/>
      <c r="E19" s="17"/>
      <c r="F19" s="17"/>
      <c r="G19" s="17"/>
      <c r="H19" s="17"/>
      <c r="I19" s="17"/>
      <c r="J19" s="68" t="s">
        <v>120</v>
      </c>
      <c r="K19" s="41">
        <f>ROUND(IF(Assumptions!$B$28&gt;1,B19*(1+Assumptions!$B$25),0),0)</f>
        <v>5620</v>
      </c>
      <c r="L19" s="38"/>
      <c r="M19" s="38"/>
      <c r="N19" s="38"/>
      <c r="O19" s="38"/>
      <c r="P19" s="38"/>
      <c r="Q19" s="38"/>
      <c r="R19" s="38"/>
      <c r="S19" s="50" t="s">
        <v>120</v>
      </c>
      <c r="T19" s="69">
        <f>ROUND(IF(Assumptions!$B$28&gt;2,K19*(1+Assumptions!$B$25),0),0)</f>
        <v>5620</v>
      </c>
      <c r="U19" s="69"/>
      <c r="V19" s="69"/>
      <c r="W19" s="69"/>
      <c r="X19" s="69"/>
      <c r="Y19" s="69"/>
      <c r="Z19" s="69"/>
      <c r="AA19" s="69"/>
      <c r="AB19" s="50" t="s">
        <v>120</v>
      </c>
      <c r="AC19" s="69">
        <f>ROUND(IF(Assumptions!$B$28&gt;3,T19*(1+Assumptions!$B$25),0),0)</f>
        <v>5620</v>
      </c>
      <c r="AD19" s="69"/>
      <c r="AE19" s="69"/>
      <c r="AF19" s="69"/>
      <c r="AG19" s="69"/>
      <c r="AH19" s="69"/>
      <c r="AI19" s="69"/>
      <c r="AJ19" s="69"/>
      <c r="AK19" s="50" t="s">
        <v>120</v>
      </c>
      <c r="AL19" s="69">
        <f>ROUND(IF(Assumptions!$B$28&gt;4,AC19*(1+Assumptions!$B$25),0),0)</f>
        <v>5620</v>
      </c>
      <c r="AM19" s="69"/>
      <c r="AN19" s="69"/>
      <c r="AO19" s="69"/>
      <c r="AP19" s="69"/>
      <c r="AQ19" s="69"/>
      <c r="AR19" s="69"/>
      <c r="AS19" s="69"/>
      <c r="AT19" s="50" t="s">
        <v>120</v>
      </c>
      <c r="AU19" s="69">
        <f>ROUND(IF(Assumptions!$B$28&gt;5,AL19*(1+Assumptions!$B$25),0),0)</f>
        <v>5620</v>
      </c>
      <c r="AV19" s="69"/>
      <c r="AW19" s="69"/>
      <c r="AX19" s="69"/>
      <c r="AY19" s="69"/>
      <c r="AZ19" s="69"/>
      <c r="BA19" s="69"/>
      <c r="BB19" s="69"/>
      <c r="BC19" s="50" t="s">
        <v>120</v>
      </c>
      <c r="BD19" s="69">
        <f>ROUND(IF(Assumptions!$B$28&gt;6,AU19*(1+Assumptions!$B$25),0),0)</f>
        <v>5620</v>
      </c>
      <c r="BE19" s="69"/>
      <c r="BF19" s="69"/>
      <c r="BG19" s="69"/>
      <c r="BH19" s="69"/>
      <c r="BI19" s="69"/>
      <c r="BJ19" s="69"/>
      <c r="BK19" s="69"/>
      <c r="BL19" s="50" t="s">
        <v>120</v>
      </c>
      <c r="BM19" s="69">
        <f>ROUND(IF(Assumptions!$B$28&gt;7,BD19*(1+Assumptions!$B$25),0),0)</f>
        <v>5620</v>
      </c>
      <c r="BN19" s="69"/>
      <c r="BO19" s="69"/>
      <c r="BP19" s="69"/>
      <c r="BQ19" s="69"/>
      <c r="BR19" s="69"/>
      <c r="BS19" s="69"/>
      <c r="BT19" s="69"/>
      <c r="BU19" s="50" t="s">
        <v>120</v>
      </c>
      <c r="BV19" s="69">
        <f>ROUND(IF(Assumptions!$B$28&gt;8,BM19*(1+Assumptions!$B$25),0),0)</f>
        <v>5620</v>
      </c>
      <c r="BW19" s="69"/>
      <c r="BX19" s="69"/>
      <c r="BY19" s="69"/>
      <c r="BZ19" s="69"/>
      <c r="CA19" s="69"/>
      <c r="CB19" s="69"/>
      <c r="CC19" s="69"/>
      <c r="CD19" s="50" t="s">
        <v>120</v>
      </c>
      <c r="CE19" s="69">
        <f>ROUND(IF(Assumptions!$B$28&gt;9,BV19*(1+Assumptions!$B$25),0),0)</f>
        <v>5620</v>
      </c>
      <c r="CF19" s="69"/>
      <c r="CG19" s="69"/>
      <c r="CH19" s="69"/>
      <c r="CI19" s="69"/>
      <c r="CJ19" s="69"/>
      <c r="CK19" s="69"/>
      <c r="CL19" s="69"/>
    </row>
    <row r="20" spans="1:90" ht="13.7" customHeight="1">
      <c r="A20" s="38"/>
      <c r="B20" s="41">
        <f>SUM(B8:B19)</f>
        <v>67440</v>
      </c>
      <c r="C20" s="17"/>
      <c r="D20" s="17"/>
      <c r="E20" s="17"/>
      <c r="F20" s="17"/>
      <c r="G20" s="17"/>
      <c r="H20" s="17"/>
      <c r="I20" s="17"/>
      <c r="J20" s="17"/>
      <c r="K20" s="41">
        <f>SUM(K8:K19)</f>
        <v>67440</v>
      </c>
      <c r="L20" s="38"/>
      <c r="M20" s="38"/>
      <c r="N20" s="38"/>
      <c r="O20" s="38"/>
      <c r="P20" s="38"/>
      <c r="Q20" s="38"/>
      <c r="R20" s="38"/>
      <c r="S20" s="38"/>
      <c r="T20" s="69">
        <f>SUM(T8:T19)</f>
        <v>67440</v>
      </c>
      <c r="U20" s="38"/>
      <c r="V20" s="38"/>
      <c r="W20" s="38"/>
      <c r="X20" s="38"/>
      <c r="Y20" s="38"/>
      <c r="Z20" s="38"/>
      <c r="AA20" s="38"/>
      <c r="AB20" s="38"/>
      <c r="AC20" s="69">
        <f>SUM(AC8:AC19)</f>
        <v>67440</v>
      </c>
      <c r="AD20" s="38"/>
      <c r="AE20" s="38"/>
      <c r="AF20" s="38"/>
      <c r="AG20" s="38"/>
      <c r="AH20" s="38"/>
      <c r="AI20" s="38"/>
      <c r="AJ20" s="38"/>
      <c r="AK20" s="38"/>
      <c r="AL20" s="69">
        <f>SUM(AL8:AL19)</f>
        <v>67440</v>
      </c>
      <c r="AM20" s="38"/>
      <c r="AN20" s="69"/>
      <c r="AO20" s="38"/>
      <c r="AP20" s="38"/>
      <c r="AQ20" s="38"/>
      <c r="AR20" s="38"/>
      <c r="AS20" s="38"/>
      <c r="AT20" s="38"/>
      <c r="AU20" s="69">
        <f>SUM(AU8:AU19)</f>
        <v>67440</v>
      </c>
      <c r="AV20" s="38"/>
      <c r="AW20" s="38"/>
      <c r="AX20" s="38"/>
      <c r="AY20" s="38"/>
      <c r="AZ20" s="38"/>
      <c r="BA20" s="38"/>
      <c r="BB20" s="38"/>
      <c r="BC20" s="38"/>
      <c r="BD20" s="69">
        <f>SUM(BD8:BD19)</f>
        <v>67440</v>
      </c>
      <c r="BE20" s="38"/>
      <c r="BF20" s="38"/>
      <c r="BG20" s="38"/>
      <c r="BH20" s="38"/>
      <c r="BI20" s="38"/>
      <c r="BJ20" s="38"/>
      <c r="BK20" s="38"/>
      <c r="BL20" s="38"/>
      <c r="BM20" s="69">
        <f>SUM(BM8:BM19)</f>
        <v>67440</v>
      </c>
      <c r="BN20" s="38"/>
      <c r="BO20" s="38"/>
      <c r="BP20" s="38"/>
      <c r="BQ20" s="38"/>
      <c r="BR20" s="38"/>
      <c r="BS20" s="38"/>
      <c r="BT20" s="38"/>
      <c r="BU20" s="38"/>
      <c r="BV20" s="69">
        <f>SUM(BV8:BV19)</f>
        <v>67440</v>
      </c>
      <c r="BW20" s="38"/>
      <c r="BX20" s="38"/>
      <c r="BY20" s="38"/>
      <c r="BZ20" s="38"/>
      <c r="CA20" s="38"/>
      <c r="CB20" s="38"/>
      <c r="CC20" s="38"/>
      <c r="CD20" s="38"/>
      <c r="CE20" s="69">
        <f>SUM(CE8:CE19)</f>
        <v>67440</v>
      </c>
      <c r="CF20" s="38"/>
      <c r="CG20" s="38"/>
      <c r="CH20" s="38"/>
      <c r="CI20" s="38"/>
      <c r="CJ20" s="38"/>
      <c r="CK20" s="38"/>
      <c r="CL20" s="38"/>
    </row>
    <row r="21" spans="1:90" ht="13.7" customHeight="1">
      <c r="A21" s="50" t="str">
        <f t="shared" ref="A21:A32" si="0">A8</f>
        <v>Jan</v>
      </c>
      <c r="B21" s="41">
        <f>IF(Assumptions!$B$27&gt;12,12,Assumptions!$B$27)</f>
        <v>12</v>
      </c>
      <c r="C21" s="41">
        <f>IF(Assumptions!$B$27&gt;B21+12,B21+12,Assumptions!$B$27)</f>
        <v>24</v>
      </c>
      <c r="D21" s="41">
        <f>IF(Assumptions!$B$27&gt;C21+12,C21+12,Assumptions!$B$27)</f>
        <v>36</v>
      </c>
      <c r="E21" s="41">
        <f>IF(Assumptions!$B$27&gt;D21+12,D21+12,Assumptions!$B$27)</f>
        <v>48</v>
      </c>
      <c r="F21" s="41">
        <f>IF(Assumptions!$B$27&gt;E21+12,E21+12,Assumptions!$B$27)</f>
        <v>48</v>
      </c>
      <c r="G21" s="41">
        <f>IF(Assumptions!$B$27&gt;F21+12,F21+12,Assumptions!$B$27)</f>
        <v>48</v>
      </c>
      <c r="H21" s="41">
        <f>IF(Assumptions!$B$27&gt;G21+12,G21+12,Assumptions!$B$27)</f>
        <v>48</v>
      </c>
      <c r="I21" s="41">
        <f>IF(Assumptions!$B$27&gt;H21+12,H21+12,Assumptions!$B$27)</f>
        <v>48</v>
      </c>
      <c r="J21" s="68" t="str">
        <f t="shared" ref="J21:J32" si="1">J8</f>
        <v>Jan</v>
      </c>
      <c r="K21" s="41">
        <f>IF(Assumptions!$B$27&gt;12,12,Assumptions!$B$27)</f>
        <v>12</v>
      </c>
      <c r="L21" s="69">
        <f>IF(Assumptions!$B$27&gt;K21+12,K21+12,Assumptions!$B$27)</f>
        <v>24</v>
      </c>
      <c r="M21" s="69">
        <f>IF(Assumptions!$B$27&gt;L21+12,L21+12,Assumptions!$B$27)</f>
        <v>36</v>
      </c>
      <c r="N21" s="69">
        <f>IF(Assumptions!$B$27&gt;M21+12,M21+12,Assumptions!$B$27)</f>
        <v>48</v>
      </c>
      <c r="O21" s="69">
        <f>IF(Assumptions!$B$27&gt;N21+12,N21+12,Assumptions!$B$27)</f>
        <v>48</v>
      </c>
      <c r="P21" s="69">
        <f>IF(Assumptions!$B$27&gt;O21+12,O21+12,Assumptions!$B$27)</f>
        <v>48</v>
      </c>
      <c r="Q21" s="69">
        <f>IF(Assumptions!$B$27&gt;P21+12,P21+12,Assumptions!$B$27)</f>
        <v>48</v>
      </c>
      <c r="R21" s="69">
        <f>IF(Assumptions!$B$27&gt;Q21+12,Q21+12,Assumptions!$B$27)</f>
        <v>48</v>
      </c>
      <c r="S21" s="50" t="str">
        <f t="shared" ref="S21:S32" si="2">S8</f>
        <v>Jan</v>
      </c>
      <c r="T21" s="69">
        <f>IF(Assumptions!$B$27&gt;12,12,Assumptions!$B$27)</f>
        <v>12</v>
      </c>
      <c r="U21" s="69">
        <f>IF(Assumptions!$B$27&gt;T21+12,T21+12,Assumptions!$B$27)</f>
        <v>24</v>
      </c>
      <c r="V21" s="69">
        <f>IF(Assumptions!$B$27&gt;U21+12,U21+12,Assumptions!$B$27)</f>
        <v>36</v>
      </c>
      <c r="W21" s="69">
        <f>IF(Assumptions!$B$27&gt;V21+12,V21+12,Assumptions!$B$27)</f>
        <v>48</v>
      </c>
      <c r="X21" s="69">
        <f>IF(Assumptions!$B$27&gt;W21+12,W21+12,Assumptions!$B$27)</f>
        <v>48</v>
      </c>
      <c r="Y21" s="69">
        <f>IF(Assumptions!$B$27&gt;X21+12,X21+12,Assumptions!$B$27)</f>
        <v>48</v>
      </c>
      <c r="Z21" s="69">
        <f>IF(Assumptions!$B$27&gt;Y21+12,Y21+12,Assumptions!$B$27)</f>
        <v>48</v>
      </c>
      <c r="AA21" s="69">
        <f>IF(Assumptions!$B$27&gt;Z21+12,Z21+12,Assumptions!$B$27)</f>
        <v>48</v>
      </c>
      <c r="AB21" s="50" t="str">
        <f t="shared" ref="AB21:AB32" si="3">AB8</f>
        <v>Jan</v>
      </c>
      <c r="AC21" s="69">
        <f>IF(Assumptions!$B$27&gt;12,12,Assumptions!$B$27)</f>
        <v>12</v>
      </c>
      <c r="AD21" s="69">
        <f>IF(Assumptions!$B$27&gt;AC21+12,AC21+12,Assumptions!$B$27)</f>
        <v>24</v>
      </c>
      <c r="AE21" s="69">
        <f>IF(Assumptions!$B$27&gt;AD21+12,AD21+12,Assumptions!$B$27)</f>
        <v>36</v>
      </c>
      <c r="AF21" s="69">
        <f>IF(Assumptions!$B$27&gt;AE21+12,AE21+12,Assumptions!$B$27)</f>
        <v>48</v>
      </c>
      <c r="AG21" s="69">
        <f>IF(Assumptions!$B$27&gt;AF21+12,AF21+12,Assumptions!$B$27)</f>
        <v>48</v>
      </c>
      <c r="AH21" s="69">
        <f>IF(Assumptions!$B$27&gt;AG21+12,AG21+12,Assumptions!$B$27)</f>
        <v>48</v>
      </c>
      <c r="AI21" s="69">
        <f>IF(Assumptions!$B$27&gt;AH21+12,AH21+12,Assumptions!$B$27)</f>
        <v>48</v>
      </c>
      <c r="AJ21" s="69">
        <f>IF(Assumptions!$B$27&gt;AI21+12,AI21+12,Assumptions!$B$27)</f>
        <v>48</v>
      </c>
      <c r="AK21" s="50" t="str">
        <f t="shared" ref="AK21:AK32" si="4">AK8</f>
        <v>Jan</v>
      </c>
      <c r="AL21" s="69">
        <f>IF(Assumptions!$B$27&gt;12,12,Assumptions!$B$27)</f>
        <v>12</v>
      </c>
      <c r="AM21" s="69">
        <f>IF(Assumptions!$B$27&gt;AL21+12,AL21+12,Assumptions!$B$27)</f>
        <v>24</v>
      </c>
      <c r="AN21" s="69">
        <f>IF(Assumptions!$B$27&gt;AM21+12,AM21+12,Assumptions!$B$27)</f>
        <v>36</v>
      </c>
      <c r="AO21" s="69">
        <f>IF(Assumptions!$B$27&gt;AN21+12,AN21+12,Assumptions!$B$27)</f>
        <v>48</v>
      </c>
      <c r="AP21" s="69">
        <f>IF(Assumptions!$B$27&gt;AO21+12,AO21+12,Assumptions!$B$27)</f>
        <v>48</v>
      </c>
      <c r="AQ21" s="69">
        <f>IF(Assumptions!$B$27&gt;AP21+12,AP21+12,Assumptions!$B$27)</f>
        <v>48</v>
      </c>
      <c r="AR21" s="69">
        <f>IF(Assumptions!$B$27&gt;AQ21+12,AQ21+12,Assumptions!$B$27)</f>
        <v>48</v>
      </c>
      <c r="AS21" s="69">
        <f>IF(Assumptions!$B$27&gt;AR21+12,AR21+12,Assumptions!$B$27)</f>
        <v>48</v>
      </c>
      <c r="AT21" s="50" t="str">
        <f t="shared" ref="AT21:AT32" si="5">AT8</f>
        <v>Jan</v>
      </c>
      <c r="AU21" s="69">
        <f>IF(Assumptions!$B$27&gt;12,12,Assumptions!$B$27)</f>
        <v>12</v>
      </c>
      <c r="AV21" s="69">
        <f>IF(Assumptions!$B$27&gt;AU21+12,AU21+12,Assumptions!$B$27)</f>
        <v>24</v>
      </c>
      <c r="AW21" s="69">
        <f>IF(Assumptions!$B$27&gt;AV21+12,AV21+12,Assumptions!$B$27)</f>
        <v>36</v>
      </c>
      <c r="AX21" s="69">
        <f>IF(Assumptions!$B$27&gt;AW21+12,AW21+12,Assumptions!$B$27)</f>
        <v>48</v>
      </c>
      <c r="AY21" s="69">
        <f>IF(Assumptions!$B$27&gt;AX21+12,AX21+12,Assumptions!$B$27)</f>
        <v>48</v>
      </c>
      <c r="AZ21" s="69">
        <f>IF(Assumptions!$B$27&gt;AY21+12,AY21+12,Assumptions!$B$27)</f>
        <v>48</v>
      </c>
      <c r="BA21" s="69">
        <f>IF(Assumptions!$B$27&gt;AZ21+12,AZ21+12,Assumptions!$B$27)</f>
        <v>48</v>
      </c>
      <c r="BB21" s="69">
        <f>IF(Assumptions!$B$27&gt;BA21+12,BA21+12,Assumptions!$B$27)</f>
        <v>48</v>
      </c>
      <c r="BC21" s="50" t="str">
        <f t="shared" ref="BC21:BC32" si="6">BC8</f>
        <v>Jan</v>
      </c>
      <c r="BD21" s="69">
        <f>IF(Assumptions!$B$27&gt;12,12,Assumptions!$B$27)</f>
        <v>12</v>
      </c>
      <c r="BE21" s="69">
        <f>IF(Assumptions!$B$27&gt;BD21+12,BD21+12,Assumptions!$B$27)</f>
        <v>24</v>
      </c>
      <c r="BF21" s="69">
        <f>IF(Assumptions!$B$27&gt;BE21+12,BE21+12,Assumptions!$B$27)</f>
        <v>36</v>
      </c>
      <c r="BG21" s="69">
        <f>IF(Assumptions!$B$27&gt;BF21+12,BF21+12,Assumptions!$B$27)</f>
        <v>48</v>
      </c>
      <c r="BH21" s="69">
        <f>IF(Assumptions!$B$27&gt;BG21+12,BG21+12,Assumptions!$B$27)</f>
        <v>48</v>
      </c>
      <c r="BI21" s="69">
        <f>IF(Assumptions!$B$27&gt;BH21+12,BH21+12,Assumptions!$B$27)</f>
        <v>48</v>
      </c>
      <c r="BJ21" s="69">
        <f>IF(Assumptions!$B$27&gt;BI21+12,BI21+12,Assumptions!$B$27)</f>
        <v>48</v>
      </c>
      <c r="BK21" s="69">
        <f>IF(Assumptions!$B$27&gt;BJ21+12,BJ21+12,Assumptions!$B$27)</f>
        <v>48</v>
      </c>
      <c r="BL21" s="50" t="str">
        <f t="shared" ref="BL21:BL32" si="7">BL8</f>
        <v>Jan</v>
      </c>
      <c r="BM21" s="69">
        <f>IF(Assumptions!$B$27&gt;12,12,Assumptions!$B$27)</f>
        <v>12</v>
      </c>
      <c r="BN21" s="69">
        <f>IF(Assumptions!$B$27&gt;BM21+12,BM21+12,Assumptions!$B$27)</f>
        <v>24</v>
      </c>
      <c r="BO21" s="69">
        <f>IF(Assumptions!$B$27&gt;BN21+12,BN21+12,Assumptions!$B$27)</f>
        <v>36</v>
      </c>
      <c r="BP21" s="69">
        <f>IF(Assumptions!$B$27&gt;BO21+12,BO21+12,Assumptions!$B$27)</f>
        <v>48</v>
      </c>
      <c r="BQ21" s="69">
        <f>IF(Assumptions!$B$27&gt;BP21+12,BP21+12,Assumptions!$B$27)</f>
        <v>48</v>
      </c>
      <c r="BR21" s="69">
        <f>IF(Assumptions!$B$27&gt;BQ21+12,BQ21+12,Assumptions!$B$27)</f>
        <v>48</v>
      </c>
      <c r="BS21" s="69">
        <f>IF(Assumptions!$B$27&gt;BR21+12,BR21+12,Assumptions!$B$27)</f>
        <v>48</v>
      </c>
      <c r="BT21" s="69">
        <f>IF(Assumptions!$B$27&gt;BS21+12,BS21+12,Assumptions!$B$27)</f>
        <v>48</v>
      </c>
      <c r="BU21" s="50" t="str">
        <f t="shared" ref="BU21:BU32" si="8">BU8</f>
        <v>Jan</v>
      </c>
      <c r="BV21" s="69">
        <f>IF(Assumptions!$B$27&gt;12,12,Assumptions!$B$27)</f>
        <v>12</v>
      </c>
      <c r="BW21" s="69">
        <f>IF(Assumptions!$B$27&gt;BV21+12,BV21+12,Assumptions!$B$27)</f>
        <v>24</v>
      </c>
      <c r="BX21" s="69">
        <f>IF(Assumptions!$B$27&gt;BW21+12,BW21+12,Assumptions!$B$27)</f>
        <v>36</v>
      </c>
      <c r="BY21" s="69">
        <f>IF(Assumptions!$B$27&gt;BX21+12,BX21+12,Assumptions!$B$27)</f>
        <v>48</v>
      </c>
      <c r="BZ21" s="69">
        <f>IF(Assumptions!$B$27&gt;BY21+12,BY21+12,Assumptions!$B$27)</f>
        <v>48</v>
      </c>
      <c r="CA21" s="69">
        <f>IF(Assumptions!$B$27&gt;BZ21+12,BZ21+12,Assumptions!$B$27)</f>
        <v>48</v>
      </c>
      <c r="CB21" s="69">
        <f>IF(Assumptions!$B$27&gt;CA21+12,CA21+12,Assumptions!$B$27)</f>
        <v>48</v>
      </c>
      <c r="CC21" s="69">
        <f>IF(Assumptions!$B$27&gt;CB21+12,CB21+12,Assumptions!$B$27)</f>
        <v>48</v>
      </c>
      <c r="CD21" s="50" t="str">
        <f t="shared" ref="CD21:CD32" si="9">CD8</f>
        <v>Jan</v>
      </c>
      <c r="CE21" s="69">
        <f>IF(Assumptions!$B$27&gt;12,12,Assumptions!$B$27)</f>
        <v>12</v>
      </c>
      <c r="CF21" s="69">
        <f>IF(Assumptions!$B$27&gt;CE21+12,CE21+12,Assumptions!$B$27)</f>
        <v>24</v>
      </c>
      <c r="CG21" s="69">
        <f>IF(Assumptions!$B$27&gt;CF21+12,CF21+12,Assumptions!$B$27)</f>
        <v>36</v>
      </c>
      <c r="CH21" s="69">
        <f>IF(Assumptions!$B$27&gt;CG21+12,CG21+12,Assumptions!$B$27)</f>
        <v>48</v>
      </c>
      <c r="CI21" s="69">
        <f>IF(Assumptions!$B$27&gt;CH21+12,CH21+12,Assumptions!$B$27)</f>
        <v>48</v>
      </c>
      <c r="CJ21" s="69">
        <f>IF(Assumptions!$B$27&gt;CI21+12,CI21+12,Assumptions!$B$27)</f>
        <v>48</v>
      </c>
      <c r="CK21" s="69">
        <f>IF(Assumptions!$B$27&gt;CJ21+12,CJ21+12,Assumptions!$B$27)</f>
        <v>48</v>
      </c>
      <c r="CL21" s="69">
        <f>IF(Assumptions!$B$27&gt;CK21+12,CK21+12,Assumptions!$B$27)</f>
        <v>48</v>
      </c>
    </row>
    <row r="22" spans="1:90" ht="13.7" customHeight="1">
      <c r="A22" s="50" t="str">
        <f t="shared" si="0"/>
        <v>Feb</v>
      </c>
      <c r="B22" s="41">
        <f>IF(Assumptions!$B$27&gt;11,11,Assumptions!$B$27)</f>
        <v>11</v>
      </c>
      <c r="C22" s="41">
        <f>IF(Assumptions!$B$27&gt;B22+12,B22+12,Assumptions!$B$27)</f>
        <v>23</v>
      </c>
      <c r="D22" s="41">
        <f>IF(Assumptions!$B$27&gt;C22+12,C22+12,Assumptions!$B$27)</f>
        <v>35</v>
      </c>
      <c r="E22" s="41">
        <f>IF(Assumptions!$B$27&gt;D22+12,D22+12,Assumptions!$B$27)</f>
        <v>47</v>
      </c>
      <c r="F22" s="41">
        <f>IF(Assumptions!$B$27&gt;E22+12,E22+12,Assumptions!$B$27)</f>
        <v>48</v>
      </c>
      <c r="G22" s="41">
        <f>IF(Assumptions!$B$27&gt;F22+12,F22+12,Assumptions!$B$27)</f>
        <v>48</v>
      </c>
      <c r="H22" s="41">
        <f>IF(Assumptions!$B$27&gt;G22+12,G22+12,Assumptions!$B$27)</f>
        <v>48</v>
      </c>
      <c r="I22" s="41">
        <f>IF(Assumptions!$B$27&gt;H22+12,H22+12,Assumptions!$B$27)</f>
        <v>48</v>
      </c>
      <c r="J22" s="68" t="str">
        <f t="shared" si="1"/>
        <v>Feb</v>
      </c>
      <c r="K22" s="41">
        <f>IF(Assumptions!$B$27&gt;11,11,Assumptions!$B$27)</f>
        <v>11</v>
      </c>
      <c r="L22" s="69">
        <f>IF(Assumptions!$B$27&gt;K22+12,K22+12,Assumptions!$B$27)</f>
        <v>23</v>
      </c>
      <c r="M22" s="69">
        <f>IF(Assumptions!$B$27&gt;L22+12,L22+12,Assumptions!$B$27)</f>
        <v>35</v>
      </c>
      <c r="N22" s="69">
        <f>IF(Assumptions!$B$27&gt;M22+12,M22+12,Assumptions!$B$27)</f>
        <v>47</v>
      </c>
      <c r="O22" s="69">
        <f>IF(Assumptions!$B$27&gt;N22+12,N22+12,Assumptions!$B$27)</f>
        <v>48</v>
      </c>
      <c r="P22" s="69">
        <f>IF(Assumptions!$B$27&gt;O22+12,O22+12,Assumptions!$B$27)</f>
        <v>48</v>
      </c>
      <c r="Q22" s="69">
        <f>IF(Assumptions!$B$27&gt;P22+12,P22+12,Assumptions!$B$27)</f>
        <v>48</v>
      </c>
      <c r="R22" s="69">
        <f>IF(Assumptions!$B$27&gt;Q22+12,Q22+12,Assumptions!$B$27)</f>
        <v>48</v>
      </c>
      <c r="S22" s="50" t="str">
        <f t="shared" si="2"/>
        <v>Feb</v>
      </c>
      <c r="T22" s="69">
        <f>IF(Assumptions!$B$27&gt;11,11,Assumptions!$B$27)</f>
        <v>11</v>
      </c>
      <c r="U22" s="69">
        <f>IF(Assumptions!$B$27&gt;T22+12,T22+12,Assumptions!$B$27)</f>
        <v>23</v>
      </c>
      <c r="V22" s="69">
        <f>IF(Assumptions!$B$27&gt;U22+12,U22+12,Assumptions!$B$27)</f>
        <v>35</v>
      </c>
      <c r="W22" s="69">
        <f>IF(Assumptions!$B$27&gt;V22+12,V22+12,Assumptions!$B$27)</f>
        <v>47</v>
      </c>
      <c r="X22" s="69">
        <f>IF(Assumptions!$B$27&gt;W22+12,W22+12,Assumptions!$B$27)</f>
        <v>48</v>
      </c>
      <c r="Y22" s="69">
        <f>IF(Assumptions!$B$27&gt;X22+12,X22+12,Assumptions!$B$27)</f>
        <v>48</v>
      </c>
      <c r="Z22" s="69">
        <f>IF(Assumptions!$B$27&gt;Y22+12,Y22+12,Assumptions!$B$27)</f>
        <v>48</v>
      </c>
      <c r="AA22" s="69">
        <f>IF(Assumptions!$B$27&gt;Z22+12,Z22+12,Assumptions!$B$27)</f>
        <v>48</v>
      </c>
      <c r="AB22" s="50" t="str">
        <f t="shared" si="3"/>
        <v>Feb</v>
      </c>
      <c r="AC22" s="69">
        <f>IF(Assumptions!$B$27&gt;11,11,Assumptions!$B$27)</f>
        <v>11</v>
      </c>
      <c r="AD22" s="69">
        <f>IF(Assumptions!$B$27&gt;AC22+12,AC22+12,Assumptions!$B$27)</f>
        <v>23</v>
      </c>
      <c r="AE22" s="69">
        <f>IF(Assumptions!$B$27&gt;AD22+12,AD22+12,Assumptions!$B$27)</f>
        <v>35</v>
      </c>
      <c r="AF22" s="69">
        <f>IF(Assumptions!$B$27&gt;AE22+12,AE22+12,Assumptions!$B$27)</f>
        <v>47</v>
      </c>
      <c r="AG22" s="69">
        <f>IF(Assumptions!$B$27&gt;AF22+12,AF22+12,Assumptions!$B$27)</f>
        <v>48</v>
      </c>
      <c r="AH22" s="69">
        <f>IF(Assumptions!$B$27&gt;AG22+12,AG22+12,Assumptions!$B$27)</f>
        <v>48</v>
      </c>
      <c r="AI22" s="69">
        <f>IF(Assumptions!$B$27&gt;AH22+12,AH22+12,Assumptions!$B$27)</f>
        <v>48</v>
      </c>
      <c r="AJ22" s="69">
        <f>IF(Assumptions!$B$27&gt;AI22+12,AI22+12,Assumptions!$B$27)</f>
        <v>48</v>
      </c>
      <c r="AK22" s="50" t="str">
        <f t="shared" si="4"/>
        <v>Feb</v>
      </c>
      <c r="AL22" s="69">
        <f>IF(Assumptions!$B$27&gt;11,11,Assumptions!$B$27)</f>
        <v>11</v>
      </c>
      <c r="AM22" s="69">
        <f>IF(Assumptions!$B$27&gt;AL22+12,AL22+12,Assumptions!$B$27)</f>
        <v>23</v>
      </c>
      <c r="AN22" s="69">
        <f>IF(Assumptions!$B$27&gt;AM22+12,AM22+12,Assumptions!$B$27)</f>
        <v>35</v>
      </c>
      <c r="AO22" s="69">
        <f>IF(Assumptions!$B$27&gt;AN22+12,AN22+12,Assumptions!$B$27)</f>
        <v>47</v>
      </c>
      <c r="AP22" s="69">
        <f>IF(Assumptions!$B$27&gt;AO22+12,AO22+12,Assumptions!$B$27)</f>
        <v>48</v>
      </c>
      <c r="AQ22" s="69">
        <f>IF(Assumptions!$B$27&gt;AP22+12,AP22+12,Assumptions!$B$27)</f>
        <v>48</v>
      </c>
      <c r="AR22" s="69">
        <f>IF(Assumptions!$B$27&gt;AQ22+12,AQ22+12,Assumptions!$B$27)</f>
        <v>48</v>
      </c>
      <c r="AS22" s="69">
        <f>IF(Assumptions!$B$27&gt;AR22+12,AR22+12,Assumptions!$B$27)</f>
        <v>48</v>
      </c>
      <c r="AT22" s="50" t="str">
        <f t="shared" si="5"/>
        <v>Feb</v>
      </c>
      <c r="AU22" s="69">
        <f>IF(Assumptions!$B$27&gt;11,11,Assumptions!$B$27)</f>
        <v>11</v>
      </c>
      <c r="AV22" s="69">
        <f>IF(Assumptions!$B$27&gt;AU22+12,AU22+12,Assumptions!$B$27)</f>
        <v>23</v>
      </c>
      <c r="AW22" s="69">
        <f>IF(Assumptions!$B$27&gt;AV22+12,AV22+12,Assumptions!$B$27)</f>
        <v>35</v>
      </c>
      <c r="AX22" s="69">
        <f>IF(Assumptions!$B$27&gt;AW22+12,AW22+12,Assumptions!$B$27)</f>
        <v>47</v>
      </c>
      <c r="AY22" s="69">
        <f>IF(Assumptions!$B$27&gt;AX22+12,AX22+12,Assumptions!$B$27)</f>
        <v>48</v>
      </c>
      <c r="AZ22" s="69">
        <f>IF(Assumptions!$B$27&gt;AY22+12,AY22+12,Assumptions!$B$27)</f>
        <v>48</v>
      </c>
      <c r="BA22" s="69">
        <f>IF(Assumptions!$B$27&gt;AZ22+12,AZ22+12,Assumptions!$B$27)</f>
        <v>48</v>
      </c>
      <c r="BB22" s="69">
        <f>IF(Assumptions!$B$27&gt;BA22+12,BA22+12,Assumptions!$B$27)</f>
        <v>48</v>
      </c>
      <c r="BC22" s="50" t="str">
        <f t="shared" si="6"/>
        <v>Feb</v>
      </c>
      <c r="BD22" s="69">
        <f>IF(Assumptions!$B$27&gt;11,11,Assumptions!$B$27)</f>
        <v>11</v>
      </c>
      <c r="BE22" s="69">
        <f>IF(Assumptions!$B$27&gt;BD22+12,BD22+12,Assumptions!$B$27)</f>
        <v>23</v>
      </c>
      <c r="BF22" s="69">
        <f>IF(Assumptions!$B$27&gt;BE22+12,BE22+12,Assumptions!$B$27)</f>
        <v>35</v>
      </c>
      <c r="BG22" s="69">
        <f>IF(Assumptions!$B$27&gt;BF22+12,BF22+12,Assumptions!$B$27)</f>
        <v>47</v>
      </c>
      <c r="BH22" s="69">
        <f>IF(Assumptions!$B$27&gt;BG22+12,BG22+12,Assumptions!$B$27)</f>
        <v>48</v>
      </c>
      <c r="BI22" s="69">
        <f>IF(Assumptions!$B$27&gt;BH22+12,BH22+12,Assumptions!$B$27)</f>
        <v>48</v>
      </c>
      <c r="BJ22" s="69">
        <f>IF(Assumptions!$B$27&gt;BI22+12,BI22+12,Assumptions!$B$27)</f>
        <v>48</v>
      </c>
      <c r="BK22" s="69">
        <f>IF(Assumptions!$B$27&gt;BJ22+12,BJ22+12,Assumptions!$B$27)</f>
        <v>48</v>
      </c>
      <c r="BL22" s="50" t="str">
        <f t="shared" si="7"/>
        <v>Feb</v>
      </c>
      <c r="BM22" s="69">
        <f>IF(Assumptions!$B$27&gt;11,11,Assumptions!$B$27)</f>
        <v>11</v>
      </c>
      <c r="BN22" s="69">
        <f>IF(Assumptions!$B$27&gt;BM22+12,BM22+12,Assumptions!$B$27)</f>
        <v>23</v>
      </c>
      <c r="BO22" s="69">
        <f>IF(Assumptions!$B$27&gt;BN22+12,BN22+12,Assumptions!$B$27)</f>
        <v>35</v>
      </c>
      <c r="BP22" s="69">
        <f>IF(Assumptions!$B$27&gt;BO22+12,BO22+12,Assumptions!$B$27)</f>
        <v>47</v>
      </c>
      <c r="BQ22" s="69">
        <f>IF(Assumptions!$B$27&gt;BP22+12,BP22+12,Assumptions!$B$27)</f>
        <v>48</v>
      </c>
      <c r="BR22" s="69">
        <f>IF(Assumptions!$B$27&gt;BQ22+12,BQ22+12,Assumptions!$B$27)</f>
        <v>48</v>
      </c>
      <c r="BS22" s="69">
        <f>IF(Assumptions!$B$27&gt;BR22+12,BR22+12,Assumptions!$B$27)</f>
        <v>48</v>
      </c>
      <c r="BT22" s="69">
        <f>IF(Assumptions!$B$27&gt;BS22+12,BS22+12,Assumptions!$B$27)</f>
        <v>48</v>
      </c>
      <c r="BU22" s="50" t="str">
        <f t="shared" si="8"/>
        <v>Feb</v>
      </c>
      <c r="BV22" s="69">
        <f>IF(Assumptions!$B$27&gt;11,11,Assumptions!$B$27)</f>
        <v>11</v>
      </c>
      <c r="BW22" s="69">
        <f>IF(Assumptions!$B$27&gt;BV22+12,BV22+12,Assumptions!$B$27)</f>
        <v>23</v>
      </c>
      <c r="BX22" s="69">
        <f>IF(Assumptions!$B$27&gt;BW22+12,BW22+12,Assumptions!$B$27)</f>
        <v>35</v>
      </c>
      <c r="BY22" s="69">
        <f>IF(Assumptions!$B$27&gt;BX22+12,BX22+12,Assumptions!$B$27)</f>
        <v>47</v>
      </c>
      <c r="BZ22" s="69">
        <f>IF(Assumptions!$B$27&gt;BY22+12,BY22+12,Assumptions!$B$27)</f>
        <v>48</v>
      </c>
      <c r="CA22" s="69">
        <f>IF(Assumptions!$B$27&gt;BZ22+12,BZ22+12,Assumptions!$B$27)</f>
        <v>48</v>
      </c>
      <c r="CB22" s="69">
        <f>IF(Assumptions!$B$27&gt;CA22+12,CA22+12,Assumptions!$B$27)</f>
        <v>48</v>
      </c>
      <c r="CC22" s="69">
        <f>IF(Assumptions!$B$27&gt;CB22+12,CB22+12,Assumptions!$B$27)</f>
        <v>48</v>
      </c>
      <c r="CD22" s="50" t="str">
        <f t="shared" si="9"/>
        <v>Feb</v>
      </c>
      <c r="CE22" s="69">
        <f>IF(Assumptions!$B$27&gt;11,11,Assumptions!$B$27)</f>
        <v>11</v>
      </c>
      <c r="CF22" s="69">
        <f>IF(Assumptions!$B$27&gt;CE22+12,CE22+12,Assumptions!$B$27)</f>
        <v>23</v>
      </c>
      <c r="CG22" s="69">
        <f>IF(Assumptions!$B$27&gt;CF22+12,CF22+12,Assumptions!$B$27)</f>
        <v>35</v>
      </c>
      <c r="CH22" s="69">
        <f>IF(Assumptions!$B$27&gt;CG22+12,CG22+12,Assumptions!$B$27)</f>
        <v>47</v>
      </c>
      <c r="CI22" s="69">
        <f>IF(Assumptions!$B$27&gt;CH22+12,CH22+12,Assumptions!$B$27)</f>
        <v>48</v>
      </c>
      <c r="CJ22" s="69">
        <f>IF(Assumptions!$B$27&gt;CI22+12,CI22+12,Assumptions!$B$27)</f>
        <v>48</v>
      </c>
      <c r="CK22" s="69">
        <f>IF(Assumptions!$B$27&gt;CJ22+12,CJ22+12,Assumptions!$B$27)</f>
        <v>48</v>
      </c>
      <c r="CL22" s="69">
        <f>IF(Assumptions!$B$27&gt;CK22+12,CK22+12,Assumptions!$B$27)</f>
        <v>48</v>
      </c>
    </row>
    <row r="23" spans="1:90" ht="13.7" customHeight="1">
      <c r="A23" s="50" t="str">
        <f t="shared" si="0"/>
        <v>Mar</v>
      </c>
      <c r="B23" s="41">
        <f>IF(Assumptions!$B$27&gt;10,10,Assumptions!$B$27)</f>
        <v>10</v>
      </c>
      <c r="C23" s="41">
        <f>IF(Assumptions!$B$27&gt;B23+12,B23+12,Assumptions!$B$27)</f>
        <v>22</v>
      </c>
      <c r="D23" s="41">
        <f>IF(Assumptions!$B$27&gt;C23+12,C23+12,Assumptions!$B$27)</f>
        <v>34</v>
      </c>
      <c r="E23" s="41">
        <f>IF(Assumptions!$B$27&gt;D23+12,D23+12,Assumptions!$B$27)</f>
        <v>46</v>
      </c>
      <c r="F23" s="41">
        <f>IF(Assumptions!$B$27&gt;E23+12,E23+12,Assumptions!$B$27)</f>
        <v>48</v>
      </c>
      <c r="G23" s="41">
        <f>IF(Assumptions!$B$27&gt;F23+12,F23+12,Assumptions!$B$27)</f>
        <v>48</v>
      </c>
      <c r="H23" s="41">
        <f>IF(Assumptions!$B$27&gt;G23+12,G23+12,Assumptions!$B$27)</f>
        <v>48</v>
      </c>
      <c r="I23" s="41">
        <f>IF(Assumptions!$B$27&gt;H23+12,H23+12,Assumptions!$B$27)</f>
        <v>48</v>
      </c>
      <c r="J23" s="68" t="str">
        <f t="shared" si="1"/>
        <v>Mar</v>
      </c>
      <c r="K23" s="41">
        <f>IF(Assumptions!$B$27&gt;10,10,Assumptions!$B$27)</f>
        <v>10</v>
      </c>
      <c r="L23" s="69">
        <f>IF(Assumptions!$B$27&gt;K23+12,K23+12,Assumptions!$B$27)</f>
        <v>22</v>
      </c>
      <c r="M23" s="69">
        <f>IF(Assumptions!$B$27&gt;L23+12,L23+12,Assumptions!$B$27)</f>
        <v>34</v>
      </c>
      <c r="N23" s="69">
        <f>IF(Assumptions!$B$27&gt;M23+12,M23+12,Assumptions!$B$27)</f>
        <v>46</v>
      </c>
      <c r="O23" s="69">
        <f>IF(Assumptions!$B$27&gt;N23+12,N23+12,Assumptions!$B$27)</f>
        <v>48</v>
      </c>
      <c r="P23" s="69">
        <f>IF(Assumptions!$B$27&gt;O23+12,O23+12,Assumptions!$B$27)</f>
        <v>48</v>
      </c>
      <c r="Q23" s="69">
        <f>IF(Assumptions!$B$27&gt;P23+12,P23+12,Assumptions!$B$27)</f>
        <v>48</v>
      </c>
      <c r="R23" s="69">
        <f>IF(Assumptions!$B$27&gt;Q23+12,Q23+12,Assumptions!$B$27)</f>
        <v>48</v>
      </c>
      <c r="S23" s="50" t="str">
        <f t="shared" si="2"/>
        <v>Mar</v>
      </c>
      <c r="T23" s="69">
        <f>IF(Assumptions!$B$27&gt;10,10,Assumptions!$B$27)</f>
        <v>10</v>
      </c>
      <c r="U23" s="69">
        <f>IF(Assumptions!$B$27&gt;T23+12,T23+12,Assumptions!$B$27)</f>
        <v>22</v>
      </c>
      <c r="V23" s="69">
        <f>IF(Assumptions!$B$27&gt;U23+12,U23+12,Assumptions!$B$27)</f>
        <v>34</v>
      </c>
      <c r="W23" s="69">
        <f>IF(Assumptions!$B$27&gt;V23+12,V23+12,Assumptions!$B$27)</f>
        <v>46</v>
      </c>
      <c r="X23" s="69">
        <f>IF(Assumptions!$B$27&gt;W23+12,W23+12,Assumptions!$B$27)</f>
        <v>48</v>
      </c>
      <c r="Y23" s="69">
        <f>IF(Assumptions!$B$27&gt;X23+12,X23+12,Assumptions!$B$27)</f>
        <v>48</v>
      </c>
      <c r="Z23" s="69">
        <f>IF(Assumptions!$B$27&gt;Y23+12,Y23+12,Assumptions!$B$27)</f>
        <v>48</v>
      </c>
      <c r="AA23" s="69">
        <f>IF(Assumptions!$B$27&gt;Z23+12,Z23+12,Assumptions!$B$27)</f>
        <v>48</v>
      </c>
      <c r="AB23" s="50" t="str">
        <f t="shared" si="3"/>
        <v>Mar</v>
      </c>
      <c r="AC23" s="69">
        <f>IF(Assumptions!$B$27&gt;10,10,Assumptions!$B$27)</f>
        <v>10</v>
      </c>
      <c r="AD23" s="69">
        <f>IF(Assumptions!$B$27&gt;AC23+12,AC23+12,Assumptions!$B$27)</f>
        <v>22</v>
      </c>
      <c r="AE23" s="69">
        <f>IF(Assumptions!$B$27&gt;AD23+12,AD23+12,Assumptions!$B$27)</f>
        <v>34</v>
      </c>
      <c r="AF23" s="69">
        <f>IF(Assumptions!$B$27&gt;AE23+12,AE23+12,Assumptions!$B$27)</f>
        <v>46</v>
      </c>
      <c r="AG23" s="69">
        <f>IF(Assumptions!$B$27&gt;AF23+12,AF23+12,Assumptions!$B$27)</f>
        <v>48</v>
      </c>
      <c r="AH23" s="69">
        <f>IF(Assumptions!$B$27&gt;AG23+12,AG23+12,Assumptions!$B$27)</f>
        <v>48</v>
      </c>
      <c r="AI23" s="69">
        <f>IF(Assumptions!$B$27&gt;AH23+12,AH23+12,Assumptions!$B$27)</f>
        <v>48</v>
      </c>
      <c r="AJ23" s="69">
        <f>IF(Assumptions!$B$27&gt;AI23+12,AI23+12,Assumptions!$B$27)</f>
        <v>48</v>
      </c>
      <c r="AK23" s="50" t="str">
        <f t="shared" si="4"/>
        <v>Mar</v>
      </c>
      <c r="AL23" s="69">
        <f>IF(Assumptions!$B$27&gt;10,10,Assumptions!$B$27)</f>
        <v>10</v>
      </c>
      <c r="AM23" s="69">
        <f>IF(Assumptions!$B$27&gt;AL23+12,AL23+12,Assumptions!$B$27)</f>
        <v>22</v>
      </c>
      <c r="AN23" s="69">
        <f>IF(Assumptions!$B$27&gt;AM23+12,AM23+12,Assumptions!$B$27)</f>
        <v>34</v>
      </c>
      <c r="AO23" s="69">
        <f>IF(Assumptions!$B$27&gt;AN23+12,AN23+12,Assumptions!$B$27)</f>
        <v>46</v>
      </c>
      <c r="AP23" s="69">
        <f>IF(Assumptions!$B$27&gt;AO23+12,AO23+12,Assumptions!$B$27)</f>
        <v>48</v>
      </c>
      <c r="AQ23" s="69">
        <f>IF(Assumptions!$B$27&gt;AP23+12,AP23+12,Assumptions!$B$27)</f>
        <v>48</v>
      </c>
      <c r="AR23" s="69">
        <f>IF(Assumptions!$B$27&gt;AQ23+12,AQ23+12,Assumptions!$B$27)</f>
        <v>48</v>
      </c>
      <c r="AS23" s="69">
        <f>IF(Assumptions!$B$27&gt;AR23+12,AR23+12,Assumptions!$B$27)</f>
        <v>48</v>
      </c>
      <c r="AT23" s="50" t="str">
        <f t="shared" si="5"/>
        <v>Mar</v>
      </c>
      <c r="AU23" s="69">
        <f>IF(Assumptions!$B$27&gt;10,10,Assumptions!$B$27)</f>
        <v>10</v>
      </c>
      <c r="AV23" s="69">
        <f>IF(Assumptions!$B$27&gt;AU23+12,AU23+12,Assumptions!$B$27)</f>
        <v>22</v>
      </c>
      <c r="AW23" s="69">
        <f>IF(Assumptions!$B$27&gt;AV23+12,AV23+12,Assumptions!$B$27)</f>
        <v>34</v>
      </c>
      <c r="AX23" s="69">
        <f>IF(Assumptions!$B$27&gt;AW23+12,AW23+12,Assumptions!$B$27)</f>
        <v>46</v>
      </c>
      <c r="AY23" s="69">
        <f>IF(Assumptions!$B$27&gt;AX23+12,AX23+12,Assumptions!$B$27)</f>
        <v>48</v>
      </c>
      <c r="AZ23" s="69">
        <f>IF(Assumptions!$B$27&gt;AY23+12,AY23+12,Assumptions!$B$27)</f>
        <v>48</v>
      </c>
      <c r="BA23" s="69">
        <f>IF(Assumptions!$B$27&gt;AZ23+12,AZ23+12,Assumptions!$B$27)</f>
        <v>48</v>
      </c>
      <c r="BB23" s="69">
        <f>IF(Assumptions!$B$27&gt;BA23+12,BA23+12,Assumptions!$B$27)</f>
        <v>48</v>
      </c>
      <c r="BC23" s="50" t="str">
        <f t="shared" si="6"/>
        <v>Mar</v>
      </c>
      <c r="BD23" s="69">
        <f>IF(Assumptions!$B$27&gt;10,10,Assumptions!$B$27)</f>
        <v>10</v>
      </c>
      <c r="BE23" s="69">
        <f>IF(Assumptions!$B$27&gt;BD23+12,BD23+12,Assumptions!$B$27)</f>
        <v>22</v>
      </c>
      <c r="BF23" s="69">
        <f>IF(Assumptions!$B$27&gt;BE23+12,BE23+12,Assumptions!$B$27)</f>
        <v>34</v>
      </c>
      <c r="BG23" s="69">
        <f>IF(Assumptions!$B$27&gt;BF23+12,BF23+12,Assumptions!$B$27)</f>
        <v>46</v>
      </c>
      <c r="BH23" s="69">
        <f>IF(Assumptions!$B$27&gt;BG23+12,BG23+12,Assumptions!$B$27)</f>
        <v>48</v>
      </c>
      <c r="BI23" s="69">
        <f>IF(Assumptions!$B$27&gt;BH23+12,BH23+12,Assumptions!$B$27)</f>
        <v>48</v>
      </c>
      <c r="BJ23" s="69">
        <f>IF(Assumptions!$B$27&gt;BI23+12,BI23+12,Assumptions!$B$27)</f>
        <v>48</v>
      </c>
      <c r="BK23" s="69">
        <f>IF(Assumptions!$B$27&gt;BJ23+12,BJ23+12,Assumptions!$B$27)</f>
        <v>48</v>
      </c>
      <c r="BL23" s="50" t="str">
        <f t="shared" si="7"/>
        <v>Mar</v>
      </c>
      <c r="BM23" s="69">
        <f>IF(Assumptions!$B$27&gt;10,10,Assumptions!$B$27)</f>
        <v>10</v>
      </c>
      <c r="BN23" s="69">
        <f>IF(Assumptions!$B$27&gt;BM23+12,BM23+12,Assumptions!$B$27)</f>
        <v>22</v>
      </c>
      <c r="BO23" s="69">
        <f>IF(Assumptions!$B$27&gt;BN23+12,BN23+12,Assumptions!$B$27)</f>
        <v>34</v>
      </c>
      <c r="BP23" s="69">
        <f>IF(Assumptions!$B$27&gt;BO23+12,BO23+12,Assumptions!$B$27)</f>
        <v>46</v>
      </c>
      <c r="BQ23" s="69">
        <f>IF(Assumptions!$B$27&gt;BP23+12,BP23+12,Assumptions!$B$27)</f>
        <v>48</v>
      </c>
      <c r="BR23" s="69">
        <f>IF(Assumptions!$B$27&gt;BQ23+12,BQ23+12,Assumptions!$B$27)</f>
        <v>48</v>
      </c>
      <c r="BS23" s="69">
        <f>IF(Assumptions!$B$27&gt;BR23+12,BR23+12,Assumptions!$B$27)</f>
        <v>48</v>
      </c>
      <c r="BT23" s="69">
        <f>IF(Assumptions!$B$27&gt;BS23+12,BS23+12,Assumptions!$B$27)</f>
        <v>48</v>
      </c>
      <c r="BU23" s="50" t="str">
        <f t="shared" si="8"/>
        <v>Mar</v>
      </c>
      <c r="BV23" s="69">
        <f>IF(Assumptions!$B$27&gt;10,10,Assumptions!$B$27)</f>
        <v>10</v>
      </c>
      <c r="BW23" s="69">
        <f>IF(Assumptions!$B$27&gt;BV23+12,BV23+12,Assumptions!$B$27)</f>
        <v>22</v>
      </c>
      <c r="BX23" s="69">
        <f>IF(Assumptions!$B$27&gt;BW23+12,BW23+12,Assumptions!$B$27)</f>
        <v>34</v>
      </c>
      <c r="BY23" s="69">
        <f>IF(Assumptions!$B$27&gt;BX23+12,BX23+12,Assumptions!$B$27)</f>
        <v>46</v>
      </c>
      <c r="BZ23" s="69">
        <f>IF(Assumptions!$B$27&gt;BY23+12,BY23+12,Assumptions!$B$27)</f>
        <v>48</v>
      </c>
      <c r="CA23" s="69">
        <f>IF(Assumptions!$B$27&gt;BZ23+12,BZ23+12,Assumptions!$B$27)</f>
        <v>48</v>
      </c>
      <c r="CB23" s="69">
        <f>IF(Assumptions!$B$27&gt;CA23+12,CA23+12,Assumptions!$B$27)</f>
        <v>48</v>
      </c>
      <c r="CC23" s="69">
        <f>IF(Assumptions!$B$27&gt;CB23+12,CB23+12,Assumptions!$B$27)</f>
        <v>48</v>
      </c>
      <c r="CD23" s="50" t="str">
        <f t="shared" si="9"/>
        <v>Mar</v>
      </c>
      <c r="CE23" s="69">
        <f>IF(Assumptions!$B$27&gt;10,10,Assumptions!$B$27)</f>
        <v>10</v>
      </c>
      <c r="CF23" s="69">
        <f>IF(Assumptions!$B$27&gt;CE23+12,CE23+12,Assumptions!$B$27)</f>
        <v>22</v>
      </c>
      <c r="CG23" s="69">
        <f>IF(Assumptions!$B$27&gt;CF23+12,CF23+12,Assumptions!$B$27)</f>
        <v>34</v>
      </c>
      <c r="CH23" s="69">
        <f>IF(Assumptions!$B$27&gt;CG23+12,CG23+12,Assumptions!$B$27)</f>
        <v>46</v>
      </c>
      <c r="CI23" s="69">
        <f>IF(Assumptions!$B$27&gt;CH23+12,CH23+12,Assumptions!$B$27)</f>
        <v>48</v>
      </c>
      <c r="CJ23" s="69">
        <f>IF(Assumptions!$B$27&gt;CI23+12,CI23+12,Assumptions!$B$27)</f>
        <v>48</v>
      </c>
      <c r="CK23" s="69">
        <f>IF(Assumptions!$B$27&gt;CJ23+12,CJ23+12,Assumptions!$B$27)</f>
        <v>48</v>
      </c>
      <c r="CL23" s="69">
        <f>IF(Assumptions!$B$27&gt;CK23+12,CK23+12,Assumptions!$B$27)</f>
        <v>48</v>
      </c>
    </row>
    <row r="24" spans="1:90" ht="13.7" customHeight="1">
      <c r="A24" s="50" t="str">
        <f t="shared" si="0"/>
        <v>Apr</v>
      </c>
      <c r="B24" s="41">
        <f>IF(Assumptions!$B$27&gt;9,9,Assumptions!$B$27)</f>
        <v>9</v>
      </c>
      <c r="C24" s="41">
        <f>IF(Assumptions!$B$27&gt;B24+12,B24+12,Assumptions!$B$27)</f>
        <v>21</v>
      </c>
      <c r="D24" s="41">
        <f>IF(Assumptions!$B$27&gt;C24+12,C24+12,Assumptions!$B$27)</f>
        <v>33</v>
      </c>
      <c r="E24" s="41">
        <f>IF(Assumptions!$B$27&gt;D24+12,D24+12,Assumptions!$B$27)</f>
        <v>45</v>
      </c>
      <c r="F24" s="41">
        <f>IF(Assumptions!$B$27&gt;E24+12,E24+12,Assumptions!$B$27)</f>
        <v>48</v>
      </c>
      <c r="G24" s="41">
        <f>IF(Assumptions!$B$27&gt;F24+12,F24+12,Assumptions!$B$27)</f>
        <v>48</v>
      </c>
      <c r="H24" s="41">
        <f>IF(Assumptions!$B$27&gt;G24+12,G24+12,Assumptions!$B$27)</f>
        <v>48</v>
      </c>
      <c r="I24" s="41">
        <f>IF(Assumptions!$B$27&gt;H24+12,H24+12,Assumptions!$B$27)</f>
        <v>48</v>
      </c>
      <c r="J24" s="68" t="str">
        <f t="shared" si="1"/>
        <v>Apr</v>
      </c>
      <c r="K24" s="41">
        <f>IF(Assumptions!$B$27&gt;9,9,Assumptions!$B$27)</f>
        <v>9</v>
      </c>
      <c r="L24" s="69">
        <f>IF(Assumptions!$B$27&gt;K24+12,K24+12,Assumptions!$B$27)</f>
        <v>21</v>
      </c>
      <c r="M24" s="69">
        <f>IF(Assumptions!$B$27&gt;L24+12,L24+12,Assumptions!$B$27)</f>
        <v>33</v>
      </c>
      <c r="N24" s="69">
        <f>IF(Assumptions!$B$27&gt;M24+12,M24+12,Assumptions!$B$27)</f>
        <v>45</v>
      </c>
      <c r="O24" s="69">
        <f>IF(Assumptions!$B$27&gt;N24+12,N24+12,Assumptions!$B$27)</f>
        <v>48</v>
      </c>
      <c r="P24" s="69">
        <f>IF(Assumptions!$B$27&gt;O24+12,O24+12,Assumptions!$B$27)</f>
        <v>48</v>
      </c>
      <c r="Q24" s="69">
        <f>IF(Assumptions!$B$27&gt;P24+12,P24+12,Assumptions!$B$27)</f>
        <v>48</v>
      </c>
      <c r="R24" s="69">
        <f>IF(Assumptions!$B$27&gt;Q24+12,Q24+12,Assumptions!$B$27)</f>
        <v>48</v>
      </c>
      <c r="S24" s="50" t="str">
        <f t="shared" si="2"/>
        <v>Apr</v>
      </c>
      <c r="T24" s="69">
        <f>IF(Assumptions!$B$27&gt;9,9,Assumptions!$B$27)</f>
        <v>9</v>
      </c>
      <c r="U24" s="69">
        <f>IF(Assumptions!$B$27&gt;T24+12,T24+12,Assumptions!$B$27)</f>
        <v>21</v>
      </c>
      <c r="V24" s="69">
        <f>IF(Assumptions!$B$27&gt;U24+12,U24+12,Assumptions!$B$27)</f>
        <v>33</v>
      </c>
      <c r="W24" s="69">
        <f>IF(Assumptions!$B$27&gt;V24+12,V24+12,Assumptions!$B$27)</f>
        <v>45</v>
      </c>
      <c r="X24" s="69">
        <f>IF(Assumptions!$B$27&gt;W24+12,W24+12,Assumptions!$B$27)</f>
        <v>48</v>
      </c>
      <c r="Y24" s="69">
        <f>IF(Assumptions!$B$27&gt;X24+12,X24+12,Assumptions!$B$27)</f>
        <v>48</v>
      </c>
      <c r="Z24" s="69">
        <f>IF(Assumptions!$B$27&gt;Y24+12,Y24+12,Assumptions!$B$27)</f>
        <v>48</v>
      </c>
      <c r="AA24" s="69">
        <f>IF(Assumptions!$B$27&gt;Z24+12,Z24+12,Assumptions!$B$27)</f>
        <v>48</v>
      </c>
      <c r="AB24" s="50" t="str">
        <f t="shared" si="3"/>
        <v>Apr</v>
      </c>
      <c r="AC24" s="69">
        <f>IF(Assumptions!$B$27&gt;9,9,Assumptions!$B$27)</f>
        <v>9</v>
      </c>
      <c r="AD24" s="69">
        <f>IF(Assumptions!$B$27&gt;AC24+12,AC24+12,Assumptions!$B$27)</f>
        <v>21</v>
      </c>
      <c r="AE24" s="69">
        <f>IF(Assumptions!$B$27&gt;AD24+12,AD24+12,Assumptions!$B$27)</f>
        <v>33</v>
      </c>
      <c r="AF24" s="69">
        <f>IF(Assumptions!$B$27&gt;AE24+12,AE24+12,Assumptions!$B$27)</f>
        <v>45</v>
      </c>
      <c r="AG24" s="69">
        <f>IF(Assumptions!$B$27&gt;AF24+12,AF24+12,Assumptions!$B$27)</f>
        <v>48</v>
      </c>
      <c r="AH24" s="69">
        <f>IF(Assumptions!$B$27&gt;AG24+12,AG24+12,Assumptions!$B$27)</f>
        <v>48</v>
      </c>
      <c r="AI24" s="69">
        <f>IF(Assumptions!$B$27&gt;AH24+12,AH24+12,Assumptions!$B$27)</f>
        <v>48</v>
      </c>
      <c r="AJ24" s="69">
        <f>IF(Assumptions!$B$27&gt;AI24+12,AI24+12,Assumptions!$B$27)</f>
        <v>48</v>
      </c>
      <c r="AK24" s="50" t="str">
        <f t="shared" si="4"/>
        <v>Apr</v>
      </c>
      <c r="AL24" s="69">
        <f>IF(Assumptions!$B$27&gt;9,9,Assumptions!$B$27)</f>
        <v>9</v>
      </c>
      <c r="AM24" s="69">
        <f>IF(Assumptions!$B$27&gt;AL24+12,AL24+12,Assumptions!$B$27)</f>
        <v>21</v>
      </c>
      <c r="AN24" s="69">
        <f>IF(Assumptions!$B$27&gt;AM24+12,AM24+12,Assumptions!$B$27)</f>
        <v>33</v>
      </c>
      <c r="AO24" s="69">
        <f>IF(Assumptions!$B$27&gt;AN24+12,AN24+12,Assumptions!$B$27)</f>
        <v>45</v>
      </c>
      <c r="AP24" s="69">
        <f>IF(Assumptions!$B$27&gt;AO24+12,AO24+12,Assumptions!$B$27)</f>
        <v>48</v>
      </c>
      <c r="AQ24" s="69">
        <f>IF(Assumptions!$B$27&gt;AP24+12,AP24+12,Assumptions!$B$27)</f>
        <v>48</v>
      </c>
      <c r="AR24" s="69">
        <f>IF(Assumptions!$B$27&gt;AQ24+12,AQ24+12,Assumptions!$B$27)</f>
        <v>48</v>
      </c>
      <c r="AS24" s="69">
        <f>IF(Assumptions!$B$27&gt;AR24+12,AR24+12,Assumptions!$B$27)</f>
        <v>48</v>
      </c>
      <c r="AT24" s="50" t="str">
        <f t="shared" si="5"/>
        <v>Apr</v>
      </c>
      <c r="AU24" s="69">
        <f>IF(Assumptions!$B$27&gt;9,9,Assumptions!$B$27)</f>
        <v>9</v>
      </c>
      <c r="AV24" s="69">
        <f>IF(Assumptions!$B$27&gt;AU24+12,AU24+12,Assumptions!$B$27)</f>
        <v>21</v>
      </c>
      <c r="AW24" s="69">
        <f>IF(Assumptions!$B$27&gt;AV24+12,AV24+12,Assumptions!$B$27)</f>
        <v>33</v>
      </c>
      <c r="AX24" s="69">
        <f>IF(Assumptions!$B$27&gt;AW24+12,AW24+12,Assumptions!$B$27)</f>
        <v>45</v>
      </c>
      <c r="AY24" s="69">
        <f>IF(Assumptions!$B$27&gt;AX24+12,AX24+12,Assumptions!$B$27)</f>
        <v>48</v>
      </c>
      <c r="AZ24" s="69">
        <f>IF(Assumptions!$B$27&gt;AY24+12,AY24+12,Assumptions!$B$27)</f>
        <v>48</v>
      </c>
      <c r="BA24" s="69">
        <f>IF(Assumptions!$B$27&gt;AZ24+12,AZ24+12,Assumptions!$B$27)</f>
        <v>48</v>
      </c>
      <c r="BB24" s="69">
        <f>IF(Assumptions!$B$27&gt;BA24+12,BA24+12,Assumptions!$B$27)</f>
        <v>48</v>
      </c>
      <c r="BC24" s="50" t="str">
        <f t="shared" si="6"/>
        <v>Apr</v>
      </c>
      <c r="BD24" s="69">
        <f>IF(Assumptions!$B$27&gt;9,9,Assumptions!$B$27)</f>
        <v>9</v>
      </c>
      <c r="BE24" s="69">
        <f>IF(Assumptions!$B$27&gt;BD24+12,BD24+12,Assumptions!$B$27)</f>
        <v>21</v>
      </c>
      <c r="BF24" s="69">
        <f>IF(Assumptions!$B$27&gt;BE24+12,BE24+12,Assumptions!$B$27)</f>
        <v>33</v>
      </c>
      <c r="BG24" s="69">
        <f>IF(Assumptions!$B$27&gt;BF24+12,BF24+12,Assumptions!$B$27)</f>
        <v>45</v>
      </c>
      <c r="BH24" s="69">
        <f>IF(Assumptions!$B$27&gt;BG24+12,BG24+12,Assumptions!$B$27)</f>
        <v>48</v>
      </c>
      <c r="BI24" s="69">
        <f>IF(Assumptions!$B$27&gt;BH24+12,BH24+12,Assumptions!$B$27)</f>
        <v>48</v>
      </c>
      <c r="BJ24" s="69">
        <f>IF(Assumptions!$B$27&gt;BI24+12,BI24+12,Assumptions!$B$27)</f>
        <v>48</v>
      </c>
      <c r="BK24" s="69">
        <f>IF(Assumptions!$B$27&gt;BJ24+12,BJ24+12,Assumptions!$B$27)</f>
        <v>48</v>
      </c>
      <c r="BL24" s="50" t="str">
        <f t="shared" si="7"/>
        <v>Apr</v>
      </c>
      <c r="BM24" s="69">
        <f>IF(Assumptions!$B$27&gt;9,9,Assumptions!$B$27)</f>
        <v>9</v>
      </c>
      <c r="BN24" s="69">
        <f>IF(Assumptions!$B$27&gt;BM24+12,BM24+12,Assumptions!$B$27)</f>
        <v>21</v>
      </c>
      <c r="BO24" s="69">
        <f>IF(Assumptions!$B$27&gt;BN24+12,BN24+12,Assumptions!$B$27)</f>
        <v>33</v>
      </c>
      <c r="BP24" s="69">
        <f>IF(Assumptions!$B$27&gt;BO24+12,BO24+12,Assumptions!$B$27)</f>
        <v>45</v>
      </c>
      <c r="BQ24" s="69">
        <f>IF(Assumptions!$B$27&gt;BP24+12,BP24+12,Assumptions!$B$27)</f>
        <v>48</v>
      </c>
      <c r="BR24" s="69">
        <f>IF(Assumptions!$B$27&gt;BQ24+12,BQ24+12,Assumptions!$B$27)</f>
        <v>48</v>
      </c>
      <c r="BS24" s="69">
        <f>IF(Assumptions!$B$27&gt;BR24+12,BR24+12,Assumptions!$B$27)</f>
        <v>48</v>
      </c>
      <c r="BT24" s="69">
        <f>IF(Assumptions!$B$27&gt;BS24+12,BS24+12,Assumptions!$B$27)</f>
        <v>48</v>
      </c>
      <c r="BU24" s="50" t="str">
        <f t="shared" si="8"/>
        <v>Apr</v>
      </c>
      <c r="BV24" s="69">
        <f>IF(Assumptions!$B$27&gt;9,9,Assumptions!$B$27)</f>
        <v>9</v>
      </c>
      <c r="BW24" s="69">
        <f>IF(Assumptions!$B$27&gt;BV24+12,BV24+12,Assumptions!$B$27)</f>
        <v>21</v>
      </c>
      <c r="BX24" s="69">
        <f>IF(Assumptions!$B$27&gt;BW24+12,BW24+12,Assumptions!$B$27)</f>
        <v>33</v>
      </c>
      <c r="BY24" s="69">
        <f>IF(Assumptions!$B$27&gt;BX24+12,BX24+12,Assumptions!$B$27)</f>
        <v>45</v>
      </c>
      <c r="BZ24" s="69">
        <f>IF(Assumptions!$B$27&gt;BY24+12,BY24+12,Assumptions!$B$27)</f>
        <v>48</v>
      </c>
      <c r="CA24" s="69">
        <f>IF(Assumptions!$B$27&gt;BZ24+12,BZ24+12,Assumptions!$B$27)</f>
        <v>48</v>
      </c>
      <c r="CB24" s="69">
        <f>IF(Assumptions!$B$27&gt;CA24+12,CA24+12,Assumptions!$B$27)</f>
        <v>48</v>
      </c>
      <c r="CC24" s="69">
        <f>IF(Assumptions!$B$27&gt;CB24+12,CB24+12,Assumptions!$B$27)</f>
        <v>48</v>
      </c>
      <c r="CD24" s="50" t="str">
        <f t="shared" si="9"/>
        <v>Apr</v>
      </c>
      <c r="CE24" s="69">
        <f>IF(Assumptions!$B$27&gt;9,9,Assumptions!$B$27)</f>
        <v>9</v>
      </c>
      <c r="CF24" s="69">
        <f>IF(Assumptions!$B$27&gt;CE24+12,CE24+12,Assumptions!$B$27)</f>
        <v>21</v>
      </c>
      <c r="CG24" s="69">
        <f>IF(Assumptions!$B$27&gt;CF24+12,CF24+12,Assumptions!$B$27)</f>
        <v>33</v>
      </c>
      <c r="CH24" s="69">
        <f>IF(Assumptions!$B$27&gt;CG24+12,CG24+12,Assumptions!$B$27)</f>
        <v>45</v>
      </c>
      <c r="CI24" s="69">
        <f>IF(Assumptions!$B$27&gt;CH24+12,CH24+12,Assumptions!$B$27)</f>
        <v>48</v>
      </c>
      <c r="CJ24" s="69">
        <f>IF(Assumptions!$B$27&gt;CI24+12,CI24+12,Assumptions!$B$27)</f>
        <v>48</v>
      </c>
      <c r="CK24" s="69">
        <f>IF(Assumptions!$B$27&gt;CJ24+12,CJ24+12,Assumptions!$B$27)</f>
        <v>48</v>
      </c>
      <c r="CL24" s="69">
        <f>IF(Assumptions!$B$27&gt;CK24+12,CK24+12,Assumptions!$B$27)</f>
        <v>48</v>
      </c>
    </row>
    <row r="25" spans="1:90" ht="13.7" customHeight="1">
      <c r="A25" s="50" t="str">
        <f t="shared" si="0"/>
        <v>May</v>
      </c>
      <c r="B25" s="41">
        <f>IF(Assumptions!$B$27&gt;8,8,Assumptions!$B$27)</f>
        <v>8</v>
      </c>
      <c r="C25" s="41">
        <f>IF(Assumptions!$B$27&gt;B25+12,B25+12,Assumptions!$B$27)</f>
        <v>20</v>
      </c>
      <c r="D25" s="41">
        <f>IF(Assumptions!$B$27&gt;C25+12,C25+12,Assumptions!$B$27)</f>
        <v>32</v>
      </c>
      <c r="E25" s="41">
        <f>IF(Assumptions!$B$27&gt;D25+12,D25+12,Assumptions!$B$27)</f>
        <v>44</v>
      </c>
      <c r="F25" s="41">
        <f>IF(Assumptions!$B$27&gt;E25+12,E25+12,Assumptions!$B$27)</f>
        <v>48</v>
      </c>
      <c r="G25" s="41">
        <f>IF(Assumptions!$B$27&gt;F25+12,F25+12,Assumptions!$B$27)</f>
        <v>48</v>
      </c>
      <c r="H25" s="41">
        <f>IF(Assumptions!$B$27&gt;G25+12,G25+12,Assumptions!$B$27)</f>
        <v>48</v>
      </c>
      <c r="I25" s="41">
        <f>IF(Assumptions!$B$27&gt;H25+12,H25+12,Assumptions!$B$27)</f>
        <v>48</v>
      </c>
      <c r="J25" s="68" t="str">
        <f t="shared" si="1"/>
        <v>May</v>
      </c>
      <c r="K25" s="41">
        <f>IF(Assumptions!$B$27&gt;8,8,Assumptions!$B$27)</f>
        <v>8</v>
      </c>
      <c r="L25" s="69">
        <f>IF(Assumptions!$B$27&gt;K25+12,K25+12,Assumptions!$B$27)</f>
        <v>20</v>
      </c>
      <c r="M25" s="69">
        <f>IF(Assumptions!$B$27&gt;L25+12,L25+12,Assumptions!$B$27)</f>
        <v>32</v>
      </c>
      <c r="N25" s="69">
        <f>IF(Assumptions!$B$27&gt;M25+12,M25+12,Assumptions!$B$27)</f>
        <v>44</v>
      </c>
      <c r="O25" s="69">
        <f>IF(Assumptions!$B$27&gt;N25+12,N25+12,Assumptions!$B$27)</f>
        <v>48</v>
      </c>
      <c r="P25" s="69">
        <f>IF(Assumptions!$B$27&gt;O25+12,O25+12,Assumptions!$B$27)</f>
        <v>48</v>
      </c>
      <c r="Q25" s="69">
        <f>IF(Assumptions!$B$27&gt;P25+12,P25+12,Assumptions!$B$27)</f>
        <v>48</v>
      </c>
      <c r="R25" s="69">
        <f>IF(Assumptions!$B$27&gt;Q25+12,Q25+12,Assumptions!$B$27)</f>
        <v>48</v>
      </c>
      <c r="S25" s="50" t="str">
        <f t="shared" si="2"/>
        <v>May</v>
      </c>
      <c r="T25" s="69">
        <f>IF(Assumptions!$B$27&gt;8,8,Assumptions!$B$27)</f>
        <v>8</v>
      </c>
      <c r="U25" s="69">
        <f>IF(Assumptions!$B$27&gt;T25+12,T25+12,Assumptions!$B$27)</f>
        <v>20</v>
      </c>
      <c r="V25" s="69">
        <f>IF(Assumptions!$B$27&gt;U25+12,U25+12,Assumptions!$B$27)</f>
        <v>32</v>
      </c>
      <c r="W25" s="69">
        <f>IF(Assumptions!$B$27&gt;V25+12,V25+12,Assumptions!$B$27)</f>
        <v>44</v>
      </c>
      <c r="X25" s="69">
        <f>IF(Assumptions!$B$27&gt;W25+12,W25+12,Assumptions!$B$27)</f>
        <v>48</v>
      </c>
      <c r="Y25" s="69">
        <f>IF(Assumptions!$B$27&gt;X25+12,X25+12,Assumptions!$B$27)</f>
        <v>48</v>
      </c>
      <c r="Z25" s="69">
        <f>IF(Assumptions!$B$27&gt;Y25+12,Y25+12,Assumptions!$B$27)</f>
        <v>48</v>
      </c>
      <c r="AA25" s="69">
        <f>IF(Assumptions!$B$27&gt;Z25+12,Z25+12,Assumptions!$B$27)</f>
        <v>48</v>
      </c>
      <c r="AB25" s="50" t="str">
        <f t="shared" si="3"/>
        <v>May</v>
      </c>
      <c r="AC25" s="69">
        <f>IF(Assumptions!$B$27&gt;8,8,Assumptions!$B$27)</f>
        <v>8</v>
      </c>
      <c r="AD25" s="69">
        <f>IF(Assumptions!$B$27&gt;AC25+12,AC25+12,Assumptions!$B$27)</f>
        <v>20</v>
      </c>
      <c r="AE25" s="69">
        <f>IF(Assumptions!$B$27&gt;AD25+12,AD25+12,Assumptions!$B$27)</f>
        <v>32</v>
      </c>
      <c r="AF25" s="69">
        <f>IF(Assumptions!$B$27&gt;AE25+12,AE25+12,Assumptions!$B$27)</f>
        <v>44</v>
      </c>
      <c r="AG25" s="69">
        <f>IF(Assumptions!$B$27&gt;AF25+12,AF25+12,Assumptions!$B$27)</f>
        <v>48</v>
      </c>
      <c r="AH25" s="69">
        <f>IF(Assumptions!$B$27&gt;AG25+12,AG25+12,Assumptions!$B$27)</f>
        <v>48</v>
      </c>
      <c r="AI25" s="69">
        <f>IF(Assumptions!$B$27&gt;AH25+12,AH25+12,Assumptions!$B$27)</f>
        <v>48</v>
      </c>
      <c r="AJ25" s="69">
        <f>IF(Assumptions!$B$27&gt;AI25+12,AI25+12,Assumptions!$B$27)</f>
        <v>48</v>
      </c>
      <c r="AK25" s="50" t="str">
        <f t="shared" si="4"/>
        <v>May</v>
      </c>
      <c r="AL25" s="69">
        <f>IF(Assumptions!$B$27&gt;8,8,Assumptions!$B$27)</f>
        <v>8</v>
      </c>
      <c r="AM25" s="69">
        <f>IF(Assumptions!$B$27&gt;AL25+12,AL25+12,Assumptions!$B$27)</f>
        <v>20</v>
      </c>
      <c r="AN25" s="69">
        <f>IF(Assumptions!$B$27&gt;AM25+12,AM25+12,Assumptions!$B$27)</f>
        <v>32</v>
      </c>
      <c r="AO25" s="69">
        <f>IF(Assumptions!$B$27&gt;AN25+12,AN25+12,Assumptions!$B$27)</f>
        <v>44</v>
      </c>
      <c r="AP25" s="69">
        <f>IF(Assumptions!$B$27&gt;AO25+12,AO25+12,Assumptions!$B$27)</f>
        <v>48</v>
      </c>
      <c r="AQ25" s="69">
        <f>IF(Assumptions!$B$27&gt;AP25+12,AP25+12,Assumptions!$B$27)</f>
        <v>48</v>
      </c>
      <c r="AR25" s="69">
        <f>IF(Assumptions!$B$27&gt;AQ25+12,AQ25+12,Assumptions!$B$27)</f>
        <v>48</v>
      </c>
      <c r="AS25" s="69">
        <f>IF(Assumptions!$B$27&gt;AR25+12,AR25+12,Assumptions!$B$27)</f>
        <v>48</v>
      </c>
      <c r="AT25" s="50" t="str">
        <f t="shared" si="5"/>
        <v>May</v>
      </c>
      <c r="AU25" s="69">
        <f>IF(Assumptions!$B$27&gt;8,8,Assumptions!$B$27)</f>
        <v>8</v>
      </c>
      <c r="AV25" s="69">
        <f>IF(Assumptions!$B$27&gt;AU25+12,AU25+12,Assumptions!$B$27)</f>
        <v>20</v>
      </c>
      <c r="AW25" s="69">
        <f>IF(Assumptions!$B$27&gt;AV25+12,AV25+12,Assumptions!$B$27)</f>
        <v>32</v>
      </c>
      <c r="AX25" s="69">
        <f>IF(Assumptions!$B$27&gt;AW25+12,AW25+12,Assumptions!$B$27)</f>
        <v>44</v>
      </c>
      <c r="AY25" s="69">
        <f>IF(Assumptions!$B$27&gt;AX25+12,AX25+12,Assumptions!$B$27)</f>
        <v>48</v>
      </c>
      <c r="AZ25" s="69">
        <f>IF(Assumptions!$B$27&gt;AY25+12,AY25+12,Assumptions!$B$27)</f>
        <v>48</v>
      </c>
      <c r="BA25" s="69">
        <f>IF(Assumptions!$B$27&gt;AZ25+12,AZ25+12,Assumptions!$B$27)</f>
        <v>48</v>
      </c>
      <c r="BB25" s="69">
        <f>IF(Assumptions!$B$27&gt;BA25+12,BA25+12,Assumptions!$B$27)</f>
        <v>48</v>
      </c>
      <c r="BC25" s="50" t="str">
        <f t="shared" si="6"/>
        <v>May</v>
      </c>
      <c r="BD25" s="69">
        <f>IF(Assumptions!$B$27&gt;8,8,Assumptions!$B$27)</f>
        <v>8</v>
      </c>
      <c r="BE25" s="69">
        <f>IF(Assumptions!$B$27&gt;BD25+12,BD25+12,Assumptions!$B$27)</f>
        <v>20</v>
      </c>
      <c r="BF25" s="69">
        <f>IF(Assumptions!$B$27&gt;BE25+12,BE25+12,Assumptions!$B$27)</f>
        <v>32</v>
      </c>
      <c r="BG25" s="69">
        <f>IF(Assumptions!$B$27&gt;BF25+12,BF25+12,Assumptions!$B$27)</f>
        <v>44</v>
      </c>
      <c r="BH25" s="69">
        <f>IF(Assumptions!$B$27&gt;BG25+12,BG25+12,Assumptions!$B$27)</f>
        <v>48</v>
      </c>
      <c r="BI25" s="69">
        <f>IF(Assumptions!$B$27&gt;BH25+12,BH25+12,Assumptions!$B$27)</f>
        <v>48</v>
      </c>
      <c r="BJ25" s="69">
        <f>IF(Assumptions!$B$27&gt;BI25+12,BI25+12,Assumptions!$B$27)</f>
        <v>48</v>
      </c>
      <c r="BK25" s="69">
        <f>IF(Assumptions!$B$27&gt;BJ25+12,BJ25+12,Assumptions!$B$27)</f>
        <v>48</v>
      </c>
      <c r="BL25" s="50" t="str">
        <f t="shared" si="7"/>
        <v>May</v>
      </c>
      <c r="BM25" s="69">
        <f>IF(Assumptions!$B$27&gt;8,8,Assumptions!$B$27)</f>
        <v>8</v>
      </c>
      <c r="BN25" s="69">
        <f>IF(Assumptions!$B$27&gt;BM25+12,BM25+12,Assumptions!$B$27)</f>
        <v>20</v>
      </c>
      <c r="BO25" s="69">
        <f>IF(Assumptions!$B$27&gt;BN25+12,BN25+12,Assumptions!$B$27)</f>
        <v>32</v>
      </c>
      <c r="BP25" s="69">
        <f>IF(Assumptions!$B$27&gt;BO25+12,BO25+12,Assumptions!$B$27)</f>
        <v>44</v>
      </c>
      <c r="BQ25" s="69">
        <f>IF(Assumptions!$B$27&gt;BP25+12,BP25+12,Assumptions!$B$27)</f>
        <v>48</v>
      </c>
      <c r="BR25" s="69">
        <f>IF(Assumptions!$B$27&gt;BQ25+12,BQ25+12,Assumptions!$B$27)</f>
        <v>48</v>
      </c>
      <c r="BS25" s="69">
        <f>IF(Assumptions!$B$27&gt;BR25+12,BR25+12,Assumptions!$B$27)</f>
        <v>48</v>
      </c>
      <c r="BT25" s="69">
        <f>IF(Assumptions!$B$27&gt;BS25+12,BS25+12,Assumptions!$B$27)</f>
        <v>48</v>
      </c>
      <c r="BU25" s="50" t="str">
        <f t="shared" si="8"/>
        <v>May</v>
      </c>
      <c r="BV25" s="69">
        <f>IF(Assumptions!$B$27&gt;8,8,Assumptions!$B$27)</f>
        <v>8</v>
      </c>
      <c r="BW25" s="69">
        <f>IF(Assumptions!$B$27&gt;BV25+12,BV25+12,Assumptions!$B$27)</f>
        <v>20</v>
      </c>
      <c r="BX25" s="69">
        <f>IF(Assumptions!$B$27&gt;BW25+12,BW25+12,Assumptions!$B$27)</f>
        <v>32</v>
      </c>
      <c r="BY25" s="69">
        <f>IF(Assumptions!$B$27&gt;BX25+12,BX25+12,Assumptions!$B$27)</f>
        <v>44</v>
      </c>
      <c r="BZ25" s="69">
        <f>IF(Assumptions!$B$27&gt;BY25+12,BY25+12,Assumptions!$B$27)</f>
        <v>48</v>
      </c>
      <c r="CA25" s="69">
        <f>IF(Assumptions!$B$27&gt;BZ25+12,BZ25+12,Assumptions!$B$27)</f>
        <v>48</v>
      </c>
      <c r="CB25" s="69">
        <f>IF(Assumptions!$B$27&gt;CA25+12,CA25+12,Assumptions!$B$27)</f>
        <v>48</v>
      </c>
      <c r="CC25" s="69">
        <f>IF(Assumptions!$B$27&gt;CB25+12,CB25+12,Assumptions!$B$27)</f>
        <v>48</v>
      </c>
      <c r="CD25" s="50" t="str">
        <f t="shared" si="9"/>
        <v>May</v>
      </c>
      <c r="CE25" s="69">
        <f>IF(Assumptions!$B$27&gt;8,8,Assumptions!$B$27)</f>
        <v>8</v>
      </c>
      <c r="CF25" s="69">
        <f>IF(Assumptions!$B$27&gt;CE25+12,CE25+12,Assumptions!$B$27)</f>
        <v>20</v>
      </c>
      <c r="CG25" s="69">
        <f>IF(Assumptions!$B$27&gt;CF25+12,CF25+12,Assumptions!$B$27)</f>
        <v>32</v>
      </c>
      <c r="CH25" s="69">
        <f>IF(Assumptions!$B$27&gt;CG25+12,CG25+12,Assumptions!$B$27)</f>
        <v>44</v>
      </c>
      <c r="CI25" s="69">
        <f>IF(Assumptions!$B$27&gt;CH25+12,CH25+12,Assumptions!$B$27)</f>
        <v>48</v>
      </c>
      <c r="CJ25" s="69">
        <f>IF(Assumptions!$B$27&gt;CI25+12,CI25+12,Assumptions!$B$27)</f>
        <v>48</v>
      </c>
      <c r="CK25" s="69">
        <f>IF(Assumptions!$B$27&gt;CJ25+12,CJ25+12,Assumptions!$B$27)</f>
        <v>48</v>
      </c>
      <c r="CL25" s="69">
        <f>IF(Assumptions!$B$27&gt;CK25+12,CK25+12,Assumptions!$B$27)</f>
        <v>48</v>
      </c>
    </row>
    <row r="26" spans="1:90" ht="13.7" customHeight="1">
      <c r="A26" s="50" t="str">
        <f t="shared" si="0"/>
        <v>Jun</v>
      </c>
      <c r="B26" s="41">
        <f>IF(Assumptions!$B$27&gt;7,7,Assumptions!$B$27)</f>
        <v>7</v>
      </c>
      <c r="C26" s="41">
        <f>IF(Assumptions!$B$27&gt;B26+12,B26+12,Assumptions!$B$27)</f>
        <v>19</v>
      </c>
      <c r="D26" s="41">
        <f>IF(Assumptions!$B$27&gt;C26+12,C26+12,Assumptions!$B$27)</f>
        <v>31</v>
      </c>
      <c r="E26" s="41">
        <f>IF(Assumptions!$B$27&gt;D26+12,D26+12,Assumptions!$B$27)</f>
        <v>43</v>
      </c>
      <c r="F26" s="41">
        <f>IF(Assumptions!$B$27&gt;E26+12,E26+12,Assumptions!$B$27)</f>
        <v>48</v>
      </c>
      <c r="G26" s="41">
        <f>IF(Assumptions!$B$27&gt;F26+12,F26+12,Assumptions!$B$27)</f>
        <v>48</v>
      </c>
      <c r="H26" s="41">
        <f>IF(Assumptions!$B$27&gt;G26+12,G26+12,Assumptions!$B$27)</f>
        <v>48</v>
      </c>
      <c r="I26" s="41">
        <f>IF(Assumptions!$B$27&gt;H26+12,H26+12,Assumptions!$B$27)</f>
        <v>48</v>
      </c>
      <c r="J26" s="68" t="str">
        <f t="shared" si="1"/>
        <v>Jun</v>
      </c>
      <c r="K26" s="41">
        <f>IF(Assumptions!$B$27&gt;7,7,Assumptions!$B$27)</f>
        <v>7</v>
      </c>
      <c r="L26" s="69">
        <f>IF(Assumptions!$B$27&gt;K26+12,K26+12,Assumptions!$B$27)</f>
        <v>19</v>
      </c>
      <c r="M26" s="69">
        <f>IF(Assumptions!$B$27&gt;L26+12,L26+12,Assumptions!$B$27)</f>
        <v>31</v>
      </c>
      <c r="N26" s="69">
        <f>IF(Assumptions!$B$27&gt;M26+12,M26+12,Assumptions!$B$27)</f>
        <v>43</v>
      </c>
      <c r="O26" s="69">
        <f>IF(Assumptions!$B$27&gt;N26+12,N26+12,Assumptions!$B$27)</f>
        <v>48</v>
      </c>
      <c r="P26" s="69">
        <f>IF(Assumptions!$B$27&gt;O26+12,O26+12,Assumptions!$B$27)</f>
        <v>48</v>
      </c>
      <c r="Q26" s="69">
        <f>IF(Assumptions!$B$27&gt;P26+12,P26+12,Assumptions!$B$27)</f>
        <v>48</v>
      </c>
      <c r="R26" s="69">
        <f>IF(Assumptions!$B$27&gt;Q26+12,Q26+12,Assumptions!$B$27)</f>
        <v>48</v>
      </c>
      <c r="S26" s="50" t="str">
        <f t="shared" si="2"/>
        <v>Jun</v>
      </c>
      <c r="T26" s="69">
        <f>IF(Assumptions!$B$27&gt;7,7,Assumptions!$B$27)</f>
        <v>7</v>
      </c>
      <c r="U26" s="69">
        <f>IF(Assumptions!$B$27&gt;T26+12,T26+12,Assumptions!$B$27)</f>
        <v>19</v>
      </c>
      <c r="V26" s="69">
        <f>IF(Assumptions!$B$27&gt;U26+12,U26+12,Assumptions!$B$27)</f>
        <v>31</v>
      </c>
      <c r="W26" s="69">
        <f>IF(Assumptions!$B$27&gt;V26+12,V26+12,Assumptions!$B$27)</f>
        <v>43</v>
      </c>
      <c r="X26" s="69">
        <f>IF(Assumptions!$B$27&gt;W26+12,W26+12,Assumptions!$B$27)</f>
        <v>48</v>
      </c>
      <c r="Y26" s="69">
        <f>IF(Assumptions!$B$27&gt;X26+12,X26+12,Assumptions!$B$27)</f>
        <v>48</v>
      </c>
      <c r="Z26" s="69">
        <f>IF(Assumptions!$B$27&gt;Y26+12,Y26+12,Assumptions!$B$27)</f>
        <v>48</v>
      </c>
      <c r="AA26" s="69">
        <f>IF(Assumptions!$B$27&gt;Z26+12,Z26+12,Assumptions!$B$27)</f>
        <v>48</v>
      </c>
      <c r="AB26" s="50" t="str">
        <f t="shared" si="3"/>
        <v>Jun</v>
      </c>
      <c r="AC26" s="69">
        <f>IF(Assumptions!$B$27&gt;7,7,Assumptions!$B$27)</f>
        <v>7</v>
      </c>
      <c r="AD26" s="69">
        <f>IF(Assumptions!$B$27&gt;AC26+12,AC26+12,Assumptions!$B$27)</f>
        <v>19</v>
      </c>
      <c r="AE26" s="69">
        <f>IF(Assumptions!$B$27&gt;AD26+12,AD26+12,Assumptions!$B$27)</f>
        <v>31</v>
      </c>
      <c r="AF26" s="69">
        <f>IF(Assumptions!$B$27&gt;AE26+12,AE26+12,Assumptions!$B$27)</f>
        <v>43</v>
      </c>
      <c r="AG26" s="69">
        <f>IF(Assumptions!$B$27&gt;AF26+12,AF26+12,Assumptions!$B$27)</f>
        <v>48</v>
      </c>
      <c r="AH26" s="69">
        <f>IF(Assumptions!$B$27&gt;AG26+12,AG26+12,Assumptions!$B$27)</f>
        <v>48</v>
      </c>
      <c r="AI26" s="69">
        <f>IF(Assumptions!$B$27&gt;AH26+12,AH26+12,Assumptions!$B$27)</f>
        <v>48</v>
      </c>
      <c r="AJ26" s="69">
        <f>IF(Assumptions!$B$27&gt;AI26+12,AI26+12,Assumptions!$B$27)</f>
        <v>48</v>
      </c>
      <c r="AK26" s="50" t="str">
        <f t="shared" si="4"/>
        <v>Jun</v>
      </c>
      <c r="AL26" s="69">
        <f>IF(Assumptions!$B$27&gt;7,7,Assumptions!$B$27)</f>
        <v>7</v>
      </c>
      <c r="AM26" s="69">
        <f>IF(Assumptions!$B$27&gt;AL26+12,AL26+12,Assumptions!$B$27)</f>
        <v>19</v>
      </c>
      <c r="AN26" s="69">
        <f>IF(Assumptions!$B$27&gt;AM26+12,AM26+12,Assumptions!$B$27)</f>
        <v>31</v>
      </c>
      <c r="AO26" s="69">
        <f>IF(Assumptions!$B$27&gt;AN26+12,AN26+12,Assumptions!$B$27)</f>
        <v>43</v>
      </c>
      <c r="AP26" s="69">
        <f>IF(Assumptions!$B$27&gt;AO26+12,AO26+12,Assumptions!$B$27)</f>
        <v>48</v>
      </c>
      <c r="AQ26" s="69">
        <f>IF(Assumptions!$B$27&gt;AP26+12,AP26+12,Assumptions!$B$27)</f>
        <v>48</v>
      </c>
      <c r="AR26" s="69">
        <f>IF(Assumptions!$B$27&gt;AQ26+12,AQ26+12,Assumptions!$B$27)</f>
        <v>48</v>
      </c>
      <c r="AS26" s="69">
        <f>IF(Assumptions!$B$27&gt;AR26+12,AR26+12,Assumptions!$B$27)</f>
        <v>48</v>
      </c>
      <c r="AT26" s="50" t="str">
        <f t="shared" si="5"/>
        <v>Jun</v>
      </c>
      <c r="AU26" s="69">
        <f>IF(Assumptions!$B$27&gt;7,7,Assumptions!$B$27)</f>
        <v>7</v>
      </c>
      <c r="AV26" s="69">
        <f>IF(Assumptions!$B$27&gt;AU26+12,AU26+12,Assumptions!$B$27)</f>
        <v>19</v>
      </c>
      <c r="AW26" s="69">
        <f>IF(Assumptions!$B$27&gt;AV26+12,AV26+12,Assumptions!$B$27)</f>
        <v>31</v>
      </c>
      <c r="AX26" s="69">
        <f>IF(Assumptions!$B$27&gt;AW26+12,AW26+12,Assumptions!$B$27)</f>
        <v>43</v>
      </c>
      <c r="AY26" s="69">
        <f>IF(Assumptions!$B$27&gt;AX26+12,AX26+12,Assumptions!$B$27)</f>
        <v>48</v>
      </c>
      <c r="AZ26" s="69">
        <f>IF(Assumptions!$B$27&gt;AY26+12,AY26+12,Assumptions!$B$27)</f>
        <v>48</v>
      </c>
      <c r="BA26" s="69">
        <f>IF(Assumptions!$B$27&gt;AZ26+12,AZ26+12,Assumptions!$B$27)</f>
        <v>48</v>
      </c>
      <c r="BB26" s="69">
        <f>IF(Assumptions!$B$27&gt;BA26+12,BA26+12,Assumptions!$B$27)</f>
        <v>48</v>
      </c>
      <c r="BC26" s="50" t="str">
        <f t="shared" si="6"/>
        <v>Jun</v>
      </c>
      <c r="BD26" s="69">
        <f>IF(Assumptions!$B$27&gt;7,7,Assumptions!$B$27)</f>
        <v>7</v>
      </c>
      <c r="BE26" s="69">
        <f>IF(Assumptions!$B$27&gt;BD26+12,BD26+12,Assumptions!$B$27)</f>
        <v>19</v>
      </c>
      <c r="BF26" s="69">
        <f>IF(Assumptions!$B$27&gt;BE26+12,BE26+12,Assumptions!$B$27)</f>
        <v>31</v>
      </c>
      <c r="BG26" s="69">
        <f>IF(Assumptions!$B$27&gt;BF26+12,BF26+12,Assumptions!$B$27)</f>
        <v>43</v>
      </c>
      <c r="BH26" s="69">
        <f>IF(Assumptions!$B$27&gt;BG26+12,BG26+12,Assumptions!$B$27)</f>
        <v>48</v>
      </c>
      <c r="BI26" s="69">
        <f>IF(Assumptions!$B$27&gt;BH26+12,BH26+12,Assumptions!$B$27)</f>
        <v>48</v>
      </c>
      <c r="BJ26" s="69">
        <f>IF(Assumptions!$B$27&gt;BI26+12,BI26+12,Assumptions!$B$27)</f>
        <v>48</v>
      </c>
      <c r="BK26" s="69">
        <f>IF(Assumptions!$B$27&gt;BJ26+12,BJ26+12,Assumptions!$B$27)</f>
        <v>48</v>
      </c>
      <c r="BL26" s="50" t="str">
        <f t="shared" si="7"/>
        <v>Jun</v>
      </c>
      <c r="BM26" s="69">
        <f>IF(Assumptions!$B$27&gt;7,7,Assumptions!$B$27)</f>
        <v>7</v>
      </c>
      <c r="BN26" s="69">
        <f>IF(Assumptions!$B$27&gt;BM26+12,BM26+12,Assumptions!$B$27)</f>
        <v>19</v>
      </c>
      <c r="BO26" s="69">
        <f>IF(Assumptions!$B$27&gt;BN26+12,BN26+12,Assumptions!$B$27)</f>
        <v>31</v>
      </c>
      <c r="BP26" s="69">
        <f>IF(Assumptions!$B$27&gt;BO26+12,BO26+12,Assumptions!$B$27)</f>
        <v>43</v>
      </c>
      <c r="BQ26" s="69">
        <f>IF(Assumptions!$B$27&gt;BP26+12,BP26+12,Assumptions!$B$27)</f>
        <v>48</v>
      </c>
      <c r="BR26" s="69">
        <f>IF(Assumptions!$B$27&gt;BQ26+12,BQ26+12,Assumptions!$B$27)</f>
        <v>48</v>
      </c>
      <c r="BS26" s="69">
        <f>IF(Assumptions!$B$27&gt;BR26+12,BR26+12,Assumptions!$B$27)</f>
        <v>48</v>
      </c>
      <c r="BT26" s="69">
        <f>IF(Assumptions!$B$27&gt;BS26+12,BS26+12,Assumptions!$B$27)</f>
        <v>48</v>
      </c>
      <c r="BU26" s="50" t="str">
        <f t="shared" si="8"/>
        <v>Jun</v>
      </c>
      <c r="BV26" s="69">
        <f>IF(Assumptions!$B$27&gt;7,7,Assumptions!$B$27)</f>
        <v>7</v>
      </c>
      <c r="BW26" s="69">
        <f>IF(Assumptions!$B$27&gt;BV26+12,BV26+12,Assumptions!$B$27)</f>
        <v>19</v>
      </c>
      <c r="BX26" s="69">
        <f>IF(Assumptions!$B$27&gt;BW26+12,BW26+12,Assumptions!$B$27)</f>
        <v>31</v>
      </c>
      <c r="BY26" s="69">
        <f>IF(Assumptions!$B$27&gt;BX26+12,BX26+12,Assumptions!$B$27)</f>
        <v>43</v>
      </c>
      <c r="BZ26" s="69">
        <f>IF(Assumptions!$B$27&gt;BY26+12,BY26+12,Assumptions!$B$27)</f>
        <v>48</v>
      </c>
      <c r="CA26" s="69">
        <f>IF(Assumptions!$B$27&gt;BZ26+12,BZ26+12,Assumptions!$B$27)</f>
        <v>48</v>
      </c>
      <c r="CB26" s="69">
        <f>IF(Assumptions!$B$27&gt;CA26+12,CA26+12,Assumptions!$B$27)</f>
        <v>48</v>
      </c>
      <c r="CC26" s="69">
        <f>IF(Assumptions!$B$27&gt;CB26+12,CB26+12,Assumptions!$B$27)</f>
        <v>48</v>
      </c>
      <c r="CD26" s="50" t="str">
        <f t="shared" si="9"/>
        <v>Jun</v>
      </c>
      <c r="CE26" s="69">
        <f>IF(Assumptions!$B$27&gt;7,7,Assumptions!$B$27)</f>
        <v>7</v>
      </c>
      <c r="CF26" s="69">
        <f>IF(Assumptions!$B$27&gt;CE26+12,CE26+12,Assumptions!$B$27)</f>
        <v>19</v>
      </c>
      <c r="CG26" s="69">
        <f>IF(Assumptions!$B$27&gt;CF26+12,CF26+12,Assumptions!$B$27)</f>
        <v>31</v>
      </c>
      <c r="CH26" s="69">
        <f>IF(Assumptions!$B$27&gt;CG26+12,CG26+12,Assumptions!$B$27)</f>
        <v>43</v>
      </c>
      <c r="CI26" s="69">
        <f>IF(Assumptions!$B$27&gt;CH26+12,CH26+12,Assumptions!$B$27)</f>
        <v>48</v>
      </c>
      <c r="CJ26" s="69">
        <f>IF(Assumptions!$B$27&gt;CI26+12,CI26+12,Assumptions!$B$27)</f>
        <v>48</v>
      </c>
      <c r="CK26" s="69">
        <f>IF(Assumptions!$B$27&gt;CJ26+12,CJ26+12,Assumptions!$B$27)</f>
        <v>48</v>
      </c>
      <c r="CL26" s="69">
        <f>IF(Assumptions!$B$27&gt;CK26+12,CK26+12,Assumptions!$B$27)</f>
        <v>48</v>
      </c>
    </row>
    <row r="27" spans="1:90" ht="13.7" customHeight="1">
      <c r="A27" s="50" t="str">
        <f t="shared" si="0"/>
        <v>Jul</v>
      </c>
      <c r="B27" s="41">
        <f>IF(Assumptions!$B$27&gt;6,6,Assumptions!$B$27)</f>
        <v>6</v>
      </c>
      <c r="C27" s="41">
        <f>IF(Assumptions!$B$27&gt;B27+12,B27+12,Assumptions!$B$27)</f>
        <v>18</v>
      </c>
      <c r="D27" s="41">
        <f>IF(Assumptions!$B$27&gt;C27+12,C27+12,Assumptions!$B$27)</f>
        <v>30</v>
      </c>
      <c r="E27" s="41">
        <f>IF(Assumptions!$B$27&gt;D27+12,D27+12,Assumptions!$B$27)</f>
        <v>42</v>
      </c>
      <c r="F27" s="41">
        <f>IF(Assumptions!$B$27&gt;E27+12,E27+12,Assumptions!$B$27)</f>
        <v>48</v>
      </c>
      <c r="G27" s="41">
        <f>IF(Assumptions!$B$27&gt;F27+12,F27+12,Assumptions!$B$27)</f>
        <v>48</v>
      </c>
      <c r="H27" s="41">
        <f>IF(Assumptions!$B$27&gt;G27+12,G27+12,Assumptions!$B$27)</f>
        <v>48</v>
      </c>
      <c r="I27" s="41">
        <f>IF(Assumptions!$B$27&gt;H27+12,H27+12,Assumptions!$B$27)</f>
        <v>48</v>
      </c>
      <c r="J27" s="68" t="str">
        <f t="shared" si="1"/>
        <v>Jul</v>
      </c>
      <c r="K27" s="41">
        <f>IF(Assumptions!$B$27&gt;6,6,Assumptions!$B$27)</f>
        <v>6</v>
      </c>
      <c r="L27" s="69">
        <f>IF(Assumptions!$B$27&gt;K27+12,K27+12,Assumptions!$B$27)</f>
        <v>18</v>
      </c>
      <c r="M27" s="69">
        <f>IF(Assumptions!$B$27&gt;L27+12,L27+12,Assumptions!$B$27)</f>
        <v>30</v>
      </c>
      <c r="N27" s="69">
        <f>IF(Assumptions!$B$27&gt;M27+12,M27+12,Assumptions!$B$27)</f>
        <v>42</v>
      </c>
      <c r="O27" s="69">
        <f>IF(Assumptions!$B$27&gt;N27+12,N27+12,Assumptions!$B$27)</f>
        <v>48</v>
      </c>
      <c r="P27" s="69">
        <f>IF(Assumptions!$B$27&gt;O27+12,O27+12,Assumptions!$B$27)</f>
        <v>48</v>
      </c>
      <c r="Q27" s="69">
        <f>IF(Assumptions!$B$27&gt;P27+12,P27+12,Assumptions!$B$27)</f>
        <v>48</v>
      </c>
      <c r="R27" s="69">
        <f>IF(Assumptions!$B$27&gt;Q27+12,Q27+12,Assumptions!$B$27)</f>
        <v>48</v>
      </c>
      <c r="S27" s="50" t="str">
        <f t="shared" si="2"/>
        <v>Jul</v>
      </c>
      <c r="T27" s="69">
        <f>IF(Assumptions!$B$27&gt;6,6,Assumptions!$B$27)</f>
        <v>6</v>
      </c>
      <c r="U27" s="69">
        <f>IF(Assumptions!$B$27&gt;T27+12,T27+12,Assumptions!$B$27)</f>
        <v>18</v>
      </c>
      <c r="V27" s="69">
        <f>IF(Assumptions!$B$27&gt;U27+12,U27+12,Assumptions!$B$27)</f>
        <v>30</v>
      </c>
      <c r="W27" s="69">
        <f>IF(Assumptions!$B$27&gt;V27+12,V27+12,Assumptions!$B$27)</f>
        <v>42</v>
      </c>
      <c r="X27" s="69">
        <f>IF(Assumptions!$B$27&gt;W27+12,W27+12,Assumptions!$B$27)</f>
        <v>48</v>
      </c>
      <c r="Y27" s="69">
        <f>IF(Assumptions!$B$27&gt;X27+12,X27+12,Assumptions!$B$27)</f>
        <v>48</v>
      </c>
      <c r="Z27" s="69">
        <f>IF(Assumptions!$B$27&gt;Y27+12,Y27+12,Assumptions!$B$27)</f>
        <v>48</v>
      </c>
      <c r="AA27" s="69">
        <f>IF(Assumptions!$B$27&gt;Z27+12,Z27+12,Assumptions!$B$27)</f>
        <v>48</v>
      </c>
      <c r="AB27" s="50" t="str">
        <f t="shared" si="3"/>
        <v>Jul</v>
      </c>
      <c r="AC27" s="69">
        <f>IF(Assumptions!$B$27&gt;6,6,Assumptions!$B$27)</f>
        <v>6</v>
      </c>
      <c r="AD27" s="69">
        <f>IF(Assumptions!$B$27&gt;AC27+12,AC27+12,Assumptions!$B$27)</f>
        <v>18</v>
      </c>
      <c r="AE27" s="69">
        <f>IF(Assumptions!$B$27&gt;AD27+12,AD27+12,Assumptions!$B$27)</f>
        <v>30</v>
      </c>
      <c r="AF27" s="69">
        <f>IF(Assumptions!$B$27&gt;AE27+12,AE27+12,Assumptions!$B$27)</f>
        <v>42</v>
      </c>
      <c r="AG27" s="69">
        <f>IF(Assumptions!$B$27&gt;AF27+12,AF27+12,Assumptions!$B$27)</f>
        <v>48</v>
      </c>
      <c r="AH27" s="69">
        <f>IF(Assumptions!$B$27&gt;AG27+12,AG27+12,Assumptions!$B$27)</f>
        <v>48</v>
      </c>
      <c r="AI27" s="69">
        <f>IF(Assumptions!$B$27&gt;AH27+12,AH27+12,Assumptions!$B$27)</f>
        <v>48</v>
      </c>
      <c r="AJ27" s="69">
        <f>IF(Assumptions!$B$27&gt;AI27+12,AI27+12,Assumptions!$B$27)</f>
        <v>48</v>
      </c>
      <c r="AK27" s="50" t="str">
        <f t="shared" si="4"/>
        <v>Jul</v>
      </c>
      <c r="AL27" s="69">
        <f>IF(Assumptions!$B$27&gt;6,6,Assumptions!$B$27)</f>
        <v>6</v>
      </c>
      <c r="AM27" s="69">
        <f>IF(Assumptions!$B$27&gt;AL27+12,AL27+12,Assumptions!$B$27)</f>
        <v>18</v>
      </c>
      <c r="AN27" s="69">
        <f>IF(Assumptions!$B$27&gt;AM27+12,AM27+12,Assumptions!$B$27)</f>
        <v>30</v>
      </c>
      <c r="AO27" s="69">
        <f>IF(Assumptions!$B$27&gt;AN27+12,AN27+12,Assumptions!$B$27)</f>
        <v>42</v>
      </c>
      <c r="AP27" s="69">
        <f>IF(Assumptions!$B$27&gt;AO27+12,AO27+12,Assumptions!$B$27)</f>
        <v>48</v>
      </c>
      <c r="AQ27" s="69">
        <f>IF(Assumptions!$B$27&gt;AP27+12,AP27+12,Assumptions!$B$27)</f>
        <v>48</v>
      </c>
      <c r="AR27" s="69">
        <f>IF(Assumptions!$B$27&gt;AQ27+12,AQ27+12,Assumptions!$B$27)</f>
        <v>48</v>
      </c>
      <c r="AS27" s="69">
        <f>IF(Assumptions!$B$27&gt;AR27+12,AR27+12,Assumptions!$B$27)</f>
        <v>48</v>
      </c>
      <c r="AT27" s="50" t="str">
        <f t="shared" si="5"/>
        <v>Jul</v>
      </c>
      <c r="AU27" s="69">
        <f>IF(Assumptions!$B$27&gt;6,6,Assumptions!$B$27)</f>
        <v>6</v>
      </c>
      <c r="AV27" s="69">
        <f>IF(Assumptions!$B$27&gt;AU27+12,AU27+12,Assumptions!$B$27)</f>
        <v>18</v>
      </c>
      <c r="AW27" s="69">
        <f>IF(Assumptions!$B$27&gt;AV27+12,AV27+12,Assumptions!$B$27)</f>
        <v>30</v>
      </c>
      <c r="AX27" s="69">
        <f>IF(Assumptions!$B$27&gt;AW27+12,AW27+12,Assumptions!$B$27)</f>
        <v>42</v>
      </c>
      <c r="AY27" s="69">
        <f>IF(Assumptions!$B$27&gt;AX27+12,AX27+12,Assumptions!$B$27)</f>
        <v>48</v>
      </c>
      <c r="AZ27" s="69">
        <f>IF(Assumptions!$B$27&gt;AY27+12,AY27+12,Assumptions!$B$27)</f>
        <v>48</v>
      </c>
      <c r="BA27" s="69">
        <f>IF(Assumptions!$B$27&gt;AZ27+12,AZ27+12,Assumptions!$B$27)</f>
        <v>48</v>
      </c>
      <c r="BB27" s="69">
        <f>IF(Assumptions!$B$27&gt;BA27+12,BA27+12,Assumptions!$B$27)</f>
        <v>48</v>
      </c>
      <c r="BC27" s="50" t="str">
        <f t="shared" si="6"/>
        <v>Jul</v>
      </c>
      <c r="BD27" s="69">
        <f>IF(Assumptions!$B$27&gt;6,6,Assumptions!$B$27)</f>
        <v>6</v>
      </c>
      <c r="BE27" s="69">
        <f>IF(Assumptions!$B$27&gt;BD27+12,BD27+12,Assumptions!$B$27)</f>
        <v>18</v>
      </c>
      <c r="BF27" s="69">
        <f>IF(Assumptions!$B$27&gt;BE27+12,BE27+12,Assumptions!$B$27)</f>
        <v>30</v>
      </c>
      <c r="BG27" s="69">
        <f>IF(Assumptions!$B$27&gt;BF27+12,BF27+12,Assumptions!$B$27)</f>
        <v>42</v>
      </c>
      <c r="BH27" s="69">
        <f>IF(Assumptions!$B$27&gt;BG27+12,BG27+12,Assumptions!$B$27)</f>
        <v>48</v>
      </c>
      <c r="BI27" s="69">
        <f>IF(Assumptions!$B$27&gt;BH27+12,BH27+12,Assumptions!$B$27)</f>
        <v>48</v>
      </c>
      <c r="BJ27" s="69">
        <f>IF(Assumptions!$B$27&gt;BI27+12,BI27+12,Assumptions!$B$27)</f>
        <v>48</v>
      </c>
      <c r="BK27" s="69">
        <f>IF(Assumptions!$B$27&gt;BJ27+12,BJ27+12,Assumptions!$B$27)</f>
        <v>48</v>
      </c>
      <c r="BL27" s="50" t="str">
        <f t="shared" si="7"/>
        <v>Jul</v>
      </c>
      <c r="BM27" s="69">
        <f>IF(Assumptions!$B$27&gt;6,6,Assumptions!$B$27)</f>
        <v>6</v>
      </c>
      <c r="BN27" s="69">
        <f>IF(Assumptions!$B$27&gt;BM27+12,BM27+12,Assumptions!$B$27)</f>
        <v>18</v>
      </c>
      <c r="BO27" s="69">
        <f>IF(Assumptions!$B$27&gt;BN27+12,BN27+12,Assumptions!$B$27)</f>
        <v>30</v>
      </c>
      <c r="BP27" s="69">
        <f>IF(Assumptions!$B$27&gt;BO27+12,BO27+12,Assumptions!$B$27)</f>
        <v>42</v>
      </c>
      <c r="BQ27" s="69">
        <f>IF(Assumptions!$B$27&gt;BP27+12,BP27+12,Assumptions!$B$27)</f>
        <v>48</v>
      </c>
      <c r="BR27" s="69">
        <f>IF(Assumptions!$B$27&gt;BQ27+12,BQ27+12,Assumptions!$B$27)</f>
        <v>48</v>
      </c>
      <c r="BS27" s="69">
        <f>IF(Assumptions!$B$27&gt;BR27+12,BR27+12,Assumptions!$B$27)</f>
        <v>48</v>
      </c>
      <c r="BT27" s="69">
        <f>IF(Assumptions!$B$27&gt;BS27+12,BS27+12,Assumptions!$B$27)</f>
        <v>48</v>
      </c>
      <c r="BU27" s="50" t="str">
        <f t="shared" si="8"/>
        <v>Jul</v>
      </c>
      <c r="BV27" s="69">
        <f>IF(Assumptions!$B$27&gt;6,6,Assumptions!$B$27)</f>
        <v>6</v>
      </c>
      <c r="BW27" s="69">
        <f>IF(Assumptions!$B$27&gt;BV27+12,BV27+12,Assumptions!$B$27)</f>
        <v>18</v>
      </c>
      <c r="BX27" s="69">
        <f>IF(Assumptions!$B$27&gt;BW27+12,BW27+12,Assumptions!$B$27)</f>
        <v>30</v>
      </c>
      <c r="BY27" s="69">
        <f>IF(Assumptions!$B$27&gt;BX27+12,BX27+12,Assumptions!$B$27)</f>
        <v>42</v>
      </c>
      <c r="BZ27" s="69">
        <f>IF(Assumptions!$B$27&gt;BY27+12,BY27+12,Assumptions!$B$27)</f>
        <v>48</v>
      </c>
      <c r="CA27" s="69">
        <f>IF(Assumptions!$B$27&gt;BZ27+12,BZ27+12,Assumptions!$B$27)</f>
        <v>48</v>
      </c>
      <c r="CB27" s="69">
        <f>IF(Assumptions!$B$27&gt;CA27+12,CA27+12,Assumptions!$B$27)</f>
        <v>48</v>
      </c>
      <c r="CC27" s="69">
        <f>IF(Assumptions!$B$27&gt;CB27+12,CB27+12,Assumptions!$B$27)</f>
        <v>48</v>
      </c>
      <c r="CD27" s="50" t="str">
        <f t="shared" si="9"/>
        <v>Jul</v>
      </c>
      <c r="CE27" s="69">
        <f>IF(Assumptions!$B$27&gt;6,6,Assumptions!$B$27)</f>
        <v>6</v>
      </c>
      <c r="CF27" s="69">
        <f>IF(Assumptions!$B$27&gt;CE27+12,CE27+12,Assumptions!$B$27)</f>
        <v>18</v>
      </c>
      <c r="CG27" s="69">
        <f>IF(Assumptions!$B$27&gt;CF27+12,CF27+12,Assumptions!$B$27)</f>
        <v>30</v>
      </c>
      <c r="CH27" s="69">
        <f>IF(Assumptions!$B$27&gt;CG27+12,CG27+12,Assumptions!$B$27)</f>
        <v>42</v>
      </c>
      <c r="CI27" s="69">
        <f>IF(Assumptions!$B$27&gt;CH27+12,CH27+12,Assumptions!$B$27)</f>
        <v>48</v>
      </c>
      <c r="CJ27" s="69">
        <f>IF(Assumptions!$B$27&gt;CI27+12,CI27+12,Assumptions!$B$27)</f>
        <v>48</v>
      </c>
      <c r="CK27" s="69">
        <f>IF(Assumptions!$B$27&gt;CJ27+12,CJ27+12,Assumptions!$B$27)</f>
        <v>48</v>
      </c>
      <c r="CL27" s="69">
        <f>IF(Assumptions!$B$27&gt;CK27+12,CK27+12,Assumptions!$B$27)</f>
        <v>48</v>
      </c>
    </row>
    <row r="28" spans="1:90" ht="13.7" customHeight="1">
      <c r="A28" s="50" t="str">
        <f t="shared" si="0"/>
        <v>Aug</v>
      </c>
      <c r="B28" s="41">
        <f>IF(Assumptions!$B$27&gt;5,5,Assumptions!$B$27)</f>
        <v>5</v>
      </c>
      <c r="C28" s="41">
        <f>IF(Assumptions!$B$27&gt;B28+12,B28+12,Assumptions!$B$27)</f>
        <v>17</v>
      </c>
      <c r="D28" s="41">
        <f>IF(Assumptions!$B$27&gt;C28+12,C28+12,Assumptions!$B$27)</f>
        <v>29</v>
      </c>
      <c r="E28" s="41">
        <f>IF(Assumptions!$B$27&gt;D28+12,D28+12,Assumptions!$B$27)</f>
        <v>41</v>
      </c>
      <c r="F28" s="41">
        <f>IF(Assumptions!$B$27&gt;E28+12,E28+12,Assumptions!$B$27)</f>
        <v>48</v>
      </c>
      <c r="G28" s="41">
        <f>IF(Assumptions!$B$27&gt;F28+12,F28+12,Assumptions!$B$27)</f>
        <v>48</v>
      </c>
      <c r="H28" s="41">
        <f>IF(Assumptions!$B$27&gt;G28+12,G28+12,Assumptions!$B$27)</f>
        <v>48</v>
      </c>
      <c r="I28" s="41">
        <f>IF(Assumptions!$B$27&gt;H28+12,H28+12,Assumptions!$B$27)</f>
        <v>48</v>
      </c>
      <c r="J28" s="68" t="str">
        <f t="shared" si="1"/>
        <v>Aug</v>
      </c>
      <c r="K28" s="41">
        <f>IF(Assumptions!$B$27&gt;5,5,Assumptions!$B$27)</f>
        <v>5</v>
      </c>
      <c r="L28" s="69">
        <f>IF(Assumptions!$B$27&gt;K28+12,K28+12,Assumptions!$B$27)</f>
        <v>17</v>
      </c>
      <c r="M28" s="69">
        <f>IF(Assumptions!$B$27&gt;L28+12,L28+12,Assumptions!$B$27)</f>
        <v>29</v>
      </c>
      <c r="N28" s="69">
        <f>IF(Assumptions!$B$27&gt;M28+12,M28+12,Assumptions!$B$27)</f>
        <v>41</v>
      </c>
      <c r="O28" s="69">
        <f>IF(Assumptions!$B$27&gt;N28+12,N28+12,Assumptions!$B$27)</f>
        <v>48</v>
      </c>
      <c r="P28" s="69">
        <f>IF(Assumptions!$B$27&gt;O28+12,O28+12,Assumptions!$B$27)</f>
        <v>48</v>
      </c>
      <c r="Q28" s="69">
        <f>IF(Assumptions!$B$27&gt;P28+12,P28+12,Assumptions!$B$27)</f>
        <v>48</v>
      </c>
      <c r="R28" s="69">
        <f>IF(Assumptions!$B$27&gt;Q28+12,Q28+12,Assumptions!$B$27)</f>
        <v>48</v>
      </c>
      <c r="S28" s="50" t="str">
        <f t="shared" si="2"/>
        <v>Aug</v>
      </c>
      <c r="T28" s="69">
        <f>IF(Assumptions!$B$27&gt;5,5,Assumptions!$B$27)</f>
        <v>5</v>
      </c>
      <c r="U28" s="69">
        <f>IF(Assumptions!$B$27&gt;T28+12,T28+12,Assumptions!$B$27)</f>
        <v>17</v>
      </c>
      <c r="V28" s="69">
        <f>IF(Assumptions!$B$27&gt;U28+12,U28+12,Assumptions!$B$27)</f>
        <v>29</v>
      </c>
      <c r="W28" s="69">
        <f>IF(Assumptions!$B$27&gt;V28+12,V28+12,Assumptions!$B$27)</f>
        <v>41</v>
      </c>
      <c r="X28" s="69">
        <f>IF(Assumptions!$B$27&gt;W28+12,W28+12,Assumptions!$B$27)</f>
        <v>48</v>
      </c>
      <c r="Y28" s="69">
        <f>IF(Assumptions!$B$27&gt;X28+12,X28+12,Assumptions!$B$27)</f>
        <v>48</v>
      </c>
      <c r="Z28" s="69">
        <f>IF(Assumptions!$B$27&gt;Y28+12,Y28+12,Assumptions!$B$27)</f>
        <v>48</v>
      </c>
      <c r="AA28" s="69">
        <f>IF(Assumptions!$B$27&gt;Z28+12,Z28+12,Assumptions!$B$27)</f>
        <v>48</v>
      </c>
      <c r="AB28" s="50" t="str">
        <f t="shared" si="3"/>
        <v>Aug</v>
      </c>
      <c r="AC28" s="69">
        <f>IF(Assumptions!$B$27&gt;5,5,Assumptions!$B$27)</f>
        <v>5</v>
      </c>
      <c r="AD28" s="69">
        <f>IF(Assumptions!$B$27&gt;AC28+12,AC28+12,Assumptions!$B$27)</f>
        <v>17</v>
      </c>
      <c r="AE28" s="69">
        <f>IF(Assumptions!$B$27&gt;AD28+12,AD28+12,Assumptions!$B$27)</f>
        <v>29</v>
      </c>
      <c r="AF28" s="69">
        <f>IF(Assumptions!$B$27&gt;AE28+12,AE28+12,Assumptions!$B$27)</f>
        <v>41</v>
      </c>
      <c r="AG28" s="69">
        <f>IF(Assumptions!$B$27&gt;AF28+12,AF28+12,Assumptions!$B$27)</f>
        <v>48</v>
      </c>
      <c r="AH28" s="69">
        <f>IF(Assumptions!$B$27&gt;AG28+12,AG28+12,Assumptions!$B$27)</f>
        <v>48</v>
      </c>
      <c r="AI28" s="69">
        <f>IF(Assumptions!$B$27&gt;AH28+12,AH28+12,Assumptions!$B$27)</f>
        <v>48</v>
      </c>
      <c r="AJ28" s="69">
        <f>IF(Assumptions!$B$27&gt;AI28+12,AI28+12,Assumptions!$B$27)</f>
        <v>48</v>
      </c>
      <c r="AK28" s="50" t="str">
        <f t="shared" si="4"/>
        <v>Aug</v>
      </c>
      <c r="AL28" s="69">
        <f>IF(Assumptions!$B$27&gt;5,5,Assumptions!$B$27)</f>
        <v>5</v>
      </c>
      <c r="AM28" s="69">
        <f>IF(Assumptions!$B$27&gt;AL28+12,AL28+12,Assumptions!$B$27)</f>
        <v>17</v>
      </c>
      <c r="AN28" s="69">
        <f>IF(Assumptions!$B$27&gt;AM28+12,AM28+12,Assumptions!$B$27)</f>
        <v>29</v>
      </c>
      <c r="AO28" s="69">
        <f>IF(Assumptions!$B$27&gt;AN28+12,AN28+12,Assumptions!$B$27)</f>
        <v>41</v>
      </c>
      <c r="AP28" s="69">
        <f>IF(Assumptions!$B$27&gt;AO28+12,AO28+12,Assumptions!$B$27)</f>
        <v>48</v>
      </c>
      <c r="AQ28" s="69">
        <f>IF(Assumptions!$B$27&gt;AP28+12,AP28+12,Assumptions!$B$27)</f>
        <v>48</v>
      </c>
      <c r="AR28" s="69">
        <f>IF(Assumptions!$B$27&gt;AQ28+12,AQ28+12,Assumptions!$B$27)</f>
        <v>48</v>
      </c>
      <c r="AS28" s="69">
        <f>IF(Assumptions!$B$27&gt;AR28+12,AR28+12,Assumptions!$B$27)</f>
        <v>48</v>
      </c>
      <c r="AT28" s="50" t="str">
        <f t="shared" si="5"/>
        <v>Aug</v>
      </c>
      <c r="AU28" s="69">
        <f>IF(Assumptions!$B$27&gt;5,5,Assumptions!$B$27)</f>
        <v>5</v>
      </c>
      <c r="AV28" s="69">
        <f>IF(Assumptions!$B$27&gt;AU28+12,AU28+12,Assumptions!$B$27)</f>
        <v>17</v>
      </c>
      <c r="AW28" s="69">
        <f>IF(Assumptions!$B$27&gt;AV28+12,AV28+12,Assumptions!$B$27)</f>
        <v>29</v>
      </c>
      <c r="AX28" s="69">
        <f>IF(Assumptions!$B$27&gt;AW28+12,AW28+12,Assumptions!$B$27)</f>
        <v>41</v>
      </c>
      <c r="AY28" s="69">
        <f>IF(Assumptions!$B$27&gt;AX28+12,AX28+12,Assumptions!$B$27)</f>
        <v>48</v>
      </c>
      <c r="AZ28" s="69">
        <f>IF(Assumptions!$B$27&gt;AY28+12,AY28+12,Assumptions!$B$27)</f>
        <v>48</v>
      </c>
      <c r="BA28" s="69">
        <f>IF(Assumptions!$B$27&gt;AZ28+12,AZ28+12,Assumptions!$B$27)</f>
        <v>48</v>
      </c>
      <c r="BB28" s="69">
        <f>IF(Assumptions!$B$27&gt;BA28+12,BA28+12,Assumptions!$B$27)</f>
        <v>48</v>
      </c>
      <c r="BC28" s="50" t="str">
        <f t="shared" si="6"/>
        <v>Aug</v>
      </c>
      <c r="BD28" s="69">
        <f>IF(Assumptions!$B$27&gt;5,5,Assumptions!$B$27)</f>
        <v>5</v>
      </c>
      <c r="BE28" s="69">
        <f>IF(Assumptions!$B$27&gt;BD28+12,BD28+12,Assumptions!$B$27)</f>
        <v>17</v>
      </c>
      <c r="BF28" s="69">
        <f>IF(Assumptions!$B$27&gt;BE28+12,BE28+12,Assumptions!$B$27)</f>
        <v>29</v>
      </c>
      <c r="BG28" s="69">
        <f>IF(Assumptions!$B$27&gt;BF28+12,BF28+12,Assumptions!$B$27)</f>
        <v>41</v>
      </c>
      <c r="BH28" s="69">
        <f>IF(Assumptions!$B$27&gt;BG28+12,BG28+12,Assumptions!$B$27)</f>
        <v>48</v>
      </c>
      <c r="BI28" s="69">
        <f>IF(Assumptions!$B$27&gt;BH28+12,BH28+12,Assumptions!$B$27)</f>
        <v>48</v>
      </c>
      <c r="BJ28" s="69">
        <f>IF(Assumptions!$B$27&gt;BI28+12,BI28+12,Assumptions!$B$27)</f>
        <v>48</v>
      </c>
      <c r="BK28" s="69">
        <f>IF(Assumptions!$B$27&gt;BJ28+12,BJ28+12,Assumptions!$B$27)</f>
        <v>48</v>
      </c>
      <c r="BL28" s="50" t="str">
        <f t="shared" si="7"/>
        <v>Aug</v>
      </c>
      <c r="BM28" s="69">
        <f>IF(Assumptions!$B$27&gt;5,5,Assumptions!$B$27)</f>
        <v>5</v>
      </c>
      <c r="BN28" s="69">
        <f>IF(Assumptions!$B$27&gt;BM28+12,BM28+12,Assumptions!$B$27)</f>
        <v>17</v>
      </c>
      <c r="BO28" s="69">
        <f>IF(Assumptions!$B$27&gt;BN28+12,BN28+12,Assumptions!$B$27)</f>
        <v>29</v>
      </c>
      <c r="BP28" s="69">
        <f>IF(Assumptions!$B$27&gt;BO28+12,BO28+12,Assumptions!$B$27)</f>
        <v>41</v>
      </c>
      <c r="BQ28" s="69">
        <f>IF(Assumptions!$B$27&gt;BP28+12,BP28+12,Assumptions!$B$27)</f>
        <v>48</v>
      </c>
      <c r="BR28" s="69">
        <f>IF(Assumptions!$B$27&gt;BQ28+12,BQ28+12,Assumptions!$B$27)</f>
        <v>48</v>
      </c>
      <c r="BS28" s="69">
        <f>IF(Assumptions!$B$27&gt;BR28+12,BR28+12,Assumptions!$B$27)</f>
        <v>48</v>
      </c>
      <c r="BT28" s="69">
        <f>IF(Assumptions!$B$27&gt;BS28+12,BS28+12,Assumptions!$B$27)</f>
        <v>48</v>
      </c>
      <c r="BU28" s="50" t="str">
        <f t="shared" si="8"/>
        <v>Aug</v>
      </c>
      <c r="BV28" s="69">
        <f>IF(Assumptions!$B$27&gt;5,5,Assumptions!$B$27)</f>
        <v>5</v>
      </c>
      <c r="BW28" s="69">
        <f>IF(Assumptions!$B$27&gt;BV28+12,BV28+12,Assumptions!$B$27)</f>
        <v>17</v>
      </c>
      <c r="BX28" s="69">
        <f>IF(Assumptions!$B$27&gt;BW28+12,BW28+12,Assumptions!$B$27)</f>
        <v>29</v>
      </c>
      <c r="BY28" s="69">
        <f>IF(Assumptions!$B$27&gt;BX28+12,BX28+12,Assumptions!$B$27)</f>
        <v>41</v>
      </c>
      <c r="BZ28" s="69">
        <f>IF(Assumptions!$B$27&gt;BY28+12,BY28+12,Assumptions!$B$27)</f>
        <v>48</v>
      </c>
      <c r="CA28" s="69">
        <f>IF(Assumptions!$B$27&gt;BZ28+12,BZ28+12,Assumptions!$B$27)</f>
        <v>48</v>
      </c>
      <c r="CB28" s="69">
        <f>IF(Assumptions!$B$27&gt;CA28+12,CA28+12,Assumptions!$B$27)</f>
        <v>48</v>
      </c>
      <c r="CC28" s="69">
        <f>IF(Assumptions!$B$27&gt;CB28+12,CB28+12,Assumptions!$B$27)</f>
        <v>48</v>
      </c>
      <c r="CD28" s="50" t="str">
        <f t="shared" si="9"/>
        <v>Aug</v>
      </c>
      <c r="CE28" s="69">
        <f>IF(Assumptions!$B$27&gt;5,5,Assumptions!$B$27)</f>
        <v>5</v>
      </c>
      <c r="CF28" s="69">
        <f>IF(Assumptions!$B$27&gt;CE28+12,CE28+12,Assumptions!$B$27)</f>
        <v>17</v>
      </c>
      <c r="CG28" s="69">
        <f>IF(Assumptions!$B$27&gt;CF28+12,CF28+12,Assumptions!$B$27)</f>
        <v>29</v>
      </c>
      <c r="CH28" s="69">
        <f>IF(Assumptions!$B$27&gt;CG28+12,CG28+12,Assumptions!$B$27)</f>
        <v>41</v>
      </c>
      <c r="CI28" s="69">
        <f>IF(Assumptions!$B$27&gt;CH28+12,CH28+12,Assumptions!$B$27)</f>
        <v>48</v>
      </c>
      <c r="CJ28" s="69">
        <f>IF(Assumptions!$B$27&gt;CI28+12,CI28+12,Assumptions!$B$27)</f>
        <v>48</v>
      </c>
      <c r="CK28" s="69">
        <f>IF(Assumptions!$B$27&gt;CJ28+12,CJ28+12,Assumptions!$B$27)</f>
        <v>48</v>
      </c>
      <c r="CL28" s="69">
        <f>IF(Assumptions!$B$27&gt;CK28+12,CK28+12,Assumptions!$B$27)</f>
        <v>48</v>
      </c>
    </row>
    <row r="29" spans="1:90" ht="13.7" customHeight="1">
      <c r="A29" s="50" t="str">
        <f t="shared" si="0"/>
        <v>Sep</v>
      </c>
      <c r="B29" s="41">
        <f>IF(Assumptions!$B$27&gt;4,4,Assumptions!$B$27)</f>
        <v>4</v>
      </c>
      <c r="C29" s="41">
        <f>IF(Assumptions!$B$27&gt;B29+12,B29+12,Assumptions!$B$27)</f>
        <v>16</v>
      </c>
      <c r="D29" s="41">
        <f>IF(Assumptions!$B$27&gt;C29+12,C29+12,Assumptions!$B$27)</f>
        <v>28</v>
      </c>
      <c r="E29" s="41">
        <f>IF(Assumptions!$B$27&gt;D29+12,D29+12,Assumptions!$B$27)</f>
        <v>40</v>
      </c>
      <c r="F29" s="41">
        <f>IF(Assumptions!$B$27&gt;E29+12,E29+12,Assumptions!$B$27)</f>
        <v>48</v>
      </c>
      <c r="G29" s="41">
        <f>IF(Assumptions!$B$27&gt;F29+12,F29+12,Assumptions!$B$27)</f>
        <v>48</v>
      </c>
      <c r="H29" s="41">
        <f>IF(Assumptions!$B$27&gt;G29+12,G29+12,Assumptions!$B$27)</f>
        <v>48</v>
      </c>
      <c r="I29" s="41">
        <f>IF(Assumptions!$B$27&gt;H29+12,H29+12,Assumptions!$B$27)</f>
        <v>48</v>
      </c>
      <c r="J29" s="68" t="str">
        <f t="shared" si="1"/>
        <v>Sep</v>
      </c>
      <c r="K29" s="41">
        <f>IF(Assumptions!$B$27&gt;4,4,Assumptions!$B$27)</f>
        <v>4</v>
      </c>
      <c r="L29" s="69">
        <f>IF(Assumptions!$B$27&gt;K29+12,K29+12,Assumptions!$B$27)</f>
        <v>16</v>
      </c>
      <c r="M29" s="69">
        <f>IF(Assumptions!$B$27&gt;L29+12,L29+12,Assumptions!$B$27)</f>
        <v>28</v>
      </c>
      <c r="N29" s="69">
        <f>IF(Assumptions!$B$27&gt;M29+12,M29+12,Assumptions!$B$27)</f>
        <v>40</v>
      </c>
      <c r="O29" s="69">
        <f>IF(Assumptions!$B$27&gt;N29+12,N29+12,Assumptions!$B$27)</f>
        <v>48</v>
      </c>
      <c r="P29" s="69">
        <f>IF(Assumptions!$B$27&gt;O29+12,O29+12,Assumptions!$B$27)</f>
        <v>48</v>
      </c>
      <c r="Q29" s="69">
        <f>IF(Assumptions!$B$27&gt;P29+12,P29+12,Assumptions!$B$27)</f>
        <v>48</v>
      </c>
      <c r="R29" s="69">
        <f>IF(Assumptions!$B$27&gt;Q29+12,Q29+12,Assumptions!$B$27)</f>
        <v>48</v>
      </c>
      <c r="S29" s="50" t="str">
        <f t="shared" si="2"/>
        <v>Sep</v>
      </c>
      <c r="T29" s="69">
        <f>IF(Assumptions!$B$27&gt;4,4,Assumptions!$B$27)</f>
        <v>4</v>
      </c>
      <c r="U29" s="69">
        <f>IF(Assumptions!$B$27&gt;T29+12,T29+12,Assumptions!$B$27)</f>
        <v>16</v>
      </c>
      <c r="V29" s="69">
        <f>IF(Assumptions!$B$27&gt;U29+12,U29+12,Assumptions!$B$27)</f>
        <v>28</v>
      </c>
      <c r="W29" s="69">
        <f>IF(Assumptions!$B$27&gt;V29+12,V29+12,Assumptions!$B$27)</f>
        <v>40</v>
      </c>
      <c r="X29" s="69">
        <f>IF(Assumptions!$B$27&gt;W29+12,W29+12,Assumptions!$B$27)</f>
        <v>48</v>
      </c>
      <c r="Y29" s="69">
        <f>IF(Assumptions!$B$27&gt;X29+12,X29+12,Assumptions!$B$27)</f>
        <v>48</v>
      </c>
      <c r="Z29" s="69">
        <f>IF(Assumptions!$B$27&gt;Y29+12,Y29+12,Assumptions!$B$27)</f>
        <v>48</v>
      </c>
      <c r="AA29" s="69">
        <f>IF(Assumptions!$B$27&gt;Z29+12,Z29+12,Assumptions!$B$27)</f>
        <v>48</v>
      </c>
      <c r="AB29" s="50" t="str">
        <f t="shared" si="3"/>
        <v>Sep</v>
      </c>
      <c r="AC29" s="69">
        <f>IF(Assumptions!$B$27&gt;4,4,Assumptions!$B$27)</f>
        <v>4</v>
      </c>
      <c r="AD29" s="69">
        <f>IF(Assumptions!$B$27&gt;AC29+12,AC29+12,Assumptions!$B$27)</f>
        <v>16</v>
      </c>
      <c r="AE29" s="69">
        <f>IF(Assumptions!$B$27&gt;AD29+12,AD29+12,Assumptions!$B$27)</f>
        <v>28</v>
      </c>
      <c r="AF29" s="69">
        <f>IF(Assumptions!$B$27&gt;AE29+12,AE29+12,Assumptions!$B$27)</f>
        <v>40</v>
      </c>
      <c r="AG29" s="69">
        <f>IF(Assumptions!$B$27&gt;AF29+12,AF29+12,Assumptions!$B$27)</f>
        <v>48</v>
      </c>
      <c r="AH29" s="69">
        <f>IF(Assumptions!$B$27&gt;AG29+12,AG29+12,Assumptions!$B$27)</f>
        <v>48</v>
      </c>
      <c r="AI29" s="69">
        <f>IF(Assumptions!$B$27&gt;AH29+12,AH29+12,Assumptions!$B$27)</f>
        <v>48</v>
      </c>
      <c r="AJ29" s="69">
        <f>IF(Assumptions!$B$27&gt;AI29+12,AI29+12,Assumptions!$B$27)</f>
        <v>48</v>
      </c>
      <c r="AK29" s="50" t="str">
        <f t="shared" si="4"/>
        <v>Sep</v>
      </c>
      <c r="AL29" s="69">
        <f>IF(Assumptions!$B$27&gt;4,4,Assumptions!$B$27)</f>
        <v>4</v>
      </c>
      <c r="AM29" s="69">
        <f>IF(Assumptions!$B$27&gt;AL29+12,AL29+12,Assumptions!$B$27)</f>
        <v>16</v>
      </c>
      <c r="AN29" s="69">
        <f>IF(Assumptions!$B$27&gt;AM29+12,AM29+12,Assumptions!$B$27)</f>
        <v>28</v>
      </c>
      <c r="AO29" s="69">
        <f>IF(Assumptions!$B$27&gt;AN29+12,AN29+12,Assumptions!$B$27)</f>
        <v>40</v>
      </c>
      <c r="AP29" s="69">
        <f>IF(Assumptions!$B$27&gt;AO29+12,AO29+12,Assumptions!$B$27)</f>
        <v>48</v>
      </c>
      <c r="AQ29" s="69">
        <f>IF(Assumptions!$B$27&gt;AP29+12,AP29+12,Assumptions!$B$27)</f>
        <v>48</v>
      </c>
      <c r="AR29" s="69">
        <f>IF(Assumptions!$B$27&gt;AQ29+12,AQ29+12,Assumptions!$B$27)</f>
        <v>48</v>
      </c>
      <c r="AS29" s="69">
        <f>IF(Assumptions!$B$27&gt;AR29+12,AR29+12,Assumptions!$B$27)</f>
        <v>48</v>
      </c>
      <c r="AT29" s="50" t="str">
        <f t="shared" si="5"/>
        <v>Sep</v>
      </c>
      <c r="AU29" s="69">
        <f>IF(Assumptions!$B$27&gt;4,4,Assumptions!$B$27)</f>
        <v>4</v>
      </c>
      <c r="AV29" s="69">
        <f>IF(Assumptions!$B$27&gt;AU29+12,AU29+12,Assumptions!$B$27)</f>
        <v>16</v>
      </c>
      <c r="AW29" s="69">
        <f>IF(Assumptions!$B$27&gt;AV29+12,AV29+12,Assumptions!$B$27)</f>
        <v>28</v>
      </c>
      <c r="AX29" s="69">
        <f>IF(Assumptions!$B$27&gt;AW29+12,AW29+12,Assumptions!$B$27)</f>
        <v>40</v>
      </c>
      <c r="AY29" s="69">
        <f>IF(Assumptions!$B$27&gt;AX29+12,AX29+12,Assumptions!$B$27)</f>
        <v>48</v>
      </c>
      <c r="AZ29" s="69">
        <f>IF(Assumptions!$B$27&gt;AY29+12,AY29+12,Assumptions!$B$27)</f>
        <v>48</v>
      </c>
      <c r="BA29" s="69">
        <f>IF(Assumptions!$B$27&gt;AZ29+12,AZ29+12,Assumptions!$B$27)</f>
        <v>48</v>
      </c>
      <c r="BB29" s="69">
        <f>IF(Assumptions!$B$27&gt;BA29+12,BA29+12,Assumptions!$B$27)</f>
        <v>48</v>
      </c>
      <c r="BC29" s="50" t="str">
        <f t="shared" si="6"/>
        <v>Sep</v>
      </c>
      <c r="BD29" s="69">
        <f>IF(Assumptions!$B$27&gt;4,4,Assumptions!$B$27)</f>
        <v>4</v>
      </c>
      <c r="BE29" s="69">
        <f>IF(Assumptions!$B$27&gt;BD29+12,BD29+12,Assumptions!$B$27)</f>
        <v>16</v>
      </c>
      <c r="BF29" s="69">
        <f>IF(Assumptions!$B$27&gt;BE29+12,BE29+12,Assumptions!$B$27)</f>
        <v>28</v>
      </c>
      <c r="BG29" s="69">
        <f>IF(Assumptions!$B$27&gt;BF29+12,BF29+12,Assumptions!$B$27)</f>
        <v>40</v>
      </c>
      <c r="BH29" s="69">
        <f>IF(Assumptions!$B$27&gt;BG29+12,BG29+12,Assumptions!$B$27)</f>
        <v>48</v>
      </c>
      <c r="BI29" s="69">
        <f>IF(Assumptions!$B$27&gt;BH29+12,BH29+12,Assumptions!$B$27)</f>
        <v>48</v>
      </c>
      <c r="BJ29" s="69">
        <f>IF(Assumptions!$B$27&gt;BI29+12,BI29+12,Assumptions!$B$27)</f>
        <v>48</v>
      </c>
      <c r="BK29" s="69">
        <f>IF(Assumptions!$B$27&gt;BJ29+12,BJ29+12,Assumptions!$B$27)</f>
        <v>48</v>
      </c>
      <c r="BL29" s="50" t="str">
        <f t="shared" si="7"/>
        <v>Sep</v>
      </c>
      <c r="BM29" s="69">
        <f>IF(Assumptions!$B$27&gt;4,4,Assumptions!$B$27)</f>
        <v>4</v>
      </c>
      <c r="BN29" s="69">
        <f>IF(Assumptions!$B$27&gt;BM29+12,BM29+12,Assumptions!$B$27)</f>
        <v>16</v>
      </c>
      <c r="BO29" s="69">
        <f>IF(Assumptions!$B$27&gt;BN29+12,BN29+12,Assumptions!$B$27)</f>
        <v>28</v>
      </c>
      <c r="BP29" s="69">
        <f>IF(Assumptions!$B$27&gt;BO29+12,BO29+12,Assumptions!$B$27)</f>
        <v>40</v>
      </c>
      <c r="BQ29" s="69">
        <f>IF(Assumptions!$B$27&gt;BP29+12,BP29+12,Assumptions!$B$27)</f>
        <v>48</v>
      </c>
      <c r="BR29" s="69">
        <f>IF(Assumptions!$B$27&gt;BQ29+12,BQ29+12,Assumptions!$B$27)</f>
        <v>48</v>
      </c>
      <c r="BS29" s="69">
        <f>IF(Assumptions!$B$27&gt;BR29+12,BR29+12,Assumptions!$B$27)</f>
        <v>48</v>
      </c>
      <c r="BT29" s="69">
        <f>IF(Assumptions!$B$27&gt;BS29+12,BS29+12,Assumptions!$B$27)</f>
        <v>48</v>
      </c>
      <c r="BU29" s="50" t="str">
        <f t="shared" si="8"/>
        <v>Sep</v>
      </c>
      <c r="BV29" s="69">
        <f>IF(Assumptions!$B$27&gt;4,4,Assumptions!$B$27)</f>
        <v>4</v>
      </c>
      <c r="BW29" s="69">
        <f>IF(Assumptions!$B$27&gt;BV29+12,BV29+12,Assumptions!$B$27)</f>
        <v>16</v>
      </c>
      <c r="BX29" s="69">
        <f>IF(Assumptions!$B$27&gt;BW29+12,BW29+12,Assumptions!$B$27)</f>
        <v>28</v>
      </c>
      <c r="BY29" s="69">
        <f>IF(Assumptions!$B$27&gt;BX29+12,BX29+12,Assumptions!$B$27)</f>
        <v>40</v>
      </c>
      <c r="BZ29" s="69">
        <f>IF(Assumptions!$B$27&gt;BY29+12,BY29+12,Assumptions!$B$27)</f>
        <v>48</v>
      </c>
      <c r="CA29" s="69">
        <f>IF(Assumptions!$B$27&gt;BZ29+12,BZ29+12,Assumptions!$B$27)</f>
        <v>48</v>
      </c>
      <c r="CB29" s="69">
        <f>IF(Assumptions!$B$27&gt;CA29+12,CA29+12,Assumptions!$B$27)</f>
        <v>48</v>
      </c>
      <c r="CC29" s="69">
        <f>IF(Assumptions!$B$27&gt;CB29+12,CB29+12,Assumptions!$B$27)</f>
        <v>48</v>
      </c>
      <c r="CD29" s="50" t="str">
        <f t="shared" si="9"/>
        <v>Sep</v>
      </c>
      <c r="CE29" s="69">
        <f>IF(Assumptions!$B$27&gt;4,4,Assumptions!$B$27)</f>
        <v>4</v>
      </c>
      <c r="CF29" s="69">
        <f>IF(Assumptions!$B$27&gt;CE29+12,CE29+12,Assumptions!$B$27)</f>
        <v>16</v>
      </c>
      <c r="CG29" s="69">
        <f>IF(Assumptions!$B$27&gt;CF29+12,CF29+12,Assumptions!$B$27)</f>
        <v>28</v>
      </c>
      <c r="CH29" s="69">
        <f>IF(Assumptions!$B$27&gt;CG29+12,CG29+12,Assumptions!$B$27)</f>
        <v>40</v>
      </c>
      <c r="CI29" s="69">
        <f>IF(Assumptions!$B$27&gt;CH29+12,CH29+12,Assumptions!$B$27)</f>
        <v>48</v>
      </c>
      <c r="CJ29" s="69">
        <f>IF(Assumptions!$B$27&gt;CI29+12,CI29+12,Assumptions!$B$27)</f>
        <v>48</v>
      </c>
      <c r="CK29" s="69">
        <f>IF(Assumptions!$B$27&gt;CJ29+12,CJ29+12,Assumptions!$B$27)</f>
        <v>48</v>
      </c>
      <c r="CL29" s="69">
        <f>IF(Assumptions!$B$27&gt;CK29+12,CK29+12,Assumptions!$B$27)</f>
        <v>48</v>
      </c>
    </row>
    <row r="30" spans="1:90" ht="13.7" customHeight="1">
      <c r="A30" s="50" t="str">
        <f t="shared" si="0"/>
        <v>Oct</v>
      </c>
      <c r="B30" s="41">
        <f>IF(Assumptions!$B$27&gt;3,3,Assumptions!$B$27)</f>
        <v>3</v>
      </c>
      <c r="C30" s="41">
        <f>IF(Assumptions!$B$27&gt;B30+12,B30+12,Assumptions!$B$27)</f>
        <v>15</v>
      </c>
      <c r="D30" s="41">
        <f>IF(Assumptions!$B$27&gt;C30+12,C30+12,Assumptions!$B$27)</f>
        <v>27</v>
      </c>
      <c r="E30" s="41">
        <f>IF(Assumptions!$B$27&gt;D30+12,D30+12,Assumptions!$B$27)</f>
        <v>39</v>
      </c>
      <c r="F30" s="41">
        <f>IF(Assumptions!$B$27&gt;E30+12,E30+12,Assumptions!$B$27)</f>
        <v>48</v>
      </c>
      <c r="G30" s="41">
        <f>IF(Assumptions!$B$27&gt;F30+12,F30+12,Assumptions!$B$27)</f>
        <v>48</v>
      </c>
      <c r="H30" s="41">
        <f>IF(Assumptions!$B$27&gt;G30+12,G30+12,Assumptions!$B$27)</f>
        <v>48</v>
      </c>
      <c r="I30" s="41">
        <f>IF(Assumptions!$B$27&gt;H30+12,H30+12,Assumptions!$B$27)</f>
        <v>48</v>
      </c>
      <c r="J30" s="68" t="str">
        <f t="shared" si="1"/>
        <v>Oct</v>
      </c>
      <c r="K30" s="41">
        <f>IF(Assumptions!$B$27&gt;3,3,Assumptions!$B$27)</f>
        <v>3</v>
      </c>
      <c r="L30" s="69">
        <f>IF(Assumptions!$B$27&gt;K30+12,K30+12,Assumptions!$B$27)</f>
        <v>15</v>
      </c>
      <c r="M30" s="69">
        <f>IF(Assumptions!$B$27&gt;L30+12,L30+12,Assumptions!$B$27)</f>
        <v>27</v>
      </c>
      <c r="N30" s="69">
        <f>IF(Assumptions!$B$27&gt;M30+12,M30+12,Assumptions!$B$27)</f>
        <v>39</v>
      </c>
      <c r="O30" s="69">
        <f>IF(Assumptions!$B$27&gt;N30+12,N30+12,Assumptions!$B$27)</f>
        <v>48</v>
      </c>
      <c r="P30" s="69">
        <f>IF(Assumptions!$B$27&gt;O30+12,O30+12,Assumptions!$B$27)</f>
        <v>48</v>
      </c>
      <c r="Q30" s="69">
        <f>IF(Assumptions!$B$27&gt;P30+12,P30+12,Assumptions!$B$27)</f>
        <v>48</v>
      </c>
      <c r="R30" s="69">
        <f>IF(Assumptions!$B$27&gt;Q30+12,Q30+12,Assumptions!$B$27)</f>
        <v>48</v>
      </c>
      <c r="S30" s="50" t="str">
        <f t="shared" si="2"/>
        <v>Oct</v>
      </c>
      <c r="T30" s="69">
        <f>IF(Assumptions!$B$27&gt;3,3,Assumptions!$B$27)</f>
        <v>3</v>
      </c>
      <c r="U30" s="69">
        <f>IF(Assumptions!$B$27&gt;T30+12,T30+12,Assumptions!$B$27)</f>
        <v>15</v>
      </c>
      <c r="V30" s="69">
        <f>IF(Assumptions!$B$27&gt;U30+12,U30+12,Assumptions!$B$27)</f>
        <v>27</v>
      </c>
      <c r="W30" s="69">
        <f>IF(Assumptions!$B$27&gt;V30+12,V30+12,Assumptions!$B$27)</f>
        <v>39</v>
      </c>
      <c r="X30" s="69">
        <f>IF(Assumptions!$B$27&gt;W30+12,W30+12,Assumptions!$B$27)</f>
        <v>48</v>
      </c>
      <c r="Y30" s="69">
        <f>IF(Assumptions!$B$27&gt;X30+12,X30+12,Assumptions!$B$27)</f>
        <v>48</v>
      </c>
      <c r="Z30" s="69">
        <f>IF(Assumptions!$B$27&gt;Y30+12,Y30+12,Assumptions!$B$27)</f>
        <v>48</v>
      </c>
      <c r="AA30" s="69">
        <f>IF(Assumptions!$B$27&gt;Z30+12,Z30+12,Assumptions!$B$27)</f>
        <v>48</v>
      </c>
      <c r="AB30" s="50" t="str">
        <f t="shared" si="3"/>
        <v>Oct</v>
      </c>
      <c r="AC30" s="69">
        <f>IF(Assumptions!$B$27&gt;3,3,Assumptions!$B$27)</f>
        <v>3</v>
      </c>
      <c r="AD30" s="69">
        <f>IF(Assumptions!$B$27&gt;AC30+12,AC30+12,Assumptions!$B$27)</f>
        <v>15</v>
      </c>
      <c r="AE30" s="69">
        <f>IF(Assumptions!$B$27&gt;AD30+12,AD30+12,Assumptions!$B$27)</f>
        <v>27</v>
      </c>
      <c r="AF30" s="69">
        <f>IF(Assumptions!$B$27&gt;AE30+12,AE30+12,Assumptions!$B$27)</f>
        <v>39</v>
      </c>
      <c r="AG30" s="69">
        <f>IF(Assumptions!$B$27&gt;AF30+12,AF30+12,Assumptions!$B$27)</f>
        <v>48</v>
      </c>
      <c r="AH30" s="69">
        <f>IF(Assumptions!$B$27&gt;AG30+12,AG30+12,Assumptions!$B$27)</f>
        <v>48</v>
      </c>
      <c r="AI30" s="69">
        <f>IF(Assumptions!$B$27&gt;AH30+12,AH30+12,Assumptions!$B$27)</f>
        <v>48</v>
      </c>
      <c r="AJ30" s="69">
        <f>IF(Assumptions!$B$27&gt;AI30+12,AI30+12,Assumptions!$B$27)</f>
        <v>48</v>
      </c>
      <c r="AK30" s="50" t="str">
        <f t="shared" si="4"/>
        <v>Oct</v>
      </c>
      <c r="AL30" s="69">
        <f>IF(Assumptions!$B$27&gt;3,3,Assumptions!$B$27)</f>
        <v>3</v>
      </c>
      <c r="AM30" s="69">
        <f>IF(Assumptions!$B$27&gt;AL30+12,AL30+12,Assumptions!$B$27)</f>
        <v>15</v>
      </c>
      <c r="AN30" s="69">
        <f>IF(Assumptions!$B$27&gt;AM30+12,AM30+12,Assumptions!$B$27)</f>
        <v>27</v>
      </c>
      <c r="AO30" s="69">
        <f>IF(Assumptions!$B$27&gt;AN30+12,AN30+12,Assumptions!$B$27)</f>
        <v>39</v>
      </c>
      <c r="AP30" s="69">
        <f>IF(Assumptions!$B$27&gt;AO30+12,AO30+12,Assumptions!$B$27)</f>
        <v>48</v>
      </c>
      <c r="AQ30" s="69">
        <f>IF(Assumptions!$B$27&gt;AP30+12,AP30+12,Assumptions!$B$27)</f>
        <v>48</v>
      </c>
      <c r="AR30" s="69">
        <f>IF(Assumptions!$B$27&gt;AQ30+12,AQ30+12,Assumptions!$B$27)</f>
        <v>48</v>
      </c>
      <c r="AS30" s="69">
        <f>IF(Assumptions!$B$27&gt;AR30+12,AR30+12,Assumptions!$B$27)</f>
        <v>48</v>
      </c>
      <c r="AT30" s="50" t="str">
        <f t="shared" si="5"/>
        <v>Oct</v>
      </c>
      <c r="AU30" s="69">
        <f>IF(Assumptions!$B$27&gt;3,3,Assumptions!$B$27)</f>
        <v>3</v>
      </c>
      <c r="AV30" s="69">
        <f>IF(Assumptions!$B$27&gt;AU30+12,AU30+12,Assumptions!$B$27)</f>
        <v>15</v>
      </c>
      <c r="AW30" s="69">
        <f>IF(Assumptions!$B$27&gt;AV30+12,AV30+12,Assumptions!$B$27)</f>
        <v>27</v>
      </c>
      <c r="AX30" s="69">
        <f>IF(Assumptions!$B$27&gt;AW30+12,AW30+12,Assumptions!$B$27)</f>
        <v>39</v>
      </c>
      <c r="AY30" s="69">
        <f>IF(Assumptions!$B$27&gt;AX30+12,AX30+12,Assumptions!$B$27)</f>
        <v>48</v>
      </c>
      <c r="AZ30" s="69">
        <f>IF(Assumptions!$B$27&gt;AY30+12,AY30+12,Assumptions!$B$27)</f>
        <v>48</v>
      </c>
      <c r="BA30" s="69">
        <f>IF(Assumptions!$B$27&gt;AZ30+12,AZ30+12,Assumptions!$B$27)</f>
        <v>48</v>
      </c>
      <c r="BB30" s="69">
        <f>IF(Assumptions!$B$27&gt;BA30+12,BA30+12,Assumptions!$B$27)</f>
        <v>48</v>
      </c>
      <c r="BC30" s="50" t="str">
        <f t="shared" si="6"/>
        <v>Oct</v>
      </c>
      <c r="BD30" s="69">
        <f>IF(Assumptions!$B$27&gt;3,3,Assumptions!$B$27)</f>
        <v>3</v>
      </c>
      <c r="BE30" s="69">
        <f>IF(Assumptions!$B$27&gt;BD30+12,BD30+12,Assumptions!$B$27)</f>
        <v>15</v>
      </c>
      <c r="BF30" s="69">
        <f>IF(Assumptions!$B$27&gt;BE30+12,BE30+12,Assumptions!$B$27)</f>
        <v>27</v>
      </c>
      <c r="BG30" s="69">
        <f>IF(Assumptions!$B$27&gt;BF30+12,BF30+12,Assumptions!$B$27)</f>
        <v>39</v>
      </c>
      <c r="BH30" s="69">
        <f>IF(Assumptions!$B$27&gt;BG30+12,BG30+12,Assumptions!$B$27)</f>
        <v>48</v>
      </c>
      <c r="BI30" s="69">
        <f>IF(Assumptions!$B$27&gt;BH30+12,BH30+12,Assumptions!$B$27)</f>
        <v>48</v>
      </c>
      <c r="BJ30" s="69">
        <f>IF(Assumptions!$B$27&gt;BI30+12,BI30+12,Assumptions!$B$27)</f>
        <v>48</v>
      </c>
      <c r="BK30" s="69">
        <f>IF(Assumptions!$B$27&gt;BJ30+12,BJ30+12,Assumptions!$B$27)</f>
        <v>48</v>
      </c>
      <c r="BL30" s="50" t="str">
        <f t="shared" si="7"/>
        <v>Oct</v>
      </c>
      <c r="BM30" s="69">
        <f>IF(Assumptions!$B$27&gt;3,3,Assumptions!$B$27)</f>
        <v>3</v>
      </c>
      <c r="BN30" s="69">
        <f>IF(Assumptions!$B$27&gt;BM30+12,BM30+12,Assumptions!$B$27)</f>
        <v>15</v>
      </c>
      <c r="BO30" s="69">
        <f>IF(Assumptions!$B$27&gt;BN30+12,BN30+12,Assumptions!$B$27)</f>
        <v>27</v>
      </c>
      <c r="BP30" s="69">
        <f>IF(Assumptions!$B$27&gt;BO30+12,BO30+12,Assumptions!$B$27)</f>
        <v>39</v>
      </c>
      <c r="BQ30" s="69">
        <f>IF(Assumptions!$B$27&gt;BP30+12,BP30+12,Assumptions!$B$27)</f>
        <v>48</v>
      </c>
      <c r="BR30" s="69">
        <f>IF(Assumptions!$B$27&gt;BQ30+12,BQ30+12,Assumptions!$B$27)</f>
        <v>48</v>
      </c>
      <c r="BS30" s="69">
        <f>IF(Assumptions!$B$27&gt;BR30+12,BR30+12,Assumptions!$B$27)</f>
        <v>48</v>
      </c>
      <c r="BT30" s="69">
        <f>IF(Assumptions!$B$27&gt;BS30+12,BS30+12,Assumptions!$B$27)</f>
        <v>48</v>
      </c>
      <c r="BU30" s="50" t="str">
        <f t="shared" si="8"/>
        <v>Oct</v>
      </c>
      <c r="BV30" s="69">
        <f>IF(Assumptions!$B$27&gt;3,3,Assumptions!$B$27)</f>
        <v>3</v>
      </c>
      <c r="BW30" s="69">
        <f>IF(Assumptions!$B$27&gt;BV30+12,BV30+12,Assumptions!$B$27)</f>
        <v>15</v>
      </c>
      <c r="BX30" s="69">
        <f>IF(Assumptions!$B$27&gt;BW30+12,BW30+12,Assumptions!$B$27)</f>
        <v>27</v>
      </c>
      <c r="BY30" s="69">
        <f>IF(Assumptions!$B$27&gt;BX30+12,BX30+12,Assumptions!$B$27)</f>
        <v>39</v>
      </c>
      <c r="BZ30" s="69">
        <f>IF(Assumptions!$B$27&gt;BY30+12,BY30+12,Assumptions!$B$27)</f>
        <v>48</v>
      </c>
      <c r="CA30" s="69">
        <f>IF(Assumptions!$B$27&gt;BZ30+12,BZ30+12,Assumptions!$B$27)</f>
        <v>48</v>
      </c>
      <c r="CB30" s="69">
        <f>IF(Assumptions!$B$27&gt;CA30+12,CA30+12,Assumptions!$B$27)</f>
        <v>48</v>
      </c>
      <c r="CC30" s="69">
        <f>IF(Assumptions!$B$27&gt;CB30+12,CB30+12,Assumptions!$B$27)</f>
        <v>48</v>
      </c>
      <c r="CD30" s="50" t="str">
        <f t="shared" si="9"/>
        <v>Oct</v>
      </c>
      <c r="CE30" s="69">
        <f>IF(Assumptions!$B$27&gt;3,3,Assumptions!$B$27)</f>
        <v>3</v>
      </c>
      <c r="CF30" s="69">
        <f>IF(Assumptions!$B$27&gt;CE30+12,CE30+12,Assumptions!$B$27)</f>
        <v>15</v>
      </c>
      <c r="CG30" s="69">
        <f>IF(Assumptions!$B$27&gt;CF30+12,CF30+12,Assumptions!$B$27)</f>
        <v>27</v>
      </c>
      <c r="CH30" s="69">
        <f>IF(Assumptions!$B$27&gt;CG30+12,CG30+12,Assumptions!$B$27)</f>
        <v>39</v>
      </c>
      <c r="CI30" s="69">
        <f>IF(Assumptions!$B$27&gt;CH30+12,CH30+12,Assumptions!$B$27)</f>
        <v>48</v>
      </c>
      <c r="CJ30" s="69">
        <f>IF(Assumptions!$B$27&gt;CI30+12,CI30+12,Assumptions!$B$27)</f>
        <v>48</v>
      </c>
      <c r="CK30" s="69">
        <f>IF(Assumptions!$B$27&gt;CJ30+12,CJ30+12,Assumptions!$B$27)</f>
        <v>48</v>
      </c>
      <c r="CL30" s="69">
        <f>IF(Assumptions!$B$27&gt;CK30+12,CK30+12,Assumptions!$B$27)</f>
        <v>48</v>
      </c>
    </row>
    <row r="31" spans="1:90" ht="13.7" customHeight="1">
      <c r="A31" s="50" t="str">
        <f t="shared" si="0"/>
        <v>Nov</v>
      </c>
      <c r="B31" s="41">
        <f>IF(Assumptions!$B$27&gt;2,2,Assumptions!$B$27)</f>
        <v>2</v>
      </c>
      <c r="C31" s="41">
        <f>IF(Assumptions!$B$27&gt;B31+12,B31+12,Assumptions!$B$27)</f>
        <v>14</v>
      </c>
      <c r="D31" s="41">
        <f>IF(Assumptions!$B$27&gt;C31+12,C31+12,Assumptions!$B$27)</f>
        <v>26</v>
      </c>
      <c r="E31" s="41">
        <f>IF(Assumptions!$B$27&gt;D31+12,D31+12,Assumptions!$B$27)</f>
        <v>38</v>
      </c>
      <c r="F31" s="41">
        <f>IF(Assumptions!$B$27&gt;E31+12,E31+12,Assumptions!$B$27)</f>
        <v>48</v>
      </c>
      <c r="G31" s="41">
        <f>IF(Assumptions!$B$27&gt;F31+12,F31+12,Assumptions!$B$27)</f>
        <v>48</v>
      </c>
      <c r="H31" s="41">
        <f>IF(Assumptions!$B$27&gt;G31+12,G31+12,Assumptions!$B$27)</f>
        <v>48</v>
      </c>
      <c r="I31" s="41">
        <f>IF(Assumptions!$B$27&gt;H31+12,H31+12,Assumptions!$B$27)</f>
        <v>48</v>
      </c>
      <c r="J31" s="68" t="str">
        <f t="shared" si="1"/>
        <v>Nov</v>
      </c>
      <c r="K31" s="41">
        <f>IF(Assumptions!$B$27&gt;2,2,Assumptions!$B$27)</f>
        <v>2</v>
      </c>
      <c r="L31" s="69">
        <f>IF(Assumptions!$B$27&gt;K31+12,K31+12,Assumptions!$B$27)</f>
        <v>14</v>
      </c>
      <c r="M31" s="69">
        <f>IF(Assumptions!$B$27&gt;L31+12,L31+12,Assumptions!$B$27)</f>
        <v>26</v>
      </c>
      <c r="N31" s="69">
        <f>IF(Assumptions!$B$27&gt;M31+12,M31+12,Assumptions!$B$27)</f>
        <v>38</v>
      </c>
      <c r="O31" s="69">
        <f>IF(Assumptions!$B$27&gt;N31+12,N31+12,Assumptions!$B$27)</f>
        <v>48</v>
      </c>
      <c r="P31" s="69">
        <f>IF(Assumptions!$B$27&gt;O31+12,O31+12,Assumptions!$B$27)</f>
        <v>48</v>
      </c>
      <c r="Q31" s="69">
        <f>IF(Assumptions!$B$27&gt;P31+12,P31+12,Assumptions!$B$27)</f>
        <v>48</v>
      </c>
      <c r="R31" s="69">
        <f>IF(Assumptions!$B$27&gt;Q31+12,Q31+12,Assumptions!$B$27)</f>
        <v>48</v>
      </c>
      <c r="S31" s="50" t="str">
        <f t="shared" si="2"/>
        <v>Nov</v>
      </c>
      <c r="T31" s="69">
        <f>IF(Assumptions!$B$27&gt;2,2,Assumptions!$B$27)</f>
        <v>2</v>
      </c>
      <c r="U31" s="69">
        <f>IF(Assumptions!$B$27&gt;T31+12,T31+12,Assumptions!$B$27)</f>
        <v>14</v>
      </c>
      <c r="V31" s="69">
        <f>IF(Assumptions!$B$27&gt;U31+12,U31+12,Assumptions!$B$27)</f>
        <v>26</v>
      </c>
      <c r="W31" s="69">
        <f>IF(Assumptions!$B$27&gt;V31+12,V31+12,Assumptions!$B$27)</f>
        <v>38</v>
      </c>
      <c r="X31" s="69">
        <f>IF(Assumptions!$B$27&gt;W31+12,W31+12,Assumptions!$B$27)</f>
        <v>48</v>
      </c>
      <c r="Y31" s="69">
        <f>IF(Assumptions!$B$27&gt;X31+12,X31+12,Assumptions!$B$27)</f>
        <v>48</v>
      </c>
      <c r="Z31" s="69">
        <f>IF(Assumptions!$B$27&gt;Y31+12,Y31+12,Assumptions!$B$27)</f>
        <v>48</v>
      </c>
      <c r="AA31" s="69">
        <f>IF(Assumptions!$B$27&gt;Z31+12,Z31+12,Assumptions!$B$27)</f>
        <v>48</v>
      </c>
      <c r="AB31" s="50" t="str">
        <f t="shared" si="3"/>
        <v>Nov</v>
      </c>
      <c r="AC31" s="69">
        <f>IF(Assumptions!$B$27&gt;2,2,Assumptions!$B$27)</f>
        <v>2</v>
      </c>
      <c r="AD31" s="69">
        <f>IF(Assumptions!$B$27&gt;AC31+12,AC31+12,Assumptions!$B$27)</f>
        <v>14</v>
      </c>
      <c r="AE31" s="69">
        <f>IF(Assumptions!$B$27&gt;AD31+12,AD31+12,Assumptions!$B$27)</f>
        <v>26</v>
      </c>
      <c r="AF31" s="69">
        <f>IF(Assumptions!$B$27&gt;AE31+12,AE31+12,Assumptions!$B$27)</f>
        <v>38</v>
      </c>
      <c r="AG31" s="69">
        <f>IF(Assumptions!$B$27&gt;AF31+12,AF31+12,Assumptions!$B$27)</f>
        <v>48</v>
      </c>
      <c r="AH31" s="69">
        <f>IF(Assumptions!$B$27&gt;AG31+12,AG31+12,Assumptions!$B$27)</f>
        <v>48</v>
      </c>
      <c r="AI31" s="69">
        <f>IF(Assumptions!$B$27&gt;AH31+12,AH31+12,Assumptions!$B$27)</f>
        <v>48</v>
      </c>
      <c r="AJ31" s="69">
        <f>IF(Assumptions!$B$27&gt;AI31+12,AI31+12,Assumptions!$B$27)</f>
        <v>48</v>
      </c>
      <c r="AK31" s="50" t="str">
        <f t="shared" si="4"/>
        <v>Nov</v>
      </c>
      <c r="AL31" s="69">
        <f>IF(Assumptions!$B$27&gt;2,2,Assumptions!$B$27)</f>
        <v>2</v>
      </c>
      <c r="AM31" s="69">
        <f>IF(Assumptions!$B$27&gt;AL31+12,AL31+12,Assumptions!$B$27)</f>
        <v>14</v>
      </c>
      <c r="AN31" s="69">
        <f>IF(Assumptions!$B$27&gt;AM31+12,AM31+12,Assumptions!$B$27)</f>
        <v>26</v>
      </c>
      <c r="AO31" s="69">
        <f>IF(Assumptions!$B$27&gt;AN31+12,AN31+12,Assumptions!$B$27)</f>
        <v>38</v>
      </c>
      <c r="AP31" s="69">
        <f>IF(Assumptions!$B$27&gt;AO31+12,AO31+12,Assumptions!$B$27)</f>
        <v>48</v>
      </c>
      <c r="AQ31" s="69">
        <f>IF(Assumptions!$B$27&gt;AP31+12,AP31+12,Assumptions!$B$27)</f>
        <v>48</v>
      </c>
      <c r="AR31" s="69">
        <f>IF(Assumptions!$B$27&gt;AQ31+12,AQ31+12,Assumptions!$B$27)</f>
        <v>48</v>
      </c>
      <c r="AS31" s="69">
        <f>IF(Assumptions!$B$27&gt;AR31+12,AR31+12,Assumptions!$B$27)</f>
        <v>48</v>
      </c>
      <c r="AT31" s="50" t="str">
        <f t="shared" si="5"/>
        <v>Nov</v>
      </c>
      <c r="AU31" s="69">
        <f>IF(Assumptions!$B$27&gt;2,2,Assumptions!$B$27)</f>
        <v>2</v>
      </c>
      <c r="AV31" s="69">
        <f>IF(Assumptions!$B$27&gt;AU31+12,AU31+12,Assumptions!$B$27)</f>
        <v>14</v>
      </c>
      <c r="AW31" s="69">
        <f>IF(Assumptions!$B$27&gt;AV31+12,AV31+12,Assumptions!$B$27)</f>
        <v>26</v>
      </c>
      <c r="AX31" s="69">
        <f>IF(Assumptions!$B$27&gt;AW31+12,AW31+12,Assumptions!$B$27)</f>
        <v>38</v>
      </c>
      <c r="AY31" s="69">
        <f>IF(Assumptions!$B$27&gt;AX31+12,AX31+12,Assumptions!$B$27)</f>
        <v>48</v>
      </c>
      <c r="AZ31" s="69">
        <f>IF(Assumptions!$B$27&gt;AY31+12,AY31+12,Assumptions!$B$27)</f>
        <v>48</v>
      </c>
      <c r="BA31" s="69">
        <f>IF(Assumptions!$B$27&gt;AZ31+12,AZ31+12,Assumptions!$B$27)</f>
        <v>48</v>
      </c>
      <c r="BB31" s="69">
        <f>IF(Assumptions!$B$27&gt;BA31+12,BA31+12,Assumptions!$B$27)</f>
        <v>48</v>
      </c>
      <c r="BC31" s="50" t="str">
        <f t="shared" si="6"/>
        <v>Nov</v>
      </c>
      <c r="BD31" s="69">
        <f>IF(Assumptions!$B$27&gt;2,2,Assumptions!$B$27)</f>
        <v>2</v>
      </c>
      <c r="BE31" s="69">
        <f>IF(Assumptions!$B$27&gt;BD31+12,BD31+12,Assumptions!$B$27)</f>
        <v>14</v>
      </c>
      <c r="BF31" s="69">
        <f>IF(Assumptions!$B$27&gt;BE31+12,BE31+12,Assumptions!$B$27)</f>
        <v>26</v>
      </c>
      <c r="BG31" s="69">
        <f>IF(Assumptions!$B$27&gt;BF31+12,BF31+12,Assumptions!$B$27)</f>
        <v>38</v>
      </c>
      <c r="BH31" s="69">
        <f>IF(Assumptions!$B$27&gt;BG31+12,BG31+12,Assumptions!$B$27)</f>
        <v>48</v>
      </c>
      <c r="BI31" s="69">
        <f>IF(Assumptions!$B$27&gt;BH31+12,BH31+12,Assumptions!$B$27)</f>
        <v>48</v>
      </c>
      <c r="BJ31" s="69">
        <f>IF(Assumptions!$B$27&gt;BI31+12,BI31+12,Assumptions!$B$27)</f>
        <v>48</v>
      </c>
      <c r="BK31" s="69">
        <f>IF(Assumptions!$B$27&gt;BJ31+12,BJ31+12,Assumptions!$B$27)</f>
        <v>48</v>
      </c>
      <c r="BL31" s="50" t="str">
        <f t="shared" si="7"/>
        <v>Nov</v>
      </c>
      <c r="BM31" s="69">
        <f>IF(Assumptions!$B$27&gt;2,2,Assumptions!$B$27)</f>
        <v>2</v>
      </c>
      <c r="BN31" s="69">
        <f>IF(Assumptions!$B$27&gt;BM31+12,BM31+12,Assumptions!$B$27)</f>
        <v>14</v>
      </c>
      <c r="BO31" s="69">
        <f>IF(Assumptions!$B$27&gt;BN31+12,BN31+12,Assumptions!$B$27)</f>
        <v>26</v>
      </c>
      <c r="BP31" s="69">
        <f>IF(Assumptions!$B$27&gt;BO31+12,BO31+12,Assumptions!$B$27)</f>
        <v>38</v>
      </c>
      <c r="BQ31" s="69">
        <f>IF(Assumptions!$B$27&gt;BP31+12,BP31+12,Assumptions!$B$27)</f>
        <v>48</v>
      </c>
      <c r="BR31" s="69">
        <f>IF(Assumptions!$B$27&gt;BQ31+12,BQ31+12,Assumptions!$B$27)</f>
        <v>48</v>
      </c>
      <c r="BS31" s="69">
        <f>IF(Assumptions!$B$27&gt;BR31+12,BR31+12,Assumptions!$B$27)</f>
        <v>48</v>
      </c>
      <c r="BT31" s="69">
        <f>IF(Assumptions!$B$27&gt;BS31+12,BS31+12,Assumptions!$B$27)</f>
        <v>48</v>
      </c>
      <c r="BU31" s="50" t="str">
        <f t="shared" si="8"/>
        <v>Nov</v>
      </c>
      <c r="BV31" s="69">
        <f>IF(Assumptions!$B$27&gt;2,2,Assumptions!$B$27)</f>
        <v>2</v>
      </c>
      <c r="BW31" s="69">
        <f>IF(Assumptions!$B$27&gt;BV31+12,BV31+12,Assumptions!$B$27)</f>
        <v>14</v>
      </c>
      <c r="BX31" s="69">
        <f>IF(Assumptions!$B$27&gt;BW31+12,BW31+12,Assumptions!$B$27)</f>
        <v>26</v>
      </c>
      <c r="BY31" s="69">
        <f>IF(Assumptions!$B$27&gt;BX31+12,BX31+12,Assumptions!$B$27)</f>
        <v>38</v>
      </c>
      <c r="BZ31" s="69">
        <f>IF(Assumptions!$B$27&gt;BY31+12,BY31+12,Assumptions!$B$27)</f>
        <v>48</v>
      </c>
      <c r="CA31" s="69">
        <f>IF(Assumptions!$B$27&gt;BZ31+12,BZ31+12,Assumptions!$B$27)</f>
        <v>48</v>
      </c>
      <c r="CB31" s="69">
        <f>IF(Assumptions!$B$27&gt;CA31+12,CA31+12,Assumptions!$B$27)</f>
        <v>48</v>
      </c>
      <c r="CC31" s="69">
        <f>IF(Assumptions!$B$27&gt;CB31+12,CB31+12,Assumptions!$B$27)</f>
        <v>48</v>
      </c>
      <c r="CD31" s="50" t="str">
        <f t="shared" si="9"/>
        <v>Nov</v>
      </c>
      <c r="CE31" s="69">
        <f>IF(Assumptions!$B$27&gt;2,2,Assumptions!$B$27)</f>
        <v>2</v>
      </c>
      <c r="CF31" s="69">
        <f>IF(Assumptions!$B$27&gt;CE31+12,CE31+12,Assumptions!$B$27)</f>
        <v>14</v>
      </c>
      <c r="CG31" s="69">
        <f>IF(Assumptions!$B$27&gt;CF31+12,CF31+12,Assumptions!$B$27)</f>
        <v>26</v>
      </c>
      <c r="CH31" s="69">
        <f>IF(Assumptions!$B$27&gt;CG31+12,CG31+12,Assumptions!$B$27)</f>
        <v>38</v>
      </c>
      <c r="CI31" s="69">
        <f>IF(Assumptions!$B$27&gt;CH31+12,CH31+12,Assumptions!$B$27)</f>
        <v>48</v>
      </c>
      <c r="CJ31" s="69">
        <f>IF(Assumptions!$B$27&gt;CI31+12,CI31+12,Assumptions!$B$27)</f>
        <v>48</v>
      </c>
      <c r="CK31" s="69">
        <f>IF(Assumptions!$B$27&gt;CJ31+12,CJ31+12,Assumptions!$B$27)</f>
        <v>48</v>
      </c>
      <c r="CL31" s="69">
        <f>IF(Assumptions!$B$27&gt;CK31+12,CK31+12,Assumptions!$B$27)</f>
        <v>48</v>
      </c>
    </row>
    <row r="32" spans="1:90" ht="13.7" customHeight="1">
      <c r="A32" s="50" t="str">
        <f t="shared" si="0"/>
        <v>Dec</v>
      </c>
      <c r="B32" s="41">
        <f>IF(Assumptions!$B$27&gt;1,1,Assumptions!$B$27)</f>
        <v>1</v>
      </c>
      <c r="C32" s="41">
        <f>IF(Assumptions!$B$27&gt;B32+12,B32+12,Assumptions!$B$27)</f>
        <v>13</v>
      </c>
      <c r="D32" s="41">
        <f>IF(Assumptions!$B$27&gt;C32+12,C32+12,Assumptions!$B$27)</f>
        <v>25</v>
      </c>
      <c r="E32" s="41">
        <f>IF(Assumptions!$B$27&gt;D32+12,D32+12,Assumptions!$B$27)</f>
        <v>37</v>
      </c>
      <c r="F32" s="41">
        <f>IF(Assumptions!$B$27&gt;E32+12,E32+12,Assumptions!$B$27)</f>
        <v>48</v>
      </c>
      <c r="G32" s="41">
        <f>IF(Assumptions!$B$27&gt;F32+12,F32+12,Assumptions!$B$27)</f>
        <v>48</v>
      </c>
      <c r="H32" s="41">
        <f>IF(Assumptions!$B$27&gt;G32+12,G32+12,Assumptions!$B$27)</f>
        <v>48</v>
      </c>
      <c r="I32" s="41">
        <f>IF(Assumptions!$B$27&gt;H32+12,H32+12,Assumptions!$B$27)</f>
        <v>48</v>
      </c>
      <c r="J32" s="68" t="str">
        <f t="shared" si="1"/>
        <v>Dec</v>
      </c>
      <c r="K32" s="41">
        <f>IF(Assumptions!$B$27&gt;1,1,Assumptions!$B$27)</f>
        <v>1</v>
      </c>
      <c r="L32" s="69">
        <f>IF(Assumptions!$B$27&gt;K32+12,K32+12,Assumptions!$B$27)</f>
        <v>13</v>
      </c>
      <c r="M32" s="69">
        <f>IF(Assumptions!$B$27&gt;L32+12,L32+12,Assumptions!$B$27)</f>
        <v>25</v>
      </c>
      <c r="N32" s="69">
        <f>IF(Assumptions!$B$27&gt;M32+12,M32+12,Assumptions!$B$27)</f>
        <v>37</v>
      </c>
      <c r="O32" s="69">
        <f>IF(Assumptions!$B$27&gt;N32+12,N32+12,Assumptions!$B$27)</f>
        <v>48</v>
      </c>
      <c r="P32" s="69">
        <f>IF(Assumptions!$B$27&gt;O32+12,O32+12,Assumptions!$B$27)</f>
        <v>48</v>
      </c>
      <c r="Q32" s="69">
        <f>IF(Assumptions!$B$27&gt;P32+12,P32+12,Assumptions!$B$27)</f>
        <v>48</v>
      </c>
      <c r="R32" s="69">
        <f>IF(Assumptions!$B$27&gt;Q32+12,Q32+12,Assumptions!$B$27)</f>
        <v>48</v>
      </c>
      <c r="S32" s="50" t="str">
        <f t="shared" si="2"/>
        <v>Dec</v>
      </c>
      <c r="T32" s="69">
        <f>IF(Assumptions!$B$27&gt;1,1,Assumptions!$B$27)</f>
        <v>1</v>
      </c>
      <c r="U32" s="69">
        <f>IF(Assumptions!$B$27&gt;T32+12,T32+12,Assumptions!$B$27)</f>
        <v>13</v>
      </c>
      <c r="V32" s="69">
        <f>IF(Assumptions!$B$27&gt;U32+12,U32+12,Assumptions!$B$27)</f>
        <v>25</v>
      </c>
      <c r="W32" s="69">
        <f>IF(Assumptions!$B$27&gt;V32+12,V32+12,Assumptions!$B$27)</f>
        <v>37</v>
      </c>
      <c r="X32" s="69">
        <f>IF(Assumptions!$B$27&gt;W32+12,W32+12,Assumptions!$B$27)</f>
        <v>48</v>
      </c>
      <c r="Y32" s="69">
        <f>IF(Assumptions!$B$27&gt;X32+12,X32+12,Assumptions!$B$27)</f>
        <v>48</v>
      </c>
      <c r="Z32" s="69">
        <f>IF(Assumptions!$B$27&gt;Y32+12,Y32+12,Assumptions!$B$27)</f>
        <v>48</v>
      </c>
      <c r="AA32" s="69">
        <f>IF(Assumptions!$B$27&gt;Z32+12,Z32+12,Assumptions!$B$27)</f>
        <v>48</v>
      </c>
      <c r="AB32" s="50" t="str">
        <f t="shared" si="3"/>
        <v>Dec</v>
      </c>
      <c r="AC32" s="69">
        <f>IF(Assumptions!$B$27&gt;1,1,Assumptions!$B$27)</f>
        <v>1</v>
      </c>
      <c r="AD32" s="69">
        <f>IF(Assumptions!$B$27&gt;AC32+12,AC32+12,Assumptions!$B$27)</f>
        <v>13</v>
      </c>
      <c r="AE32" s="69">
        <f>IF(Assumptions!$B$27&gt;AD32+12,AD32+12,Assumptions!$B$27)</f>
        <v>25</v>
      </c>
      <c r="AF32" s="69">
        <f>IF(Assumptions!$B$27&gt;AE32+12,AE32+12,Assumptions!$B$27)</f>
        <v>37</v>
      </c>
      <c r="AG32" s="69">
        <f>IF(Assumptions!$B$27&gt;AF32+12,AF32+12,Assumptions!$B$27)</f>
        <v>48</v>
      </c>
      <c r="AH32" s="69">
        <f>IF(Assumptions!$B$27&gt;AG32+12,AG32+12,Assumptions!$B$27)</f>
        <v>48</v>
      </c>
      <c r="AI32" s="69">
        <f>IF(Assumptions!$B$27&gt;AH32+12,AH32+12,Assumptions!$B$27)</f>
        <v>48</v>
      </c>
      <c r="AJ32" s="69">
        <f>IF(Assumptions!$B$27&gt;AI32+12,AI32+12,Assumptions!$B$27)</f>
        <v>48</v>
      </c>
      <c r="AK32" s="50" t="str">
        <f t="shared" si="4"/>
        <v>Dec</v>
      </c>
      <c r="AL32" s="69">
        <f>IF(Assumptions!$B$27&gt;1,1,Assumptions!$B$27)</f>
        <v>1</v>
      </c>
      <c r="AM32" s="69">
        <f>IF(Assumptions!$B$27&gt;AL32+12,AL32+12,Assumptions!$B$27)</f>
        <v>13</v>
      </c>
      <c r="AN32" s="69">
        <f>IF(Assumptions!$B$27&gt;AM32+12,AM32+12,Assumptions!$B$27)</f>
        <v>25</v>
      </c>
      <c r="AO32" s="69">
        <f>IF(Assumptions!$B$27&gt;AN32+12,AN32+12,Assumptions!$B$27)</f>
        <v>37</v>
      </c>
      <c r="AP32" s="69">
        <f>IF(Assumptions!$B$27&gt;AO32+12,AO32+12,Assumptions!$B$27)</f>
        <v>48</v>
      </c>
      <c r="AQ32" s="69">
        <f>IF(Assumptions!$B$27&gt;AP32+12,AP32+12,Assumptions!$B$27)</f>
        <v>48</v>
      </c>
      <c r="AR32" s="69">
        <f>IF(Assumptions!$B$27&gt;AQ32+12,AQ32+12,Assumptions!$B$27)</f>
        <v>48</v>
      </c>
      <c r="AS32" s="69">
        <f>IF(Assumptions!$B$27&gt;AR32+12,AR32+12,Assumptions!$B$27)</f>
        <v>48</v>
      </c>
      <c r="AT32" s="50" t="str">
        <f t="shared" si="5"/>
        <v>Dec</v>
      </c>
      <c r="AU32" s="69">
        <f>IF(Assumptions!$B$27&gt;1,1,Assumptions!$B$27)</f>
        <v>1</v>
      </c>
      <c r="AV32" s="69">
        <f>IF(Assumptions!$B$27&gt;AU32+12,AU32+12,Assumptions!$B$27)</f>
        <v>13</v>
      </c>
      <c r="AW32" s="69">
        <f>IF(Assumptions!$B$27&gt;AV32+12,AV32+12,Assumptions!$B$27)</f>
        <v>25</v>
      </c>
      <c r="AX32" s="69">
        <f>IF(Assumptions!$B$27&gt;AW32+12,AW32+12,Assumptions!$B$27)</f>
        <v>37</v>
      </c>
      <c r="AY32" s="69">
        <f>IF(Assumptions!$B$27&gt;AX32+12,AX32+12,Assumptions!$B$27)</f>
        <v>48</v>
      </c>
      <c r="AZ32" s="69">
        <f>IF(Assumptions!$B$27&gt;AY32+12,AY32+12,Assumptions!$B$27)</f>
        <v>48</v>
      </c>
      <c r="BA32" s="69">
        <f>IF(Assumptions!$B$27&gt;AZ32+12,AZ32+12,Assumptions!$B$27)</f>
        <v>48</v>
      </c>
      <c r="BB32" s="69">
        <f>IF(Assumptions!$B$27&gt;BA32+12,BA32+12,Assumptions!$B$27)</f>
        <v>48</v>
      </c>
      <c r="BC32" s="50" t="str">
        <f t="shared" si="6"/>
        <v>Dec</v>
      </c>
      <c r="BD32" s="69">
        <f>IF(Assumptions!$B$27&gt;1,1,Assumptions!$B$27)</f>
        <v>1</v>
      </c>
      <c r="BE32" s="69">
        <f>IF(Assumptions!$B$27&gt;BD32+12,BD32+12,Assumptions!$B$27)</f>
        <v>13</v>
      </c>
      <c r="BF32" s="69">
        <f>IF(Assumptions!$B$27&gt;BE32+12,BE32+12,Assumptions!$B$27)</f>
        <v>25</v>
      </c>
      <c r="BG32" s="69">
        <f>IF(Assumptions!$B$27&gt;BF32+12,BF32+12,Assumptions!$B$27)</f>
        <v>37</v>
      </c>
      <c r="BH32" s="69">
        <f>IF(Assumptions!$B$27&gt;BG32+12,BG32+12,Assumptions!$B$27)</f>
        <v>48</v>
      </c>
      <c r="BI32" s="69">
        <f>IF(Assumptions!$B$27&gt;BH32+12,BH32+12,Assumptions!$B$27)</f>
        <v>48</v>
      </c>
      <c r="BJ32" s="69">
        <f>IF(Assumptions!$B$27&gt;BI32+12,BI32+12,Assumptions!$B$27)</f>
        <v>48</v>
      </c>
      <c r="BK32" s="69">
        <f>IF(Assumptions!$B$27&gt;BJ32+12,BJ32+12,Assumptions!$B$27)</f>
        <v>48</v>
      </c>
      <c r="BL32" s="50" t="str">
        <f t="shared" si="7"/>
        <v>Dec</v>
      </c>
      <c r="BM32" s="69">
        <f>IF(Assumptions!$B$27&gt;1,1,Assumptions!$B$27)</f>
        <v>1</v>
      </c>
      <c r="BN32" s="69">
        <f>IF(Assumptions!$B$27&gt;BM32+12,BM32+12,Assumptions!$B$27)</f>
        <v>13</v>
      </c>
      <c r="BO32" s="69">
        <f>IF(Assumptions!$B$27&gt;BN32+12,BN32+12,Assumptions!$B$27)</f>
        <v>25</v>
      </c>
      <c r="BP32" s="69">
        <f>IF(Assumptions!$B$27&gt;BO32+12,BO32+12,Assumptions!$B$27)</f>
        <v>37</v>
      </c>
      <c r="BQ32" s="69">
        <f>IF(Assumptions!$B$27&gt;BP32+12,BP32+12,Assumptions!$B$27)</f>
        <v>48</v>
      </c>
      <c r="BR32" s="69">
        <f>IF(Assumptions!$B$27&gt;BQ32+12,BQ32+12,Assumptions!$B$27)</f>
        <v>48</v>
      </c>
      <c r="BS32" s="69">
        <f>IF(Assumptions!$B$27&gt;BR32+12,BR32+12,Assumptions!$B$27)</f>
        <v>48</v>
      </c>
      <c r="BT32" s="69">
        <f>IF(Assumptions!$B$27&gt;BS32+12,BS32+12,Assumptions!$B$27)</f>
        <v>48</v>
      </c>
      <c r="BU32" s="50" t="str">
        <f t="shared" si="8"/>
        <v>Dec</v>
      </c>
      <c r="BV32" s="69">
        <f>IF(Assumptions!$B$27&gt;1,1,Assumptions!$B$27)</f>
        <v>1</v>
      </c>
      <c r="BW32" s="69">
        <f>IF(Assumptions!$B$27&gt;BV32+12,BV32+12,Assumptions!$B$27)</f>
        <v>13</v>
      </c>
      <c r="BX32" s="69">
        <f>IF(Assumptions!$B$27&gt;BW32+12,BW32+12,Assumptions!$B$27)</f>
        <v>25</v>
      </c>
      <c r="BY32" s="69">
        <f>IF(Assumptions!$B$27&gt;BX32+12,BX32+12,Assumptions!$B$27)</f>
        <v>37</v>
      </c>
      <c r="BZ32" s="69">
        <f>IF(Assumptions!$B$27&gt;BY32+12,BY32+12,Assumptions!$B$27)</f>
        <v>48</v>
      </c>
      <c r="CA32" s="69">
        <f>IF(Assumptions!$B$27&gt;BZ32+12,BZ32+12,Assumptions!$B$27)</f>
        <v>48</v>
      </c>
      <c r="CB32" s="69">
        <f>IF(Assumptions!$B$27&gt;CA32+12,CA32+12,Assumptions!$B$27)</f>
        <v>48</v>
      </c>
      <c r="CC32" s="69">
        <f>IF(Assumptions!$B$27&gt;CB32+12,CB32+12,Assumptions!$B$27)</f>
        <v>48</v>
      </c>
      <c r="CD32" s="50" t="str">
        <f t="shared" si="9"/>
        <v>Dec</v>
      </c>
      <c r="CE32" s="69">
        <f>IF(Assumptions!$B$27&gt;1,1,Assumptions!$B$27)</f>
        <v>1</v>
      </c>
      <c r="CF32" s="69">
        <f>IF(Assumptions!$B$27&gt;CE32+12,CE32+12,Assumptions!$B$27)</f>
        <v>13</v>
      </c>
      <c r="CG32" s="69">
        <f>IF(Assumptions!$B$27&gt;CF32+12,CF32+12,Assumptions!$B$27)</f>
        <v>25</v>
      </c>
      <c r="CH32" s="69">
        <f>IF(Assumptions!$B$27&gt;CG32+12,CG32+12,Assumptions!$B$27)</f>
        <v>37</v>
      </c>
      <c r="CI32" s="69">
        <f>IF(Assumptions!$B$27&gt;CH32+12,CH32+12,Assumptions!$B$27)</f>
        <v>48</v>
      </c>
      <c r="CJ32" s="69">
        <f>IF(Assumptions!$B$27&gt;CI32+12,CI32+12,Assumptions!$B$27)</f>
        <v>48</v>
      </c>
      <c r="CK32" s="69">
        <f>IF(Assumptions!$B$27&gt;CJ32+12,CJ32+12,Assumptions!$B$27)</f>
        <v>48</v>
      </c>
      <c r="CL32" s="69">
        <f>IF(Assumptions!$B$27&gt;CK32+12,CK32+12,Assumptions!$B$27)</f>
        <v>48</v>
      </c>
    </row>
    <row r="33" spans="1:90" ht="15.95" customHeight="1">
      <c r="A33" s="38"/>
      <c r="B33" s="44" t="s">
        <v>37</v>
      </c>
      <c r="C33" s="44" t="s">
        <v>38</v>
      </c>
      <c r="D33" s="44" t="s">
        <v>39</v>
      </c>
      <c r="E33" s="44" t="s">
        <v>40</v>
      </c>
      <c r="F33" s="44" t="s">
        <v>41</v>
      </c>
      <c r="G33" s="44" t="s">
        <v>42</v>
      </c>
      <c r="H33" s="44" t="s">
        <v>43</v>
      </c>
      <c r="I33" s="44" t="s">
        <v>44</v>
      </c>
      <c r="J33" s="17"/>
      <c r="K33" s="44" t="s">
        <v>37</v>
      </c>
      <c r="L33" s="64" t="s">
        <v>38</v>
      </c>
      <c r="M33" s="64" t="s">
        <v>39</v>
      </c>
      <c r="N33" s="64" t="s">
        <v>40</v>
      </c>
      <c r="O33" s="64" t="s">
        <v>41</v>
      </c>
      <c r="P33" s="64" t="s">
        <v>42</v>
      </c>
      <c r="Q33" s="64" t="s">
        <v>43</v>
      </c>
      <c r="R33" s="64" t="s">
        <v>44</v>
      </c>
      <c r="S33" s="38"/>
      <c r="T33" s="64" t="s">
        <v>37</v>
      </c>
      <c r="U33" s="64" t="s">
        <v>38</v>
      </c>
      <c r="V33" s="64" t="s">
        <v>39</v>
      </c>
      <c r="W33" s="64" t="s">
        <v>40</v>
      </c>
      <c r="X33" s="64" t="s">
        <v>41</v>
      </c>
      <c r="Y33" s="64" t="s">
        <v>42</v>
      </c>
      <c r="Z33" s="64" t="s">
        <v>43</v>
      </c>
      <c r="AA33" s="64" t="s">
        <v>44</v>
      </c>
      <c r="AB33" s="38"/>
      <c r="AC33" s="64" t="s">
        <v>37</v>
      </c>
      <c r="AD33" s="64" t="s">
        <v>38</v>
      </c>
      <c r="AE33" s="64" t="s">
        <v>39</v>
      </c>
      <c r="AF33" s="64" t="s">
        <v>40</v>
      </c>
      <c r="AG33" s="64" t="s">
        <v>41</v>
      </c>
      <c r="AH33" s="64" t="s">
        <v>42</v>
      </c>
      <c r="AI33" s="64" t="s">
        <v>43</v>
      </c>
      <c r="AJ33" s="64" t="s">
        <v>44</v>
      </c>
      <c r="AK33" s="38"/>
      <c r="AL33" s="64" t="s">
        <v>37</v>
      </c>
      <c r="AM33" s="64" t="s">
        <v>38</v>
      </c>
      <c r="AN33" s="64" t="s">
        <v>39</v>
      </c>
      <c r="AO33" s="64" t="s">
        <v>40</v>
      </c>
      <c r="AP33" s="64" t="s">
        <v>41</v>
      </c>
      <c r="AQ33" s="64" t="s">
        <v>42</v>
      </c>
      <c r="AR33" s="64" t="s">
        <v>43</v>
      </c>
      <c r="AS33" s="64" t="s">
        <v>44</v>
      </c>
      <c r="AT33" s="38"/>
      <c r="AU33" s="64" t="s">
        <v>37</v>
      </c>
      <c r="AV33" s="64" t="s">
        <v>38</v>
      </c>
      <c r="AW33" s="64" t="s">
        <v>39</v>
      </c>
      <c r="AX33" s="64" t="s">
        <v>40</v>
      </c>
      <c r="AY33" s="64" t="s">
        <v>41</v>
      </c>
      <c r="AZ33" s="64" t="s">
        <v>42</v>
      </c>
      <c r="BA33" s="64" t="s">
        <v>43</v>
      </c>
      <c r="BB33" s="64" t="s">
        <v>44</v>
      </c>
      <c r="BC33" s="38"/>
      <c r="BD33" s="64" t="s">
        <v>37</v>
      </c>
      <c r="BE33" s="64" t="s">
        <v>38</v>
      </c>
      <c r="BF33" s="64" t="s">
        <v>39</v>
      </c>
      <c r="BG33" s="64" t="s">
        <v>40</v>
      </c>
      <c r="BH33" s="64" t="s">
        <v>41</v>
      </c>
      <c r="BI33" s="64" t="s">
        <v>42</v>
      </c>
      <c r="BJ33" s="64" t="s">
        <v>43</v>
      </c>
      <c r="BK33" s="64" t="s">
        <v>44</v>
      </c>
      <c r="BL33" s="38"/>
      <c r="BM33" s="64" t="s">
        <v>37</v>
      </c>
      <c r="BN33" s="64" t="s">
        <v>38</v>
      </c>
      <c r="BO33" s="64" t="s">
        <v>39</v>
      </c>
      <c r="BP33" s="64" t="s">
        <v>40</v>
      </c>
      <c r="BQ33" s="64" t="s">
        <v>41</v>
      </c>
      <c r="BR33" s="64" t="s">
        <v>42</v>
      </c>
      <c r="BS33" s="64" t="s">
        <v>43</v>
      </c>
      <c r="BT33" s="64" t="s">
        <v>44</v>
      </c>
      <c r="BU33" s="38"/>
      <c r="BV33" s="64" t="s">
        <v>37</v>
      </c>
      <c r="BW33" s="64" t="s">
        <v>38</v>
      </c>
      <c r="BX33" s="64" t="s">
        <v>39</v>
      </c>
      <c r="BY33" s="64" t="s">
        <v>40</v>
      </c>
      <c r="BZ33" s="64" t="s">
        <v>41</v>
      </c>
      <c r="CA33" s="64" t="s">
        <v>42</v>
      </c>
      <c r="CB33" s="64" t="s">
        <v>43</v>
      </c>
      <c r="CC33" s="64" t="s">
        <v>44</v>
      </c>
      <c r="CD33" s="38"/>
      <c r="CE33" s="64" t="s">
        <v>37</v>
      </c>
      <c r="CF33" s="64" t="s">
        <v>38</v>
      </c>
      <c r="CG33" s="64" t="s">
        <v>39</v>
      </c>
      <c r="CH33" s="64" t="s">
        <v>40</v>
      </c>
      <c r="CI33" s="64" t="s">
        <v>41</v>
      </c>
      <c r="CJ33" s="64" t="s">
        <v>42</v>
      </c>
      <c r="CK33" s="64" t="s">
        <v>43</v>
      </c>
      <c r="CL33" s="64" t="s">
        <v>44</v>
      </c>
    </row>
    <row r="34" spans="1:90" ht="13.7" customHeight="1">
      <c r="A34" s="50" t="str">
        <f t="shared" ref="A34:A45" si="10">A21</f>
        <v>Jan</v>
      </c>
      <c r="B34" s="70">
        <f>AVERAGE('PR (VSC)'!B34,'78s (VSC)'!B34)</f>
        <v>0.65816326530612246</v>
      </c>
      <c r="C34" s="70">
        <f>AVERAGE('PR (VSC)'!C34,'78s (VSC)'!C34)</f>
        <v>0.37755102040816324</v>
      </c>
      <c r="D34" s="70">
        <f>AVERAGE('PR (VSC)'!D34,'78s (VSC)'!D34)</f>
        <v>0.15816326530612246</v>
      </c>
      <c r="E34" s="70">
        <f>AVERAGE('PR (VSC)'!E34,'78s (VSC)'!E34)</f>
        <v>0</v>
      </c>
      <c r="F34" s="70">
        <f>AVERAGE('PR (VSC)'!F34,'78s (VSC)'!F34)</f>
        <v>0</v>
      </c>
      <c r="G34" s="70">
        <f>AVERAGE('PR (VSC)'!G34,'78s (VSC)'!G34)</f>
        <v>0</v>
      </c>
      <c r="H34" s="70">
        <f>AVERAGE('PR (VSC)'!H34,'78s (VSC)'!H34)</f>
        <v>0</v>
      </c>
      <c r="I34" s="70">
        <f>AVERAGE('PR (VSC)'!I34,'78s (VSC)'!I34)</f>
        <v>0</v>
      </c>
      <c r="J34" s="68" t="str">
        <f t="shared" ref="J34:J45" si="11">J21</f>
        <v>Jan</v>
      </c>
      <c r="K34" s="70">
        <f>AVERAGE('PR (VSC)'!K34,'78s (VSC)'!K34)</f>
        <v>0.65816326530612246</v>
      </c>
      <c r="L34" s="71">
        <f>AVERAGE('PR (VSC)'!L34,'78s (VSC)'!L34)</f>
        <v>0.37755102040816324</v>
      </c>
      <c r="M34" s="71">
        <f>AVERAGE('PR (VSC)'!M34,'78s (VSC)'!M34)</f>
        <v>0.15816326530612246</v>
      </c>
      <c r="N34" s="71">
        <f>AVERAGE('PR (VSC)'!N34,'78s (VSC)'!N34)</f>
        <v>0</v>
      </c>
      <c r="O34" s="71">
        <f>AVERAGE('PR (VSC)'!O34,'78s (VSC)'!O34)</f>
        <v>0</v>
      </c>
      <c r="P34" s="71">
        <f>AVERAGE('PR (VSC)'!P34,'78s (VSC)'!P34)</f>
        <v>0</v>
      </c>
      <c r="Q34" s="71">
        <f>AVERAGE('PR (VSC)'!Q34,'78s (VSC)'!Q34)</f>
        <v>0</v>
      </c>
      <c r="R34" s="71">
        <f>AVERAGE('PR (VSC)'!R34,'78s (VSC)'!R34)</f>
        <v>0</v>
      </c>
      <c r="S34" s="50" t="str">
        <f t="shared" ref="S34:S45" si="12">S21</f>
        <v>Jan</v>
      </c>
      <c r="T34" s="71">
        <f>AVERAGE('PR (VSC)'!T34,'78s (VSC)'!T34)</f>
        <v>0.65816326530612246</v>
      </c>
      <c r="U34" s="71">
        <f>AVERAGE('PR (VSC)'!U34,'78s (VSC)'!U34)</f>
        <v>0.37755102040816324</v>
      </c>
      <c r="V34" s="71">
        <f>AVERAGE('PR (VSC)'!V34,'78s (VSC)'!V34)</f>
        <v>0.15816326530612246</v>
      </c>
      <c r="W34" s="71">
        <f>AVERAGE('PR (VSC)'!W34,'78s (VSC)'!W34)</f>
        <v>0</v>
      </c>
      <c r="X34" s="71">
        <f>AVERAGE('PR (VSC)'!X34,'78s (VSC)'!X34)</f>
        <v>0</v>
      </c>
      <c r="Y34" s="71">
        <f>AVERAGE('PR (VSC)'!Y34,'78s (VSC)'!Y34)</f>
        <v>0</v>
      </c>
      <c r="Z34" s="71">
        <f>AVERAGE('PR (VSC)'!Z34,'78s (VSC)'!Z34)</f>
        <v>0</v>
      </c>
      <c r="AA34" s="71">
        <f>AVERAGE('PR (VSC)'!AA34,'78s (VSC)'!AA34)</f>
        <v>0</v>
      </c>
      <c r="AB34" s="50" t="str">
        <f t="shared" ref="AB34:AB45" si="13">AB21</f>
        <v>Jan</v>
      </c>
      <c r="AC34" s="71">
        <f>AVERAGE('PR (VSC)'!AC34,'78s (VSC)'!AC34)</f>
        <v>0.65816326530612246</v>
      </c>
      <c r="AD34" s="71">
        <f>AVERAGE('PR (VSC)'!AD34,'78s (VSC)'!AD34)</f>
        <v>0.37755102040816324</v>
      </c>
      <c r="AE34" s="71">
        <f>AVERAGE('PR (VSC)'!AE34,'78s (VSC)'!AE34)</f>
        <v>0.15816326530612246</v>
      </c>
      <c r="AF34" s="71">
        <f>AVERAGE('PR (VSC)'!AF34,'78s (VSC)'!AF34)</f>
        <v>0</v>
      </c>
      <c r="AG34" s="71">
        <f>AVERAGE('PR (VSC)'!AG34,'78s (VSC)'!AG34)</f>
        <v>0</v>
      </c>
      <c r="AH34" s="71">
        <f>AVERAGE('PR (VSC)'!AH34,'78s (VSC)'!AH34)</f>
        <v>0</v>
      </c>
      <c r="AI34" s="71">
        <f>AVERAGE('PR (VSC)'!AI34,'78s (VSC)'!AI34)</f>
        <v>0</v>
      </c>
      <c r="AJ34" s="71">
        <f>AVERAGE('PR (VSC)'!AJ34,'78s (VSC)'!AJ34)</f>
        <v>0</v>
      </c>
      <c r="AK34" s="50" t="str">
        <f t="shared" ref="AK34:AK45" si="14">AK21</f>
        <v>Jan</v>
      </c>
      <c r="AL34" s="71">
        <f>AVERAGE('PR (VSC)'!AL34,'78s (VSC)'!AL34)</f>
        <v>0.65816326530612246</v>
      </c>
      <c r="AM34" s="71">
        <f>AVERAGE('PR (VSC)'!AM34,'78s (VSC)'!AM34)</f>
        <v>0.37755102040816324</v>
      </c>
      <c r="AN34" s="71">
        <f>AVERAGE('PR (VSC)'!AN34,'78s (VSC)'!AN34)</f>
        <v>0.15816326530612246</v>
      </c>
      <c r="AO34" s="71">
        <f>AVERAGE('PR (VSC)'!AO34,'78s (VSC)'!AO34)</f>
        <v>0</v>
      </c>
      <c r="AP34" s="71">
        <f>AVERAGE('PR (VSC)'!AP34,'78s (VSC)'!AP34)</f>
        <v>0</v>
      </c>
      <c r="AQ34" s="71">
        <f>AVERAGE('PR (VSC)'!AQ34,'78s (VSC)'!AQ34)</f>
        <v>0</v>
      </c>
      <c r="AR34" s="71">
        <f>AVERAGE('PR (VSC)'!AR34,'78s (VSC)'!AR34)</f>
        <v>0</v>
      </c>
      <c r="AS34" s="71">
        <f>AVERAGE('PR (VSC)'!AS34,'78s (VSC)'!AS34)</f>
        <v>0</v>
      </c>
      <c r="AT34" s="50" t="str">
        <f t="shared" ref="AT34:AT45" si="15">AT21</f>
        <v>Jan</v>
      </c>
      <c r="AU34" s="71">
        <f>AVERAGE('PR (VSC)'!AU34,'78s (VSC)'!AU34)</f>
        <v>0.65816326530612246</v>
      </c>
      <c r="AV34" s="71">
        <f>AVERAGE('PR (VSC)'!AV34,'78s (VSC)'!AV34)</f>
        <v>0.37755102040816324</v>
      </c>
      <c r="AW34" s="71">
        <f>AVERAGE('PR (VSC)'!AW34,'78s (VSC)'!AW34)</f>
        <v>0.15816326530612246</v>
      </c>
      <c r="AX34" s="71">
        <f>AVERAGE('PR (VSC)'!AX34,'78s (VSC)'!AX34)</f>
        <v>0</v>
      </c>
      <c r="AY34" s="71">
        <f>AVERAGE('PR (VSC)'!AY34,'78s (VSC)'!AY34)</f>
        <v>0</v>
      </c>
      <c r="AZ34" s="71">
        <f>AVERAGE('PR (VSC)'!AZ34,'78s (VSC)'!AZ34)</f>
        <v>0</v>
      </c>
      <c r="BA34" s="71">
        <f>AVERAGE('PR (VSC)'!BA34,'78s (VSC)'!BA34)</f>
        <v>0</v>
      </c>
      <c r="BB34" s="71">
        <f>AVERAGE('PR (VSC)'!BB34,'78s (VSC)'!BB34)</f>
        <v>0</v>
      </c>
      <c r="BC34" s="50" t="str">
        <f t="shared" ref="BC34:BC45" si="16">BC21</f>
        <v>Jan</v>
      </c>
      <c r="BD34" s="71">
        <f>AVERAGE('PR (VSC)'!BD34,'78s (VSC)'!BD34)</f>
        <v>0.65816326530612246</v>
      </c>
      <c r="BE34" s="71">
        <f>AVERAGE('PR (VSC)'!BE34,'78s (VSC)'!BE34)</f>
        <v>0.37755102040816324</v>
      </c>
      <c r="BF34" s="71">
        <f>AVERAGE('PR (VSC)'!BF34,'78s (VSC)'!BF34)</f>
        <v>0.15816326530612246</v>
      </c>
      <c r="BG34" s="71">
        <f>AVERAGE('PR (VSC)'!BG34,'78s (VSC)'!BG34)</f>
        <v>0</v>
      </c>
      <c r="BH34" s="71">
        <f>AVERAGE('PR (VSC)'!BH34,'78s (VSC)'!BH34)</f>
        <v>0</v>
      </c>
      <c r="BI34" s="71">
        <f>AVERAGE('PR (VSC)'!BI34,'78s (VSC)'!BI34)</f>
        <v>0</v>
      </c>
      <c r="BJ34" s="71">
        <f>AVERAGE('PR (VSC)'!BJ34,'78s (VSC)'!BJ34)</f>
        <v>0</v>
      </c>
      <c r="BK34" s="71">
        <f>AVERAGE('PR (VSC)'!BK34,'78s (VSC)'!BK34)</f>
        <v>0</v>
      </c>
      <c r="BL34" s="50" t="str">
        <f t="shared" ref="BL34:BL45" si="17">BL21</f>
        <v>Jan</v>
      </c>
      <c r="BM34" s="71">
        <f>AVERAGE('PR (VSC)'!BM34,'78s (VSC)'!BM34)</f>
        <v>0.65816326530612246</v>
      </c>
      <c r="BN34" s="71">
        <f>AVERAGE('PR (VSC)'!BN34,'78s (VSC)'!BN34)</f>
        <v>0.37755102040816324</v>
      </c>
      <c r="BO34" s="71">
        <f>AVERAGE('PR (VSC)'!BO34,'78s (VSC)'!BO34)</f>
        <v>0.15816326530612246</v>
      </c>
      <c r="BP34" s="71">
        <f>AVERAGE('PR (VSC)'!BP34,'78s (VSC)'!BP34)</f>
        <v>0</v>
      </c>
      <c r="BQ34" s="71">
        <f>AVERAGE('PR (VSC)'!BQ34,'78s (VSC)'!BQ34)</f>
        <v>0</v>
      </c>
      <c r="BR34" s="71">
        <f>AVERAGE('PR (VSC)'!BR34,'78s (VSC)'!BR34)</f>
        <v>0</v>
      </c>
      <c r="BS34" s="71">
        <f>AVERAGE('PR (VSC)'!BS34,'78s (VSC)'!BS34)</f>
        <v>0</v>
      </c>
      <c r="BT34" s="71">
        <f>AVERAGE('PR (VSC)'!BT34,'78s (VSC)'!BT34)</f>
        <v>0</v>
      </c>
      <c r="BU34" s="50" t="str">
        <f t="shared" ref="BU34:BU45" si="18">BU21</f>
        <v>Jan</v>
      </c>
      <c r="BV34" s="71">
        <f>AVERAGE('PR (VSC)'!BV34,'78s (VSC)'!BV34)</f>
        <v>0.65816326530612246</v>
      </c>
      <c r="BW34" s="71">
        <f>AVERAGE('PR (VSC)'!BW34,'78s (VSC)'!BW34)</f>
        <v>0.37755102040816324</v>
      </c>
      <c r="BX34" s="71">
        <f>AVERAGE('PR (VSC)'!BX34,'78s (VSC)'!BX34)</f>
        <v>0.15816326530612246</v>
      </c>
      <c r="BY34" s="71">
        <f>AVERAGE('PR (VSC)'!BY34,'78s (VSC)'!BY34)</f>
        <v>0</v>
      </c>
      <c r="BZ34" s="71">
        <f>AVERAGE('PR (VSC)'!BZ34,'78s (VSC)'!BZ34)</f>
        <v>0</v>
      </c>
      <c r="CA34" s="71">
        <f>AVERAGE('PR (VSC)'!CA34,'78s (VSC)'!CA34)</f>
        <v>0</v>
      </c>
      <c r="CB34" s="71">
        <f>AVERAGE('PR (VSC)'!CB34,'78s (VSC)'!CB34)</f>
        <v>0</v>
      </c>
      <c r="CC34" s="71">
        <f>AVERAGE('PR (VSC)'!CC34,'78s (VSC)'!CC34)</f>
        <v>0</v>
      </c>
      <c r="CD34" s="50" t="str">
        <f t="shared" ref="CD34:CD45" si="19">CD21</f>
        <v>Jan</v>
      </c>
      <c r="CE34" s="71">
        <f>AVERAGE('PR (VSC)'!CE34,'78s (VSC)'!CE34)</f>
        <v>0.65816326530612246</v>
      </c>
      <c r="CF34" s="71">
        <f>AVERAGE('PR (VSC)'!CF34,'78s (VSC)'!CF34)</f>
        <v>0.37755102040816324</v>
      </c>
      <c r="CG34" s="71">
        <f>AVERAGE('PR (VSC)'!CG34,'78s (VSC)'!CG34)</f>
        <v>0.15816326530612246</v>
      </c>
      <c r="CH34" s="71">
        <f>AVERAGE('PR (VSC)'!CH34,'78s (VSC)'!CH34)</f>
        <v>0</v>
      </c>
      <c r="CI34" s="71">
        <f>AVERAGE('PR (VSC)'!CI34,'78s (VSC)'!CI34)</f>
        <v>0</v>
      </c>
      <c r="CJ34" s="71">
        <f>AVERAGE('PR (VSC)'!CJ34,'78s (VSC)'!CJ34)</f>
        <v>0</v>
      </c>
      <c r="CK34" s="71">
        <f>AVERAGE('PR (VSC)'!CK34,'78s (VSC)'!CK34)</f>
        <v>0</v>
      </c>
      <c r="CL34" s="71">
        <f>AVERAGE('PR (VSC)'!CL34,'78s (VSC)'!CL34)</f>
        <v>0</v>
      </c>
    </row>
    <row r="35" spans="1:90" ht="13.7" customHeight="1">
      <c r="A35" s="50" t="str">
        <f t="shared" si="10"/>
        <v>Feb</v>
      </c>
      <c r="B35" s="70">
        <f>AVERAGE('PR (VSC)'!B35,'78s (VSC)'!B35)</f>
        <v>0.68431122448979598</v>
      </c>
      <c r="C35" s="70">
        <f>AVERAGE('PR (VSC)'!C35,'78s (VSC)'!C35)</f>
        <v>0.39859693877551017</v>
      </c>
      <c r="D35" s="70">
        <f>AVERAGE('PR (VSC)'!D35,'78s (VSC)'!D35)</f>
        <v>0.17410714285714288</v>
      </c>
      <c r="E35" s="70">
        <f>AVERAGE('PR (VSC)'!E35,'78s (VSC)'!E35)</f>
        <v>1.0841836734693897E-2</v>
      </c>
      <c r="F35" s="70">
        <f>AVERAGE('PR (VSC)'!F35,'78s (VSC)'!F35)</f>
        <v>0</v>
      </c>
      <c r="G35" s="70">
        <f>AVERAGE('PR (VSC)'!G35,'78s (VSC)'!G35)</f>
        <v>0</v>
      </c>
      <c r="H35" s="70">
        <f>AVERAGE('PR (VSC)'!H35,'78s (VSC)'!H35)</f>
        <v>0</v>
      </c>
      <c r="I35" s="70">
        <f>AVERAGE('PR (VSC)'!I35,'78s (VSC)'!I35)</f>
        <v>0</v>
      </c>
      <c r="J35" s="68" t="str">
        <f t="shared" si="11"/>
        <v>Feb</v>
      </c>
      <c r="K35" s="70">
        <f>AVERAGE('PR (VSC)'!K35,'78s (VSC)'!K35)</f>
        <v>0.68431122448979598</v>
      </c>
      <c r="L35" s="71">
        <f>AVERAGE('PR (VSC)'!L35,'78s (VSC)'!L35)</f>
        <v>0.39859693877551017</v>
      </c>
      <c r="M35" s="71">
        <f>AVERAGE('PR (VSC)'!M35,'78s (VSC)'!M35)</f>
        <v>0.17410714285714288</v>
      </c>
      <c r="N35" s="71">
        <f>AVERAGE('PR (VSC)'!N35,'78s (VSC)'!N35)</f>
        <v>1.0841836734693897E-2</v>
      </c>
      <c r="O35" s="71">
        <f>AVERAGE('PR (VSC)'!O35,'78s (VSC)'!O35)</f>
        <v>0</v>
      </c>
      <c r="P35" s="71">
        <f>AVERAGE('PR (VSC)'!P35,'78s (VSC)'!P35)</f>
        <v>0</v>
      </c>
      <c r="Q35" s="71">
        <f>AVERAGE('PR (VSC)'!Q35,'78s (VSC)'!Q35)</f>
        <v>0</v>
      </c>
      <c r="R35" s="71">
        <f>AVERAGE('PR (VSC)'!R35,'78s (VSC)'!R35)</f>
        <v>0</v>
      </c>
      <c r="S35" s="50" t="str">
        <f t="shared" si="12"/>
        <v>Feb</v>
      </c>
      <c r="T35" s="71">
        <f>AVERAGE('PR (VSC)'!T35,'78s (VSC)'!T35)</f>
        <v>0.68431122448979598</v>
      </c>
      <c r="U35" s="71">
        <f>AVERAGE('PR (VSC)'!U35,'78s (VSC)'!U35)</f>
        <v>0.39859693877551017</v>
      </c>
      <c r="V35" s="71">
        <f>AVERAGE('PR (VSC)'!V35,'78s (VSC)'!V35)</f>
        <v>0.17410714285714288</v>
      </c>
      <c r="W35" s="71">
        <f>AVERAGE('PR (VSC)'!W35,'78s (VSC)'!W35)</f>
        <v>1.0841836734693897E-2</v>
      </c>
      <c r="X35" s="71">
        <f>AVERAGE('PR (VSC)'!X35,'78s (VSC)'!X35)</f>
        <v>0</v>
      </c>
      <c r="Y35" s="71">
        <f>AVERAGE('PR (VSC)'!Y35,'78s (VSC)'!Y35)</f>
        <v>0</v>
      </c>
      <c r="Z35" s="71">
        <f>AVERAGE('PR (VSC)'!Z35,'78s (VSC)'!Z35)</f>
        <v>0</v>
      </c>
      <c r="AA35" s="71">
        <f>AVERAGE('PR (VSC)'!AA35,'78s (VSC)'!AA35)</f>
        <v>0</v>
      </c>
      <c r="AB35" s="50" t="str">
        <f t="shared" si="13"/>
        <v>Feb</v>
      </c>
      <c r="AC35" s="71">
        <f>AVERAGE('PR (VSC)'!AC35,'78s (VSC)'!AC35)</f>
        <v>0.68431122448979598</v>
      </c>
      <c r="AD35" s="71">
        <f>AVERAGE('PR (VSC)'!AD35,'78s (VSC)'!AD35)</f>
        <v>0.39859693877551017</v>
      </c>
      <c r="AE35" s="71">
        <f>AVERAGE('PR (VSC)'!AE35,'78s (VSC)'!AE35)</f>
        <v>0.17410714285714288</v>
      </c>
      <c r="AF35" s="71">
        <f>AVERAGE('PR (VSC)'!AF35,'78s (VSC)'!AF35)</f>
        <v>1.0841836734693897E-2</v>
      </c>
      <c r="AG35" s="71">
        <f>AVERAGE('PR (VSC)'!AG35,'78s (VSC)'!AG35)</f>
        <v>0</v>
      </c>
      <c r="AH35" s="71">
        <f>AVERAGE('PR (VSC)'!AH35,'78s (VSC)'!AH35)</f>
        <v>0</v>
      </c>
      <c r="AI35" s="71">
        <f>AVERAGE('PR (VSC)'!AI35,'78s (VSC)'!AI35)</f>
        <v>0</v>
      </c>
      <c r="AJ35" s="71">
        <f>AVERAGE('PR (VSC)'!AJ35,'78s (VSC)'!AJ35)</f>
        <v>0</v>
      </c>
      <c r="AK35" s="50" t="str">
        <f t="shared" si="14"/>
        <v>Feb</v>
      </c>
      <c r="AL35" s="71">
        <f>AVERAGE('PR (VSC)'!AL35,'78s (VSC)'!AL35)</f>
        <v>0.68431122448979598</v>
      </c>
      <c r="AM35" s="71">
        <f>AVERAGE('PR (VSC)'!AM35,'78s (VSC)'!AM35)</f>
        <v>0.39859693877551017</v>
      </c>
      <c r="AN35" s="71">
        <f>AVERAGE('PR (VSC)'!AN35,'78s (VSC)'!AN35)</f>
        <v>0.17410714285714288</v>
      </c>
      <c r="AO35" s="71">
        <f>AVERAGE('PR (VSC)'!AO35,'78s (VSC)'!AO35)</f>
        <v>1.0841836734693897E-2</v>
      </c>
      <c r="AP35" s="71">
        <f>AVERAGE('PR (VSC)'!AP35,'78s (VSC)'!AP35)</f>
        <v>0</v>
      </c>
      <c r="AQ35" s="71">
        <f>AVERAGE('PR (VSC)'!AQ35,'78s (VSC)'!AQ35)</f>
        <v>0</v>
      </c>
      <c r="AR35" s="71">
        <f>AVERAGE('PR (VSC)'!AR35,'78s (VSC)'!AR35)</f>
        <v>0</v>
      </c>
      <c r="AS35" s="71">
        <f>AVERAGE('PR (VSC)'!AS35,'78s (VSC)'!AS35)</f>
        <v>0</v>
      </c>
      <c r="AT35" s="50" t="str">
        <f t="shared" si="15"/>
        <v>Feb</v>
      </c>
      <c r="AU35" s="71">
        <f>AVERAGE('PR (VSC)'!AU35,'78s (VSC)'!AU35)</f>
        <v>0.68431122448979598</v>
      </c>
      <c r="AV35" s="71">
        <f>AVERAGE('PR (VSC)'!AV35,'78s (VSC)'!AV35)</f>
        <v>0.39859693877551017</v>
      </c>
      <c r="AW35" s="71">
        <f>AVERAGE('PR (VSC)'!AW35,'78s (VSC)'!AW35)</f>
        <v>0.17410714285714288</v>
      </c>
      <c r="AX35" s="71">
        <f>AVERAGE('PR (VSC)'!AX35,'78s (VSC)'!AX35)</f>
        <v>1.0841836734693897E-2</v>
      </c>
      <c r="AY35" s="71">
        <f>AVERAGE('PR (VSC)'!AY35,'78s (VSC)'!AY35)</f>
        <v>0</v>
      </c>
      <c r="AZ35" s="71">
        <f>AVERAGE('PR (VSC)'!AZ35,'78s (VSC)'!AZ35)</f>
        <v>0</v>
      </c>
      <c r="BA35" s="71">
        <f>AVERAGE('PR (VSC)'!BA35,'78s (VSC)'!BA35)</f>
        <v>0</v>
      </c>
      <c r="BB35" s="71">
        <f>AVERAGE('PR (VSC)'!BB35,'78s (VSC)'!BB35)</f>
        <v>0</v>
      </c>
      <c r="BC35" s="50" t="str">
        <f t="shared" si="16"/>
        <v>Feb</v>
      </c>
      <c r="BD35" s="71">
        <f>AVERAGE('PR (VSC)'!BD35,'78s (VSC)'!BD35)</f>
        <v>0.68431122448979598</v>
      </c>
      <c r="BE35" s="71">
        <f>AVERAGE('PR (VSC)'!BE35,'78s (VSC)'!BE35)</f>
        <v>0.39859693877551017</v>
      </c>
      <c r="BF35" s="71">
        <f>AVERAGE('PR (VSC)'!BF35,'78s (VSC)'!BF35)</f>
        <v>0.17410714285714288</v>
      </c>
      <c r="BG35" s="71">
        <f>AVERAGE('PR (VSC)'!BG35,'78s (VSC)'!BG35)</f>
        <v>1.0841836734693897E-2</v>
      </c>
      <c r="BH35" s="71">
        <f>AVERAGE('PR (VSC)'!BH35,'78s (VSC)'!BH35)</f>
        <v>0</v>
      </c>
      <c r="BI35" s="71">
        <f>AVERAGE('PR (VSC)'!BI35,'78s (VSC)'!BI35)</f>
        <v>0</v>
      </c>
      <c r="BJ35" s="71">
        <f>AVERAGE('PR (VSC)'!BJ35,'78s (VSC)'!BJ35)</f>
        <v>0</v>
      </c>
      <c r="BK35" s="71">
        <f>AVERAGE('PR (VSC)'!BK35,'78s (VSC)'!BK35)</f>
        <v>0</v>
      </c>
      <c r="BL35" s="50" t="str">
        <f t="shared" si="17"/>
        <v>Feb</v>
      </c>
      <c r="BM35" s="71">
        <f>AVERAGE('PR (VSC)'!BM35,'78s (VSC)'!BM35)</f>
        <v>0.68431122448979598</v>
      </c>
      <c r="BN35" s="71">
        <f>AVERAGE('PR (VSC)'!BN35,'78s (VSC)'!BN35)</f>
        <v>0.39859693877551017</v>
      </c>
      <c r="BO35" s="71">
        <f>AVERAGE('PR (VSC)'!BO35,'78s (VSC)'!BO35)</f>
        <v>0.17410714285714288</v>
      </c>
      <c r="BP35" s="71">
        <f>AVERAGE('PR (VSC)'!BP35,'78s (VSC)'!BP35)</f>
        <v>1.0841836734693897E-2</v>
      </c>
      <c r="BQ35" s="71">
        <f>AVERAGE('PR (VSC)'!BQ35,'78s (VSC)'!BQ35)</f>
        <v>0</v>
      </c>
      <c r="BR35" s="71">
        <f>AVERAGE('PR (VSC)'!BR35,'78s (VSC)'!BR35)</f>
        <v>0</v>
      </c>
      <c r="BS35" s="71">
        <f>AVERAGE('PR (VSC)'!BS35,'78s (VSC)'!BS35)</f>
        <v>0</v>
      </c>
      <c r="BT35" s="71">
        <f>AVERAGE('PR (VSC)'!BT35,'78s (VSC)'!BT35)</f>
        <v>0</v>
      </c>
      <c r="BU35" s="50" t="str">
        <f t="shared" si="18"/>
        <v>Feb</v>
      </c>
      <c r="BV35" s="71">
        <f>AVERAGE('PR (VSC)'!BV35,'78s (VSC)'!BV35)</f>
        <v>0.68431122448979598</v>
      </c>
      <c r="BW35" s="71">
        <f>AVERAGE('PR (VSC)'!BW35,'78s (VSC)'!BW35)</f>
        <v>0.39859693877551017</v>
      </c>
      <c r="BX35" s="71">
        <f>AVERAGE('PR (VSC)'!BX35,'78s (VSC)'!BX35)</f>
        <v>0.17410714285714288</v>
      </c>
      <c r="BY35" s="71">
        <f>AVERAGE('PR (VSC)'!BY35,'78s (VSC)'!BY35)</f>
        <v>1.0841836734693897E-2</v>
      </c>
      <c r="BZ35" s="71">
        <f>AVERAGE('PR (VSC)'!BZ35,'78s (VSC)'!BZ35)</f>
        <v>0</v>
      </c>
      <c r="CA35" s="71">
        <f>AVERAGE('PR (VSC)'!CA35,'78s (VSC)'!CA35)</f>
        <v>0</v>
      </c>
      <c r="CB35" s="71">
        <f>AVERAGE('PR (VSC)'!CB35,'78s (VSC)'!CB35)</f>
        <v>0</v>
      </c>
      <c r="CC35" s="71">
        <f>AVERAGE('PR (VSC)'!CC35,'78s (VSC)'!CC35)</f>
        <v>0</v>
      </c>
      <c r="CD35" s="50" t="str">
        <f t="shared" si="19"/>
        <v>Feb</v>
      </c>
      <c r="CE35" s="71">
        <f>AVERAGE('PR (VSC)'!CE35,'78s (VSC)'!CE35)</f>
        <v>0.68431122448979598</v>
      </c>
      <c r="CF35" s="71">
        <f>AVERAGE('PR (VSC)'!CF35,'78s (VSC)'!CF35)</f>
        <v>0.39859693877551017</v>
      </c>
      <c r="CG35" s="71">
        <f>AVERAGE('PR (VSC)'!CG35,'78s (VSC)'!CG35)</f>
        <v>0.17410714285714288</v>
      </c>
      <c r="CH35" s="71">
        <f>AVERAGE('PR (VSC)'!CH35,'78s (VSC)'!CH35)</f>
        <v>1.0841836734693897E-2</v>
      </c>
      <c r="CI35" s="71">
        <f>AVERAGE('PR (VSC)'!CI35,'78s (VSC)'!CI35)</f>
        <v>0</v>
      </c>
      <c r="CJ35" s="71">
        <f>AVERAGE('PR (VSC)'!CJ35,'78s (VSC)'!CJ35)</f>
        <v>0</v>
      </c>
      <c r="CK35" s="71">
        <f>AVERAGE('PR (VSC)'!CK35,'78s (VSC)'!CK35)</f>
        <v>0</v>
      </c>
      <c r="CL35" s="71">
        <f>AVERAGE('PR (VSC)'!CL35,'78s (VSC)'!CL35)</f>
        <v>0</v>
      </c>
    </row>
    <row r="36" spans="1:90" ht="13.7" customHeight="1">
      <c r="A36" s="50" t="str">
        <f t="shared" si="10"/>
        <v>Mar</v>
      </c>
      <c r="B36" s="70">
        <f>AVERAGE('PR (VSC)'!B36,'78s (VSC)'!B36)</f>
        <v>0.71088435374149661</v>
      </c>
      <c r="C36" s="70">
        <f>AVERAGE('PR (VSC)'!C36,'78s (VSC)'!C36)</f>
        <v>0.42006802721088443</v>
      </c>
      <c r="D36" s="70">
        <f>AVERAGE('PR (VSC)'!D36,'78s (VSC)'!D36)</f>
        <v>0.19047619047619047</v>
      </c>
      <c r="E36" s="70">
        <f>AVERAGE('PR (VSC)'!E36,'78s (VSC)'!E36)</f>
        <v>2.2108843537414949E-2</v>
      </c>
      <c r="F36" s="70">
        <f>AVERAGE('PR (VSC)'!F36,'78s (VSC)'!F36)</f>
        <v>0</v>
      </c>
      <c r="G36" s="70">
        <f>AVERAGE('PR (VSC)'!G36,'78s (VSC)'!G36)</f>
        <v>0</v>
      </c>
      <c r="H36" s="70">
        <f>AVERAGE('PR (VSC)'!H36,'78s (VSC)'!H36)</f>
        <v>0</v>
      </c>
      <c r="I36" s="70">
        <f>AVERAGE('PR (VSC)'!I36,'78s (VSC)'!I36)</f>
        <v>0</v>
      </c>
      <c r="J36" s="68" t="str">
        <f t="shared" si="11"/>
        <v>Mar</v>
      </c>
      <c r="K36" s="70">
        <f>AVERAGE('PR (VSC)'!K36,'78s (VSC)'!K36)</f>
        <v>0.71088435374149661</v>
      </c>
      <c r="L36" s="71">
        <f>AVERAGE('PR (VSC)'!L36,'78s (VSC)'!L36)</f>
        <v>0.42006802721088443</v>
      </c>
      <c r="M36" s="71">
        <f>AVERAGE('PR (VSC)'!M36,'78s (VSC)'!M36)</f>
        <v>0.19047619047619047</v>
      </c>
      <c r="N36" s="71">
        <f>AVERAGE('PR (VSC)'!N36,'78s (VSC)'!N36)</f>
        <v>2.2108843537414949E-2</v>
      </c>
      <c r="O36" s="71">
        <f>AVERAGE('PR (VSC)'!O36,'78s (VSC)'!O36)</f>
        <v>0</v>
      </c>
      <c r="P36" s="71">
        <f>AVERAGE('PR (VSC)'!P36,'78s (VSC)'!P36)</f>
        <v>0</v>
      </c>
      <c r="Q36" s="71">
        <f>AVERAGE('PR (VSC)'!Q36,'78s (VSC)'!Q36)</f>
        <v>0</v>
      </c>
      <c r="R36" s="71">
        <f>AVERAGE('PR (VSC)'!R36,'78s (VSC)'!R36)</f>
        <v>0</v>
      </c>
      <c r="S36" s="50" t="str">
        <f t="shared" si="12"/>
        <v>Mar</v>
      </c>
      <c r="T36" s="71">
        <f>AVERAGE('PR (VSC)'!T36,'78s (VSC)'!T36)</f>
        <v>0.71088435374149661</v>
      </c>
      <c r="U36" s="71">
        <f>AVERAGE('PR (VSC)'!U36,'78s (VSC)'!U36)</f>
        <v>0.42006802721088443</v>
      </c>
      <c r="V36" s="71">
        <f>AVERAGE('PR (VSC)'!V36,'78s (VSC)'!V36)</f>
        <v>0.19047619047619047</v>
      </c>
      <c r="W36" s="71">
        <f>AVERAGE('PR (VSC)'!W36,'78s (VSC)'!W36)</f>
        <v>2.2108843537414949E-2</v>
      </c>
      <c r="X36" s="71">
        <f>AVERAGE('PR (VSC)'!X36,'78s (VSC)'!X36)</f>
        <v>0</v>
      </c>
      <c r="Y36" s="71">
        <f>AVERAGE('PR (VSC)'!Y36,'78s (VSC)'!Y36)</f>
        <v>0</v>
      </c>
      <c r="Z36" s="71">
        <f>AVERAGE('PR (VSC)'!Z36,'78s (VSC)'!Z36)</f>
        <v>0</v>
      </c>
      <c r="AA36" s="71">
        <f>AVERAGE('PR (VSC)'!AA36,'78s (VSC)'!AA36)</f>
        <v>0</v>
      </c>
      <c r="AB36" s="50" t="str">
        <f t="shared" si="13"/>
        <v>Mar</v>
      </c>
      <c r="AC36" s="71">
        <f>AVERAGE('PR (VSC)'!AC36,'78s (VSC)'!AC36)</f>
        <v>0.71088435374149661</v>
      </c>
      <c r="AD36" s="71">
        <f>AVERAGE('PR (VSC)'!AD36,'78s (VSC)'!AD36)</f>
        <v>0.42006802721088443</v>
      </c>
      <c r="AE36" s="71">
        <f>AVERAGE('PR (VSC)'!AE36,'78s (VSC)'!AE36)</f>
        <v>0.19047619047619047</v>
      </c>
      <c r="AF36" s="71">
        <f>AVERAGE('PR (VSC)'!AF36,'78s (VSC)'!AF36)</f>
        <v>2.2108843537414949E-2</v>
      </c>
      <c r="AG36" s="71">
        <f>AVERAGE('PR (VSC)'!AG36,'78s (VSC)'!AG36)</f>
        <v>0</v>
      </c>
      <c r="AH36" s="71">
        <f>AVERAGE('PR (VSC)'!AH36,'78s (VSC)'!AH36)</f>
        <v>0</v>
      </c>
      <c r="AI36" s="71">
        <f>AVERAGE('PR (VSC)'!AI36,'78s (VSC)'!AI36)</f>
        <v>0</v>
      </c>
      <c r="AJ36" s="71">
        <f>AVERAGE('PR (VSC)'!AJ36,'78s (VSC)'!AJ36)</f>
        <v>0</v>
      </c>
      <c r="AK36" s="50" t="str">
        <f t="shared" si="14"/>
        <v>Mar</v>
      </c>
      <c r="AL36" s="71">
        <f>AVERAGE('PR (VSC)'!AL36,'78s (VSC)'!AL36)</f>
        <v>0.71088435374149661</v>
      </c>
      <c r="AM36" s="71">
        <f>AVERAGE('PR (VSC)'!AM36,'78s (VSC)'!AM36)</f>
        <v>0.42006802721088443</v>
      </c>
      <c r="AN36" s="71">
        <f>AVERAGE('PR (VSC)'!AN36,'78s (VSC)'!AN36)</f>
        <v>0.19047619047619047</v>
      </c>
      <c r="AO36" s="71">
        <f>AVERAGE('PR (VSC)'!AO36,'78s (VSC)'!AO36)</f>
        <v>2.2108843537414949E-2</v>
      </c>
      <c r="AP36" s="71">
        <f>AVERAGE('PR (VSC)'!AP36,'78s (VSC)'!AP36)</f>
        <v>0</v>
      </c>
      <c r="AQ36" s="71">
        <f>AVERAGE('PR (VSC)'!AQ36,'78s (VSC)'!AQ36)</f>
        <v>0</v>
      </c>
      <c r="AR36" s="71">
        <f>AVERAGE('PR (VSC)'!AR36,'78s (VSC)'!AR36)</f>
        <v>0</v>
      </c>
      <c r="AS36" s="71">
        <f>AVERAGE('PR (VSC)'!AS36,'78s (VSC)'!AS36)</f>
        <v>0</v>
      </c>
      <c r="AT36" s="50" t="str">
        <f t="shared" si="15"/>
        <v>Mar</v>
      </c>
      <c r="AU36" s="71">
        <f>AVERAGE('PR (VSC)'!AU36,'78s (VSC)'!AU36)</f>
        <v>0.71088435374149661</v>
      </c>
      <c r="AV36" s="71">
        <f>AVERAGE('PR (VSC)'!AV36,'78s (VSC)'!AV36)</f>
        <v>0.42006802721088443</v>
      </c>
      <c r="AW36" s="71">
        <f>AVERAGE('PR (VSC)'!AW36,'78s (VSC)'!AW36)</f>
        <v>0.19047619047619047</v>
      </c>
      <c r="AX36" s="71">
        <f>AVERAGE('PR (VSC)'!AX36,'78s (VSC)'!AX36)</f>
        <v>2.2108843537414949E-2</v>
      </c>
      <c r="AY36" s="71">
        <f>AVERAGE('PR (VSC)'!AY36,'78s (VSC)'!AY36)</f>
        <v>0</v>
      </c>
      <c r="AZ36" s="71">
        <f>AVERAGE('PR (VSC)'!AZ36,'78s (VSC)'!AZ36)</f>
        <v>0</v>
      </c>
      <c r="BA36" s="71">
        <f>AVERAGE('PR (VSC)'!BA36,'78s (VSC)'!BA36)</f>
        <v>0</v>
      </c>
      <c r="BB36" s="71">
        <f>AVERAGE('PR (VSC)'!BB36,'78s (VSC)'!BB36)</f>
        <v>0</v>
      </c>
      <c r="BC36" s="50" t="str">
        <f t="shared" si="16"/>
        <v>Mar</v>
      </c>
      <c r="BD36" s="71">
        <f>AVERAGE('PR (VSC)'!BD36,'78s (VSC)'!BD36)</f>
        <v>0.71088435374149661</v>
      </c>
      <c r="BE36" s="71">
        <f>AVERAGE('PR (VSC)'!BE36,'78s (VSC)'!BE36)</f>
        <v>0.42006802721088443</v>
      </c>
      <c r="BF36" s="71">
        <f>AVERAGE('PR (VSC)'!BF36,'78s (VSC)'!BF36)</f>
        <v>0.19047619047619047</v>
      </c>
      <c r="BG36" s="71">
        <f>AVERAGE('PR (VSC)'!BG36,'78s (VSC)'!BG36)</f>
        <v>2.2108843537414949E-2</v>
      </c>
      <c r="BH36" s="71">
        <f>AVERAGE('PR (VSC)'!BH36,'78s (VSC)'!BH36)</f>
        <v>0</v>
      </c>
      <c r="BI36" s="71">
        <f>AVERAGE('PR (VSC)'!BI36,'78s (VSC)'!BI36)</f>
        <v>0</v>
      </c>
      <c r="BJ36" s="71">
        <f>AVERAGE('PR (VSC)'!BJ36,'78s (VSC)'!BJ36)</f>
        <v>0</v>
      </c>
      <c r="BK36" s="71">
        <f>AVERAGE('PR (VSC)'!BK36,'78s (VSC)'!BK36)</f>
        <v>0</v>
      </c>
      <c r="BL36" s="50" t="str">
        <f t="shared" si="17"/>
        <v>Mar</v>
      </c>
      <c r="BM36" s="71">
        <f>AVERAGE('PR (VSC)'!BM36,'78s (VSC)'!BM36)</f>
        <v>0.71088435374149661</v>
      </c>
      <c r="BN36" s="71">
        <f>AVERAGE('PR (VSC)'!BN36,'78s (VSC)'!BN36)</f>
        <v>0.42006802721088443</v>
      </c>
      <c r="BO36" s="71">
        <f>AVERAGE('PR (VSC)'!BO36,'78s (VSC)'!BO36)</f>
        <v>0.19047619047619047</v>
      </c>
      <c r="BP36" s="71">
        <f>AVERAGE('PR (VSC)'!BP36,'78s (VSC)'!BP36)</f>
        <v>2.2108843537414949E-2</v>
      </c>
      <c r="BQ36" s="71">
        <f>AVERAGE('PR (VSC)'!BQ36,'78s (VSC)'!BQ36)</f>
        <v>0</v>
      </c>
      <c r="BR36" s="71">
        <f>AVERAGE('PR (VSC)'!BR36,'78s (VSC)'!BR36)</f>
        <v>0</v>
      </c>
      <c r="BS36" s="71">
        <f>AVERAGE('PR (VSC)'!BS36,'78s (VSC)'!BS36)</f>
        <v>0</v>
      </c>
      <c r="BT36" s="71">
        <f>AVERAGE('PR (VSC)'!BT36,'78s (VSC)'!BT36)</f>
        <v>0</v>
      </c>
      <c r="BU36" s="50" t="str">
        <f t="shared" si="18"/>
        <v>Mar</v>
      </c>
      <c r="BV36" s="71">
        <f>AVERAGE('PR (VSC)'!BV36,'78s (VSC)'!BV36)</f>
        <v>0.71088435374149661</v>
      </c>
      <c r="BW36" s="71">
        <f>AVERAGE('PR (VSC)'!BW36,'78s (VSC)'!BW36)</f>
        <v>0.42006802721088443</v>
      </c>
      <c r="BX36" s="71">
        <f>AVERAGE('PR (VSC)'!BX36,'78s (VSC)'!BX36)</f>
        <v>0.19047619047619047</v>
      </c>
      <c r="BY36" s="71">
        <f>AVERAGE('PR (VSC)'!BY36,'78s (VSC)'!BY36)</f>
        <v>2.2108843537414949E-2</v>
      </c>
      <c r="BZ36" s="71">
        <f>AVERAGE('PR (VSC)'!BZ36,'78s (VSC)'!BZ36)</f>
        <v>0</v>
      </c>
      <c r="CA36" s="71">
        <f>AVERAGE('PR (VSC)'!CA36,'78s (VSC)'!CA36)</f>
        <v>0</v>
      </c>
      <c r="CB36" s="71">
        <f>AVERAGE('PR (VSC)'!CB36,'78s (VSC)'!CB36)</f>
        <v>0</v>
      </c>
      <c r="CC36" s="71">
        <f>AVERAGE('PR (VSC)'!CC36,'78s (VSC)'!CC36)</f>
        <v>0</v>
      </c>
      <c r="CD36" s="50" t="str">
        <f t="shared" si="19"/>
        <v>Mar</v>
      </c>
      <c r="CE36" s="71">
        <f>AVERAGE('PR (VSC)'!CE36,'78s (VSC)'!CE36)</f>
        <v>0.71088435374149661</v>
      </c>
      <c r="CF36" s="71">
        <f>AVERAGE('PR (VSC)'!CF36,'78s (VSC)'!CF36)</f>
        <v>0.42006802721088443</v>
      </c>
      <c r="CG36" s="71">
        <f>AVERAGE('PR (VSC)'!CG36,'78s (VSC)'!CG36)</f>
        <v>0.19047619047619047</v>
      </c>
      <c r="CH36" s="71">
        <f>AVERAGE('PR (VSC)'!CH36,'78s (VSC)'!CH36)</f>
        <v>2.2108843537414949E-2</v>
      </c>
      <c r="CI36" s="71">
        <f>AVERAGE('PR (VSC)'!CI36,'78s (VSC)'!CI36)</f>
        <v>0</v>
      </c>
      <c r="CJ36" s="71">
        <f>AVERAGE('PR (VSC)'!CJ36,'78s (VSC)'!CJ36)</f>
        <v>0</v>
      </c>
      <c r="CK36" s="71">
        <f>AVERAGE('PR (VSC)'!CK36,'78s (VSC)'!CK36)</f>
        <v>0</v>
      </c>
      <c r="CL36" s="71">
        <f>AVERAGE('PR (VSC)'!CL36,'78s (VSC)'!CL36)</f>
        <v>0</v>
      </c>
    </row>
    <row r="37" spans="1:90" ht="13.7" customHeight="1">
      <c r="A37" s="50" t="str">
        <f t="shared" si="10"/>
        <v>Apr</v>
      </c>
      <c r="B37" s="70">
        <f>AVERAGE('PR (VSC)'!B37,'78s (VSC)'!B37)</f>
        <v>0.73788265306122447</v>
      </c>
      <c r="C37" s="70">
        <f>AVERAGE('PR (VSC)'!C37,'78s (VSC)'!C37)</f>
        <v>0.4419642857142857</v>
      </c>
      <c r="D37" s="70">
        <f>AVERAGE('PR (VSC)'!D37,'78s (VSC)'!D37)</f>
        <v>0.20727040816326531</v>
      </c>
      <c r="E37" s="70">
        <f>AVERAGE('PR (VSC)'!E37,'78s (VSC)'!E37)</f>
        <v>3.3801020408163268E-2</v>
      </c>
      <c r="F37" s="70">
        <f>AVERAGE('PR (VSC)'!F37,'78s (VSC)'!F37)</f>
        <v>0</v>
      </c>
      <c r="G37" s="70">
        <f>AVERAGE('PR (VSC)'!G37,'78s (VSC)'!G37)</f>
        <v>0</v>
      </c>
      <c r="H37" s="70">
        <f>AVERAGE('PR (VSC)'!H37,'78s (VSC)'!H37)</f>
        <v>0</v>
      </c>
      <c r="I37" s="70">
        <f>AVERAGE('PR (VSC)'!I37,'78s (VSC)'!I37)</f>
        <v>0</v>
      </c>
      <c r="J37" s="68" t="str">
        <f t="shared" si="11"/>
        <v>Apr</v>
      </c>
      <c r="K37" s="70">
        <f>AVERAGE('PR (VSC)'!K37,'78s (VSC)'!K37)</f>
        <v>0.73788265306122447</v>
      </c>
      <c r="L37" s="71">
        <f>AVERAGE('PR (VSC)'!L37,'78s (VSC)'!L37)</f>
        <v>0.4419642857142857</v>
      </c>
      <c r="M37" s="71">
        <f>AVERAGE('PR (VSC)'!M37,'78s (VSC)'!M37)</f>
        <v>0.20727040816326531</v>
      </c>
      <c r="N37" s="71">
        <f>AVERAGE('PR (VSC)'!N37,'78s (VSC)'!N37)</f>
        <v>3.3801020408163268E-2</v>
      </c>
      <c r="O37" s="71">
        <f>AVERAGE('PR (VSC)'!O37,'78s (VSC)'!O37)</f>
        <v>0</v>
      </c>
      <c r="P37" s="71">
        <f>AVERAGE('PR (VSC)'!P37,'78s (VSC)'!P37)</f>
        <v>0</v>
      </c>
      <c r="Q37" s="71">
        <f>AVERAGE('PR (VSC)'!Q37,'78s (VSC)'!Q37)</f>
        <v>0</v>
      </c>
      <c r="R37" s="71">
        <f>AVERAGE('PR (VSC)'!R37,'78s (VSC)'!R37)</f>
        <v>0</v>
      </c>
      <c r="S37" s="50" t="str">
        <f t="shared" si="12"/>
        <v>Apr</v>
      </c>
      <c r="T37" s="71">
        <f>AVERAGE('PR (VSC)'!T37,'78s (VSC)'!T37)</f>
        <v>0.73788265306122447</v>
      </c>
      <c r="U37" s="71">
        <f>AVERAGE('PR (VSC)'!U37,'78s (VSC)'!U37)</f>
        <v>0.4419642857142857</v>
      </c>
      <c r="V37" s="71">
        <f>AVERAGE('PR (VSC)'!V37,'78s (VSC)'!V37)</f>
        <v>0.20727040816326531</v>
      </c>
      <c r="W37" s="71">
        <f>AVERAGE('PR (VSC)'!W37,'78s (VSC)'!W37)</f>
        <v>3.3801020408163268E-2</v>
      </c>
      <c r="X37" s="71">
        <f>AVERAGE('PR (VSC)'!X37,'78s (VSC)'!X37)</f>
        <v>0</v>
      </c>
      <c r="Y37" s="71">
        <f>AVERAGE('PR (VSC)'!Y37,'78s (VSC)'!Y37)</f>
        <v>0</v>
      </c>
      <c r="Z37" s="71">
        <f>AVERAGE('PR (VSC)'!Z37,'78s (VSC)'!Z37)</f>
        <v>0</v>
      </c>
      <c r="AA37" s="71">
        <f>AVERAGE('PR (VSC)'!AA37,'78s (VSC)'!AA37)</f>
        <v>0</v>
      </c>
      <c r="AB37" s="50" t="str">
        <f t="shared" si="13"/>
        <v>Apr</v>
      </c>
      <c r="AC37" s="71">
        <f>AVERAGE('PR (VSC)'!AC37,'78s (VSC)'!AC37)</f>
        <v>0.73788265306122447</v>
      </c>
      <c r="AD37" s="71">
        <f>AVERAGE('PR (VSC)'!AD37,'78s (VSC)'!AD37)</f>
        <v>0.4419642857142857</v>
      </c>
      <c r="AE37" s="71">
        <f>AVERAGE('PR (VSC)'!AE37,'78s (VSC)'!AE37)</f>
        <v>0.20727040816326531</v>
      </c>
      <c r="AF37" s="71">
        <f>AVERAGE('PR (VSC)'!AF37,'78s (VSC)'!AF37)</f>
        <v>3.3801020408163268E-2</v>
      </c>
      <c r="AG37" s="71">
        <f>AVERAGE('PR (VSC)'!AG37,'78s (VSC)'!AG37)</f>
        <v>0</v>
      </c>
      <c r="AH37" s="71">
        <f>AVERAGE('PR (VSC)'!AH37,'78s (VSC)'!AH37)</f>
        <v>0</v>
      </c>
      <c r="AI37" s="71">
        <f>AVERAGE('PR (VSC)'!AI37,'78s (VSC)'!AI37)</f>
        <v>0</v>
      </c>
      <c r="AJ37" s="71">
        <f>AVERAGE('PR (VSC)'!AJ37,'78s (VSC)'!AJ37)</f>
        <v>0</v>
      </c>
      <c r="AK37" s="50" t="str">
        <f t="shared" si="14"/>
        <v>Apr</v>
      </c>
      <c r="AL37" s="71">
        <f>AVERAGE('PR (VSC)'!AL37,'78s (VSC)'!AL37)</f>
        <v>0.73788265306122447</v>
      </c>
      <c r="AM37" s="71">
        <f>AVERAGE('PR (VSC)'!AM37,'78s (VSC)'!AM37)</f>
        <v>0.4419642857142857</v>
      </c>
      <c r="AN37" s="71">
        <f>AVERAGE('PR (VSC)'!AN37,'78s (VSC)'!AN37)</f>
        <v>0.20727040816326531</v>
      </c>
      <c r="AO37" s="71">
        <f>AVERAGE('PR (VSC)'!AO37,'78s (VSC)'!AO37)</f>
        <v>3.3801020408163268E-2</v>
      </c>
      <c r="AP37" s="71">
        <f>AVERAGE('PR (VSC)'!AP37,'78s (VSC)'!AP37)</f>
        <v>0</v>
      </c>
      <c r="AQ37" s="71">
        <f>AVERAGE('PR (VSC)'!AQ37,'78s (VSC)'!AQ37)</f>
        <v>0</v>
      </c>
      <c r="AR37" s="71">
        <f>AVERAGE('PR (VSC)'!AR37,'78s (VSC)'!AR37)</f>
        <v>0</v>
      </c>
      <c r="AS37" s="71">
        <f>AVERAGE('PR (VSC)'!AS37,'78s (VSC)'!AS37)</f>
        <v>0</v>
      </c>
      <c r="AT37" s="50" t="str">
        <f t="shared" si="15"/>
        <v>Apr</v>
      </c>
      <c r="AU37" s="71">
        <f>AVERAGE('PR (VSC)'!AU37,'78s (VSC)'!AU37)</f>
        <v>0.73788265306122447</v>
      </c>
      <c r="AV37" s="71">
        <f>AVERAGE('PR (VSC)'!AV37,'78s (VSC)'!AV37)</f>
        <v>0.4419642857142857</v>
      </c>
      <c r="AW37" s="71">
        <f>AVERAGE('PR (VSC)'!AW37,'78s (VSC)'!AW37)</f>
        <v>0.20727040816326531</v>
      </c>
      <c r="AX37" s="71">
        <f>AVERAGE('PR (VSC)'!AX37,'78s (VSC)'!AX37)</f>
        <v>3.3801020408163268E-2</v>
      </c>
      <c r="AY37" s="71">
        <f>AVERAGE('PR (VSC)'!AY37,'78s (VSC)'!AY37)</f>
        <v>0</v>
      </c>
      <c r="AZ37" s="71">
        <f>AVERAGE('PR (VSC)'!AZ37,'78s (VSC)'!AZ37)</f>
        <v>0</v>
      </c>
      <c r="BA37" s="71">
        <f>AVERAGE('PR (VSC)'!BA37,'78s (VSC)'!BA37)</f>
        <v>0</v>
      </c>
      <c r="BB37" s="71">
        <f>AVERAGE('PR (VSC)'!BB37,'78s (VSC)'!BB37)</f>
        <v>0</v>
      </c>
      <c r="BC37" s="50" t="str">
        <f t="shared" si="16"/>
        <v>Apr</v>
      </c>
      <c r="BD37" s="71">
        <f>AVERAGE('PR (VSC)'!BD37,'78s (VSC)'!BD37)</f>
        <v>0.73788265306122447</v>
      </c>
      <c r="BE37" s="71">
        <f>AVERAGE('PR (VSC)'!BE37,'78s (VSC)'!BE37)</f>
        <v>0.4419642857142857</v>
      </c>
      <c r="BF37" s="71">
        <f>AVERAGE('PR (VSC)'!BF37,'78s (VSC)'!BF37)</f>
        <v>0.20727040816326531</v>
      </c>
      <c r="BG37" s="71">
        <f>AVERAGE('PR (VSC)'!BG37,'78s (VSC)'!BG37)</f>
        <v>3.3801020408163268E-2</v>
      </c>
      <c r="BH37" s="71">
        <f>AVERAGE('PR (VSC)'!BH37,'78s (VSC)'!BH37)</f>
        <v>0</v>
      </c>
      <c r="BI37" s="71">
        <f>AVERAGE('PR (VSC)'!BI37,'78s (VSC)'!BI37)</f>
        <v>0</v>
      </c>
      <c r="BJ37" s="71">
        <f>AVERAGE('PR (VSC)'!BJ37,'78s (VSC)'!BJ37)</f>
        <v>0</v>
      </c>
      <c r="BK37" s="71">
        <f>AVERAGE('PR (VSC)'!BK37,'78s (VSC)'!BK37)</f>
        <v>0</v>
      </c>
      <c r="BL37" s="50" t="str">
        <f t="shared" si="17"/>
        <v>Apr</v>
      </c>
      <c r="BM37" s="71">
        <f>AVERAGE('PR (VSC)'!BM37,'78s (VSC)'!BM37)</f>
        <v>0.73788265306122447</v>
      </c>
      <c r="BN37" s="71">
        <f>AVERAGE('PR (VSC)'!BN37,'78s (VSC)'!BN37)</f>
        <v>0.4419642857142857</v>
      </c>
      <c r="BO37" s="71">
        <f>AVERAGE('PR (VSC)'!BO37,'78s (VSC)'!BO37)</f>
        <v>0.20727040816326531</v>
      </c>
      <c r="BP37" s="71">
        <f>AVERAGE('PR (VSC)'!BP37,'78s (VSC)'!BP37)</f>
        <v>3.3801020408163268E-2</v>
      </c>
      <c r="BQ37" s="71">
        <f>AVERAGE('PR (VSC)'!BQ37,'78s (VSC)'!BQ37)</f>
        <v>0</v>
      </c>
      <c r="BR37" s="71">
        <f>AVERAGE('PR (VSC)'!BR37,'78s (VSC)'!BR37)</f>
        <v>0</v>
      </c>
      <c r="BS37" s="71">
        <f>AVERAGE('PR (VSC)'!BS37,'78s (VSC)'!BS37)</f>
        <v>0</v>
      </c>
      <c r="BT37" s="71">
        <f>AVERAGE('PR (VSC)'!BT37,'78s (VSC)'!BT37)</f>
        <v>0</v>
      </c>
      <c r="BU37" s="50" t="str">
        <f t="shared" si="18"/>
        <v>Apr</v>
      </c>
      <c r="BV37" s="71">
        <f>AVERAGE('PR (VSC)'!BV37,'78s (VSC)'!BV37)</f>
        <v>0.73788265306122447</v>
      </c>
      <c r="BW37" s="71">
        <f>AVERAGE('PR (VSC)'!BW37,'78s (VSC)'!BW37)</f>
        <v>0.4419642857142857</v>
      </c>
      <c r="BX37" s="71">
        <f>AVERAGE('PR (VSC)'!BX37,'78s (VSC)'!BX37)</f>
        <v>0.20727040816326531</v>
      </c>
      <c r="BY37" s="71">
        <f>AVERAGE('PR (VSC)'!BY37,'78s (VSC)'!BY37)</f>
        <v>3.3801020408163268E-2</v>
      </c>
      <c r="BZ37" s="71">
        <f>AVERAGE('PR (VSC)'!BZ37,'78s (VSC)'!BZ37)</f>
        <v>0</v>
      </c>
      <c r="CA37" s="71">
        <f>AVERAGE('PR (VSC)'!CA37,'78s (VSC)'!CA37)</f>
        <v>0</v>
      </c>
      <c r="CB37" s="71">
        <f>AVERAGE('PR (VSC)'!CB37,'78s (VSC)'!CB37)</f>
        <v>0</v>
      </c>
      <c r="CC37" s="71">
        <f>AVERAGE('PR (VSC)'!CC37,'78s (VSC)'!CC37)</f>
        <v>0</v>
      </c>
      <c r="CD37" s="50" t="str">
        <f t="shared" si="19"/>
        <v>Apr</v>
      </c>
      <c r="CE37" s="71">
        <f>AVERAGE('PR (VSC)'!CE37,'78s (VSC)'!CE37)</f>
        <v>0.73788265306122447</v>
      </c>
      <c r="CF37" s="71">
        <f>AVERAGE('PR (VSC)'!CF37,'78s (VSC)'!CF37)</f>
        <v>0.4419642857142857</v>
      </c>
      <c r="CG37" s="71">
        <f>AVERAGE('PR (VSC)'!CG37,'78s (VSC)'!CG37)</f>
        <v>0.20727040816326531</v>
      </c>
      <c r="CH37" s="71">
        <f>AVERAGE('PR (VSC)'!CH37,'78s (VSC)'!CH37)</f>
        <v>3.3801020408163268E-2</v>
      </c>
      <c r="CI37" s="71">
        <f>AVERAGE('PR (VSC)'!CI37,'78s (VSC)'!CI37)</f>
        <v>0</v>
      </c>
      <c r="CJ37" s="71">
        <f>AVERAGE('PR (VSC)'!CJ37,'78s (VSC)'!CJ37)</f>
        <v>0</v>
      </c>
      <c r="CK37" s="71">
        <f>AVERAGE('PR (VSC)'!CK37,'78s (VSC)'!CK37)</f>
        <v>0</v>
      </c>
      <c r="CL37" s="71">
        <f>AVERAGE('PR (VSC)'!CL37,'78s (VSC)'!CL37)</f>
        <v>0</v>
      </c>
    </row>
    <row r="38" spans="1:90" ht="13.7" customHeight="1">
      <c r="A38" s="50" t="str">
        <f t="shared" si="10"/>
        <v>May</v>
      </c>
      <c r="B38" s="70">
        <f>AVERAGE('PR (VSC)'!B38,'78s (VSC)'!B38)</f>
        <v>0.76530612244897966</v>
      </c>
      <c r="C38" s="70">
        <f>AVERAGE('PR (VSC)'!C38,'78s (VSC)'!C38)</f>
        <v>0.46428571428571425</v>
      </c>
      <c r="D38" s="70">
        <f>AVERAGE('PR (VSC)'!D38,'78s (VSC)'!D38)</f>
        <v>0.22448979591836737</v>
      </c>
      <c r="E38" s="70">
        <f>AVERAGE('PR (VSC)'!E38,'78s (VSC)'!E38)</f>
        <v>4.5918367346938792E-2</v>
      </c>
      <c r="F38" s="70">
        <f>AVERAGE('PR (VSC)'!F38,'78s (VSC)'!F38)</f>
        <v>0</v>
      </c>
      <c r="G38" s="70">
        <f>AVERAGE('PR (VSC)'!G38,'78s (VSC)'!G38)</f>
        <v>0</v>
      </c>
      <c r="H38" s="70">
        <f>AVERAGE('PR (VSC)'!H38,'78s (VSC)'!H38)</f>
        <v>0</v>
      </c>
      <c r="I38" s="70">
        <f>AVERAGE('PR (VSC)'!I38,'78s (VSC)'!I38)</f>
        <v>0</v>
      </c>
      <c r="J38" s="68" t="str">
        <f t="shared" si="11"/>
        <v>May</v>
      </c>
      <c r="K38" s="70">
        <f>AVERAGE('PR (VSC)'!K38,'78s (VSC)'!K38)</f>
        <v>0.76530612244897966</v>
      </c>
      <c r="L38" s="71">
        <f>AVERAGE('PR (VSC)'!L38,'78s (VSC)'!L38)</f>
        <v>0.46428571428571425</v>
      </c>
      <c r="M38" s="71">
        <f>AVERAGE('PR (VSC)'!M38,'78s (VSC)'!M38)</f>
        <v>0.22448979591836737</v>
      </c>
      <c r="N38" s="71">
        <f>AVERAGE('PR (VSC)'!N38,'78s (VSC)'!N38)</f>
        <v>4.5918367346938792E-2</v>
      </c>
      <c r="O38" s="71">
        <f>AVERAGE('PR (VSC)'!O38,'78s (VSC)'!O38)</f>
        <v>0</v>
      </c>
      <c r="P38" s="71">
        <f>AVERAGE('PR (VSC)'!P38,'78s (VSC)'!P38)</f>
        <v>0</v>
      </c>
      <c r="Q38" s="71">
        <f>AVERAGE('PR (VSC)'!Q38,'78s (VSC)'!Q38)</f>
        <v>0</v>
      </c>
      <c r="R38" s="71">
        <f>AVERAGE('PR (VSC)'!R38,'78s (VSC)'!R38)</f>
        <v>0</v>
      </c>
      <c r="S38" s="50" t="str">
        <f t="shared" si="12"/>
        <v>May</v>
      </c>
      <c r="T38" s="71">
        <f>AVERAGE('PR (VSC)'!T38,'78s (VSC)'!T38)</f>
        <v>0.76530612244897966</v>
      </c>
      <c r="U38" s="71">
        <f>AVERAGE('PR (VSC)'!U38,'78s (VSC)'!U38)</f>
        <v>0.46428571428571425</v>
      </c>
      <c r="V38" s="71">
        <f>AVERAGE('PR (VSC)'!V38,'78s (VSC)'!V38)</f>
        <v>0.22448979591836737</v>
      </c>
      <c r="W38" s="71">
        <f>AVERAGE('PR (VSC)'!W38,'78s (VSC)'!W38)</f>
        <v>4.5918367346938792E-2</v>
      </c>
      <c r="X38" s="71">
        <f>AVERAGE('PR (VSC)'!X38,'78s (VSC)'!X38)</f>
        <v>0</v>
      </c>
      <c r="Y38" s="71">
        <f>AVERAGE('PR (VSC)'!Y38,'78s (VSC)'!Y38)</f>
        <v>0</v>
      </c>
      <c r="Z38" s="71">
        <f>AVERAGE('PR (VSC)'!Z38,'78s (VSC)'!Z38)</f>
        <v>0</v>
      </c>
      <c r="AA38" s="71">
        <f>AVERAGE('PR (VSC)'!AA38,'78s (VSC)'!AA38)</f>
        <v>0</v>
      </c>
      <c r="AB38" s="50" t="str">
        <f t="shared" si="13"/>
        <v>May</v>
      </c>
      <c r="AC38" s="71">
        <f>AVERAGE('PR (VSC)'!AC38,'78s (VSC)'!AC38)</f>
        <v>0.76530612244897966</v>
      </c>
      <c r="AD38" s="71">
        <f>AVERAGE('PR (VSC)'!AD38,'78s (VSC)'!AD38)</f>
        <v>0.46428571428571425</v>
      </c>
      <c r="AE38" s="71">
        <f>AVERAGE('PR (VSC)'!AE38,'78s (VSC)'!AE38)</f>
        <v>0.22448979591836737</v>
      </c>
      <c r="AF38" s="71">
        <f>AVERAGE('PR (VSC)'!AF38,'78s (VSC)'!AF38)</f>
        <v>4.5918367346938792E-2</v>
      </c>
      <c r="AG38" s="71">
        <f>AVERAGE('PR (VSC)'!AG38,'78s (VSC)'!AG38)</f>
        <v>0</v>
      </c>
      <c r="AH38" s="71">
        <f>AVERAGE('PR (VSC)'!AH38,'78s (VSC)'!AH38)</f>
        <v>0</v>
      </c>
      <c r="AI38" s="71">
        <f>AVERAGE('PR (VSC)'!AI38,'78s (VSC)'!AI38)</f>
        <v>0</v>
      </c>
      <c r="AJ38" s="71">
        <f>AVERAGE('PR (VSC)'!AJ38,'78s (VSC)'!AJ38)</f>
        <v>0</v>
      </c>
      <c r="AK38" s="50" t="str">
        <f t="shared" si="14"/>
        <v>May</v>
      </c>
      <c r="AL38" s="71">
        <f>AVERAGE('PR (VSC)'!AL38,'78s (VSC)'!AL38)</f>
        <v>0.76530612244897966</v>
      </c>
      <c r="AM38" s="71">
        <f>AVERAGE('PR (VSC)'!AM38,'78s (VSC)'!AM38)</f>
        <v>0.46428571428571425</v>
      </c>
      <c r="AN38" s="71">
        <f>AVERAGE('PR (VSC)'!AN38,'78s (VSC)'!AN38)</f>
        <v>0.22448979591836737</v>
      </c>
      <c r="AO38" s="71">
        <f>AVERAGE('PR (VSC)'!AO38,'78s (VSC)'!AO38)</f>
        <v>4.5918367346938792E-2</v>
      </c>
      <c r="AP38" s="71">
        <f>AVERAGE('PR (VSC)'!AP38,'78s (VSC)'!AP38)</f>
        <v>0</v>
      </c>
      <c r="AQ38" s="71">
        <f>AVERAGE('PR (VSC)'!AQ38,'78s (VSC)'!AQ38)</f>
        <v>0</v>
      </c>
      <c r="AR38" s="71">
        <f>AVERAGE('PR (VSC)'!AR38,'78s (VSC)'!AR38)</f>
        <v>0</v>
      </c>
      <c r="AS38" s="71">
        <f>AVERAGE('PR (VSC)'!AS38,'78s (VSC)'!AS38)</f>
        <v>0</v>
      </c>
      <c r="AT38" s="50" t="str">
        <f t="shared" si="15"/>
        <v>May</v>
      </c>
      <c r="AU38" s="71">
        <f>AVERAGE('PR (VSC)'!AU38,'78s (VSC)'!AU38)</f>
        <v>0.76530612244897966</v>
      </c>
      <c r="AV38" s="71">
        <f>AVERAGE('PR (VSC)'!AV38,'78s (VSC)'!AV38)</f>
        <v>0.46428571428571425</v>
      </c>
      <c r="AW38" s="71">
        <f>AVERAGE('PR (VSC)'!AW38,'78s (VSC)'!AW38)</f>
        <v>0.22448979591836737</v>
      </c>
      <c r="AX38" s="71">
        <f>AVERAGE('PR (VSC)'!AX38,'78s (VSC)'!AX38)</f>
        <v>4.5918367346938792E-2</v>
      </c>
      <c r="AY38" s="71">
        <f>AVERAGE('PR (VSC)'!AY38,'78s (VSC)'!AY38)</f>
        <v>0</v>
      </c>
      <c r="AZ38" s="71">
        <f>AVERAGE('PR (VSC)'!AZ38,'78s (VSC)'!AZ38)</f>
        <v>0</v>
      </c>
      <c r="BA38" s="71">
        <f>AVERAGE('PR (VSC)'!BA38,'78s (VSC)'!BA38)</f>
        <v>0</v>
      </c>
      <c r="BB38" s="71">
        <f>AVERAGE('PR (VSC)'!BB38,'78s (VSC)'!BB38)</f>
        <v>0</v>
      </c>
      <c r="BC38" s="50" t="str">
        <f t="shared" si="16"/>
        <v>May</v>
      </c>
      <c r="BD38" s="71">
        <f>AVERAGE('PR (VSC)'!BD38,'78s (VSC)'!BD38)</f>
        <v>0.76530612244897966</v>
      </c>
      <c r="BE38" s="71">
        <f>AVERAGE('PR (VSC)'!BE38,'78s (VSC)'!BE38)</f>
        <v>0.46428571428571425</v>
      </c>
      <c r="BF38" s="71">
        <f>AVERAGE('PR (VSC)'!BF38,'78s (VSC)'!BF38)</f>
        <v>0.22448979591836737</v>
      </c>
      <c r="BG38" s="71">
        <f>AVERAGE('PR (VSC)'!BG38,'78s (VSC)'!BG38)</f>
        <v>4.5918367346938792E-2</v>
      </c>
      <c r="BH38" s="71">
        <f>AVERAGE('PR (VSC)'!BH38,'78s (VSC)'!BH38)</f>
        <v>0</v>
      </c>
      <c r="BI38" s="71">
        <f>AVERAGE('PR (VSC)'!BI38,'78s (VSC)'!BI38)</f>
        <v>0</v>
      </c>
      <c r="BJ38" s="71">
        <f>AVERAGE('PR (VSC)'!BJ38,'78s (VSC)'!BJ38)</f>
        <v>0</v>
      </c>
      <c r="BK38" s="71">
        <f>AVERAGE('PR (VSC)'!BK38,'78s (VSC)'!BK38)</f>
        <v>0</v>
      </c>
      <c r="BL38" s="50" t="str">
        <f t="shared" si="17"/>
        <v>May</v>
      </c>
      <c r="BM38" s="71">
        <f>AVERAGE('PR (VSC)'!BM38,'78s (VSC)'!BM38)</f>
        <v>0.76530612244897966</v>
      </c>
      <c r="BN38" s="71">
        <f>AVERAGE('PR (VSC)'!BN38,'78s (VSC)'!BN38)</f>
        <v>0.46428571428571425</v>
      </c>
      <c r="BO38" s="71">
        <f>AVERAGE('PR (VSC)'!BO38,'78s (VSC)'!BO38)</f>
        <v>0.22448979591836737</v>
      </c>
      <c r="BP38" s="71">
        <f>AVERAGE('PR (VSC)'!BP38,'78s (VSC)'!BP38)</f>
        <v>4.5918367346938792E-2</v>
      </c>
      <c r="BQ38" s="71">
        <f>AVERAGE('PR (VSC)'!BQ38,'78s (VSC)'!BQ38)</f>
        <v>0</v>
      </c>
      <c r="BR38" s="71">
        <f>AVERAGE('PR (VSC)'!BR38,'78s (VSC)'!BR38)</f>
        <v>0</v>
      </c>
      <c r="BS38" s="71">
        <f>AVERAGE('PR (VSC)'!BS38,'78s (VSC)'!BS38)</f>
        <v>0</v>
      </c>
      <c r="BT38" s="71">
        <f>AVERAGE('PR (VSC)'!BT38,'78s (VSC)'!BT38)</f>
        <v>0</v>
      </c>
      <c r="BU38" s="50" t="str">
        <f t="shared" si="18"/>
        <v>May</v>
      </c>
      <c r="BV38" s="71">
        <f>AVERAGE('PR (VSC)'!BV38,'78s (VSC)'!BV38)</f>
        <v>0.76530612244897966</v>
      </c>
      <c r="BW38" s="71">
        <f>AVERAGE('PR (VSC)'!BW38,'78s (VSC)'!BW38)</f>
        <v>0.46428571428571425</v>
      </c>
      <c r="BX38" s="71">
        <f>AVERAGE('PR (VSC)'!BX38,'78s (VSC)'!BX38)</f>
        <v>0.22448979591836737</v>
      </c>
      <c r="BY38" s="71">
        <f>AVERAGE('PR (VSC)'!BY38,'78s (VSC)'!BY38)</f>
        <v>4.5918367346938792E-2</v>
      </c>
      <c r="BZ38" s="71">
        <f>AVERAGE('PR (VSC)'!BZ38,'78s (VSC)'!BZ38)</f>
        <v>0</v>
      </c>
      <c r="CA38" s="71">
        <f>AVERAGE('PR (VSC)'!CA38,'78s (VSC)'!CA38)</f>
        <v>0</v>
      </c>
      <c r="CB38" s="71">
        <f>AVERAGE('PR (VSC)'!CB38,'78s (VSC)'!CB38)</f>
        <v>0</v>
      </c>
      <c r="CC38" s="71">
        <f>AVERAGE('PR (VSC)'!CC38,'78s (VSC)'!CC38)</f>
        <v>0</v>
      </c>
      <c r="CD38" s="50" t="str">
        <f t="shared" si="19"/>
        <v>May</v>
      </c>
      <c r="CE38" s="71">
        <f>AVERAGE('PR (VSC)'!CE38,'78s (VSC)'!CE38)</f>
        <v>0.76530612244897966</v>
      </c>
      <c r="CF38" s="71">
        <f>AVERAGE('PR (VSC)'!CF38,'78s (VSC)'!CF38)</f>
        <v>0.46428571428571425</v>
      </c>
      <c r="CG38" s="71">
        <f>AVERAGE('PR (VSC)'!CG38,'78s (VSC)'!CG38)</f>
        <v>0.22448979591836737</v>
      </c>
      <c r="CH38" s="71">
        <f>AVERAGE('PR (VSC)'!CH38,'78s (VSC)'!CH38)</f>
        <v>4.5918367346938792E-2</v>
      </c>
      <c r="CI38" s="71">
        <f>AVERAGE('PR (VSC)'!CI38,'78s (VSC)'!CI38)</f>
        <v>0</v>
      </c>
      <c r="CJ38" s="71">
        <f>AVERAGE('PR (VSC)'!CJ38,'78s (VSC)'!CJ38)</f>
        <v>0</v>
      </c>
      <c r="CK38" s="71">
        <f>AVERAGE('PR (VSC)'!CK38,'78s (VSC)'!CK38)</f>
        <v>0</v>
      </c>
      <c r="CL38" s="71">
        <f>AVERAGE('PR (VSC)'!CL38,'78s (VSC)'!CL38)</f>
        <v>0</v>
      </c>
    </row>
    <row r="39" spans="1:90" ht="13.7" customHeight="1">
      <c r="A39" s="50" t="str">
        <f t="shared" si="10"/>
        <v>Jun</v>
      </c>
      <c r="B39" s="70">
        <f>AVERAGE('PR (VSC)'!B39,'78s (VSC)'!B39)</f>
        <v>0.79315476190476186</v>
      </c>
      <c r="C39" s="70">
        <f>AVERAGE('PR (VSC)'!C39,'78s (VSC)'!C39)</f>
        <v>0.48703231292517013</v>
      </c>
      <c r="D39" s="70">
        <f>AVERAGE('PR (VSC)'!D39,'78s (VSC)'!D39)</f>
        <v>0.24213435374149658</v>
      </c>
      <c r="E39" s="70">
        <f>AVERAGE('PR (VSC)'!E39,'78s (VSC)'!E39)</f>
        <v>5.8460884353741478E-2</v>
      </c>
      <c r="F39" s="70">
        <f>AVERAGE('PR (VSC)'!F39,'78s (VSC)'!F39)</f>
        <v>0</v>
      </c>
      <c r="G39" s="70">
        <f>AVERAGE('PR (VSC)'!G39,'78s (VSC)'!G39)</f>
        <v>0</v>
      </c>
      <c r="H39" s="70">
        <f>AVERAGE('PR (VSC)'!H39,'78s (VSC)'!H39)</f>
        <v>0</v>
      </c>
      <c r="I39" s="70">
        <f>AVERAGE('PR (VSC)'!I39,'78s (VSC)'!I39)</f>
        <v>0</v>
      </c>
      <c r="J39" s="68" t="str">
        <f t="shared" si="11"/>
        <v>Jun</v>
      </c>
      <c r="K39" s="70">
        <f>AVERAGE('PR (VSC)'!K39,'78s (VSC)'!K39)</f>
        <v>0.79315476190476186</v>
      </c>
      <c r="L39" s="71">
        <f>AVERAGE('PR (VSC)'!L39,'78s (VSC)'!L39)</f>
        <v>0.48703231292517013</v>
      </c>
      <c r="M39" s="71">
        <f>AVERAGE('PR (VSC)'!M39,'78s (VSC)'!M39)</f>
        <v>0.24213435374149658</v>
      </c>
      <c r="N39" s="71">
        <f>AVERAGE('PR (VSC)'!N39,'78s (VSC)'!N39)</f>
        <v>5.8460884353741478E-2</v>
      </c>
      <c r="O39" s="71">
        <f>AVERAGE('PR (VSC)'!O39,'78s (VSC)'!O39)</f>
        <v>0</v>
      </c>
      <c r="P39" s="71">
        <f>AVERAGE('PR (VSC)'!P39,'78s (VSC)'!P39)</f>
        <v>0</v>
      </c>
      <c r="Q39" s="71">
        <f>AVERAGE('PR (VSC)'!Q39,'78s (VSC)'!Q39)</f>
        <v>0</v>
      </c>
      <c r="R39" s="71">
        <f>AVERAGE('PR (VSC)'!R39,'78s (VSC)'!R39)</f>
        <v>0</v>
      </c>
      <c r="S39" s="50" t="str">
        <f t="shared" si="12"/>
        <v>Jun</v>
      </c>
      <c r="T39" s="71">
        <f>AVERAGE('PR (VSC)'!T39,'78s (VSC)'!T39)</f>
        <v>0.79315476190476186</v>
      </c>
      <c r="U39" s="71">
        <f>AVERAGE('PR (VSC)'!U39,'78s (VSC)'!U39)</f>
        <v>0.48703231292517013</v>
      </c>
      <c r="V39" s="71">
        <f>AVERAGE('PR (VSC)'!V39,'78s (VSC)'!V39)</f>
        <v>0.24213435374149658</v>
      </c>
      <c r="W39" s="71">
        <f>AVERAGE('PR (VSC)'!W39,'78s (VSC)'!W39)</f>
        <v>5.8460884353741478E-2</v>
      </c>
      <c r="X39" s="71">
        <f>AVERAGE('PR (VSC)'!X39,'78s (VSC)'!X39)</f>
        <v>0</v>
      </c>
      <c r="Y39" s="71">
        <f>AVERAGE('PR (VSC)'!Y39,'78s (VSC)'!Y39)</f>
        <v>0</v>
      </c>
      <c r="Z39" s="71">
        <f>AVERAGE('PR (VSC)'!Z39,'78s (VSC)'!Z39)</f>
        <v>0</v>
      </c>
      <c r="AA39" s="71">
        <f>AVERAGE('PR (VSC)'!AA39,'78s (VSC)'!AA39)</f>
        <v>0</v>
      </c>
      <c r="AB39" s="50" t="str">
        <f t="shared" si="13"/>
        <v>Jun</v>
      </c>
      <c r="AC39" s="71">
        <f>AVERAGE('PR (VSC)'!AC39,'78s (VSC)'!AC39)</f>
        <v>0.79315476190476186</v>
      </c>
      <c r="AD39" s="71">
        <f>AVERAGE('PR (VSC)'!AD39,'78s (VSC)'!AD39)</f>
        <v>0.48703231292517013</v>
      </c>
      <c r="AE39" s="71">
        <f>AVERAGE('PR (VSC)'!AE39,'78s (VSC)'!AE39)</f>
        <v>0.24213435374149658</v>
      </c>
      <c r="AF39" s="71">
        <f>AVERAGE('PR (VSC)'!AF39,'78s (VSC)'!AF39)</f>
        <v>5.8460884353741478E-2</v>
      </c>
      <c r="AG39" s="71">
        <f>AVERAGE('PR (VSC)'!AG39,'78s (VSC)'!AG39)</f>
        <v>0</v>
      </c>
      <c r="AH39" s="71">
        <f>AVERAGE('PR (VSC)'!AH39,'78s (VSC)'!AH39)</f>
        <v>0</v>
      </c>
      <c r="AI39" s="71">
        <f>AVERAGE('PR (VSC)'!AI39,'78s (VSC)'!AI39)</f>
        <v>0</v>
      </c>
      <c r="AJ39" s="71">
        <f>AVERAGE('PR (VSC)'!AJ39,'78s (VSC)'!AJ39)</f>
        <v>0</v>
      </c>
      <c r="AK39" s="50" t="str">
        <f t="shared" si="14"/>
        <v>Jun</v>
      </c>
      <c r="AL39" s="71">
        <f>AVERAGE('PR (VSC)'!AL39,'78s (VSC)'!AL39)</f>
        <v>0.79315476190476186</v>
      </c>
      <c r="AM39" s="71">
        <f>AVERAGE('PR (VSC)'!AM39,'78s (VSC)'!AM39)</f>
        <v>0.48703231292517013</v>
      </c>
      <c r="AN39" s="71">
        <f>AVERAGE('PR (VSC)'!AN39,'78s (VSC)'!AN39)</f>
        <v>0.24213435374149658</v>
      </c>
      <c r="AO39" s="71">
        <f>AVERAGE('PR (VSC)'!AO39,'78s (VSC)'!AO39)</f>
        <v>5.8460884353741478E-2</v>
      </c>
      <c r="AP39" s="71">
        <f>AVERAGE('PR (VSC)'!AP39,'78s (VSC)'!AP39)</f>
        <v>0</v>
      </c>
      <c r="AQ39" s="71">
        <f>AVERAGE('PR (VSC)'!AQ39,'78s (VSC)'!AQ39)</f>
        <v>0</v>
      </c>
      <c r="AR39" s="71">
        <f>AVERAGE('PR (VSC)'!AR39,'78s (VSC)'!AR39)</f>
        <v>0</v>
      </c>
      <c r="AS39" s="71">
        <f>AVERAGE('PR (VSC)'!AS39,'78s (VSC)'!AS39)</f>
        <v>0</v>
      </c>
      <c r="AT39" s="50" t="str">
        <f t="shared" si="15"/>
        <v>Jun</v>
      </c>
      <c r="AU39" s="71">
        <f>AVERAGE('PR (VSC)'!AU39,'78s (VSC)'!AU39)</f>
        <v>0.79315476190476186</v>
      </c>
      <c r="AV39" s="71">
        <f>AVERAGE('PR (VSC)'!AV39,'78s (VSC)'!AV39)</f>
        <v>0.48703231292517013</v>
      </c>
      <c r="AW39" s="71">
        <f>AVERAGE('PR (VSC)'!AW39,'78s (VSC)'!AW39)</f>
        <v>0.24213435374149658</v>
      </c>
      <c r="AX39" s="71">
        <f>AVERAGE('PR (VSC)'!AX39,'78s (VSC)'!AX39)</f>
        <v>5.8460884353741478E-2</v>
      </c>
      <c r="AY39" s="71">
        <f>AVERAGE('PR (VSC)'!AY39,'78s (VSC)'!AY39)</f>
        <v>0</v>
      </c>
      <c r="AZ39" s="71">
        <f>AVERAGE('PR (VSC)'!AZ39,'78s (VSC)'!AZ39)</f>
        <v>0</v>
      </c>
      <c r="BA39" s="71">
        <f>AVERAGE('PR (VSC)'!BA39,'78s (VSC)'!BA39)</f>
        <v>0</v>
      </c>
      <c r="BB39" s="71">
        <f>AVERAGE('PR (VSC)'!BB39,'78s (VSC)'!BB39)</f>
        <v>0</v>
      </c>
      <c r="BC39" s="50" t="str">
        <f t="shared" si="16"/>
        <v>Jun</v>
      </c>
      <c r="BD39" s="71">
        <f>AVERAGE('PR (VSC)'!BD39,'78s (VSC)'!BD39)</f>
        <v>0.79315476190476186</v>
      </c>
      <c r="BE39" s="71">
        <f>AVERAGE('PR (VSC)'!BE39,'78s (VSC)'!BE39)</f>
        <v>0.48703231292517013</v>
      </c>
      <c r="BF39" s="71">
        <f>AVERAGE('PR (VSC)'!BF39,'78s (VSC)'!BF39)</f>
        <v>0.24213435374149658</v>
      </c>
      <c r="BG39" s="71">
        <f>AVERAGE('PR (VSC)'!BG39,'78s (VSC)'!BG39)</f>
        <v>5.8460884353741478E-2</v>
      </c>
      <c r="BH39" s="71">
        <f>AVERAGE('PR (VSC)'!BH39,'78s (VSC)'!BH39)</f>
        <v>0</v>
      </c>
      <c r="BI39" s="71">
        <f>AVERAGE('PR (VSC)'!BI39,'78s (VSC)'!BI39)</f>
        <v>0</v>
      </c>
      <c r="BJ39" s="71">
        <f>AVERAGE('PR (VSC)'!BJ39,'78s (VSC)'!BJ39)</f>
        <v>0</v>
      </c>
      <c r="BK39" s="71">
        <f>AVERAGE('PR (VSC)'!BK39,'78s (VSC)'!BK39)</f>
        <v>0</v>
      </c>
      <c r="BL39" s="50" t="str">
        <f t="shared" si="17"/>
        <v>Jun</v>
      </c>
      <c r="BM39" s="71">
        <f>AVERAGE('PR (VSC)'!BM39,'78s (VSC)'!BM39)</f>
        <v>0.79315476190476186</v>
      </c>
      <c r="BN39" s="71">
        <f>AVERAGE('PR (VSC)'!BN39,'78s (VSC)'!BN39)</f>
        <v>0.48703231292517013</v>
      </c>
      <c r="BO39" s="71">
        <f>AVERAGE('PR (VSC)'!BO39,'78s (VSC)'!BO39)</f>
        <v>0.24213435374149658</v>
      </c>
      <c r="BP39" s="71">
        <f>AVERAGE('PR (VSC)'!BP39,'78s (VSC)'!BP39)</f>
        <v>5.8460884353741478E-2</v>
      </c>
      <c r="BQ39" s="71">
        <f>AVERAGE('PR (VSC)'!BQ39,'78s (VSC)'!BQ39)</f>
        <v>0</v>
      </c>
      <c r="BR39" s="71">
        <f>AVERAGE('PR (VSC)'!BR39,'78s (VSC)'!BR39)</f>
        <v>0</v>
      </c>
      <c r="BS39" s="71">
        <f>AVERAGE('PR (VSC)'!BS39,'78s (VSC)'!BS39)</f>
        <v>0</v>
      </c>
      <c r="BT39" s="71">
        <f>AVERAGE('PR (VSC)'!BT39,'78s (VSC)'!BT39)</f>
        <v>0</v>
      </c>
      <c r="BU39" s="50" t="str">
        <f t="shared" si="18"/>
        <v>Jun</v>
      </c>
      <c r="BV39" s="71">
        <f>AVERAGE('PR (VSC)'!BV39,'78s (VSC)'!BV39)</f>
        <v>0.79315476190476186</v>
      </c>
      <c r="BW39" s="71">
        <f>AVERAGE('PR (VSC)'!BW39,'78s (VSC)'!BW39)</f>
        <v>0.48703231292517013</v>
      </c>
      <c r="BX39" s="71">
        <f>AVERAGE('PR (VSC)'!BX39,'78s (VSC)'!BX39)</f>
        <v>0.24213435374149658</v>
      </c>
      <c r="BY39" s="71">
        <f>AVERAGE('PR (VSC)'!BY39,'78s (VSC)'!BY39)</f>
        <v>5.8460884353741478E-2</v>
      </c>
      <c r="BZ39" s="71">
        <f>AVERAGE('PR (VSC)'!BZ39,'78s (VSC)'!BZ39)</f>
        <v>0</v>
      </c>
      <c r="CA39" s="71">
        <f>AVERAGE('PR (VSC)'!CA39,'78s (VSC)'!CA39)</f>
        <v>0</v>
      </c>
      <c r="CB39" s="71">
        <f>AVERAGE('PR (VSC)'!CB39,'78s (VSC)'!CB39)</f>
        <v>0</v>
      </c>
      <c r="CC39" s="71">
        <f>AVERAGE('PR (VSC)'!CC39,'78s (VSC)'!CC39)</f>
        <v>0</v>
      </c>
      <c r="CD39" s="50" t="str">
        <f t="shared" si="19"/>
        <v>Jun</v>
      </c>
      <c r="CE39" s="71">
        <f>AVERAGE('PR (VSC)'!CE39,'78s (VSC)'!CE39)</f>
        <v>0.79315476190476186</v>
      </c>
      <c r="CF39" s="71">
        <f>AVERAGE('PR (VSC)'!CF39,'78s (VSC)'!CF39)</f>
        <v>0.48703231292517013</v>
      </c>
      <c r="CG39" s="71">
        <f>AVERAGE('PR (VSC)'!CG39,'78s (VSC)'!CG39)</f>
        <v>0.24213435374149658</v>
      </c>
      <c r="CH39" s="71">
        <f>AVERAGE('PR (VSC)'!CH39,'78s (VSC)'!CH39)</f>
        <v>5.8460884353741478E-2</v>
      </c>
      <c r="CI39" s="71">
        <f>AVERAGE('PR (VSC)'!CI39,'78s (VSC)'!CI39)</f>
        <v>0</v>
      </c>
      <c r="CJ39" s="71">
        <f>AVERAGE('PR (VSC)'!CJ39,'78s (VSC)'!CJ39)</f>
        <v>0</v>
      </c>
      <c r="CK39" s="71">
        <f>AVERAGE('PR (VSC)'!CK39,'78s (VSC)'!CK39)</f>
        <v>0</v>
      </c>
      <c r="CL39" s="71">
        <f>AVERAGE('PR (VSC)'!CL39,'78s (VSC)'!CL39)</f>
        <v>0</v>
      </c>
    </row>
    <row r="40" spans="1:90" ht="13.7" customHeight="1">
      <c r="A40" s="50" t="str">
        <f t="shared" si="10"/>
        <v>Jul</v>
      </c>
      <c r="B40" s="70">
        <f>AVERAGE('PR (VSC)'!B40,'78s (VSC)'!B40)</f>
        <v>0.8214285714285714</v>
      </c>
      <c r="C40" s="70">
        <f>AVERAGE('PR (VSC)'!C40,'78s (VSC)'!C40)</f>
        <v>0.51020408163265307</v>
      </c>
      <c r="D40" s="70">
        <f>AVERAGE('PR (VSC)'!D40,'78s (VSC)'!D40)</f>
        <v>0.26020408163265307</v>
      </c>
      <c r="E40" s="70">
        <f>AVERAGE('PR (VSC)'!E40,'78s (VSC)'!E40)</f>
        <v>7.1428571428571425E-2</v>
      </c>
      <c r="F40" s="70">
        <f>AVERAGE('PR (VSC)'!F40,'78s (VSC)'!F40)</f>
        <v>0</v>
      </c>
      <c r="G40" s="70">
        <f>AVERAGE('PR (VSC)'!G40,'78s (VSC)'!G40)</f>
        <v>0</v>
      </c>
      <c r="H40" s="70">
        <f>AVERAGE('PR (VSC)'!H40,'78s (VSC)'!H40)</f>
        <v>0</v>
      </c>
      <c r="I40" s="70">
        <f>AVERAGE('PR (VSC)'!I40,'78s (VSC)'!I40)</f>
        <v>0</v>
      </c>
      <c r="J40" s="68" t="str">
        <f t="shared" si="11"/>
        <v>Jul</v>
      </c>
      <c r="K40" s="70">
        <f>AVERAGE('PR (VSC)'!K40,'78s (VSC)'!K40)</f>
        <v>0.8214285714285714</v>
      </c>
      <c r="L40" s="71">
        <f>AVERAGE('PR (VSC)'!L40,'78s (VSC)'!L40)</f>
        <v>0.51020408163265307</v>
      </c>
      <c r="M40" s="71">
        <f>AVERAGE('PR (VSC)'!M40,'78s (VSC)'!M40)</f>
        <v>0.26020408163265307</v>
      </c>
      <c r="N40" s="71">
        <f>AVERAGE('PR (VSC)'!N40,'78s (VSC)'!N40)</f>
        <v>7.1428571428571425E-2</v>
      </c>
      <c r="O40" s="71">
        <f>AVERAGE('PR (VSC)'!O40,'78s (VSC)'!O40)</f>
        <v>0</v>
      </c>
      <c r="P40" s="71">
        <f>AVERAGE('PR (VSC)'!P40,'78s (VSC)'!P40)</f>
        <v>0</v>
      </c>
      <c r="Q40" s="71">
        <f>AVERAGE('PR (VSC)'!Q40,'78s (VSC)'!Q40)</f>
        <v>0</v>
      </c>
      <c r="R40" s="71">
        <f>AVERAGE('PR (VSC)'!R40,'78s (VSC)'!R40)</f>
        <v>0</v>
      </c>
      <c r="S40" s="50" t="str">
        <f t="shared" si="12"/>
        <v>Jul</v>
      </c>
      <c r="T40" s="71">
        <f>AVERAGE('PR (VSC)'!T40,'78s (VSC)'!T40)</f>
        <v>0.8214285714285714</v>
      </c>
      <c r="U40" s="71">
        <f>AVERAGE('PR (VSC)'!U40,'78s (VSC)'!U40)</f>
        <v>0.51020408163265307</v>
      </c>
      <c r="V40" s="71">
        <f>AVERAGE('PR (VSC)'!V40,'78s (VSC)'!V40)</f>
        <v>0.26020408163265307</v>
      </c>
      <c r="W40" s="71">
        <f>AVERAGE('PR (VSC)'!W40,'78s (VSC)'!W40)</f>
        <v>7.1428571428571425E-2</v>
      </c>
      <c r="X40" s="71">
        <f>AVERAGE('PR (VSC)'!X40,'78s (VSC)'!X40)</f>
        <v>0</v>
      </c>
      <c r="Y40" s="71">
        <f>AVERAGE('PR (VSC)'!Y40,'78s (VSC)'!Y40)</f>
        <v>0</v>
      </c>
      <c r="Z40" s="71">
        <f>AVERAGE('PR (VSC)'!Z40,'78s (VSC)'!Z40)</f>
        <v>0</v>
      </c>
      <c r="AA40" s="71">
        <f>AVERAGE('PR (VSC)'!AA40,'78s (VSC)'!AA40)</f>
        <v>0</v>
      </c>
      <c r="AB40" s="50" t="str">
        <f t="shared" si="13"/>
        <v>Jul</v>
      </c>
      <c r="AC40" s="71">
        <f>AVERAGE('PR (VSC)'!AC40,'78s (VSC)'!AC40)</f>
        <v>0.8214285714285714</v>
      </c>
      <c r="AD40" s="71">
        <f>AVERAGE('PR (VSC)'!AD40,'78s (VSC)'!AD40)</f>
        <v>0.51020408163265307</v>
      </c>
      <c r="AE40" s="71">
        <f>AVERAGE('PR (VSC)'!AE40,'78s (VSC)'!AE40)</f>
        <v>0.26020408163265307</v>
      </c>
      <c r="AF40" s="71">
        <f>AVERAGE('PR (VSC)'!AF40,'78s (VSC)'!AF40)</f>
        <v>7.1428571428571425E-2</v>
      </c>
      <c r="AG40" s="71">
        <f>AVERAGE('PR (VSC)'!AG40,'78s (VSC)'!AG40)</f>
        <v>0</v>
      </c>
      <c r="AH40" s="71">
        <f>AVERAGE('PR (VSC)'!AH40,'78s (VSC)'!AH40)</f>
        <v>0</v>
      </c>
      <c r="AI40" s="71">
        <f>AVERAGE('PR (VSC)'!AI40,'78s (VSC)'!AI40)</f>
        <v>0</v>
      </c>
      <c r="AJ40" s="71">
        <f>AVERAGE('PR (VSC)'!AJ40,'78s (VSC)'!AJ40)</f>
        <v>0</v>
      </c>
      <c r="AK40" s="50" t="str">
        <f t="shared" si="14"/>
        <v>Jul</v>
      </c>
      <c r="AL40" s="71">
        <f>AVERAGE('PR (VSC)'!AL40,'78s (VSC)'!AL40)</f>
        <v>0.8214285714285714</v>
      </c>
      <c r="AM40" s="71">
        <f>AVERAGE('PR (VSC)'!AM40,'78s (VSC)'!AM40)</f>
        <v>0.51020408163265307</v>
      </c>
      <c r="AN40" s="71">
        <f>AVERAGE('PR (VSC)'!AN40,'78s (VSC)'!AN40)</f>
        <v>0.26020408163265307</v>
      </c>
      <c r="AO40" s="71">
        <f>AVERAGE('PR (VSC)'!AO40,'78s (VSC)'!AO40)</f>
        <v>7.1428571428571425E-2</v>
      </c>
      <c r="AP40" s="71">
        <f>AVERAGE('PR (VSC)'!AP40,'78s (VSC)'!AP40)</f>
        <v>0</v>
      </c>
      <c r="AQ40" s="71">
        <f>AVERAGE('PR (VSC)'!AQ40,'78s (VSC)'!AQ40)</f>
        <v>0</v>
      </c>
      <c r="AR40" s="71">
        <f>AVERAGE('PR (VSC)'!AR40,'78s (VSC)'!AR40)</f>
        <v>0</v>
      </c>
      <c r="AS40" s="71">
        <f>AVERAGE('PR (VSC)'!AS40,'78s (VSC)'!AS40)</f>
        <v>0</v>
      </c>
      <c r="AT40" s="50" t="str">
        <f t="shared" si="15"/>
        <v>Jul</v>
      </c>
      <c r="AU40" s="71">
        <f>AVERAGE('PR (VSC)'!AU40,'78s (VSC)'!AU40)</f>
        <v>0.8214285714285714</v>
      </c>
      <c r="AV40" s="71">
        <f>AVERAGE('PR (VSC)'!AV40,'78s (VSC)'!AV40)</f>
        <v>0.51020408163265307</v>
      </c>
      <c r="AW40" s="71">
        <f>AVERAGE('PR (VSC)'!AW40,'78s (VSC)'!AW40)</f>
        <v>0.26020408163265307</v>
      </c>
      <c r="AX40" s="71">
        <f>AVERAGE('PR (VSC)'!AX40,'78s (VSC)'!AX40)</f>
        <v>7.1428571428571425E-2</v>
      </c>
      <c r="AY40" s="71">
        <f>AVERAGE('PR (VSC)'!AY40,'78s (VSC)'!AY40)</f>
        <v>0</v>
      </c>
      <c r="AZ40" s="71">
        <f>AVERAGE('PR (VSC)'!AZ40,'78s (VSC)'!AZ40)</f>
        <v>0</v>
      </c>
      <c r="BA40" s="71">
        <f>AVERAGE('PR (VSC)'!BA40,'78s (VSC)'!BA40)</f>
        <v>0</v>
      </c>
      <c r="BB40" s="71">
        <f>AVERAGE('PR (VSC)'!BB40,'78s (VSC)'!BB40)</f>
        <v>0</v>
      </c>
      <c r="BC40" s="50" t="str">
        <f t="shared" si="16"/>
        <v>Jul</v>
      </c>
      <c r="BD40" s="71">
        <f>AVERAGE('PR (VSC)'!BD40,'78s (VSC)'!BD40)</f>
        <v>0.8214285714285714</v>
      </c>
      <c r="BE40" s="71">
        <f>AVERAGE('PR (VSC)'!BE40,'78s (VSC)'!BE40)</f>
        <v>0.51020408163265307</v>
      </c>
      <c r="BF40" s="71">
        <f>AVERAGE('PR (VSC)'!BF40,'78s (VSC)'!BF40)</f>
        <v>0.26020408163265307</v>
      </c>
      <c r="BG40" s="71">
        <f>AVERAGE('PR (VSC)'!BG40,'78s (VSC)'!BG40)</f>
        <v>7.1428571428571425E-2</v>
      </c>
      <c r="BH40" s="71">
        <f>AVERAGE('PR (VSC)'!BH40,'78s (VSC)'!BH40)</f>
        <v>0</v>
      </c>
      <c r="BI40" s="71">
        <f>AVERAGE('PR (VSC)'!BI40,'78s (VSC)'!BI40)</f>
        <v>0</v>
      </c>
      <c r="BJ40" s="71">
        <f>AVERAGE('PR (VSC)'!BJ40,'78s (VSC)'!BJ40)</f>
        <v>0</v>
      </c>
      <c r="BK40" s="71">
        <f>AVERAGE('PR (VSC)'!BK40,'78s (VSC)'!BK40)</f>
        <v>0</v>
      </c>
      <c r="BL40" s="50" t="str">
        <f t="shared" si="17"/>
        <v>Jul</v>
      </c>
      <c r="BM40" s="71">
        <f>AVERAGE('PR (VSC)'!BM40,'78s (VSC)'!BM40)</f>
        <v>0.8214285714285714</v>
      </c>
      <c r="BN40" s="71">
        <f>AVERAGE('PR (VSC)'!BN40,'78s (VSC)'!BN40)</f>
        <v>0.51020408163265307</v>
      </c>
      <c r="BO40" s="71">
        <f>AVERAGE('PR (VSC)'!BO40,'78s (VSC)'!BO40)</f>
        <v>0.26020408163265307</v>
      </c>
      <c r="BP40" s="71">
        <f>AVERAGE('PR (VSC)'!BP40,'78s (VSC)'!BP40)</f>
        <v>7.1428571428571425E-2</v>
      </c>
      <c r="BQ40" s="71">
        <f>AVERAGE('PR (VSC)'!BQ40,'78s (VSC)'!BQ40)</f>
        <v>0</v>
      </c>
      <c r="BR40" s="71">
        <f>AVERAGE('PR (VSC)'!BR40,'78s (VSC)'!BR40)</f>
        <v>0</v>
      </c>
      <c r="BS40" s="71">
        <f>AVERAGE('PR (VSC)'!BS40,'78s (VSC)'!BS40)</f>
        <v>0</v>
      </c>
      <c r="BT40" s="71">
        <f>AVERAGE('PR (VSC)'!BT40,'78s (VSC)'!BT40)</f>
        <v>0</v>
      </c>
      <c r="BU40" s="50" t="str">
        <f t="shared" si="18"/>
        <v>Jul</v>
      </c>
      <c r="BV40" s="71">
        <f>AVERAGE('PR (VSC)'!BV40,'78s (VSC)'!BV40)</f>
        <v>0.8214285714285714</v>
      </c>
      <c r="BW40" s="71">
        <f>AVERAGE('PR (VSC)'!BW40,'78s (VSC)'!BW40)</f>
        <v>0.51020408163265307</v>
      </c>
      <c r="BX40" s="71">
        <f>AVERAGE('PR (VSC)'!BX40,'78s (VSC)'!BX40)</f>
        <v>0.26020408163265307</v>
      </c>
      <c r="BY40" s="71">
        <f>AVERAGE('PR (VSC)'!BY40,'78s (VSC)'!BY40)</f>
        <v>7.1428571428571425E-2</v>
      </c>
      <c r="BZ40" s="71">
        <f>AVERAGE('PR (VSC)'!BZ40,'78s (VSC)'!BZ40)</f>
        <v>0</v>
      </c>
      <c r="CA40" s="71">
        <f>AVERAGE('PR (VSC)'!CA40,'78s (VSC)'!CA40)</f>
        <v>0</v>
      </c>
      <c r="CB40" s="71">
        <f>AVERAGE('PR (VSC)'!CB40,'78s (VSC)'!CB40)</f>
        <v>0</v>
      </c>
      <c r="CC40" s="71">
        <f>AVERAGE('PR (VSC)'!CC40,'78s (VSC)'!CC40)</f>
        <v>0</v>
      </c>
      <c r="CD40" s="50" t="str">
        <f t="shared" si="19"/>
        <v>Jul</v>
      </c>
      <c r="CE40" s="71">
        <f>AVERAGE('PR (VSC)'!CE40,'78s (VSC)'!CE40)</f>
        <v>0.8214285714285714</v>
      </c>
      <c r="CF40" s="71">
        <f>AVERAGE('PR (VSC)'!CF40,'78s (VSC)'!CF40)</f>
        <v>0.51020408163265307</v>
      </c>
      <c r="CG40" s="71">
        <f>AVERAGE('PR (VSC)'!CG40,'78s (VSC)'!CG40)</f>
        <v>0.26020408163265307</v>
      </c>
      <c r="CH40" s="71">
        <f>AVERAGE('PR (VSC)'!CH40,'78s (VSC)'!CH40)</f>
        <v>7.1428571428571425E-2</v>
      </c>
      <c r="CI40" s="71">
        <f>AVERAGE('PR (VSC)'!CI40,'78s (VSC)'!CI40)</f>
        <v>0</v>
      </c>
      <c r="CJ40" s="71">
        <f>AVERAGE('PR (VSC)'!CJ40,'78s (VSC)'!CJ40)</f>
        <v>0</v>
      </c>
      <c r="CK40" s="71">
        <f>AVERAGE('PR (VSC)'!CK40,'78s (VSC)'!CK40)</f>
        <v>0</v>
      </c>
      <c r="CL40" s="71">
        <f>AVERAGE('PR (VSC)'!CL40,'78s (VSC)'!CL40)</f>
        <v>0</v>
      </c>
    </row>
    <row r="41" spans="1:90" ht="13.7" customHeight="1">
      <c r="A41" s="50" t="str">
        <f t="shared" si="10"/>
        <v>Aug</v>
      </c>
      <c r="B41" s="70">
        <f>AVERAGE('PR (VSC)'!B41,'78s (VSC)'!B41)</f>
        <v>0.85012755102040816</v>
      </c>
      <c r="C41" s="70">
        <f>AVERAGE('PR (VSC)'!C41,'78s (VSC)'!C41)</f>
        <v>0.53380102040816324</v>
      </c>
      <c r="D41" s="70">
        <f>AVERAGE('PR (VSC)'!D41,'78s (VSC)'!D41)</f>
        <v>0.27869897959183676</v>
      </c>
      <c r="E41" s="70">
        <f>AVERAGE('PR (VSC)'!E41,'78s (VSC)'!E41)</f>
        <v>8.4821428571428589E-2</v>
      </c>
      <c r="F41" s="70">
        <f>AVERAGE('PR (VSC)'!F41,'78s (VSC)'!F41)</f>
        <v>0</v>
      </c>
      <c r="G41" s="70">
        <f>AVERAGE('PR (VSC)'!G41,'78s (VSC)'!G41)</f>
        <v>0</v>
      </c>
      <c r="H41" s="70">
        <f>AVERAGE('PR (VSC)'!H41,'78s (VSC)'!H41)</f>
        <v>0</v>
      </c>
      <c r="I41" s="70">
        <f>AVERAGE('PR (VSC)'!I41,'78s (VSC)'!I41)</f>
        <v>0</v>
      </c>
      <c r="J41" s="68" t="str">
        <f t="shared" si="11"/>
        <v>Aug</v>
      </c>
      <c r="K41" s="70">
        <f>AVERAGE('PR (VSC)'!K41,'78s (VSC)'!K41)</f>
        <v>0.85012755102040816</v>
      </c>
      <c r="L41" s="71">
        <f>AVERAGE('PR (VSC)'!L41,'78s (VSC)'!L41)</f>
        <v>0.53380102040816324</v>
      </c>
      <c r="M41" s="71">
        <f>AVERAGE('PR (VSC)'!M41,'78s (VSC)'!M41)</f>
        <v>0.27869897959183676</v>
      </c>
      <c r="N41" s="71">
        <f>AVERAGE('PR (VSC)'!N41,'78s (VSC)'!N41)</f>
        <v>8.4821428571428589E-2</v>
      </c>
      <c r="O41" s="71">
        <f>AVERAGE('PR (VSC)'!O41,'78s (VSC)'!O41)</f>
        <v>0</v>
      </c>
      <c r="P41" s="71">
        <f>AVERAGE('PR (VSC)'!P41,'78s (VSC)'!P41)</f>
        <v>0</v>
      </c>
      <c r="Q41" s="71">
        <f>AVERAGE('PR (VSC)'!Q41,'78s (VSC)'!Q41)</f>
        <v>0</v>
      </c>
      <c r="R41" s="71">
        <f>AVERAGE('PR (VSC)'!R41,'78s (VSC)'!R41)</f>
        <v>0</v>
      </c>
      <c r="S41" s="50" t="str">
        <f t="shared" si="12"/>
        <v>Aug</v>
      </c>
      <c r="T41" s="71">
        <f>AVERAGE('PR (VSC)'!T41,'78s (VSC)'!T41)</f>
        <v>0.85012755102040816</v>
      </c>
      <c r="U41" s="71">
        <f>AVERAGE('PR (VSC)'!U41,'78s (VSC)'!U41)</f>
        <v>0.53380102040816324</v>
      </c>
      <c r="V41" s="71">
        <f>AVERAGE('PR (VSC)'!V41,'78s (VSC)'!V41)</f>
        <v>0.27869897959183676</v>
      </c>
      <c r="W41" s="71">
        <f>AVERAGE('PR (VSC)'!W41,'78s (VSC)'!W41)</f>
        <v>8.4821428571428589E-2</v>
      </c>
      <c r="X41" s="71">
        <f>AVERAGE('PR (VSC)'!X41,'78s (VSC)'!X41)</f>
        <v>0</v>
      </c>
      <c r="Y41" s="71">
        <f>AVERAGE('PR (VSC)'!Y41,'78s (VSC)'!Y41)</f>
        <v>0</v>
      </c>
      <c r="Z41" s="71">
        <f>AVERAGE('PR (VSC)'!Z41,'78s (VSC)'!Z41)</f>
        <v>0</v>
      </c>
      <c r="AA41" s="71">
        <f>AVERAGE('PR (VSC)'!AA41,'78s (VSC)'!AA41)</f>
        <v>0</v>
      </c>
      <c r="AB41" s="50" t="str">
        <f t="shared" si="13"/>
        <v>Aug</v>
      </c>
      <c r="AC41" s="71">
        <f>AVERAGE('PR (VSC)'!AC41,'78s (VSC)'!AC41)</f>
        <v>0.85012755102040816</v>
      </c>
      <c r="AD41" s="71">
        <f>AVERAGE('PR (VSC)'!AD41,'78s (VSC)'!AD41)</f>
        <v>0.53380102040816324</v>
      </c>
      <c r="AE41" s="71">
        <f>AVERAGE('PR (VSC)'!AE41,'78s (VSC)'!AE41)</f>
        <v>0.27869897959183676</v>
      </c>
      <c r="AF41" s="71">
        <f>AVERAGE('PR (VSC)'!AF41,'78s (VSC)'!AF41)</f>
        <v>8.4821428571428589E-2</v>
      </c>
      <c r="AG41" s="71">
        <f>AVERAGE('PR (VSC)'!AG41,'78s (VSC)'!AG41)</f>
        <v>0</v>
      </c>
      <c r="AH41" s="71">
        <f>AVERAGE('PR (VSC)'!AH41,'78s (VSC)'!AH41)</f>
        <v>0</v>
      </c>
      <c r="AI41" s="71">
        <f>AVERAGE('PR (VSC)'!AI41,'78s (VSC)'!AI41)</f>
        <v>0</v>
      </c>
      <c r="AJ41" s="71">
        <f>AVERAGE('PR (VSC)'!AJ41,'78s (VSC)'!AJ41)</f>
        <v>0</v>
      </c>
      <c r="AK41" s="50" t="str">
        <f t="shared" si="14"/>
        <v>Aug</v>
      </c>
      <c r="AL41" s="71">
        <f>AVERAGE('PR (VSC)'!AL41,'78s (VSC)'!AL41)</f>
        <v>0.85012755102040816</v>
      </c>
      <c r="AM41" s="71">
        <f>AVERAGE('PR (VSC)'!AM41,'78s (VSC)'!AM41)</f>
        <v>0.53380102040816324</v>
      </c>
      <c r="AN41" s="71">
        <f>AVERAGE('PR (VSC)'!AN41,'78s (VSC)'!AN41)</f>
        <v>0.27869897959183676</v>
      </c>
      <c r="AO41" s="71">
        <f>AVERAGE('PR (VSC)'!AO41,'78s (VSC)'!AO41)</f>
        <v>8.4821428571428589E-2</v>
      </c>
      <c r="AP41" s="71">
        <f>AVERAGE('PR (VSC)'!AP41,'78s (VSC)'!AP41)</f>
        <v>0</v>
      </c>
      <c r="AQ41" s="71">
        <f>AVERAGE('PR (VSC)'!AQ41,'78s (VSC)'!AQ41)</f>
        <v>0</v>
      </c>
      <c r="AR41" s="71">
        <f>AVERAGE('PR (VSC)'!AR41,'78s (VSC)'!AR41)</f>
        <v>0</v>
      </c>
      <c r="AS41" s="71">
        <f>AVERAGE('PR (VSC)'!AS41,'78s (VSC)'!AS41)</f>
        <v>0</v>
      </c>
      <c r="AT41" s="50" t="str">
        <f t="shared" si="15"/>
        <v>Aug</v>
      </c>
      <c r="AU41" s="71">
        <f>AVERAGE('PR (VSC)'!AU41,'78s (VSC)'!AU41)</f>
        <v>0.85012755102040816</v>
      </c>
      <c r="AV41" s="71">
        <f>AVERAGE('PR (VSC)'!AV41,'78s (VSC)'!AV41)</f>
        <v>0.53380102040816324</v>
      </c>
      <c r="AW41" s="71">
        <f>AVERAGE('PR (VSC)'!AW41,'78s (VSC)'!AW41)</f>
        <v>0.27869897959183676</v>
      </c>
      <c r="AX41" s="71">
        <f>AVERAGE('PR (VSC)'!AX41,'78s (VSC)'!AX41)</f>
        <v>8.4821428571428589E-2</v>
      </c>
      <c r="AY41" s="71">
        <f>AVERAGE('PR (VSC)'!AY41,'78s (VSC)'!AY41)</f>
        <v>0</v>
      </c>
      <c r="AZ41" s="71">
        <f>AVERAGE('PR (VSC)'!AZ41,'78s (VSC)'!AZ41)</f>
        <v>0</v>
      </c>
      <c r="BA41" s="71">
        <f>AVERAGE('PR (VSC)'!BA41,'78s (VSC)'!BA41)</f>
        <v>0</v>
      </c>
      <c r="BB41" s="71">
        <f>AVERAGE('PR (VSC)'!BB41,'78s (VSC)'!BB41)</f>
        <v>0</v>
      </c>
      <c r="BC41" s="50" t="str">
        <f t="shared" si="16"/>
        <v>Aug</v>
      </c>
      <c r="BD41" s="71">
        <f>AVERAGE('PR (VSC)'!BD41,'78s (VSC)'!BD41)</f>
        <v>0.85012755102040816</v>
      </c>
      <c r="BE41" s="71">
        <f>AVERAGE('PR (VSC)'!BE41,'78s (VSC)'!BE41)</f>
        <v>0.53380102040816324</v>
      </c>
      <c r="BF41" s="71">
        <f>AVERAGE('PR (VSC)'!BF41,'78s (VSC)'!BF41)</f>
        <v>0.27869897959183676</v>
      </c>
      <c r="BG41" s="71">
        <f>AVERAGE('PR (VSC)'!BG41,'78s (VSC)'!BG41)</f>
        <v>8.4821428571428589E-2</v>
      </c>
      <c r="BH41" s="71">
        <f>AVERAGE('PR (VSC)'!BH41,'78s (VSC)'!BH41)</f>
        <v>0</v>
      </c>
      <c r="BI41" s="71">
        <f>AVERAGE('PR (VSC)'!BI41,'78s (VSC)'!BI41)</f>
        <v>0</v>
      </c>
      <c r="BJ41" s="71">
        <f>AVERAGE('PR (VSC)'!BJ41,'78s (VSC)'!BJ41)</f>
        <v>0</v>
      </c>
      <c r="BK41" s="71">
        <f>AVERAGE('PR (VSC)'!BK41,'78s (VSC)'!BK41)</f>
        <v>0</v>
      </c>
      <c r="BL41" s="50" t="str">
        <f t="shared" si="17"/>
        <v>Aug</v>
      </c>
      <c r="BM41" s="71">
        <f>AVERAGE('PR (VSC)'!BM41,'78s (VSC)'!BM41)</f>
        <v>0.85012755102040816</v>
      </c>
      <c r="BN41" s="71">
        <f>AVERAGE('PR (VSC)'!BN41,'78s (VSC)'!BN41)</f>
        <v>0.53380102040816324</v>
      </c>
      <c r="BO41" s="71">
        <f>AVERAGE('PR (VSC)'!BO41,'78s (VSC)'!BO41)</f>
        <v>0.27869897959183676</v>
      </c>
      <c r="BP41" s="71">
        <f>AVERAGE('PR (VSC)'!BP41,'78s (VSC)'!BP41)</f>
        <v>8.4821428571428589E-2</v>
      </c>
      <c r="BQ41" s="71">
        <f>AVERAGE('PR (VSC)'!BQ41,'78s (VSC)'!BQ41)</f>
        <v>0</v>
      </c>
      <c r="BR41" s="71">
        <f>AVERAGE('PR (VSC)'!BR41,'78s (VSC)'!BR41)</f>
        <v>0</v>
      </c>
      <c r="BS41" s="71">
        <f>AVERAGE('PR (VSC)'!BS41,'78s (VSC)'!BS41)</f>
        <v>0</v>
      </c>
      <c r="BT41" s="71">
        <f>AVERAGE('PR (VSC)'!BT41,'78s (VSC)'!BT41)</f>
        <v>0</v>
      </c>
      <c r="BU41" s="50" t="str">
        <f t="shared" si="18"/>
        <v>Aug</v>
      </c>
      <c r="BV41" s="71">
        <f>AVERAGE('PR (VSC)'!BV41,'78s (VSC)'!BV41)</f>
        <v>0.85012755102040816</v>
      </c>
      <c r="BW41" s="71">
        <f>AVERAGE('PR (VSC)'!BW41,'78s (VSC)'!BW41)</f>
        <v>0.53380102040816324</v>
      </c>
      <c r="BX41" s="71">
        <f>AVERAGE('PR (VSC)'!BX41,'78s (VSC)'!BX41)</f>
        <v>0.27869897959183676</v>
      </c>
      <c r="BY41" s="71">
        <f>AVERAGE('PR (VSC)'!BY41,'78s (VSC)'!BY41)</f>
        <v>8.4821428571428589E-2</v>
      </c>
      <c r="BZ41" s="71">
        <f>AVERAGE('PR (VSC)'!BZ41,'78s (VSC)'!BZ41)</f>
        <v>0</v>
      </c>
      <c r="CA41" s="71">
        <f>AVERAGE('PR (VSC)'!CA41,'78s (VSC)'!CA41)</f>
        <v>0</v>
      </c>
      <c r="CB41" s="71">
        <f>AVERAGE('PR (VSC)'!CB41,'78s (VSC)'!CB41)</f>
        <v>0</v>
      </c>
      <c r="CC41" s="71">
        <f>AVERAGE('PR (VSC)'!CC41,'78s (VSC)'!CC41)</f>
        <v>0</v>
      </c>
      <c r="CD41" s="50" t="str">
        <f t="shared" si="19"/>
        <v>Aug</v>
      </c>
      <c r="CE41" s="71">
        <f>AVERAGE('PR (VSC)'!CE41,'78s (VSC)'!CE41)</f>
        <v>0.85012755102040816</v>
      </c>
      <c r="CF41" s="71">
        <f>AVERAGE('PR (VSC)'!CF41,'78s (VSC)'!CF41)</f>
        <v>0.53380102040816324</v>
      </c>
      <c r="CG41" s="71">
        <f>AVERAGE('PR (VSC)'!CG41,'78s (VSC)'!CG41)</f>
        <v>0.27869897959183676</v>
      </c>
      <c r="CH41" s="71">
        <f>AVERAGE('PR (VSC)'!CH41,'78s (VSC)'!CH41)</f>
        <v>8.4821428571428589E-2</v>
      </c>
      <c r="CI41" s="71">
        <f>AVERAGE('PR (VSC)'!CI41,'78s (VSC)'!CI41)</f>
        <v>0</v>
      </c>
      <c r="CJ41" s="71">
        <f>AVERAGE('PR (VSC)'!CJ41,'78s (VSC)'!CJ41)</f>
        <v>0</v>
      </c>
      <c r="CK41" s="71">
        <f>AVERAGE('PR (VSC)'!CK41,'78s (VSC)'!CK41)</f>
        <v>0</v>
      </c>
      <c r="CL41" s="71">
        <f>AVERAGE('PR (VSC)'!CL41,'78s (VSC)'!CL41)</f>
        <v>0</v>
      </c>
    </row>
    <row r="42" spans="1:90" ht="13.7" customHeight="1">
      <c r="A42" s="50" t="str">
        <f t="shared" si="10"/>
        <v>Sep</v>
      </c>
      <c r="B42" s="70">
        <f>AVERAGE('PR (VSC)'!B42,'78s (VSC)'!B42)</f>
        <v>0.87925170068027203</v>
      </c>
      <c r="C42" s="70">
        <f>AVERAGE('PR (VSC)'!C42,'78s (VSC)'!C42)</f>
        <v>0.55782312925170074</v>
      </c>
      <c r="D42" s="70">
        <f>AVERAGE('PR (VSC)'!D42,'78s (VSC)'!D42)</f>
        <v>0.29761904761904762</v>
      </c>
      <c r="E42" s="70">
        <f>AVERAGE('PR (VSC)'!E42,'78s (VSC)'!E42)</f>
        <v>9.863945578231291E-2</v>
      </c>
      <c r="F42" s="70">
        <f>AVERAGE('PR (VSC)'!F42,'78s (VSC)'!F42)</f>
        <v>0</v>
      </c>
      <c r="G42" s="70">
        <f>AVERAGE('PR (VSC)'!G42,'78s (VSC)'!G42)</f>
        <v>0</v>
      </c>
      <c r="H42" s="70">
        <f>AVERAGE('PR (VSC)'!H42,'78s (VSC)'!H42)</f>
        <v>0</v>
      </c>
      <c r="I42" s="70">
        <f>AVERAGE('PR (VSC)'!I42,'78s (VSC)'!I42)</f>
        <v>0</v>
      </c>
      <c r="J42" s="68" t="str">
        <f t="shared" si="11"/>
        <v>Sep</v>
      </c>
      <c r="K42" s="70">
        <f>AVERAGE('PR (VSC)'!K42,'78s (VSC)'!K42)</f>
        <v>0.87925170068027203</v>
      </c>
      <c r="L42" s="71">
        <f>AVERAGE('PR (VSC)'!L42,'78s (VSC)'!L42)</f>
        <v>0.55782312925170074</v>
      </c>
      <c r="M42" s="71">
        <f>AVERAGE('PR (VSC)'!M42,'78s (VSC)'!M42)</f>
        <v>0.29761904761904762</v>
      </c>
      <c r="N42" s="71">
        <f>AVERAGE('PR (VSC)'!N42,'78s (VSC)'!N42)</f>
        <v>9.863945578231291E-2</v>
      </c>
      <c r="O42" s="71">
        <f>AVERAGE('PR (VSC)'!O42,'78s (VSC)'!O42)</f>
        <v>0</v>
      </c>
      <c r="P42" s="71">
        <f>AVERAGE('PR (VSC)'!P42,'78s (VSC)'!P42)</f>
        <v>0</v>
      </c>
      <c r="Q42" s="71">
        <f>AVERAGE('PR (VSC)'!Q42,'78s (VSC)'!Q42)</f>
        <v>0</v>
      </c>
      <c r="R42" s="71">
        <f>AVERAGE('PR (VSC)'!R42,'78s (VSC)'!R42)</f>
        <v>0</v>
      </c>
      <c r="S42" s="50" t="str">
        <f t="shared" si="12"/>
        <v>Sep</v>
      </c>
      <c r="T42" s="71">
        <f>AVERAGE('PR (VSC)'!T42,'78s (VSC)'!T42)</f>
        <v>0.87925170068027203</v>
      </c>
      <c r="U42" s="71">
        <f>AVERAGE('PR (VSC)'!U42,'78s (VSC)'!U42)</f>
        <v>0.55782312925170074</v>
      </c>
      <c r="V42" s="71">
        <f>AVERAGE('PR (VSC)'!V42,'78s (VSC)'!V42)</f>
        <v>0.29761904761904762</v>
      </c>
      <c r="W42" s="71">
        <f>AVERAGE('PR (VSC)'!W42,'78s (VSC)'!W42)</f>
        <v>9.863945578231291E-2</v>
      </c>
      <c r="X42" s="71">
        <f>AVERAGE('PR (VSC)'!X42,'78s (VSC)'!X42)</f>
        <v>0</v>
      </c>
      <c r="Y42" s="71">
        <f>AVERAGE('PR (VSC)'!Y42,'78s (VSC)'!Y42)</f>
        <v>0</v>
      </c>
      <c r="Z42" s="71">
        <f>AVERAGE('PR (VSC)'!Z42,'78s (VSC)'!Z42)</f>
        <v>0</v>
      </c>
      <c r="AA42" s="71">
        <f>AVERAGE('PR (VSC)'!AA42,'78s (VSC)'!AA42)</f>
        <v>0</v>
      </c>
      <c r="AB42" s="50" t="str">
        <f t="shared" si="13"/>
        <v>Sep</v>
      </c>
      <c r="AC42" s="71">
        <f>AVERAGE('PR (VSC)'!AC42,'78s (VSC)'!AC42)</f>
        <v>0.87925170068027203</v>
      </c>
      <c r="AD42" s="71">
        <f>AVERAGE('PR (VSC)'!AD42,'78s (VSC)'!AD42)</f>
        <v>0.55782312925170074</v>
      </c>
      <c r="AE42" s="71">
        <f>AVERAGE('PR (VSC)'!AE42,'78s (VSC)'!AE42)</f>
        <v>0.29761904761904762</v>
      </c>
      <c r="AF42" s="71">
        <f>AVERAGE('PR (VSC)'!AF42,'78s (VSC)'!AF42)</f>
        <v>9.863945578231291E-2</v>
      </c>
      <c r="AG42" s="71">
        <f>AVERAGE('PR (VSC)'!AG42,'78s (VSC)'!AG42)</f>
        <v>0</v>
      </c>
      <c r="AH42" s="71">
        <f>AVERAGE('PR (VSC)'!AH42,'78s (VSC)'!AH42)</f>
        <v>0</v>
      </c>
      <c r="AI42" s="71">
        <f>AVERAGE('PR (VSC)'!AI42,'78s (VSC)'!AI42)</f>
        <v>0</v>
      </c>
      <c r="AJ42" s="71">
        <f>AVERAGE('PR (VSC)'!AJ42,'78s (VSC)'!AJ42)</f>
        <v>0</v>
      </c>
      <c r="AK42" s="50" t="str">
        <f t="shared" si="14"/>
        <v>Sep</v>
      </c>
      <c r="AL42" s="71">
        <f>AVERAGE('PR (VSC)'!AL42,'78s (VSC)'!AL42)</f>
        <v>0.87925170068027203</v>
      </c>
      <c r="AM42" s="71">
        <f>AVERAGE('PR (VSC)'!AM42,'78s (VSC)'!AM42)</f>
        <v>0.55782312925170074</v>
      </c>
      <c r="AN42" s="71">
        <f>AVERAGE('PR (VSC)'!AN42,'78s (VSC)'!AN42)</f>
        <v>0.29761904761904762</v>
      </c>
      <c r="AO42" s="71">
        <f>AVERAGE('PR (VSC)'!AO42,'78s (VSC)'!AO42)</f>
        <v>9.863945578231291E-2</v>
      </c>
      <c r="AP42" s="71">
        <f>AVERAGE('PR (VSC)'!AP42,'78s (VSC)'!AP42)</f>
        <v>0</v>
      </c>
      <c r="AQ42" s="71">
        <f>AVERAGE('PR (VSC)'!AQ42,'78s (VSC)'!AQ42)</f>
        <v>0</v>
      </c>
      <c r="AR42" s="71">
        <f>AVERAGE('PR (VSC)'!AR42,'78s (VSC)'!AR42)</f>
        <v>0</v>
      </c>
      <c r="AS42" s="71">
        <f>AVERAGE('PR (VSC)'!AS42,'78s (VSC)'!AS42)</f>
        <v>0</v>
      </c>
      <c r="AT42" s="50" t="str">
        <f t="shared" si="15"/>
        <v>Sep</v>
      </c>
      <c r="AU42" s="71">
        <f>AVERAGE('PR (VSC)'!AU42,'78s (VSC)'!AU42)</f>
        <v>0.87925170068027203</v>
      </c>
      <c r="AV42" s="71">
        <f>AVERAGE('PR (VSC)'!AV42,'78s (VSC)'!AV42)</f>
        <v>0.55782312925170074</v>
      </c>
      <c r="AW42" s="71">
        <f>AVERAGE('PR (VSC)'!AW42,'78s (VSC)'!AW42)</f>
        <v>0.29761904761904762</v>
      </c>
      <c r="AX42" s="71">
        <f>AVERAGE('PR (VSC)'!AX42,'78s (VSC)'!AX42)</f>
        <v>9.863945578231291E-2</v>
      </c>
      <c r="AY42" s="71">
        <f>AVERAGE('PR (VSC)'!AY42,'78s (VSC)'!AY42)</f>
        <v>0</v>
      </c>
      <c r="AZ42" s="71">
        <f>AVERAGE('PR (VSC)'!AZ42,'78s (VSC)'!AZ42)</f>
        <v>0</v>
      </c>
      <c r="BA42" s="71">
        <f>AVERAGE('PR (VSC)'!BA42,'78s (VSC)'!BA42)</f>
        <v>0</v>
      </c>
      <c r="BB42" s="71">
        <f>AVERAGE('PR (VSC)'!BB42,'78s (VSC)'!BB42)</f>
        <v>0</v>
      </c>
      <c r="BC42" s="50" t="str">
        <f t="shared" si="16"/>
        <v>Sep</v>
      </c>
      <c r="BD42" s="71">
        <f>AVERAGE('PR (VSC)'!BD42,'78s (VSC)'!BD42)</f>
        <v>0.87925170068027203</v>
      </c>
      <c r="BE42" s="71">
        <f>AVERAGE('PR (VSC)'!BE42,'78s (VSC)'!BE42)</f>
        <v>0.55782312925170074</v>
      </c>
      <c r="BF42" s="71">
        <f>AVERAGE('PR (VSC)'!BF42,'78s (VSC)'!BF42)</f>
        <v>0.29761904761904762</v>
      </c>
      <c r="BG42" s="71">
        <f>AVERAGE('PR (VSC)'!BG42,'78s (VSC)'!BG42)</f>
        <v>9.863945578231291E-2</v>
      </c>
      <c r="BH42" s="71">
        <f>AVERAGE('PR (VSC)'!BH42,'78s (VSC)'!BH42)</f>
        <v>0</v>
      </c>
      <c r="BI42" s="71">
        <f>AVERAGE('PR (VSC)'!BI42,'78s (VSC)'!BI42)</f>
        <v>0</v>
      </c>
      <c r="BJ42" s="71">
        <f>AVERAGE('PR (VSC)'!BJ42,'78s (VSC)'!BJ42)</f>
        <v>0</v>
      </c>
      <c r="BK42" s="71">
        <f>AVERAGE('PR (VSC)'!BK42,'78s (VSC)'!BK42)</f>
        <v>0</v>
      </c>
      <c r="BL42" s="50" t="str">
        <f t="shared" si="17"/>
        <v>Sep</v>
      </c>
      <c r="BM42" s="71">
        <f>AVERAGE('PR (VSC)'!BM42,'78s (VSC)'!BM42)</f>
        <v>0.87925170068027203</v>
      </c>
      <c r="BN42" s="71">
        <f>AVERAGE('PR (VSC)'!BN42,'78s (VSC)'!BN42)</f>
        <v>0.55782312925170074</v>
      </c>
      <c r="BO42" s="71">
        <f>AVERAGE('PR (VSC)'!BO42,'78s (VSC)'!BO42)</f>
        <v>0.29761904761904762</v>
      </c>
      <c r="BP42" s="71">
        <f>AVERAGE('PR (VSC)'!BP42,'78s (VSC)'!BP42)</f>
        <v>9.863945578231291E-2</v>
      </c>
      <c r="BQ42" s="71">
        <f>AVERAGE('PR (VSC)'!BQ42,'78s (VSC)'!BQ42)</f>
        <v>0</v>
      </c>
      <c r="BR42" s="71">
        <f>AVERAGE('PR (VSC)'!BR42,'78s (VSC)'!BR42)</f>
        <v>0</v>
      </c>
      <c r="BS42" s="71">
        <f>AVERAGE('PR (VSC)'!BS42,'78s (VSC)'!BS42)</f>
        <v>0</v>
      </c>
      <c r="BT42" s="71">
        <f>AVERAGE('PR (VSC)'!BT42,'78s (VSC)'!BT42)</f>
        <v>0</v>
      </c>
      <c r="BU42" s="50" t="str">
        <f t="shared" si="18"/>
        <v>Sep</v>
      </c>
      <c r="BV42" s="71">
        <f>AVERAGE('PR (VSC)'!BV42,'78s (VSC)'!BV42)</f>
        <v>0.87925170068027203</v>
      </c>
      <c r="BW42" s="71">
        <f>AVERAGE('PR (VSC)'!BW42,'78s (VSC)'!BW42)</f>
        <v>0.55782312925170074</v>
      </c>
      <c r="BX42" s="71">
        <f>AVERAGE('PR (VSC)'!BX42,'78s (VSC)'!BX42)</f>
        <v>0.29761904761904762</v>
      </c>
      <c r="BY42" s="71">
        <f>AVERAGE('PR (VSC)'!BY42,'78s (VSC)'!BY42)</f>
        <v>9.863945578231291E-2</v>
      </c>
      <c r="BZ42" s="71">
        <f>AVERAGE('PR (VSC)'!BZ42,'78s (VSC)'!BZ42)</f>
        <v>0</v>
      </c>
      <c r="CA42" s="71">
        <f>AVERAGE('PR (VSC)'!CA42,'78s (VSC)'!CA42)</f>
        <v>0</v>
      </c>
      <c r="CB42" s="71">
        <f>AVERAGE('PR (VSC)'!CB42,'78s (VSC)'!CB42)</f>
        <v>0</v>
      </c>
      <c r="CC42" s="71">
        <f>AVERAGE('PR (VSC)'!CC42,'78s (VSC)'!CC42)</f>
        <v>0</v>
      </c>
      <c r="CD42" s="50" t="str">
        <f t="shared" si="19"/>
        <v>Sep</v>
      </c>
      <c r="CE42" s="71">
        <f>AVERAGE('PR (VSC)'!CE42,'78s (VSC)'!CE42)</f>
        <v>0.87925170068027203</v>
      </c>
      <c r="CF42" s="71">
        <f>AVERAGE('PR (VSC)'!CF42,'78s (VSC)'!CF42)</f>
        <v>0.55782312925170074</v>
      </c>
      <c r="CG42" s="71">
        <f>AVERAGE('PR (VSC)'!CG42,'78s (VSC)'!CG42)</f>
        <v>0.29761904761904762</v>
      </c>
      <c r="CH42" s="71">
        <f>AVERAGE('PR (VSC)'!CH42,'78s (VSC)'!CH42)</f>
        <v>9.863945578231291E-2</v>
      </c>
      <c r="CI42" s="71">
        <f>AVERAGE('PR (VSC)'!CI42,'78s (VSC)'!CI42)</f>
        <v>0</v>
      </c>
      <c r="CJ42" s="71">
        <f>AVERAGE('PR (VSC)'!CJ42,'78s (VSC)'!CJ42)</f>
        <v>0</v>
      </c>
      <c r="CK42" s="71">
        <f>AVERAGE('PR (VSC)'!CK42,'78s (VSC)'!CK42)</f>
        <v>0</v>
      </c>
      <c r="CL42" s="71">
        <f>AVERAGE('PR (VSC)'!CL42,'78s (VSC)'!CL42)</f>
        <v>0</v>
      </c>
    </row>
    <row r="43" spans="1:90" ht="13.7" customHeight="1">
      <c r="A43" s="50" t="str">
        <f t="shared" si="10"/>
        <v>Oct</v>
      </c>
      <c r="B43" s="70">
        <f>AVERAGE('PR (VSC)'!B43,'78s (VSC)'!B43)</f>
        <v>0.90880102040816324</v>
      </c>
      <c r="C43" s="70">
        <f>AVERAGE('PR (VSC)'!C43,'78s (VSC)'!C43)</f>
        <v>0.58227040816326525</v>
      </c>
      <c r="D43" s="70">
        <f>AVERAGE('PR (VSC)'!D43,'78s (VSC)'!D43)</f>
        <v>0.3169642857142857</v>
      </c>
      <c r="E43" s="70">
        <f>AVERAGE('PR (VSC)'!E43,'78s (VSC)'!E43)</f>
        <v>0.1128826530612245</v>
      </c>
      <c r="F43" s="70">
        <f>AVERAGE('PR (VSC)'!F43,'78s (VSC)'!F43)</f>
        <v>0</v>
      </c>
      <c r="G43" s="70">
        <f>AVERAGE('PR (VSC)'!G43,'78s (VSC)'!G43)</f>
        <v>0</v>
      </c>
      <c r="H43" s="70">
        <f>AVERAGE('PR (VSC)'!H43,'78s (VSC)'!H43)</f>
        <v>0</v>
      </c>
      <c r="I43" s="70">
        <f>AVERAGE('PR (VSC)'!I43,'78s (VSC)'!I43)</f>
        <v>0</v>
      </c>
      <c r="J43" s="68" t="str">
        <f t="shared" si="11"/>
        <v>Oct</v>
      </c>
      <c r="K43" s="70">
        <f>AVERAGE('PR (VSC)'!K43,'78s (VSC)'!K43)</f>
        <v>0.90880102040816324</v>
      </c>
      <c r="L43" s="71">
        <f>AVERAGE('PR (VSC)'!L43,'78s (VSC)'!L43)</f>
        <v>0.58227040816326525</v>
      </c>
      <c r="M43" s="71">
        <f>AVERAGE('PR (VSC)'!M43,'78s (VSC)'!M43)</f>
        <v>0.3169642857142857</v>
      </c>
      <c r="N43" s="71">
        <f>AVERAGE('PR (VSC)'!N43,'78s (VSC)'!N43)</f>
        <v>0.1128826530612245</v>
      </c>
      <c r="O43" s="71">
        <f>AVERAGE('PR (VSC)'!O43,'78s (VSC)'!O43)</f>
        <v>0</v>
      </c>
      <c r="P43" s="71">
        <f>AVERAGE('PR (VSC)'!P43,'78s (VSC)'!P43)</f>
        <v>0</v>
      </c>
      <c r="Q43" s="71">
        <f>AVERAGE('PR (VSC)'!Q43,'78s (VSC)'!Q43)</f>
        <v>0</v>
      </c>
      <c r="R43" s="71">
        <f>AVERAGE('PR (VSC)'!R43,'78s (VSC)'!R43)</f>
        <v>0</v>
      </c>
      <c r="S43" s="50" t="str">
        <f t="shared" si="12"/>
        <v>Oct</v>
      </c>
      <c r="T43" s="71">
        <f>AVERAGE('PR (VSC)'!T43,'78s (VSC)'!T43)</f>
        <v>0.90880102040816324</v>
      </c>
      <c r="U43" s="71">
        <f>AVERAGE('PR (VSC)'!U43,'78s (VSC)'!U43)</f>
        <v>0.58227040816326525</v>
      </c>
      <c r="V43" s="71">
        <f>AVERAGE('PR (VSC)'!V43,'78s (VSC)'!V43)</f>
        <v>0.3169642857142857</v>
      </c>
      <c r="W43" s="71">
        <f>AVERAGE('PR (VSC)'!W43,'78s (VSC)'!W43)</f>
        <v>0.1128826530612245</v>
      </c>
      <c r="X43" s="71">
        <f>AVERAGE('PR (VSC)'!X43,'78s (VSC)'!X43)</f>
        <v>0</v>
      </c>
      <c r="Y43" s="71">
        <f>AVERAGE('PR (VSC)'!Y43,'78s (VSC)'!Y43)</f>
        <v>0</v>
      </c>
      <c r="Z43" s="71">
        <f>AVERAGE('PR (VSC)'!Z43,'78s (VSC)'!Z43)</f>
        <v>0</v>
      </c>
      <c r="AA43" s="71">
        <f>AVERAGE('PR (VSC)'!AA43,'78s (VSC)'!AA43)</f>
        <v>0</v>
      </c>
      <c r="AB43" s="50" t="str">
        <f t="shared" si="13"/>
        <v>Oct</v>
      </c>
      <c r="AC43" s="71">
        <f>AVERAGE('PR (VSC)'!AC43,'78s (VSC)'!AC43)</f>
        <v>0.90880102040816324</v>
      </c>
      <c r="AD43" s="71">
        <f>AVERAGE('PR (VSC)'!AD43,'78s (VSC)'!AD43)</f>
        <v>0.58227040816326525</v>
      </c>
      <c r="AE43" s="71">
        <f>AVERAGE('PR (VSC)'!AE43,'78s (VSC)'!AE43)</f>
        <v>0.3169642857142857</v>
      </c>
      <c r="AF43" s="71">
        <f>AVERAGE('PR (VSC)'!AF43,'78s (VSC)'!AF43)</f>
        <v>0.1128826530612245</v>
      </c>
      <c r="AG43" s="71">
        <f>AVERAGE('PR (VSC)'!AG43,'78s (VSC)'!AG43)</f>
        <v>0</v>
      </c>
      <c r="AH43" s="71">
        <f>AVERAGE('PR (VSC)'!AH43,'78s (VSC)'!AH43)</f>
        <v>0</v>
      </c>
      <c r="AI43" s="71">
        <f>AVERAGE('PR (VSC)'!AI43,'78s (VSC)'!AI43)</f>
        <v>0</v>
      </c>
      <c r="AJ43" s="71">
        <f>AVERAGE('PR (VSC)'!AJ43,'78s (VSC)'!AJ43)</f>
        <v>0</v>
      </c>
      <c r="AK43" s="50" t="str">
        <f t="shared" si="14"/>
        <v>Oct</v>
      </c>
      <c r="AL43" s="71">
        <f>AVERAGE('PR (VSC)'!AL43,'78s (VSC)'!AL43)</f>
        <v>0.90880102040816324</v>
      </c>
      <c r="AM43" s="71">
        <f>AVERAGE('PR (VSC)'!AM43,'78s (VSC)'!AM43)</f>
        <v>0.58227040816326525</v>
      </c>
      <c r="AN43" s="71">
        <f>AVERAGE('PR (VSC)'!AN43,'78s (VSC)'!AN43)</f>
        <v>0.3169642857142857</v>
      </c>
      <c r="AO43" s="71">
        <f>AVERAGE('PR (VSC)'!AO43,'78s (VSC)'!AO43)</f>
        <v>0.1128826530612245</v>
      </c>
      <c r="AP43" s="71">
        <f>AVERAGE('PR (VSC)'!AP43,'78s (VSC)'!AP43)</f>
        <v>0</v>
      </c>
      <c r="AQ43" s="71">
        <f>AVERAGE('PR (VSC)'!AQ43,'78s (VSC)'!AQ43)</f>
        <v>0</v>
      </c>
      <c r="AR43" s="71">
        <f>AVERAGE('PR (VSC)'!AR43,'78s (VSC)'!AR43)</f>
        <v>0</v>
      </c>
      <c r="AS43" s="71">
        <f>AVERAGE('PR (VSC)'!AS43,'78s (VSC)'!AS43)</f>
        <v>0</v>
      </c>
      <c r="AT43" s="50" t="str">
        <f t="shared" si="15"/>
        <v>Oct</v>
      </c>
      <c r="AU43" s="71">
        <f>AVERAGE('PR (VSC)'!AU43,'78s (VSC)'!AU43)</f>
        <v>0.90880102040816324</v>
      </c>
      <c r="AV43" s="71">
        <f>AVERAGE('PR (VSC)'!AV43,'78s (VSC)'!AV43)</f>
        <v>0.58227040816326525</v>
      </c>
      <c r="AW43" s="71">
        <f>AVERAGE('PR (VSC)'!AW43,'78s (VSC)'!AW43)</f>
        <v>0.3169642857142857</v>
      </c>
      <c r="AX43" s="71">
        <f>AVERAGE('PR (VSC)'!AX43,'78s (VSC)'!AX43)</f>
        <v>0.1128826530612245</v>
      </c>
      <c r="AY43" s="71">
        <f>AVERAGE('PR (VSC)'!AY43,'78s (VSC)'!AY43)</f>
        <v>0</v>
      </c>
      <c r="AZ43" s="71">
        <f>AVERAGE('PR (VSC)'!AZ43,'78s (VSC)'!AZ43)</f>
        <v>0</v>
      </c>
      <c r="BA43" s="71">
        <f>AVERAGE('PR (VSC)'!BA43,'78s (VSC)'!BA43)</f>
        <v>0</v>
      </c>
      <c r="BB43" s="71">
        <f>AVERAGE('PR (VSC)'!BB43,'78s (VSC)'!BB43)</f>
        <v>0</v>
      </c>
      <c r="BC43" s="50" t="str">
        <f t="shared" si="16"/>
        <v>Oct</v>
      </c>
      <c r="BD43" s="71">
        <f>AVERAGE('PR (VSC)'!BD43,'78s (VSC)'!BD43)</f>
        <v>0.90880102040816324</v>
      </c>
      <c r="BE43" s="71">
        <f>AVERAGE('PR (VSC)'!BE43,'78s (VSC)'!BE43)</f>
        <v>0.58227040816326525</v>
      </c>
      <c r="BF43" s="71">
        <f>AVERAGE('PR (VSC)'!BF43,'78s (VSC)'!BF43)</f>
        <v>0.3169642857142857</v>
      </c>
      <c r="BG43" s="71">
        <f>AVERAGE('PR (VSC)'!BG43,'78s (VSC)'!BG43)</f>
        <v>0.1128826530612245</v>
      </c>
      <c r="BH43" s="71">
        <f>AVERAGE('PR (VSC)'!BH43,'78s (VSC)'!BH43)</f>
        <v>0</v>
      </c>
      <c r="BI43" s="71">
        <f>AVERAGE('PR (VSC)'!BI43,'78s (VSC)'!BI43)</f>
        <v>0</v>
      </c>
      <c r="BJ43" s="71">
        <f>AVERAGE('PR (VSC)'!BJ43,'78s (VSC)'!BJ43)</f>
        <v>0</v>
      </c>
      <c r="BK43" s="71">
        <f>AVERAGE('PR (VSC)'!BK43,'78s (VSC)'!BK43)</f>
        <v>0</v>
      </c>
      <c r="BL43" s="50" t="str">
        <f t="shared" si="17"/>
        <v>Oct</v>
      </c>
      <c r="BM43" s="71">
        <f>AVERAGE('PR (VSC)'!BM43,'78s (VSC)'!BM43)</f>
        <v>0.90880102040816324</v>
      </c>
      <c r="BN43" s="71">
        <f>AVERAGE('PR (VSC)'!BN43,'78s (VSC)'!BN43)</f>
        <v>0.58227040816326525</v>
      </c>
      <c r="BO43" s="71">
        <f>AVERAGE('PR (VSC)'!BO43,'78s (VSC)'!BO43)</f>
        <v>0.3169642857142857</v>
      </c>
      <c r="BP43" s="71">
        <f>AVERAGE('PR (VSC)'!BP43,'78s (VSC)'!BP43)</f>
        <v>0.1128826530612245</v>
      </c>
      <c r="BQ43" s="71">
        <f>AVERAGE('PR (VSC)'!BQ43,'78s (VSC)'!BQ43)</f>
        <v>0</v>
      </c>
      <c r="BR43" s="71">
        <f>AVERAGE('PR (VSC)'!BR43,'78s (VSC)'!BR43)</f>
        <v>0</v>
      </c>
      <c r="BS43" s="71">
        <f>AVERAGE('PR (VSC)'!BS43,'78s (VSC)'!BS43)</f>
        <v>0</v>
      </c>
      <c r="BT43" s="71">
        <f>AVERAGE('PR (VSC)'!BT43,'78s (VSC)'!BT43)</f>
        <v>0</v>
      </c>
      <c r="BU43" s="50" t="str">
        <f t="shared" si="18"/>
        <v>Oct</v>
      </c>
      <c r="BV43" s="71">
        <f>AVERAGE('PR (VSC)'!BV43,'78s (VSC)'!BV43)</f>
        <v>0.90880102040816324</v>
      </c>
      <c r="BW43" s="71">
        <f>AVERAGE('PR (VSC)'!BW43,'78s (VSC)'!BW43)</f>
        <v>0.58227040816326525</v>
      </c>
      <c r="BX43" s="71">
        <f>AVERAGE('PR (VSC)'!BX43,'78s (VSC)'!BX43)</f>
        <v>0.3169642857142857</v>
      </c>
      <c r="BY43" s="71">
        <f>AVERAGE('PR (VSC)'!BY43,'78s (VSC)'!BY43)</f>
        <v>0.1128826530612245</v>
      </c>
      <c r="BZ43" s="71">
        <f>AVERAGE('PR (VSC)'!BZ43,'78s (VSC)'!BZ43)</f>
        <v>0</v>
      </c>
      <c r="CA43" s="71">
        <f>AVERAGE('PR (VSC)'!CA43,'78s (VSC)'!CA43)</f>
        <v>0</v>
      </c>
      <c r="CB43" s="71">
        <f>AVERAGE('PR (VSC)'!CB43,'78s (VSC)'!CB43)</f>
        <v>0</v>
      </c>
      <c r="CC43" s="71">
        <f>AVERAGE('PR (VSC)'!CC43,'78s (VSC)'!CC43)</f>
        <v>0</v>
      </c>
      <c r="CD43" s="50" t="str">
        <f t="shared" si="19"/>
        <v>Oct</v>
      </c>
      <c r="CE43" s="71">
        <f>AVERAGE('PR (VSC)'!CE43,'78s (VSC)'!CE43)</f>
        <v>0.90880102040816324</v>
      </c>
      <c r="CF43" s="71">
        <f>AVERAGE('PR (VSC)'!CF43,'78s (VSC)'!CF43)</f>
        <v>0.58227040816326525</v>
      </c>
      <c r="CG43" s="71">
        <f>AVERAGE('PR (VSC)'!CG43,'78s (VSC)'!CG43)</f>
        <v>0.3169642857142857</v>
      </c>
      <c r="CH43" s="71">
        <f>AVERAGE('PR (VSC)'!CH43,'78s (VSC)'!CH43)</f>
        <v>0.1128826530612245</v>
      </c>
      <c r="CI43" s="71">
        <f>AVERAGE('PR (VSC)'!CI43,'78s (VSC)'!CI43)</f>
        <v>0</v>
      </c>
      <c r="CJ43" s="71">
        <f>AVERAGE('PR (VSC)'!CJ43,'78s (VSC)'!CJ43)</f>
        <v>0</v>
      </c>
      <c r="CK43" s="71">
        <f>AVERAGE('PR (VSC)'!CK43,'78s (VSC)'!CK43)</f>
        <v>0</v>
      </c>
      <c r="CL43" s="71">
        <f>AVERAGE('PR (VSC)'!CL43,'78s (VSC)'!CL43)</f>
        <v>0</v>
      </c>
    </row>
    <row r="44" spans="1:90" ht="13.7" customHeight="1">
      <c r="A44" s="50" t="str">
        <f t="shared" si="10"/>
        <v>Nov</v>
      </c>
      <c r="B44" s="70">
        <f>AVERAGE('PR (VSC)'!B44,'78s (VSC)'!B44)</f>
        <v>0.93877551020408168</v>
      </c>
      <c r="C44" s="70">
        <f>AVERAGE('PR (VSC)'!C44,'78s (VSC)'!C44)</f>
        <v>0.6071428571428571</v>
      </c>
      <c r="D44" s="70">
        <f>AVERAGE('PR (VSC)'!D44,'78s (VSC)'!D44)</f>
        <v>0.33673469387755106</v>
      </c>
      <c r="E44" s="70">
        <f>AVERAGE('PR (VSC)'!E44,'78s (VSC)'!E44)</f>
        <v>0.1275510204081633</v>
      </c>
      <c r="F44" s="70">
        <f>AVERAGE('PR (VSC)'!F44,'78s (VSC)'!F44)</f>
        <v>0</v>
      </c>
      <c r="G44" s="70">
        <f>AVERAGE('PR (VSC)'!G44,'78s (VSC)'!G44)</f>
        <v>0</v>
      </c>
      <c r="H44" s="70">
        <f>AVERAGE('PR (VSC)'!H44,'78s (VSC)'!H44)</f>
        <v>0</v>
      </c>
      <c r="I44" s="70">
        <f>AVERAGE('PR (VSC)'!I44,'78s (VSC)'!I44)</f>
        <v>0</v>
      </c>
      <c r="J44" s="68" t="str">
        <f t="shared" si="11"/>
        <v>Nov</v>
      </c>
      <c r="K44" s="70">
        <f>AVERAGE('PR (VSC)'!K44,'78s (VSC)'!K44)</f>
        <v>0.93877551020408168</v>
      </c>
      <c r="L44" s="71">
        <f>AVERAGE('PR (VSC)'!L44,'78s (VSC)'!L44)</f>
        <v>0.6071428571428571</v>
      </c>
      <c r="M44" s="71">
        <f>AVERAGE('PR (VSC)'!M44,'78s (VSC)'!M44)</f>
        <v>0.33673469387755106</v>
      </c>
      <c r="N44" s="71">
        <f>AVERAGE('PR (VSC)'!N44,'78s (VSC)'!N44)</f>
        <v>0.1275510204081633</v>
      </c>
      <c r="O44" s="71">
        <f>AVERAGE('PR (VSC)'!O44,'78s (VSC)'!O44)</f>
        <v>0</v>
      </c>
      <c r="P44" s="71">
        <f>AVERAGE('PR (VSC)'!P44,'78s (VSC)'!P44)</f>
        <v>0</v>
      </c>
      <c r="Q44" s="71">
        <f>AVERAGE('PR (VSC)'!Q44,'78s (VSC)'!Q44)</f>
        <v>0</v>
      </c>
      <c r="R44" s="71">
        <f>AVERAGE('PR (VSC)'!R44,'78s (VSC)'!R44)</f>
        <v>0</v>
      </c>
      <c r="S44" s="50" t="str">
        <f t="shared" si="12"/>
        <v>Nov</v>
      </c>
      <c r="T44" s="71">
        <f>AVERAGE('PR (VSC)'!T44,'78s (VSC)'!T44)</f>
        <v>0.93877551020408168</v>
      </c>
      <c r="U44" s="71">
        <f>AVERAGE('PR (VSC)'!U44,'78s (VSC)'!U44)</f>
        <v>0.6071428571428571</v>
      </c>
      <c r="V44" s="71">
        <f>AVERAGE('PR (VSC)'!V44,'78s (VSC)'!V44)</f>
        <v>0.33673469387755106</v>
      </c>
      <c r="W44" s="71">
        <f>AVERAGE('PR (VSC)'!W44,'78s (VSC)'!W44)</f>
        <v>0.1275510204081633</v>
      </c>
      <c r="X44" s="71">
        <f>AVERAGE('PR (VSC)'!X44,'78s (VSC)'!X44)</f>
        <v>0</v>
      </c>
      <c r="Y44" s="71">
        <f>AVERAGE('PR (VSC)'!Y44,'78s (VSC)'!Y44)</f>
        <v>0</v>
      </c>
      <c r="Z44" s="71">
        <f>AVERAGE('PR (VSC)'!Z44,'78s (VSC)'!Z44)</f>
        <v>0</v>
      </c>
      <c r="AA44" s="71">
        <f>AVERAGE('PR (VSC)'!AA44,'78s (VSC)'!AA44)</f>
        <v>0</v>
      </c>
      <c r="AB44" s="50" t="str">
        <f t="shared" si="13"/>
        <v>Nov</v>
      </c>
      <c r="AC44" s="71">
        <f>AVERAGE('PR (VSC)'!AC44,'78s (VSC)'!AC44)</f>
        <v>0.93877551020408168</v>
      </c>
      <c r="AD44" s="71">
        <f>AVERAGE('PR (VSC)'!AD44,'78s (VSC)'!AD44)</f>
        <v>0.6071428571428571</v>
      </c>
      <c r="AE44" s="71">
        <f>AVERAGE('PR (VSC)'!AE44,'78s (VSC)'!AE44)</f>
        <v>0.33673469387755106</v>
      </c>
      <c r="AF44" s="71">
        <f>AVERAGE('PR (VSC)'!AF44,'78s (VSC)'!AF44)</f>
        <v>0.1275510204081633</v>
      </c>
      <c r="AG44" s="71">
        <f>AVERAGE('PR (VSC)'!AG44,'78s (VSC)'!AG44)</f>
        <v>0</v>
      </c>
      <c r="AH44" s="71">
        <f>AVERAGE('PR (VSC)'!AH44,'78s (VSC)'!AH44)</f>
        <v>0</v>
      </c>
      <c r="AI44" s="71">
        <f>AVERAGE('PR (VSC)'!AI44,'78s (VSC)'!AI44)</f>
        <v>0</v>
      </c>
      <c r="AJ44" s="71">
        <f>AVERAGE('PR (VSC)'!AJ44,'78s (VSC)'!AJ44)</f>
        <v>0</v>
      </c>
      <c r="AK44" s="50" t="str">
        <f t="shared" si="14"/>
        <v>Nov</v>
      </c>
      <c r="AL44" s="71">
        <f>AVERAGE('PR (VSC)'!AL44,'78s (VSC)'!AL44)</f>
        <v>0.93877551020408168</v>
      </c>
      <c r="AM44" s="71">
        <f>AVERAGE('PR (VSC)'!AM44,'78s (VSC)'!AM44)</f>
        <v>0.6071428571428571</v>
      </c>
      <c r="AN44" s="71">
        <f>AVERAGE('PR (VSC)'!AN44,'78s (VSC)'!AN44)</f>
        <v>0.33673469387755106</v>
      </c>
      <c r="AO44" s="71">
        <f>AVERAGE('PR (VSC)'!AO44,'78s (VSC)'!AO44)</f>
        <v>0.1275510204081633</v>
      </c>
      <c r="AP44" s="71">
        <f>AVERAGE('PR (VSC)'!AP44,'78s (VSC)'!AP44)</f>
        <v>0</v>
      </c>
      <c r="AQ44" s="71">
        <f>AVERAGE('PR (VSC)'!AQ44,'78s (VSC)'!AQ44)</f>
        <v>0</v>
      </c>
      <c r="AR44" s="71">
        <f>AVERAGE('PR (VSC)'!AR44,'78s (VSC)'!AR44)</f>
        <v>0</v>
      </c>
      <c r="AS44" s="71">
        <f>AVERAGE('PR (VSC)'!AS44,'78s (VSC)'!AS44)</f>
        <v>0</v>
      </c>
      <c r="AT44" s="50" t="str">
        <f t="shared" si="15"/>
        <v>Nov</v>
      </c>
      <c r="AU44" s="71">
        <f>AVERAGE('PR (VSC)'!AU44,'78s (VSC)'!AU44)</f>
        <v>0.93877551020408168</v>
      </c>
      <c r="AV44" s="71">
        <f>AVERAGE('PR (VSC)'!AV44,'78s (VSC)'!AV44)</f>
        <v>0.6071428571428571</v>
      </c>
      <c r="AW44" s="71">
        <f>AVERAGE('PR (VSC)'!AW44,'78s (VSC)'!AW44)</f>
        <v>0.33673469387755106</v>
      </c>
      <c r="AX44" s="71">
        <f>AVERAGE('PR (VSC)'!AX44,'78s (VSC)'!AX44)</f>
        <v>0.1275510204081633</v>
      </c>
      <c r="AY44" s="71">
        <f>AVERAGE('PR (VSC)'!AY44,'78s (VSC)'!AY44)</f>
        <v>0</v>
      </c>
      <c r="AZ44" s="71">
        <f>AVERAGE('PR (VSC)'!AZ44,'78s (VSC)'!AZ44)</f>
        <v>0</v>
      </c>
      <c r="BA44" s="71">
        <f>AVERAGE('PR (VSC)'!BA44,'78s (VSC)'!BA44)</f>
        <v>0</v>
      </c>
      <c r="BB44" s="71">
        <f>AVERAGE('PR (VSC)'!BB44,'78s (VSC)'!BB44)</f>
        <v>0</v>
      </c>
      <c r="BC44" s="50" t="str">
        <f t="shared" si="16"/>
        <v>Nov</v>
      </c>
      <c r="BD44" s="71">
        <f>AVERAGE('PR (VSC)'!BD44,'78s (VSC)'!BD44)</f>
        <v>0.93877551020408168</v>
      </c>
      <c r="BE44" s="71">
        <f>AVERAGE('PR (VSC)'!BE44,'78s (VSC)'!BE44)</f>
        <v>0.6071428571428571</v>
      </c>
      <c r="BF44" s="71">
        <f>AVERAGE('PR (VSC)'!BF44,'78s (VSC)'!BF44)</f>
        <v>0.33673469387755106</v>
      </c>
      <c r="BG44" s="71">
        <f>AVERAGE('PR (VSC)'!BG44,'78s (VSC)'!BG44)</f>
        <v>0.1275510204081633</v>
      </c>
      <c r="BH44" s="71">
        <f>AVERAGE('PR (VSC)'!BH44,'78s (VSC)'!BH44)</f>
        <v>0</v>
      </c>
      <c r="BI44" s="71">
        <f>AVERAGE('PR (VSC)'!BI44,'78s (VSC)'!BI44)</f>
        <v>0</v>
      </c>
      <c r="BJ44" s="71">
        <f>AVERAGE('PR (VSC)'!BJ44,'78s (VSC)'!BJ44)</f>
        <v>0</v>
      </c>
      <c r="BK44" s="71">
        <f>AVERAGE('PR (VSC)'!BK44,'78s (VSC)'!BK44)</f>
        <v>0</v>
      </c>
      <c r="BL44" s="50" t="str">
        <f t="shared" si="17"/>
        <v>Nov</v>
      </c>
      <c r="BM44" s="71">
        <f>AVERAGE('PR (VSC)'!BM44,'78s (VSC)'!BM44)</f>
        <v>0.93877551020408168</v>
      </c>
      <c r="BN44" s="71">
        <f>AVERAGE('PR (VSC)'!BN44,'78s (VSC)'!BN44)</f>
        <v>0.6071428571428571</v>
      </c>
      <c r="BO44" s="71">
        <f>AVERAGE('PR (VSC)'!BO44,'78s (VSC)'!BO44)</f>
        <v>0.33673469387755106</v>
      </c>
      <c r="BP44" s="71">
        <f>AVERAGE('PR (VSC)'!BP44,'78s (VSC)'!BP44)</f>
        <v>0.1275510204081633</v>
      </c>
      <c r="BQ44" s="71">
        <f>AVERAGE('PR (VSC)'!BQ44,'78s (VSC)'!BQ44)</f>
        <v>0</v>
      </c>
      <c r="BR44" s="71">
        <f>AVERAGE('PR (VSC)'!BR44,'78s (VSC)'!BR44)</f>
        <v>0</v>
      </c>
      <c r="BS44" s="71">
        <f>AVERAGE('PR (VSC)'!BS44,'78s (VSC)'!BS44)</f>
        <v>0</v>
      </c>
      <c r="BT44" s="71">
        <f>AVERAGE('PR (VSC)'!BT44,'78s (VSC)'!BT44)</f>
        <v>0</v>
      </c>
      <c r="BU44" s="50" t="str">
        <f t="shared" si="18"/>
        <v>Nov</v>
      </c>
      <c r="BV44" s="71">
        <f>AVERAGE('PR (VSC)'!BV44,'78s (VSC)'!BV44)</f>
        <v>0.93877551020408168</v>
      </c>
      <c r="BW44" s="71">
        <f>AVERAGE('PR (VSC)'!BW44,'78s (VSC)'!BW44)</f>
        <v>0.6071428571428571</v>
      </c>
      <c r="BX44" s="71">
        <f>AVERAGE('PR (VSC)'!BX44,'78s (VSC)'!BX44)</f>
        <v>0.33673469387755106</v>
      </c>
      <c r="BY44" s="71">
        <f>AVERAGE('PR (VSC)'!BY44,'78s (VSC)'!BY44)</f>
        <v>0.1275510204081633</v>
      </c>
      <c r="BZ44" s="71">
        <f>AVERAGE('PR (VSC)'!BZ44,'78s (VSC)'!BZ44)</f>
        <v>0</v>
      </c>
      <c r="CA44" s="71">
        <f>AVERAGE('PR (VSC)'!CA44,'78s (VSC)'!CA44)</f>
        <v>0</v>
      </c>
      <c r="CB44" s="71">
        <f>AVERAGE('PR (VSC)'!CB44,'78s (VSC)'!CB44)</f>
        <v>0</v>
      </c>
      <c r="CC44" s="71">
        <f>AVERAGE('PR (VSC)'!CC44,'78s (VSC)'!CC44)</f>
        <v>0</v>
      </c>
      <c r="CD44" s="50" t="str">
        <f t="shared" si="19"/>
        <v>Nov</v>
      </c>
      <c r="CE44" s="71">
        <f>AVERAGE('PR (VSC)'!CE44,'78s (VSC)'!CE44)</f>
        <v>0.93877551020408168</v>
      </c>
      <c r="CF44" s="71">
        <f>AVERAGE('PR (VSC)'!CF44,'78s (VSC)'!CF44)</f>
        <v>0.6071428571428571</v>
      </c>
      <c r="CG44" s="71">
        <f>AVERAGE('PR (VSC)'!CG44,'78s (VSC)'!CG44)</f>
        <v>0.33673469387755106</v>
      </c>
      <c r="CH44" s="71">
        <f>AVERAGE('PR (VSC)'!CH44,'78s (VSC)'!CH44)</f>
        <v>0.1275510204081633</v>
      </c>
      <c r="CI44" s="71">
        <f>AVERAGE('PR (VSC)'!CI44,'78s (VSC)'!CI44)</f>
        <v>0</v>
      </c>
      <c r="CJ44" s="71">
        <f>AVERAGE('PR (VSC)'!CJ44,'78s (VSC)'!CJ44)</f>
        <v>0</v>
      </c>
      <c r="CK44" s="71">
        <f>AVERAGE('PR (VSC)'!CK44,'78s (VSC)'!CK44)</f>
        <v>0</v>
      </c>
      <c r="CL44" s="71">
        <f>AVERAGE('PR (VSC)'!CL44,'78s (VSC)'!CL44)</f>
        <v>0</v>
      </c>
    </row>
    <row r="45" spans="1:90" ht="13.7" customHeight="1">
      <c r="A45" s="50" t="str">
        <f t="shared" si="10"/>
        <v>Dec</v>
      </c>
      <c r="B45" s="70">
        <f>AVERAGE('PR (VSC)'!B45,'78s (VSC)'!B45)</f>
        <v>0.96917517006802711</v>
      </c>
      <c r="C45" s="70">
        <f>AVERAGE('PR (VSC)'!C45,'78s (VSC)'!C45)</f>
        <v>0.63244047619047628</v>
      </c>
      <c r="D45" s="70">
        <f>AVERAGE('PR (VSC)'!D45,'78s (VSC)'!D45)</f>
        <v>0.35693027210884354</v>
      </c>
      <c r="E45" s="70">
        <f>AVERAGE('PR (VSC)'!E45,'78s (VSC)'!E45)</f>
        <v>0.14264455782312924</v>
      </c>
      <c r="F45" s="70">
        <f>AVERAGE('PR (VSC)'!F45,'78s (VSC)'!F45)</f>
        <v>0</v>
      </c>
      <c r="G45" s="70">
        <f>AVERAGE('PR (VSC)'!G45,'78s (VSC)'!G45)</f>
        <v>0</v>
      </c>
      <c r="H45" s="70">
        <f>AVERAGE('PR (VSC)'!H45,'78s (VSC)'!H45)</f>
        <v>0</v>
      </c>
      <c r="I45" s="70">
        <f>AVERAGE('PR (VSC)'!I45,'78s (VSC)'!I45)</f>
        <v>0</v>
      </c>
      <c r="J45" s="68" t="str">
        <f t="shared" si="11"/>
        <v>Dec</v>
      </c>
      <c r="K45" s="70">
        <f>AVERAGE('PR (VSC)'!K45,'78s (VSC)'!K45)</f>
        <v>0.96917517006802711</v>
      </c>
      <c r="L45" s="71">
        <f>AVERAGE('PR (VSC)'!L45,'78s (VSC)'!L45)</f>
        <v>0.63244047619047628</v>
      </c>
      <c r="M45" s="71">
        <f>AVERAGE('PR (VSC)'!M45,'78s (VSC)'!M45)</f>
        <v>0.35693027210884354</v>
      </c>
      <c r="N45" s="71">
        <f>AVERAGE('PR (VSC)'!N45,'78s (VSC)'!N45)</f>
        <v>0.14264455782312924</v>
      </c>
      <c r="O45" s="71">
        <f>AVERAGE('PR (VSC)'!O45,'78s (VSC)'!O45)</f>
        <v>0</v>
      </c>
      <c r="P45" s="71">
        <f>AVERAGE('PR (VSC)'!P45,'78s (VSC)'!P45)</f>
        <v>0</v>
      </c>
      <c r="Q45" s="71">
        <f>AVERAGE('PR (VSC)'!Q45,'78s (VSC)'!Q45)</f>
        <v>0</v>
      </c>
      <c r="R45" s="71">
        <f>AVERAGE('PR (VSC)'!R45,'78s (VSC)'!R45)</f>
        <v>0</v>
      </c>
      <c r="S45" s="50" t="str">
        <f t="shared" si="12"/>
        <v>Dec</v>
      </c>
      <c r="T45" s="71">
        <f>AVERAGE('PR (VSC)'!T45,'78s (VSC)'!T45)</f>
        <v>0.96917517006802711</v>
      </c>
      <c r="U45" s="71">
        <f>AVERAGE('PR (VSC)'!U45,'78s (VSC)'!U45)</f>
        <v>0.63244047619047628</v>
      </c>
      <c r="V45" s="71">
        <f>AVERAGE('PR (VSC)'!V45,'78s (VSC)'!V45)</f>
        <v>0.35693027210884354</v>
      </c>
      <c r="W45" s="71">
        <f>AVERAGE('PR (VSC)'!W45,'78s (VSC)'!W45)</f>
        <v>0.14264455782312924</v>
      </c>
      <c r="X45" s="71">
        <f>AVERAGE('PR (VSC)'!X45,'78s (VSC)'!X45)</f>
        <v>0</v>
      </c>
      <c r="Y45" s="71">
        <f>AVERAGE('PR (VSC)'!Y45,'78s (VSC)'!Y45)</f>
        <v>0</v>
      </c>
      <c r="Z45" s="71">
        <f>AVERAGE('PR (VSC)'!Z45,'78s (VSC)'!Z45)</f>
        <v>0</v>
      </c>
      <c r="AA45" s="71">
        <f>AVERAGE('PR (VSC)'!AA45,'78s (VSC)'!AA45)</f>
        <v>0</v>
      </c>
      <c r="AB45" s="50" t="str">
        <f t="shared" si="13"/>
        <v>Dec</v>
      </c>
      <c r="AC45" s="71">
        <f>AVERAGE('PR (VSC)'!AC45,'78s (VSC)'!AC45)</f>
        <v>0.96917517006802711</v>
      </c>
      <c r="AD45" s="71">
        <f>AVERAGE('PR (VSC)'!AD45,'78s (VSC)'!AD45)</f>
        <v>0.63244047619047628</v>
      </c>
      <c r="AE45" s="71">
        <f>AVERAGE('PR (VSC)'!AE45,'78s (VSC)'!AE45)</f>
        <v>0.35693027210884354</v>
      </c>
      <c r="AF45" s="71">
        <f>AVERAGE('PR (VSC)'!AF45,'78s (VSC)'!AF45)</f>
        <v>0.14264455782312924</v>
      </c>
      <c r="AG45" s="71">
        <f>AVERAGE('PR (VSC)'!AG45,'78s (VSC)'!AG45)</f>
        <v>0</v>
      </c>
      <c r="AH45" s="71">
        <f>AVERAGE('PR (VSC)'!AH45,'78s (VSC)'!AH45)</f>
        <v>0</v>
      </c>
      <c r="AI45" s="71">
        <f>AVERAGE('PR (VSC)'!AI45,'78s (VSC)'!AI45)</f>
        <v>0</v>
      </c>
      <c r="AJ45" s="71">
        <f>AVERAGE('PR (VSC)'!AJ45,'78s (VSC)'!AJ45)</f>
        <v>0</v>
      </c>
      <c r="AK45" s="50" t="str">
        <f t="shared" si="14"/>
        <v>Dec</v>
      </c>
      <c r="AL45" s="71">
        <f>AVERAGE('PR (VSC)'!AL45,'78s (VSC)'!AL45)</f>
        <v>0.96917517006802711</v>
      </c>
      <c r="AM45" s="71">
        <f>AVERAGE('PR (VSC)'!AM45,'78s (VSC)'!AM45)</f>
        <v>0.63244047619047628</v>
      </c>
      <c r="AN45" s="71">
        <f>AVERAGE('PR (VSC)'!AN45,'78s (VSC)'!AN45)</f>
        <v>0.35693027210884354</v>
      </c>
      <c r="AO45" s="71">
        <f>AVERAGE('PR (VSC)'!AO45,'78s (VSC)'!AO45)</f>
        <v>0.14264455782312924</v>
      </c>
      <c r="AP45" s="71">
        <f>AVERAGE('PR (VSC)'!AP45,'78s (VSC)'!AP45)</f>
        <v>0</v>
      </c>
      <c r="AQ45" s="71">
        <f>AVERAGE('PR (VSC)'!AQ45,'78s (VSC)'!AQ45)</f>
        <v>0</v>
      </c>
      <c r="AR45" s="71">
        <f>AVERAGE('PR (VSC)'!AR45,'78s (VSC)'!AR45)</f>
        <v>0</v>
      </c>
      <c r="AS45" s="71">
        <f>AVERAGE('PR (VSC)'!AS45,'78s (VSC)'!AS45)</f>
        <v>0</v>
      </c>
      <c r="AT45" s="50" t="str">
        <f t="shared" si="15"/>
        <v>Dec</v>
      </c>
      <c r="AU45" s="71">
        <f>AVERAGE('PR (VSC)'!AU45,'78s (VSC)'!AU45)</f>
        <v>0.96917517006802711</v>
      </c>
      <c r="AV45" s="71">
        <f>AVERAGE('PR (VSC)'!AV45,'78s (VSC)'!AV45)</f>
        <v>0.63244047619047628</v>
      </c>
      <c r="AW45" s="71">
        <f>AVERAGE('PR (VSC)'!AW45,'78s (VSC)'!AW45)</f>
        <v>0.35693027210884354</v>
      </c>
      <c r="AX45" s="71">
        <f>AVERAGE('PR (VSC)'!AX45,'78s (VSC)'!AX45)</f>
        <v>0.14264455782312924</v>
      </c>
      <c r="AY45" s="71">
        <f>AVERAGE('PR (VSC)'!AY45,'78s (VSC)'!AY45)</f>
        <v>0</v>
      </c>
      <c r="AZ45" s="71">
        <f>AVERAGE('PR (VSC)'!AZ45,'78s (VSC)'!AZ45)</f>
        <v>0</v>
      </c>
      <c r="BA45" s="71">
        <f>AVERAGE('PR (VSC)'!BA45,'78s (VSC)'!BA45)</f>
        <v>0</v>
      </c>
      <c r="BB45" s="71">
        <f>AVERAGE('PR (VSC)'!BB45,'78s (VSC)'!BB45)</f>
        <v>0</v>
      </c>
      <c r="BC45" s="50" t="str">
        <f t="shared" si="16"/>
        <v>Dec</v>
      </c>
      <c r="BD45" s="71">
        <f>AVERAGE('PR (VSC)'!BD45,'78s (VSC)'!BD45)</f>
        <v>0.96917517006802711</v>
      </c>
      <c r="BE45" s="71">
        <f>AVERAGE('PR (VSC)'!BE45,'78s (VSC)'!BE45)</f>
        <v>0.63244047619047628</v>
      </c>
      <c r="BF45" s="71">
        <f>AVERAGE('PR (VSC)'!BF45,'78s (VSC)'!BF45)</f>
        <v>0.35693027210884354</v>
      </c>
      <c r="BG45" s="71">
        <f>AVERAGE('PR (VSC)'!BG45,'78s (VSC)'!BG45)</f>
        <v>0.14264455782312924</v>
      </c>
      <c r="BH45" s="71">
        <f>AVERAGE('PR (VSC)'!BH45,'78s (VSC)'!BH45)</f>
        <v>0</v>
      </c>
      <c r="BI45" s="71">
        <f>AVERAGE('PR (VSC)'!BI45,'78s (VSC)'!BI45)</f>
        <v>0</v>
      </c>
      <c r="BJ45" s="71">
        <f>AVERAGE('PR (VSC)'!BJ45,'78s (VSC)'!BJ45)</f>
        <v>0</v>
      </c>
      <c r="BK45" s="71">
        <f>AVERAGE('PR (VSC)'!BK45,'78s (VSC)'!BK45)</f>
        <v>0</v>
      </c>
      <c r="BL45" s="50" t="str">
        <f t="shared" si="17"/>
        <v>Dec</v>
      </c>
      <c r="BM45" s="71">
        <f>AVERAGE('PR (VSC)'!BM45,'78s (VSC)'!BM45)</f>
        <v>0.96917517006802711</v>
      </c>
      <c r="BN45" s="71">
        <f>AVERAGE('PR (VSC)'!BN45,'78s (VSC)'!BN45)</f>
        <v>0.63244047619047628</v>
      </c>
      <c r="BO45" s="71">
        <f>AVERAGE('PR (VSC)'!BO45,'78s (VSC)'!BO45)</f>
        <v>0.35693027210884354</v>
      </c>
      <c r="BP45" s="71">
        <f>AVERAGE('PR (VSC)'!BP45,'78s (VSC)'!BP45)</f>
        <v>0.14264455782312924</v>
      </c>
      <c r="BQ45" s="71">
        <f>AVERAGE('PR (VSC)'!BQ45,'78s (VSC)'!BQ45)</f>
        <v>0</v>
      </c>
      <c r="BR45" s="71">
        <f>AVERAGE('PR (VSC)'!BR45,'78s (VSC)'!BR45)</f>
        <v>0</v>
      </c>
      <c r="BS45" s="71">
        <f>AVERAGE('PR (VSC)'!BS45,'78s (VSC)'!BS45)</f>
        <v>0</v>
      </c>
      <c r="BT45" s="71">
        <f>AVERAGE('PR (VSC)'!BT45,'78s (VSC)'!BT45)</f>
        <v>0</v>
      </c>
      <c r="BU45" s="50" t="str">
        <f t="shared" si="18"/>
        <v>Dec</v>
      </c>
      <c r="BV45" s="71">
        <f>AVERAGE('PR (VSC)'!BV45,'78s (VSC)'!BV45)</f>
        <v>0.96917517006802711</v>
      </c>
      <c r="BW45" s="71">
        <f>AVERAGE('PR (VSC)'!BW45,'78s (VSC)'!BW45)</f>
        <v>0.63244047619047628</v>
      </c>
      <c r="BX45" s="71">
        <f>AVERAGE('PR (VSC)'!BX45,'78s (VSC)'!BX45)</f>
        <v>0.35693027210884354</v>
      </c>
      <c r="BY45" s="71">
        <f>AVERAGE('PR (VSC)'!BY45,'78s (VSC)'!BY45)</f>
        <v>0.14264455782312924</v>
      </c>
      <c r="BZ45" s="71">
        <f>AVERAGE('PR (VSC)'!BZ45,'78s (VSC)'!BZ45)</f>
        <v>0</v>
      </c>
      <c r="CA45" s="71">
        <f>AVERAGE('PR (VSC)'!CA45,'78s (VSC)'!CA45)</f>
        <v>0</v>
      </c>
      <c r="CB45" s="71">
        <f>AVERAGE('PR (VSC)'!CB45,'78s (VSC)'!CB45)</f>
        <v>0</v>
      </c>
      <c r="CC45" s="71">
        <f>AVERAGE('PR (VSC)'!CC45,'78s (VSC)'!CC45)</f>
        <v>0</v>
      </c>
      <c r="CD45" s="50" t="str">
        <f t="shared" si="19"/>
        <v>Dec</v>
      </c>
      <c r="CE45" s="71">
        <f>AVERAGE('PR (VSC)'!CE45,'78s (VSC)'!CE45)</f>
        <v>0.96917517006802711</v>
      </c>
      <c r="CF45" s="71">
        <f>AVERAGE('PR (VSC)'!CF45,'78s (VSC)'!CF45)</f>
        <v>0.63244047619047628</v>
      </c>
      <c r="CG45" s="71">
        <f>AVERAGE('PR (VSC)'!CG45,'78s (VSC)'!CG45)</f>
        <v>0.35693027210884354</v>
      </c>
      <c r="CH45" s="71">
        <f>AVERAGE('PR (VSC)'!CH45,'78s (VSC)'!CH45)</f>
        <v>0.14264455782312924</v>
      </c>
      <c r="CI45" s="71">
        <f>AVERAGE('PR (VSC)'!CI45,'78s (VSC)'!CI45)</f>
        <v>0</v>
      </c>
      <c r="CJ45" s="71">
        <f>AVERAGE('PR (VSC)'!CJ45,'78s (VSC)'!CJ45)</f>
        <v>0</v>
      </c>
      <c r="CK45" s="71">
        <f>AVERAGE('PR (VSC)'!CK45,'78s (VSC)'!CK45)</f>
        <v>0</v>
      </c>
      <c r="CL45" s="71">
        <f>AVERAGE('PR (VSC)'!CL45,'78s (VSC)'!CL45)</f>
        <v>0</v>
      </c>
    </row>
    <row r="46" spans="1:90" ht="15.95" customHeight="1">
      <c r="A46" s="45"/>
      <c r="B46" s="44" t="s">
        <v>37</v>
      </c>
      <c r="C46" s="44" t="s">
        <v>38</v>
      </c>
      <c r="D46" s="44" t="s">
        <v>39</v>
      </c>
      <c r="E46" s="44" t="s">
        <v>40</v>
      </c>
      <c r="F46" s="44" t="s">
        <v>41</v>
      </c>
      <c r="G46" s="44" t="s">
        <v>42</v>
      </c>
      <c r="H46" s="44" t="s">
        <v>43</v>
      </c>
      <c r="I46" s="44" t="s">
        <v>44</v>
      </c>
      <c r="J46" s="72"/>
      <c r="K46" s="44" t="s">
        <v>38</v>
      </c>
      <c r="L46" s="64" t="s">
        <v>39</v>
      </c>
      <c r="M46" s="64" t="s">
        <v>40</v>
      </c>
      <c r="N46" s="64" t="s">
        <v>41</v>
      </c>
      <c r="O46" s="64" t="s">
        <v>42</v>
      </c>
      <c r="P46" s="64" t="s">
        <v>43</v>
      </c>
      <c r="Q46" s="64" t="s">
        <v>44</v>
      </c>
      <c r="R46" s="64" t="s">
        <v>45</v>
      </c>
      <c r="S46" s="45"/>
      <c r="T46" s="64" t="s">
        <v>39</v>
      </c>
      <c r="U46" s="64" t="s">
        <v>40</v>
      </c>
      <c r="V46" s="64" t="s">
        <v>41</v>
      </c>
      <c r="W46" s="64" t="s">
        <v>42</v>
      </c>
      <c r="X46" s="64" t="s">
        <v>43</v>
      </c>
      <c r="Y46" s="64" t="s">
        <v>44</v>
      </c>
      <c r="Z46" s="64" t="s">
        <v>45</v>
      </c>
      <c r="AA46" s="64" t="s">
        <v>46</v>
      </c>
      <c r="AB46" s="45"/>
      <c r="AC46" s="64" t="s">
        <v>40</v>
      </c>
      <c r="AD46" s="64" t="s">
        <v>41</v>
      </c>
      <c r="AE46" s="64" t="s">
        <v>42</v>
      </c>
      <c r="AF46" s="64" t="s">
        <v>43</v>
      </c>
      <c r="AG46" s="64" t="s">
        <v>44</v>
      </c>
      <c r="AH46" s="64" t="s">
        <v>45</v>
      </c>
      <c r="AI46" s="64" t="s">
        <v>46</v>
      </c>
      <c r="AJ46" s="64" t="s">
        <v>81</v>
      </c>
      <c r="AK46" s="45"/>
      <c r="AL46" s="64" t="s">
        <v>41</v>
      </c>
      <c r="AM46" s="64" t="s">
        <v>42</v>
      </c>
      <c r="AN46" s="64" t="s">
        <v>43</v>
      </c>
      <c r="AO46" s="64" t="s">
        <v>44</v>
      </c>
      <c r="AP46" s="64" t="s">
        <v>45</v>
      </c>
      <c r="AQ46" s="64" t="s">
        <v>46</v>
      </c>
      <c r="AR46" s="64" t="s">
        <v>81</v>
      </c>
      <c r="AS46" s="64" t="s">
        <v>82</v>
      </c>
      <c r="AT46" s="45"/>
      <c r="AU46" s="64" t="s">
        <v>42</v>
      </c>
      <c r="AV46" s="64" t="s">
        <v>43</v>
      </c>
      <c r="AW46" s="64" t="s">
        <v>44</v>
      </c>
      <c r="AX46" s="64" t="s">
        <v>45</v>
      </c>
      <c r="AY46" s="64" t="s">
        <v>46</v>
      </c>
      <c r="AZ46" s="64" t="s">
        <v>81</v>
      </c>
      <c r="BA46" s="64" t="s">
        <v>82</v>
      </c>
      <c r="BB46" s="64" t="s">
        <v>83</v>
      </c>
      <c r="BC46" s="45"/>
      <c r="BD46" s="64" t="s">
        <v>43</v>
      </c>
      <c r="BE46" s="64" t="s">
        <v>44</v>
      </c>
      <c r="BF46" s="64" t="s">
        <v>45</v>
      </c>
      <c r="BG46" s="64" t="s">
        <v>46</v>
      </c>
      <c r="BH46" s="64" t="s">
        <v>81</v>
      </c>
      <c r="BI46" s="64" t="s">
        <v>82</v>
      </c>
      <c r="BJ46" s="64" t="s">
        <v>83</v>
      </c>
      <c r="BK46" s="64" t="s">
        <v>84</v>
      </c>
      <c r="BL46" s="45"/>
      <c r="BM46" s="64" t="s">
        <v>44</v>
      </c>
      <c r="BN46" s="64" t="s">
        <v>45</v>
      </c>
      <c r="BO46" s="64" t="s">
        <v>46</v>
      </c>
      <c r="BP46" s="64" t="s">
        <v>81</v>
      </c>
      <c r="BQ46" s="64" t="s">
        <v>82</v>
      </c>
      <c r="BR46" s="64" t="s">
        <v>83</v>
      </c>
      <c r="BS46" s="64" t="s">
        <v>84</v>
      </c>
      <c r="BT46" s="64" t="s">
        <v>85</v>
      </c>
      <c r="BU46" s="45"/>
      <c r="BV46" s="64" t="s">
        <v>45</v>
      </c>
      <c r="BW46" s="64" t="s">
        <v>46</v>
      </c>
      <c r="BX46" s="64" t="s">
        <v>81</v>
      </c>
      <c r="BY46" s="64" t="s">
        <v>82</v>
      </c>
      <c r="BZ46" s="64" t="s">
        <v>83</v>
      </c>
      <c r="CA46" s="64" t="s">
        <v>84</v>
      </c>
      <c r="CB46" s="64" t="s">
        <v>85</v>
      </c>
      <c r="CC46" s="64" t="s">
        <v>86</v>
      </c>
      <c r="CD46" s="45"/>
      <c r="CE46" s="64" t="s">
        <v>46</v>
      </c>
      <c r="CF46" s="64" t="s">
        <v>81</v>
      </c>
      <c r="CG46" s="64" t="s">
        <v>82</v>
      </c>
      <c r="CH46" s="64" t="s">
        <v>83</v>
      </c>
      <c r="CI46" s="64" t="s">
        <v>84</v>
      </c>
      <c r="CJ46" s="64" t="s">
        <v>85</v>
      </c>
      <c r="CK46" s="64" t="s">
        <v>86</v>
      </c>
      <c r="CL46" s="64" t="s">
        <v>87</v>
      </c>
    </row>
    <row r="47" spans="1:90" ht="13.7" customHeight="1">
      <c r="A47" s="50" t="str">
        <f t="shared" ref="A47:A58" si="20">A34</f>
        <v>Jan</v>
      </c>
      <c r="B47" s="41">
        <f t="shared" ref="B47:B58" si="21">ROUND(B34*B8,0)</f>
        <v>3699</v>
      </c>
      <c r="C47" s="41">
        <f t="shared" ref="C47:C58" si="22">ROUND(C34*B8,0)</f>
        <v>2122</v>
      </c>
      <c r="D47" s="41">
        <f>ROUND(D34*B8,0)</f>
        <v>889</v>
      </c>
      <c r="E47" s="41">
        <f t="shared" ref="E47:E58" si="23">ROUND(E34*B8,0)</f>
        <v>0</v>
      </c>
      <c r="F47" s="41">
        <f t="shared" ref="F47:F58" si="24">ROUND(F34*B8,0)</f>
        <v>0</v>
      </c>
      <c r="G47" s="41">
        <f t="shared" ref="G47:G58" si="25">ROUND(G34*B8,0)</f>
        <v>0</v>
      </c>
      <c r="H47" s="41">
        <f t="shared" ref="H47:H58" si="26">ROUND(H34*B8,0)</f>
        <v>0</v>
      </c>
      <c r="I47" s="41">
        <f t="shared" ref="I47:I58" si="27">ROUND(I34*B8,0)</f>
        <v>0</v>
      </c>
      <c r="J47" s="68" t="str">
        <f t="shared" ref="J47:J58" si="28">J34</f>
        <v>Jan</v>
      </c>
      <c r="K47" s="41">
        <f t="shared" ref="K47:K58" si="29">ROUND(K34*K8,0)</f>
        <v>3699</v>
      </c>
      <c r="L47" s="69">
        <f t="shared" ref="L47:L58" si="30">ROUND(L34*K8,0)</f>
        <v>2122</v>
      </c>
      <c r="M47" s="69">
        <f>ROUND(M34*K8,0)</f>
        <v>889</v>
      </c>
      <c r="N47" s="69">
        <f t="shared" ref="N47:N58" si="31">ROUND(N34*K8,0)</f>
        <v>0</v>
      </c>
      <c r="O47" s="69">
        <f t="shared" ref="O47:O58" si="32">ROUND(O34*K8,0)</f>
        <v>0</v>
      </c>
      <c r="P47" s="69">
        <f t="shared" ref="P47:P58" si="33">ROUND(P34*K8,0)</f>
        <v>0</v>
      </c>
      <c r="Q47" s="69">
        <f t="shared" ref="Q47:Q58" si="34">ROUND(Q34*K8,0)</f>
        <v>0</v>
      </c>
      <c r="R47" s="69">
        <f t="shared" ref="R47:R58" si="35">ROUND(R34*K8,0)</f>
        <v>0</v>
      </c>
      <c r="S47" s="50" t="str">
        <f t="shared" ref="S47:S58" si="36">S34</f>
        <v>Jan</v>
      </c>
      <c r="T47" s="69">
        <f t="shared" ref="T47:T58" si="37">ROUND(T34*T8,0)</f>
        <v>3699</v>
      </c>
      <c r="U47" s="69">
        <f t="shared" ref="U47:U58" si="38">ROUND(U34*T8,0)</f>
        <v>2122</v>
      </c>
      <c r="V47" s="69">
        <f>ROUND(V34*T8,0)</f>
        <v>889</v>
      </c>
      <c r="W47" s="69">
        <f t="shared" ref="W47:W58" si="39">ROUND(W34*T8,0)</f>
        <v>0</v>
      </c>
      <c r="X47" s="69">
        <f t="shared" ref="X47:X58" si="40">ROUND(X34*T8,0)</f>
        <v>0</v>
      </c>
      <c r="Y47" s="69">
        <f t="shared" ref="Y47:Y58" si="41">ROUND(Y34*T8,0)</f>
        <v>0</v>
      </c>
      <c r="Z47" s="69">
        <f t="shared" ref="Z47:Z58" si="42">ROUND(Z34*T8,0)</f>
        <v>0</v>
      </c>
      <c r="AA47" s="69">
        <f t="shared" ref="AA47:AA58" si="43">ROUND(AA34*T8,0)</f>
        <v>0</v>
      </c>
      <c r="AB47" s="50" t="str">
        <f t="shared" ref="AB47:AB58" si="44">AB34</f>
        <v>Jan</v>
      </c>
      <c r="AC47" s="69">
        <f t="shared" ref="AC47:AC58" si="45">ROUND(AC34*AC8,0)</f>
        <v>3699</v>
      </c>
      <c r="AD47" s="69">
        <f t="shared" ref="AD47:AD58" si="46">ROUND(AD34*AC8,0)</f>
        <v>2122</v>
      </c>
      <c r="AE47" s="69">
        <f>ROUND(AE34*AC8,0)</f>
        <v>889</v>
      </c>
      <c r="AF47" s="69">
        <f t="shared" ref="AF47:AF58" si="47">ROUND(AF34*AC8,0)</f>
        <v>0</v>
      </c>
      <c r="AG47" s="69">
        <f t="shared" ref="AG47:AG58" si="48">ROUND(AG34*AC8,0)</f>
        <v>0</v>
      </c>
      <c r="AH47" s="69">
        <f t="shared" ref="AH47:AH58" si="49">ROUND(AH34*AC8,0)</f>
        <v>0</v>
      </c>
      <c r="AI47" s="69">
        <f t="shared" ref="AI47:AI58" si="50">ROUND(AI34*AC8,0)</f>
        <v>0</v>
      </c>
      <c r="AJ47" s="69">
        <f t="shared" ref="AJ47:AJ58" si="51">ROUND(AJ34*AC8,0)</f>
        <v>0</v>
      </c>
      <c r="AK47" s="50" t="str">
        <f t="shared" ref="AK47:AK58" si="52">AK34</f>
        <v>Jan</v>
      </c>
      <c r="AL47" s="69">
        <f t="shared" ref="AL47:AL58" si="53">ROUND(AL34*AL8,0)</f>
        <v>3699</v>
      </c>
      <c r="AM47" s="69">
        <f t="shared" ref="AM47:AM58" si="54">ROUND(AM34*AL8,0)</f>
        <v>2122</v>
      </c>
      <c r="AN47" s="69">
        <f>ROUND(AN34*AL8,0)</f>
        <v>889</v>
      </c>
      <c r="AO47" s="69">
        <f t="shared" ref="AO47:AO58" si="55">ROUND(AO34*AL8,0)</f>
        <v>0</v>
      </c>
      <c r="AP47" s="69">
        <f t="shared" ref="AP47:AP58" si="56">ROUND(AP34*AL8,0)</f>
        <v>0</v>
      </c>
      <c r="AQ47" s="69">
        <f t="shared" ref="AQ47:AQ58" si="57">ROUND(AQ34*AL8,0)</f>
        <v>0</v>
      </c>
      <c r="AR47" s="69">
        <f t="shared" ref="AR47:AR58" si="58">ROUND(AR34*AL8,0)</f>
        <v>0</v>
      </c>
      <c r="AS47" s="69">
        <f t="shared" ref="AS47:AS58" si="59">ROUND(AS34*AL8,0)</f>
        <v>0</v>
      </c>
      <c r="AT47" s="50" t="str">
        <f t="shared" ref="AT47:AT58" si="60">AT34</f>
        <v>Jan</v>
      </c>
      <c r="AU47" s="69">
        <f t="shared" ref="AU47:AU58" si="61">ROUND(AU34*AU8,0)</f>
        <v>3699</v>
      </c>
      <c r="AV47" s="69">
        <f t="shared" ref="AV47:AV58" si="62">ROUND(AV34*AU8,0)</f>
        <v>2122</v>
      </c>
      <c r="AW47" s="69">
        <f>ROUND(AW34*AU8,0)</f>
        <v>889</v>
      </c>
      <c r="AX47" s="69">
        <f t="shared" ref="AX47:AX58" si="63">ROUND(AX34*AU8,0)</f>
        <v>0</v>
      </c>
      <c r="AY47" s="69">
        <f t="shared" ref="AY47:AY58" si="64">ROUND(AY34*AU8,0)</f>
        <v>0</v>
      </c>
      <c r="AZ47" s="69">
        <f t="shared" ref="AZ47:AZ58" si="65">ROUND(AZ34*AU8,0)</f>
        <v>0</v>
      </c>
      <c r="BA47" s="69">
        <f t="shared" ref="BA47:BA58" si="66">ROUND(BA34*AU8,0)</f>
        <v>0</v>
      </c>
      <c r="BB47" s="69">
        <f t="shared" ref="BB47:BB58" si="67">ROUND(BB34*AU8,0)</f>
        <v>0</v>
      </c>
      <c r="BC47" s="50" t="str">
        <f t="shared" ref="BC47:BC58" si="68">BC34</f>
        <v>Jan</v>
      </c>
      <c r="BD47" s="69">
        <f t="shared" ref="BD47:BD58" si="69">ROUND(BD34*BD8,0)</f>
        <v>3699</v>
      </c>
      <c r="BE47" s="69">
        <f t="shared" ref="BE47:BE58" si="70">ROUND(BE34*BD8,0)</f>
        <v>2122</v>
      </c>
      <c r="BF47" s="69">
        <f>ROUND(BF34*BD8,0)</f>
        <v>889</v>
      </c>
      <c r="BG47" s="69">
        <f t="shared" ref="BG47:BG58" si="71">ROUND(BG34*BD8,0)</f>
        <v>0</v>
      </c>
      <c r="BH47" s="69">
        <f t="shared" ref="BH47:BH58" si="72">ROUND(BH34*BD8,0)</f>
        <v>0</v>
      </c>
      <c r="BI47" s="69">
        <f t="shared" ref="BI47:BI58" si="73">ROUND(BI34*BD8,0)</f>
        <v>0</v>
      </c>
      <c r="BJ47" s="69">
        <f t="shared" ref="BJ47:BJ58" si="74">ROUND(BJ34*BD8,0)</f>
        <v>0</v>
      </c>
      <c r="BK47" s="69">
        <f t="shared" ref="BK47:BK58" si="75">ROUND(BK34*BD8,0)</f>
        <v>0</v>
      </c>
      <c r="BL47" s="50" t="str">
        <f t="shared" ref="BL47:BL58" si="76">BL34</f>
        <v>Jan</v>
      </c>
      <c r="BM47" s="69">
        <f t="shared" ref="BM47:BM58" si="77">ROUND(BM34*BM8,0)</f>
        <v>3699</v>
      </c>
      <c r="BN47" s="69">
        <f t="shared" ref="BN47:BN58" si="78">ROUND(BN34*BM8,0)</f>
        <v>2122</v>
      </c>
      <c r="BO47" s="69">
        <f>ROUND(BO34*BM8,0)</f>
        <v>889</v>
      </c>
      <c r="BP47" s="69">
        <f t="shared" ref="BP47:BP58" si="79">ROUND(BP34*BM8,0)</f>
        <v>0</v>
      </c>
      <c r="BQ47" s="69">
        <f t="shared" ref="BQ47:BQ58" si="80">ROUND(BQ34*BM8,0)</f>
        <v>0</v>
      </c>
      <c r="BR47" s="69">
        <f t="shared" ref="BR47:BR58" si="81">ROUND(BR34*BM8,0)</f>
        <v>0</v>
      </c>
      <c r="BS47" s="69">
        <f t="shared" ref="BS47:BS58" si="82">ROUND(BS34*BM8,0)</f>
        <v>0</v>
      </c>
      <c r="BT47" s="69">
        <f t="shared" ref="BT47:BT58" si="83">ROUND(BT34*BM8,0)</f>
        <v>0</v>
      </c>
      <c r="BU47" s="50" t="str">
        <f t="shared" ref="BU47:BU58" si="84">BU34</f>
        <v>Jan</v>
      </c>
      <c r="BV47" s="69">
        <f t="shared" ref="BV47:BV58" si="85">ROUND(BV34*BV8,0)</f>
        <v>3699</v>
      </c>
      <c r="BW47" s="69">
        <f t="shared" ref="BW47:BW58" si="86">ROUND(BW34*BV8,0)</f>
        <v>2122</v>
      </c>
      <c r="BX47" s="69">
        <f>ROUND(BX34*BV8,0)</f>
        <v>889</v>
      </c>
      <c r="BY47" s="69">
        <f t="shared" ref="BY47:BY58" si="87">ROUND(BY34*BV8,0)</f>
        <v>0</v>
      </c>
      <c r="BZ47" s="69">
        <f t="shared" ref="BZ47:BZ58" si="88">ROUND(BZ34*BV8,0)</f>
        <v>0</v>
      </c>
      <c r="CA47" s="69">
        <f t="shared" ref="CA47:CA58" si="89">ROUND(CA34*BV8,0)</f>
        <v>0</v>
      </c>
      <c r="CB47" s="69">
        <f t="shared" ref="CB47:CB58" si="90">ROUND(CB34*BV8,0)</f>
        <v>0</v>
      </c>
      <c r="CC47" s="69">
        <f t="shared" ref="CC47:CC58" si="91">ROUND(CC34*BV8,0)</f>
        <v>0</v>
      </c>
      <c r="CD47" s="50" t="str">
        <f t="shared" ref="CD47:CD58" si="92">CD34</f>
        <v>Jan</v>
      </c>
      <c r="CE47" s="69">
        <f t="shared" ref="CE47:CE58" si="93">ROUND(CE34*CE8,0)</f>
        <v>3699</v>
      </c>
      <c r="CF47" s="69">
        <f t="shared" ref="CF47:CF58" si="94">ROUND(CF34*CE8,0)</f>
        <v>2122</v>
      </c>
      <c r="CG47" s="69">
        <f>ROUND(CG34*CE8,0)</f>
        <v>889</v>
      </c>
      <c r="CH47" s="69">
        <f t="shared" ref="CH47:CH58" si="95">ROUND(CH34*CE8,0)</f>
        <v>0</v>
      </c>
      <c r="CI47" s="69">
        <f t="shared" ref="CI47:CI58" si="96">ROUND(CI34*CE8,0)</f>
        <v>0</v>
      </c>
      <c r="CJ47" s="69">
        <f t="shared" ref="CJ47:CJ58" si="97">ROUND(CJ34*CE8,0)</f>
        <v>0</v>
      </c>
      <c r="CK47" s="69">
        <f t="shared" ref="CK47:CK58" si="98">ROUND(CK34*CE8,0)</f>
        <v>0</v>
      </c>
      <c r="CL47" s="69">
        <f t="shared" ref="CL47:CL58" si="99">ROUND(CL34*CE8,0)</f>
        <v>0</v>
      </c>
    </row>
    <row r="48" spans="1:90" ht="13.7" customHeight="1">
      <c r="A48" s="50" t="str">
        <f t="shared" si="20"/>
        <v>Feb</v>
      </c>
      <c r="B48" s="41">
        <f t="shared" si="21"/>
        <v>3846</v>
      </c>
      <c r="C48" s="41">
        <f t="shared" si="22"/>
        <v>2240</v>
      </c>
      <c r="D48" s="41">
        <f t="shared" ref="D48:D58" si="100">ROUND(D35*B$8,0)</f>
        <v>978</v>
      </c>
      <c r="E48" s="41">
        <f t="shared" si="23"/>
        <v>61</v>
      </c>
      <c r="F48" s="41">
        <f t="shared" si="24"/>
        <v>0</v>
      </c>
      <c r="G48" s="41">
        <f t="shared" si="25"/>
        <v>0</v>
      </c>
      <c r="H48" s="41">
        <f t="shared" si="26"/>
        <v>0</v>
      </c>
      <c r="I48" s="41">
        <f t="shared" si="27"/>
        <v>0</v>
      </c>
      <c r="J48" s="68" t="str">
        <f t="shared" si="28"/>
        <v>Feb</v>
      </c>
      <c r="K48" s="41">
        <f t="shared" si="29"/>
        <v>3846</v>
      </c>
      <c r="L48" s="69">
        <f t="shared" si="30"/>
        <v>2240</v>
      </c>
      <c r="M48" s="69">
        <f t="shared" ref="M48:M58" si="101">ROUND(M35*K$8,0)</f>
        <v>978</v>
      </c>
      <c r="N48" s="69">
        <f t="shared" si="31"/>
        <v>61</v>
      </c>
      <c r="O48" s="69">
        <f t="shared" si="32"/>
        <v>0</v>
      </c>
      <c r="P48" s="69">
        <f t="shared" si="33"/>
        <v>0</v>
      </c>
      <c r="Q48" s="69">
        <f t="shared" si="34"/>
        <v>0</v>
      </c>
      <c r="R48" s="69">
        <f t="shared" si="35"/>
        <v>0</v>
      </c>
      <c r="S48" s="50" t="str">
        <f t="shared" si="36"/>
        <v>Feb</v>
      </c>
      <c r="T48" s="69">
        <f t="shared" si="37"/>
        <v>3846</v>
      </c>
      <c r="U48" s="69">
        <f t="shared" si="38"/>
        <v>2240</v>
      </c>
      <c r="V48" s="69">
        <f t="shared" ref="V48:V58" si="102">ROUND(V35*T$8,0)</f>
        <v>978</v>
      </c>
      <c r="W48" s="69">
        <f t="shared" si="39"/>
        <v>61</v>
      </c>
      <c r="X48" s="69">
        <f t="shared" si="40"/>
        <v>0</v>
      </c>
      <c r="Y48" s="69">
        <f t="shared" si="41"/>
        <v>0</v>
      </c>
      <c r="Z48" s="69">
        <f t="shared" si="42"/>
        <v>0</v>
      </c>
      <c r="AA48" s="69">
        <f t="shared" si="43"/>
        <v>0</v>
      </c>
      <c r="AB48" s="50" t="str">
        <f t="shared" si="44"/>
        <v>Feb</v>
      </c>
      <c r="AC48" s="69">
        <f t="shared" si="45"/>
        <v>3846</v>
      </c>
      <c r="AD48" s="69">
        <f t="shared" si="46"/>
        <v>2240</v>
      </c>
      <c r="AE48" s="69">
        <f t="shared" ref="AE48:AE58" si="103">ROUND(AE35*AC$8,0)</f>
        <v>978</v>
      </c>
      <c r="AF48" s="69">
        <f t="shared" si="47"/>
        <v>61</v>
      </c>
      <c r="AG48" s="69">
        <f t="shared" si="48"/>
        <v>0</v>
      </c>
      <c r="AH48" s="69">
        <f t="shared" si="49"/>
        <v>0</v>
      </c>
      <c r="AI48" s="69">
        <f t="shared" si="50"/>
        <v>0</v>
      </c>
      <c r="AJ48" s="69">
        <f t="shared" si="51"/>
        <v>0</v>
      </c>
      <c r="AK48" s="50" t="str">
        <f t="shared" si="52"/>
        <v>Feb</v>
      </c>
      <c r="AL48" s="69">
        <f t="shared" si="53"/>
        <v>3846</v>
      </c>
      <c r="AM48" s="69">
        <f t="shared" si="54"/>
        <v>2240</v>
      </c>
      <c r="AN48" s="69">
        <f t="shared" ref="AN48:AN58" si="104">ROUND(AN35*AL$8,0)</f>
        <v>978</v>
      </c>
      <c r="AO48" s="69">
        <f t="shared" si="55"/>
        <v>61</v>
      </c>
      <c r="AP48" s="69">
        <f t="shared" si="56"/>
        <v>0</v>
      </c>
      <c r="AQ48" s="69">
        <f t="shared" si="57"/>
        <v>0</v>
      </c>
      <c r="AR48" s="69">
        <f t="shared" si="58"/>
        <v>0</v>
      </c>
      <c r="AS48" s="69">
        <f t="shared" si="59"/>
        <v>0</v>
      </c>
      <c r="AT48" s="50" t="str">
        <f t="shared" si="60"/>
        <v>Feb</v>
      </c>
      <c r="AU48" s="69">
        <f t="shared" si="61"/>
        <v>3846</v>
      </c>
      <c r="AV48" s="69">
        <f t="shared" si="62"/>
        <v>2240</v>
      </c>
      <c r="AW48" s="69">
        <f t="shared" ref="AW48:AW58" si="105">ROUND(AW35*AU$8,0)</f>
        <v>978</v>
      </c>
      <c r="AX48" s="69">
        <f t="shared" si="63"/>
        <v>61</v>
      </c>
      <c r="AY48" s="69">
        <f t="shared" si="64"/>
        <v>0</v>
      </c>
      <c r="AZ48" s="69">
        <f t="shared" si="65"/>
        <v>0</v>
      </c>
      <c r="BA48" s="69">
        <f t="shared" si="66"/>
        <v>0</v>
      </c>
      <c r="BB48" s="69">
        <f t="shared" si="67"/>
        <v>0</v>
      </c>
      <c r="BC48" s="50" t="str">
        <f t="shared" si="68"/>
        <v>Feb</v>
      </c>
      <c r="BD48" s="69">
        <f t="shared" si="69"/>
        <v>3846</v>
      </c>
      <c r="BE48" s="69">
        <f t="shared" si="70"/>
        <v>2240</v>
      </c>
      <c r="BF48" s="69">
        <f t="shared" ref="BF48:BF58" si="106">ROUND(BF35*BD$8,0)</f>
        <v>978</v>
      </c>
      <c r="BG48" s="69">
        <f t="shared" si="71"/>
        <v>61</v>
      </c>
      <c r="BH48" s="69">
        <f t="shared" si="72"/>
        <v>0</v>
      </c>
      <c r="BI48" s="69">
        <f t="shared" si="73"/>
        <v>0</v>
      </c>
      <c r="BJ48" s="69">
        <f t="shared" si="74"/>
        <v>0</v>
      </c>
      <c r="BK48" s="69">
        <f t="shared" si="75"/>
        <v>0</v>
      </c>
      <c r="BL48" s="50" t="str">
        <f t="shared" si="76"/>
        <v>Feb</v>
      </c>
      <c r="BM48" s="69">
        <f t="shared" si="77"/>
        <v>3846</v>
      </c>
      <c r="BN48" s="69">
        <f t="shared" si="78"/>
        <v>2240</v>
      </c>
      <c r="BO48" s="69">
        <f t="shared" ref="BO48:BO58" si="107">ROUND(BO35*BM$8,0)</f>
        <v>978</v>
      </c>
      <c r="BP48" s="69">
        <f t="shared" si="79"/>
        <v>61</v>
      </c>
      <c r="BQ48" s="69">
        <f t="shared" si="80"/>
        <v>0</v>
      </c>
      <c r="BR48" s="69">
        <f t="shared" si="81"/>
        <v>0</v>
      </c>
      <c r="BS48" s="69">
        <f t="shared" si="82"/>
        <v>0</v>
      </c>
      <c r="BT48" s="69">
        <f t="shared" si="83"/>
        <v>0</v>
      </c>
      <c r="BU48" s="50" t="str">
        <f t="shared" si="84"/>
        <v>Feb</v>
      </c>
      <c r="BV48" s="69">
        <f t="shared" si="85"/>
        <v>3846</v>
      </c>
      <c r="BW48" s="69">
        <f t="shared" si="86"/>
        <v>2240</v>
      </c>
      <c r="BX48" s="69">
        <f t="shared" ref="BX48:BX58" si="108">ROUND(BX35*BV$8,0)</f>
        <v>978</v>
      </c>
      <c r="BY48" s="69">
        <f t="shared" si="87"/>
        <v>61</v>
      </c>
      <c r="BZ48" s="69">
        <f t="shared" si="88"/>
        <v>0</v>
      </c>
      <c r="CA48" s="69">
        <f t="shared" si="89"/>
        <v>0</v>
      </c>
      <c r="CB48" s="69">
        <f t="shared" si="90"/>
        <v>0</v>
      </c>
      <c r="CC48" s="69">
        <f t="shared" si="91"/>
        <v>0</v>
      </c>
      <c r="CD48" s="50" t="str">
        <f t="shared" si="92"/>
        <v>Feb</v>
      </c>
      <c r="CE48" s="69">
        <f t="shared" si="93"/>
        <v>3846</v>
      </c>
      <c r="CF48" s="69">
        <f t="shared" si="94"/>
        <v>2240</v>
      </c>
      <c r="CG48" s="69">
        <f t="shared" ref="CG48:CG58" si="109">ROUND(CG35*CE$8,0)</f>
        <v>978</v>
      </c>
      <c r="CH48" s="69">
        <f t="shared" si="95"/>
        <v>61</v>
      </c>
      <c r="CI48" s="69">
        <f t="shared" si="96"/>
        <v>0</v>
      </c>
      <c r="CJ48" s="69">
        <f t="shared" si="97"/>
        <v>0</v>
      </c>
      <c r="CK48" s="69">
        <f t="shared" si="98"/>
        <v>0</v>
      </c>
      <c r="CL48" s="69">
        <f t="shared" si="99"/>
        <v>0</v>
      </c>
    </row>
    <row r="49" spans="1:90" ht="13.7" customHeight="1">
      <c r="A49" s="50" t="str">
        <f t="shared" si="20"/>
        <v>Mar</v>
      </c>
      <c r="B49" s="41">
        <f t="shared" si="21"/>
        <v>3995</v>
      </c>
      <c r="C49" s="41">
        <f t="shared" si="22"/>
        <v>2361</v>
      </c>
      <c r="D49" s="41">
        <f t="shared" si="100"/>
        <v>1070</v>
      </c>
      <c r="E49" s="41">
        <f t="shared" si="23"/>
        <v>124</v>
      </c>
      <c r="F49" s="41">
        <f t="shared" si="24"/>
        <v>0</v>
      </c>
      <c r="G49" s="41">
        <f t="shared" si="25"/>
        <v>0</v>
      </c>
      <c r="H49" s="41">
        <f t="shared" si="26"/>
        <v>0</v>
      </c>
      <c r="I49" s="41">
        <f t="shared" si="27"/>
        <v>0</v>
      </c>
      <c r="J49" s="68" t="str">
        <f t="shared" si="28"/>
        <v>Mar</v>
      </c>
      <c r="K49" s="41">
        <f t="shared" si="29"/>
        <v>3995</v>
      </c>
      <c r="L49" s="69">
        <f t="shared" si="30"/>
        <v>2361</v>
      </c>
      <c r="M49" s="69">
        <f t="shared" si="101"/>
        <v>1070</v>
      </c>
      <c r="N49" s="69">
        <f t="shared" si="31"/>
        <v>124</v>
      </c>
      <c r="O49" s="69">
        <f t="shared" si="32"/>
        <v>0</v>
      </c>
      <c r="P49" s="69">
        <f t="shared" si="33"/>
        <v>0</v>
      </c>
      <c r="Q49" s="69">
        <f t="shared" si="34"/>
        <v>0</v>
      </c>
      <c r="R49" s="69">
        <f t="shared" si="35"/>
        <v>0</v>
      </c>
      <c r="S49" s="50" t="str">
        <f t="shared" si="36"/>
        <v>Mar</v>
      </c>
      <c r="T49" s="69">
        <f t="shared" si="37"/>
        <v>3995</v>
      </c>
      <c r="U49" s="69">
        <f t="shared" si="38"/>
        <v>2361</v>
      </c>
      <c r="V49" s="69">
        <f t="shared" si="102"/>
        <v>1070</v>
      </c>
      <c r="W49" s="69">
        <f t="shared" si="39"/>
        <v>124</v>
      </c>
      <c r="X49" s="69">
        <f t="shared" si="40"/>
        <v>0</v>
      </c>
      <c r="Y49" s="69">
        <f t="shared" si="41"/>
        <v>0</v>
      </c>
      <c r="Z49" s="69">
        <f t="shared" si="42"/>
        <v>0</v>
      </c>
      <c r="AA49" s="69">
        <f t="shared" si="43"/>
        <v>0</v>
      </c>
      <c r="AB49" s="50" t="str">
        <f t="shared" si="44"/>
        <v>Mar</v>
      </c>
      <c r="AC49" s="69">
        <f t="shared" si="45"/>
        <v>3995</v>
      </c>
      <c r="AD49" s="69">
        <f t="shared" si="46"/>
        <v>2361</v>
      </c>
      <c r="AE49" s="69">
        <f t="shared" si="103"/>
        <v>1070</v>
      </c>
      <c r="AF49" s="69">
        <f t="shared" si="47"/>
        <v>124</v>
      </c>
      <c r="AG49" s="69">
        <f t="shared" si="48"/>
        <v>0</v>
      </c>
      <c r="AH49" s="69">
        <f t="shared" si="49"/>
        <v>0</v>
      </c>
      <c r="AI49" s="69">
        <f t="shared" si="50"/>
        <v>0</v>
      </c>
      <c r="AJ49" s="69">
        <f t="shared" si="51"/>
        <v>0</v>
      </c>
      <c r="AK49" s="50" t="str">
        <f t="shared" si="52"/>
        <v>Mar</v>
      </c>
      <c r="AL49" s="69">
        <f t="shared" si="53"/>
        <v>3995</v>
      </c>
      <c r="AM49" s="69">
        <f t="shared" si="54"/>
        <v>2361</v>
      </c>
      <c r="AN49" s="69">
        <f t="shared" si="104"/>
        <v>1070</v>
      </c>
      <c r="AO49" s="69">
        <f t="shared" si="55"/>
        <v>124</v>
      </c>
      <c r="AP49" s="69">
        <f t="shared" si="56"/>
        <v>0</v>
      </c>
      <c r="AQ49" s="69">
        <f t="shared" si="57"/>
        <v>0</v>
      </c>
      <c r="AR49" s="69">
        <f t="shared" si="58"/>
        <v>0</v>
      </c>
      <c r="AS49" s="69">
        <f t="shared" si="59"/>
        <v>0</v>
      </c>
      <c r="AT49" s="50" t="str">
        <f t="shared" si="60"/>
        <v>Mar</v>
      </c>
      <c r="AU49" s="69">
        <f t="shared" si="61"/>
        <v>3995</v>
      </c>
      <c r="AV49" s="69">
        <f t="shared" si="62"/>
        <v>2361</v>
      </c>
      <c r="AW49" s="69">
        <f t="shared" si="105"/>
        <v>1070</v>
      </c>
      <c r="AX49" s="69">
        <f t="shared" si="63"/>
        <v>124</v>
      </c>
      <c r="AY49" s="69">
        <f t="shared" si="64"/>
        <v>0</v>
      </c>
      <c r="AZ49" s="69">
        <f t="shared" si="65"/>
        <v>0</v>
      </c>
      <c r="BA49" s="69">
        <f t="shared" si="66"/>
        <v>0</v>
      </c>
      <c r="BB49" s="69">
        <f t="shared" si="67"/>
        <v>0</v>
      </c>
      <c r="BC49" s="50" t="str">
        <f t="shared" si="68"/>
        <v>Mar</v>
      </c>
      <c r="BD49" s="69">
        <f t="shared" si="69"/>
        <v>3995</v>
      </c>
      <c r="BE49" s="69">
        <f t="shared" si="70"/>
        <v>2361</v>
      </c>
      <c r="BF49" s="69">
        <f t="shared" si="106"/>
        <v>1070</v>
      </c>
      <c r="BG49" s="69">
        <f t="shared" si="71"/>
        <v>124</v>
      </c>
      <c r="BH49" s="69">
        <f t="shared" si="72"/>
        <v>0</v>
      </c>
      <c r="BI49" s="69">
        <f t="shared" si="73"/>
        <v>0</v>
      </c>
      <c r="BJ49" s="69">
        <f t="shared" si="74"/>
        <v>0</v>
      </c>
      <c r="BK49" s="69">
        <f t="shared" si="75"/>
        <v>0</v>
      </c>
      <c r="BL49" s="50" t="str">
        <f t="shared" si="76"/>
        <v>Mar</v>
      </c>
      <c r="BM49" s="69">
        <f t="shared" si="77"/>
        <v>3995</v>
      </c>
      <c r="BN49" s="69">
        <f t="shared" si="78"/>
        <v>2361</v>
      </c>
      <c r="BO49" s="69">
        <f t="shared" si="107"/>
        <v>1070</v>
      </c>
      <c r="BP49" s="69">
        <f t="shared" si="79"/>
        <v>124</v>
      </c>
      <c r="BQ49" s="69">
        <f t="shared" si="80"/>
        <v>0</v>
      </c>
      <c r="BR49" s="69">
        <f t="shared" si="81"/>
        <v>0</v>
      </c>
      <c r="BS49" s="69">
        <f t="shared" si="82"/>
        <v>0</v>
      </c>
      <c r="BT49" s="69">
        <f t="shared" si="83"/>
        <v>0</v>
      </c>
      <c r="BU49" s="50" t="str">
        <f t="shared" si="84"/>
        <v>Mar</v>
      </c>
      <c r="BV49" s="69">
        <f t="shared" si="85"/>
        <v>3995</v>
      </c>
      <c r="BW49" s="69">
        <f t="shared" si="86"/>
        <v>2361</v>
      </c>
      <c r="BX49" s="69">
        <f t="shared" si="108"/>
        <v>1070</v>
      </c>
      <c r="BY49" s="69">
        <f t="shared" si="87"/>
        <v>124</v>
      </c>
      <c r="BZ49" s="69">
        <f t="shared" si="88"/>
        <v>0</v>
      </c>
      <c r="CA49" s="69">
        <f t="shared" si="89"/>
        <v>0</v>
      </c>
      <c r="CB49" s="69">
        <f t="shared" si="90"/>
        <v>0</v>
      </c>
      <c r="CC49" s="69">
        <f t="shared" si="91"/>
        <v>0</v>
      </c>
      <c r="CD49" s="50" t="str">
        <f t="shared" si="92"/>
        <v>Mar</v>
      </c>
      <c r="CE49" s="69">
        <f t="shared" si="93"/>
        <v>3995</v>
      </c>
      <c r="CF49" s="69">
        <f t="shared" si="94"/>
        <v>2361</v>
      </c>
      <c r="CG49" s="69">
        <f t="shared" si="109"/>
        <v>1070</v>
      </c>
      <c r="CH49" s="69">
        <f t="shared" si="95"/>
        <v>124</v>
      </c>
      <c r="CI49" s="69">
        <f t="shared" si="96"/>
        <v>0</v>
      </c>
      <c r="CJ49" s="69">
        <f t="shared" si="97"/>
        <v>0</v>
      </c>
      <c r="CK49" s="69">
        <f t="shared" si="98"/>
        <v>0</v>
      </c>
      <c r="CL49" s="69">
        <f t="shared" si="99"/>
        <v>0</v>
      </c>
    </row>
    <row r="50" spans="1:90" ht="13.7" customHeight="1">
      <c r="A50" s="50" t="str">
        <f t="shared" si="20"/>
        <v>Apr</v>
      </c>
      <c r="B50" s="41">
        <f t="shared" si="21"/>
        <v>4147</v>
      </c>
      <c r="C50" s="41">
        <f t="shared" si="22"/>
        <v>2484</v>
      </c>
      <c r="D50" s="41">
        <f t="shared" si="100"/>
        <v>1165</v>
      </c>
      <c r="E50" s="41">
        <f t="shared" si="23"/>
        <v>190</v>
      </c>
      <c r="F50" s="41">
        <f t="shared" si="24"/>
        <v>0</v>
      </c>
      <c r="G50" s="41">
        <f t="shared" si="25"/>
        <v>0</v>
      </c>
      <c r="H50" s="41">
        <f t="shared" si="26"/>
        <v>0</v>
      </c>
      <c r="I50" s="41">
        <f t="shared" si="27"/>
        <v>0</v>
      </c>
      <c r="J50" s="68" t="str">
        <f t="shared" si="28"/>
        <v>Apr</v>
      </c>
      <c r="K50" s="41">
        <f t="shared" si="29"/>
        <v>4147</v>
      </c>
      <c r="L50" s="69">
        <f t="shared" si="30"/>
        <v>2484</v>
      </c>
      <c r="M50" s="69">
        <f t="shared" si="101"/>
        <v>1165</v>
      </c>
      <c r="N50" s="69">
        <f t="shared" si="31"/>
        <v>190</v>
      </c>
      <c r="O50" s="69">
        <f t="shared" si="32"/>
        <v>0</v>
      </c>
      <c r="P50" s="69">
        <f t="shared" si="33"/>
        <v>0</v>
      </c>
      <c r="Q50" s="69">
        <f t="shared" si="34"/>
        <v>0</v>
      </c>
      <c r="R50" s="69">
        <f t="shared" si="35"/>
        <v>0</v>
      </c>
      <c r="S50" s="50" t="str">
        <f t="shared" si="36"/>
        <v>Apr</v>
      </c>
      <c r="T50" s="69">
        <f t="shared" si="37"/>
        <v>4147</v>
      </c>
      <c r="U50" s="69">
        <f t="shared" si="38"/>
        <v>2484</v>
      </c>
      <c r="V50" s="69">
        <f t="shared" si="102"/>
        <v>1165</v>
      </c>
      <c r="W50" s="69">
        <f t="shared" si="39"/>
        <v>190</v>
      </c>
      <c r="X50" s="69">
        <f t="shared" si="40"/>
        <v>0</v>
      </c>
      <c r="Y50" s="69">
        <f t="shared" si="41"/>
        <v>0</v>
      </c>
      <c r="Z50" s="69">
        <f t="shared" si="42"/>
        <v>0</v>
      </c>
      <c r="AA50" s="69">
        <f t="shared" si="43"/>
        <v>0</v>
      </c>
      <c r="AB50" s="50" t="str">
        <f t="shared" si="44"/>
        <v>Apr</v>
      </c>
      <c r="AC50" s="69">
        <f t="shared" si="45"/>
        <v>4147</v>
      </c>
      <c r="AD50" s="69">
        <f t="shared" si="46"/>
        <v>2484</v>
      </c>
      <c r="AE50" s="69">
        <f t="shared" si="103"/>
        <v>1165</v>
      </c>
      <c r="AF50" s="69">
        <f t="shared" si="47"/>
        <v>190</v>
      </c>
      <c r="AG50" s="69">
        <f t="shared" si="48"/>
        <v>0</v>
      </c>
      <c r="AH50" s="69">
        <f t="shared" si="49"/>
        <v>0</v>
      </c>
      <c r="AI50" s="69">
        <f t="shared" si="50"/>
        <v>0</v>
      </c>
      <c r="AJ50" s="69">
        <f t="shared" si="51"/>
        <v>0</v>
      </c>
      <c r="AK50" s="50" t="str">
        <f t="shared" si="52"/>
        <v>Apr</v>
      </c>
      <c r="AL50" s="69">
        <f t="shared" si="53"/>
        <v>4147</v>
      </c>
      <c r="AM50" s="69">
        <f t="shared" si="54"/>
        <v>2484</v>
      </c>
      <c r="AN50" s="69">
        <f t="shared" si="104"/>
        <v>1165</v>
      </c>
      <c r="AO50" s="69">
        <f t="shared" si="55"/>
        <v>190</v>
      </c>
      <c r="AP50" s="69">
        <f t="shared" si="56"/>
        <v>0</v>
      </c>
      <c r="AQ50" s="69">
        <f t="shared" si="57"/>
        <v>0</v>
      </c>
      <c r="AR50" s="69">
        <f t="shared" si="58"/>
        <v>0</v>
      </c>
      <c r="AS50" s="69">
        <f t="shared" si="59"/>
        <v>0</v>
      </c>
      <c r="AT50" s="50" t="str">
        <f t="shared" si="60"/>
        <v>Apr</v>
      </c>
      <c r="AU50" s="69">
        <f t="shared" si="61"/>
        <v>4147</v>
      </c>
      <c r="AV50" s="69">
        <f t="shared" si="62"/>
        <v>2484</v>
      </c>
      <c r="AW50" s="69">
        <f t="shared" si="105"/>
        <v>1165</v>
      </c>
      <c r="AX50" s="69">
        <f t="shared" si="63"/>
        <v>190</v>
      </c>
      <c r="AY50" s="69">
        <f t="shared" si="64"/>
        <v>0</v>
      </c>
      <c r="AZ50" s="69">
        <f t="shared" si="65"/>
        <v>0</v>
      </c>
      <c r="BA50" s="69">
        <f t="shared" si="66"/>
        <v>0</v>
      </c>
      <c r="BB50" s="69">
        <f t="shared" si="67"/>
        <v>0</v>
      </c>
      <c r="BC50" s="50" t="str">
        <f t="shared" si="68"/>
        <v>Apr</v>
      </c>
      <c r="BD50" s="69">
        <f t="shared" si="69"/>
        <v>4147</v>
      </c>
      <c r="BE50" s="69">
        <f t="shared" si="70"/>
        <v>2484</v>
      </c>
      <c r="BF50" s="69">
        <f t="shared" si="106"/>
        <v>1165</v>
      </c>
      <c r="BG50" s="69">
        <f t="shared" si="71"/>
        <v>190</v>
      </c>
      <c r="BH50" s="69">
        <f t="shared" si="72"/>
        <v>0</v>
      </c>
      <c r="BI50" s="69">
        <f t="shared" si="73"/>
        <v>0</v>
      </c>
      <c r="BJ50" s="69">
        <f t="shared" si="74"/>
        <v>0</v>
      </c>
      <c r="BK50" s="69">
        <f t="shared" si="75"/>
        <v>0</v>
      </c>
      <c r="BL50" s="50" t="str">
        <f t="shared" si="76"/>
        <v>Apr</v>
      </c>
      <c r="BM50" s="69">
        <f t="shared" si="77"/>
        <v>4147</v>
      </c>
      <c r="BN50" s="69">
        <f t="shared" si="78"/>
        <v>2484</v>
      </c>
      <c r="BO50" s="69">
        <f t="shared" si="107"/>
        <v>1165</v>
      </c>
      <c r="BP50" s="69">
        <f t="shared" si="79"/>
        <v>190</v>
      </c>
      <c r="BQ50" s="69">
        <f t="shared" si="80"/>
        <v>0</v>
      </c>
      <c r="BR50" s="69">
        <f t="shared" si="81"/>
        <v>0</v>
      </c>
      <c r="BS50" s="69">
        <f t="shared" si="82"/>
        <v>0</v>
      </c>
      <c r="BT50" s="69">
        <f t="shared" si="83"/>
        <v>0</v>
      </c>
      <c r="BU50" s="50" t="str">
        <f t="shared" si="84"/>
        <v>Apr</v>
      </c>
      <c r="BV50" s="69">
        <f t="shared" si="85"/>
        <v>4147</v>
      </c>
      <c r="BW50" s="69">
        <f t="shared" si="86"/>
        <v>2484</v>
      </c>
      <c r="BX50" s="69">
        <f t="shared" si="108"/>
        <v>1165</v>
      </c>
      <c r="BY50" s="69">
        <f t="shared" si="87"/>
        <v>190</v>
      </c>
      <c r="BZ50" s="69">
        <f t="shared" si="88"/>
        <v>0</v>
      </c>
      <c r="CA50" s="69">
        <f t="shared" si="89"/>
        <v>0</v>
      </c>
      <c r="CB50" s="69">
        <f t="shared" si="90"/>
        <v>0</v>
      </c>
      <c r="CC50" s="69">
        <f t="shared" si="91"/>
        <v>0</v>
      </c>
      <c r="CD50" s="50" t="str">
        <f t="shared" si="92"/>
        <v>Apr</v>
      </c>
      <c r="CE50" s="69">
        <f t="shared" si="93"/>
        <v>4147</v>
      </c>
      <c r="CF50" s="69">
        <f t="shared" si="94"/>
        <v>2484</v>
      </c>
      <c r="CG50" s="69">
        <f t="shared" si="109"/>
        <v>1165</v>
      </c>
      <c r="CH50" s="69">
        <f t="shared" si="95"/>
        <v>190</v>
      </c>
      <c r="CI50" s="69">
        <f t="shared" si="96"/>
        <v>0</v>
      </c>
      <c r="CJ50" s="69">
        <f t="shared" si="97"/>
        <v>0</v>
      </c>
      <c r="CK50" s="69">
        <f t="shared" si="98"/>
        <v>0</v>
      </c>
      <c r="CL50" s="69">
        <f t="shared" si="99"/>
        <v>0</v>
      </c>
    </row>
    <row r="51" spans="1:90" ht="13.7" customHeight="1">
      <c r="A51" s="50" t="str">
        <f t="shared" si="20"/>
        <v>May</v>
      </c>
      <c r="B51" s="41">
        <f t="shared" si="21"/>
        <v>4301</v>
      </c>
      <c r="C51" s="41">
        <f t="shared" si="22"/>
        <v>2609</v>
      </c>
      <c r="D51" s="41">
        <f t="shared" si="100"/>
        <v>1262</v>
      </c>
      <c r="E51" s="41">
        <f t="shared" si="23"/>
        <v>258</v>
      </c>
      <c r="F51" s="41">
        <f t="shared" si="24"/>
        <v>0</v>
      </c>
      <c r="G51" s="41">
        <f t="shared" si="25"/>
        <v>0</v>
      </c>
      <c r="H51" s="41">
        <f t="shared" si="26"/>
        <v>0</v>
      </c>
      <c r="I51" s="41">
        <f t="shared" si="27"/>
        <v>0</v>
      </c>
      <c r="J51" s="68" t="str">
        <f t="shared" si="28"/>
        <v>May</v>
      </c>
      <c r="K51" s="41">
        <f t="shared" si="29"/>
        <v>4301</v>
      </c>
      <c r="L51" s="69">
        <f t="shared" si="30"/>
        <v>2609</v>
      </c>
      <c r="M51" s="69">
        <f t="shared" si="101"/>
        <v>1262</v>
      </c>
      <c r="N51" s="69">
        <f t="shared" si="31"/>
        <v>258</v>
      </c>
      <c r="O51" s="69">
        <f t="shared" si="32"/>
        <v>0</v>
      </c>
      <c r="P51" s="69">
        <f t="shared" si="33"/>
        <v>0</v>
      </c>
      <c r="Q51" s="69">
        <f t="shared" si="34"/>
        <v>0</v>
      </c>
      <c r="R51" s="69">
        <f t="shared" si="35"/>
        <v>0</v>
      </c>
      <c r="S51" s="50" t="str">
        <f t="shared" si="36"/>
        <v>May</v>
      </c>
      <c r="T51" s="69">
        <f t="shared" si="37"/>
        <v>4301</v>
      </c>
      <c r="U51" s="69">
        <f t="shared" si="38"/>
        <v>2609</v>
      </c>
      <c r="V51" s="69">
        <f t="shared" si="102"/>
        <v>1262</v>
      </c>
      <c r="W51" s="69">
        <f t="shared" si="39"/>
        <v>258</v>
      </c>
      <c r="X51" s="69">
        <f t="shared" si="40"/>
        <v>0</v>
      </c>
      <c r="Y51" s="69">
        <f t="shared" si="41"/>
        <v>0</v>
      </c>
      <c r="Z51" s="69">
        <f t="shared" si="42"/>
        <v>0</v>
      </c>
      <c r="AA51" s="69">
        <f t="shared" si="43"/>
        <v>0</v>
      </c>
      <c r="AB51" s="50" t="str">
        <f t="shared" si="44"/>
        <v>May</v>
      </c>
      <c r="AC51" s="69">
        <f t="shared" si="45"/>
        <v>4301</v>
      </c>
      <c r="AD51" s="69">
        <f t="shared" si="46"/>
        <v>2609</v>
      </c>
      <c r="AE51" s="69">
        <f t="shared" si="103"/>
        <v>1262</v>
      </c>
      <c r="AF51" s="69">
        <f t="shared" si="47"/>
        <v>258</v>
      </c>
      <c r="AG51" s="69">
        <f t="shared" si="48"/>
        <v>0</v>
      </c>
      <c r="AH51" s="69">
        <f t="shared" si="49"/>
        <v>0</v>
      </c>
      <c r="AI51" s="69">
        <f t="shared" si="50"/>
        <v>0</v>
      </c>
      <c r="AJ51" s="69">
        <f t="shared" si="51"/>
        <v>0</v>
      </c>
      <c r="AK51" s="50" t="str">
        <f t="shared" si="52"/>
        <v>May</v>
      </c>
      <c r="AL51" s="69">
        <f t="shared" si="53"/>
        <v>4301</v>
      </c>
      <c r="AM51" s="69">
        <f t="shared" si="54"/>
        <v>2609</v>
      </c>
      <c r="AN51" s="69">
        <f t="shared" si="104"/>
        <v>1262</v>
      </c>
      <c r="AO51" s="69">
        <f t="shared" si="55"/>
        <v>258</v>
      </c>
      <c r="AP51" s="69">
        <f t="shared" si="56"/>
        <v>0</v>
      </c>
      <c r="AQ51" s="69">
        <f t="shared" si="57"/>
        <v>0</v>
      </c>
      <c r="AR51" s="69">
        <f t="shared" si="58"/>
        <v>0</v>
      </c>
      <c r="AS51" s="69">
        <f t="shared" si="59"/>
        <v>0</v>
      </c>
      <c r="AT51" s="50" t="str">
        <f t="shared" si="60"/>
        <v>May</v>
      </c>
      <c r="AU51" s="69">
        <f t="shared" si="61"/>
        <v>4301</v>
      </c>
      <c r="AV51" s="69">
        <f t="shared" si="62"/>
        <v>2609</v>
      </c>
      <c r="AW51" s="69">
        <f t="shared" si="105"/>
        <v>1262</v>
      </c>
      <c r="AX51" s="69">
        <f t="shared" si="63"/>
        <v>258</v>
      </c>
      <c r="AY51" s="69">
        <f t="shared" si="64"/>
        <v>0</v>
      </c>
      <c r="AZ51" s="69">
        <f t="shared" si="65"/>
        <v>0</v>
      </c>
      <c r="BA51" s="69">
        <f t="shared" si="66"/>
        <v>0</v>
      </c>
      <c r="BB51" s="69">
        <f t="shared" si="67"/>
        <v>0</v>
      </c>
      <c r="BC51" s="50" t="str">
        <f t="shared" si="68"/>
        <v>May</v>
      </c>
      <c r="BD51" s="69">
        <f t="shared" si="69"/>
        <v>4301</v>
      </c>
      <c r="BE51" s="69">
        <f t="shared" si="70"/>
        <v>2609</v>
      </c>
      <c r="BF51" s="69">
        <f t="shared" si="106"/>
        <v>1262</v>
      </c>
      <c r="BG51" s="69">
        <f t="shared" si="71"/>
        <v>258</v>
      </c>
      <c r="BH51" s="69">
        <f t="shared" si="72"/>
        <v>0</v>
      </c>
      <c r="BI51" s="69">
        <f t="shared" si="73"/>
        <v>0</v>
      </c>
      <c r="BJ51" s="69">
        <f t="shared" si="74"/>
        <v>0</v>
      </c>
      <c r="BK51" s="69">
        <f t="shared" si="75"/>
        <v>0</v>
      </c>
      <c r="BL51" s="50" t="str">
        <f t="shared" si="76"/>
        <v>May</v>
      </c>
      <c r="BM51" s="69">
        <f t="shared" si="77"/>
        <v>4301</v>
      </c>
      <c r="BN51" s="69">
        <f t="shared" si="78"/>
        <v>2609</v>
      </c>
      <c r="BO51" s="69">
        <f t="shared" si="107"/>
        <v>1262</v>
      </c>
      <c r="BP51" s="69">
        <f t="shared" si="79"/>
        <v>258</v>
      </c>
      <c r="BQ51" s="69">
        <f t="shared" si="80"/>
        <v>0</v>
      </c>
      <c r="BR51" s="69">
        <f t="shared" si="81"/>
        <v>0</v>
      </c>
      <c r="BS51" s="69">
        <f t="shared" si="82"/>
        <v>0</v>
      </c>
      <c r="BT51" s="69">
        <f t="shared" si="83"/>
        <v>0</v>
      </c>
      <c r="BU51" s="50" t="str">
        <f t="shared" si="84"/>
        <v>May</v>
      </c>
      <c r="BV51" s="69">
        <f t="shared" si="85"/>
        <v>4301</v>
      </c>
      <c r="BW51" s="69">
        <f t="shared" si="86"/>
        <v>2609</v>
      </c>
      <c r="BX51" s="69">
        <f t="shared" si="108"/>
        <v>1262</v>
      </c>
      <c r="BY51" s="69">
        <f t="shared" si="87"/>
        <v>258</v>
      </c>
      <c r="BZ51" s="69">
        <f t="shared" si="88"/>
        <v>0</v>
      </c>
      <c r="CA51" s="69">
        <f t="shared" si="89"/>
        <v>0</v>
      </c>
      <c r="CB51" s="69">
        <f t="shared" si="90"/>
        <v>0</v>
      </c>
      <c r="CC51" s="69">
        <f t="shared" si="91"/>
        <v>0</v>
      </c>
      <c r="CD51" s="50" t="str">
        <f t="shared" si="92"/>
        <v>May</v>
      </c>
      <c r="CE51" s="69">
        <f t="shared" si="93"/>
        <v>4301</v>
      </c>
      <c r="CF51" s="69">
        <f t="shared" si="94"/>
        <v>2609</v>
      </c>
      <c r="CG51" s="69">
        <f t="shared" si="109"/>
        <v>1262</v>
      </c>
      <c r="CH51" s="69">
        <f t="shared" si="95"/>
        <v>258</v>
      </c>
      <c r="CI51" s="69">
        <f t="shared" si="96"/>
        <v>0</v>
      </c>
      <c r="CJ51" s="69">
        <f t="shared" si="97"/>
        <v>0</v>
      </c>
      <c r="CK51" s="69">
        <f t="shared" si="98"/>
        <v>0</v>
      </c>
      <c r="CL51" s="69">
        <f t="shared" si="99"/>
        <v>0</v>
      </c>
    </row>
    <row r="52" spans="1:90" ht="13.7" customHeight="1">
      <c r="A52" s="50" t="str">
        <f t="shared" si="20"/>
        <v>Jun</v>
      </c>
      <c r="B52" s="41">
        <f t="shared" si="21"/>
        <v>4458</v>
      </c>
      <c r="C52" s="41">
        <f t="shared" si="22"/>
        <v>2737</v>
      </c>
      <c r="D52" s="41">
        <f t="shared" si="100"/>
        <v>1361</v>
      </c>
      <c r="E52" s="41">
        <f t="shared" si="23"/>
        <v>329</v>
      </c>
      <c r="F52" s="41">
        <f t="shared" si="24"/>
        <v>0</v>
      </c>
      <c r="G52" s="41">
        <f t="shared" si="25"/>
        <v>0</v>
      </c>
      <c r="H52" s="41">
        <f t="shared" si="26"/>
        <v>0</v>
      </c>
      <c r="I52" s="41">
        <f t="shared" si="27"/>
        <v>0</v>
      </c>
      <c r="J52" s="68" t="str">
        <f t="shared" si="28"/>
        <v>Jun</v>
      </c>
      <c r="K52" s="41">
        <f t="shared" si="29"/>
        <v>4458</v>
      </c>
      <c r="L52" s="69">
        <f t="shared" si="30"/>
        <v>2737</v>
      </c>
      <c r="M52" s="69">
        <f t="shared" si="101"/>
        <v>1361</v>
      </c>
      <c r="N52" s="69">
        <f t="shared" si="31"/>
        <v>329</v>
      </c>
      <c r="O52" s="69">
        <f t="shared" si="32"/>
        <v>0</v>
      </c>
      <c r="P52" s="69">
        <f t="shared" si="33"/>
        <v>0</v>
      </c>
      <c r="Q52" s="69">
        <f t="shared" si="34"/>
        <v>0</v>
      </c>
      <c r="R52" s="69">
        <f t="shared" si="35"/>
        <v>0</v>
      </c>
      <c r="S52" s="50" t="str">
        <f t="shared" si="36"/>
        <v>Jun</v>
      </c>
      <c r="T52" s="69">
        <f t="shared" si="37"/>
        <v>4458</v>
      </c>
      <c r="U52" s="69">
        <f t="shared" si="38"/>
        <v>2737</v>
      </c>
      <c r="V52" s="69">
        <f t="shared" si="102"/>
        <v>1361</v>
      </c>
      <c r="W52" s="69">
        <f t="shared" si="39"/>
        <v>329</v>
      </c>
      <c r="X52" s="69">
        <f t="shared" si="40"/>
        <v>0</v>
      </c>
      <c r="Y52" s="69">
        <f t="shared" si="41"/>
        <v>0</v>
      </c>
      <c r="Z52" s="69">
        <f t="shared" si="42"/>
        <v>0</v>
      </c>
      <c r="AA52" s="69">
        <f t="shared" si="43"/>
        <v>0</v>
      </c>
      <c r="AB52" s="50" t="str">
        <f t="shared" si="44"/>
        <v>Jun</v>
      </c>
      <c r="AC52" s="69">
        <f t="shared" si="45"/>
        <v>4458</v>
      </c>
      <c r="AD52" s="69">
        <f t="shared" si="46"/>
        <v>2737</v>
      </c>
      <c r="AE52" s="69">
        <f t="shared" si="103"/>
        <v>1361</v>
      </c>
      <c r="AF52" s="69">
        <f t="shared" si="47"/>
        <v>329</v>
      </c>
      <c r="AG52" s="69">
        <f t="shared" si="48"/>
        <v>0</v>
      </c>
      <c r="AH52" s="69">
        <f t="shared" si="49"/>
        <v>0</v>
      </c>
      <c r="AI52" s="69">
        <f t="shared" si="50"/>
        <v>0</v>
      </c>
      <c r="AJ52" s="69">
        <f t="shared" si="51"/>
        <v>0</v>
      </c>
      <c r="AK52" s="50" t="str">
        <f t="shared" si="52"/>
        <v>Jun</v>
      </c>
      <c r="AL52" s="69">
        <f t="shared" si="53"/>
        <v>4458</v>
      </c>
      <c r="AM52" s="69">
        <f t="shared" si="54"/>
        <v>2737</v>
      </c>
      <c r="AN52" s="69">
        <f t="shared" si="104"/>
        <v>1361</v>
      </c>
      <c r="AO52" s="69">
        <f t="shared" si="55"/>
        <v>329</v>
      </c>
      <c r="AP52" s="69">
        <f t="shared" si="56"/>
        <v>0</v>
      </c>
      <c r="AQ52" s="69">
        <f t="shared" si="57"/>
        <v>0</v>
      </c>
      <c r="AR52" s="69">
        <f t="shared" si="58"/>
        <v>0</v>
      </c>
      <c r="AS52" s="69">
        <f t="shared" si="59"/>
        <v>0</v>
      </c>
      <c r="AT52" s="50" t="str">
        <f t="shared" si="60"/>
        <v>Jun</v>
      </c>
      <c r="AU52" s="69">
        <f t="shared" si="61"/>
        <v>4458</v>
      </c>
      <c r="AV52" s="69">
        <f t="shared" si="62"/>
        <v>2737</v>
      </c>
      <c r="AW52" s="69">
        <f t="shared" si="105"/>
        <v>1361</v>
      </c>
      <c r="AX52" s="69">
        <f t="shared" si="63"/>
        <v>329</v>
      </c>
      <c r="AY52" s="69">
        <f t="shared" si="64"/>
        <v>0</v>
      </c>
      <c r="AZ52" s="69">
        <f t="shared" si="65"/>
        <v>0</v>
      </c>
      <c r="BA52" s="69">
        <f t="shared" si="66"/>
        <v>0</v>
      </c>
      <c r="BB52" s="69">
        <f t="shared" si="67"/>
        <v>0</v>
      </c>
      <c r="BC52" s="50" t="str">
        <f t="shared" si="68"/>
        <v>Jun</v>
      </c>
      <c r="BD52" s="69">
        <f t="shared" si="69"/>
        <v>4458</v>
      </c>
      <c r="BE52" s="69">
        <f t="shared" si="70"/>
        <v>2737</v>
      </c>
      <c r="BF52" s="69">
        <f t="shared" si="106"/>
        <v>1361</v>
      </c>
      <c r="BG52" s="69">
        <f t="shared" si="71"/>
        <v>329</v>
      </c>
      <c r="BH52" s="69">
        <f t="shared" si="72"/>
        <v>0</v>
      </c>
      <c r="BI52" s="69">
        <f t="shared" si="73"/>
        <v>0</v>
      </c>
      <c r="BJ52" s="69">
        <f t="shared" si="74"/>
        <v>0</v>
      </c>
      <c r="BK52" s="69">
        <f t="shared" si="75"/>
        <v>0</v>
      </c>
      <c r="BL52" s="50" t="str">
        <f t="shared" si="76"/>
        <v>Jun</v>
      </c>
      <c r="BM52" s="69">
        <f t="shared" si="77"/>
        <v>4458</v>
      </c>
      <c r="BN52" s="69">
        <f t="shared" si="78"/>
        <v>2737</v>
      </c>
      <c r="BO52" s="69">
        <f t="shared" si="107"/>
        <v>1361</v>
      </c>
      <c r="BP52" s="69">
        <f t="shared" si="79"/>
        <v>329</v>
      </c>
      <c r="BQ52" s="69">
        <f t="shared" si="80"/>
        <v>0</v>
      </c>
      <c r="BR52" s="69">
        <f t="shared" si="81"/>
        <v>0</v>
      </c>
      <c r="BS52" s="69">
        <f t="shared" si="82"/>
        <v>0</v>
      </c>
      <c r="BT52" s="69">
        <f t="shared" si="83"/>
        <v>0</v>
      </c>
      <c r="BU52" s="50" t="str">
        <f t="shared" si="84"/>
        <v>Jun</v>
      </c>
      <c r="BV52" s="69">
        <f t="shared" si="85"/>
        <v>4458</v>
      </c>
      <c r="BW52" s="69">
        <f t="shared" si="86"/>
        <v>2737</v>
      </c>
      <c r="BX52" s="69">
        <f t="shared" si="108"/>
        <v>1361</v>
      </c>
      <c r="BY52" s="69">
        <f t="shared" si="87"/>
        <v>329</v>
      </c>
      <c r="BZ52" s="69">
        <f t="shared" si="88"/>
        <v>0</v>
      </c>
      <c r="CA52" s="69">
        <f t="shared" si="89"/>
        <v>0</v>
      </c>
      <c r="CB52" s="69">
        <f t="shared" si="90"/>
        <v>0</v>
      </c>
      <c r="CC52" s="69">
        <f t="shared" si="91"/>
        <v>0</v>
      </c>
      <c r="CD52" s="50" t="str">
        <f t="shared" si="92"/>
        <v>Jun</v>
      </c>
      <c r="CE52" s="69">
        <f t="shared" si="93"/>
        <v>4458</v>
      </c>
      <c r="CF52" s="69">
        <f t="shared" si="94"/>
        <v>2737</v>
      </c>
      <c r="CG52" s="69">
        <f t="shared" si="109"/>
        <v>1361</v>
      </c>
      <c r="CH52" s="69">
        <f t="shared" si="95"/>
        <v>329</v>
      </c>
      <c r="CI52" s="69">
        <f t="shared" si="96"/>
        <v>0</v>
      </c>
      <c r="CJ52" s="69">
        <f t="shared" si="97"/>
        <v>0</v>
      </c>
      <c r="CK52" s="69">
        <f t="shared" si="98"/>
        <v>0</v>
      </c>
      <c r="CL52" s="69">
        <f t="shared" si="99"/>
        <v>0</v>
      </c>
    </row>
    <row r="53" spans="1:90" ht="13.7" customHeight="1">
      <c r="A53" s="50" t="str">
        <f t="shared" si="20"/>
        <v>Jul</v>
      </c>
      <c r="B53" s="41">
        <f t="shared" si="21"/>
        <v>4616</v>
      </c>
      <c r="C53" s="41">
        <f t="shared" si="22"/>
        <v>2867</v>
      </c>
      <c r="D53" s="41">
        <f t="shared" si="100"/>
        <v>1462</v>
      </c>
      <c r="E53" s="41">
        <f t="shared" si="23"/>
        <v>401</v>
      </c>
      <c r="F53" s="41">
        <f t="shared" si="24"/>
        <v>0</v>
      </c>
      <c r="G53" s="41">
        <f t="shared" si="25"/>
        <v>0</v>
      </c>
      <c r="H53" s="41">
        <f t="shared" si="26"/>
        <v>0</v>
      </c>
      <c r="I53" s="41">
        <f t="shared" si="27"/>
        <v>0</v>
      </c>
      <c r="J53" s="68" t="str">
        <f t="shared" si="28"/>
        <v>Jul</v>
      </c>
      <c r="K53" s="41">
        <f t="shared" si="29"/>
        <v>4616</v>
      </c>
      <c r="L53" s="69">
        <f t="shared" si="30"/>
        <v>2867</v>
      </c>
      <c r="M53" s="69">
        <f t="shared" si="101"/>
        <v>1462</v>
      </c>
      <c r="N53" s="69">
        <f t="shared" si="31"/>
        <v>401</v>
      </c>
      <c r="O53" s="69">
        <f t="shared" si="32"/>
        <v>0</v>
      </c>
      <c r="P53" s="69">
        <f t="shared" si="33"/>
        <v>0</v>
      </c>
      <c r="Q53" s="69">
        <f t="shared" si="34"/>
        <v>0</v>
      </c>
      <c r="R53" s="69">
        <f t="shared" si="35"/>
        <v>0</v>
      </c>
      <c r="S53" s="50" t="str">
        <f t="shared" si="36"/>
        <v>Jul</v>
      </c>
      <c r="T53" s="69">
        <f t="shared" si="37"/>
        <v>4616</v>
      </c>
      <c r="U53" s="69">
        <f t="shared" si="38"/>
        <v>2867</v>
      </c>
      <c r="V53" s="69">
        <f t="shared" si="102"/>
        <v>1462</v>
      </c>
      <c r="W53" s="69">
        <f t="shared" si="39"/>
        <v>401</v>
      </c>
      <c r="X53" s="69">
        <f t="shared" si="40"/>
        <v>0</v>
      </c>
      <c r="Y53" s="69">
        <f t="shared" si="41"/>
        <v>0</v>
      </c>
      <c r="Z53" s="69">
        <f t="shared" si="42"/>
        <v>0</v>
      </c>
      <c r="AA53" s="69">
        <f t="shared" si="43"/>
        <v>0</v>
      </c>
      <c r="AB53" s="50" t="str">
        <f t="shared" si="44"/>
        <v>Jul</v>
      </c>
      <c r="AC53" s="69">
        <f t="shared" si="45"/>
        <v>4616</v>
      </c>
      <c r="AD53" s="69">
        <f t="shared" si="46"/>
        <v>2867</v>
      </c>
      <c r="AE53" s="69">
        <f t="shared" si="103"/>
        <v>1462</v>
      </c>
      <c r="AF53" s="69">
        <f t="shared" si="47"/>
        <v>401</v>
      </c>
      <c r="AG53" s="69">
        <f t="shared" si="48"/>
        <v>0</v>
      </c>
      <c r="AH53" s="69">
        <f t="shared" si="49"/>
        <v>0</v>
      </c>
      <c r="AI53" s="69">
        <f t="shared" si="50"/>
        <v>0</v>
      </c>
      <c r="AJ53" s="69">
        <f t="shared" si="51"/>
        <v>0</v>
      </c>
      <c r="AK53" s="50" t="str">
        <f t="shared" si="52"/>
        <v>Jul</v>
      </c>
      <c r="AL53" s="69">
        <f t="shared" si="53"/>
        <v>4616</v>
      </c>
      <c r="AM53" s="69">
        <f t="shared" si="54"/>
        <v>2867</v>
      </c>
      <c r="AN53" s="69">
        <f t="shared" si="104"/>
        <v>1462</v>
      </c>
      <c r="AO53" s="69">
        <f t="shared" si="55"/>
        <v>401</v>
      </c>
      <c r="AP53" s="69">
        <f t="shared" si="56"/>
        <v>0</v>
      </c>
      <c r="AQ53" s="69">
        <f t="shared" si="57"/>
        <v>0</v>
      </c>
      <c r="AR53" s="69">
        <f t="shared" si="58"/>
        <v>0</v>
      </c>
      <c r="AS53" s="69">
        <f t="shared" si="59"/>
        <v>0</v>
      </c>
      <c r="AT53" s="50" t="str">
        <f t="shared" si="60"/>
        <v>Jul</v>
      </c>
      <c r="AU53" s="69">
        <f t="shared" si="61"/>
        <v>4616</v>
      </c>
      <c r="AV53" s="69">
        <f t="shared" si="62"/>
        <v>2867</v>
      </c>
      <c r="AW53" s="69">
        <f t="shared" si="105"/>
        <v>1462</v>
      </c>
      <c r="AX53" s="69">
        <f t="shared" si="63"/>
        <v>401</v>
      </c>
      <c r="AY53" s="69">
        <f t="shared" si="64"/>
        <v>0</v>
      </c>
      <c r="AZ53" s="69">
        <f t="shared" si="65"/>
        <v>0</v>
      </c>
      <c r="BA53" s="69">
        <f t="shared" si="66"/>
        <v>0</v>
      </c>
      <c r="BB53" s="69">
        <f t="shared" si="67"/>
        <v>0</v>
      </c>
      <c r="BC53" s="50" t="str">
        <f t="shared" si="68"/>
        <v>Jul</v>
      </c>
      <c r="BD53" s="69">
        <f t="shared" si="69"/>
        <v>4616</v>
      </c>
      <c r="BE53" s="69">
        <f t="shared" si="70"/>
        <v>2867</v>
      </c>
      <c r="BF53" s="69">
        <f t="shared" si="106"/>
        <v>1462</v>
      </c>
      <c r="BG53" s="69">
        <f t="shared" si="71"/>
        <v>401</v>
      </c>
      <c r="BH53" s="69">
        <f t="shared" si="72"/>
        <v>0</v>
      </c>
      <c r="BI53" s="69">
        <f t="shared" si="73"/>
        <v>0</v>
      </c>
      <c r="BJ53" s="69">
        <f t="shared" si="74"/>
        <v>0</v>
      </c>
      <c r="BK53" s="69">
        <f t="shared" si="75"/>
        <v>0</v>
      </c>
      <c r="BL53" s="50" t="str">
        <f t="shared" si="76"/>
        <v>Jul</v>
      </c>
      <c r="BM53" s="69">
        <f t="shared" si="77"/>
        <v>4616</v>
      </c>
      <c r="BN53" s="69">
        <f t="shared" si="78"/>
        <v>2867</v>
      </c>
      <c r="BO53" s="69">
        <f t="shared" si="107"/>
        <v>1462</v>
      </c>
      <c r="BP53" s="69">
        <f t="shared" si="79"/>
        <v>401</v>
      </c>
      <c r="BQ53" s="69">
        <f t="shared" si="80"/>
        <v>0</v>
      </c>
      <c r="BR53" s="69">
        <f t="shared" si="81"/>
        <v>0</v>
      </c>
      <c r="BS53" s="69">
        <f t="shared" si="82"/>
        <v>0</v>
      </c>
      <c r="BT53" s="69">
        <f t="shared" si="83"/>
        <v>0</v>
      </c>
      <c r="BU53" s="50" t="str">
        <f t="shared" si="84"/>
        <v>Jul</v>
      </c>
      <c r="BV53" s="69">
        <f t="shared" si="85"/>
        <v>4616</v>
      </c>
      <c r="BW53" s="69">
        <f t="shared" si="86"/>
        <v>2867</v>
      </c>
      <c r="BX53" s="69">
        <f t="shared" si="108"/>
        <v>1462</v>
      </c>
      <c r="BY53" s="69">
        <f t="shared" si="87"/>
        <v>401</v>
      </c>
      <c r="BZ53" s="69">
        <f t="shared" si="88"/>
        <v>0</v>
      </c>
      <c r="CA53" s="69">
        <f t="shared" si="89"/>
        <v>0</v>
      </c>
      <c r="CB53" s="69">
        <f t="shared" si="90"/>
        <v>0</v>
      </c>
      <c r="CC53" s="69">
        <f t="shared" si="91"/>
        <v>0</v>
      </c>
      <c r="CD53" s="50" t="str">
        <f t="shared" si="92"/>
        <v>Jul</v>
      </c>
      <c r="CE53" s="69">
        <f t="shared" si="93"/>
        <v>4616</v>
      </c>
      <c r="CF53" s="69">
        <f t="shared" si="94"/>
        <v>2867</v>
      </c>
      <c r="CG53" s="69">
        <f t="shared" si="109"/>
        <v>1462</v>
      </c>
      <c r="CH53" s="69">
        <f t="shared" si="95"/>
        <v>401</v>
      </c>
      <c r="CI53" s="69">
        <f t="shared" si="96"/>
        <v>0</v>
      </c>
      <c r="CJ53" s="69">
        <f t="shared" si="97"/>
        <v>0</v>
      </c>
      <c r="CK53" s="69">
        <f t="shared" si="98"/>
        <v>0</v>
      </c>
      <c r="CL53" s="69">
        <f t="shared" si="99"/>
        <v>0</v>
      </c>
    </row>
    <row r="54" spans="1:90" ht="13.7" customHeight="1">
      <c r="A54" s="50" t="str">
        <f t="shared" si="20"/>
        <v>Aug</v>
      </c>
      <c r="B54" s="41">
        <f t="shared" si="21"/>
        <v>4778</v>
      </c>
      <c r="C54" s="41">
        <f t="shared" si="22"/>
        <v>3000</v>
      </c>
      <c r="D54" s="41">
        <f t="shared" si="100"/>
        <v>1566</v>
      </c>
      <c r="E54" s="41">
        <f t="shared" si="23"/>
        <v>477</v>
      </c>
      <c r="F54" s="41">
        <f t="shared" si="24"/>
        <v>0</v>
      </c>
      <c r="G54" s="41">
        <f t="shared" si="25"/>
        <v>0</v>
      </c>
      <c r="H54" s="41">
        <f t="shared" si="26"/>
        <v>0</v>
      </c>
      <c r="I54" s="41">
        <f t="shared" si="27"/>
        <v>0</v>
      </c>
      <c r="J54" s="68" t="str">
        <f t="shared" si="28"/>
        <v>Aug</v>
      </c>
      <c r="K54" s="41">
        <f t="shared" si="29"/>
        <v>4778</v>
      </c>
      <c r="L54" s="69">
        <f t="shared" si="30"/>
        <v>3000</v>
      </c>
      <c r="M54" s="69">
        <f t="shared" si="101"/>
        <v>1566</v>
      </c>
      <c r="N54" s="69">
        <f t="shared" si="31"/>
        <v>477</v>
      </c>
      <c r="O54" s="69">
        <f t="shared" si="32"/>
        <v>0</v>
      </c>
      <c r="P54" s="69">
        <f t="shared" si="33"/>
        <v>0</v>
      </c>
      <c r="Q54" s="69">
        <f t="shared" si="34"/>
        <v>0</v>
      </c>
      <c r="R54" s="69">
        <f t="shared" si="35"/>
        <v>0</v>
      </c>
      <c r="S54" s="50" t="str">
        <f t="shared" si="36"/>
        <v>Aug</v>
      </c>
      <c r="T54" s="69">
        <f t="shared" si="37"/>
        <v>4778</v>
      </c>
      <c r="U54" s="69">
        <f t="shared" si="38"/>
        <v>3000</v>
      </c>
      <c r="V54" s="69">
        <f t="shared" si="102"/>
        <v>1566</v>
      </c>
      <c r="W54" s="69">
        <f t="shared" si="39"/>
        <v>477</v>
      </c>
      <c r="X54" s="69">
        <f t="shared" si="40"/>
        <v>0</v>
      </c>
      <c r="Y54" s="69">
        <f t="shared" si="41"/>
        <v>0</v>
      </c>
      <c r="Z54" s="69">
        <f t="shared" si="42"/>
        <v>0</v>
      </c>
      <c r="AA54" s="69">
        <f t="shared" si="43"/>
        <v>0</v>
      </c>
      <c r="AB54" s="50" t="str">
        <f t="shared" si="44"/>
        <v>Aug</v>
      </c>
      <c r="AC54" s="69">
        <f t="shared" si="45"/>
        <v>4778</v>
      </c>
      <c r="AD54" s="69">
        <f t="shared" si="46"/>
        <v>3000</v>
      </c>
      <c r="AE54" s="69">
        <f t="shared" si="103"/>
        <v>1566</v>
      </c>
      <c r="AF54" s="69">
        <f t="shared" si="47"/>
        <v>477</v>
      </c>
      <c r="AG54" s="69">
        <f t="shared" si="48"/>
        <v>0</v>
      </c>
      <c r="AH54" s="69">
        <f t="shared" si="49"/>
        <v>0</v>
      </c>
      <c r="AI54" s="69">
        <f t="shared" si="50"/>
        <v>0</v>
      </c>
      <c r="AJ54" s="69">
        <f t="shared" si="51"/>
        <v>0</v>
      </c>
      <c r="AK54" s="50" t="str">
        <f t="shared" si="52"/>
        <v>Aug</v>
      </c>
      <c r="AL54" s="69">
        <f t="shared" si="53"/>
        <v>4778</v>
      </c>
      <c r="AM54" s="69">
        <f t="shared" si="54"/>
        <v>3000</v>
      </c>
      <c r="AN54" s="69">
        <f t="shared" si="104"/>
        <v>1566</v>
      </c>
      <c r="AO54" s="69">
        <f t="shared" si="55"/>
        <v>477</v>
      </c>
      <c r="AP54" s="69">
        <f t="shared" si="56"/>
        <v>0</v>
      </c>
      <c r="AQ54" s="69">
        <f t="shared" si="57"/>
        <v>0</v>
      </c>
      <c r="AR54" s="69">
        <f t="shared" si="58"/>
        <v>0</v>
      </c>
      <c r="AS54" s="69">
        <f t="shared" si="59"/>
        <v>0</v>
      </c>
      <c r="AT54" s="50" t="str">
        <f t="shared" si="60"/>
        <v>Aug</v>
      </c>
      <c r="AU54" s="69">
        <f t="shared" si="61"/>
        <v>4778</v>
      </c>
      <c r="AV54" s="69">
        <f t="shared" si="62"/>
        <v>3000</v>
      </c>
      <c r="AW54" s="69">
        <f t="shared" si="105"/>
        <v>1566</v>
      </c>
      <c r="AX54" s="69">
        <f t="shared" si="63"/>
        <v>477</v>
      </c>
      <c r="AY54" s="69">
        <f t="shared" si="64"/>
        <v>0</v>
      </c>
      <c r="AZ54" s="69">
        <f t="shared" si="65"/>
        <v>0</v>
      </c>
      <c r="BA54" s="69">
        <f t="shared" si="66"/>
        <v>0</v>
      </c>
      <c r="BB54" s="69">
        <f t="shared" si="67"/>
        <v>0</v>
      </c>
      <c r="BC54" s="50" t="str">
        <f t="shared" si="68"/>
        <v>Aug</v>
      </c>
      <c r="BD54" s="69">
        <f t="shared" si="69"/>
        <v>4778</v>
      </c>
      <c r="BE54" s="69">
        <f t="shared" si="70"/>
        <v>3000</v>
      </c>
      <c r="BF54" s="69">
        <f t="shared" si="106"/>
        <v>1566</v>
      </c>
      <c r="BG54" s="69">
        <f t="shared" si="71"/>
        <v>477</v>
      </c>
      <c r="BH54" s="69">
        <f t="shared" si="72"/>
        <v>0</v>
      </c>
      <c r="BI54" s="69">
        <f t="shared" si="73"/>
        <v>0</v>
      </c>
      <c r="BJ54" s="69">
        <f t="shared" si="74"/>
        <v>0</v>
      </c>
      <c r="BK54" s="69">
        <f t="shared" si="75"/>
        <v>0</v>
      </c>
      <c r="BL54" s="50" t="str">
        <f t="shared" si="76"/>
        <v>Aug</v>
      </c>
      <c r="BM54" s="69">
        <f t="shared" si="77"/>
        <v>4778</v>
      </c>
      <c r="BN54" s="69">
        <f t="shared" si="78"/>
        <v>3000</v>
      </c>
      <c r="BO54" s="69">
        <f t="shared" si="107"/>
        <v>1566</v>
      </c>
      <c r="BP54" s="69">
        <f t="shared" si="79"/>
        <v>477</v>
      </c>
      <c r="BQ54" s="69">
        <f t="shared" si="80"/>
        <v>0</v>
      </c>
      <c r="BR54" s="69">
        <f t="shared" si="81"/>
        <v>0</v>
      </c>
      <c r="BS54" s="69">
        <f t="shared" si="82"/>
        <v>0</v>
      </c>
      <c r="BT54" s="69">
        <f t="shared" si="83"/>
        <v>0</v>
      </c>
      <c r="BU54" s="50" t="str">
        <f t="shared" si="84"/>
        <v>Aug</v>
      </c>
      <c r="BV54" s="69">
        <f t="shared" si="85"/>
        <v>4778</v>
      </c>
      <c r="BW54" s="69">
        <f t="shared" si="86"/>
        <v>3000</v>
      </c>
      <c r="BX54" s="69">
        <f t="shared" si="108"/>
        <v>1566</v>
      </c>
      <c r="BY54" s="69">
        <f t="shared" si="87"/>
        <v>477</v>
      </c>
      <c r="BZ54" s="69">
        <f t="shared" si="88"/>
        <v>0</v>
      </c>
      <c r="CA54" s="69">
        <f t="shared" si="89"/>
        <v>0</v>
      </c>
      <c r="CB54" s="69">
        <f t="shared" si="90"/>
        <v>0</v>
      </c>
      <c r="CC54" s="69">
        <f t="shared" si="91"/>
        <v>0</v>
      </c>
      <c r="CD54" s="50" t="str">
        <f t="shared" si="92"/>
        <v>Aug</v>
      </c>
      <c r="CE54" s="69">
        <f t="shared" si="93"/>
        <v>4778</v>
      </c>
      <c r="CF54" s="69">
        <f t="shared" si="94"/>
        <v>3000</v>
      </c>
      <c r="CG54" s="69">
        <f t="shared" si="109"/>
        <v>1566</v>
      </c>
      <c r="CH54" s="69">
        <f t="shared" si="95"/>
        <v>477</v>
      </c>
      <c r="CI54" s="69">
        <f t="shared" si="96"/>
        <v>0</v>
      </c>
      <c r="CJ54" s="69">
        <f t="shared" si="97"/>
        <v>0</v>
      </c>
      <c r="CK54" s="69">
        <f t="shared" si="98"/>
        <v>0</v>
      </c>
      <c r="CL54" s="69">
        <f t="shared" si="99"/>
        <v>0</v>
      </c>
    </row>
    <row r="55" spans="1:90" ht="13.7" customHeight="1">
      <c r="A55" s="50" t="str">
        <f t="shared" si="20"/>
        <v>Sep</v>
      </c>
      <c r="B55" s="41">
        <f t="shared" si="21"/>
        <v>4941</v>
      </c>
      <c r="C55" s="41">
        <f t="shared" si="22"/>
        <v>3135</v>
      </c>
      <c r="D55" s="41">
        <f t="shared" si="100"/>
        <v>1673</v>
      </c>
      <c r="E55" s="41">
        <f t="shared" si="23"/>
        <v>554</v>
      </c>
      <c r="F55" s="41">
        <f t="shared" si="24"/>
        <v>0</v>
      </c>
      <c r="G55" s="41">
        <f t="shared" si="25"/>
        <v>0</v>
      </c>
      <c r="H55" s="41">
        <f t="shared" si="26"/>
        <v>0</v>
      </c>
      <c r="I55" s="41">
        <f t="shared" si="27"/>
        <v>0</v>
      </c>
      <c r="J55" s="68" t="str">
        <f t="shared" si="28"/>
        <v>Sep</v>
      </c>
      <c r="K55" s="41">
        <f t="shared" si="29"/>
        <v>4941</v>
      </c>
      <c r="L55" s="69">
        <f t="shared" si="30"/>
        <v>3135</v>
      </c>
      <c r="M55" s="69">
        <f t="shared" si="101"/>
        <v>1673</v>
      </c>
      <c r="N55" s="69">
        <f t="shared" si="31"/>
        <v>554</v>
      </c>
      <c r="O55" s="69">
        <f t="shared" si="32"/>
        <v>0</v>
      </c>
      <c r="P55" s="69">
        <f t="shared" si="33"/>
        <v>0</v>
      </c>
      <c r="Q55" s="69">
        <f t="shared" si="34"/>
        <v>0</v>
      </c>
      <c r="R55" s="69">
        <f t="shared" si="35"/>
        <v>0</v>
      </c>
      <c r="S55" s="50" t="str">
        <f t="shared" si="36"/>
        <v>Sep</v>
      </c>
      <c r="T55" s="69">
        <f t="shared" si="37"/>
        <v>4941</v>
      </c>
      <c r="U55" s="69">
        <f t="shared" si="38"/>
        <v>3135</v>
      </c>
      <c r="V55" s="69">
        <f t="shared" si="102"/>
        <v>1673</v>
      </c>
      <c r="W55" s="69">
        <f t="shared" si="39"/>
        <v>554</v>
      </c>
      <c r="X55" s="69">
        <f t="shared" si="40"/>
        <v>0</v>
      </c>
      <c r="Y55" s="69">
        <f t="shared" si="41"/>
        <v>0</v>
      </c>
      <c r="Z55" s="69">
        <f t="shared" si="42"/>
        <v>0</v>
      </c>
      <c r="AA55" s="69">
        <f t="shared" si="43"/>
        <v>0</v>
      </c>
      <c r="AB55" s="50" t="str">
        <f t="shared" si="44"/>
        <v>Sep</v>
      </c>
      <c r="AC55" s="69">
        <f t="shared" si="45"/>
        <v>4941</v>
      </c>
      <c r="AD55" s="69">
        <f t="shared" si="46"/>
        <v>3135</v>
      </c>
      <c r="AE55" s="69">
        <f t="shared" si="103"/>
        <v>1673</v>
      </c>
      <c r="AF55" s="69">
        <f t="shared" si="47"/>
        <v>554</v>
      </c>
      <c r="AG55" s="69">
        <f t="shared" si="48"/>
        <v>0</v>
      </c>
      <c r="AH55" s="69">
        <f t="shared" si="49"/>
        <v>0</v>
      </c>
      <c r="AI55" s="69">
        <f t="shared" si="50"/>
        <v>0</v>
      </c>
      <c r="AJ55" s="69">
        <f t="shared" si="51"/>
        <v>0</v>
      </c>
      <c r="AK55" s="50" t="str">
        <f t="shared" si="52"/>
        <v>Sep</v>
      </c>
      <c r="AL55" s="69">
        <f t="shared" si="53"/>
        <v>4941</v>
      </c>
      <c r="AM55" s="69">
        <f t="shared" si="54"/>
        <v>3135</v>
      </c>
      <c r="AN55" s="69">
        <f t="shared" si="104"/>
        <v>1673</v>
      </c>
      <c r="AO55" s="69">
        <f t="shared" si="55"/>
        <v>554</v>
      </c>
      <c r="AP55" s="69">
        <f t="shared" si="56"/>
        <v>0</v>
      </c>
      <c r="AQ55" s="69">
        <f t="shared" si="57"/>
        <v>0</v>
      </c>
      <c r="AR55" s="69">
        <f t="shared" si="58"/>
        <v>0</v>
      </c>
      <c r="AS55" s="69">
        <f t="shared" si="59"/>
        <v>0</v>
      </c>
      <c r="AT55" s="50" t="str">
        <f t="shared" si="60"/>
        <v>Sep</v>
      </c>
      <c r="AU55" s="69">
        <f t="shared" si="61"/>
        <v>4941</v>
      </c>
      <c r="AV55" s="69">
        <f t="shared" si="62"/>
        <v>3135</v>
      </c>
      <c r="AW55" s="69">
        <f t="shared" si="105"/>
        <v>1673</v>
      </c>
      <c r="AX55" s="69">
        <f t="shared" si="63"/>
        <v>554</v>
      </c>
      <c r="AY55" s="69">
        <f t="shared" si="64"/>
        <v>0</v>
      </c>
      <c r="AZ55" s="69">
        <f t="shared" si="65"/>
        <v>0</v>
      </c>
      <c r="BA55" s="69">
        <f t="shared" si="66"/>
        <v>0</v>
      </c>
      <c r="BB55" s="69">
        <f t="shared" si="67"/>
        <v>0</v>
      </c>
      <c r="BC55" s="50" t="str">
        <f t="shared" si="68"/>
        <v>Sep</v>
      </c>
      <c r="BD55" s="69">
        <f t="shared" si="69"/>
        <v>4941</v>
      </c>
      <c r="BE55" s="69">
        <f t="shared" si="70"/>
        <v>3135</v>
      </c>
      <c r="BF55" s="69">
        <f t="shared" si="106"/>
        <v>1673</v>
      </c>
      <c r="BG55" s="69">
        <f t="shared" si="71"/>
        <v>554</v>
      </c>
      <c r="BH55" s="69">
        <f t="shared" si="72"/>
        <v>0</v>
      </c>
      <c r="BI55" s="69">
        <f t="shared" si="73"/>
        <v>0</v>
      </c>
      <c r="BJ55" s="69">
        <f t="shared" si="74"/>
        <v>0</v>
      </c>
      <c r="BK55" s="69">
        <f t="shared" si="75"/>
        <v>0</v>
      </c>
      <c r="BL55" s="50" t="str">
        <f t="shared" si="76"/>
        <v>Sep</v>
      </c>
      <c r="BM55" s="69">
        <f t="shared" si="77"/>
        <v>4941</v>
      </c>
      <c r="BN55" s="69">
        <f t="shared" si="78"/>
        <v>3135</v>
      </c>
      <c r="BO55" s="69">
        <f t="shared" si="107"/>
        <v>1673</v>
      </c>
      <c r="BP55" s="69">
        <f t="shared" si="79"/>
        <v>554</v>
      </c>
      <c r="BQ55" s="69">
        <f t="shared" si="80"/>
        <v>0</v>
      </c>
      <c r="BR55" s="69">
        <f t="shared" si="81"/>
        <v>0</v>
      </c>
      <c r="BS55" s="69">
        <f t="shared" si="82"/>
        <v>0</v>
      </c>
      <c r="BT55" s="69">
        <f t="shared" si="83"/>
        <v>0</v>
      </c>
      <c r="BU55" s="50" t="str">
        <f t="shared" si="84"/>
        <v>Sep</v>
      </c>
      <c r="BV55" s="69">
        <f t="shared" si="85"/>
        <v>4941</v>
      </c>
      <c r="BW55" s="69">
        <f t="shared" si="86"/>
        <v>3135</v>
      </c>
      <c r="BX55" s="69">
        <f t="shared" si="108"/>
        <v>1673</v>
      </c>
      <c r="BY55" s="69">
        <f t="shared" si="87"/>
        <v>554</v>
      </c>
      <c r="BZ55" s="69">
        <f t="shared" si="88"/>
        <v>0</v>
      </c>
      <c r="CA55" s="69">
        <f t="shared" si="89"/>
        <v>0</v>
      </c>
      <c r="CB55" s="69">
        <f t="shared" si="90"/>
        <v>0</v>
      </c>
      <c r="CC55" s="69">
        <f t="shared" si="91"/>
        <v>0</v>
      </c>
      <c r="CD55" s="50" t="str">
        <f t="shared" si="92"/>
        <v>Sep</v>
      </c>
      <c r="CE55" s="69">
        <f t="shared" si="93"/>
        <v>4941</v>
      </c>
      <c r="CF55" s="69">
        <f t="shared" si="94"/>
        <v>3135</v>
      </c>
      <c r="CG55" s="69">
        <f t="shared" si="109"/>
        <v>1673</v>
      </c>
      <c r="CH55" s="69">
        <f t="shared" si="95"/>
        <v>554</v>
      </c>
      <c r="CI55" s="69">
        <f t="shared" si="96"/>
        <v>0</v>
      </c>
      <c r="CJ55" s="69">
        <f t="shared" si="97"/>
        <v>0</v>
      </c>
      <c r="CK55" s="69">
        <f t="shared" si="98"/>
        <v>0</v>
      </c>
      <c r="CL55" s="69">
        <f t="shared" si="99"/>
        <v>0</v>
      </c>
    </row>
    <row r="56" spans="1:90" ht="13.7" customHeight="1">
      <c r="A56" s="50" t="str">
        <f t="shared" si="20"/>
        <v>Oct</v>
      </c>
      <c r="B56" s="41">
        <f t="shared" si="21"/>
        <v>5107</v>
      </c>
      <c r="C56" s="41">
        <f t="shared" si="22"/>
        <v>3272</v>
      </c>
      <c r="D56" s="41">
        <f t="shared" si="100"/>
        <v>1781</v>
      </c>
      <c r="E56" s="41">
        <f t="shared" si="23"/>
        <v>634</v>
      </c>
      <c r="F56" s="41">
        <f t="shared" si="24"/>
        <v>0</v>
      </c>
      <c r="G56" s="41">
        <f t="shared" si="25"/>
        <v>0</v>
      </c>
      <c r="H56" s="41">
        <f t="shared" si="26"/>
        <v>0</v>
      </c>
      <c r="I56" s="41">
        <f t="shared" si="27"/>
        <v>0</v>
      </c>
      <c r="J56" s="68" t="str">
        <f t="shared" si="28"/>
        <v>Oct</v>
      </c>
      <c r="K56" s="41">
        <f t="shared" si="29"/>
        <v>5107</v>
      </c>
      <c r="L56" s="69">
        <f t="shared" si="30"/>
        <v>3272</v>
      </c>
      <c r="M56" s="69">
        <f t="shared" si="101"/>
        <v>1781</v>
      </c>
      <c r="N56" s="69">
        <f t="shared" si="31"/>
        <v>634</v>
      </c>
      <c r="O56" s="69">
        <f t="shared" si="32"/>
        <v>0</v>
      </c>
      <c r="P56" s="69">
        <f t="shared" si="33"/>
        <v>0</v>
      </c>
      <c r="Q56" s="69">
        <f t="shared" si="34"/>
        <v>0</v>
      </c>
      <c r="R56" s="69">
        <f t="shared" si="35"/>
        <v>0</v>
      </c>
      <c r="S56" s="50" t="str">
        <f t="shared" si="36"/>
        <v>Oct</v>
      </c>
      <c r="T56" s="69">
        <f t="shared" si="37"/>
        <v>5107</v>
      </c>
      <c r="U56" s="69">
        <f t="shared" si="38"/>
        <v>3272</v>
      </c>
      <c r="V56" s="69">
        <f t="shared" si="102"/>
        <v>1781</v>
      </c>
      <c r="W56" s="69">
        <f t="shared" si="39"/>
        <v>634</v>
      </c>
      <c r="X56" s="69">
        <f t="shared" si="40"/>
        <v>0</v>
      </c>
      <c r="Y56" s="69">
        <f t="shared" si="41"/>
        <v>0</v>
      </c>
      <c r="Z56" s="69">
        <f t="shared" si="42"/>
        <v>0</v>
      </c>
      <c r="AA56" s="69">
        <f t="shared" si="43"/>
        <v>0</v>
      </c>
      <c r="AB56" s="50" t="str">
        <f t="shared" si="44"/>
        <v>Oct</v>
      </c>
      <c r="AC56" s="69">
        <f t="shared" si="45"/>
        <v>5107</v>
      </c>
      <c r="AD56" s="69">
        <f t="shared" si="46"/>
        <v>3272</v>
      </c>
      <c r="AE56" s="69">
        <f t="shared" si="103"/>
        <v>1781</v>
      </c>
      <c r="AF56" s="69">
        <f t="shared" si="47"/>
        <v>634</v>
      </c>
      <c r="AG56" s="69">
        <f t="shared" si="48"/>
        <v>0</v>
      </c>
      <c r="AH56" s="69">
        <f t="shared" si="49"/>
        <v>0</v>
      </c>
      <c r="AI56" s="69">
        <f t="shared" si="50"/>
        <v>0</v>
      </c>
      <c r="AJ56" s="69">
        <f t="shared" si="51"/>
        <v>0</v>
      </c>
      <c r="AK56" s="50" t="str">
        <f t="shared" si="52"/>
        <v>Oct</v>
      </c>
      <c r="AL56" s="69">
        <f t="shared" si="53"/>
        <v>5107</v>
      </c>
      <c r="AM56" s="69">
        <f t="shared" si="54"/>
        <v>3272</v>
      </c>
      <c r="AN56" s="69">
        <f t="shared" si="104"/>
        <v>1781</v>
      </c>
      <c r="AO56" s="69">
        <f t="shared" si="55"/>
        <v>634</v>
      </c>
      <c r="AP56" s="69">
        <f t="shared" si="56"/>
        <v>0</v>
      </c>
      <c r="AQ56" s="69">
        <f t="shared" si="57"/>
        <v>0</v>
      </c>
      <c r="AR56" s="69">
        <f t="shared" si="58"/>
        <v>0</v>
      </c>
      <c r="AS56" s="69">
        <f t="shared" si="59"/>
        <v>0</v>
      </c>
      <c r="AT56" s="50" t="str">
        <f t="shared" si="60"/>
        <v>Oct</v>
      </c>
      <c r="AU56" s="69">
        <f t="shared" si="61"/>
        <v>5107</v>
      </c>
      <c r="AV56" s="69">
        <f t="shared" si="62"/>
        <v>3272</v>
      </c>
      <c r="AW56" s="69">
        <f t="shared" si="105"/>
        <v>1781</v>
      </c>
      <c r="AX56" s="69">
        <f t="shared" si="63"/>
        <v>634</v>
      </c>
      <c r="AY56" s="69">
        <f t="shared" si="64"/>
        <v>0</v>
      </c>
      <c r="AZ56" s="69">
        <f t="shared" si="65"/>
        <v>0</v>
      </c>
      <c r="BA56" s="69">
        <f t="shared" si="66"/>
        <v>0</v>
      </c>
      <c r="BB56" s="69">
        <f t="shared" si="67"/>
        <v>0</v>
      </c>
      <c r="BC56" s="50" t="str">
        <f t="shared" si="68"/>
        <v>Oct</v>
      </c>
      <c r="BD56" s="69">
        <f t="shared" si="69"/>
        <v>5107</v>
      </c>
      <c r="BE56" s="69">
        <f t="shared" si="70"/>
        <v>3272</v>
      </c>
      <c r="BF56" s="69">
        <f t="shared" si="106"/>
        <v>1781</v>
      </c>
      <c r="BG56" s="69">
        <f t="shared" si="71"/>
        <v>634</v>
      </c>
      <c r="BH56" s="69">
        <f t="shared" si="72"/>
        <v>0</v>
      </c>
      <c r="BI56" s="69">
        <f t="shared" si="73"/>
        <v>0</v>
      </c>
      <c r="BJ56" s="69">
        <f t="shared" si="74"/>
        <v>0</v>
      </c>
      <c r="BK56" s="69">
        <f t="shared" si="75"/>
        <v>0</v>
      </c>
      <c r="BL56" s="50" t="str">
        <f t="shared" si="76"/>
        <v>Oct</v>
      </c>
      <c r="BM56" s="69">
        <f t="shared" si="77"/>
        <v>5107</v>
      </c>
      <c r="BN56" s="69">
        <f t="shared" si="78"/>
        <v>3272</v>
      </c>
      <c r="BO56" s="69">
        <f t="shared" si="107"/>
        <v>1781</v>
      </c>
      <c r="BP56" s="69">
        <f t="shared" si="79"/>
        <v>634</v>
      </c>
      <c r="BQ56" s="69">
        <f t="shared" si="80"/>
        <v>0</v>
      </c>
      <c r="BR56" s="69">
        <f t="shared" si="81"/>
        <v>0</v>
      </c>
      <c r="BS56" s="69">
        <f t="shared" si="82"/>
        <v>0</v>
      </c>
      <c r="BT56" s="69">
        <f t="shared" si="83"/>
        <v>0</v>
      </c>
      <c r="BU56" s="50" t="str">
        <f t="shared" si="84"/>
        <v>Oct</v>
      </c>
      <c r="BV56" s="69">
        <f t="shared" si="85"/>
        <v>5107</v>
      </c>
      <c r="BW56" s="69">
        <f t="shared" si="86"/>
        <v>3272</v>
      </c>
      <c r="BX56" s="69">
        <f t="shared" si="108"/>
        <v>1781</v>
      </c>
      <c r="BY56" s="69">
        <f t="shared" si="87"/>
        <v>634</v>
      </c>
      <c r="BZ56" s="69">
        <f t="shared" si="88"/>
        <v>0</v>
      </c>
      <c r="CA56" s="69">
        <f t="shared" si="89"/>
        <v>0</v>
      </c>
      <c r="CB56" s="69">
        <f t="shared" si="90"/>
        <v>0</v>
      </c>
      <c r="CC56" s="69">
        <f t="shared" si="91"/>
        <v>0</v>
      </c>
      <c r="CD56" s="50" t="str">
        <f t="shared" si="92"/>
        <v>Oct</v>
      </c>
      <c r="CE56" s="69">
        <f t="shared" si="93"/>
        <v>5107</v>
      </c>
      <c r="CF56" s="69">
        <f t="shared" si="94"/>
        <v>3272</v>
      </c>
      <c r="CG56" s="69">
        <f t="shared" si="109"/>
        <v>1781</v>
      </c>
      <c r="CH56" s="69">
        <f t="shared" si="95"/>
        <v>634</v>
      </c>
      <c r="CI56" s="69">
        <f t="shared" si="96"/>
        <v>0</v>
      </c>
      <c r="CJ56" s="69">
        <f t="shared" si="97"/>
        <v>0</v>
      </c>
      <c r="CK56" s="69">
        <f t="shared" si="98"/>
        <v>0</v>
      </c>
      <c r="CL56" s="69">
        <f t="shared" si="99"/>
        <v>0</v>
      </c>
    </row>
    <row r="57" spans="1:90" ht="13.7" customHeight="1">
      <c r="A57" s="50" t="str">
        <f t="shared" si="20"/>
        <v>Nov</v>
      </c>
      <c r="B57" s="41">
        <f t="shared" si="21"/>
        <v>5276</v>
      </c>
      <c r="C57" s="41">
        <f t="shared" si="22"/>
        <v>3412</v>
      </c>
      <c r="D57" s="41">
        <f t="shared" si="100"/>
        <v>1892</v>
      </c>
      <c r="E57" s="41">
        <f t="shared" si="23"/>
        <v>717</v>
      </c>
      <c r="F57" s="41">
        <f t="shared" si="24"/>
        <v>0</v>
      </c>
      <c r="G57" s="41">
        <f t="shared" si="25"/>
        <v>0</v>
      </c>
      <c r="H57" s="41">
        <f t="shared" si="26"/>
        <v>0</v>
      </c>
      <c r="I57" s="41">
        <f t="shared" si="27"/>
        <v>0</v>
      </c>
      <c r="J57" s="68" t="str">
        <f t="shared" si="28"/>
        <v>Nov</v>
      </c>
      <c r="K57" s="41">
        <f t="shared" si="29"/>
        <v>5276</v>
      </c>
      <c r="L57" s="69">
        <f t="shared" si="30"/>
        <v>3412</v>
      </c>
      <c r="M57" s="69">
        <f t="shared" si="101"/>
        <v>1892</v>
      </c>
      <c r="N57" s="69">
        <f t="shared" si="31"/>
        <v>717</v>
      </c>
      <c r="O57" s="69">
        <f t="shared" si="32"/>
        <v>0</v>
      </c>
      <c r="P57" s="69">
        <f t="shared" si="33"/>
        <v>0</v>
      </c>
      <c r="Q57" s="69">
        <f t="shared" si="34"/>
        <v>0</v>
      </c>
      <c r="R57" s="69">
        <f t="shared" si="35"/>
        <v>0</v>
      </c>
      <c r="S57" s="50" t="str">
        <f t="shared" si="36"/>
        <v>Nov</v>
      </c>
      <c r="T57" s="69">
        <f t="shared" si="37"/>
        <v>5276</v>
      </c>
      <c r="U57" s="69">
        <f t="shared" si="38"/>
        <v>3412</v>
      </c>
      <c r="V57" s="69">
        <f t="shared" si="102"/>
        <v>1892</v>
      </c>
      <c r="W57" s="69">
        <f t="shared" si="39"/>
        <v>717</v>
      </c>
      <c r="X57" s="69">
        <f t="shared" si="40"/>
        <v>0</v>
      </c>
      <c r="Y57" s="69">
        <f t="shared" si="41"/>
        <v>0</v>
      </c>
      <c r="Z57" s="69">
        <f t="shared" si="42"/>
        <v>0</v>
      </c>
      <c r="AA57" s="69">
        <f t="shared" si="43"/>
        <v>0</v>
      </c>
      <c r="AB57" s="50" t="str">
        <f t="shared" si="44"/>
        <v>Nov</v>
      </c>
      <c r="AC57" s="69">
        <f t="shared" si="45"/>
        <v>5276</v>
      </c>
      <c r="AD57" s="69">
        <f t="shared" si="46"/>
        <v>3412</v>
      </c>
      <c r="AE57" s="69">
        <f t="shared" si="103"/>
        <v>1892</v>
      </c>
      <c r="AF57" s="69">
        <f t="shared" si="47"/>
        <v>717</v>
      </c>
      <c r="AG57" s="69">
        <f t="shared" si="48"/>
        <v>0</v>
      </c>
      <c r="AH57" s="69">
        <f t="shared" si="49"/>
        <v>0</v>
      </c>
      <c r="AI57" s="69">
        <f t="shared" si="50"/>
        <v>0</v>
      </c>
      <c r="AJ57" s="69">
        <f t="shared" si="51"/>
        <v>0</v>
      </c>
      <c r="AK57" s="50" t="str">
        <f t="shared" si="52"/>
        <v>Nov</v>
      </c>
      <c r="AL57" s="69">
        <f t="shared" si="53"/>
        <v>5276</v>
      </c>
      <c r="AM57" s="69">
        <f t="shared" si="54"/>
        <v>3412</v>
      </c>
      <c r="AN57" s="69">
        <f t="shared" si="104"/>
        <v>1892</v>
      </c>
      <c r="AO57" s="69">
        <f t="shared" si="55"/>
        <v>717</v>
      </c>
      <c r="AP57" s="69">
        <f t="shared" si="56"/>
        <v>0</v>
      </c>
      <c r="AQ57" s="69">
        <f t="shared" si="57"/>
        <v>0</v>
      </c>
      <c r="AR57" s="69">
        <f t="shared" si="58"/>
        <v>0</v>
      </c>
      <c r="AS57" s="69">
        <f t="shared" si="59"/>
        <v>0</v>
      </c>
      <c r="AT57" s="50" t="str">
        <f t="shared" si="60"/>
        <v>Nov</v>
      </c>
      <c r="AU57" s="69">
        <f t="shared" si="61"/>
        <v>5276</v>
      </c>
      <c r="AV57" s="69">
        <f t="shared" si="62"/>
        <v>3412</v>
      </c>
      <c r="AW57" s="69">
        <f t="shared" si="105"/>
        <v>1892</v>
      </c>
      <c r="AX57" s="69">
        <f t="shared" si="63"/>
        <v>717</v>
      </c>
      <c r="AY57" s="69">
        <f t="shared" si="64"/>
        <v>0</v>
      </c>
      <c r="AZ57" s="69">
        <f t="shared" si="65"/>
        <v>0</v>
      </c>
      <c r="BA57" s="69">
        <f t="shared" si="66"/>
        <v>0</v>
      </c>
      <c r="BB57" s="69">
        <f t="shared" si="67"/>
        <v>0</v>
      </c>
      <c r="BC57" s="50" t="str">
        <f t="shared" si="68"/>
        <v>Nov</v>
      </c>
      <c r="BD57" s="69">
        <f t="shared" si="69"/>
        <v>5276</v>
      </c>
      <c r="BE57" s="69">
        <f t="shared" si="70"/>
        <v>3412</v>
      </c>
      <c r="BF57" s="69">
        <f t="shared" si="106"/>
        <v>1892</v>
      </c>
      <c r="BG57" s="69">
        <f t="shared" si="71"/>
        <v>717</v>
      </c>
      <c r="BH57" s="69">
        <f t="shared" si="72"/>
        <v>0</v>
      </c>
      <c r="BI57" s="69">
        <f t="shared" si="73"/>
        <v>0</v>
      </c>
      <c r="BJ57" s="69">
        <f t="shared" si="74"/>
        <v>0</v>
      </c>
      <c r="BK57" s="69">
        <f t="shared" si="75"/>
        <v>0</v>
      </c>
      <c r="BL57" s="50" t="str">
        <f t="shared" si="76"/>
        <v>Nov</v>
      </c>
      <c r="BM57" s="69">
        <f t="shared" si="77"/>
        <v>5276</v>
      </c>
      <c r="BN57" s="69">
        <f t="shared" si="78"/>
        <v>3412</v>
      </c>
      <c r="BO57" s="69">
        <f t="shared" si="107"/>
        <v>1892</v>
      </c>
      <c r="BP57" s="69">
        <f t="shared" si="79"/>
        <v>717</v>
      </c>
      <c r="BQ57" s="69">
        <f t="shared" si="80"/>
        <v>0</v>
      </c>
      <c r="BR57" s="69">
        <f t="shared" si="81"/>
        <v>0</v>
      </c>
      <c r="BS57" s="69">
        <f t="shared" si="82"/>
        <v>0</v>
      </c>
      <c r="BT57" s="69">
        <f t="shared" si="83"/>
        <v>0</v>
      </c>
      <c r="BU57" s="50" t="str">
        <f t="shared" si="84"/>
        <v>Nov</v>
      </c>
      <c r="BV57" s="69">
        <f t="shared" si="85"/>
        <v>5276</v>
      </c>
      <c r="BW57" s="69">
        <f t="shared" si="86"/>
        <v>3412</v>
      </c>
      <c r="BX57" s="69">
        <f t="shared" si="108"/>
        <v>1892</v>
      </c>
      <c r="BY57" s="69">
        <f t="shared" si="87"/>
        <v>717</v>
      </c>
      <c r="BZ57" s="69">
        <f t="shared" si="88"/>
        <v>0</v>
      </c>
      <c r="CA57" s="69">
        <f t="shared" si="89"/>
        <v>0</v>
      </c>
      <c r="CB57" s="69">
        <f t="shared" si="90"/>
        <v>0</v>
      </c>
      <c r="CC57" s="69">
        <f t="shared" si="91"/>
        <v>0</v>
      </c>
      <c r="CD57" s="50" t="str">
        <f t="shared" si="92"/>
        <v>Nov</v>
      </c>
      <c r="CE57" s="69">
        <f t="shared" si="93"/>
        <v>5276</v>
      </c>
      <c r="CF57" s="69">
        <f t="shared" si="94"/>
        <v>3412</v>
      </c>
      <c r="CG57" s="69">
        <f t="shared" si="109"/>
        <v>1892</v>
      </c>
      <c r="CH57" s="69">
        <f t="shared" si="95"/>
        <v>717</v>
      </c>
      <c r="CI57" s="69">
        <f t="shared" si="96"/>
        <v>0</v>
      </c>
      <c r="CJ57" s="69">
        <f t="shared" si="97"/>
        <v>0</v>
      </c>
      <c r="CK57" s="69">
        <f t="shared" si="98"/>
        <v>0</v>
      </c>
      <c r="CL57" s="69">
        <f t="shared" si="99"/>
        <v>0</v>
      </c>
    </row>
    <row r="58" spans="1:90" ht="13.7" customHeight="1">
      <c r="A58" s="50" t="str">
        <f t="shared" si="20"/>
        <v>Dec</v>
      </c>
      <c r="B58" s="41">
        <f t="shared" si="21"/>
        <v>5447</v>
      </c>
      <c r="C58" s="41">
        <f t="shared" si="22"/>
        <v>3554</v>
      </c>
      <c r="D58" s="41">
        <f t="shared" si="100"/>
        <v>2006</v>
      </c>
      <c r="E58" s="41">
        <f t="shared" si="23"/>
        <v>802</v>
      </c>
      <c r="F58" s="41">
        <f t="shared" si="24"/>
        <v>0</v>
      </c>
      <c r="G58" s="41">
        <f t="shared" si="25"/>
        <v>0</v>
      </c>
      <c r="H58" s="41">
        <f t="shared" si="26"/>
        <v>0</v>
      </c>
      <c r="I58" s="41">
        <f t="shared" si="27"/>
        <v>0</v>
      </c>
      <c r="J58" s="68" t="str">
        <f t="shared" si="28"/>
        <v>Dec</v>
      </c>
      <c r="K58" s="41">
        <f t="shared" si="29"/>
        <v>5447</v>
      </c>
      <c r="L58" s="69">
        <f t="shared" si="30"/>
        <v>3554</v>
      </c>
      <c r="M58" s="69">
        <f t="shared" si="101"/>
        <v>2006</v>
      </c>
      <c r="N58" s="69">
        <f t="shared" si="31"/>
        <v>802</v>
      </c>
      <c r="O58" s="69">
        <f t="shared" si="32"/>
        <v>0</v>
      </c>
      <c r="P58" s="69">
        <f t="shared" si="33"/>
        <v>0</v>
      </c>
      <c r="Q58" s="69">
        <f t="shared" si="34"/>
        <v>0</v>
      </c>
      <c r="R58" s="69">
        <f t="shared" si="35"/>
        <v>0</v>
      </c>
      <c r="S58" s="50" t="str">
        <f t="shared" si="36"/>
        <v>Dec</v>
      </c>
      <c r="T58" s="69">
        <f t="shared" si="37"/>
        <v>5447</v>
      </c>
      <c r="U58" s="69">
        <f t="shared" si="38"/>
        <v>3554</v>
      </c>
      <c r="V58" s="69">
        <f t="shared" si="102"/>
        <v>2006</v>
      </c>
      <c r="W58" s="69">
        <f t="shared" si="39"/>
        <v>802</v>
      </c>
      <c r="X58" s="69">
        <f t="shared" si="40"/>
        <v>0</v>
      </c>
      <c r="Y58" s="69">
        <f t="shared" si="41"/>
        <v>0</v>
      </c>
      <c r="Z58" s="69">
        <f t="shared" si="42"/>
        <v>0</v>
      </c>
      <c r="AA58" s="69">
        <f t="shared" si="43"/>
        <v>0</v>
      </c>
      <c r="AB58" s="50" t="str">
        <f t="shared" si="44"/>
        <v>Dec</v>
      </c>
      <c r="AC58" s="69">
        <f t="shared" si="45"/>
        <v>5447</v>
      </c>
      <c r="AD58" s="69">
        <f t="shared" si="46"/>
        <v>3554</v>
      </c>
      <c r="AE58" s="69">
        <f t="shared" si="103"/>
        <v>2006</v>
      </c>
      <c r="AF58" s="69">
        <f t="shared" si="47"/>
        <v>802</v>
      </c>
      <c r="AG58" s="69">
        <f t="shared" si="48"/>
        <v>0</v>
      </c>
      <c r="AH58" s="69">
        <f t="shared" si="49"/>
        <v>0</v>
      </c>
      <c r="AI58" s="69">
        <f t="shared" si="50"/>
        <v>0</v>
      </c>
      <c r="AJ58" s="69">
        <f t="shared" si="51"/>
        <v>0</v>
      </c>
      <c r="AK58" s="50" t="str">
        <f t="shared" si="52"/>
        <v>Dec</v>
      </c>
      <c r="AL58" s="69">
        <f t="shared" si="53"/>
        <v>5447</v>
      </c>
      <c r="AM58" s="69">
        <f t="shared" si="54"/>
        <v>3554</v>
      </c>
      <c r="AN58" s="69">
        <f t="shared" si="104"/>
        <v>2006</v>
      </c>
      <c r="AO58" s="69">
        <f t="shared" si="55"/>
        <v>802</v>
      </c>
      <c r="AP58" s="69">
        <f t="shared" si="56"/>
        <v>0</v>
      </c>
      <c r="AQ58" s="69">
        <f t="shared" si="57"/>
        <v>0</v>
      </c>
      <c r="AR58" s="69">
        <f t="shared" si="58"/>
        <v>0</v>
      </c>
      <c r="AS58" s="69">
        <f t="shared" si="59"/>
        <v>0</v>
      </c>
      <c r="AT58" s="50" t="str">
        <f t="shared" si="60"/>
        <v>Dec</v>
      </c>
      <c r="AU58" s="69">
        <f t="shared" si="61"/>
        <v>5447</v>
      </c>
      <c r="AV58" s="69">
        <f t="shared" si="62"/>
        <v>3554</v>
      </c>
      <c r="AW58" s="69">
        <f t="shared" si="105"/>
        <v>2006</v>
      </c>
      <c r="AX58" s="69">
        <f t="shared" si="63"/>
        <v>802</v>
      </c>
      <c r="AY58" s="69">
        <f t="shared" si="64"/>
        <v>0</v>
      </c>
      <c r="AZ58" s="69">
        <f t="shared" si="65"/>
        <v>0</v>
      </c>
      <c r="BA58" s="69">
        <f t="shared" si="66"/>
        <v>0</v>
      </c>
      <c r="BB58" s="69">
        <f t="shared" si="67"/>
        <v>0</v>
      </c>
      <c r="BC58" s="50" t="str">
        <f t="shared" si="68"/>
        <v>Dec</v>
      </c>
      <c r="BD58" s="69">
        <f t="shared" si="69"/>
        <v>5447</v>
      </c>
      <c r="BE58" s="69">
        <f t="shared" si="70"/>
        <v>3554</v>
      </c>
      <c r="BF58" s="69">
        <f t="shared" si="106"/>
        <v>2006</v>
      </c>
      <c r="BG58" s="69">
        <f t="shared" si="71"/>
        <v>802</v>
      </c>
      <c r="BH58" s="69">
        <f t="shared" si="72"/>
        <v>0</v>
      </c>
      <c r="BI58" s="69">
        <f t="shared" si="73"/>
        <v>0</v>
      </c>
      <c r="BJ58" s="69">
        <f t="shared" si="74"/>
        <v>0</v>
      </c>
      <c r="BK58" s="69">
        <f t="shared" si="75"/>
        <v>0</v>
      </c>
      <c r="BL58" s="50" t="str">
        <f t="shared" si="76"/>
        <v>Dec</v>
      </c>
      <c r="BM58" s="69">
        <f t="shared" si="77"/>
        <v>5447</v>
      </c>
      <c r="BN58" s="69">
        <f t="shared" si="78"/>
        <v>3554</v>
      </c>
      <c r="BO58" s="69">
        <f t="shared" si="107"/>
        <v>2006</v>
      </c>
      <c r="BP58" s="69">
        <f t="shared" si="79"/>
        <v>802</v>
      </c>
      <c r="BQ58" s="69">
        <f t="shared" si="80"/>
        <v>0</v>
      </c>
      <c r="BR58" s="69">
        <f t="shared" si="81"/>
        <v>0</v>
      </c>
      <c r="BS58" s="69">
        <f t="shared" si="82"/>
        <v>0</v>
      </c>
      <c r="BT58" s="69">
        <f t="shared" si="83"/>
        <v>0</v>
      </c>
      <c r="BU58" s="50" t="str">
        <f t="shared" si="84"/>
        <v>Dec</v>
      </c>
      <c r="BV58" s="69">
        <f t="shared" si="85"/>
        <v>5447</v>
      </c>
      <c r="BW58" s="69">
        <f t="shared" si="86"/>
        <v>3554</v>
      </c>
      <c r="BX58" s="69">
        <f t="shared" si="108"/>
        <v>2006</v>
      </c>
      <c r="BY58" s="69">
        <f t="shared" si="87"/>
        <v>802</v>
      </c>
      <c r="BZ58" s="69">
        <f t="shared" si="88"/>
        <v>0</v>
      </c>
      <c r="CA58" s="69">
        <f t="shared" si="89"/>
        <v>0</v>
      </c>
      <c r="CB58" s="69">
        <f t="shared" si="90"/>
        <v>0</v>
      </c>
      <c r="CC58" s="69">
        <f t="shared" si="91"/>
        <v>0</v>
      </c>
      <c r="CD58" s="50" t="str">
        <f t="shared" si="92"/>
        <v>Dec</v>
      </c>
      <c r="CE58" s="69">
        <f t="shared" si="93"/>
        <v>5447</v>
      </c>
      <c r="CF58" s="69">
        <f t="shared" si="94"/>
        <v>3554</v>
      </c>
      <c r="CG58" s="69">
        <f t="shared" si="109"/>
        <v>2006</v>
      </c>
      <c r="CH58" s="69">
        <f t="shared" si="95"/>
        <v>802</v>
      </c>
      <c r="CI58" s="69">
        <f t="shared" si="96"/>
        <v>0</v>
      </c>
      <c r="CJ58" s="69">
        <f t="shared" si="97"/>
        <v>0</v>
      </c>
      <c r="CK58" s="69">
        <f t="shared" si="98"/>
        <v>0</v>
      </c>
      <c r="CL58" s="69">
        <f t="shared" si="99"/>
        <v>0</v>
      </c>
    </row>
    <row r="59" spans="1:90" ht="13.7" customHeight="1">
      <c r="A59" s="38"/>
      <c r="B59" s="41">
        <f t="shared" ref="B59:I59" si="110">SUM(B47:B58)</f>
        <v>54611</v>
      </c>
      <c r="C59" s="41">
        <f t="shared" si="110"/>
        <v>33793</v>
      </c>
      <c r="D59" s="41">
        <f t="shared" si="110"/>
        <v>17105</v>
      </c>
      <c r="E59" s="41">
        <f t="shared" si="110"/>
        <v>4547</v>
      </c>
      <c r="F59" s="41">
        <f t="shared" si="110"/>
        <v>0</v>
      </c>
      <c r="G59" s="41">
        <f t="shared" si="110"/>
        <v>0</v>
      </c>
      <c r="H59" s="41">
        <f t="shared" si="110"/>
        <v>0</v>
      </c>
      <c r="I59" s="41">
        <f t="shared" si="110"/>
        <v>0</v>
      </c>
      <c r="J59" s="17"/>
      <c r="K59" s="41">
        <f t="shared" ref="K59:R59" si="111">SUM(K47:K58)</f>
        <v>54611</v>
      </c>
      <c r="L59" s="69">
        <f t="shared" si="111"/>
        <v>33793</v>
      </c>
      <c r="M59" s="69">
        <f t="shared" si="111"/>
        <v>17105</v>
      </c>
      <c r="N59" s="69">
        <f t="shared" si="111"/>
        <v>4547</v>
      </c>
      <c r="O59" s="69">
        <f t="shared" si="111"/>
        <v>0</v>
      </c>
      <c r="P59" s="69">
        <f t="shared" si="111"/>
        <v>0</v>
      </c>
      <c r="Q59" s="69">
        <f t="shared" si="111"/>
        <v>0</v>
      </c>
      <c r="R59" s="69">
        <f t="shared" si="111"/>
        <v>0</v>
      </c>
      <c r="S59" s="38"/>
      <c r="T59" s="69">
        <f t="shared" ref="T59:AA59" si="112">SUM(T47:T58)</f>
        <v>54611</v>
      </c>
      <c r="U59" s="69">
        <f t="shared" si="112"/>
        <v>33793</v>
      </c>
      <c r="V59" s="69">
        <f t="shared" si="112"/>
        <v>17105</v>
      </c>
      <c r="W59" s="69">
        <f t="shared" si="112"/>
        <v>4547</v>
      </c>
      <c r="X59" s="69">
        <f t="shared" si="112"/>
        <v>0</v>
      </c>
      <c r="Y59" s="69">
        <f t="shared" si="112"/>
        <v>0</v>
      </c>
      <c r="Z59" s="69">
        <f t="shared" si="112"/>
        <v>0</v>
      </c>
      <c r="AA59" s="69">
        <f t="shared" si="112"/>
        <v>0</v>
      </c>
      <c r="AB59" s="38"/>
      <c r="AC59" s="69">
        <f t="shared" ref="AC59:AJ59" si="113">SUM(AC47:AC58)</f>
        <v>54611</v>
      </c>
      <c r="AD59" s="69">
        <f t="shared" si="113"/>
        <v>33793</v>
      </c>
      <c r="AE59" s="69">
        <f t="shared" si="113"/>
        <v>17105</v>
      </c>
      <c r="AF59" s="69">
        <f t="shared" si="113"/>
        <v>4547</v>
      </c>
      <c r="AG59" s="69">
        <f t="shared" si="113"/>
        <v>0</v>
      </c>
      <c r="AH59" s="69">
        <f t="shared" si="113"/>
        <v>0</v>
      </c>
      <c r="AI59" s="69">
        <f t="shared" si="113"/>
        <v>0</v>
      </c>
      <c r="AJ59" s="69">
        <f t="shared" si="113"/>
        <v>0</v>
      </c>
      <c r="AK59" s="38"/>
      <c r="AL59" s="69">
        <f t="shared" ref="AL59:AS59" si="114">SUM(AL47:AL58)</f>
        <v>54611</v>
      </c>
      <c r="AM59" s="69">
        <f t="shared" si="114"/>
        <v>33793</v>
      </c>
      <c r="AN59" s="69">
        <f t="shared" si="114"/>
        <v>17105</v>
      </c>
      <c r="AO59" s="69">
        <f t="shared" si="114"/>
        <v>4547</v>
      </c>
      <c r="AP59" s="69">
        <f t="shared" si="114"/>
        <v>0</v>
      </c>
      <c r="AQ59" s="69">
        <f t="shared" si="114"/>
        <v>0</v>
      </c>
      <c r="AR59" s="69">
        <f t="shared" si="114"/>
        <v>0</v>
      </c>
      <c r="AS59" s="69">
        <f t="shared" si="114"/>
        <v>0</v>
      </c>
      <c r="AT59" s="38"/>
      <c r="AU59" s="69">
        <f t="shared" ref="AU59:BB59" si="115">SUM(AU47:AU58)</f>
        <v>54611</v>
      </c>
      <c r="AV59" s="69">
        <f t="shared" si="115"/>
        <v>33793</v>
      </c>
      <c r="AW59" s="69">
        <f t="shared" si="115"/>
        <v>17105</v>
      </c>
      <c r="AX59" s="69">
        <f t="shared" si="115"/>
        <v>4547</v>
      </c>
      <c r="AY59" s="69">
        <f t="shared" si="115"/>
        <v>0</v>
      </c>
      <c r="AZ59" s="69">
        <f t="shared" si="115"/>
        <v>0</v>
      </c>
      <c r="BA59" s="69">
        <f t="shared" si="115"/>
        <v>0</v>
      </c>
      <c r="BB59" s="69">
        <f t="shared" si="115"/>
        <v>0</v>
      </c>
      <c r="BC59" s="38"/>
      <c r="BD59" s="69">
        <f t="shared" ref="BD59:BK59" si="116">SUM(BD47:BD58)</f>
        <v>54611</v>
      </c>
      <c r="BE59" s="69">
        <f t="shared" si="116"/>
        <v>33793</v>
      </c>
      <c r="BF59" s="69">
        <f t="shared" si="116"/>
        <v>17105</v>
      </c>
      <c r="BG59" s="69">
        <f t="shared" si="116"/>
        <v>4547</v>
      </c>
      <c r="BH59" s="69">
        <f t="shared" si="116"/>
        <v>0</v>
      </c>
      <c r="BI59" s="69">
        <f t="shared" si="116"/>
        <v>0</v>
      </c>
      <c r="BJ59" s="69">
        <f t="shared" si="116"/>
        <v>0</v>
      </c>
      <c r="BK59" s="69">
        <f t="shared" si="116"/>
        <v>0</v>
      </c>
      <c r="BL59" s="38"/>
      <c r="BM59" s="69">
        <f t="shared" ref="BM59:BT59" si="117">SUM(BM47:BM58)</f>
        <v>54611</v>
      </c>
      <c r="BN59" s="69">
        <f t="shared" si="117"/>
        <v>33793</v>
      </c>
      <c r="BO59" s="69">
        <f t="shared" si="117"/>
        <v>17105</v>
      </c>
      <c r="BP59" s="69">
        <f t="shared" si="117"/>
        <v>4547</v>
      </c>
      <c r="BQ59" s="69">
        <f t="shared" si="117"/>
        <v>0</v>
      </c>
      <c r="BR59" s="69">
        <f t="shared" si="117"/>
        <v>0</v>
      </c>
      <c r="BS59" s="69">
        <f t="shared" si="117"/>
        <v>0</v>
      </c>
      <c r="BT59" s="69">
        <f t="shared" si="117"/>
        <v>0</v>
      </c>
      <c r="BU59" s="38"/>
      <c r="BV59" s="69">
        <f t="shared" ref="BV59:CC59" si="118">SUM(BV47:BV58)</f>
        <v>54611</v>
      </c>
      <c r="BW59" s="69">
        <f t="shared" si="118"/>
        <v>33793</v>
      </c>
      <c r="BX59" s="69">
        <f t="shared" si="118"/>
        <v>17105</v>
      </c>
      <c r="BY59" s="69">
        <f t="shared" si="118"/>
        <v>4547</v>
      </c>
      <c r="BZ59" s="69">
        <f t="shared" si="118"/>
        <v>0</v>
      </c>
      <c r="CA59" s="69">
        <f t="shared" si="118"/>
        <v>0</v>
      </c>
      <c r="CB59" s="69">
        <f t="shared" si="118"/>
        <v>0</v>
      </c>
      <c r="CC59" s="69">
        <f t="shared" si="118"/>
        <v>0</v>
      </c>
      <c r="CD59" s="38"/>
      <c r="CE59" s="69">
        <f t="shared" ref="CE59:CL59" si="119">SUM(CE47:CE58)</f>
        <v>54611</v>
      </c>
      <c r="CF59" s="69">
        <f t="shared" si="119"/>
        <v>33793</v>
      </c>
      <c r="CG59" s="69">
        <f t="shared" si="119"/>
        <v>17105</v>
      </c>
      <c r="CH59" s="69">
        <f t="shared" si="119"/>
        <v>4547</v>
      </c>
      <c r="CI59" s="69">
        <f t="shared" si="119"/>
        <v>0</v>
      </c>
      <c r="CJ59" s="69">
        <f t="shared" si="119"/>
        <v>0</v>
      </c>
      <c r="CK59" s="69">
        <f t="shared" si="119"/>
        <v>0</v>
      </c>
      <c r="CL59" s="69">
        <f t="shared" si="119"/>
        <v>0</v>
      </c>
    </row>
    <row r="60" spans="1:90" ht="15.95" customHeight="1">
      <c r="A60" s="38"/>
      <c r="B60" s="44" t="s">
        <v>37</v>
      </c>
      <c r="C60" s="44" t="s">
        <v>38</v>
      </c>
      <c r="D60" s="44" t="s">
        <v>39</v>
      </c>
      <c r="E60" s="44" t="s">
        <v>40</v>
      </c>
      <c r="F60" s="44" t="s">
        <v>41</v>
      </c>
      <c r="G60" s="44" t="s">
        <v>42</v>
      </c>
      <c r="H60" s="44" t="s">
        <v>43</v>
      </c>
      <c r="I60" s="44" t="s">
        <v>44</v>
      </c>
      <c r="J60" s="44" t="s">
        <v>45</v>
      </c>
      <c r="K60" s="44" t="s">
        <v>46</v>
      </c>
      <c r="L60" s="64" t="s">
        <v>81</v>
      </c>
      <c r="M60" s="64" t="s">
        <v>82</v>
      </c>
      <c r="N60" s="64" t="s">
        <v>83</v>
      </c>
      <c r="O60" s="64" t="s">
        <v>84</v>
      </c>
      <c r="P60" s="64" t="s">
        <v>85</v>
      </c>
      <c r="Q60" s="64" t="s">
        <v>86</v>
      </c>
      <c r="R60" s="64" t="s">
        <v>87</v>
      </c>
      <c r="S60" s="64" t="s">
        <v>88</v>
      </c>
      <c r="T60" s="69"/>
      <c r="U60" s="38"/>
      <c r="V60" s="38"/>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8"/>
      <c r="BI60" s="38"/>
      <c r="BJ60" s="38"/>
      <c r="BK60" s="38"/>
      <c r="BL60" s="38"/>
      <c r="BM60" s="38"/>
      <c r="BN60" s="38"/>
      <c r="BO60" s="38"/>
      <c r="BP60" s="38"/>
      <c r="BQ60" s="38"/>
      <c r="BR60" s="38"/>
      <c r="BS60" s="38"/>
      <c r="BT60" s="38"/>
      <c r="BU60" s="38"/>
      <c r="BV60" s="38"/>
      <c r="BW60" s="38"/>
      <c r="BX60" s="38"/>
      <c r="BY60" s="38"/>
      <c r="BZ60" s="38"/>
      <c r="CA60" s="38"/>
      <c r="CB60" s="38"/>
      <c r="CC60" s="38"/>
      <c r="CD60" s="38"/>
      <c r="CE60" s="38"/>
      <c r="CF60" s="38"/>
      <c r="CG60" s="38"/>
      <c r="CH60" s="38"/>
      <c r="CI60" s="38"/>
      <c r="CJ60" s="38"/>
      <c r="CK60" s="38"/>
      <c r="CL60" s="38"/>
    </row>
    <row r="61" spans="1:90" ht="13.7" customHeight="1">
      <c r="A61" s="38"/>
      <c r="B61" s="41">
        <f>B59</f>
        <v>54611</v>
      </c>
      <c r="C61" s="41">
        <f>C59+K59</f>
        <v>88404</v>
      </c>
      <c r="D61" s="41">
        <f>D59+L59+T59</f>
        <v>105509</v>
      </c>
      <c r="E61" s="41">
        <f>E59+M59+U59+AC59</f>
        <v>110056</v>
      </c>
      <c r="F61" s="41">
        <f>F59+N59+V59+AD59+AL59</f>
        <v>110056</v>
      </c>
      <c r="G61" s="41">
        <f>G59+O59+W59+AE59+AM59+AU59</f>
        <v>110056</v>
      </c>
      <c r="H61" s="41">
        <f>H59+P59+X59+AF59+AN59+AV59+BD59</f>
        <v>110056</v>
      </c>
      <c r="I61" s="41">
        <f>I59+Q59+Y59+AG59+AO59+AW59+BE59+BM59</f>
        <v>110056</v>
      </c>
      <c r="J61" s="41">
        <f>R59+Z59+AH59+AP59+AX59+BF59+BN59+BV59</f>
        <v>110056</v>
      </c>
      <c r="K61" s="41">
        <f>AA59+AI59+AQ59+AY59+BG59+BO59+BW59+CE59</f>
        <v>110056</v>
      </c>
      <c r="L61" s="69">
        <f>AJ59+AR59+AZ59+BH59+BP59+BX59+CF59</f>
        <v>55445</v>
      </c>
      <c r="M61" s="69">
        <f>AS59+BA59+BI59+BQ59+BY59+CG59</f>
        <v>21652</v>
      </c>
      <c r="N61" s="69">
        <f>BB59+BJ59+BR59+BZ59+CH59</f>
        <v>4547</v>
      </c>
      <c r="O61" s="69">
        <f>BK59+BS59+CA59+CI59</f>
        <v>0</v>
      </c>
      <c r="P61" s="69">
        <f>BT59+CB59+CJ59</f>
        <v>0</v>
      </c>
      <c r="Q61" s="69">
        <f>CC59+CK59</f>
        <v>0</v>
      </c>
      <c r="R61" s="69">
        <f>CL59</f>
        <v>0</v>
      </c>
      <c r="S61" s="73">
        <v>0</v>
      </c>
      <c r="T61" s="69"/>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c r="BR61" s="38"/>
      <c r="BS61" s="38"/>
      <c r="BT61" s="38"/>
      <c r="BU61" s="38"/>
      <c r="BV61" s="38"/>
      <c r="BW61" s="38"/>
      <c r="BX61" s="38"/>
      <c r="BY61" s="38"/>
      <c r="BZ61" s="38"/>
      <c r="CA61" s="38"/>
      <c r="CB61" s="38"/>
      <c r="CC61" s="38"/>
      <c r="CD61" s="38"/>
      <c r="CE61" s="38"/>
      <c r="CF61" s="38"/>
      <c r="CG61" s="38"/>
      <c r="CH61" s="38"/>
      <c r="CI61" s="38"/>
      <c r="CJ61" s="38"/>
      <c r="CK61" s="38"/>
      <c r="CL61" s="38"/>
    </row>
  </sheetData>
  <mergeCells count="13">
    <mergeCell ref="A1:CL1"/>
    <mergeCell ref="A2:CL2"/>
    <mergeCell ref="A3:R3"/>
    <mergeCell ref="AT7:BB7"/>
    <mergeCell ref="BC7:BK7"/>
    <mergeCell ref="BL7:BT7"/>
    <mergeCell ref="BU7:CC7"/>
    <mergeCell ref="CD7:CL7"/>
    <mergeCell ref="AK7:AS7"/>
    <mergeCell ref="A7:I7"/>
    <mergeCell ref="J7:R7"/>
    <mergeCell ref="S7:AA7"/>
    <mergeCell ref="AB7:AJ7"/>
  </mergeCells>
  <pageMargins left="0.7" right="0.7" top="0.75" bottom="0.75" header="0.3" footer="0.3"/>
  <pageSetup orientation="portrait" r:id="rId1"/>
  <headerFooter>
    <oddFooter>&amp;C&amp;"Helvetica Neue,Regular"&amp;12&amp;K000000&amp;P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L61"/>
  <sheetViews>
    <sheetView showGridLines="0" workbookViewId="0"/>
  </sheetViews>
  <sheetFormatPr defaultColWidth="9.5" defaultRowHeight="12.95" customHeight="1"/>
  <cols>
    <col min="1" max="1" width="5.5" style="5" customWidth="1"/>
    <col min="2" max="5" width="10.5" style="5" customWidth="1"/>
    <col min="6" max="12" width="11.5" style="5" customWidth="1"/>
    <col min="13" max="18" width="10.5" style="5" customWidth="1"/>
    <col min="19" max="19" width="9.5" style="5" customWidth="1"/>
    <col min="20" max="25" width="10.5" style="5" customWidth="1"/>
    <col min="26" max="26" width="9" style="5" customWidth="1"/>
    <col min="27" max="27" width="9.5" style="5" customWidth="1"/>
    <col min="28" max="28" width="5.5" style="5" customWidth="1"/>
    <col min="29" max="34" width="10.5" style="5" customWidth="1"/>
    <col min="35" max="36" width="9.5" style="5" customWidth="1"/>
    <col min="37" max="37" width="5.5" style="5" customWidth="1"/>
    <col min="38" max="43" width="10.5" style="5" customWidth="1"/>
    <col min="44" max="45" width="9.5" style="5" customWidth="1"/>
    <col min="46" max="46" width="5.5" style="5" customWidth="1"/>
    <col min="47" max="52" width="10.5" style="5" customWidth="1"/>
    <col min="53" max="54" width="9.5" style="5" customWidth="1"/>
    <col min="55" max="55" width="5.5" style="5" customWidth="1"/>
    <col min="56" max="61" width="10.5" style="5" customWidth="1"/>
    <col min="62" max="63" width="9.5" style="5" customWidth="1"/>
    <col min="64" max="64" width="5.5" style="5" customWidth="1"/>
    <col min="65" max="70" width="10.5" style="5" customWidth="1"/>
    <col min="71" max="72" width="9.5" style="5" customWidth="1"/>
    <col min="73" max="73" width="5.5" style="5" customWidth="1"/>
    <col min="74" max="79" width="10.5" style="5" customWidth="1"/>
    <col min="80" max="81" width="9.5" style="5" customWidth="1"/>
    <col min="82" max="82" width="5.5" style="5" customWidth="1"/>
    <col min="83" max="88" width="10.5" style="5" customWidth="1"/>
    <col min="89" max="91" width="9.5" style="5" customWidth="1"/>
    <col min="92" max="16384" width="9.5" style="5"/>
  </cols>
  <sheetData>
    <row r="1" spans="1:90" ht="31.7" customHeight="1">
      <c r="A1" s="120"/>
      <c r="B1" s="99"/>
      <c r="C1" s="99"/>
      <c r="D1" s="99"/>
      <c r="E1" s="99"/>
      <c r="F1" s="99"/>
      <c r="G1" s="99"/>
      <c r="H1" s="99"/>
      <c r="I1" s="99"/>
      <c r="J1" s="99"/>
      <c r="K1" s="99"/>
      <c r="L1" s="121"/>
      <c r="M1" s="121"/>
      <c r="N1" s="121"/>
      <c r="O1" s="121"/>
      <c r="P1" s="121"/>
      <c r="Q1" s="121"/>
      <c r="R1" s="121"/>
      <c r="S1" s="121"/>
      <c r="T1" s="121"/>
      <c r="U1" s="121"/>
      <c r="V1" s="121"/>
      <c r="W1" s="121"/>
      <c r="X1" s="121"/>
      <c r="Y1" s="121"/>
      <c r="Z1" s="121"/>
      <c r="AA1" s="121"/>
      <c r="AB1" s="121"/>
      <c r="AC1" s="121"/>
      <c r="AD1" s="121"/>
      <c r="AE1" s="121"/>
      <c r="AF1" s="121"/>
      <c r="AG1" s="121"/>
      <c r="AH1" s="121"/>
      <c r="AI1" s="121"/>
      <c r="AJ1" s="121"/>
      <c r="AK1" s="121"/>
      <c r="AL1" s="121"/>
      <c r="AM1" s="121"/>
      <c r="AN1" s="121"/>
      <c r="AO1" s="121"/>
      <c r="AP1" s="121"/>
      <c r="AQ1" s="121"/>
      <c r="AR1" s="121"/>
      <c r="AS1" s="121"/>
      <c r="AT1" s="121"/>
      <c r="AU1" s="121"/>
      <c r="AV1" s="121"/>
      <c r="AW1" s="121"/>
      <c r="AX1" s="121"/>
      <c r="AY1" s="121"/>
      <c r="AZ1" s="121"/>
      <c r="BA1" s="121"/>
      <c r="BB1" s="121"/>
      <c r="BC1" s="121"/>
      <c r="BD1" s="121"/>
      <c r="BE1" s="121"/>
      <c r="BF1" s="121"/>
      <c r="BG1" s="121"/>
      <c r="BH1" s="121"/>
      <c r="BI1" s="121"/>
      <c r="BJ1" s="121"/>
      <c r="BK1" s="121"/>
      <c r="BL1" s="121"/>
      <c r="BM1" s="121"/>
      <c r="BN1" s="121"/>
      <c r="BO1" s="121"/>
      <c r="BP1" s="121"/>
      <c r="BQ1" s="121"/>
      <c r="BR1" s="121"/>
      <c r="BS1" s="121"/>
      <c r="BT1" s="121"/>
      <c r="BU1" s="121"/>
      <c r="BV1" s="121"/>
      <c r="BW1" s="121"/>
      <c r="BX1" s="121"/>
      <c r="BY1" s="121"/>
      <c r="BZ1" s="121"/>
      <c r="CA1" s="121"/>
      <c r="CB1" s="121"/>
      <c r="CC1" s="121"/>
      <c r="CD1" s="121"/>
      <c r="CE1" s="121"/>
      <c r="CF1" s="121"/>
      <c r="CG1" s="121"/>
      <c r="CH1" s="121"/>
      <c r="CI1" s="121"/>
      <c r="CJ1" s="121"/>
      <c r="CK1" s="121"/>
      <c r="CL1" s="121"/>
    </row>
    <row r="2" spans="1:90" ht="13.7" customHeight="1">
      <c r="A2" s="127"/>
      <c r="B2" s="99"/>
      <c r="C2" s="99"/>
      <c r="D2" s="99"/>
      <c r="E2" s="99"/>
      <c r="F2" s="99"/>
      <c r="G2" s="99"/>
      <c r="H2" s="99"/>
      <c r="I2" s="99"/>
      <c r="J2" s="99"/>
      <c r="K2" s="99"/>
      <c r="L2" s="121"/>
      <c r="M2" s="121"/>
      <c r="N2" s="121"/>
      <c r="O2" s="121"/>
      <c r="P2" s="121"/>
      <c r="Q2" s="121"/>
      <c r="R2" s="121"/>
      <c r="S2" s="121"/>
      <c r="T2" s="121"/>
      <c r="U2" s="121"/>
      <c r="V2" s="121"/>
      <c r="W2" s="121"/>
      <c r="X2" s="121"/>
      <c r="Y2" s="121"/>
      <c r="Z2" s="121"/>
      <c r="AA2" s="121"/>
      <c r="AB2" s="121"/>
      <c r="AC2" s="121"/>
      <c r="AD2" s="121"/>
      <c r="AE2" s="121"/>
      <c r="AF2" s="121"/>
      <c r="AG2" s="121"/>
      <c r="AH2" s="121"/>
      <c r="AI2" s="121"/>
      <c r="AJ2" s="121"/>
      <c r="AK2" s="121"/>
      <c r="AL2" s="121"/>
      <c r="AM2" s="121"/>
      <c r="AN2" s="121"/>
      <c r="AO2" s="121"/>
      <c r="AP2" s="121"/>
      <c r="AQ2" s="121"/>
      <c r="AR2" s="121"/>
      <c r="AS2" s="121"/>
      <c r="AT2" s="121"/>
      <c r="AU2" s="121"/>
      <c r="AV2" s="121"/>
      <c r="AW2" s="121"/>
      <c r="AX2" s="121"/>
      <c r="AY2" s="121"/>
      <c r="AZ2" s="121"/>
      <c r="BA2" s="121"/>
      <c r="BB2" s="121"/>
      <c r="BC2" s="121"/>
      <c r="BD2" s="121"/>
      <c r="BE2" s="121"/>
      <c r="BF2" s="121"/>
      <c r="BG2" s="121"/>
      <c r="BH2" s="121"/>
      <c r="BI2" s="121"/>
      <c r="BJ2" s="121"/>
      <c r="BK2" s="121"/>
      <c r="BL2" s="121"/>
      <c r="BM2" s="121"/>
      <c r="BN2" s="121"/>
      <c r="BO2" s="121"/>
      <c r="BP2" s="121"/>
      <c r="BQ2" s="121"/>
      <c r="BR2" s="121"/>
      <c r="BS2" s="121"/>
      <c r="BT2" s="121"/>
      <c r="BU2" s="121"/>
      <c r="BV2" s="121"/>
      <c r="BW2" s="121"/>
      <c r="BX2" s="121"/>
      <c r="BY2" s="121"/>
      <c r="BZ2" s="121"/>
      <c r="CA2" s="121"/>
      <c r="CB2" s="121"/>
      <c r="CC2" s="121"/>
      <c r="CD2" s="121"/>
      <c r="CE2" s="121"/>
      <c r="CF2" s="121"/>
      <c r="CG2" s="121"/>
      <c r="CH2" s="121"/>
      <c r="CI2" s="121"/>
      <c r="CJ2" s="121"/>
      <c r="CK2" s="121"/>
      <c r="CL2" s="121"/>
    </row>
    <row r="3" spans="1:90" ht="31.7" customHeight="1">
      <c r="A3" s="116" t="s">
        <v>124</v>
      </c>
      <c r="B3" s="99"/>
      <c r="C3" s="99"/>
      <c r="D3" s="99"/>
      <c r="E3" s="99"/>
      <c r="F3" s="99"/>
      <c r="G3" s="99"/>
      <c r="H3" s="99"/>
      <c r="I3" s="99"/>
      <c r="J3" s="99"/>
      <c r="K3" s="99"/>
      <c r="L3" s="121"/>
      <c r="M3" s="121"/>
      <c r="N3" s="121"/>
      <c r="O3" s="121"/>
      <c r="P3" s="121"/>
      <c r="Q3" s="121"/>
      <c r="R3" s="121"/>
      <c r="S3" s="36"/>
      <c r="T3" s="36"/>
      <c r="U3" s="36"/>
      <c r="V3" s="36"/>
      <c r="W3" s="36"/>
      <c r="X3" s="36"/>
      <c r="Y3" s="36"/>
      <c r="Z3" s="36"/>
      <c r="AA3" s="36"/>
      <c r="AB3" s="36"/>
      <c r="AC3" s="36"/>
      <c r="AD3" s="36"/>
      <c r="AE3" s="36"/>
      <c r="AF3" s="36"/>
      <c r="AG3" s="36"/>
      <c r="AH3" s="36"/>
      <c r="AI3" s="36"/>
      <c r="AJ3" s="36"/>
      <c r="AK3" s="36"/>
      <c r="AL3" s="36"/>
      <c r="AM3" s="36"/>
      <c r="AN3" s="36"/>
      <c r="AO3" s="36"/>
      <c r="AP3" s="36"/>
      <c r="AQ3" s="36"/>
      <c r="AR3" s="36"/>
      <c r="AS3" s="36"/>
      <c r="AT3" s="36"/>
      <c r="AU3" s="36"/>
      <c r="AV3" s="36"/>
      <c r="AW3" s="36"/>
      <c r="AX3" s="36"/>
      <c r="AY3" s="36"/>
      <c r="AZ3" s="36"/>
      <c r="BA3" s="36"/>
      <c r="BB3" s="36"/>
      <c r="BC3" s="36"/>
      <c r="BD3" s="36"/>
      <c r="BE3" s="36"/>
      <c r="BF3" s="36"/>
      <c r="BG3" s="36"/>
      <c r="BH3" s="36"/>
      <c r="BI3" s="36"/>
      <c r="BJ3" s="36"/>
      <c r="BK3" s="36"/>
      <c r="BL3" s="36"/>
      <c r="BM3" s="36"/>
      <c r="BN3" s="36"/>
      <c r="BO3" s="36"/>
      <c r="BP3" s="36"/>
      <c r="BQ3" s="36"/>
      <c r="BR3" s="36"/>
      <c r="BS3" s="36"/>
      <c r="BT3" s="36"/>
      <c r="BU3" s="36"/>
      <c r="BV3" s="36"/>
      <c r="BW3" s="36"/>
      <c r="BX3" s="36"/>
      <c r="BY3" s="36"/>
      <c r="BZ3" s="36"/>
      <c r="CA3" s="36"/>
      <c r="CB3" s="36"/>
      <c r="CC3" s="36"/>
      <c r="CD3" s="36"/>
      <c r="CE3" s="36"/>
      <c r="CF3" s="36"/>
      <c r="CG3" s="36"/>
      <c r="CH3" s="36"/>
      <c r="CI3" s="36"/>
      <c r="CJ3" s="36"/>
      <c r="CK3" s="36"/>
      <c r="CL3" s="36"/>
    </row>
    <row r="4" spans="1:90" ht="13.7" customHeight="1">
      <c r="A4" s="38"/>
      <c r="B4" s="17"/>
      <c r="C4" s="17"/>
      <c r="D4" s="17"/>
      <c r="E4" s="17"/>
      <c r="F4" s="17"/>
      <c r="G4" s="17"/>
      <c r="H4" s="17"/>
      <c r="I4" s="17"/>
      <c r="J4" s="17"/>
      <c r="K4" s="17"/>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c r="BI4" s="38"/>
      <c r="BJ4" s="38"/>
      <c r="BK4" s="38"/>
      <c r="BL4" s="38"/>
      <c r="BM4" s="38"/>
      <c r="BN4" s="38"/>
      <c r="BO4" s="38"/>
      <c r="BP4" s="38"/>
      <c r="BQ4" s="38"/>
      <c r="BR4" s="38"/>
      <c r="BS4" s="38"/>
      <c r="BT4" s="38"/>
      <c r="BU4" s="38"/>
      <c r="BV4" s="38"/>
      <c r="BW4" s="38"/>
      <c r="BX4" s="38"/>
      <c r="BY4" s="38"/>
      <c r="BZ4" s="38"/>
      <c r="CA4" s="38"/>
      <c r="CB4" s="38"/>
      <c r="CC4" s="38"/>
      <c r="CD4" s="38"/>
      <c r="CE4" s="38"/>
      <c r="CF4" s="38"/>
      <c r="CG4" s="38"/>
      <c r="CH4" s="38"/>
      <c r="CI4" s="38"/>
      <c r="CJ4" s="38"/>
      <c r="CK4" s="38"/>
      <c r="CL4" s="38"/>
    </row>
    <row r="5" spans="1:90" ht="13.7" customHeight="1">
      <c r="A5" s="38"/>
      <c r="B5" s="17"/>
      <c r="C5" s="17"/>
      <c r="D5" s="17"/>
      <c r="E5" s="17"/>
      <c r="F5" s="17"/>
      <c r="G5" s="17"/>
      <c r="H5" s="17"/>
      <c r="I5" s="17"/>
      <c r="J5" s="17"/>
      <c r="K5" s="17"/>
      <c r="L5" s="38"/>
      <c r="M5" s="38"/>
      <c r="N5" s="38"/>
      <c r="O5" s="38"/>
      <c r="P5" s="38"/>
      <c r="Q5" s="38"/>
      <c r="R5" s="38"/>
      <c r="S5" s="38"/>
      <c r="T5" s="38"/>
      <c r="U5" s="38"/>
      <c r="V5" s="38"/>
      <c r="W5" s="38"/>
      <c r="X5" s="38"/>
      <c r="Y5" s="38"/>
      <c r="Z5" s="38"/>
      <c r="AA5" s="38"/>
      <c r="AB5" s="38"/>
      <c r="AC5" s="38"/>
      <c r="AD5" s="38"/>
      <c r="AE5" s="38"/>
      <c r="AF5" s="38"/>
      <c r="AG5" s="38"/>
      <c r="AH5" s="38"/>
      <c r="AI5" s="38"/>
      <c r="AJ5" s="38"/>
      <c r="AK5" s="38"/>
      <c r="AL5" s="38"/>
      <c r="AM5" s="38"/>
      <c r="AN5" s="38"/>
      <c r="AO5" s="38"/>
      <c r="AP5" s="38"/>
      <c r="AQ5" s="38"/>
      <c r="AR5" s="38"/>
      <c r="AS5" s="38"/>
      <c r="AT5" s="38"/>
      <c r="AU5" s="38"/>
      <c r="AV5" s="38"/>
      <c r="AW5" s="38"/>
      <c r="AX5" s="38"/>
      <c r="AY5" s="38"/>
      <c r="AZ5" s="38"/>
      <c r="BA5" s="38"/>
      <c r="BB5" s="38"/>
      <c r="BC5" s="38"/>
      <c r="BD5" s="38"/>
      <c r="BE5" s="38"/>
      <c r="BF5" s="38"/>
      <c r="BG5" s="38"/>
      <c r="BH5" s="38"/>
      <c r="BI5" s="38"/>
      <c r="BJ5" s="38"/>
      <c r="BK5" s="38"/>
      <c r="BL5" s="38"/>
      <c r="BM5" s="38"/>
      <c r="BN5" s="38"/>
      <c r="BO5" s="38"/>
      <c r="BP5" s="38"/>
      <c r="BQ5" s="38"/>
      <c r="BR5" s="38"/>
      <c r="BS5" s="38"/>
      <c r="BT5" s="38"/>
      <c r="BU5" s="38"/>
      <c r="BV5" s="38"/>
      <c r="BW5" s="38"/>
      <c r="BX5" s="38"/>
      <c r="BY5" s="38"/>
      <c r="BZ5" s="38"/>
      <c r="CA5" s="38"/>
      <c r="CB5" s="38"/>
      <c r="CC5" s="38"/>
      <c r="CD5" s="38"/>
      <c r="CE5" s="38"/>
      <c r="CF5" s="38"/>
      <c r="CG5" s="38"/>
      <c r="CH5" s="38"/>
      <c r="CI5" s="38"/>
      <c r="CJ5" s="38"/>
      <c r="CK5" s="38"/>
      <c r="CL5" s="38"/>
    </row>
    <row r="6" spans="1:90" ht="13.7" customHeight="1">
      <c r="A6" s="38"/>
      <c r="B6" s="17"/>
      <c r="C6" s="17"/>
      <c r="D6" s="17"/>
      <c r="E6" s="17"/>
      <c r="F6" s="17"/>
      <c r="G6" s="17"/>
      <c r="H6" s="17"/>
      <c r="I6" s="17"/>
      <c r="J6" s="17"/>
      <c r="K6" s="17"/>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8"/>
      <c r="BD6" s="38"/>
      <c r="BE6" s="38"/>
      <c r="BF6" s="38"/>
      <c r="BG6" s="38"/>
      <c r="BH6" s="38"/>
      <c r="BI6" s="38"/>
      <c r="BJ6" s="38"/>
      <c r="BK6" s="38"/>
      <c r="BL6" s="38"/>
      <c r="BM6" s="38"/>
      <c r="BN6" s="38"/>
      <c r="BO6" s="38"/>
      <c r="BP6" s="38"/>
      <c r="BQ6" s="38"/>
      <c r="BR6" s="38"/>
      <c r="BS6" s="38"/>
      <c r="BT6" s="38"/>
      <c r="BU6" s="38"/>
      <c r="BV6" s="38"/>
      <c r="BW6" s="38"/>
      <c r="BX6" s="38"/>
      <c r="BY6" s="38"/>
      <c r="BZ6" s="38"/>
      <c r="CA6" s="38"/>
      <c r="CB6" s="38"/>
      <c r="CC6" s="38"/>
      <c r="CD6" s="38"/>
      <c r="CE6" s="38"/>
      <c r="CF6" s="38"/>
      <c r="CG6" s="38"/>
      <c r="CH6" s="38"/>
      <c r="CI6" s="38"/>
      <c r="CJ6" s="38"/>
      <c r="CK6" s="38"/>
      <c r="CL6" s="38"/>
    </row>
    <row r="7" spans="1:90" ht="15.95" customHeight="1">
      <c r="A7" s="123" t="s">
        <v>37</v>
      </c>
      <c r="B7" s="125"/>
      <c r="C7" s="125"/>
      <c r="D7" s="125"/>
      <c r="E7" s="125"/>
      <c r="F7" s="125"/>
      <c r="G7" s="125"/>
      <c r="H7" s="125"/>
      <c r="I7" s="125"/>
      <c r="J7" s="126" t="s">
        <v>38</v>
      </c>
      <c r="K7" s="125"/>
      <c r="L7" s="124"/>
      <c r="M7" s="124"/>
      <c r="N7" s="124"/>
      <c r="O7" s="124"/>
      <c r="P7" s="124"/>
      <c r="Q7" s="124"/>
      <c r="R7" s="124"/>
      <c r="S7" s="123" t="s">
        <v>39</v>
      </c>
      <c r="T7" s="124"/>
      <c r="U7" s="124"/>
      <c r="V7" s="124"/>
      <c r="W7" s="124"/>
      <c r="X7" s="124"/>
      <c r="Y7" s="124"/>
      <c r="Z7" s="124"/>
      <c r="AA7" s="124"/>
      <c r="AB7" s="123" t="s">
        <v>40</v>
      </c>
      <c r="AC7" s="124"/>
      <c r="AD7" s="124"/>
      <c r="AE7" s="124"/>
      <c r="AF7" s="124"/>
      <c r="AG7" s="124"/>
      <c r="AH7" s="124"/>
      <c r="AI7" s="124"/>
      <c r="AJ7" s="124"/>
      <c r="AK7" s="123" t="s">
        <v>41</v>
      </c>
      <c r="AL7" s="124"/>
      <c r="AM7" s="124"/>
      <c r="AN7" s="124"/>
      <c r="AO7" s="124"/>
      <c r="AP7" s="124"/>
      <c r="AQ7" s="124"/>
      <c r="AR7" s="124"/>
      <c r="AS7" s="124"/>
      <c r="AT7" s="123" t="s">
        <v>42</v>
      </c>
      <c r="AU7" s="124"/>
      <c r="AV7" s="124"/>
      <c r="AW7" s="124"/>
      <c r="AX7" s="124"/>
      <c r="AY7" s="124"/>
      <c r="AZ7" s="124"/>
      <c r="BA7" s="124"/>
      <c r="BB7" s="124"/>
      <c r="BC7" s="123" t="s">
        <v>43</v>
      </c>
      <c r="BD7" s="124"/>
      <c r="BE7" s="124"/>
      <c r="BF7" s="124"/>
      <c r="BG7" s="124"/>
      <c r="BH7" s="124"/>
      <c r="BI7" s="124"/>
      <c r="BJ7" s="124"/>
      <c r="BK7" s="124"/>
      <c r="BL7" s="123" t="s">
        <v>44</v>
      </c>
      <c r="BM7" s="124"/>
      <c r="BN7" s="124"/>
      <c r="BO7" s="124"/>
      <c r="BP7" s="124"/>
      <c r="BQ7" s="124"/>
      <c r="BR7" s="124"/>
      <c r="BS7" s="124"/>
      <c r="BT7" s="124"/>
      <c r="BU7" s="123" t="s">
        <v>45</v>
      </c>
      <c r="BV7" s="124"/>
      <c r="BW7" s="124"/>
      <c r="BX7" s="124"/>
      <c r="BY7" s="124"/>
      <c r="BZ7" s="124"/>
      <c r="CA7" s="124"/>
      <c r="CB7" s="124"/>
      <c r="CC7" s="124"/>
      <c r="CD7" s="123" t="s">
        <v>46</v>
      </c>
      <c r="CE7" s="124"/>
      <c r="CF7" s="124"/>
      <c r="CG7" s="124"/>
      <c r="CH7" s="124"/>
      <c r="CI7" s="124"/>
      <c r="CJ7" s="124"/>
      <c r="CK7" s="124"/>
      <c r="CL7" s="124"/>
    </row>
    <row r="8" spans="1:90" ht="13.7" customHeight="1">
      <c r="A8" s="50" t="s">
        <v>109</v>
      </c>
      <c r="B8" s="41">
        <f>ROUND(IF(Assumptions!$B$28&gt;0,Assumptions!$B$20*(Assumptions!$B$21-(Assumptions!$B$21*Assumptions!$B$22)-Assumptions!$B$23),0),0)</f>
        <v>5620</v>
      </c>
      <c r="C8" s="17"/>
      <c r="D8" s="17"/>
      <c r="E8" s="17"/>
      <c r="F8" s="17"/>
      <c r="G8" s="17"/>
      <c r="H8" s="17"/>
      <c r="I8" s="17"/>
      <c r="J8" s="68" t="s">
        <v>109</v>
      </c>
      <c r="K8" s="41">
        <f>ROUND(IF(Assumptions!$B$28&gt;1,B8*(1+Assumptions!$B$25),0),0)</f>
        <v>5620</v>
      </c>
      <c r="L8" s="38"/>
      <c r="M8" s="38"/>
      <c r="N8" s="38"/>
      <c r="O8" s="38"/>
      <c r="P8" s="38"/>
      <c r="Q8" s="38"/>
      <c r="R8" s="38"/>
      <c r="S8" s="50" t="s">
        <v>109</v>
      </c>
      <c r="T8" s="69">
        <f>ROUND(IF(Assumptions!$B$28&gt;2,K8*(1+Assumptions!$B$25),0),0)</f>
        <v>5620</v>
      </c>
      <c r="U8" s="69"/>
      <c r="V8" s="69"/>
      <c r="W8" s="69"/>
      <c r="X8" s="69"/>
      <c r="Y8" s="69"/>
      <c r="Z8" s="69"/>
      <c r="AA8" s="69"/>
      <c r="AB8" s="50" t="s">
        <v>109</v>
      </c>
      <c r="AC8" s="69">
        <f>ROUND(IF(Assumptions!$B$28&gt;3,T8*(1+Assumptions!$B$25),0),0)</f>
        <v>5620</v>
      </c>
      <c r="AD8" s="69"/>
      <c r="AE8" s="69"/>
      <c r="AF8" s="69"/>
      <c r="AG8" s="69"/>
      <c r="AH8" s="69"/>
      <c r="AI8" s="69"/>
      <c r="AJ8" s="69"/>
      <c r="AK8" s="50" t="s">
        <v>109</v>
      </c>
      <c r="AL8" s="69">
        <f>ROUND(IF(Assumptions!$B$28&gt;4,AC8*(1+Assumptions!$B$25),0),0)</f>
        <v>5620</v>
      </c>
      <c r="AM8" s="69"/>
      <c r="AN8" s="69"/>
      <c r="AO8" s="69"/>
      <c r="AP8" s="69"/>
      <c r="AQ8" s="69"/>
      <c r="AR8" s="69"/>
      <c r="AS8" s="69"/>
      <c r="AT8" s="50" t="s">
        <v>109</v>
      </c>
      <c r="AU8" s="69">
        <f>ROUND(IF(Assumptions!$B$28&gt;5,AL8*(1+Assumptions!$B$25),0),0)</f>
        <v>5620</v>
      </c>
      <c r="AV8" s="69"/>
      <c r="AW8" s="69"/>
      <c r="AX8" s="69"/>
      <c r="AY8" s="69"/>
      <c r="AZ8" s="69"/>
      <c r="BA8" s="69"/>
      <c r="BB8" s="69"/>
      <c r="BC8" s="50" t="s">
        <v>109</v>
      </c>
      <c r="BD8" s="69">
        <f>ROUND(IF(Assumptions!$B$28&gt;6,AU8*(1+Assumptions!$B$25),0),0)</f>
        <v>5620</v>
      </c>
      <c r="BE8" s="69"/>
      <c r="BF8" s="69"/>
      <c r="BG8" s="69"/>
      <c r="BH8" s="69"/>
      <c r="BI8" s="69"/>
      <c r="BJ8" s="69"/>
      <c r="BK8" s="69"/>
      <c r="BL8" s="50" t="s">
        <v>109</v>
      </c>
      <c r="BM8" s="69">
        <f>ROUND(IF(Assumptions!$B$28&gt;7,BD8*(1+Assumptions!$B$25),0),0)</f>
        <v>5620</v>
      </c>
      <c r="BN8" s="69"/>
      <c r="BO8" s="69"/>
      <c r="BP8" s="69"/>
      <c r="BQ8" s="69"/>
      <c r="BR8" s="69"/>
      <c r="BS8" s="69"/>
      <c r="BT8" s="69"/>
      <c r="BU8" s="50" t="s">
        <v>109</v>
      </c>
      <c r="BV8" s="69">
        <f>ROUND(IF(Assumptions!$B$28&gt;8,BM8*(1+Assumptions!$B$25),0),0)</f>
        <v>5620</v>
      </c>
      <c r="BW8" s="69"/>
      <c r="BX8" s="69"/>
      <c r="BY8" s="69"/>
      <c r="BZ8" s="69"/>
      <c r="CA8" s="69"/>
      <c r="CB8" s="69"/>
      <c r="CC8" s="69"/>
      <c r="CD8" s="50" t="s">
        <v>109</v>
      </c>
      <c r="CE8" s="69">
        <f>ROUND(IF(Assumptions!$B$28&gt;9,BV8*(1+Assumptions!$B$25),0),0)</f>
        <v>5620</v>
      </c>
      <c r="CF8" s="69"/>
      <c r="CG8" s="69"/>
      <c r="CH8" s="69"/>
      <c r="CI8" s="69"/>
      <c r="CJ8" s="69"/>
      <c r="CK8" s="69"/>
      <c r="CL8" s="69"/>
    </row>
    <row r="9" spans="1:90" ht="13.7" customHeight="1">
      <c r="A9" s="50" t="s">
        <v>110</v>
      </c>
      <c r="B9" s="41">
        <f>ROUND(IF(Assumptions!$B$28&gt;0,Assumptions!$B$20*(Assumptions!$B$21-(Assumptions!$B$21*Assumptions!$B$22)-Assumptions!$B$23),0),0)</f>
        <v>5620</v>
      </c>
      <c r="C9" s="17"/>
      <c r="D9" s="17"/>
      <c r="E9" s="17"/>
      <c r="F9" s="17"/>
      <c r="G9" s="17"/>
      <c r="H9" s="17"/>
      <c r="I9" s="17"/>
      <c r="J9" s="68" t="s">
        <v>110</v>
      </c>
      <c r="K9" s="41">
        <f>ROUND(IF(Assumptions!$B$28&gt;1,B9*(1+Assumptions!$B$25),0),0)</f>
        <v>5620</v>
      </c>
      <c r="L9" s="38"/>
      <c r="M9" s="38"/>
      <c r="N9" s="38"/>
      <c r="O9" s="38"/>
      <c r="P9" s="38"/>
      <c r="Q9" s="38"/>
      <c r="R9" s="38"/>
      <c r="S9" s="50" t="s">
        <v>110</v>
      </c>
      <c r="T9" s="69">
        <f>ROUND(IF(Assumptions!$B$28&gt;2,K9*(1+Assumptions!$B$25),0),0)</f>
        <v>5620</v>
      </c>
      <c r="U9" s="69"/>
      <c r="V9" s="69"/>
      <c r="W9" s="69"/>
      <c r="X9" s="69"/>
      <c r="Y9" s="69"/>
      <c r="Z9" s="69"/>
      <c r="AA9" s="69"/>
      <c r="AB9" s="50" t="s">
        <v>110</v>
      </c>
      <c r="AC9" s="69">
        <f>ROUND(IF(Assumptions!$B$28&gt;3,T9*(1+Assumptions!$B$25),0),0)</f>
        <v>5620</v>
      </c>
      <c r="AD9" s="69"/>
      <c r="AE9" s="69"/>
      <c r="AF9" s="69"/>
      <c r="AG9" s="69"/>
      <c r="AH9" s="69"/>
      <c r="AI9" s="69"/>
      <c r="AJ9" s="69"/>
      <c r="AK9" s="50" t="s">
        <v>110</v>
      </c>
      <c r="AL9" s="69">
        <f>ROUND(IF(Assumptions!$B$28&gt;4,AC9*(1+Assumptions!$B$25),0),0)</f>
        <v>5620</v>
      </c>
      <c r="AM9" s="69"/>
      <c r="AN9" s="69"/>
      <c r="AO9" s="69"/>
      <c r="AP9" s="69"/>
      <c r="AQ9" s="69"/>
      <c r="AR9" s="69"/>
      <c r="AS9" s="69"/>
      <c r="AT9" s="50" t="s">
        <v>110</v>
      </c>
      <c r="AU9" s="69">
        <f>ROUND(IF(Assumptions!$B$28&gt;5,AL9*(1+Assumptions!$B$25),0),0)</f>
        <v>5620</v>
      </c>
      <c r="AV9" s="69"/>
      <c r="AW9" s="69"/>
      <c r="AX9" s="69"/>
      <c r="AY9" s="69"/>
      <c r="AZ9" s="69"/>
      <c r="BA9" s="69"/>
      <c r="BB9" s="69"/>
      <c r="BC9" s="50" t="s">
        <v>110</v>
      </c>
      <c r="BD9" s="69">
        <f>ROUND(IF(Assumptions!$B$28&gt;6,AU9*(1+Assumptions!$B$25),0),0)</f>
        <v>5620</v>
      </c>
      <c r="BE9" s="69"/>
      <c r="BF9" s="69"/>
      <c r="BG9" s="69"/>
      <c r="BH9" s="69"/>
      <c r="BI9" s="69"/>
      <c r="BJ9" s="69"/>
      <c r="BK9" s="69"/>
      <c r="BL9" s="50" t="s">
        <v>110</v>
      </c>
      <c r="BM9" s="69">
        <f>ROUND(IF(Assumptions!$B$28&gt;7,BD9*(1+Assumptions!$B$25),0),0)</f>
        <v>5620</v>
      </c>
      <c r="BN9" s="69"/>
      <c r="BO9" s="69"/>
      <c r="BP9" s="69"/>
      <c r="BQ9" s="69"/>
      <c r="BR9" s="69"/>
      <c r="BS9" s="69"/>
      <c r="BT9" s="69"/>
      <c r="BU9" s="50" t="s">
        <v>110</v>
      </c>
      <c r="BV9" s="69">
        <f>ROUND(IF(Assumptions!$B$28&gt;8,BM9*(1+Assumptions!$B$25),0),0)</f>
        <v>5620</v>
      </c>
      <c r="BW9" s="69"/>
      <c r="BX9" s="69"/>
      <c r="BY9" s="69"/>
      <c r="BZ9" s="69"/>
      <c r="CA9" s="69"/>
      <c r="CB9" s="69"/>
      <c r="CC9" s="69"/>
      <c r="CD9" s="50" t="s">
        <v>110</v>
      </c>
      <c r="CE9" s="69">
        <f>ROUND(IF(Assumptions!$B$28&gt;9,BV9*(1+Assumptions!$B$25),0),0)</f>
        <v>5620</v>
      </c>
      <c r="CF9" s="69"/>
      <c r="CG9" s="69"/>
      <c r="CH9" s="69"/>
      <c r="CI9" s="69"/>
      <c r="CJ9" s="69"/>
      <c r="CK9" s="69"/>
      <c r="CL9" s="69"/>
    </row>
    <row r="10" spans="1:90" ht="13.7" customHeight="1">
      <c r="A10" s="50" t="s">
        <v>111</v>
      </c>
      <c r="B10" s="41">
        <f>ROUND(IF(Assumptions!$B$28&gt;0,Assumptions!$B$20*(Assumptions!$B$21-(Assumptions!$B$21*Assumptions!$B$22)-Assumptions!$B$23),0),0)</f>
        <v>5620</v>
      </c>
      <c r="C10" s="17"/>
      <c r="D10" s="17"/>
      <c r="E10" s="17"/>
      <c r="F10" s="17"/>
      <c r="G10" s="17"/>
      <c r="H10" s="17"/>
      <c r="I10" s="17"/>
      <c r="J10" s="68" t="s">
        <v>111</v>
      </c>
      <c r="K10" s="41">
        <f>ROUND(IF(Assumptions!$B$28&gt;1,B10*(1+Assumptions!$B$25),0),0)</f>
        <v>5620</v>
      </c>
      <c r="L10" s="38"/>
      <c r="M10" s="38"/>
      <c r="N10" s="38"/>
      <c r="O10" s="38"/>
      <c r="P10" s="38"/>
      <c r="Q10" s="38"/>
      <c r="R10" s="38"/>
      <c r="S10" s="50" t="s">
        <v>111</v>
      </c>
      <c r="T10" s="69">
        <f>ROUND(IF(Assumptions!$B$28&gt;2,K10*(1+Assumptions!$B$25),0),0)</f>
        <v>5620</v>
      </c>
      <c r="U10" s="69"/>
      <c r="V10" s="69"/>
      <c r="W10" s="69"/>
      <c r="X10" s="69"/>
      <c r="Y10" s="69"/>
      <c r="Z10" s="69"/>
      <c r="AA10" s="69"/>
      <c r="AB10" s="50" t="s">
        <v>111</v>
      </c>
      <c r="AC10" s="69">
        <f>ROUND(IF(Assumptions!$B$28&gt;3,T10*(1+Assumptions!$B$25),0),0)</f>
        <v>5620</v>
      </c>
      <c r="AD10" s="69"/>
      <c r="AE10" s="69"/>
      <c r="AF10" s="69"/>
      <c r="AG10" s="69"/>
      <c r="AH10" s="69"/>
      <c r="AI10" s="69"/>
      <c r="AJ10" s="69"/>
      <c r="AK10" s="50" t="s">
        <v>111</v>
      </c>
      <c r="AL10" s="69">
        <f>ROUND(IF(Assumptions!$B$28&gt;4,AC10*(1+Assumptions!$B$25),0),0)</f>
        <v>5620</v>
      </c>
      <c r="AM10" s="69"/>
      <c r="AN10" s="69"/>
      <c r="AO10" s="69"/>
      <c r="AP10" s="69"/>
      <c r="AQ10" s="69"/>
      <c r="AR10" s="69"/>
      <c r="AS10" s="69"/>
      <c r="AT10" s="50" t="s">
        <v>111</v>
      </c>
      <c r="AU10" s="69">
        <f>ROUND(IF(Assumptions!$B$28&gt;5,AL10*(1+Assumptions!$B$25),0),0)</f>
        <v>5620</v>
      </c>
      <c r="AV10" s="69"/>
      <c r="AW10" s="69"/>
      <c r="AX10" s="69"/>
      <c r="AY10" s="69"/>
      <c r="AZ10" s="69"/>
      <c r="BA10" s="69"/>
      <c r="BB10" s="69"/>
      <c r="BC10" s="50" t="s">
        <v>111</v>
      </c>
      <c r="BD10" s="69">
        <f>ROUND(IF(Assumptions!$B$28&gt;6,AU10*(1+Assumptions!$B$25),0),0)</f>
        <v>5620</v>
      </c>
      <c r="BE10" s="69"/>
      <c r="BF10" s="69"/>
      <c r="BG10" s="69"/>
      <c r="BH10" s="69"/>
      <c r="BI10" s="69"/>
      <c r="BJ10" s="69"/>
      <c r="BK10" s="69"/>
      <c r="BL10" s="50" t="s">
        <v>111</v>
      </c>
      <c r="BM10" s="69">
        <f>ROUND(IF(Assumptions!$B$28&gt;7,BD10*(1+Assumptions!$B$25),0),0)</f>
        <v>5620</v>
      </c>
      <c r="BN10" s="69"/>
      <c r="BO10" s="69"/>
      <c r="BP10" s="69"/>
      <c r="BQ10" s="69"/>
      <c r="BR10" s="69"/>
      <c r="BS10" s="69"/>
      <c r="BT10" s="69"/>
      <c r="BU10" s="50" t="s">
        <v>111</v>
      </c>
      <c r="BV10" s="69">
        <f>ROUND(IF(Assumptions!$B$28&gt;8,BM10*(1+Assumptions!$B$25),0),0)</f>
        <v>5620</v>
      </c>
      <c r="BW10" s="69"/>
      <c r="BX10" s="69"/>
      <c r="BY10" s="69"/>
      <c r="BZ10" s="69"/>
      <c r="CA10" s="69"/>
      <c r="CB10" s="69"/>
      <c r="CC10" s="69"/>
      <c r="CD10" s="50" t="s">
        <v>111</v>
      </c>
      <c r="CE10" s="69">
        <f>ROUND(IF(Assumptions!$B$28&gt;9,BV10*(1+Assumptions!$B$25),0),0)</f>
        <v>5620</v>
      </c>
      <c r="CF10" s="69"/>
      <c r="CG10" s="69"/>
      <c r="CH10" s="69"/>
      <c r="CI10" s="69"/>
      <c r="CJ10" s="69"/>
      <c r="CK10" s="69"/>
      <c r="CL10" s="69"/>
    </row>
    <row r="11" spans="1:90" ht="13.7" customHeight="1">
      <c r="A11" s="50" t="s">
        <v>112</v>
      </c>
      <c r="B11" s="41">
        <f>ROUND(IF(Assumptions!$B$28&gt;0,Assumptions!$B$20*(Assumptions!$B$21-(Assumptions!$B$21*Assumptions!$B$22)-Assumptions!$B$23),0),0)</f>
        <v>5620</v>
      </c>
      <c r="C11" s="17"/>
      <c r="D11" s="17"/>
      <c r="E11" s="17"/>
      <c r="F11" s="17"/>
      <c r="G11" s="17"/>
      <c r="H11" s="17"/>
      <c r="I11" s="17"/>
      <c r="J11" s="68" t="s">
        <v>112</v>
      </c>
      <c r="K11" s="41">
        <f>ROUND(IF(Assumptions!$B$28&gt;1,B11*(1+Assumptions!$B$25),0),0)</f>
        <v>5620</v>
      </c>
      <c r="L11" s="38"/>
      <c r="M11" s="38"/>
      <c r="N11" s="38"/>
      <c r="O11" s="38"/>
      <c r="P11" s="38"/>
      <c r="Q11" s="38"/>
      <c r="R11" s="38"/>
      <c r="S11" s="50" t="s">
        <v>112</v>
      </c>
      <c r="T11" s="69">
        <f>ROUND(IF(Assumptions!$B$28&gt;2,K11*(1+Assumptions!$B$25),0),0)</f>
        <v>5620</v>
      </c>
      <c r="U11" s="69"/>
      <c r="V11" s="69"/>
      <c r="W11" s="69"/>
      <c r="X11" s="69"/>
      <c r="Y11" s="69"/>
      <c r="Z11" s="69"/>
      <c r="AA11" s="69"/>
      <c r="AB11" s="50" t="s">
        <v>112</v>
      </c>
      <c r="AC11" s="69">
        <f>ROUND(IF(Assumptions!$B$28&gt;3,T11*(1+Assumptions!$B$25),0),0)</f>
        <v>5620</v>
      </c>
      <c r="AD11" s="69"/>
      <c r="AE11" s="69"/>
      <c r="AF11" s="69"/>
      <c r="AG11" s="69"/>
      <c r="AH11" s="69"/>
      <c r="AI11" s="69"/>
      <c r="AJ11" s="69"/>
      <c r="AK11" s="50" t="s">
        <v>112</v>
      </c>
      <c r="AL11" s="69">
        <f>ROUND(IF(Assumptions!$B$28&gt;4,AC11*(1+Assumptions!$B$25),0),0)</f>
        <v>5620</v>
      </c>
      <c r="AM11" s="69"/>
      <c r="AN11" s="69"/>
      <c r="AO11" s="69"/>
      <c r="AP11" s="69"/>
      <c r="AQ11" s="69"/>
      <c r="AR11" s="69"/>
      <c r="AS11" s="69"/>
      <c r="AT11" s="50" t="s">
        <v>112</v>
      </c>
      <c r="AU11" s="69">
        <f>ROUND(IF(Assumptions!$B$28&gt;5,AL11*(1+Assumptions!$B$25),0),0)</f>
        <v>5620</v>
      </c>
      <c r="AV11" s="69"/>
      <c r="AW11" s="69"/>
      <c r="AX11" s="69"/>
      <c r="AY11" s="69"/>
      <c r="AZ11" s="69"/>
      <c r="BA11" s="69"/>
      <c r="BB11" s="69"/>
      <c r="BC11" s="50" t="s">
        <v>112</v>
      </c>
      <c r="BD11" s="69">
        <f>ROUND(IF(Assumptions!$B$28&gt;6,AU11*(1+Assumptions!$B$25),0),0)</f>
        <v>5620</v>
      </c>
      <c r="BE11" s="69"/>
      <c r="BF11" s="69"/>
      <c r="BG11" s="69"/>
      <c r="BH11" s="69"/>
      <c r="BI11" s="69"/>
      <c r="BJ11" s="69"/>
      <c r="BK11" s="69"/>
      <c r="BL11" s="50" t="s">
        <v>112</v>
      </c>
      <c r="BM11" s="69">
        <f>ROUND(IF(Assumptions!$B$28&gt;7,BD11*(1+Assumptions!$B$25),0),0)</f>
        <v>5620</v>
      </c>
      <c r="BN11" s="69"/>
      <c r="BO11" s="69"/>
      <c r="BP11" s="69"/>
      <c r="BQ11" s="69"/>
      <c r="BR11" s="69"/>
      <c r="BS11" s="69"/>
      <c r="BT11" s="69"/>
      <c r="BU11" s="50" t="s">
        <v>112</v>
      </c>
      <c r="BV11" s="69">
        <f>ROUND(IF(Assumptions!$B$28&gt;8,BM11*(1+Assumptions!$B$25),0),0)</f>
        <v>5620</v>
      </c>
      <c r="BW11" s="69"/>
      <c r="BX11" s="69"/>
      <c r="BY11" s="69"/>
      <c r="BZ11" s="69"/>
      <c r="CA11" s="69"/>
      <c r="CB11" s="69"/>
      <c r="CC11" s="69"/>
      <c r="CD11" s="50" t="s">
        <v>112</v>
      </c>
      <c r="CE11" s="69">
        <f>ROUND(IF(Assumptions!$B$28&gt;9,BV11*(1+Assumptions!$B$25),0),0)</f>
        <v>5620</v>
      </c>
      <c r="CF11" s="69"/>
      <c r="CG11" s="69"/>
      <c r="CH11" s="69"/>
      <c r="CI11" s="69"/>
      <c r="CJ11" s="69"/>
      <c r="CK11" s="69"/>
      <c r="CL11" s="69"/>
    </row>
    <row r="12" spans="1:90" ht="13.7" customHeight="1">
      <c r="A12" s="50" t="s">
        <v>113</v>
      </c>
      <c r="B12" s="41">
        <f>ROUND(IF(Assumptions!$B$28&gt;0,Assumptions!$B$20*(Assumptions!$B$21-(Assumptions!$B$21*Assumptions!$B$22)-Assumptions!$B$23),0),0)</f>
        <v>5620</v>
      </c>
      <c r="C12" s="17"/>
      <c r="D12" s="17"/>
      <c r="E12" s="17"/>
      <c r="F12" s="17"/>
      <c r="G12" s="17"/>
      <c r="H12" s="17"/>
      <c r="I12" s="17"/>
      <c r="J12" s="68" t="s">
        <v>113</v>
      </c>
      <c r="K12" s="41">
        <f>ROUND(IF(Assumptions!$B$28&gt;1,B12*(1+Assumptions!$B$25),0),0)</f>
        <v>5620</v>
      </c>
      <c r="L12" s="38"/>
      <c r="M12" s="38"/>
      <c r="N12" s="38"/>
      <c r="O12" s="38"/>
      <c r="P12" s="38"/>
      <c r="Q12" s="38"/>
      <c r="R12" s="38"/>
      <c r="S12" s="50" t="s">
        <v>113</v>
      </c>
      <c r="T12" s="69">
        <f>ROUND(IF(Assumptions!$B$28&gt;2,K12*(1+Assumptions!$B$25),0),0)</f>
        <v>5620</v>
      </c>
      <c r="U12" s="69"/>
      <c r="V12" s="69"/>
      <c r="W12" s="69"/>
      <c r="X12" s="69"/>
      <c r="Y12" s="69"/>
      <c r="Z12" s="69"/>
      <c r="AA12" s="69"/>
      <c r="AB12" s="50" t="s">
        <v>113</v>
      </c>
      <c r="AC12" s="69">
        <f>ROUND(IF(Assumptions!$B$28&gt;3,T12*(1+Assumptions!$B$25),0),0)</f>
        <v>5620</v>
      </c>
      <c r="AD12" s="69"/>
      <c r="AE12" s="69"/>
      <c r="AF12" s="69"/>
      <c r="AG12" s="69"/>
      <c r="AH12" s="69"/>
      <c r="AI12" s="69"/>
      <c r="AJ12" s="69"/>
      <c r="AK12" s="50" t="s">
        <v>113</v>
      </c>
      <c r="AL12" s="69">
        <f>ROUND(IF(Assumptions!$B$28&gt;4,AC12*(1+Assumptions!$B$25),0),0)</f>
        <v>5620</v>
      </c>
      <c r="AM12" s="69"/>
      <c r="AN12" s="69"/>
      <c r="AO12" s="69"/>
      <c r="AP12" s="69"/>
      <c r="AQ12" s="69"/>
      <c r="AR12" s="69"/>
      <c r="AS12" s="69"/>
      <c r="AT12" s="50" t="s">
        <v>113</v>
      </c>
      <c r="AU12" s="69">
        <f>ROUND(IF(Assumptions!$B$28&gt;5,AL12*(1+Assumptions!$B$25),0),0)</f>
        <v>5620</v>
      </c>
      <c r="AV12" s="69"/>
      <c r="AW12" s="69"/>
      <c r="AX12" s="69"/>
      <c r="AY12" s="69"/>
      <c r="AZ12" s="69"/>
      <c r="BA12" s="69"/>
      <c r="BB12" s="69"/>
      <c r="BC12" s="50" t="s">
        <v>113</v>
      </c>
      <c r="BD12" s="69">
        <f>ROUND(IF(Assumptions!$B$28&gt;6,AU12*(1+Assumptions!$B$25),0),0)</f>
        <v>5620</v>
      </c>
      <c r="BE12" s="69"/>
      <c r="BF12" s="69"/>
      <c r="BG12" s="69"/>
      <c r="BH12" s="69"/>
      <c r="BI12" s="69"/>
      <c r="BJ12" s="69"/>
      <c r="BK12" s="69"/>
      <c r="BL12" s="50" t="s">
        <v>113</v>
      </c>
      <c r="BM12" s="69">
        <f>ROUND(IF(Assumptions!$B$28&gt;7,BD12*(1+Assumptions!$B$25),0),0)</f>
        <v>5620</v>
      </c>
      <c r="BN12" s="69"/>
      <c r="BO12" s="69"/>
      <c r="BP12" s="69"/>
      <c r="BQ12" s="69"/>
      <c r="BR12" s="69"/>
      <c r="BS12" s="69"/>
      <c r="BT12" s="69"/>
      <c r="BU12" s="50" t="s">
        <v>113</v>
      </c>
      <c r="BV12" s="69">
        <f>ROUND(IF(Assumptions!$B$28&gt;8,BM12*(1+Assumptions!$B$25),0),0)</f>
        <v>5620</v>
      </c>
      <c r="BW12" s="69"/>
      <c r="BX12" s="69"/>
      <c r="BY12" s="69"/>
      <c r="BZ12" s="69"/>
      <c r="CA12" s="69"/>
      <c r="CB12" s="69"/>
      <c r="CC12" s="69"/>
      <c r="CD12" s="50" t="s">
        <v>113</v>
      </c>
      <c r="CE12" s="69">
        <f>ROUND(IF(Assumptions!$B$28&gt;9,BV12*(1+Assumptions!$B$25),0),0)</f>
        <v>5620</v>
      </c>
      <c r="CF12" s="69"/>
      <c r="CG12" s="69"/>
      <c r="CH12" s="69"/>
      <c r="CI12" s="69"/>
      <c r="CJ12" s="69"/>
      <c r="CK12" s="69"/>
      <c r="CL12" s="69"/>
    </row>
    <row r="13" spans="1:90" ht="13.7" customHeight="1">
      <c r="A13" s="50" t="s">
        <v>114</v>
      </c>
      <c r="B13" s="41">
        <f>ROUND(IF(Assumptions!$B$28&gt;0,Assumptions!$B$20*(Assumptions!$B$21-(Assumptions!$B$21*Assumptions!$B$22)-Assumptions!$B$23),0),0)</f>
        <v>5620</v>
      </c>
      <c r="C13" s="17"/>
      <c r="D13" s="17"/>
      <c r="E13" s="17"/>
      <c r="F13" s="17"/>
      <c r="G13" s="17"/>
      <c r="H13" s="17"/>
      <c r="I13" s="17"/>
      <c r="J13" s="68" t="s">
        <v>114</v>
      </c>
      <c r="K13" s="41">
        <f>ROUND(IF(Assumptions!$B$28&gt;1,B13*(1+Assumptions!$B$25),0),0)</f>
        <v>5620</v>
      </c>
      <c r="L13" s="38"/>
      <c r="M13" s="38"/>
      <c r="N13" s="38"/>
      <c r="O13" s="38"/>
      <c r="P13" s="38"/>
      <c r="Q13" s="38"/>
      <c r="R13" s="38"/>
      <c r="S13" s="50" t="s">
        <v>114</v>
      </c>
      <c r="T13" s="69">
        <f>ROUND(IF(Assumptions!$B$28&gt;2,K13*(1+Assumptions!$B$25),0),0)</f>
        <v>5620</v>
      </c>
      <c r="U13" s="69"/>
      <c r="V13" s="69"/>
      <c r="W13" s="69"/>
      <c r="X13" s="69"/>
      <c r="Y13" s="69"/>
      <c r="Z13" s="69"/>
      <c r="AA13" s="69"/>
      <c r="AB13" s="50" t="s">
        <v>114</v>
      </c>
      <c r="AC13" s="69">
        <f>ROUND(IF(Assumptions!$B$28&gt;3,T13*(1+Assumptions!$B$25),0),0)</f>
        <v>5620</v>
      </c>
      <c r="AD13" s="69"/>
      <c r="AE13" s="69"/>
      <c r="AF13" s="69"/>
      <c r="AG13" s="69"/>
      <c r="AH13" s="69"/>
      <c r="AI13" s="69"/>
      <c r="AJ13" s="69"/>
      <c r="AK13" s="50" t="s">
        <v>114</v>
      </c>
      <c r="AL13" s="69">
        <f>ROUND(IF(Assumptions!$B$28&gt;4,AC13*(1+Assumptions!$B$25),0),0)</f>
        <v>5620</v>
      </c>
      <c r="AM13" s="69"/>
      <c r="AN13" s="69"/>
      <c r="AO13" s="69"/>
      <c r="AP13" s="69"/>
      <c r="AQ13" s="69"/>
      <c r="AR13" s="69"/>
      <c r="AS13" s="69"/>
      <c r="AT13" s="50" t="s">
        <v>114</v>
      </c>
      <c r="AU13" s="69">
        <f>ROUND(IF(Assumptions!$B$28&gt;5,AL13*(1+Assumptions!$B$25),0),0)</f>
        <v>5620</v>
      </c>
      <c r="AV13" s="69"/>
      <c r="AW13" s="69"/>
      <c r="AX13" s="69"/>
      <c r="AY13" s="69"/>
      <c r="AZ13" s="69"/>
      <c r="BA13" s="69"/>
      <c r="BB13" s="69"/>
      <c r="BC13" s="50" t="s">
        <v>114</v>
      </c>
      <c r="BD13" s="69">
        <f>ROUND(IF(Assumptions!$B$28&gt;6,AU13*(1+Assumptions!$B$25),0),0)</f>
        <v>5620</v>
      </c>
      <c r="BE13" s="69"/>
      <c r="BF13" s="69"/>
      <c r="BG13" s="69"/>
      <c r="BH13" s="69"/>
      <c r="BI13" s="69"/>
      <c r="BJ13" s="69"/>
      <c r="BK13" s="69"/>
      <c r="BL13" s="50" t="s">
        <v>114</v>
      </c>
      <c r="BM13" s="69">
        <f>ROUND(IF(Assumptions!$B$28&gt;7,BD13*(1+Assumptions!$B$25),0),0)</f>
        <v>5620</v>
      </c>
      <c r="BN13" s="69"/>
      <c r="BO13" s="69"/>
      <c r="BP13" s="69"/>
      <c r="BQ13" s="69"/>
      <c r="BR13" s="69"/>
      <c r="BS13" s="69"/>
      <c r="BT13" s="69"/>
      <c r="BU13" s="50" t="s">
        <v>114</v>
      </c>
      <c r="BV13" s="69">
        <f>ROUND(IF(Assumptions!$B$28&gt;8,BM13*(1+Assumptions!$B$25),0),0)</f>
        <v>5620</v>
      </c>
      <c r="BW13" s="69"/>
      <c r="BX13" s="69"/>
      <c r="BY13" s="69"/>
      <c r="BZ13" s="69"/>
      <c r="CA13" s="69"/>
      <c r="CB13" s="69"/>
      <c r="CC13" s="69"/>
      <c r="CD13" s="50" t="s">
        <v>114</v>
      </c>
      <c r="CE13" s="69">
        <f>ROUND(IF(Assumptions!$B$28&gt;9,BV13*(1+Assumptions!$B$25),0),0)</f>
        <v>5620</v>
      </c>
      <c r="CF13" s="69"/>
      <c r="CG13" s="69"/>
      <c r="CH13" s="69"/>
      <c r="CI13" s="69"/>
      <c r="CJ13" s="69"/>
      <c r="CK13" s="69"/>
      <c r="CL13" s="69"/>
    </row>
    <row r="14" spans="1:90" ht="13.7" customHeight="1">
      <c r="A14" s="50" t="s">
        <v>115</v>
      </c>
      <c r="B14" s="41">
        <f>ROUND(IF(Assumptions!$B$28&gt;0,Assumptions!$B$20*(Assumptions!$B$21-(Assumptions!$B$21*Assumptions!$B$22)-Assumptions!$B$23),0),0)</f>
        <v>5620</v>
      </c>
      <c r="C14" s="17"/>
      <c r="D14" s="17"/>
      <c r="E14" s="17"/>
      <c r="F14" s="17"/>
      <c r="G14" s="17"/>
      <c r="H14" s="17"/>
      <c r="I14" s="17"/>
      <c r="J14" s="68" t="s">
        <v>115</v>
      </c>
      <c r="K14" s="41">
        <f>ROUND(IF(Assumptions!$B$28&gt;1,B14*(1+Assumptions!$B$25),0),0)</f>
        <v>5620</v>
      </c>
      <c r="L14" s="38"/>
      <c r="M14" s="38"/>
      <c r="N14" s="38"/>
      <c r="O14" s="38"/>
      <c r="P14" s="38"/>
      <c r="Q14" s="38"/>
      <c r="R14" s="38"/>
      <c r="S14" s="50" t="s">
        <v>115</v>
      </c>
      <c r="T14" s="69">
        <f>ROUND(IF(Assumptions!$B$28&gt;2,K14*(1+Assumptions!$B$25),0),0)</f>
        <v>5620</v>
      </c>
      <c r="U14" s="69"/>
      <c r="V14" s="69"/>
      <c r="W14" s="69"/>
      <c r="X14" s="69"/>
      <c r="Y14" s="69"/>
      <c r="Z14" s="69"/>
      <c r="AA14" s="69"/>
      <c r="AB14" s="50" t="s">
        <v>115</v>
      </c>
      <c r="AC14" s="69">
        <f>ROUND(IF(Assumptions!$B$28&gt;3,T14*(1+Assumptions!$B$25),0),0)</f>
        <v>5620</v>
      </c>
      <c r="AD14" s="69"/>
      <c r="AE14" s="69"/>
      <c r="AF14" s="69"/>
      <c r="AG14" s="69"/>
      <c r="AH14" s="69"/>
      <c r="AI14" s="69"/>
      <c r="AJ14" s="69"/>
      <c r="AK14" s="50" t="s">
        <v>115</v>
      </c>
      <c r="AL14" s="69">
        <f>ROUND(IF(Assumptions!$B$28&gt;4,AC14*(1+Assumptions!$B$25),0),0)</f>
        <v>5620</v>
      </c>
      <c r="AM14" s="69"/>
      <c r="AN14" s="69"/>
      <c r="AO14" s="69"/>
      <c r="AP14" s="69"/>
      <c r="AQ14" s="69"/>
      <c r="AR14" s="69"/>
      <c r="AS14" s="69"/>
      <c r="AT14" s="50" t="s">
        <v>115</v>
      </c>
      <c r="AU14" s="69">
        <f>ROUND(IF(Assumptions!$B$28&gt;5,AL14*(1+Assumptions!$B$25),0),0)</f>
        <v>5620</v>
      </c>
      <c r="AV14" s="69"/>
      <c r="AW14" s="69"/>
      <c r="AX14" s="69"/>
      <c r="AY14" s="69"/>
      <c r="AZ14" s="69"/>
      <c r="BA14" s="69"/>
      <c r="BB14" s="69"/>
      <c r="BC14" s="50" t="s">
        <v>115</v>
      </c>
      <c r="BD14" s="69">
        <f>ROUND(IF(Assumptions!$B$28&gt;6,AU14*(1+Assumptions!$B$25),0),0)</f>
        <v>5620</v>
      </c>
      <c r="BE14" s="69"/>
      <c r="BF14" s="69"/>
      <c r="BG14" s="69"/>
      <c r="BH14" s="69"/>
      <c r="BI14" s="69"/>
      <c r="BJ14" s="69"/>
      <c r="BK14" s="69"/>
      <c r="BL14" s="50" t="s">
        <v>115</v>
      </c>
      <c r="BM14" s="69">
        <f>ROUND(IF(Assumptions!$B$28&gt;7,BD14*(1+Assumptions!$B$25),0),0)</f>
        <v>5620</v>
      </c>
      <c r="BN14" s="69"/>
      <c r="BO14" s="69"/>
      <c r="BP14" s="69"/>
      <c r="BQ14" s="69"/>
      <c r="BR14" s="69"/>
      <c r="BS14" s="69"/>
      <c r="BT14" s="69"/>
      <c r="BU14" s="50" t="s">
        <v>115</v>
      </c>
      <c r="BV14" s="69">
        <f>ROUND(IF(Assumptions!$B$28&gt;8,BM14*(1+Assumptions!$B$25),0),0)</f>
        <v>5620</v>
      </c>
      <c r="BW14" s="69"/>
      <c r="BX14" s="69"/>
      <c r="BY14" s="69"/>
      <c r="BZ14" s="69"/>
      <c r="CA14" s="69"/>
      <c r="CB14" s="69"/>
      <c r="CC14" s="69"/>
      <c r="CD14" s="50" t="s">
        <v>115</v>
      </c>
      <c r="CE14" s="69">
        <f>ROUND(IF(Assumptions!$B$28&gt;9,BV14*(1+Assumptions!$B$25),0),0)</f>
        <v>5620</v>
      </c>
      <c r="CF14" s="69"/>
      <c r="CG14" s="69"/>
      <c r="CH14" s="69"/>
      <c r="CI14" s="69"/>
      <c r="CJ14" s="69"/>
      <c r="CK14" s="69"/>
      <c r="CL14" s="69"/>
    </row>
    <row r="15" spans="1:90" ht="13.7" customHeight="1">
      <c r="A15" s="50" t="s">
        <v>116</v>
      </c>
      <c r="B15" s="41">
        <f>ROUND(IF(Assumptions!$B$28&gt;0,Assumptions!$B$20*(Assumptions!$B$21-(Assumptions!$B$21*Assumptions!$B$22)-Assumptions!$B$23),0),0)</f>
        <v>5620</v>
      </c>
      <c r="C15" s="17"/>
      <c r="D15" s="17"/>
      <c r="E15" s="17"/>
      <c r="F15" s="17"/>
      <c r="G15" s="17"/>
      <c r="H15" s="17"/>
      <c r="I15" s="17"/>
      <c r="J15" s="68" t="s">
        <v>116</v>
      </c>
      <c r="K15" s="41">
        <f>ROUND(IF(Assumptions!$B$28&gt;1,B15*(1+Assumptions!$B$25),0),0)</f>
        <v>5620</v>
      </c>
      <c r="L15" s="38"/>
      <c r="M15" s="38"/>
      <c r="N15" s="38"/>
      <c r="O15" s="38"/>
      <c r="P15" s="38"/>
      <c r="Q15" s="38"/>
      <c r="R15" s="38"/>
      <c r="S15" s="50" t="s">
        <v>116</v>
      </c>
      <c r="T15" s="69">
        <f>ROUND(IF(Assumptions!$B$28&gt;2,K15*(1+Assumptions!$B$25),0),0)</f>
        <v>5620</v>
      </c>
      <c r="U15" s="69"/>
      <c r="V15" s="69"/>
      <c r="W15" s="69"/>
      <c r="X15" s="69"/>
      <c r="Y15" s="69"/>
      <c r="Z15" s="69"/>
      <c r="AA15" s="69"/>
      <c r="AB15" s="50" t="s">
        <v>116</v>
      </c>
      <c r="AC15" s="69">
        <f>ROUND(IF(Assumptions!$B$28&gt;3,T15*(1+Assumptions!$B$25),0),0)</f>
        <v>5620</v>
      </c>
      <c r="AD15" s="69"/>
      <c r="AE15" s="69"/>
      <c r="AF15" s="69"/>
      <c r="AG15" s="69"/>
      <c r="AH15" s="69"/>
      <c r="AI15" s="69"/>
      <c r="AJ15" s="69"/>
      <c r="AK15" s="50" t="s">
        <v>116</v>
      </c>
      <c r="AL15" s="69">
        <f>ROUND(IF(Assumptions!$B$28&gt;4,AC15*(1+Assumptions!$B$25),0),0)</f>
        <v>5620</v>
      </c>
      <c r="AM15" s="69"/>
      <c r="AN15" s="69"/>
      <c r="AO15" s="69"/>
      <c r="AP15" s="69"/>
      <c r="AQ15" s="69"/>
      <c r="AR15" s="69"/>
      <c r="AS15" s="69"/>
      <c r="AT15" s="50" t="s">
        <v>116</v>
      </c>
      <c r="AU15" s="69">
        <f>ROUND(IF(Assumptions!$B$28&gt;5,AL15*(1+Assumptions!$B$25),0),0)</f>
        <v>5620</v>
      </c>
      <c r="AV15" s="69"/>
      <c r="AW15" s="69"/>
      <c r="AX15" s="69"/>
      <c r="AY15" s="69"/>
      <c r="AZ15" s="69"/>
      <c r="BA15" s="69"/>
      <c r="BB15" s="69"/>
      <c r="BC15" s="50" t="s">
        <v>116</v>
      </c>
      <c r="BD15" s="69">
        <f>ROUND(IF(Assumptions!$B$28&gt;6,AU15*(1+Assumptions!$B$25),0),0)</f>
        <v>5620</v>
      </c>
      <c r="BE15" s="69"/>
      <c r="BF15" s="69"/>
      <c r="BG15" s="69"/>
      <c r="BH15" s="69"/>
      <c r="BI15" s="69"/>
      <c r="BJ15" s="69"/>
      <c r="BK15" s="69"/>
      <c r="BL15" s="50" t="s">
        <v>116</v>
      </c>
      <c r="BM15" s="69">
        <f>ROUND(IF(Assumptions!$B$28&gt;7,BD15*(1+Assumptions!$B$25),0),0)</f>
        <v>5620</v>
      </c>
      <c r="BN15" s="69"/>
      <c r="BO15" s="69"/>
      <c r="BP15" s="69"/>
      <c r="BQ15" s="69"/>
      <c r="BR15" s="69"/>
      <c r="BS15" s="69"/>
      <c r="BT15" s="69"/>
      <c r="BU15" s="50" t="s">
        <v>116</v>
      </c>
      <c r="BV15" s="69">
        <f>ROUND(IF(Assumptions!$B$28&gt;8,BM15*(1+Assumptions!$B$25),0),0)</f>
        <v>5620</v>
      </c>
      <c r="BW15" s="69"/>
      <c r="BX15" s="69"/>
      <c r="BY15" s="69"/>
      <c r="BZ15" s="69"/>
      <c r="CA15" s="69"/>
      <c r="CB15" s="69"/>
      <c r="CC15" s="69"/>
      <c r="CD15" s="50" t="s">
        <v>116</v>
      </c>
      <c r="CE15" s="69">
        <f>ROUND(IF(Assumptions!$B$28&gt;9,BV15*(1+Assumptions!$B$25),0),0)</f>
        <v>5620</v>
      </c>
      <c r="CF15" s="69"/>
      <c r="CG15" s="69"/>
      <c r="CH15" s="69"/>
      <c r="CI15" s="69"/>
      <c r="CJ15" s="69"/>
      <c r="CK15" s="69"/>
      <c r="CL15" s="69"/>
    </row>
    <row r="16" spans="1:90" ht="13.7" customHeight="1">
      <c r="A16" s="50" t="s">
        <v>117</v>
      </c>
      <c r="B16" s="41">
        <f>ROUND(IF(Assumptions!$B$28&gt;0,Assumptions!$B$20*(Assumptions!$B$21-(Assumptions!$B$21*Assumptions!$B$22)-Assumptions!$B$23),0),0)</f>
        <v>5620</v>
      </c>
      <c r="C16" s="17"/>
      <c r="D16" s="17"/>
      <c r="E16" s="17"/>
      <c r="F16" s="17"/>
      <c r="G16" s="17"/>
      <c r="H16" s="17"/>
      <c r="I16" s="17"/>
      <c r="J16" s="68" t="s">
        <v>117</v>
      </c>
      <c r="K16" s="41">
        <f>ROUND(IF(Assumptions!$B$28&gt;1,B16*(1+Assumptions!$B$25),0),0)</f>
        <v>5620</v>
      </c>
      <c r="L16" s="38"/>
      <c r="M16" s="38"/>
      <c r="N16" s="38"/>
      <c r="O16" s="38"/>
      <c r="P16" s="38"/>
      <c r="Q16" s="38"/>
      <c r="R16" s="38"/>
      <c r="S16" s="50" t="s">
        <v>117</v>
      </c>
      <c r="T16" s="69">
        <f>ROUND(IF(Assumptions!$B$28&gt;2,K16*(1+Assumptions!$B$25),0),0)</f>
        <v>5620</v>
      </c>
      <c r="U16" s="69"/>
      <c r="V16" s="69"/>
      <c r="W16" s="69"/>
      <c r="X16" s="69"/>
      <c r="Y16" s="69"/>
      <c r="Z16" s="69"/>
      <c r="AA16" s="69"/>
      <c r="AB16" s="50" t="s">
        <v>117</v>
      </c>
      <c r="AC16" s="69">
        <f>ROUND(IF(Assumptions!$B$28&gt;3,T16*(1+Assumptions!$B$25),0),0)</f>
        <v>5620</v>
      </c>
      <c r="AD16" s="69"/>
      <c r="AE16" s="69"/>
      <c r="AF16" s="69"/>
      <c r="AG16" s="69"/>
      <c r="AH16" s="69"/>
      <c r="AI16" s="69"/>
      <c r="AJ16" s="69"/>
      <c r="AK16" s="50" t="s">
        <v>117</v>
      </c>
      <c r="AL16" s="69">
        <f>ROUND(IF(Assumptions!$B$28&gt;4,AC16*(1+Assumptions!$B$25),0),0)</f>
        <v>5620</v>
      </c>
      <c r="AM16" s="69"/>
      <c r="AN16" s="69"/>
      <c r="AO16" s="69"/>
      <c r="AP16" s="69"/>
      <c r="AQ16" s="69"/>
      <c r="AR16" s="69"/>
      <c r="AS16" s="69"/>
      <c r="AT16" s="50" t="s">
        <v>117</v>
      </c>
      <c r="AU16" s="69">
        <f>ROUND(IF(Assumptions!$B$28&gt;5,AL16*(1+Assumptions!$B$25),0),0)</f>
        <v>5620</v>
      </c>
      <c r="AV16" s="69"/>
      <c r="AW16" s="69"/>
      <c r="AX16" s="69"/>
      <c r="AY16" s="69"/>
      <c r="AZ16" s="69"/>
      <c r="BA16" s="69"/>
      <c r="BB16" s="69"/>
      <c r="BC16" s="50" t="s">
        <v>117</v>
      </c>
      <c r="BD16" s="69">
        <f>ROUND(IF(Assumptions!$B$28&gt;6,AU16*(1+Assumptions!$B$25),0),0)</f>
        <v>5620</v>
      </c>
      <c r="BE16" s="69"/>
      <c r="BF16" s="69"/>
      <c r="BG16" s="69"/>
      <c r="BH16" s="69"/>
      <c r="BI16" s="69"/>
      <c r="BJ16" s="69"/>
      <c r="BK16" s="69"/>
      <c r="BL16" s="50" t="s">
        <v>117</v>
      </c>
      <c r="BM16" s="69">
        <f>ROUND(IF(Assumptions!$B$28&gt;7,BD16*(1+Assumptions!$B$25),0),0)</f>
        <v>5620</v>
      </c>
      <c r="BN16" s="69"/>
      <c r="BO16" s="69"/>
      <c r="BP16" s="69"/>
      <c r="BQ16" s="69"/>
      <c r="BR16" s="69"/>
      <c r="BS16" s="69"/>
      <c r="BT16" s="69"/>
      <c r="BU16" s="50" t="s">
        <v>117</v>
      </c>
      <c r="BV16" s="69">
        <f>ROUND(IF(Assumptions!$B$28&gt;8,BM16*(1+Assumptions!$B$25),0),0)</f>
        <v>5620</v>
      </c>
      <c r="BW16" s="69"/>
      <c r="BX16" s="69"/>
      <c r="BY16" s="69"/>
      <c r="BZ16" s="69"/>
      <c r="CA16" s="69"/>
      <c r="CB16" s="69"/>
      <c r="CC16" s="69"/>
      <c r="CD16" s="50" t="s">
        <v>117</v>
      </c>
      <c r="CE16" s="69">
        <f>ROUND(IF(Assumptions!$B$28&gt;9,BV16*(1+Assumptions!$B$25),0),0)</f>
        <v>5620</v>
      </c>
      <c r="CF16" s="69"/>
      <c r="CG16" s="69"/>
      <c r="CH16" s="69"/>
      <c r="CI16" s="69"/>
      <c r="CJ16" s="69"/>
      <c r="CK16" s="69"/>
      <c r="CL16" s="69"/>
    </row>
    <row r="17" spans="1:90" ht="13.7" customHeight="1">
      <c r="A17" s="50" t="s">
        <v>118</v>
      </c>
      <c r="B17" s="41">
        <f>ROUND(IF(Assumptions!$B$28&gt;0,Assumptions!$B$20*(Assumptions!$B$21-(Assumptions!$B$21*Assumptions!$B$22)-Assumptions!$B$23),0),0)</f>
        <v>5620</v>
      </c>
      <c r="C17" s="17"/>
      <c r="D17" s="17"/>
      <c r="E17" s="17"/>
      <c r="F17" s="17"/>
      <c r="G17" s="17"/>
      <c r="H17" s="17"/>
      <c r="I17" s="17"/>
      <c r="J17" s="68" t="s">
        <v>118</v>
      </c>
      <c r="K17" s="41">
        <f>ROUND(IF(Assumptions!$B$28&gt;1,B17*(1+Assumptions!$B$25),0),0)</f>
        <v>5620</v>
      </c>
      <c r="L17" s="38"/>
      <c r="M17" s="38"/>
      <c r="N17" s="38"/>
      <c r="O17" s="38"/>
      <c r="P17" s="38"/>
      <c r="Q17" s="38"/>
      <c r="R17" s="38"/>
      <c r="S17" s="50" t="s">
        <v>118</v>
      </c>
      <c r="T17" s="69">
        <f>ROUND(IF(Assumptions!$B$28&gt;2,K17*(1+Assumptions!$B$25),0),0)</f>
        <v>5620</v>
      </c>
      <c r="U17" s="69"/>
      <c r="V17" s="69"/>
      <c r="W17" s="69"/>
      <c r="X17" s="69"/>
      <c r="Y17" s="69"/>
      <c r="Z17" s="69"/>
      <c r="AA17" s="69"/>
      <c r="AB17" s="50" t="s">
        <v>118</v>
      </c>
      <c r="AC17" s="69">
        <f>ROUND(IF(Assumptions!$B$28&gt;3,T17*(1+Assumptions!$B$25),0),0)</f>
        <v>5620</v>
      </c>
      <c r="AD17" s="69"/>
      <c r="AE17" s="69"/>
      <c r="AF17" s="69"/>
      <c r="AG17" s="69"/>
      <c r="AH17" s="69"/>
      <c r="AI17" s="69"/>
      <c r="AJ17" s="69"/>
      <c r="AK17" s="50" t="s">
        <v>118</v>
      </c>
      <c r="AL17" s="69">
        <f>ROUND(IF(Assumptions!$B$28&gt;4,AC17*(1+Assumptions!$B$25),0),0)</f>
        <v>5620</v>
      </c>
      <c r="AM17" s="69"/>
      <c r="AN17" s="69"/>
      <c r="AO17" s="69"/>
      <c r="AP17" s="69"/>
      <c r="AQ17" s="69"/>
      <c r="AR17" s="69"/>
      <c r="AS17" s="69"/>
      <c r="AT17" s="50" t="s">
        <v>118</v>
      </c>
      <c r="AU17" s="69">
        <f>ROUND(IF(Assumptions!$B$28&gt;5,AL17*(1+Assumptions!$B$25),0),0)</f>
        <v>5620</v>
      </c>
      <c r="AV17" s="69"/>
      <c r="AW17" s="69"/>
      <c r="AX17" s="69"/>
      <c r="AY17" s="69"/>
      <c r="AZ17" s="69"/>
      <c r="BA17" s="69"/>
      <c r="BB17" s="69"/>
      <c r="BC17" s="50" t="s">
        <v>118</v>
      </c>
      <c r="BD17" s="69">
        <f>ROUND(IF(Assumptions!$B$28&gt;6,AU17*(1+Assumptions!$B$25),0),0)</f>
        <v>5620</v>
      </c>
      <c r="BE17" s="69"/>
      <c r="BF17" s="69"/>
      <c r="BG17" s="69"/>
      <c r="BH17" s="69"/>
      <c r="BI17" s="69"/>
      <c r="BJ17" s="69"/>
      <c r="BK17" s="69"/>
      <c r="BL17" s="50" t="s">
        <v>118</v>
      </c>
      <c r="BM17" s="69">
        <f>ROUND(IF(Assumptions!$B$28&gt;7,BD17*(1+Assumptions!$B$25),0),0)</f>
        <v>5620</v>
      </c>
      <c r="BN17" s="69"/>
      <c r="BO17" s="69"/>
      <c r="BP17" s="69"/>
      <c r="BQ17" s="69"/>
      <c r="BR17" s="69"/>
      <c r="BS17" s="69"/>
      <c r="BT17" s="69"/>
      <c r="BU17" s="50" t="s">
        <v>118</v>
      </c>
      <c r="BV17" s="69">
        <f>ROUND(IF(Assumptions!$B$28&gt;8,BM17*(1+Assumptions!$B$25),0),0)</f>
        <v>5620</v>
      </c>
      <c r="BW17" s="69"/>
      <c r="BX17" s="69"/>
      <c r="BY17" s="69"/>
      <c r="BZ17" s="69"/>
      <c r="CA17" s="69"/>
      <c r="CB17" s="69"/>
      <c r="CC17" s="69"/>
      <c r="CD17" s="50" t="s">
        <v>118</v>
      </c>
      <c r="CE17" s="69">
        <f>ROUND(IF(Assumptions!$B$28&gt;9,BV17*(1+Assumptions!$B$25),0),0)</f>
        <v>5620</v>
      </c>
      <c r="CF17" s="69"/>
      <c r="CG17" s="69"/>
      <c r="CH17" s="69"/>
      <c r="CI17" s="69"/>
      <c r="CJ17" s="69"/>
      <c r="CK17" s="69"/>
      <c r="CL17" s="69"/>
    </row>
    <row r="18" spans="1:90" ht="13.7" customHeight="1">
      <c r="A18" s="50" t="s">
        <v>119</v>
      </c>
      <c r="B18" s="41">
        <f>ROUND(IF(Assumptions!$B$28&gt;0,Assumptions!$B$20*(Assumptions!$B$21-(Assumptions!$B$21*Assumptions!$B$22)-Assumptions!$B$23),0),0)</f>
        <v>5620</v>
      </c>
      <c r="C18" s="17"/>
      <c r="D18" s="17"/>
      <c r="E18" s="17"/>
      <c r="F18" s="17"/>
      <c r="G18" s="17"/>
      <c r="H18" s="17"/>
      <c r="I18" s="17"/>
      <c r="J18" s="68" t="s">
        <v>119</v>
      </c>
      <c r="K18" s="41">
        <f>ROUND(IF(Assumptions!$B$28&gt;1,B18*(1+Assumptions!$B$25),0),0)</f>
        <v>5620</v>
      </c>
      <c r="L18" s="38"/>
      <c r="M18" s="38"/>
      <c r="N18" s="38"/>
      <c r="O18" s="38"/>
      <c r="P18" s="38"/>
      <c r="Q18" s="38"/>
      <c r="R18" s="38"/>
      <c r="S18" s="50" t="s">
        <v>119</v>
      </c>
      <c r="T18" s="69">
        <f>ROUND(IF(Assumptions!$B$28&gt;2,K18*(1+Assumptions!$B$25),0),0)</f>
        <v>5620</v>
      </c>
      <c r="U18" s="69"/>
      <c r="V18" s="69"/>
      <c r="W18" s="69"/>
      <c r="X18" s="69"/>
      <c r="Y18" s="69"/>
      <c r="Z18" s="69"/>
      <c r="AA18" s="69"/>
      <c r="AB18" s="50" t="s">
        <v>119</v>
      </c>
      <c r="AC18" s="69">
        <f>ROUND(IF(Assumptions!$B$28&gt;3,T18*(1+Assumptions!$B$25),0),0)</f>
        <v>5620</v>
      </c>
      <c r="AD18" s="69"/>
      <c r="AE18" s="69"/>
      <c r="AF18" s="69"/>
      <c r="AG18" s="69"/>
      <c r="AH18" s="69"/>
      <c r="AI18" s="69"/>
      <c r="AJ18" s="69"/>
      <c r="AK18" s="50" t="s">
        <v>119</v>
      </c>
      <c r="AL18" s="69">
        <f>ROUND(IF(Assumptions!$B$28&gt;4,AC18*(1+Assumptions!$B$25),0),0)</f>
        <v>5620</v>
      </c>
      <c r="AM18" s="69"/>
      <c r="AN18" s="69"/>
      <c r="AO18" s="69"/>
      <c r="AP18" s="69"/>
      <c r="AQ18" s="69"/>
      <c r="AR18" s="69"/>
      <c r="AS18" s="69"/>
      <c r="AT18" s="50" t="s">
        <v>119</v>
      </c>
      <c r="AU18" s="69">
        <f>ROUND(IF(Assumptions!$B$28&gt;5,AL18*(1+Assumptions!$B$25),0),0)</f>
        <v>5620</v>
      </c>
      <c r="AV18" s="69"/>
      <c r="AW18" s="69"/>
      <c r="AX18" s="69"/>
      <c r="AY18" s="69"/>
      <c r="AZ18" s="69"/>
      <c r="BA18" s="69"/>
      <c r="BB18" s="69"/>
      <c r="BC18" s="50" t="s">
        <v>119</v>
      </c>
      <c r="BD18" s="69">
        <f>ROUND(IF(Assumptions!$B$28&gt;6,AU18*(1+Assumptions!$B$25),0),0)</f>
        <v>5620</v>
      </c>
      <c r="BE18" s="69"/>
      <c r="BF18" s="69"/>
      <c r="BG18" s="69"/>
      <c r="BH18" s="69"/>
      <c r="BI18" s="69"/>
      <c r="BJ18" s="69"/>
      <c r="BK18" s="69"/>
      <c r="BL18" s="50" t="s">
        <v>119</v>
      </c>
      <c r="BM18" s="69">
        <f>ROUND(IF(Assumptions!$B$28&gt;7,BD18*(1+Assumptions!$B$25),0),0)</f>
        <v>5620</v>
      </c>
      <c r="BN18" s="69"/>
      <c r="BO18" s="69"/>
      <c r="BP18" s="69"/>
      <c r="BQ18" s="69"/>
      <c r="BR18" s="69"/>
      <c r="BS18" s="69"/>
      <c r="BT18" s="69"/>
      <c r="BU18" s="50" t="s">
        <v>119</v>
      </c>
      <c r="BV18" s="69">
        <f>ROUND(IF(Assumptions!$B$28&gt;8,BM18*(1+Assumptions!$B$25),0),0)</f>
        <v>5620</v>
      </c>
      <c r="BW18" s="69"/>
      <c r="BX18" s="69"/>
      <c r="BY18" s="69"/>
      <c r="BZ18" s="69"/>
      <c r="CA18" s="69"/>
      <c r="CB18" s="69"/>
      <c r="CC18" s="69"/>
      <c r="CD18" s="50" t="s">
        <v>119</v>
      </c>
      <c r="CE18" s="69">
        <f>ROUND(IF(Assumptions!$B$28&gt;9,BV18*(1+Assumptions!$B$25),0),0)</f>
        <v>5620</v>
      </c>
      <c r="CF18" s="69"/>
      <c r="CG18" s="69"/>
      <c r="CH18" s="69"/>
      <c r="CI18" s="69"/>
      <c r="CJ18" s="69"/>
      <c r="CK18" s="69"/>
      <c r="CL18" s="69"/>
    </row>
    <row r="19" spans="1:90" ht="13.7" customHeight="1">
      <c r="A19" s="50" t="s">
        <v>120</v>
      </c>
      <c r="B19" s="41">
        <f>ROUND(IF(Assumptions!$B$28&gt;0,Assumptions!$B$20*(Assumptions!$B$21-(Assumptions!$B$21*Assumptions!$B$22)-Assumptions!$B$23),0),0)</f>
        <v>5620</v>
      </c>
      <c r="C19" s="17"/>
      <c r="D19" s="17"/>
      <c r="E19" s="17"/>
      <c r="F19" s="17"/>
      <c r="G19" s="17"/>
      <c r="H19" s="17"/>
      <c r="I19" s="17"/>
      <c r="J19" s="68" t="s">
        <v>120</v>
      </c>
      <c r="K19" s="41">
        <f>ROUND(IF(Assumptions!$B$28&gt;1,B19*(1+Assumptions!$B$25),0),0)</f>
        <v>5620</v>
      </c>
      <c r="L19" s="38"/>
      <c r="M19" s="38"/>
      <c r="N19" s="38"/>
      <c r="O19" s="38"/>
      <c r="P19" s="38"/>
      <c r="Q19" s="38"/>
      <c r="R19" s="38"/>
      <c r="S19" s="50" t="s">
        <v>120</v>
      </c>
      <c r="T19" s="69">
        <f>ROUND(IF(Assumptions!$B$28&gt;2,K19*(1+Assumptions!$B$25),0),0)</f>
        <v>5620</v>
      </c>
      <c r="U19" s="69"/>
      <c r="V19" s="69"/>
      <c r="W19" s="69"/>
      <c r="X19" s="69"/>
      <c r="Y19" s="69"/>
      <c r="Z19" s="69"/>
      <c r="AA19" s="69"/>
      <c r="AB19" s="50" t="s">
        <v>120</v>
      </c>
      <c r="AC19" s="69">
        <f>ROUND(IF(Assumptions!$B$28&gt;3,T19*(1+Assumptions!$B$25),0),0)</f>
        <v>5620</v>
      </c>
      <c r="AD19" s="69"/>
      <c r="AE19" s="69"/>
      <c r="AF19" s="69"/>
      <c r="AG19" s="69"/>
      <c r="AH19" s="69"/>
      <c r="AI19" s="69"/>
      <c r="AJ19" s="69"/>
      <c r="AK19" s="50" t="s">
        <v>120</v>
      </c>
      <c r="AL19" s="69">
        <f>ROUND(IF(Assumptions!$B$28&gt;4,AC19*(1+Assumptions!$B$25),0),0)</f>
        <v>5620</v>
      </c>
      <c r="AM19" s="69"/>
      <c r="AN19" s="69"/>
      <c r="AO19" s="69"/>
      <c r="AP19" s="69"/>
      <c r="AQ19" s="69"/>
      <c r="AR19" s="69"/>
      <c r="AS19" s="69"/>
      <c r="AT19" s="50" t="s">
        <v>120</v>
      </c>
      <c r="AU19" s="69">
        <f>ROUND(IF(Assumptions!$B$28&gt;5,AL19*(1+Assumptions!$B$25),0),0)</f>
        <v>5620</v>
      </c>
      <c r="AV19" s="69"/>
      <c r="AW19" s="69"/>
      <c r="AX19" s="69"/>
      <c r="AY19" s="69"/>
      <c r="AZ19" s="69"/>
      <c r="BA19" s="69"/>
      <c r="BB19" s="69"/>
      <c r="BC19" s="50" t="s">
        <v>120</v>
      </c>
      <c r="BD19" s="69">
        <f>ROUND(IF(Assumptions!$B$28&gt;6,AU19*(1+Assumptions!$B$25),0),0)</f>
        <v>5620</v>
      </c>
      <c r="BE19" s="69"/>
      <c r="BF19" s="69"/>
      <c r="BG19" s="69"/>
      <c r="BH19" s="69"/>
      <c r="BI19" s="69"/>
      <c r="BJ19" s="69"/>
      <c r="BK19" s="69"/>
      <c r="BL19" s="50" t="s">
        <v>120</v>
      </c>
      <c r="BM19" s="69">
        <f>ROUND(IF(Assumptions!$B$28&gt;7,BD19*(1+Assumptions!$B$25),0),0)</f>
        <v>5620</v>
      </c>
      <c r="BN19" s="69"/>
      <c r="BO19" s="69"/>
      <c r="BP19" s="69"/>
      <c r="BQ19" s="69"/>
      <c r="BR19" s="69"/>
      <c r="BS19" s="69"/>
      <c r="BT19" s="69"/>
      <c r="BU19" s="50" t="s">
        <v>120</v>
      </c>
      <c r="BV19" s="69">
        <f>ROUND(IF(Assumptions!$B$28&gt;8,BM19*(1+Assumptions!$B$25),0),0)</f>
        <v>5620</v>
      </c>
      <c r="BW19" s="69"/>
      <c r="BX19" s="69"/>
      <c r="BY19" s="69"/>
      <c r="BZ19" s="69"/>
      <c r="CA19" s="69"/>
      <c r="CB19" s="69"/>
      <c r="CC19" s="69"/>
      <c r="CD19" s="50" t="s">
        <v>120</v>
      </c>
      <c r="CE19" s="69">
        <f>ROUND(IF(Assumptions!$B$28&gt;9,BV19*(1+Assumptions!$B$25),0),0)</f>
        <v>5620</v>
      </c>
      <c r="CF19" s="69"/>
      <c r="CG19" s="69"/>
      <c r="CH19" s="69"/>
      <c r="CI19" s="69"/>
      <c r="CJ19" s="69"/>
      <c r="CK19" s="69"/>
      <c r="CL19" s="69"/>
    </row>
    <row r="20" spans="1:90" ht="13.7" customHeight="1">
      <c r="A20" s="38"/>
      <c r="B20" s="41">
        <f>SUM(B8:B19)</f>
        <v>67440</v>
      </c>
      <c r="C20" s="17"/>
      <c r="D20" s="17"/>
      <c r="E20" s="17"/>
      <c r="F20" s="17"/>
      <c r="G20" s="17"/>
      <c r="H20" s="17"/>
      <c r="I20" s="17"/>
      <c r="J20" s="17"/>
      <c r="K20" s="41">
        <f>SUM(K8:K19)</f>
        <v>67440</v>
      </c>
      <c r="L20" s="38"/>
      <c r="M20" s="38"/>
      <c r="N20" s="38"/>
      <c r="O20" s="38"/>
      <c r="P20" s="38"/>
      <c r="Q20" s="38"/>
      <c r="R20" s="38"/>
      <c r="S20" s="38"/>
      <c r="T20" s="69">
        <f>SUM(T8:T19)</f>
        <v>67440</v>
      </c>
      <c r="U20" s="38"/>
      <c r="V20" s="38"/>
      <c r="W20" s="38"/>
      <c r="X20" s="38"/>
      <c r="Y20" s="38"/>
      <c r="Z20" s="38"/>
      <c r="AA20" s="38"/>
      <c r="AB20" s="38"/>
      <c r="AC20" s="69">
        <f>SUM(AC8:AC19)</f>
        <v>67440</v>
      </c>
      <c r="AD20" s="38"/>
      <c r="AE20" s="38"/>
      <c r="AF20" s="38"/>
      <c r="AG20" s="38"/>
      <c r="AH20" s="38"/>
      <c r="AI20" s="38"/>
      <c r="AJ20" s="38"/>
      <c r="AK20" s="38"/>
      <c r="AL20" s="69">
        <f>SUM(AL8:AL19)</f>
        <v>67440</v>
      </c>
      <c r="AM20" s="38"/>
      <c r="AN20" s="69"/>
      <c r="AO20" s="38"/>
      <c r="AP20" s="38"/>
      <c r="AQ20" s="38"/>
      <c r="AR20" s="38"/>
      <c r="AS20" s="38"/>
      <c r="AT20" s="38"/>
      <c r="AU20" s="69">
        <f>SUM(AU8:AU19)</f>
        <v>67440</v>
      </c>
      <c r="AV20" s="38"/>
      <c r="AW20" s="38"/>
      <c r="AX20" s="38"/>
      <c r="AY20" s="38"/>
      <c r="AZ20" s="38"/>
      <c r="BA20" s="38"/>
      <c r="BB20" s="38"/>
      <c r="BC20" s="38"/>
      <c r="BD20" s="69">
        <f>SUM(BD8:BD19)</f>
        <v>67440</v>
      </c>
      <c r="BE20" s="38"/>
      <c r="BF20" s="38"/>
      <c r="BG20" s="38"/>
      <c r="BH20" s="38"/>
      <c r="BI20" s="38"/>
      <c r="BJ20" s="38"/>
      <c r="BK20" s="38"/>
      <c r="BL20" s="38"/>
      <c r="BM20" s="69">
        <f>SUM(BM8:BM19)</f>
        <v>67440</v>
      </c>
      <c r="BN20" s="38"/>
      <c r="BO20" s="38"/>
      <c r="BP20" s="38"/>
      <c r="BQ20" s="38"/>
      <c r="BR20" s="38"/>
      <c r="BS20" s="38"/>
      <c r="BT20" s="38"/>
      <c r="BU20" s="38"/>
      <c r="BV20" s="69">
        <f>SUM(BV8:BV19)</f>
        <v>67440</v>
      </c>
      <c r="BW20" s="38"/>
      <c r="BX20" s="38"/>
      <c r="BY20" s="38"/>
      <c r="BZ20" s="38"/>
      <c r="CA20" s="38"/>
      <c r="CB20" s="38"/>
      <c r="CC20" s="38"/>
      <c r="CD20" s="38"/>
      <c r="CE20" s="69">
        <f>SUM(CE8:CE19)</f>
        <v>67440</v>
      </c>
      <c r="CF20" s="38"/>
      <c r="CG20" s="38"/>
      <c r="CH20" s="38"/>
      <c r="CI20" s="38"/>
      <c r="CJ20" s="38"/>
      <c r="CK20" s="38"/>
      <c r="CL20" s="38"/>
    </row>
    <row r="21" spans="1:90" ht="13.7" customHeight="1">
      <c r="A21" s="50" t="str">
        <f t="shared" ref="A21:A32" si="0">A8</f>
        <v>Jan</v>
      </c>
      <c r="B21" s="41">
        <f>IF(Assumptions!$B$27&gt;12,12,Assumptions!$B$27)</f>
        <v>12</v>
      </c>
      <c r="C21" s="41">
        <f>IF(Assumptions!$B$27&gt;B21+12,B21+12,Assumptions!$B$27)</f>
        <v>24</v>
      </c>
      <c r="D21" s="41">
        <f>IF(Assumptions!$B$27&gt;C21+12,C21+12,Assumptions!$B$27)</f>
        <v>36</v>
      </c>
      <c r="E21" s="41">
        <f>IF(Assumptions!$B$27&gt;D21+12,D21+12,Assumptions!$B$27)</f>
        <v>48</v>
      </c>
      <c r="F21" s="41">
        <f>IF(Assumptions!$B$27&gt;E21+12,E21+12,Assumptions!$B$27)</f>
        <v>48</v>
      </c>
      <c r="G21" s="41">
        <f>IF(Assumptions!$B$27&gt;F21+12,F21+12,Assumptions!$B$27)</f>
        <v>48</v>
      </c>
      <c r="H21" s="41">
        <f>IF(Assumptions!$B$27&gt;G21+12,G21+12,Assumptions!$B$27)</f>
        <v>48</v>
      </c>
      <c r="I21" s="41">
        <f>IF(Assumptions!$B$27&gt;H21+12,H21+12,Assumptions!$B$27)</f>
        <v>48</v>
      </c>
      <c r="J21" s="68" t="str">
        <f t="shared" ref="J21:J32" si="1">J8</f>
        <v>Jan</v>
      </c>
      <c r="K21" s="41">
        <f>IF(Assumptions!$B$27&gt;12,12,Assumptions!$B$27)</f>
        <v>12</v>
      </c>
      <c r="L21" s="69">
        <f>IF(Assumptions!$B$27&gt;K21+12,K21+12,Assumptions!$B$27)</f>
        <v>24</v>
      </c>
      <c r="M21" s="69">
        <f>IF(Assumptions!$B$27&gt;L21+12,L21+12,Assumptions!$B$27)</f>
        <v>36</v>
      </c>
      <c r="N21" s="69">
        <f>IF(Assumptions!$B$27&gt;M21+12,M21+12,Assumptions!$B$27)</f>
        <v>48</v>
      </c>
      <c r="O21" s="69">
        <f>IF(Assumptions!$B$27&gt;N21+12,N21+12,Assumptions!$B$27)</f>
        <v>48</v>
      </c>
      <c r="P21" s="69">
        <f>IF(Assumptions!$B$27&gt;O21+12,O21+12,Assumptions!$B$27)</f>
        <v>48</v>
      </c>
      <c r="Q21" s="69">
        <f>IF(Assumptions!$B$27&gt;P21+12,P21+12,Assumptions!$B$27)</f>
        <v>48</v>
      </c>
      <c r="R21" s="69">
        <f>IF(Assumptions!$B$27&gt;Q21+12,Q21+12,Assumptions!$B$27)</f>
        <v>48</v>
      </c>
      <c r="S21" s="50" t="str">
        <f t="shared" ref="S21:S32" si="2">S8</f>
        <v>Jan</v>
      </c>
      <c r="T21" s="69">
        <f>IF(Assumptions!$B$27&gt;12,12,Assumptions!$B$27)</f>
        <v>12</v>
      </c>
      <c r="U21" s="69">
        <f>IF(Assumptions!$B$27&gt;T21+12,T21+12,Assumptions!$B$27)</f>
        <v>24</v>
      </c>
      <c r="V21" s="69">
        <f>IF(Assumptions!$B$27&gt;U21+12,U21+12,Assumptions!$B$27)</f>
        <v>36</v>
      </c>
      <c r="W21" s="69">
        <f>IF(Assumptions!$B$27&gt;V21+12,V21+12,Assumptions!$B$27)</f>
        <v>48</v>
      </c>
      <c r="X21" s="69">
        <f>IF(Assumptions!$B$27&gt;W21+12,W21+12,Assumptions!$B$27)</f>
        <v>48</v>
      </c>
      <c r="Y21" s="69">
        <f>IF(Assumptions!$B$27&gt;X21+12,X21+12,Assumptions!$B$27)</f>
        <v>48</v>
      </c>
      <c r="Z21" s="69">
        <f>IF(Assumptions!$B$27&gt;Y21+12,Y21+12,Assumptions!$B$27)</f>
        <v>48</v>
      </c>
      <c r="AA21" s="69">
        <f>IF(Assumptions!$B$27&gt;Z21+12,Z21+12,Assumptions!$B$27)</f>
        <v>48</v>
      </c>
      <c r="AB21" s="50" t="str">
        <f t="shared" ref="AB21:AB32" si="3">AB8</f>
        <v>Jan</v>
      </c>
      <c r="AC21" s="69">
        <f>IF(Assumptions!$B$27&gt;12,12,Assumptions!$B$27)</f>
        <v>12</v>
      </c>
      <c r="AD21" s="69">
        <f>IF(Assumptions!$B$27&gt;AC21+12,AC21+12,Assumptions!$B$27)</f>
        <v>24</v>
      </c>
      <c r="AE21" s="69">
        <f>IF(Assumptions!$B$27&gt;AD21+12,AD21+12,Assumptions!$B$27)</f>
        <v>36</v>
      </c>
      <c r="AF21" s="69">
        <f>IF(Assumptions!$B$27&gt;AE21+12,AE21+12,Assumptions!$B$27)</f>
        <v>48</v>
      </c>
      <c r="AG21" s="69">
        <f>IF(Assumptions!$B$27&gt;AF21+12,AF21+12,Assumptions!$B$27)</f>
        <v>48</v>
      </c>
      <c r="AH21" s="69">
        <f>IF(Assumptions!$B$27&gt;AG21+12,AG21+12,Assumptions!$B$27)</f>
        <v>48</v>
      </c>
      <c r="AI21" s="69">
        <f>IF(Assumptions!$B$27&gt;AH21+12,AH21+12,Assumptions!$B$27)</f>
        <v>48</v>
      </c>
      <c r="AJ21" s="69">
        <f>IF(Assumptions!$B$27&gt;AI21+12,AI21+12,Assumptions!$B$27)</f>
        <v>48</v>
      </c>
      <c r="AK21" s="50" t="str">
        <f t="shared" ref="AK21:AK32" si="4">AK8</f>
        <v>Jan</v>
      </c>
      <c r="AL21" s="69">
        <f>IF(Assumptions!$B$27&gt;12,12,Assumptions!$B$27)</f>
        <v>12</v>
      </c>
      <c r="AM21" s="69">
        <f>IF(Assumptions!$B$27&gt;AL21+12,AL21+12,Assumptions!$B$27)</f>
        <v>24</v>
      </c>
      <c r="AN21" s="69">
        <f>IF(Assumptions!$B$27&gt;AM21+12,AM21+12,Assumptions!$B$27)</f>
        <v>36</v>
      </c>
      <c r="AO21" s="69">
        <f>IF(Assumptions!$B$27&gt;AN21+12,AN21+12,Assumptions!$B$27)</f>
        <v>48</v>
      </c>
      <c r="AP21" s="69">
        <f>IF(Assumptions!$B$27&gt;AO21+12,AO21+12,Assumptions!$B$27)</f>
        <v>48</v>
      </c>
      <c r="AQ21" s="69">
        <f>IF(Assumptions!$B$27&gt;AP21+12,AP21+12,Assumptions!$B$27)</f>
        <v>48</v>
      </c>
      <c r="AR21" s="69">
        <f>IF(Assumptions!$B$27&gt;AQ21+12,AQ21+12,Assumptions!$B$27)</f>
        <v>48</v>
      </c>
      <c r="AS21" s="69">
        <f>IF(Assumptions!$B$27&gt;AR21+12,AR21+12,Assumptions!$B$27)</f>
        <v>48</v>
      </c>
      <c r="AT21" s="50" t="str">
        <f t="shared" ref="AT21:AT32" si="5">AT8</f>
        <v>Jan</v>
      </c>
      <c r="AU21" s="69">
        <f>IF(Assumptions!$B$27&gt;12,12,Assumptions!$B$27)</f>
        <v>12</v>
      </c>
      <c r="AV21" s="69">
        <f>IF(Assumptions!$B$27&gt;AU21+12,AU21+12,Assumptions!$B$27)</f>
        <v>24</v>
      </c>
      <c r="AW21" s="69">
        <f>IF(Assumptions!$B$27&gt;AV21+12,AV21+12,Assumptions!$B$27)</f>
        <v>36</v>
      </c>
      <c r="AX21" s="69">
        <f>IF(Assumptions!$B$27&gt;AW21+12,AW21+12,Assumptions!$B$27)</f>
        <v>48</v>
      </c>
      <c r="AY21" s="69">
        <f>IF(Assumptions!$B$27&gt;AX21+12,AX21+12,Assumptions!$B$27)</f>
        <v>48</v>
      </c>
      <c r="AZ21" s="69">
        <f>IF(Assumptions!$B$27&gt;AY21+12,AY21+12,Assumptions!$B$27)</f>
        <v>48</v>
      </c>
      <c r="BA21" s="69">
        <f>IF(Assumptions!$B$27&gt;AZ21+12,AZ21+12,Assumptions!$B$27)</f>
        <v>48</v>
      </c>
      <c r="BB21" s="69">
        <f>IF(Assumptions!$B$27&gt;BA21+12,BA21+12,Assumptions!$B$27)</f>
        <v>48</v>
      </c>
      <c r="BC21" s="50" t="str">
        <f t="shared" ref="BC21:BC32" si="6">BC8</f>
        <v>Jan</v>
      </c>
      <c r="BD21" s="69">
        <f>IF(Assumptions!$B$27&gt;12,12,Assumptions!$B$27)</f>
        <v>12</v>
      </c>
      <c r="BE21" s="69">
        <f>IF(Assumptions!$B$27&gt;BD21+12,BD21+12,Assumptions!$B$27)</f>
        <v>24</v>
      </c>
      <c r="BF21" s="69">
        <f>IF(Assumptions!$B$27&gt;BE21+12,BE21+12,Assumptions!$B$27)</f>
        <v>36</v>
      </c>
      <c r="BG21" s="69">
        <f>IF(Assumptions!$B$27&gt;BF21+12,BF21+12,Assumptions!$B$27)</f>
        <v>48</v>
      </c>
      <c r="BH21" s="69">
        <f>IF(Assumptions!$B$27&gt;BG21+12,BG21+12,Assumptions!$B$27)</f>
        <v>48</v>
      </c>
      <c r="BI21" s="69">
        <f>IF(Assumptions!$B$27&gt;BH21+12,BH21+12,Assumptions!$B$27)</f>
        <v>48</v>
      </c>
      <c r="BJ21" s="69">
        <f>IF(Assumptions!$B$27&gt;BI21+12,BI21+12,Assumptions!$B$27)</f>
        <v>48</v>
      </c>
      <c r="BK21" s="69">
        <f>IF(Assumptions!$B$27&gt;BJ21+12,BJ21+12,Assumptions!$B$27)</f>
        <v>48</v>
      </c>
      <c r="BL21" s="50" t="str">
        <f t="shared" ref="BL21:BL32" si="7">BL8</f>
        <v>Jan</v>
      </c>
      <c r="BM21" s="69">
        <f>IF(Assumptions!$B$27&gt;12,12,Assumptions!$B$27)</f>
        <v>12</v>
      </c>
      <c r="BN21" s="69">
        <f>IF(Assumptions!$B$27&gt;BM21+12,BM21+12,Assumptions!$B$27)</f>
        <v>24</v>
      </c>
      <c r="BO21" s="69">
        <f>IF(Assumptions!$B$27&gt;BN21+12,BN21+12,Assumptions!$B$27)</f>
        <v>36</v>
      </c>
      <c r="BP21" s="69">
        <f>IF(Assumptions!$B$27&gt;BO21+12,BO21+12,Assumptions!$B$27)</f>
        <v>48</v>
      </c>
      <c r="BQ21" s="69">
        <f>IF(Assumptions!$B$27&gt;BP21+12,BP21+12,Assumptions!$B$27)</f>
        <v>48</v>
      </c>
      <c r="BR21" s="69">
        <f>IF(Assumptions!$B$27&gt;BQ21+12,BQ21+12,Assumptions!$B$27)</f>
        <v>48</v>
      </c>
      <c r="BS21" s="69">
        <f>IF(Assumptions!$B$27&gt;BR21+12,BR21+12,Assumptions!$B$27)</f>
        <v>48</v>
      </c>
      <c r="BT21" s="69">
        <f>IF(Assumptions!$B$27&gt;BS21+12,BS21+12,Assumptions!$B$27)</f>
        <v>48</v>
      </c>
      <c r="BU21" s="50" t="str">
        <f t="shared" ref="BU21:BU32" si="8">BU8</f>
        <v>Jan</v>
      </c>
      <c r="BV21" s="69">
        <f>IF(Assumptions!$B$27&gt;12,12,Assumptions!$B$27)</f>
        <v>12</v>
      </c>
      <c r="BW21" s="69">
        <f>IF(Assumptions!$B$27&gt;BV21+12,BV21+12,Assumptions!$B$27)</f>
        <v>24</v>
      </c>
      <c r="BX21" s="69">
        <f>IF(Assumptions!$B$27&gt;BW21+12,BW21+12,Assumptions!$B$27)</f>
        <v>36</v>
      </c>
      <c r="BY21" s="69">
        <f>IF(Assumptions!$B$27&gt;BX21+12,BX21+12,Assumptions!$B$27)</f>
        <v>48</v>
      </c>
      <c r="BZ21" s="69">
        <f>IF(Assumptions!$B$27&gt;BY21+12,BY21+12,Assumptions!$B$27)</f>
        <v>48</v>
      </c>
      <c r="CA21" s="69">
        <f>IF(Assumptions!$B$27&gt;BZ21+12,BZ21+12,Assumptions!$B$27)</f>
        <v>48</v>
      </c>
      <c r="CB21" s="69">
        <f>IF(Assumptions!$B$27&gt;CA21+12,CA21+12,Assumptions!$B$27)</f>
        <v>48</v>
      </c>
      <c r="CC21" s="69">
        <f>IF(Assumptions!$B$27&gt;CB21+12,CB21+12,Assumptions!$B$27)</f>
        <v>48</v>
      </c>
      <c r="CD21" s="50" t="str">
        <f t="shared" ref="CD21:CD32" si="9">CD8</f>
        <v>Jan</v>
      </c>
      <c r="CE21" s="69">
        <f>IF(Assumptions!$B$27&gt;12,12,Assumptions!$B$27)</f>
        <v>12</v>
      </c>
      <c r="CF21" s="69">
        <f>IF(Assumptions!$B$27&gt;CE21+12,CE21+12,Assumptions!$B$27)</f>
        <v>24</v>
      </c>
      <c r="CG21" s="69">
        <f>IF(Assumptions!$B$27&gt;CF21+12,CF21+12,Assumptions!$B$27)</f>
        <v>36</v>
      </c>
      <c r="CH21" s="69">
        <f>IF(Assumptions!$B$27&gt;CG21+12,CG21+12,Assumptions!$B$27)</f>
        <v>48</v>
      </c>
      <c r="CI21" s="69">
        <f>IF(Assumptions!$B$27&gt;CH21+12,CH21+12,Assumptions!$B$27)</f>
        <v>48</v>
      </c>
      <c r="CJ21" s="69">
        <f>IF(Assumptions!$B$27&gt;CI21+12,CI21+12,Assumptions!$B$27)</f>
        <v>48</v>
      </c>
      <c r="CK21" s="69">
        <f>IF(Assumptions!$B$27&gt;CJ21+12,CJ21+12,Assumptions!$B$27)</f>
        <v>48</v>
      </c>
      <c r="CL21" s="69">
        <f>IF(Assumptions!$B$27&gt;CK21+12,CK21+12,Assumptions!$B$27)</f>
        <v>48</v>
      </c>
    </row>
    <row r="22" spans="1:90" ht="13.7" customHeight="1">
      <c r="A22" s="50" t="str">
        <f t="shared" si="0"/>
        <v>Feb</v>
      </c>
      <c r="B22" s="41">
        <f>IF(Assumptions!$B$27&gt;11,11,Assumptions!$B$27)</f>
        <v>11</v>
      </c>
      <c r="C22" s="41">
        <f>IF(Assumptions!$B$27&gt;B22+12,B22+12,Assumptions!$B$27)</f>
        <v>23</v>
      </c>
      <c r="D22" s="41">
        <f>IF(Assumptions!$B$27&gt;C22+12,C22+12,Assumptions!$B$27)</f>
        <v>35</v>
      </c>
      <c r="E22" s="41">
        <f>IF(Assumptions!$B$27&gt;D22+12,D22+12,Assumptions!$B$27)</f>
        <v>47</v>
      </c>
      <c r="F22" s="41">
        <f>IF(Assumptions!$B$27&gt;E22+12,E22+12,Assumptions!$B$27)</f>
        <v>48</v>
      </c>
      <c r="G22" s="41">
        <f>IF(Assumptions!$B$27&gt;F22+12,F22+12,Assumptions!$B$27)</f>
        <v>48</v>
      </c>
      <c r="H22" s="41">
        <f>IF(Assumptions!$B$27&gt;G22+12,G22+12,Assumptions!$B$27)</f>
        <v>48</v>
      </c>
      <c r="I22" s="41">
        <f>IF(Assumptions!$B$27&gt;H22+12,H22+12,Assumptions!$B$27)</f>
        <v>48</v>
      </c>
      <c r="J22" s="68" t="str">
        <f t="shared" si="1"/>
        <v>Feb</v>
      </c>
      <c r="K22" s="41">
        <f>IF(Assumptions!$B$27&gt;11,11,Assumptions!$B$27)</f>
        <v>11</v>
      </c>
      <c r="L22" s="69">
        <f>IF(Assumptions!$B$27&gt;K22+12,K22+12,Assumptions!$B$27)</f>
        <v>23</v>
      </c>
      <c r="M22" s="69">
        <f>IF(Assumptions!$B$27&gt;L22+12,L22+12,Assumptions!$B$27)</f>
        <v>35</v>
      </c>
      <c r="N22" s="69">
        <f>IF(Assumptions!$B$27&gt;M22+12,M22+12,Assumptions!$B$27)</f>
        <v>47</v>
      </c>
      <c r="O22" s="69">
        <f>IF(Assumptions!$B$27&gt;N22+12,N22+12,Assumptions!$B$27)</f>
        <v>48</v>
      </c>
      <c r="P22" s="69">
        <f>IF(Assumptions!$B$27&gt;O22+12,O22+12,Assumptions!$B$27)</f>
        <v>48</v>
      </c>
      <c r="Q22" s="69">
        <f>IF(Assumptions!$B$27&gt;P22+12,P22+12,Assumptions!$B$27)</f>
        <v>48</v>
      </c>
      <c r="R22" s="69">
        <f>IF(Assumptions!$B$27&gt;Q22+12,Q22+12,Assumptions!$B$27)</f>
        <v>48</v>
      </c>
      <c r="S22" s="50" t="str">
        <f t="shared" si="2"/>
        <v>Feb</v>
      </c>
      <c r="T22" s="69">
        <f>IF(Assumptions!$B$27&gt;11,11,Assumptions!$B$27)</f>
        <v>11</v>
      </c>
      <c r="U22" s="69">
        <f>IF(Assumptions!$B$27&gt;T22+12,T22+12,Assumptions!$B$27)</f>
        <v>23</v>
      </c>
      <c r="V22" s="69">
        <f>IF(Assumptions!$B$27&gt;U22+12,U22+12,Assumptions!$B$27)</f>
        <v>35</v>
      </c>
      <c r="W22" s="69">
        <f>IF(Assumptions!$B$27&gt;V22+12,V22+12,Assumptions!$B$27)</f>
        <v>47</v>
      </c>
      <c r="X22" s="69">
        <f>IF(Assumptions!$B$27&gt;W22+12,W22+12,Assumptions!$B$27)</f>
        <v>48</v>
      </c>
      <c r="Y22" s="69">
        <f>IF(Assumptions!$B$27&gt;X22+12,X22+12,Assumptions!$B$27)</f>
        <v>48</v>
      </c>
      <c r="Z22" s="69">
        <f>IF(Assumptions!$B$27&gt;Y22+12,Y22+12,Assumptions!$B$27)</f>
        <v>48</v>
      </c>
      <c r="AA22" s="69">
        <f>IF(Assumptions!$B$27&gt;Z22+12,Z22+12,Assumptions!$B$27)</f>
        <v>48</v>
      </c>
      <c r="AB22" s="50" t="str">
        <f t="shared" si="3"/>
        <v>Feb</v>
      </c>
      <c r="AC22" s="69">
        <f>IF(Assumptions!$B$27&gt;11,11,Assumptions!$B$27)</f>
        <v>11</v>
      </c>
      <c r="AD22" s="69">
        <f>IF(Assumptions!$B$27&gt;AC22+12,AC22+12,Assumptions!$B$27)</f>
        <v>23</v>
      </c>
      <c r="AE22" s="69">
        <f>IF(Assumptions!$B$27&gt;AD22+12,AD22+12,Assumptions!$B$27)</f>
        <v>35</v>
      </c>
      <c r="AF22" s="69">
        <f>IF(Assumptions!$B$27&gt;AE22+12,AE22+12,Assumptions!$B$27)</f>
        <v>47</v>
      </c>
      <c r="AG22" s="69">
        <f>IF(Assumptions!$B$27&gt;AF22+12,AF22+12,Assumptions!$B$27)</f>
        <v>48</v>
      </c>
      <c r="AH22" s="69">
        <f>IF(Assumptions!$B$27&gt;AG22+12,AG22+12,Assumptions!$B$27)</f>
        <v>48</v>
      </c>
      <c r="AI22" s="69">
        <f>IF(Assumptions!$B$27&gt;AH22+12,AH22+12,Assumptions!$B$27)</f>
        <v>48</v>
      </c>
      <c r="AJ22" s="69">
        <f>IF(Assumptions!$B$27&gt;AI22+12,AI22+12,Assumptions!$B$27)</f>
        <v>48</v>
      </c>
      <c r="AK22" s="50" t="str">
        <f t="shared" si="4"/>
        <v>Feb</v>
      </c>
      <c r="AL22" s="69">
        <f>IF(Assumptions!$B$27&gt;11,11,Assumptions!$B$27)</f>
        <v>11</v>
      </c>
      <c r="AM22" s="69">
        <f>IF(Assumptions!$B$27&gt;AL22+12,AL22+12,Assumptions!$B$27)</f>
        <v>23</v>
      </c>
      <c r="AN22" s="69">
        <f>IF(Assumptions!$B$27&gt;AM22+12,AM22+12,Assumptions!$B$27)</f>
        <v>35</v>
      </c>
      <c r="AO22" s="69">
        <f>IF(Assumptions!$B$27&gt;AN22+12,AN22+12,Assumptions!$B$27)</f>
        <v>47</v>
      </c>
      <c r="AP22" s="69">
        <f>IF(Assumptions!$B$27&gt;AO22+12,AO22+12,Assumptions!$B$27)</f>
        <v>48</v>
      </c>
      <c r="AQ22" s="69">
        <f>IF(Assumptions!$B$27&gt;AP22+12,AP22+12,Assumptions!$B$27)</f>
        <v>48</v>
      </c>
      <c r="AR22" s="69">
        <f>IF(Assumptions!$B$27&gt;AQ22+12,AQ22+12,Assumptions!$B$27)</f>
        <v>48</v>
      </c>
      <c r="AS22" s="69">
        <f>IF(Assumptions!$B$27&gt;AR22+12,AR22+12,Assumptions!$B$27)</f>
        <v>48</v>
      </c>
      <c r="AT22" s="50" t="str">
        <f t="shared" si="5"/>
        <v>Feb</v>
      </c>
      <c r="AU22" s="69">
        <f>IF(Assumptions!$B$27&gt;11,11,Assumptions!$B$27)</f>
        <v>11</v>
      </c>
      <c r="AV22" s="69">
        <f>IF(Assumptions!$B$27&gt;AU22+12,AU22+12,Assumptions!$B$27)</f>
        <v>23</v>
      </c>
      <c r="AW22" s="69">
        <f>IF(Assumptions!$B$27&gt;AV22+12,AV22+12,Assumptions!$B$27)</f>
        <v>35</v>
      </c>
      <c r="AX22" s="69">
        <f>IF(Assumptions!$B$27&gt;AW22+12,AW22+12,Assumptions!$B$27)</f>
        <v>47</v>
      </c>
      <c r="AY22" s="69">
        <f>IF(Assumptions!$B$27&gt;AX22+12,AX22+12,Assumptions!$B$27)</f>
        <v>48</v>
      </c>
      <c r="AZ22" s="69">
        <f>IF(Assumptions!$B$27&gt;AY22+12,AY22+12,Assumptions!$B$27)</f>
        <v>48</v>
      </c>
      <c r="BA22" s="69">
        <f>IF(Assumptions!$B$27&gt;AZ22+12,AZ22+12,Assumptions!$B$27)</f>
        <v>48</v>
      </c>
      <c r="BB22" s="69">
        <f>IF(Assumptions!$B$27&gt;BA22+12,BA22+12,Assumptions!$B$27)</f>
        <v>48</v>
      </c>
      <c r="BC22" s="50" t="str">
        <f t="shared" si="6"/>
        <v>Feb</v>
      </c>
      <c r="BD22" s="69">
        <f>IF(Assumptions!$B$27&gt;11,11,Assumptions!$B$27)</f>
        <v>11</v>
      </c>
      <c r="BE22" s="69">
        <f>IF(Assumptions!$B$27&gt;BD22+12,BD22+12,Assumptions!$B$27)</f>
        <v>23</v>
      </c>
      <c r="BF22" s="69">
        <f>IF(Assumptions!$B$27&gt;BE22+12,BE22+12,Assumptions!$B$27)</f>
        <v>35</v>
      </c>
      <c r="BG22" s="69">
        <f>IF(Assumptions!$B$27&gt;BF22+12,BF22+12,Assumptions!$B$27)</f>
        <v>47</v>
      </c>
      <c r="BH22" s="69">
        <f>IF(Assumptions!$B$27&gt;BG22+12,BG22+12,Assumptions!$B$27)</f>
        <v>48</v>
      </c>
      <c r="BI22" s="69">
        <f>IF(Assumptions!$B$27&gt;BH22+12,BH22+12,Assumptions!$B$27)</f>
        <v>48</v>
      </c>
      <c r="BJ22" s="69">
        <f>IF(Assumptions!$B$27&gt;BI22+12,BI22+12,Assumptions!$B$27)</f>
        <v>48</v>
      </c>
      <c r="BK22" s="69">
        <f>IF(Assumptions!$B$27&gt;BJ22+12,BJ22+12,Assumptions!$B$27)</f>
        <v>48</v>
      </c>
      <c r="BL22" s="50" t="str">
        <f t="shared" si="7"/>
        <v>Feb</v>
      </c>
      <c r="BM22" s="69">
        <f>IF(Assumptions!$B$27&gt;11,11,Assumptions!$B$27)</f>
        <v>11</v>
      </c>
      <c r="BN22" s="69">
        <f>IF(Assumptions!$B$27&gt;BM22+12,BM22+12,Assumptions!$B$27)</f>
        <v>23</v>
      </c>
      <c r="BO22" s="69">
        <f>IF(Assumptions!$B$27&gt;BN22+12,BN22+12,Assumptions!$B$27)</f>
        <v>35</v>
      </c>
      <c r="BP22" s="69">
        <f>IF(Assumptions!$B$27&gt;BO22+12,BO22+12,Assumptions!$B$27)</f>
        <v>47</v>
      </c>
      <c r="BQ22" s="69">
        <f>IF(Assumptions!$B$27&gt;BP22+12,BP22+12,Assumptions!$B$27)</f>
        <v>48</v>
      </c>
      <c r="BR22" s="69">
        <f>IF(Assumptions!$B$27&gt;BQ22+12,BQ22+12,Assumptions!$B$27)</f>
        <v>48</v>
      </c>
      <c r="BS22" s="69">
        <f>IF(Assumptions!$B$27&gt;BR22+12,BR22+12,Assumptions!$B$27)</f>
        <v>48</v>
      </c>
      <c r="BT22" s="69">
        <f>IF(Assumptions!$B$27&gt;BS22+12,BS22+12,Assumptions!$B$27)</f>
        <v>48</v>
      </c>
      <c r="BU22" s="50" t="str">
        <f t="shared" si="8"/>
        <v>Feb</v>
      </c>
      <c r="BV22" s="69">
        <f>IF(Assumptions!$B$27&gt;11,11,Assumptions!$B$27)</f>
        <v>11</v>
      </c>
      <c r="BW22" s="69">
        <f>IF(Assumptions!$B$27&gt;BV22+12,BV22+12,Assumptions!$B$27)</f>
        <v>23</v>
      </c>
      <c r="BX22" s="69">
        <f>IF(Assumptions!$B$27&gt;BW22+12,BW22+12,Assumptions!$B$27)</f>
        <v>35</v>
      </c>
      <c r="BY22" s="69">
        <f>IF(Assumptions!$B$27&gt;BX22+12,BX22+12,Assumptions!$B$27)</f>
        <v>47</v>
      </c>
      <c r="BZ22" s="69">
        <f>IF(Assumptions!$B$27&gt;BY22+12,BY22+12,Assumptions!$B$27)</f>
        <v>48</v>
      </c>
      <c r="CA22" s="69">
        <f>IF(Assumptions!$B$27&gt;BZ22+12,BZ22+12,Assumptions!$B$27)</f>
        <v>48</v>
      </c>
      <c r="CB22" s="69">
        <f>IF(Assumptions!$B$27&gt;CA22+12,CA22+12,Assumptions!$B$27)</f>
        <v>48</v>
      </c>
      <c r="CC22" s="69">
        <f>IF(Assumptions!$B$27&gt;CB22+12,CB22+12,Assumptions!$B$27)</f>
        <v>48</v>
      </c>
      <c r="CD22" s="50" t="str">
        <f t="shared" si="9"/>
        <v>Feb</v>
      </c>
      <c r="CE22" s="69">
        <f>IF(Assumptions!$B$27&gt;11,11,Assumptions!$B$27)</f>
        <v>11</v>
      </c>
      <c r="CF22" s="69">
        <f>IF(Assumptions!$B$27&gt;CE22+12,CE22+12,Assumptions!$B$27)</f>
        <v>23</v>
      </c>
      <c r="CG22" s="69">
        <f>IF(Assumptions!$B$27&gt;CF22+12,CF22+12,Assumptions!$B$27)</f>
        <v>35</v>
      </c>
      <c r="CH22" s="69">
        <f>IF(Assumptions!$B$27&gt;CG22+12,CG22+12,Assumptions!$B$27)</f>
        <v>47</v>
      </c>
      <c r="CI22" s="69">
        <f>IF(Assumptions!$B$27&gt;CH22+12,CH22+12,Assumptions!$B$27)</f>
        <v>48</v>
      </c>
      <c r="CJ22" s="69">
        <f>IF(Assumptions!$B$27&gt;CI22+12,CI22+12,Assumptions!$B$27)</f>
        <v>48</v>
      </c>
      <c r="CK22" s="69">
        <f>IF(Assumptions!$B$27&gt;CJ22+12,CJ22+12,Assumptions!$B$27)</f>
        <v>48</v>
      </c>
      <c r="CL22" s="69">
        <f>IF(Assumptions!$B$27&gt;CK22+12,CK22+12,Assumptions!$B$27)</f>
        <v>48</v>
      </c>
    </row>
    <row r="23" spans="1:90" ht="13.7" customHeight="1">
      <c r="A23" s="50" t="str">
        <f t="shared" si="0"/>
        <v>Mar</v>
      </c>
      <c r="B23" s="41">
        <f>IF(Assumptions!$B$27&gt;10,10,Assumptions!$B$27)</f>
        <v>10</v>
      </c>
      <c r="C23" s="41">
        <f>IF(Assumptions!$B$27&gt;B23+12,B23+12,Assumptions!$B$27)</f>
        <v>22</v>
      </c>
      <c r="D23" s="41">
        <f>IF(Assumptions!$B$27&gt;C23+12,C23+12,Assumptions!$B$27)</f>
        <v>34</v>
      </c>
      <c r="E23" s="41">
        <f>IF(Assumptions!$B$27&gt;D23+12,D23+12,Assumptions!$B$27)</f>
        <v>46</v>
      </c>
      <c r="F23" s="41">
        <f>IF(Assumptions!$B$27&gt;E23+12,E23+12,Assumptions!$B$27)</f>
        <v>48</v>
      </c>
      <c r="G23" s="41">
        <f>IF(Assumptions!$B$27&gt;F23+12,F23+12,Assumptions!$B$27)</f>
        <v>48</v>
      </c>
      <c r="H23" s="41">
        <f>IF(Assumptions!$B$27&gt;G23+12,G23+12,Assumptions!$B$27)</f>
        <v>48</v>
      </c>
      <c r="I23" s="41">
        <f>IF(Assumptions!$B$27&gt;H23+12,H23+12,Assumptions!$B$27)</f>
        <v>48</v>
      </c>
      <c r="J23" s="68" t="str">
        <f t="shared" si="1"/>
        <v>Mar</v>
      </c>
      <c r="K23" s="41">
        <f>IF(Assumptions!$B$27&gt;10,10,Assumptions!$B$27)</f>
        <v>10</v>
      </c>
      <c r="L23" s="69">
        <f>IF(Assumptions!$B$27&gt;K23+12,K23+12,Assumptions!$B$27)</f>
        <v>22</v>
      </c>
      <c r="M23" s="69">
        <f>IF(Assumptions!$B$27&gt;L23+12,L23+12,Assumptions!$B$27)</f>
        <v>34</v>
      </c>
      <c r="N23" s="69">
        <f>IF(Assumptions!$B$27&gt;M23+12,M23+12,Assumptions!$B$27)</f>
        <v>46</v>
      </c>
      <c r="O23" s="69">
        <f>IF(Assumptions!$B$27&gt;N23+12,N23+12,Assumptions!$B$27)</f>
        <v>48</v>
      </c>
      <c r="P23" s="69">
        <f>IF(Assumptions!$B$27&gt;O23+12,O23+12,Assumptions!$B$27)</f>
        <v>48</v>
      </c>
      <c r="Q23" s="69">
        <f>IF(Assumptions!$B$27&gt;P23+12,P23+12,Assumptions!$B$27)</f>
        <v>48</v>
      </c>
      <c r="R23" s="69">
        <f>IF(Assumptions!$B$27&gt;Q23+12,Q23+12,Assumptions!$B$27)</f>
        <v>48</v>
      </c>
      <c r="S23" s="50" t="str">
        <f t="shared" si="2"/>
        <v>Mar</v>
      </c>
      <c r="T23" s="69">
        <f>IF(Assumptions!$B$27&gt;10,10,Assumptions!$B$27)</f>
        <v>10</v>
      </c>
      <c r="U23" s="69">
        <f>IF(Assumptions!$B$27&gt;T23+12,T23+12,Assumptions!$B$27)</f>
        <v>22</v>
      </c>
      <c r="V23" s="69">
        <f>IF(Assumptions!$B$27&gt;U23+12,U23+12,Assumptions!$B$27)</f>
        <v>34</v>
      </c>
      <c r="W23" s="69">
        <f>IF(Assumptions!$B$27&gt;V23+12,V23+12,Assumptions!$B$27)</f>
        <v>46</v>
      </c>
      <c r="X23" s="69">
        <f>IF(Assumptions!$B$27&gt;W23+12,W23+12,Assumptions!$B$27)</f>
        <v>48</v>
      </c>
      <c r="Y23" s="69">
        <f>IF(Assumptions!$B$27&gt;X23+12,X23+12,Assumptions!$B$27)</f>
        <v>48</v>
      </c>
      <c r="Z23" s="69">
        <f>IF(Assumptions!$B$27&gt;Y23+12,Y23+12,Assumptions!$B$27)</f>
        <v>48</v>
      </c>
      <c r="AA23" s="69">
        <f>IF(Assumptions!$B$27&gt;Z23+12,Z23+12,Assumptions!$B$27)</f>
        <v>48</v>
      </c>
      <c r="AB23" s="50" t="str">
        <f t="shared" si="3"/>
        <v>Mar</v>
      </c>
      <c r="AC23" s="69">
        <f>IF(Assumptions!$B$27&gt;10,10,Assumptions!$B$27)</f>
        <v>10</v>
      </c>
      <c r="AD23" s="69">
        <f>IF(Assumptions!$B$27&gt;AC23+12,AC23+12,Assumptions!$B$27)</f>
        <v>22</v>
      </c>
      <c r="AE23" s="69">
        <f>IF(Assumptions!$B$27&gt;AD23+12,AD23+12,Assumptions!$B$27)</f>
        <v>34</v>
      </c>
      <c r="AF23" s="69">
        <f>IF(Assumptions!$B$27&gt;AE23+12,AE23+12,Assumptions!$B$27)</f>
        <v>46</v>
      </c>
      <c r="AG23" s="69">
        <f>IF(Assumptions!$B$27&gt;AF23+12,AF23+12,Assumptions!$B$27)</f>
        <v>48</v>
      </c>
      <c r="AH23" s="69">
        <f>IF(Assumptions!$B$27&gt;AG23+12,AG23+12,Assumptions!$B$27)</f>
        <v>48</v>
      </c>
      <c r="AI23" s="69">
        <f>IF(Assumptions!$B$27&gt;AH23+12,AH23+12,Assumptions!$B$27)</f>
        <v>48</v>
      </c>
      <c r="AJ23" s="69">
        <f>IF(Assumptions!$B$27&gt;AI23+12,AI23+12,Assumptions!$B$27)</f>
        <v>48</v>
      </c>
      <c r="AK23" s="50" t="str">
        <f t="shared" si="4"/>
        <v>Mar</v>
      </c>
      <c r="AL23" s="69">
        <f>IF(Assumptions!$B$27&gt;10,10,Assumptions!$B$27)</f>
        <v>10</v>
      </c>
      <c r="AM23" s="69">
        <f>IF(Assumptions!$B$27&gt;AL23+12,AL23+12,Assumptions!$B$27)</f>
        <v>22</v>
      </c>
      <c r="AN23" s="69">
        <f>IF(Assumptions!$B$27&gt;AM23+12,AM23+12,Assumptions!$B$27)</f>
        <v>34</v>
      </c>
      <c r="AO23" s="69">
        <f>IF(Assumptions!$B$27&gt;AN23+12,AN23+12,Assumptions!$B$27)</f>
        <v>46</v>
      </c>
      <c r="AP23" s="69">
        <f>IF(Assumptions!$B$27&gt;AO23+12,AO23+12,Assumptions!$B$27)</f>
        <v>48</v>
      </c>
      <c r="AQ23" s="69">
        <f>IF(Assumptions!$B$27&gt;AP23+12,AP23+12,Assumptions!$B$27)</f>
        <v>48</v>
      </c>
      <c r="AR23" s="69">
        <f>IF(Assumptions!$B$27&gt;AQ23+12,AQ23+12,Assumptions!$B$27)</f>
        <v>48</v>
      </c>
      <c r="AS23" s="69">
        <f>IF(Assumptions!$B$27&gt;AR23+12,AR23+12,Assumptions!$B$27)</f>
        <v>48</v>
      </c>
      <c r="AT23" s="50" t="str">
        <f t="shared" si="5"/>
        <v>Mar</v>
      </c>
      <c r="AU23" s="69">
        <f>IF(Assumptions!$B$27&gt;10,10,Assumptions!$B$27)</f>
        <v>10</v>
      </c>
      <c r="AV23" s="69">
        <f>IF(Assumptions!$B$27&gt;AU23+12,AU23+12,Assumptions!$B$27)</f>
        <v>22</v>
      </c>
      <c r="AW23" s="69">
        <f>IF(Assumptions!$B$27&gt;AV23+12,AV23+12,Assumptions!$B$27)</f>
        <v>34</v>
      </c>
      <c r="AX23" s="69">
        <f>IF(Assumptions!$B$27&gt;AW23+12,AW23+12,Assumptions!$B$27)</f>
        <v>46</v>
      </c>
      <c r="AY23" s="69">
        <f>IF(Assumptions!$B$27&gt;AX23+12,AX23+12,Assumptions!$B$27)</f>
        <v>48</v>
      </c>
      <c r="AZ23" s="69">
        <f>IF(Assumptions!$B$27&gt;AY23+12,AY23+12,Assumptions!$B$27)</f>
        <v>48</v>
      </c>
      <c r="BA23" s="69">
        <f>IF(Assumptions!$B$27&gt;AZ23+12,AZ23+12,Assumptions!$B$27)</f>
        <v>48</v>
      </c>
      <c r="BB23" s="69">
        <f>IF(Assumptions!$B$27&gt;BA23+12,BA23+12,Assumptions!$B$27)</f>
        <v>48</v>
      </c>
      <c r="BC23" s="50" t="str">
        <f t="shared" si="6"/>
        <v>Mar</v>
      </c>
      <c r="BD23" s="69">
        <f>IF(Assumptions!$B$27&gt;10,10,Assumptions!$B$27)</f>
        <v>10</v>
      </c>
      <c r="BE23" s="69">
        <f>IF(Assumptions!$B$27&gt;BD23+12,BD23+12,Assumptions!$B$27)</f>
        <v>22</v>
      </c>
      <c r="BF23" s="69">
        <f>IF(Assumptions!$B$27&gt;BE23+12,BE23+12,Assumptions!$B$27)</f>
        <v>34</v>
      </c>
      <c r="BG23" s="69">
        <f>IF(Assumptions!$B$27&gt;BF23+12,BF23+12,Assumptions!$B$27)</f>
        <v>46</v>
      </c>
      <c r="BH23" s="69">
        <f>IF(Assumptions!$B$27&gt;BG23+12,BG23+12,Assumptions!$B$27)</f>
        <v>48</v>
      </c>
      <c r="BI23" s="69">
        <f>IF(Assumptions!$B$27&gt;BH23+12,BH23+12,Assumptions!$B$27)</f>
        <v>48</v>
      </c>
      <c r="BJ23" s="69">
        <f>IF(Assumptions!$B$27&gt;BI23+12,BI23+12,Assumptions!$B$27)</f>
        <v>48</v>
      </c>
      <c r="BK23" s="69">
        <f>IF(Assumptions!$B$27&gt;BJ23+12,BJ23+12,Assumptions!$B$27)</f>
        <v>48</v>
      </c>
      <c r="BL23" s="50" t="str">
        <f t="shared" si="7"/>
        <v>Mar</v>
      </c>
      <c r="BM23" s="69">
        <f>IF(Assumptions!$B$27&gt;10,10,Assumptions!$B$27)</f>
        <v>10</v>
      </c>
      <c r="BN23" s="69">
        <f>IF(Assumptions!$B$27&gt;BM23+12,BM23+12,Assumptions!$B$27)</f>
        <v>22</v>
      </c>
      <c r="BO23" s="69">
        <f>IF(Assumptions!$B$27&gt;BN23+12,BN23+12,Assumptions!$B$27)</f>
        <v>34</v>
      </c>
      <c r="BP23" s="69">
        <f>IF(Assumptions!$B$27&gt;BO23+12,BO23+12,Assumptions!$B$27)</f>
        <v>46</v>
      </c>
      <c r="BQ23" s="69">
        <f>IF(Assumptions!$B$27&gt;BP23+12,BP23+12,Assumptions!$B$27)</f>
        <v>48</v>
      </c>
      <c r="BR23" s="69">
        <f>IF(Assumptions!$B$27&gt;BQ23+12,BQ23+12,Assumptions!$B$27)</f>
        <v>48</v>
      </c>
      <c r="BS23" s="69">
        <f>IF(Assumptions!$B$27&gt;BR23+12,BR23+12,Assumptions!$B$27)</f>
        <v>48</v>
      </c>
      <c r="BT23" s="69">
        <f>IF(Assumptions!$B$27&gt;BS23+12,BS23+12,Assumptions!$B$27)</f>
        <v>48</v>
      </c>
      <c r="BU23" s="50" t="str">
        <f t="shared" si="8"/>
        <v>Mar</v>
      </c>
      <c r="BV23" s="69">
        <f>IF(Assumptions!$B$27&gt;10,10,Assumptions!$B$27)</f>
        <v>10</v>
      </c>
      <c r="BW23" s="69">
        <f>IF(Assumptions!$B$27&gt;BV23+12,BV23+12,Assumptions!$B$27)</f>
        <v>22</v>
      </c>
      <c r="BX23" s="69">
        <f>IF(Assumptions!$B$27&gt;BW23+12,BW23+12,Assumptions!$B$27)</f>
        <v>34</v>
      </c>
      <c r="BY23" s="69">
        <f>IF(Assumptions!$B$27&gt;BX23+12,BX23+12,Assumptions!$B$27)</f>
        <v>46</v>
      </c>
      <c r="BZ23" s="69">
        <f>IF(Assumptions!$B$27&gt;BY23+12,BY23+12,Assumptions!$B$27)</f>
        <v>48</v>
      </c>
      <c r="CA23" s="69">
        <f>IF(Assumptions!$B$27&gt;BZ23+12,BZ23+12,Assumptions!$B$27)</f>
        <v>48</v>
      </c>
      <c r="CB23" s="69">
        <f>IF(Assumptions!$B$27&gt;CA23+12,CA23+12,Assumptions!$B$27)</f>
        <v>48</v>
      </c>
      <c r="CC23" s="69">
        <f>IF(Assumptions!$B$27&gt;CB23+12,CB23+12,Assumptions!$B$27)</f>
        <v>48</v>
      </c>
      <c r="CD23" s="50" t="str">
        <f t="shared" si="9"/>
        <v>Mar</v>
      </c>
      <c r="CE23" s="69">
        <f>IF(Assumptions!$B$27&gt;10,10,Assumptions!$B$27)</f>
        <v>10</v>
      </c>
      <c r="CF23" s="69">
        <f>IF(Assumptions!$B$27&gt;CE23+12,CE23+12,Assumptions!$B$27)</f>
        <v>22</v>
      </c>
      <c r="CG23" s="69">
        <f>IF(Assumptions!$B$27&gt;CF23+12,CF23+12,Assumptions!$B$27)</f>
        <v>34</v>
      </c>
      <c r="CH23" s="69">
        <f>IF(Assumptions!$B$27&gt;CG23+12,CG23+12,Assumptions!$B$27)</f>
        <v>46</v>
      </c>
      <c r="CI23" s="69">
        <f>IF(Assumptions!$B$27&gt;CH23+12,CH23+12,Assumptions!$B$27)</f>
        <v>48</v>
      </c>
      <c r="CJ23" s="69">
        <f>IF(Assumptions!$B$27&gt;CI23+12,CI23+12,Assumptions!$B$27)</f>
        <v>48</v>
      </c>
      <c r="CK23" s="69">
        <f>IF(Assumptions!$B$27&gt;CJ23+12,CJ23+12,Assumptions!$B$27)</f>
        <v>48</v>
      </c>
      <c r="CL23" s="69">
        <f>IF(Assumptions!$B$27&gt;CK23+12,CK23+12,Assumptions!$B$27)</f>
        <v>48</v>
      </c>
    </row>
    <row r="24" spans="1:90" ht="13.7" customHeight="1">
      <c r="A24" s="50" t="str">
        <f t="shared" si="0"/>
        <v>Apr</v>
      </c>
      <c r="B24" s="41">
        <f>IF(Assumptions!$B$27&gt;9,9,Assumptions!$B$27)</f>
        <v>9</v>
      </c>
      <c r="C24" s="41">
        <f>IF(Assumptions!$B$27&gt;B24+12,B24+12,Assumptions!$B$27)</f>
        <v>21</v>
      </c>
      <c r="D24" s="41">
        <f>IF(Assumptions!$B$27&gt;C24+12,C24+12,Assumptions!$B$27)</f>
        <v>33</v>
      </c>
      <c r="E24" s="41">
        <f>IF(Assumptions!$B$27&gt;D24+12,D24+12,Assumptions!$B$27)</f>
        <v>45</v>
      </c>
      <c r="F24" s="41">
        <f>IF(Assumptions!$B$27&gt;E24+12,E24+12,Assumptions!$B$27)</f>
        <v>48</v>
      </c>
      <c r="G24" s="41">
        <f>IF(Assumptions!$B$27&gt;F24+12,F24+12,Assumptions!$B$27)</f>
        <v>48</v>
      </c>
      <c r="H24" s="41">
        <f>IF(Assumptions!$B$27&gt;G24+12,G24+12,Assumptions!$B$27)</f>
        <v>48</v>
      </c>
      <c r="I24" s="41">
        <f>IF(Assumptions!$B$27&gt;H24+12,H24+12,Assumptions!$B$27)</f>
        <v>48</v>
      </c>
      <c r="J24" s="68" t="str">
        <f t="shared" si="1"/>
        <v>Apr</v>
      </c>
      <c r="K24" s="41">
        <f>IF(Assumptions!$B$27&gt;9,9,Assumptions!$B$27)</f>
        <v>9</v>
      </c>
      <c r="L24" s="69">
        <f>IF(Assumptions!$B$27&gt;K24+12,K24+12,Assumptions!$B$27)</f>
        <v>21</v>
      </c>
      <c r="M24" s="69">
        <f>IF(Assumptions!$B$27&gt;L24+12,L24+12,Assumptions!$B$27)</f>
        <v>33</v>
      </c>
      <c r="N24" s="69">
        <f>IF(Assumptions!$B$27&gt;M24+12,M24+12,Assumptions!$B$27)</f>
        <v>45</v>
      </c>
      <c r="O24" s="69">
        <f>IF(Assumptions!$B$27&gt;N24+12,N24+12,Assumptions!$B$27)</f>
        <v>48</v>
      </c>
      <c r="P24" s="69">
        <f>IF(Assumptions!$B$27&gt;O24+12,O24+12,Assumptions!$B$27)</f>
        <v>48</v>
      </c>
      <c r="Q24" s="69">
        <f>IF(Assumptions!$B$27&gt;P24+12,P24+12,Assumptions!$B$27)</f>
        <v>48</v>
      </c>
      <c r="R24" s="69">
        <f>IF(Assumptions!$B$27&gt;Q24+12,Q24+12,Assumptions!$B$27)</f>
        <v>48</v>
      </c>
      <c r="S24" s="50" t="str">
        <f t="shared" si="2"/>
        <v>Apr</v>
      </c>
      <c r="T24" s="69">
        <f>IF(Assumptions!$B$27&gt;9,9,Assumptions!$B$27)</f>
        <v>9</v>
      </c>
      <c r="U24" s="69">
        <f>IF(Assumptions!$B$27&gt;T24+12,T24+12,Assumptions!$B$27)</f>
        <v>21</v>
      </c>
      <c r="V24" s="69">
        <f>IF(Assumptions!$B$27&gt;U24+12,U24+12,Assumptions!$B$27)</f>
        <v>33</v>
      </c>
      <c r="W24" s="69">
        <f>IF(Assumptions!$B$27&gt;V24+12,V24+12,Assumptions!$B$27)</f>
        <v>45</v>
      </c>
      <c r="X24" s="69">
        <f>IF(Assumptions!$B$27&gt;W24+12,W24+12,Assumptions!$B$27)</f>
        <v>48</v>
      </c>
      <c r="Y24" s="69">
        <f>IF(Assumptions!$B$27&gt;X24+12,X24+12,Assumptions!$B$27)</f>
        <v>48</v>
      </c>
      <c r="Z24" s="69">
        <f>IF(Assumptions!$B$27&gt;Y24+12,Y24+12,Assumptions!$B$27)</f>
        <v>48</v>
      </c>
      <c r="AA24" s="69">
        <f>IF(Assumptions!$B$27&gt;Z24+12,Z24+12,Assumptions!$B$27)</f>
        <v>48</v>
      </c>
      <c r="AB24" s="50" t="str">
        <f t="shared" si="3"/>
        <v>Apr</v>
      </c>
      <c r="AC24" s="69">
        <f>IF(Assumptions!$B$27&gt;9,9,Assumptions!$B$27)</f>
        <v>9</v>
      </c>
      <c r="AD24" s="69">
        <f>IF(Assumptions!$B$27&gt;AC24+12,AC24+12,Assumptions!$B$27)</f>
        <v>21</v>
      </c>
      <c r="AE24" s="69">
        <f>IF(Assumptions!$B$27&gt;AD24+12,AD24+12,Assumptions!$B$27)</f>
        <v>33</v>
      </c>
      <c r="AF24" s="69">
        <f>IF(Assumptions!$B$27&gt;AE24+12,AE24+12,Assumptions!$B$27)</f>
        <v>45</v>
      </c>
      <c r="AG24" s="69">
        <f>IF(Assumptions!$B$27&gt;AF24+12,AF24+12,Assumptions!$B$27)</f>
        <v>48</v>
      </c>
      <c r="AH24" s="69">
        <f>IF(Assumptions!$B$27&gt;AG24+12,AG24+12,Assumptions!$B$27)</f>
        <v>48</v>
      </c>
      <c r="AI24" s="69">
        <f>IF(Assumptions!$B$27&gt;AH24+12,AH24+12,Assumptions!$B$27)</f>
        <v>48</v>
      </c>
      <c r="AJ24" s="69">
        <f>IF(Assumptions!$B$27&gt;AI24+12,AI24+12,Assumptions!$B$27)</f>
        <v>48</v>
      </c>
      <c r="AK24" s="50" t="str">
        <f t="shared" si="4"/>
        <v>Apr</v>
      </c>
      <c r="AL24" s="69">
        <f>IF(Assumptions!$B$27&gt;9,9,Assumptions!$B$27)</f>
        <v>9</v>
      </c>
      <c r="AM24" s="69">
        <f>IF(Assumptions!$B$27&gt;AL24+12,AL24+12,Assumptions!$B$27)</f>
        <v>21</v>
      </c>
      <c r="AN24" s="69">
        <f>IF(Assumptions!$B$27&gt;AM24+12,AM24+12,Assumptions!$B$27)</f>
        <v>33</v>
      </c>
      <c r="AO24" s="69">
        <f>IF(Assumptions!$B$27&gt;AN24+12,AN24+12,Assumptions!$B$27)</f>
        <v>45</v>
      </c>
      <c r="AP24" s="69">
        <f>IF(Assumptions!$B$27&gt;AO24+12,AO24+12,Assumptions!$B$27)</f>
        <v>48</v>
      </c>
      <c r="AQ24" s="69">
        <f>IF(Assumptions!$B$27&gt;AP24+12,AP24+12,Assumptions!$B$27)</f>
        <v>48</v>
      </c>
      <c r="AR24" s="69">
        <f>IF(Assumptions!$B$27&gt;AQ24+12,AQ24+12,Assumptions!$B$27)</f>
        <v>48</v>
      </c>
      <c r="AS24" s="69">
        <f>IF(Assumptions!$B$27&gt;AR24+12,AR24+12,Assumptions!$B$27)</f>
        <v>48</v>
      </c>
      <c r="AT24" s="50" t="str">
        <f t="shared" si="5"/>
        <v>Apr</v>
      </c>
      <c r="AU24" s="69">
        <f>IF(Assumptions!$B$27&gt;9,9,Assumptions!$B$27)</f>
        <v>9</v>
      </c>
      <c r="AV24" s="69">
        <f>IF(Assumptions!$B$27&gt;AU24+12,AU24+12,Assumptions!$B$27)</f>
        <v>21</v>
      </c>
      <c r="AW24" s="69">
        <f>IF(Assumptions!$B$27&gt;AV24+12,AV24+12,Assumptions!$B$27)</f>
        <v>33</v>
      </c>
      <c r="AX24" s="69">
        <f>IF(Assumptions!$B$27&gt;AW24+12,AW24+12,Assumptions!$B$27)</f>
        <v>45</v>
      </c>
      <c r="AY24" s="69">
        <f>IF(Assumptions!$B$27&gt;AX24+12,AX24+12,Assumptions!$B$27)</f>
        <v>48</v>
      </c>
      <c r="AZ24" s="69">
        <f>IF(Assumptions!$B$27&gt;AY24+12,AY24+12,Assumptions!$B$27)</f>
        <v>48</v>
      </c>
      <c r="BA24" s="69">
        <f>IF(Assumptions!$B$27&gt;AZ24+12,AZ24+12,Assumptions!$B$27)</f>
        <v>48</v>
      </c>
      <c r="BB24" s="69">
        <f>IF(Assumptions!$B$27&gt;BA24+12,BA24+12,Assumptions!$B$27)</f>
        <v>48</v>
      </c>
      <c r="BC24" s="50" t="str">
        <f t="shared" si="6"/>
        <v>Apr</v>
      </c>
      <c r="BD24" s="69">
        <f>IF(Assumptions!$B$27&gt;9,9,Assumptions!$B$27)</f>
        <v>9</v>
      </c>
      <c r="BE24" s="69">
        <f>IF(Assumptions!$B$27&gt;BD24+12,BD24+12,Assumptions!$B$27)</f>
        <v>21</v>
      </c>
      <c r="BF24" s="69">
        <f>IF(Assumptions!$B$27&gt;BE24+12,BE24+12,Assumptions!$B$27)</f>
        <v>33</v>
      </c>
      <c r="BG24" s="69">
        <f>IF(Assumptions!$B$27&gt;BF24+12,BF24+12,Assumptions!$B$27)</f>
        <v>45</v>
      </c>
      <c r="BH24" s="69">
        <f>IF(Assumptions!$B$27&gt;BG24+12,BG24+12,Assumptions!$B$27)</f>
        <v>48</v>
      </c>
      <c r="BI24" s="69">
        <f>IF(Assumptions!$B$27&gt;BH24+12,BH24+12,Assumptions!$B$27)</f>
        <v>48</v>
      </c>
      <c r="BJ24" s="69">
        <f>IF(Assumptions!$B$27&gt;BI24+12,BI24+12,Assumptions!$B$27)</f>
        <v>48</v>
      </c>
      <c r="BK24" s="69">
        <f>IF(Assumptions!$B$27&gt;BJ24+12,BJ24+12,Assumptions!$B$27)</f>
        <v>48</v>
      </c>
      <c r="BL24" s="50" t="str">
        <f t="shared" si="7"/>
        <v>Apr</v>
      </c>
      <c r="BM24" s="69">
        <f>IF(Assumptions!$B$27&gt;9,9,Assumptions!$B$27)</f>
        <v>9</v>
      </c>
      <c r="BN24" s="69">
        <f>IF(Assumptions!$B$27&gt;BM24+12,BM24+12,Assumptions!$B$27)</f>
        <v>21</v>
      </c>
      <c r="BO24" s="69">
        <f>IF(Assumptions!$B$27&gt;BN24+12,BN24+12,Assumptions!$B$27)</f>
        <v>33</v>
      </c>
      <c r="BP24" s="69">
        <f>IF(Assumptions!$B$27&gt;BO24+12,BO24+12,Assumptions!$B$27)</f>
        <v>45</v>
      </c>
      <c r="BQ24" s="69">
        <f>IF(Assumptions!$B$27&gt;BP24+12,BP24+12,Assumptions!$B$27)</f>
        <v>48</v>
      </c>
      <c r="BR24" s="69">
        <f>IF(Assumptions!$B$27&gt;BQ24+12,BQ24+12,Assumptions!$B$27)</f>
        <v>48</v>
      </c>
      <c r="BS24" s="69">
        <f>IF(Assumptions!$B$27&gt;BR24+12,BR24+12,Assumptions!$B$27)</f>
        <v>48</v>
      </c>
      <c r="BT24" s="69">
        <f>IF(Assumptions!$B$27&gt;BS24+12,BS24+12,Assumptions!$B$27)</f>
        <v>48</v>
      </c>
      <c r="BU24" s="50" t="str">
        <f t="shared" si="8"/>
        <v>Apr</v>
      </c>
      <c r="BV24" s="69">
        <f>IF(Assumptions!$B$27&gt;9,9,Assumptions!$B$27)</f>
        <v>9</v>
      </c>
      <c r="BW24" s="69">
        <f>IF(Assumptions!$B$27&gt;BV24+12,BV24+12,Assumptions!$B$27)</f>
        <v>21</v>
      </c>
      <c r="BX24" s="69">
        <f>IF(Assumptions!$B$27&gt;BW24+12,BW24+12,Assumptions!$B$27)</f>
        <v>33</v>
      </c>
      <c r="BY24" s="69">
        <f>IF(Assumptions!$B$27&gt;BX24+12,BX24+12,Assumptions!$B$27)</f>
        <v>45</v>
      </c>
      <c r="BZ24" s="69">
        <f>IF(Assumptions!$B$27&gt;BY24+12,BY24+12,Assumptions!$B$27)</f>
        <v>48</v>
      </c>
      <c r="CA24" s="69">
        <f>IF(Assumptions!$B$27&gt;BZ24+12,BZ24+12,Assumptions!$B$27)</f>
        <v>48</v>
      </c>
      <c r="CB24" s="69">
        <f>IF(Assumptions!$B$27&gt;CA24+12,CA24+12,Assumptions!$B$27)</f>
        <v>48</v>
      </c>
      <c r="CC24" s="69">
        <f>IF(Assumptions!$B$27&gt;CB24+12,CB24+12,Assumptions!$B$27)</f>
        <v>48</v>
      </c>
      <c r="CD24" s="50" t="str">
        <f t="shared" si="9"/>
        <v>Apr</v>
      </c>
      <c r="CE24" s="69">
        <f>IF(Assumptions!$B$27&gt;9,9,Assumptions!$B$27)</f>
        <v>9</v>
      </c>
      <c r="CF24" s="69">
        <f>IF(Assumptions!$B$27&gt;CE24+12,CE24+12,Assumptions!$B$27)</f>
        <v>21</v>
      </c>
      <c r="CG24" s="69">
        <f>IF(Assumptions!$B$27&gt;CF24+12,CF24+12,Assumptions!$B$27)</f>
        <v>33</v>
      </c>
      <c r="CH24" s="69">
        <f>IF(Assumptions!$B$27&gt;CG24+12,CG24+12,Assumptions!$B$27)</f>
        <v>45</v>
      </c>
      <c r="CI24" s="69">
        <f>IF(Assumptions!$B$27&gt;CH24+12,CH24+12,Assumptions!$B$27)</f>
        <v>48</v>
      </c>
      <c r="CJ24" s="69">
        <f>IF(Assumptions!$B$27&gt;CI24+12,CI24+12,Assumptions!$B$27)</f>
        <v>48</v>
      </c>
      <c r="CK24" s="69">
        <f>IF(Assumptions!$B$27&gt;CJ24+12,CJ24+12,Assumptions!$B$27)</f>
        <v>48</v>
      </c>
      <c r="CL24" s="69">
        <f>IF(Assumptions!$B$27&gt;CK24+12,CK24+12,Assumptions!$B$27)</f>
        <v>48</v>
      </c>
    </row>
    <row r="25" spans="1:90" ht="13.7" customHeight="1">
      <c r="A25" s="50" t="str">
        <f t="shared" si="0"/>
        <v>May</v>
      </c>
      <c r="B25" s="41">
        <f>IF(Assumptions!$B$27&gt;8,8,Assumptions!$B$27)</f>
        <v>8</v>
      </c>
      <c r="C25" s="41">
        <f>IF(Assumptions!$B$27&gt;B25+12,B25+12,Assumptions!$B$27)</f>
        <v>20</v>
      </c>
      <c r="D25" s="41">
        <f>IF(Assumptions!$B$27&gt;C25+12,C25+12,Assumptions!$B$27)</f>
        <v>32</v>
      </c>
      <c r="E25" s="41">
        <f>IF(Assumptions!$B$27&gt;D25+12,D25+12,Assumptions!$B$27)</f>
        <v>44</v>
      </c>
      <c r="F25" s="41">
        <f>IF(Assumptions!$B$27&gt;E25+12,E25+12,Assumptions!$B$27)</f>
        <v>48</v>
      </c>
      <c r="G25" s="41">
        <f>IF(Assumptions!$B$27&gt;F25+12,F25+12,Assumptions!$B$27)</f>
        <v>48</v>
      </c>
      <c r="H25" s="41">
        <f>IF(Assumptions!$B$27&gt;G25+12,G25+12,Assumptions!$B$27)</f>
        <v>48</v>
      </c>
      <c r="I25" s="41">
        <f>IF(Assumptions!$B$27&gt;H25+12,H25+12,Assumptions!$B$27)</f>
        <v>48</v>
      </c>
      <c r="J25" s="68" t="str">
        <f t="shared" si="1"/>
        <v>May</v>
      </c>
      <c r="K25" s="41">
        <f>IF(Assumptions!$B$27&gt;8,8,Assumptions!$B$27)</f>
        <v>8</v>
      </c>
      <c r="L25" s="69">
        <f>IF(Assumptions!$B$27&gt;K25+12,K25+12,Assumptions!$B$27)</f>
        <v>20</v>
      </c>
      <c r="M25" s="69">
        <f>IF(Assumptions!$B$27&gt;L25+12,L25+12,Assumptions!$B$27)</f>
        <v>32</v>
      </c>
      <c r="N25" s="69">
        <f>IF(Assumptions!$B$27&gt;M25+12,M25+12,Assumptions!$B$27)</f>
        <v>44</v>
      </c>
      <c r="O25" s="69">
        <f>IF(Assumptions!$B$27&gt;N25+12,N25+12,Assumptions!$B$27)</f>
        <v>48</v>
      </c>
      <c r="P25" s="69">
        <f>IF(Assumptions!$B$27&gt;O25+12,O25+12,Assumptions!$B$27)</f>
        <v>48</v>
      </c>
      <c r="Q25" s="69">
        <f>IF(Assumptions!$B$27&gt;P25+12,P25+12,Assumptions!$B$27)</f>
        <v>48</v>
      </c>
      <c r="R25" s="69">
        <f>IF(Assumptions!$B$27&gt;Q25+12,Q25+12,Assumptions!$B$27)</f>
        <v>48</v>
      </c>
      <c r="S25" s="50" t="str">
        <f t="shared" si="2"/>
        <v>May</v>
      </c>
      <c r="T25" s="69">
        <f>IF(Assumptions!$B$27&gt;8,8,Assumptions!$B$27)</f>
        <v>8</v>
      </c>
      <c r="U25" s="69">
        <f>IF(Assumptions!$B$27&gt;T25+12,T25+12,Assumptions!$B$27)</f>
        <v>20</v>
      </c>
      <c r="V25" s="69">
        <f>IF(Assumptions!$B$27&gt;U25+12,U25+12,Assumptions!$B$27)</f>
        <v>32</v>
      </c>
      <c r="W25" s="69">
        <f>IF(Assumptions!$B$27&gt;V25+12,V25+12,Assumptions!$B$27)</f>
        <v>44</v>
      </c>
      <c r="X25" s="69">
        <f>IF(Assumptions!$B$27&gt;W25+12,W25+12,Assumptions!$B$27)</f>
        <v>48</v>
      </c>
      <c r="Y25" s="69">
        <f>IF(Assumptions!$B$27&gt;X25+12,X25+12,Assumptions!$B$27)</f>
        <v>48</v>
      </c>
      <c r="Z25" s="69">
        <f>IF(Assumptions!$B$27&gt;Y25+12,Y25+12,Assumptions!$B$27)</f>
        <v>48</v>
      </c>
      <c r="AA25" s="69">
        <f>IF(Assumptions!$B$27&gt;Z25+12,Z25+12,Assumptions!$B$27)</f>
        <v>48</v>
      </c>
      <c r="AB25" s="50" t="str">
        <f t="shared" si="3"/>
        <v>May</v>
      </c>
      <c r="AC25" s="69">
        <f>IF(Assumptions!$B$27&gt;8,8,Assumptions!$B$27)</f>
        <v>8</v>
      </c>
      <c r="AD25" s="69">
        <f>IF(Assumptions!$B$27&gt;AC25+12,AC25+12,Assumptions!$B$27)</f>
        <v>20</v>
      </c>
      <c r="AE25" s="69">
        <f>IF(Assumptions!$B$27&gt;AD25+12,AD25+12,Assumptions!$B$27)</f>
        <v>32</v>
      </c>
      <c r="AF25" s="69">
        <f>IF(Assumptions!$B$27&gt;AE25+12,AE25+12,Assumptions!$B$27)</f>
        <v>44</v>
      </c>
      <c r="AG25" s="69">
        <f>IF(Assumptions!$B$27&gt;AF25+12,AF25+12,Assumptions!$B$27)</f>
        <v>48</v>
      </c>
      <c r="AH25" s="69">
        <f>IF(Assumptions!$B$27&gt;AG25+12,AG25+12,Assumptions!$B$27)</f>
        <v>48</v>
      </c>
      <c r="AI25" s="69">
        <f>IF(Assumptions!$B$27&gt;AH25+12,AH25+12,Assumptions!$B$27)</f>
        <v>48</v>
      </c>
      <c r="AJ25" s="69">
        <f>IF(Assumptions!$B$27&gt;AI25+12,AI25+12,Assumptions!$B$27)</f>
        <v>48</v>
      </c>
      <c r="AK25" s="50" t="str">
        <f t="shared" si="4"/>
        <v>May</v>
      </c>
      <c r="AL25" s="69">
        <f>IF(Assumptions!$B$27&gt;8,8,Assumptions!$B$27)</f>
        <v>8</v>
      </c>
      <c r="AM25" s="69">
        <f>IF(Assumptions!$B$27&gt;AL25+12,AL25+12,Assumptions!$B$27)</f>
        <v>20</v>
      </c>
      <c r="AN25" s="69">
        <f>IF(Assumptions!$B$27&gt;AM25+12,AM25+12,Assumptions!$B$27)</f>
        <v>32</v>
      </c>
      <c r="AO25" s="69">
        <f>IF(Assumptions!$B$27&gt;AN25+12,AN25+12,Assumptions!$B$27)</f>
        <v>44</v>
      </c>
      <c r="AP25" s="69">
        <f>IF(Assumptions!$B$27&gt;AO25+12,AO25+12,Assumptions!$B$27)</f>
        <v>48</v>
      </c>
      <c r="AQ25" s="69">
        <f>IF(Assumptions!$B$27&gt;AP25+12,AP25+12,Assumptions!$B$27)</f>
        <v>48</v>
      </c>
      <c r="AR25" s="69">
        <f>IF(Assumptions!$B$27&gt;AQ25+12,AQ25+12,Assumptions!$B$27)</f>
        <v>48</v>
      </c>
      <c r="AS25" s="69">
        <f>IF(Assumptions!$B$27&gt;AR25+12,AR25+12,Assumptions!$B$27)</f>
        <v>48</v>
      </c>
      <c r="AT25" s="50" t="str">
        <f t="shared" si="5"/>
        <v>May</v>
      </c>
      <c r="AU25" s="69">
        <f>IF(Assumptions!$B$27&gt;8,8,Assumptions!$B$27)</f>
        <v>8</v>
      </c>
      <c r="AV25" s="69">
        <f>IF(Assumptions!$B$27&gt;AU25+12,AU25+12,Assumptions!$B$27)</f>
        <v>20</v>
      </c>
      <c r="AW25" s="69">
        <f>IF(Assumptions!$B$27&gt;AV25+12,AV25+12,Assumptions!$B$27)</f>
        <v>32</v>
      </c>
      <c r="AX25" s="69">
        <f>IF(Assumptions!$B$27&gt;AW25+12,AW25+12,Assumptions!$B$27)</f>
        <v>44</v>
      </c>
      <c r="AY25" s="69">
        <f>IF(Assumptions!$B$27&gt;AX25+12,AX25+12,Assumptions!$B$27)</f>
        <v>48</v>
      </c>
      <c r="AZ25" s="69">
        <f>IF(Assumptions!$B$27&gt;AY25+12,AY25+12,Assumptions!$B$27)</f>
        <v>48</v>
      </c>
      <c r="BA25" s="69">
        <f>IF(Assumptions!$B$27&gt;AZ25+12,AZ25+12,Assumptions!$B$27)</f>
        <v>48</v>
      </c>
      <c r="BB25" s="69">
        <f>IF(Assumptions!$B$27&gt;BA25+12,BA25+12,Assumptions!$B$27)</f>
        <v>48</v>
      </c>
      <c r="BC25" s="50" t="str">
        <f t="shared" si="6"/>
        <v>May</v>
      </c>
      <c r="BD25" s="69">
        <f>IF(Assumptions!$B$27&gt;8,8,Assumptions!$B$27)</f>
        <v>8</v>
      </c>
      <c r="BE25" s="69">
        <f>IF(Assumptions!$B$27&gt;BD25+12,BD25+12,Assumptions!$B$27)</f>
        <v>20</v>
      </c>
      <c r="BF25" s="69">
        <f>IF(Assumptions!$B$27&gt;BE25+12,BE25+12,Assumptions!$B$27)</f>
        <v>32</v>
      </c>
      <c r="BG25" s="69">
        <f>IF(Assumptions!$B$27&gt;BF25+12,BF25+12,Assumptions!$B$27)</f>
        <v>44</v>
      </c>
      <c r="BH25" s="69">
        <f>IF(Assumptions!$B$27&gt;BG25+12,BG25+12,Assumptions!$B$27)</f>
        <v>48</v>
      </c>
      <c r="BI25" s="69">
        <f>IF(Assumptions!$B$27&gt;BH25+12,BH25+12,Assumptions!$B$27)</f>
        <v>48</v>
      </c>
      <c r="BJ25" s="69">
        <f>IF(Assumptions!$B$27&gt;BI25+12,BI25+12,Assumptions!$B$27)</f>
        <v>48</v>
      </c>
      <c r="BK25" s="69">
        <f>IF(Assumptions!$B$27&gt;BJ25+12,BJ25+12,Assumptions!$B$27)</f>
        <v>48</v>
      </c>
      <c r="BL25" s="50" t="str">
        <f t="shared" si="7"/>
        <v>May</v>
      </c>
      <c r="BM25" s="69">
        <f>IF(Assumptions!$B$27&gt;8,8,Assumptions!$B$27)</f>
        <v>8</v>
      </c>
      <c r="BN25" s="69">
        <f>IF(Assumptions!$B$27&gt;BM25+12,BM25+12,Assumptions!$B$27)</f>
        <v>20</v>
      </c>
      <c r="BO25" s="69">
        <f>IF(Assumptions!$B$27&gt;BN25+12,BN25+12,Assumptions!$B$27)</f>
        <v>32</v>
      </c>
      <c r="BP25" s="69">
        <f>IF(Assumptions!$B$27&gt;BO25+12,BO25+12,Assumptions!$B$27)</f>
        <v>44</v>
      </c>
      <c r="BQ25" s="69">
        <f>IF(Assumptions!$B$27&gt;BP25+12,BP25+12,Assumptions!$B$27)</f>
        <v>48</v>
      </c>
      <c r="BR25" s="69">
        <f>IF(Assumptions!$B$27&gt;BQ25+12,BQ25+12,Assumptions!$B$27)</f>
        <v>48</v>
      </c>
      <c r="BS25" s="69">
        <f>IF(Assumptions!$B$27&gt;BR25+12,BR25+12,Assumptions!$B$27)</f>
        <v>48</v>
      </c>
      <c r="BT25" s="69">
        <f>IF(Assumptions!$B$27&gt;BS25+12,BS25+12,Assumptions!$B$27)</f>
        <v>48</v>
      </c>
      <c r="BU25" s="50" t="str">
        <f t="shared" si="8"/>
        <v>May</v>
      </c>
      <c r="BV25" s="69">
        <f>IF(Assumptions!$B$27&gt;8,8,Assumptions!$B$27)</f>
        <v>8</v>
      </c>
      <c r="BW25" s="69">
        <f>IF(Assumptions!$B$27&gt;BV25+12,BV25+12,Assumptions!$B$27)</f>
        <v>20</v>
      </c>
      <c r="BX25" s="69">
        <f>IF(Assumptions!$B$27&gt;BW25+12,BW25+12,Assumptions!$B$27)</f>
        <v>32</v>
      </c>
      <c r="BY25" s="69">
        <f>IF(Assumptions!$B$27&gt;BX25+12,BX25+12,Assumptions!$B$27)</f>
        <v>44</v>
      </c>
      <c r="BZ25" s="69">
        <f>IF(Assumptions!$B$27&gt;BY25+12,BY25+12,Assumptions!$B$27)</f>
        <v>48</v>
      </c>
      <c r="CA25" s="69">
        <f>IF(Assumptions!$B$27&gt;BZ25+12,BZ25+12,Assumptions!$B$27)</f>
        <v>48</v>
      </c>
      <c r="CB25" s="69">
        <f>IF(Assumptions!$B$27&gt;CA25+12,CA25+12,Assumptions!$B$27)</f>
        <v>48</v>
      </c>
      <c r="CC25" s="69">
        <f>IF(Assumptions!$B$27&gt;CB25+12,CB25+12,Assumptions!$B$27)</f>
        <v>48</v>
      </c>
      <c r="CD25" s="50" t="str">
        <f t="shared" si="9"/>
        <v>May</v>
      </c>
      <c r="CE25" s="69">
        <f>IF(Assumptions!$B$27&gt;8,8,Assumptions!$B$27)</f>
        <v>8</v>
      </c>
      <c r="CF25" s="69">
        <f>IF(Assumptions!$B$27&gt;CE25+12,CE25+12,Assumptions!$B$27)</f>
        <v>20</v>
      </c>
      <c r="CG25" s="69">
        <f>IF(Assumptions!$B$27&gt;CF25+12,CF25+12,Assumptions!$B$27)</f>
        <v>32</v>
      </c>
      <c r="CH25" s="69">
        <f>IF(Assumptions!$B$27&gt;CG25+12,CG25+12,Assumptions!$B$27)</f>
        <v>44</v>
      </c>
      <c r="CI25" s="69">
        <f>IF(Assumptions!$B$27&gt;CH25+12,CH25+12,Assumptions!$B$27)</f>
        <v>48</v>
      </c>
      <c r="CJ25" s="69">
        <f>IF(Assumptions!$B$27&gt;CI25+12,CI25+12,Assumptions!$B$27)</f>
        <v>48</v>
      </c>
      <c r="CK25" s="69">
        <f>IF(Assumptions!$B$27&gt;CJ25+12,CJ25+12,Assumptions!$B$27)</f>
        <v>48</v>
      </c>
      <c r="CL25" s="69">
        <f>IF(Assumptions!$B$27&gt;CK25+12,CK25+12,Assumptions!$B$27)</f>
        <v>48</v>
      </c>
    </row>
    <row r="26" spans="1:90" ht="13.7" customHeight="1">
      <c r="A26" s="50" t="str">
        <f t="shared" si="0"/>
        <v>Jun</v>
      </c>
      <c r="B26" s="41">
        <f>IF(Assumptions!$B$27&gt;7,7,Assumptions!$B$27)</f>
        <v>7</v>
      </c>
      <c r="C26" s="41">
        <f>IF(Assumptions!$B$27&gt;B26+12,B26+12,Assumptions!$B$27)</f>
        <v>19</v>
      </c>
      <c r="D26" s="41">
        <f>IF(Assumptions!$B$27&gt;C26+12,C26+12,Assumptions!$B$27)</f>
        <v>31</v>
      </c>
      <c r="E26" s="41">
        <f>IF(Assumptions!$B$27&gt;D26+12,D26+12,Assumptions!$B$27)</f>
        <v>43</v>
      </c>
      <c r="F26" s="41">
        <f>IF(Assumptions!$B$27&gt;E26+12,E26+12,Assumptions!$B$27)</f>
        <v>48</v>
      </c>
      <c r="G26" s="41">
        <f>IF(Assumptions!$B$27&gt;F26+12,F26+12,Assumptions!$B$27)</f>
        <v>48</v>
      </c>
      <c r="H26" s="41">
        <f>IF(Assumptions!$B$27&gt;G26+12,G26+12,Assumptions!$B$27)</f>
        <v>48</v>
      </c>
      <c r="I26" s="41">
        <f>IF(Assumptions!$B$27&gt;H26+12,H26+12,Assumptions!$B$27)</f>
        <v>48</v>
      </c>
      <c r="J26" s="68" t="str">
        <f t="shared" si="1"/>
        <v>Jun</v>
      </c>
      <c r="K26" s="41">
        <f>IF(Assumptions!$B$27&gt;7,7,Assumptions!$B$27)</f>
        <v>7</v>
      </c>
      <c r="L26" s="69">
        <f>IF(Assumptions!$B$27&gt;K26+12,K26+12,Assumptions!$B$27)</f>
        <v>19</v>
      </c>
      <c r="M26" s="69">
        <f>IF(Assumptions!$B$27&gt;L26+12,L26+12,Assumptions!$B$27)</f>
        <v>31</v>
      </c>
      <c r="N26" s="69">
        <f>IF(Assumptions!$B$27&gt;M26+12,M26+12,Assumptions!$B$27)</f>
        <v>43</v>
      </c>
      <c r="O26" s="69">
        <f>IF(Assumptions!$B$27&gt;N26+12,N26+12,Assumptions!$B$27)</f>
        <v>48</v>
      </c>
      <c r="P26" s="69">
        <f>IF(Assumptions!$B$27&gt;O26+12,O26+12,Assumptions!$B$27)</f>
        <v>48</v>
      </c>
      <c r="Q26" s="69">
        <f>IF(Assumptions!$B$27&gt;P26+12,P26+12,Assumptions!$B$27)</f>
        <v>48</v>
      </c>
      <c r="R26" s="69">
        <f>IF(Assumptions!$B$27&gt;Q26+12,Q26+12,Assumptions!$B$27)</f>
        <v>48</v>
      </c>
      <c r="S26" s="50" t="str">
        <f t="shared" si="2"/>
        <v>Jun</v>
      </c>
      <c r="T26" s="69">
        <f>IF(Assumptions!$B$27&gt;7,7,Assumptions!$B$27)</f>
        <v>7</v>
      </c>
      <c r="U26" s="69">
        <f>IF(Assumptions!$B$27&gt;T26+12,T26+12,Assumptions!$B$27)</f>
        <v>19</v>
      </c>
      <c r="V26" s="69">
        <f>IF(Assumptions!$B$27&gt;U26+12,U26+12,Assumptions!$B$27)</f>
        <v>31</v>
      </c>
      <c r="W26" s="69">
        <f>IF(Assumptions!$B$27&gt;V26+12,V26+12,Assumptions!$B$27)</f>
        <v>43</v>
      </c>
      <c r="X26" s="69">
        <f>IF(Assumptions!$B$27&gt;W26+12,W26+12,Assumptions!$B$27)</f>
        <v>48</v>
      </c>
      <c r="Y26" s="69">
        <f>IF(Assumptions!$B$27&gt;X26+12,X26+12,Assumptions!$B$27)</f>
        <v>48</v>
      </c>
      <c r="Z26" s="69">
        <f>IF(Assumptions!$B$27&gt;Y26+12,Y26+12,Assumptions!$B$27)</f>
        <v>48</v>
      </c>
      <c r="AA26" s="69">
        <f>IF(Assumptions!$B$27&gt;Z26+12,Z26+12,Assumptions!$B$27)</f>
        <v>48</v>
      </c>
      <c r="AB26" s="50" t="str">
        <f t="shared" si="3"/>
        <v>Jun</v>
      </c>
      <c r="AC26" s="69">
        <f>IF(Assumptions!$B$27&gt;7,7,Assumptions!$B$27)</f>
        <v>7</v>
      </c>
      <c r="AD26" s="69">
        <f>IF(Assumptions!$B$27&gt;AC26+12,AC26+12,Assumptions!$B$27)</f>
        <v>19</v>
      </c>
      <c r="AE26" s="69">
        <f>IF(Assumptions!$B$27&gt;AD26+12,AD26+12,Assumptions!$B$27)</f>
        <v>31</v>
      </c>
      <c r="AF26" s="69">
        <f>IF(Assumptions!$B$27&gt;AE26+12,AE26+12,Assumptions!$B$27)</f>
        <v>43</v>
      </c>
      <c r="AG26" s="69">
        <f>IF(Assumptions!$B$27&gt;AF26+12,AF26+12,Assumptions!$B$27)</f>
        <v>48</v>
      </c>
      <c r="AH26" s="69">
        <f>IF(Assumptions!$B$27&gt;AG26+12,AG26+12,Assumptions!$B$27)</f>
        <v>48</v>
      </c>
      <c r="AI26" s="69">
        <f>IF(Assumptions!$B$27&gt;AH26+12,AH26+12,Assumptions!$B$27)</f>
        <v>48</v>
      </c>
      <c r="AJ26" s="69">
        <f>IF(Assumptions!$B$27&gt;AI26+12,AI26+12,Assumptions!$B$27)</f>
        <v>48</v>
      </c>
      <c r="AK26" s="50" t="str">
        <f t="shared" si="4"/>
        <v>Jun</v>
      </c>
      <c r="AL26" s="69">
        <f>IF(Assumptions!$B$27&gt;7,7,Assumptions!$B$27)</f>
        <v>7</v>
      </c>
      <c r="AM26" s="69">
        <f>IF(Assumptions!$B$27&gt;AL26+12,AL26+12,Assumptions!$B$27)</f>
        <v>19</v>
      </c>
      <c r="AN26" s="69">
        <f>IF(Assumptions!$B$27&gt;AM26+12,AM26+12,Assumptions!$B$27)</f>
        <v>31</v>
      </c>
      <c r="AO26" s="69">
        <f>IF(Assumptions!$B$27&gt;AN26+12,AN26+12,Assumptions!$B$27)</f>
        <v>43</v>
      </c>
      <c r="AP26" s="69">
        <f>IF(Assumptions!$B$27&gt;AO26+12,AO26+12,Assumptions!$B$27)</f>
        <v>48</v>
      </c>
      <c r="AQ26" s="69">
        <f>IF(Assumptions!$B$27&gt;AP26+12,AP26+12,Assumptions!$B$27)</f>
        <v>48</v>
      </c>
      <c r="AR26" s="69">
        <f>IF(Assumptions!$B$27&gt;AQ26+12,AQ26+12,Assumptions!$B$27)</f>
        <v>48</v>
      </c>
      <c r="AS26" s="69">
        <f>IF(Assumptions!$B$27&gt;AR26+12,AR26+12,Assumptions!$B$27)</f>
        <v>48</v>
      </c>
      <c r="AT26" s="50" t="str">
        <f t="shared" si="5"/>
        <v>Jun</v>
      </c>
      <c r="AU26" s="69">
        <f>IF(Assumptions!$B$27&gt;7,7,Assumptions!$B$27)</f>
        <v>7</v>
      </c>
      <c r="AV26" s="69">
        <f>IF(Assumptions!$B$27&gt;AU26+12,AU26+12,Assumptions!$B$27)</f>
        <v>19</v>
      </c>
      <c r="AW26" s="69">
        <f>IF(Assumptions!$B$27&gt;AV26+12,AV26+12,Assumptions!$B$27)</f>
        <v>31</v>
      </c>
      <c r="AX26" s="69">
        <f>IF(Assumptions!$B$27&gt;AW26+12,AW26+12,Assumptions!$B$27)</f>
        <v>43</v>
      </c>
      <c r="AY26" s="69">
        <f>IF(Assumptions!$B$27&gt;AX26+12,AX26+12,Assumptions!$B$27)</f>
        <v>48</v>
      </c>
      <c r="AZ26" s="69">
        <f>IF(Assumptions!$B$27&gt;AY26+12,AY26+12,Assumptions!$B$27)</f>
        <v>48</v>
      </c>
      <c r="BA26" s="69">
        <f>IF(Assumptions!$B$27&gt;AZ26+12,AZ26+12,Assumptions!$B$27)</f>
        <v>48</v>
      </c>
      <c r="BB26" s="69">
        <f>IF(Assumptions!$B$27&gt;BA26+12,BA26+12,Assumptions!$B$27)</f>
        <v>48</v>
      </c>
      <c r="BC26" s="50" t="str">
        <f t="shared" si="6"/>
        <v>Jun</v>
      </c>
      <c r="BD26" s="69">
        <f>IF(Assumptions!$B$27&gt;7,7,Assumptions!$B$27)</f>
        <v>7</v>
      </c>
      <c r="BE26" s="69">
        <f>IF(Assumptions!$B$27&gt;BD26+12,BD26+12,Assumptions!$B$27)</f>
        <v>19</v>
      </c>
      <c r="BF26" s="69">
        <f>IF(Assumptions!$B$27&gt;BE26+12,BE26+12,Assumptions!$B$27)</f>
        <v>31</v>
      </c>
      <c r="BG26" s="69">
        <f>IF(Assumptions!$B$27&gt;BF26+12,BF26+12,Assumptions!$B$27)</f>
        <v>43</v>
      </c>
      <c r="BH26" s="69">
        <f>IF(Assumptions!$B$27&gt;BG26+12,BG26+12,Assumptions!$B$27)</f>
        <v>48</v>
      </c>
      <c r="BI26" s="69">
        <f>IF(Assumptions!$B$27&gt;BH26+12,BH26+12,Assumptions!$B$27)</f>
        <v>48</v>
      </c>
      <c r="BJ26" s="69">
        <f>IF(Assumptions!$B$27&gt;BI26+12,BI26+12,Assumptions!$B$27)</f>
        <v>48</v>
      </c>
      <c r="BK26" s="69">
        <f>IF(Assumptions!$B$27&gt;BJ26+12,BJ26+12,Assumptions!$B$27)</f>
        <v>48</v>
      </c>
      <c r="BL26" s="50" t="str">
        <f t="shared" si="7"/>
        <v>Jun</v>
      </c>
      <c r="BM26" s="69">
        <f>IF(Assumptions!$B$27&gt;7,7,Assumptions!$B$27)</f>
        <v>7</v>
      </c>
      <c r="BN26" s="69">
        <f>IF(Assumptions!$B$27&gt;BM26+12,BM26+12,Assumptions!$B$27)</f>
        <v>19</v>
      </c>
      <c r="BO26" s="69">
        <f>IF(Assumptions!$B$27&gt;BN26+12,BN26+12,Assumptions!$B$27)</f>
        <v>31</v>
      </c>
      <c r="BP26" s="69">
        <f>IF(Assumptions!$B$27&gt;BO26+12,BO26+12,Assumptions!$B$27)</f>
        <v>43</v>
      </c>
      <c r="BQ26" s="69">
        <f>IF(Assumptions!$B$27&gt;BP26+12,BP26+12,Assumptions!$B$27)</f>
        <v>48</v>
      </c>
      <c r="BR26" s="69">
        <f>IF(Assumptions!$B$27&gt;BQ26+12,BQ26+12,Assumptions!$B$27)</f>
        <v>48</v>
      </c>
      <c r="BS26" s="69">
        <f>IF(Assumptions!$B$27&gt;BR26+12,BR26+12,Assumptions!$B$27)</f>
        <v>48</v>
      </c>
      <c r="BT26" s="69">
        <f>IF(Assumptions!$B$27&gt;BS26+12,BS26+12,Assumptions!$B$27)</f>
        <v>48</v>
      </c>
      <c r="BU26" s="50" t="str">
        <f t="shared" si="8"/>
        <v>Jun</v>
      </c>
      <c r="BV26" s="69">
        <f>IF(Assumptions!$B$27&gt;7,7,Assumptions!$B$27)</f>
        <v>7</v>
      </c>
      <c r="BW26" s="69">
        <f>IF(Assumptions!$B$27&gt;BV26+12,BV26+12,Assumptions!$B$27)</f>
        <v>19</v>
      </c>
      <c r="BX26" s="69">
        <f>IF(Assumptions!$B$27&gt;BW26+12,BW26+12,Assumptions!$B$27)</f>
        <v>31</v>
      </c>
      <c r="BY26" s="69">
        <f>IF(Assumptions!$B$27&gt;BX26+12,BX26+12,Assumptions!$B$27)</f>
        <v>43</v>
      </c>
      <c r="BZ26" s="69">
        <f>IF(Assumptions!$B$27&gt;BY26+12,BY26+12,Assumptions!$B$27)</f>
        <v>48</v>
      </c>
      <c r="CA26" s="69">
        <f>IF(Assumptions!$B$27&gt;BZ26+12,BZ26+12,Assumptions!$B$27)</f>
        <v>48</v>
      </c>
      <c r="CB26" s="69">
        <f>IF(Assumptions!$B$27&gt;CA26+12,CA26+12,Assumptions!$B$27)</f>
        <v>48</v>
      </c>
      <c r="CC26" s="69">
        <f>IF(Assumptions!$B$27&gt;CB26+12,CB26+12,Assumptions!$B$27)</f>
        <v>48</v>
      </c>
      <c r="CD26" s="50" t="str">
        <f t="shared" si="9"/>
        <v>Jun</v>
      </c>
      <c r="CE26" s="69">
        <f>IF(Assumptions!$B$27&gt;7,7,Assumptions!$B$27)</f>
        <v>7</v>
      </c>
      <c r="CF26" s="69">
        <f>IF(Assumptions!$B$27&gt;CE26+12,CE26+12,Assumptions!$B$27)</f>
        <v>19</v>
      </c>
      <c r="CG26" s="69">
        <f>IF(Assumptions!$B$27&gt;CF26+12,CF26+12,Assumptions!$B$27)</f>
        <v>31</v>
      </c>
      <c r="CH26" s="69">
        <f>IF(Assumptions!$B$27&gt;CG26+12,CG26+12,Assumptions!$B$27)</f>
        <v>43</v>
      </c>
      <c r="CI26" s="69">
        <f>IF(Assumptions!$B$27&gt;CH26+12,CH26+12,Assumptions!$B$27)</f>
        <v>48</v>
      </c>
      <c r="CJ26" s="69">
        <f>IF(Assumptions!$B$27&gt;CI26+12,CI26+12,Assumptions!$B$27)</f>
        <v>48</v>
      </c>
      <c r="CK26" s="69">
        <f>IF(Assumptions!$B$27&gt;CJ26+12,CJ26+12,Assumptions!$B$27)</f>
        <v>48</v>
      </c>
      <c r="CL26" s="69">
        <f>IF(Assumptions!$B$27&gt;CK26+12,CK26+12,Assumptions!$B$27)</f>
        <v>48</v>
      </c>
    </row>
    <row r="27" spans="1:90" ht="13.7" customHeight="1">
      <c r="A27" s="50" t="str">
        <f t="shared" si="0"/>
        <v>Jul</v>
      </c>
      <c r="B27" s="41">
        <f>IF(Assumptions!$B$27&gt;6,6,Assumptions!$B$27)</f>
        <v>6</v>
      </c>
      <c r="C27" s="41">
        <f>IF(Assumptions!$B$27&gt;B27+12,B27+12,Assumptions!$B$27)</f>
        <v>18</v>
      </c>
      <c r="D27" s="41">
        <f>IF(Assumptions!$B$27&gt;C27+12,C27+12,Assumptions!$B$27)</f>
        <v>30</v>
      </c>
      <c r="E27" s="41">
        <f>IF(Assumptions!$B$27&gt;D27+12,D27+12,Assumptions!$B$27)</f>
        <v>42</v>
      </c>
      <c r="F27" s="41">
        <f>IF(Assumptions!$B$27&gt;E27+12,E27+12,Assumptions!$B$27)</f>
        <v>48</v>
      </c>
      <c r="G27" s="41">
        <f>IF(Assumptions!$B$27&gt;F27+12,F27+12,Assumptions!$B$27)</f>
        <v>48</v>
      </c>
      <c r="H27" s="41">
        <f>IF(Assumptions!$B$27&gt;G27+12,G27+12,Assumptions!$B$27)</f>
        <v>48</v>
      </c>
      <c r="I27" s="41">
        <f>IF(Assumptions!$B$27&gt;H27+12,H27+12,Assumptions!$B$27)</f>
        <v>48</v>
      </c>
      <c r="J27" s="68" t="str">
        <f t="shared" si="1"/>
        <v>Jul</v>
      </c>
      <c r="K27" s="41">
        <f>IF(Assumptions!$B$27&gt;6,6,Assumptions!$B$27)</f>
        <v>6</v>
      </c>
      <c r="L27" s="69">
        <f>IF(Assumptions!$B$27&gt;K27+12,K27+12,Assumptions!$B$27)</f>
        <v>18</v>
      </c>
      <c r="M27" s="69">
        <f>IF(Assumptions!$B$27&gt;L27+12,L27+12,Assumptions!$B$27)</f>
        <v>30</v>
      </c>
      <c r="N27" s="69">
        <f>IF(Assumptions!$B$27&gt;M27+12,M27+12,Assumptions!$B$27)</f>
        <v>42</v>
      </c>
      <c r="O27" s="69">
        <f>IF(Assumptions!$B$27&gt;N27+12,N27+12,Assumptions!$B$27)</f>
        <v>48</v>
      </c>
      <c r="P27" s="69">
        <f>IF(Assumptions!$B$27&gt;O27+12,O27+12,Assumptions!$B$27)</f>
        <v>48</v>
      </c>
      <c r="Q27" s="69">
        <f>IF(Assumptions!$B$27&gt;P27+12,P27+12,Assumptions!$B$27)</f>
        <v>48</v>
      </c>
      <c r="R27" s="69">
        <f>IF(Assumptions!$B$27&gt;Q27+12,Q27+12,Assumptions!$B$27)</f>
        <v>48</v>
      </c>
      <c r="S27" s="50" t="str">
        <f t="shared" si="2"/>
        <v>Jul</v>
      </c>
      <c r="T27" s="69">
        <f>IF(Assumptions!$B$27&gt;6,6,Assumptions!$B$27)</f>
        <v>6</v>
      </c>
      <c r="U27" s="69">
        <f>IF(Assumptions!$B$27&gt;T27+12,T27+12,Assumptions!$B$27)</f>
        <v>18</v>
      </c>
      <c r="V27" s="69">
        <f>IF(Assumptions!$B$27&gt;U27+12,U27+12,Assumptions!$B$27)</f>
        <v>30</v>
      </c>
      <c r="W27" s="69">
        <f>IF(Assumptions!$B$27&gt;V27+12,V27+12,Assumptions!$B$27)</f>
        <v>42</v>
      </c>
      <c r="X27" s="69">
        <f>IF(Assumptions!$B$27&gt;W27+12,W27+12,Assumptions!$B$27)</f>
        <v>48</v>
      </c>
      <c r="Y27" s="69">
        <f>IF(Assumptions!$B$27&gt;X27+12,X27+12,Assumptions!$B$27)</f>
        <v>48</v>
      </c>
      <c r="Z27" s="69">
        <f>IF(Assumptions!$B$27&gt;Y27+12,Y27+12,Assumptions!$B$27)</f>
        <v>48</v>
      </c>
      <c r="AA27" s="69">
        <f>IF(Assumptions!$B$27&gt;Z27+12,Z27+12,Assumptions!$B$27)</f>
        <v>48</v>
      </c>
      <c r="AB27" s="50" t="str">
        <f t="shared" si="3"/>
        <v>Jul</v>
      </c>
      <c r="AC27" s="69">
        <f>IF(Assumptions!$B$27&gt;6,6,Assumptions!$B$27)</f>
        <v>6</v>
      </c>
      <c r="AD27" s="69">
        <f>IF(Assumptions!$B$27&gt;AC27+12,AC27+12,Assumptions!$B$27)</f>
        <v>18</v>
      </c>
      <c r="AE27" s="69">
        <f>IF(Assumptions!$B$27&gt;AD27+12,AD27+12,Assumptions!$B$27)</f>
        <v>30</v>
      </c>
      <c r="AF27" s="69">
        <f>IF(Assumptions!$B$27&gt;AE27+12,AE27+12,Assumptions!$B$27)</f>
        <v>42</v>
      </c>
      <c r="AG27" s="69">
        <f>IF(Assumptions!$B$27&gt;AF27+12,AF27+12,Assumptions!$B$27)</f>
        <v>48</v>
      </c>
      <c r="AH27" s="69">
        <f>IF(Assumptions!$B$27&gt;AG27+12,AG27+12,Assumptions!$B$27)</f>
        <v>48</v>
      </c>
      <c r="AI27" s="69">
        <f>IF(Assumptions!$B$27&gt;AH27+12,AH27+12,Assumptions!$B$27)</f>
        <v>48</v>
      </c>
      <c r="AJ27" s="69">
        <f>IF(Assumptions!$B$27&gt;AI27+12,AI27+12,Assumptions!$B$27)</f>
        <v>48</v>
      </c>
      <c r="AK27" s="50" t="str">
        <f t="shared" si="4"/>
        <v>Jul</v>
      </c>
      <c r="AL27" s="69">
        <f>IF(Assumptions!$B$27&gt;6,6,Assumptions!$B$27)</f>
        <v>6</v>
      </c>
      <c r="AM27" s="69">
        <f>IF(Assumptions!$B$27&gt;AL27+12,AL27+12,Assumptions!$B$27)</f>
        <v>18</v>
      </c>
      <c r="AN27" s="69">
        <f>IF(Assumptions!$B$27&gt;AM27+12,AM27+12,Assumptions!$B$27)</f>
        <v>30</v>
      </c>
      <c r="AO27" s="69">
        <f>IF(Assumptions!$B$27&gt;AN27+12,AN27+12,Assumptions!$B$27)</f>
        <v>42</v>
      </c>
      <c r="AP27" s="69">
        <f>IF(Assumptions!$B$27&gt;AO27+12,AO27+12,Assumptions!$B$27)</f>
        <v>48</v>
      </c>
      <c r="AQ27" s="69">
        <f>IF(Assumptions!$B$27&gt;AP27+12,AP27+12,Assumptions!$B$27)</f>
        <v>48</v>
      </c>
      <c r="AR27" s="69">
        <f>IF(Assumptions!$B$27&gt;AQ27+12,AQ27+12,Assumptions!$B$27)</f>
        <v>48</v>
      </c>
      <c r="AS27" s="69">
        <f>IF(Assumptions!$B$27&gt;AR27+12,AR27+12,Assumptions!$B$27)</f>
        <v>48</v>
      </c>
      <c r="AT27" s="50" t="str">
        <f t="shared" si="5"/>
        <v>Jul</v>
      </c>
      <c r="AU27" s="69">
        <f>IF(Assumptions!$B$27&gt;6,6,Assumptions!$B$27)</f>
        <v>6</v>
      </c>
      <c r="AV27" s="69">
        <f>IF(Assumptions!$B$27&gt;AU27+12,AU27+12,Assumptions!$B$27)</f>
        <v>18</v>
      </c>
      <c r="AW27" s="69">
        <f>IF(Assumptions!$B$27&gt;AV27+12,AV27+12,Assumptions!$B$27)</f>
        <v>30</v>
      </c>
      <c r="AX27" s="69">
        <f>IF(Assumptions!$B$27&gt;AW27+12,AW27+12,Assumptions!$B$27)</f>
        <v>42</v>
      </c>
      <c r="AY27" s="69">
        <f>IF(Assumptions!$B$27&gt;AX27+12,AX27+12,Assumptions!$B$27)</f>
        <v>48</v>
      </c>
      <c r="AZ27" s="69">
        <f>IF(Assumptions!$B$27&gt;AY27+12,AY27+12,Assumptions!$B$27)</f>
        <v>48</v>
      </c>
      <c r="BA27" s="69">
        <f>IF(Assumptions!$B$27&gt;AZ27+12,AZ27+12,Assumptions!$B$27)</f>
        <v>48</v>
      </c>
      <c r="BB27" s="69">
        <f>IF(Assumptions!$B$27&gt;BA27+12,BA27+12,Assumptions!$B$27)</f>
        <v>48</v>
      </c>
      <c r="BC27" s="50" t="str">
        <f t="shared" si="6"/>
        <v>Jul</v>
      </c>
      <c r="BD27" s="69">
        <f>IF(Assumptions!$B$27&gt;6,6,Assumptions!$B$27)</f>
        <v>6</v>
      </c>
      <c r="BE27" s="69">
        <f>IF(Assumptions!$B$27&gt;BD27+12,BD27+12,Assumptions!$B$27)</f>
        <v>18</v>
      </c>
      <c r="BF27" s="69">
        <f>IF(Assumptions!$B$27&gt;BE27+12,BE27+12,Assumptions!$B$27)</f>
        <v>30</v>
      </c>
      <c r="BG27" s="69">
        <f>IF(Assumptions!$B$27&gt;BF27+12,BF27+12,Assumptions!$B$27)</f>
        <v>42</v>
      </c>
      <c r="BH27" s="69">
        <f>IF(Assumptions!$B$27&gt;BG27+12,BG27+12,Assumptions!$B$27)</f>
        <v>48</v>
      </c>
      <c r="BI27" s="69">
        <f>IF(Assumptions!$B$27&gt;BH27+12,BH27+12,Assumptions!$B$27)</f>
        <v>48</v>
      </c>
      <c r="BJ27" s="69">
        <f>IF(Assumptions!$B$27&gt;BI27+12,BI27+12,Assumptions!$B$27)</f>
        <v>48</v>
      </c>
      <c r="BK27" s="69">
        <f>IF(Assumptions!$B$27&gt;BJ27+12,BJ27+12,Assumptions!$B$27)</f>
        <v>48</v>
      </c>
      <c r="BL27" s="50" t="str">
        <f t="shared" si="7"/>
        <v>Jul</v>
      </c>
      <c r="BM27" s="69">
        <f>IF(Assumptions!$B$27&gt;6,6,Assumptions!$B$27)</f>
        <v>6</v>
      </c>
      <c r="BN27" s="69">
        <f>IF(Assumptions!$B$27&gt;BM27+12,BM27+12,Assumptions!$B$27)</f>
        <v>18</v>
      </c>
      <c r="BO27" s="69">
        <f>IF(Assumptions!$B$27&gt;BN27+12,BN27+12,Assumptions!$B$27)</f>
        <v>30</v>
      </c>
      <c r="BP27" s="69">
        <f>IF(Assumptions!$B$27&gt;BO27+12,BO27+12,Assumptions!$B$27)</f>
        <v>42</v>
      </c>
      <c r="BQ27" s="69">
        <f>IF(Assumptions!$B$27&gt;BP27+12,BP27+12,Assumptions!$B$27)</f>
        <v>48</v>
      </c>
      <c r="BR27" s="69">
        <f>IF(Assumptions!$B$27&gt;BQ27+12,BQ27+12,Assumptions!$B$27)</f>
        <v>48</v>
      </c>
      <c r="BS27" s="69">
        <f>IF(Assumptions!$B$27&gt;BR27+12,BR27+12,Assumptions!$B$27)</f>
        <v>48</v>
      </c>
      <c r="BT27" s="69">
        <f>IF(Assumptions!$B$27&gt;BS27+12,BS27+12,Assumptions!$B$27)</f>
        <v>48</v>
      </c>
      <c r="BU27" s="50" t="str">
        <f t="shared" si="8"/>
        <v>Jul</v>
      </c>
      <c r="BV27" s="69">
        <f>IF(Assumptions!$B$27&gt;6,6,Assumptions!$B$27)</f>
        <v>6</v>
      </c>
      <c r="BW27" s="69">
        <f>IF(Assumptions!$B$27&gt;BV27+12,BV27+12,Assumptions!$B$27)</f>
        <v>18</v>
      </c>
      <c r="BX27" s="69">
        <f>IF(Assumptions!$B$27&gt;BW27+12,BW27+12,Assumptions!$B$27)</f>
        <v>30</v>
      </c>
      <c r="BY27" s="69">
        <f>IF(Assumptions!$B$27&gt;BX27+12,BX27+12,Assumptions!$B$27)</f>
        <v>42</v>
      </c>
      <c r="BZ27" s="69">
        <f>IF(Assumptions!$B$27&gt;BY27+12,BY27+12,Assumptions!$B$27)</f>
        <v>48</v>
      </c>
      <c r="CA27" s="69">
        <f>IF(Assumptions!$B$27&gt;BZ27+12,BZ27+12,Assumptions!$B$27)</f>
        <v>48</v>
      </c>
      <c r="CB27" s="69">
        <f>IF(Assumptions!$B$27&gt;CA27+12,CA27+12,Assumptions!$B$27)</f>
        <v>48</v>
      </c>
      <c r="CC27" s="69">
        <f>IF(Assumptions!$B$27&gt;CB27+12,CB27+12,Assumptions!$B$27)</f>
        <v>48</v>
      </c>
      <c r="CD27" s="50" t="str">
        <f t="shared" si="9"/>
        <v>Jul</v>
      </c>
      <c r="CE27" s="69">
        <f>IF(Assumptions!$B$27&gt;6,6,Assumptions!$B$27)</f>
        <v>6</v>
      </c>
      <c r="CF27" s="69">
        <f>IF(Assumptions!$B$27&gt;CE27+12,CE27+12,Assumptions!$B$27)</f>
        <v>18</v>
      </c>
      <c r="CG27" s="69">
        <f>IF(Assumptions!$B$27&gt;CF27+12,CF27+12,Assumptions!$B$27)</f>
        <v>30</v>
      </c>
      <c r="CH27" s="69">
        <f>IF(Assumptions!$B$27&gt;CG27+12,CG27+12,Assumptions!$B$27)</f>
        <v>42</v>
      </c>
      <c r="CI27" s="69">
        <f>IF(Assumptions!$B$27&gt;CH27+12,CH27+12,Assumptions!$B$27)</f>
        <v>48</v>
      </c>
      <c r="CJ27" s="69">
        <f>IF(Assumptions!$B$27&gt;CI27+12,CI27+12,Assumptions!$B$27)</f>
        <v>48</v>
      </c>
      <c r="CK27" s="69">
        <f>IF(Assumptions!$B$27&gt;CJ27+12,CJ27+12,Assumptions!$B$27)</f>
        <v>48</v>
      </c>
      <c r="CL27" s="69">
        <f>IF(Assumptions!$B$27&gt;CK27+12,CK27+12,Assumptions!$B$27)</f>
        <v>48</v>
      </c>
    </row>
    <row r="28" spans="1:90" ht="13.7" customHeight="1">
      <c r="A28" s="50" t="str">
        <f t="shared" si="0"/>
        <v>Aug</v>
      </c>
      <c r="B28" s="41">
        <f>IF(Assumptions!$B$27&gt;5,5,Assumptions!$B$27)</f>
        <v>5</v>
      </c>
      <c r="C28" s="41">
        <f>IF(Assumptions!$B$27&gt;B28+12,B28+12,Assumptions!$B$27)</f>
        <v>17</v>
      </c>
      <c r="D28" s="41">
        <f>IF(Assumptions!$B$27&gt;C28+12,C28+12,Assumptions!$B$27)</f>
        <v>29</v>
      </c>
      <c r="E28" s="41">
        <f>IF(Assumptions!$B$27&gt;D28+12,D28+12,Assumptions!$B$27)</f>
        <v>41</v>
      </c>
      <c r="F28" s="41">
        <f>IF(Assumptions!$B$27&gt;E28+12,E28+12,Assumptions!$B$27)</f>
        <v>48</v>
      </c>
      <c r="G28" s="41">
        <f>IF(Assumptions!$B$27&gt;F28+12,F28+12,Assumptions!$B$27)</f>
        <v>48</v>
      </c>
      <c r="H28" s="41">
        <f>IF(Assumptions!$B$27&gt;G28+12,G28+12,Assumptions!$B$27)</f>
        <v>48</v>
      </c>
      <c r="I28" s="41">
        <f>IF(Assumptions!$B$27&gt;H28+12,H28+12,Assumptions!$B$27)</f>
        <v>48</v>
      </c>
      <c r="J28" s="68" t="str">
        <f t="shared" si="1"/>
        <v>Aug</v>
      </c>
      <c r="K28" s="41">
        <f>IF(Assumptions!$B$27&gt;5,5,Assumptions!$B$27)</f>
        <v>5</v>
      </c>
      <c r="L28" s="69">
        <f>IF(Assumptions!$B$27&gt;K28+12,K28+12,Assumptions!$B$27)</f>
        <v>17</v>
      </c>
      <c r="M28" s="69">
        <f>IF(Assumptions!$B$27&gt;L28+12,L28+12,Assumptions!$B$27)</f>
        <v>29</v>
      </c>
      <c r="N28" s="69">
        <f>IF(Assumptions!$B$27&gt;M28+12,M28+12,Assumptions!$B$27)</f>
        <v>41</v>
      </c>
      <c r="O28" s="69">
        <f>IF(Assumptions!$B$27&gt;N28+12,N28+12,Assumptions!$B$27)</f>
        <v>48</v>
      </c>
      <c r="P28" s="69">
        <f>IF(Assumptions!$B$27&gt;O28+12,O28+12,Assumptions!$B$27)</f>
        <v>48</v>
      </c>
      <c r="Q28" s="69">
        <f>IF(Assumptions!$B$27&gt;P28+12,P28+12,Assumptions!$B$27)</f>
        <v>48</v>
      </c>
      <c r="R28" s="69">
        <f>IF(Assumptions!$B$27&gt;Q28+12,Q28+12,Assumptions!$B$27)</f>
        <v>48</v>
      </c>
      <c r="S28" s="50" t="str">
        <f t="shared" si="2"/>
        <v>Aug</v>
      </c>
      <c r="T28" s="69">
        <f>IF(Assumptions!$B$27&gt;5,5,Assumptions!$B$27)</f>
        <v>5</v>
      </c>
      <c r="U28" s="69">
        <f>IF(Assumptions!$B$27&gt;T28+12,T28+12,Assumptions!$B$27)</f>
        <v>17</v>
      </c>
      <c r="V28" s="69">
        <f>IF(Assumptions!$B$27&gt;U28+12,U28+12,Assumptions!$B$27)</f>
        <v>29</v>
      </c>
      <c r="W28" s="69">
        <f>IF(Assumptions!$B$27&gt;V28+12,V28+12,Assumptions!$B$27)</f>
        <v>41</v>
      </c>
      <c r="X28" s="69">
        <f>IF(Assumptions!$B$27&gt;W28+12,W28+12,Assumptions!$B$27)</f>
        <v>48</v>
      </c>
      <c r="Y28" s="69">
        <f>IF(Assumptions!$B$27&gt;X28+12,X28+12,Assumptions!$B$27)</f>
        <v>48</v>
      </c>
      <c r="Z28" s="69">
        <f>IF(Assumptions!$B$27&gt;Y28+12,Y28+12,Assumptions!$B$27)</f>
        <v>48</v>
      </c>
      <c r="AA28" s="69">
        <f>IF(Assumptions!$B$27&gt;Z28+12,Z28+12,Assumptions!$B$27)</f>
        <v>48</v>
      </c>
      <c r="AB28" s="50" t="str">
        <f t="shared" si="3"/>
        <v>Aug</v>
      </c>
      <c r="AC28" s="69">
        <f>IF(Assumptions!$B$27&gt;5,5,Assumptions!$B$27)</f>
        <v>5</v>
      </c>
      <c r="AD28" s="69">
        <f>IF(Assumptions!$B$27&gt;AC28+12,AC28+12,Assumptions!$B$27)</f>
        <v>17</v>
      </c>
      <c r="AE28" s="69">
        <f>IF(Assumptions!$B$27&gt;AD28+12,AD28+12,Assumptions!$B$27)</f>
        <v>29</v>
      </c>
      <c r="AF28" s="69">
        <f>IF(Assumptions!$B$27&gt;AE28+12,AE28+12,Assumptions!$B$27)</f>
        <v>41</v>
      </c>
      <c r="AG28" s="69">
        <f>IF(Assumptions!$B$27&gt;AF28+12,AF28+12,Assumptions!$B$27)</f>
        <v>48</v>
      </c>
      <c r="AH28" s="69">
        <f>IF(Assumptions!$B$27&gt;AG28+12,AG28+12,Assumptions!$B$27)</f>
        <v>48</v>
      </c>
      <c r="AI28" s="69">
        <f>IF(Assumptions!$B$27&gt;AH28+12,AH28+12,Assumptions!$B$27)</f>
        <v>48</v>
      </c>
      <c r="AJ28" s="69">
        <f>IF(Assumptions!$B$27&gt;AI28+12,AI28+12,Assumptions!$B$27)</f>
        <v>48</v>
      </c>
      <c r="AK28" s="50" t="str">
        <f t="shared" si="4"/>
        <v>Aug</v>
      </c>
      <c r="AL28" s="69">
        <f>IF(Assumptions!$B$27&gt;5,5,Assumptions!$B$27)</f>
        <v>5</v>
      </c>
      <c r="AM28" s="69">
        <f>IF(Assumptions!$B$27&gt;AL28+12,AL28+12,Assumptions!$B$27)</f>
        <v>17</v>
      </c>
      <c r="AN28" s="69">
        <f>IF(Assumptions!$B$27&gt;AM28+12,AM28+12,Assumptions!$B$27)</f>
        <v>29</v>
      </c>
      <c r="AO28" s="69">
        <f>IF(Assumptions!$B$27&gt;AN28+12,AN28+12,Assumptions!$B$27)</f>
        <v>41</v>
      </c>
      <c r="AP28" s="69">
        <f>IF(Assumptions!$B$27&gt;AO28+12,AO28+12,Assumptions!$B$27)</f>
        <v>48</v>
      </c>
      <c r="AQ28" s="69">
        <f>IF(Assumptions!$B$27&gt;AP28+12,AP28+12,Assumptions!$B$27)</f>
        <v>48</v>
      </c>
      <c r="AR28" s="69">
        <f>IF(Assumptions!$B$27&gt;AQ28+12,AQ28+12,Assumptions!$B$27)</f>
        <v>48</v>
      </c>
      <c r="AS28" s="69">
        <f>IF(Assumptions!$B$27&gt;AR28+12,AR28+12,Assumptions!$B$27)</f>
        <v>48</v>
      </c>
      <c r="AT28" s="50" t="str">
        <f t="shared" si="5"/>
        <v>Aug</v>
      </c>
      <c r="AU28" s="69">
        <f>IF(Assumptions!$B$27&gt;5,5,Assumptions!$B$27)</f>
        <v>5</v>
      </c>
      <c r="AV28" s="69">
        <f>IF(Assumptions!$B$27&gt;AU28+12,AU28+12,Assumptions!$B$27)</f>
        <v>17</v>
      </c>
      <c r="AW28" s="69">
        <f>IF(Assumptions!$B$27&gt;AV28+12,AV28+12,Assumptions!$B$27)</f>
        <v>29</v>
      </c>
      <c r="AX28" s="69">
        <f>IF(Assumptions!$B$27&gt;AW28+12,AW28+12,Assumptions!$B$27)</f>
        <v>41</v>
      </c>
      <c r="AY28" s="69">
        <f>IF(Assumptions!$B$27&gt;AX28+12,AX28+12,Assumptions!$B$27)</f>
        <v>48</v>
      </c>
      <c r="AZ28" s="69">
        <f>IF(Assumptions!$B$27&gt;AY28+12,AY28+12,Assumptions!$B$27)</f>
        <v>48</v>
      </c>
      <c r="BA28" s="69">
        <f>IF(Assumptions!$B$27&gt;AZ28+12,AZ28+12,Assumptions!$B$27)</f>
        <v>48</v>
      </c>
      <c r="BB28" s="69">
        <f>IF(Assumptions!$B$27&gt;BA28+12,BA28+12,Assumptions!$B$27)</f>
        <v>48</v>
      </c>
      <c r="BC28" s="50" t="str">
        <f t="shared" si="6"/>
        <v>Aug</v>
      </c>
      <c r="BD28" s="69">
        <f>IF(Assumptions!$B$27&gt;5,5,Assumptions!$B$27)</f>
        <v>5</v>
      </c>
      <c r="BE28" s="69">
        <f>IF(Assumptions!$B$27&gt;BD28+12,BD28+12,Assumptions!$B$27)</f>
        <v>17</v>
      </c>
      <c r="BF28" s="69">
        <f>IF(Assumptions!$B$27&gt;BE28+12,BE28+12,Assumptions!$B$27)</f>
        <v>29</v>
      </c>
      <c r="BG28" s="69">
        <f>IF(Assumptions!$B$27&gt;BF28+12,BF28+12,Assumptions!$B$27)</f>
        <v>41</v>
      </c>
      <c r="BH28" s="69">
        <f>IF(Assumptions!$B$27&gt;BG28+12,BG28+12,Assumptions!$B$27)</f>
        <v>48</v>
      </c>
      <c r="BI28" s="69">
        <f>IF(Assumptions!$B$27&gt;BH28+12,BH28+12,Assumptions!$B$27)</f>
        <v>48</v>
      </c>
      <c r="BJ28" s="69">
        <f>IF(Assumptions!$B$27&gt;BI28+12,BI28+12,Assumptions!$B$27)</f>
        <v>48</v>
      </c>
      <c r="BK28" s="69">
        <f>IF(Assumptions!$B$27&gt;BJ28+12,BJ28+12,Assumptions!$B$27)</f>
        <v>48</v>
      </c>
      <c r="BL28" s="50" t="str">
        <f t="shared" si="7"/>
        <v>Aug</v>
      </c>
      <c r="BM28" s="69">
        <f>IF(Assumptions!$B$27&gt;5,5,Assumptions!$B$27)</f>
        <v>5</v>
      </c>
      <c r="BN28" s="69">
        <f>IF(Assumptions!$B$27&gt;BM28+12,BM28+12,Assumptions!$B$27)</f>
        <v>17</v>
      </c>
      <c r="BO28" s="69">
        <f>IF(Assumptions!$B$27&gt;BN28+12,BN28+12,Assumptions!$B$27)</f>
        <v>29</v>
      </c>
      <c r="BP28" s="69">
        <f>IF(Assumptions!$B$27&gt;BO28+12,BO28+12,Assumptions!$B$27)</f>
        <v>41</v>
      </c>
      <c r="BQ28" s="69">
        <f>IF(Assumptions!$B$27&gt;BP28+12,BP28+12,Assumptions!$B$27)</f>
        <v>48</v>
      </c>
      <c r="BR28" s="69">
        <f>IF(Assumptions!$B$27&gt;BQ28+12,BQ28+12,Assumptions!$B$27)</f>
        <v>48</v>
      </c>
      <c r="BS28" s="69">
        <f>IF(Assumptions!$B$27&gt;BR28+12,BR28+12,Assumptions!$B$27)</f>
        <v>48</v>
      </c>
      <c r="BT28" s="69">
        <f>IF(Assumptions!$B$27&gt;BS28+12,BS28+12,Assumptions!$B$27)</f>
        <v>48</v>
      </c>
      <c r="BU28" s="50" t="str">
        <f t="shared" si="8"/>
        <v>Aug</v>
      </c>
      <c r="BV28" s="69">
        <f>IF(Assumptions!$B$27&gt;5,5,Assumptions!$B$27)</f>
        <v>5</v>
      </c>
      <c r="BW28" s="69">
        <f>IF(Assumptions!$B$27&gt;BV28+12,BV28+12,Assumptions!$B$27)</f>
        <v>17</v>
      </c>
      <c r="BX28" s="69">
        <f>IF(Assumptions!$B$27&gt;BW28+12,BW28+12,Assumptions!$B$27)</f>
        <v>29</v>
      </c>
      <c r="BY28" s="69">
        <f>IF(Assumptions!$B$27&gt;BX28+12,BX28+12,Assumptions!$B$27)</f>
        <v>41</v>
      </c>
      <c r="BZ28" s="69">
        <f>IF(Assumptions!$B$27&gt;BY28+12,BY28+12,Assumptions!$B$27)</f>
        <v>48</v>
      </c>
      <c r="CA28" s="69">
        <f>IF(Assumptions!$B$27&gt;BZ28+12,BZ28+12,Assumptions!$B$27)</f>
        <v>48</v>
      </c>
      <c r="CB28" s="69">
        <f>IF(Assumptions!$B$27&gt;CA28+12,CA28+12,Assumptions!$B$27)</f>
        <v>48</v>
      </c>
      <c r="CC28" s="69">
        <f>IF(Assumptions!$B$27&gt;CB28+12,CB28+12,Assumptions!$B$27)</f>
        <v>48</v>
      </c>
      <c r="CD28" s="50" t="str">
        <f t="shared" si="9"/>
        <v>Aug</v>
      </c>
      <c r="CE28" s="69">
        <f>IF(Assumptions!$B$27&gt;5,5,Assumptions!$B$27)</f>
        <v>5</v>
      </c>
      <c r="CF28" s="69">
        <f>IF(Assumptions!$B$27&gt;CE28+12,CE28+12,Assumptions!$B$27)</f>
        <v>17</v>
      </c>
      <c r="CG28" s="69">
        <f>IF(Assumptions!$B$27&gt;CF28+12,CF28+12,Assumptions!$B$27)</f>
        <v>29</v>
      </c>
      <c r="CH28" s="69">
        <f>IF(Assumptions!$B$27&gt;CG28+12,CG28+12,Assumptions!$B$27)</f>
        <v>41</v>
      </c>
      <c r="CI28" s="69">
        <f>IF(Assumptions!$B$27&gt;CH28+12,CH28+12,Assumptions!$B$27)</f>
        <v>48</v>
      </c>
      <c r="CJ28" s="69">
        <f>IF(Assumptions!$B$27&gt;CI28+12,CI28+12,Assumptions!$B$27)</f>
        <v>48</v>
      </c>
      <c r="CK28" s="69">
        <f>IF(Assumptions!$B$27&gt;CJ28+12,CJ28+12,Assumptions!$B$27)</f>
        <v>48</v>
      </c>
      <c r="CL28" s="69">
        <f>IF(Assumptions!$B$27&gt;CK28+12,CK28+12,Assumptions!$B$27)</f>
        <v>48</v>
      </c>
    </row>
    <row r="29" spans="1:90" ht="13.7" customHeight="1">
      <c r="A29" s="50" t="str">
        <f t="shared" si="0"/>
        <v>Sep</v>
      </c>
      <c r="B29" s="41">
        <f>IF(Assumptions!$B$27&gt;4,4,Assumptions!$B$27)</f>
        <v>4</v>
      </c>
      <c r="C29" s="41">
        <f>IF(Assumptions!$B$27&gt;B29+12,B29+12,Assumptions!$B$27)</f>
        <v>16</v>
      </c>
      <c r="D29" s="41">
        <f>IF(Assumptions!$B$27&gt;C29+12,C29+12,Assumptions!$B$27)</f>
        <v>28</v>
      </c>
      <c r="E29" s="41">
        <f>IF(Assumptions!$B$27&gt;D29+12,D29+12,Assumptions!$B$27)</f>
        <v>40</v>
      </c>
      <c r="F29" s="41">
        <f>IF(Assumptions!$B$27&gt;E29+12,E29+12,Assumptions!$B$27)</f>
        <v>48</v>
      </c>
      <c r="G29" s="41">
        <f>IF(Assumptions!$B$27&gt;F29+12,F29+12,Assumptions!$B$27)</f>
        <v>48</v>
      </c>
      <c r="H29" s="41">
        <f>IF(Assumptions!$B$27&gt;G29+12,G29+12,Assumptions!$B$27)</f>
        <v>48</v>
      </c>
      <c r="I29" s="41">
        <f>IF(Assumptions!$B$27&gt;H29+12,H29+12,Assumptions!$B$27)</f>
        <v>48</v>
      </c>
      <c r="J29" s="68" t="str">
        <f t="shared" si="1"/>
        <v>Sep</v>
      </c>
      <c r="K29" s="41">
        <f>IF(Assumptions!$B$27&gt;4,4,Assumptions!$B$27)</f>
        <v>4</v>
      </c>
      <c r="L29" s="69">
        <f>IF(Assumptions!$B$27&gt;K29+12,K29+12,Assumptions!$B$27)</f>
        <v>16</v>
      </c>
      <c r="M29" s="69">
        <f>IF(Assumptions!$B$27&gt;L29+12,L29+12,Assumptions!$B$27)</f>
        <v>28</v>
      </c>
      <c r="N29" s="69">
        <f>IF(Assumptions!$B$27&gt;M29+12,M29+12,Assumptions!$B$27)</f>
        <v>40</v>
      </c>
      <c r="O29" s="69">
        <f>IF(Assumptions!$B$27&gt;N29+12,N29+12,Assumptions!$B$27)</f>
        <v>48</v>
      </c>
      <c r="P29" s="69">
        <f>IF(Assumptions!$B$27&gt;O29+12,O29+12,Assumptions!$B$27)</f>
        <v>48</v>
      </c>
      <c r="Q29" s="69">
        <f>IF(Assumptions!$B$27&gt;P29+12,P29+12,Assumptions!$B$27)</f>
        <v>48</v>
      </c>
      <c r="R29" s="69">
        <f>IF(Assumptions!$B$27&gt;Q29+12,Q29+12,Assumptions!$B$27)</f>
        <v>48</v>
      </c>
      <c r="S29" s="50" t="str">
        <f t="shared" si="2"/>
        <v>Sep</v>
      </c>
      <c r="T29" s="69">
        <f>IF(Assumptions!$B$27&gt;4,4,Assumptions!$B$27)</f>
        <v>4</v>
      </c>
      <c r="U29" s="69">
        <f>IF(Assumptions!$B$27&gt;T29+12,T29+12,Assumptions!$B$27)</f>
        <v>16</v>
      </c>
      <c r="V29" s="69">
        <f>IF(Assumptions!$B$27&gt;U29+12,U29+12,Assumptions!$B$27)</f>
        <v>28</v>
      </c>
      <c r="W29" s="69">
        <f>IF(Assumptions!$B$27&gt;V29+12,V29+12,Assumptions!$B$27)</f>
        <v>40</v>
      </c>
      <c r="X29" s="69">
        <f>IF(Assumptions!$B$27&gt;W29+12,W29+12,Assumptions!$B$27)</f>
        <v>48</v>
      </c>
      <c r="Y29" s="69">
        <f>IF(Assumptions!$B$27&gt;X29+12,X29+12,Assumptions!$B$27)</f>
        <v>48</v>
      </c>
      <c r="Z29" s="69">
        <f>IF(Assumptions!$B$27&gt;Y29+12,Y29+12,Assumptions!$B$27)</f>
        <v>48</v>
      </c>
      <c r="AA29" s="69">
        <f>IF(Assumptions!$B$27&gt;Z29+12,Z29+12,Assumptions!$B$27)</f>
        <v>48</v>
      </c>
      <c r="AB29" s="50" t="str">
        <f t="shared" si="3"/>
        <v>Sep</v>
      </c>
      <c r="AC29" s="69">
        <f>IF(Assumptions!$B$27&gt;4,4,Assumptions!$B$27)</f>
        <v>4</v>
      </c>
      <c r="AD29" s="69">
        <f>IF(Assumptions!$B$27&gt;AC29+12,AC29+12,Assumptions!$B$27)</f>
        <v>16</v>
      </c>
      <c r="AE29" s="69">
        <f>IF(Assumptions!$B$27&gt;AD29+12,AD29+12,Assumptions!$B$27)</f>
        <v>28</v>
      </c>
      <c r="AF29" s="69">
        <f>IF(Assumptions!$B$27&gt;AE29+12,AE29+12,Assumptions!$B$27)</f>
        <v>40</v>
      </c>
      <c r="AG29" s="69">
        <f>IF(Assumptions!$B$27&gt;AF29+12,AF29+12,Assumptions!$B$27)</f>
        <v>48</v>
      </c>
      <c r="AH29" s="69">
        <f>IF(Assumptions!$B$27&gt;AG29+12,AG29+12,Assumptions!$B$27)</f>
        <v>48</v>
      </c>
      <c r="AI29" s="69">
        <f>IF(Assumptions!$B$27&gt;AH29+12,AH29+12,Assumptions!$B$27)</f>
        <v>48</v>
      </c>
      <c r="AJ29" s="69">
        <f>IF(Assumptions!$B$27&gt;AI29+12,AI29+12,Assumptions!$B$27)</f>
        <v>48</v>
      </c>
      <c r="AK29" s="50" t="str">
        <f t="shared" si="4"/>
        <v>Sep</v>
      </c>
      <c r="AL29" s="69">
        <f>IF(Assumptions!$B$27&gt;4,4,Assumptions!$B$27)</f>
        <v>4</v>
      </c>
      <c r="AM29" s="69">
        <f>IF(Assumptions!$B$27&gt;AL29+12,AL29+12,Assumptions!$B$27)</f>
        <v>16</v>
      </c>
      <c r="AN29" s="69">
        <f>IF(Assumptions!$B$27&gt;AM29+12,AM29+12,Assumptions!$B$27)</f>
        <v>28</v>
      </c>
      <c r="AO29" s="69">
        <f>IF(Assumptions!$B$27&gt;AN29+12,AN29+12,Assumptions!$B$27)</f>
        <v>40</v>
      </c>
      <c r="AP29" s="69">
        <f>IF(Assumptions!$B$27&gt;AO29+12,AO29+12,Assumptions!$B$27)</f>
        <v>48</v>
      </c>
      <c r="AQ29" s="69">
        <f>IF(Assumptions!$B$27&gt;AP29+12,AP29+12,Assumptions!$B$27)</f>
        <v>48</v>
      </c>
      <c r="AR29" s="69">
        <f>IF(Assumptions!$B$27&gt;AQ29+12,AQ29+12,Assumptions!$B$27)</f>
        <v>48</v>
      </c>
      <c r="AS29" s="69">
        <f>IF(Assumptions!$B$27&gt;AR29+12,AR29+12,Assumptions!$B$27)</f>
        <v>48</v>
      </c>
      <c r="AT29" s="50" t="str">
        <f t="shared" si="5"/>
        <v>Sep</v>
      </c>
      <c r="AU29" s="69">
        <f>IF(Assumptions!$B$27&gt;4,4,Assumptions!$B$27)</f>
        <v>4</v>
      </c>
      <c r="AV29" s="69">
        <f>IF(Assumptions!$B$27&gt;AU29+12,AU29+12,Assumptions!$B$27)</f>
        <v>16</v>
      </c>
      <c r="AW29" s="69">
        <f>IF(Assumptions!$B$27&gt;AV29+12,AV29+12,Assumptions!$B$27)</f>
        <v>28</v>
      </c>
      <c r="AX29" s="69">
        <f>IF(Assumptions!$B$27&gt;AW29+12,AW29+12,Assumptions!$B$27)</f>
        <v>40</v>
      </c>
      <c r="AY29" s="69">
        <f>IF(Assumptions!$B$27&gt;AX29+12,AX29+12,Assumptions!$B$27)</f>
        <v>48</v>
      </c>
      <c r="AZ29" s="69">
        <f>IF(Assumptions!$B$27&gt;AY29+12,AY29+12,Assumptions!$B$27)</f>
        <v>48</v>
      </c>
      <c r="BA29" s="69">
        <f>IF(Assumptions!$B$27&gt;AZ29+12,AZ29+12,Assumptions!$B$27)</f>
        <v>48</v>
      </c>
      <c r="BB29" s="69">
        <f>IF(Assumptions!$B$27&gt;BA29+12,BA29+12,Assumptions!$B$27)</f>
        <v>48</v>
      </c>
      <c r="BC29" s="50" t="str">
        <f t="shared" si="6"/>
        <v>Sep</v>
      </c>
      <c r="BD29" s="69">
        <f>IF(Assumptions!$B$27&gt;4,4,Assumptions!$B$27)</f>
        <v>4</v>
      </c>
      <c r="BE29" s="69">
        <f>IF(Assumptions!$B$27&gt;BD29+12,BD29+12,Assumptions!$B$27)</f>
        <v>16</v>
      </c>
      <c r="BF29" s="69">
        <f>IF(Assumptions!$B$27&gt;BE29+12,BE29+12,Assumptions!$B$27)</f>
        <v>28</v>
      </c>
      <c r="BG29" s="69">
        <f>IF(Assumptions!$B$27&gt;BF29+12,BF29+12,Assumptions!$B$27)</f>
        <v>40</v>
      </c>
      <c r="BH29" s="69">
        <f>IF(Assumptions!$B$27&gt;BG29+12,BG29+12,Assumptions!$B$27)</f>
        <v>48</v>
      </c>
      <c r="BI29" s="69">
        <f>IF(Assumptions!$B$27&gt;BH29+12,BH29+12,Assumptions!$B$27)</f>
        <v>48</v>
      </c>
      <c r="BJ29" s="69">
        <f>IF(Assumptions!$B$27&gt;BI29+12,BI29+12,Assumptions!$B$27)</f>
        <v>48</v>
      </c>
      <c r="BK29" s="69">
        <f>IF(Assumptions!$B$27&gt;BJ29+12,BJ29+12,Assumptions!$B$27)</f>
        <v>48</v>
      </c>
      <c r="BL29" s="50" t="str">
        <f t="shared" si="7"/>
        <v>Sep</v>
      </c>
      <c r="BM29" s="69">
        <f>IF(Assumptions!$B$27&gt;4,4,Assumptions!$B$27)</f>
        <v>4</v>
      </c>
      <c r="BN29" s="69">
        <f>IF(Assumptions!$B$27&gt;BM29+12,BM29+12,Assumptions!$B$27)</f>
        <v>16</v>
      </c>
      <c r="BO29" s="69">
        <f>IF(Assumptions!$B$27&gt;BN29+12,BN29+12,Assumptions!$B$27)</f>
        <v>28</v>
      </c>
      <c r="BP29" s="69">
        <f>IF(Assumptions!$B$27&gt;BO29+12,BO29+12,Assumptions!$B$27)</f>
        <v>40</v>
      </c>
      <c r="BQ29" s="69">
        <f>IF(Assumptions!$B$27&gt;BP29+12,BP29+12,Assumptions!$B$27)</f>
        <v>48</v>
      </c>
      <c r="BR29" s="69">
        <f>IF(Assumptions!$B$27&gt;BQ29+12,BQ29+12,Assumptions!$B$27)</f>
        <v>48</v>
      </c>
      <c r="BS29" s="69">
        <f>IF(Assumptions!$B$27&gt;BR29+12,BR29+12,Assumptions!$B$27)</f>
        <v>48</v>
      </c>
      <c r="BT29" s="69">
        <f>IF(Assumptions!$B$27&gt;BS29+12,BS29+12,Assumptions!$B$27)</f>
        <v>48</v>
      </c>
      <c r="BU29" s="50" t="str">
        <f t="shared" si="8"/>
        <v>Sep</v>
      </c>
      <c r="BV29" s="69">
        <f>IF(Assumptions!$B$27&gt;4,4,Assumptions!$B$27)</f>
        <v>4</v>
      </c>
      <c r="BW29" s="69">
        <f>IF(Assumptions!$B$27&gt;BV29+12,BV29+12,Assumptions!$B$27)</f>
        <v>16</v>
      </c>
      <c r="BX29" s="69">
        <f>IF(Assumptions!$B$27&gt;BW29+12,BW29+12,Assumptions!$B$27)</f>
        <v>28</v>
      </c>
      <c r="BY29" s="69">
        <f>IF(Assumptions!$B$27&gt;BX29+12,BX29+12,Assumptions!$B$27)</f>
        <v>40</v>
      </c>
      <c r="BZ29" s="69">
        <f>IF(Assumptions!$B$27&gt;BY29+12,BY29+12,Assumptions!$B$27)</f>
        <v>48</v>
      </c>
      <c r="CA29" s="69">
        <f>IF(Assumptions!$B$27&gt;BZ29+12,BZ29+12,Assumptions!$B$27)</f>
        <v>48</v>
      </c>
      <c r="CB29" s="69">
        <f>IF(Assumptions!$B$27&gt;CA29+12,CA29+12,Assumptions!$B$27)</f>
        <v>48</v>
      </c>
      <c r="CC29" s="69">
        <f>IF(Assumptions!$B$27&gt;CB29+12,CB29+12,Assumptions!$B$27)</f>
        <v>48</v>
      </c>
      <c r="CD29" s="50" t="str">
        <f t="shared" si="9"/>
        <v>Sep</v>
      </c>
      <c r="CE29" s="69">
        <f>IF(Assumptions!$B$27&gt;4,4,Assumptions!$B$27)</f>
        <v>4</v>
      </c>
      <c r="CF29" s="69">
        <f>IF(Assumptions!$B$27&gt;CE29+12,CE29+12,Assumptions!$B$27)</f>
        <v>16</v>
      </c>
      <c r="CG29" s="69">
        <f>IF(Assumptions!$B$27&gt;CF29+12,CF29+12,Assumptions!$B$27)</f>
        <v>28</v>
      </c>
      <c r="CH29" s="69">
        <f>IF(Assumptions!$B$27&gt;CG29+12,CG29+12,Assumptions!$B$27)</f>
        <v>40</v>
      </c>
      <c r="CI29" s="69">
        <f>IF(Assumptions!$B$27&gt;CH29+12,CH29+12,Assumptions!$B$27)</f>
        <v>48</v>
      </c>
      <c r="CJ29" s="69">
        <f>IF(Assumptions!$B$27&gt;CI29+12,CI29+12,Assumptions!$B$27)</f>
        <v>48</v>
      </c>
      <c r="CK29" s="69">
        <f>IF(Assumptions!$B$27&gt;CJ29+12,CJ29+12,Assumptions!$B$27)</f>
        <v>48</v>
      </c>
      <c r="CL29" s="69">
        <f>IF(Assumptions!$B$27&gt;CK29+12,CK29+12,Assumptions!$B$27)</f>
        <v>48</v>
      </c>
    </row>
    <row r="30" spans="1:90" ht="13.7" customHeight="1">
      <c r="A30" s="50" t="str">
        <f t="shared" si="0"/>
        <v>Oct</v>
      </c>
      <c r="B30" s="41">
        <f>IF(Assumptions!$B$27&gt;3,3,Assumptions!$B$27)</f>
        <v>3</v>
      </c>
      <c r="C30" s="41">
        <f>IF(Assumptions!$B$27&gt;B30+12,B30+12,Assumptions!$B$27)</f>
        <v>15</v>
      </c>
      <c r="D30" s="41">
        <f>IF(Assumptions!$B$27&gt;C30+12,C30+12,Assumptions!$B$27)</f>
        <v>27</v>
      </c>
      <c r="E30" s="41">
        <f>IF(Assumptions!$B$27&gt;D30+12,D30+12,Assumptions!$B$27)</f>
        <v>39</v>
      </c>
      <c r="F30" s="41">
        <f>IF(Assumptions!$B$27&gt;E30+12,E30+12,Assumptions!$B$27)</f>
        <v>48</v>
      </c>
      <c r="G30" s="41">
        <f>IF(Assumptions!$B$27&gt;F30+12,F30+12,Assumptions!$B$27)</f>
        <v>48</v>
      </c>
      <c r="H30" s="41">
        <f>IF(Assumptions!$B$27&gt;G30+12,G30+12,Assumptions!$B$27)</f>
        <v>48</v>
      </c>
      <c r="I30" s="41">
        <f>IF(Assumptions!$B$27&gt;H30+12,H30+12,Assumptions!$B$27)</f>
        <v>48</v>
      </c>
      <c r="J30" s="68" t="str">
        <f t="shared" si="1"/>
        <v>Oct</v>
      </c>
      <c r="K30" s="41">
        <f>IF(Assumptions!$B$27&gt;3,3,Assumptions!$B$27)</f>
        <v>3</v>
      </c>
      <c r="L30" s="69">
        <f>IF(Assumptions!$B$27&gt;K30+12,K30+12,Assumptions!$B$27)</f>
        <v>15</v>
      </c>
      <c r="M30" s="69">
        <f>IF(Assumptions!$B$27&gt;L30+12,L30+12,Assumptions!$B$27)</f>
        <v>27</v>
      </c>
      <c r="N30" s="69">
        <f>IF(Assumptions!$B$27&gt;M30+12,M30+12,Assumptions!$B$27)</f>
        <v>39</v>
      </c>
      <c r="O30" s="69">
        <f>IF(Assumptions!$B$27&gt;N30+12,N30+12,Assumptions!$B$27)</f>
        <v>48</v>
      </c>
      <c r="P30" s="69">
        <f>IF(Assumptions!$B$27&gt;O30+12,O30+12,Assumptions!$B$27)</f>
        <v>48</v>
      </c>
      <c r="Q30" s="69">
        <f>IF(Assumptions!$B$27&gt;P30+12,P30+12,Assumptions!$B$27)</f>
        <v>48</v>
      </c>
      <c r="R30" s="69">
        <f>IF(Assumptions!$B$27&gt;Q30+12,Q30+12,Assumptions!$B$27)</f>
        <v>48</v>
      </c>
      <c r="S30" s="50" t="str">
        <f t="shared" si="2"/>
        <v>Oct</v>
      </c>
      <c r="T30" s="69">
        <f>IF(Assumptions!$B$27&gt;3,3,Assumptions!$B$27)</f>
        <v>3</v>
      </c>
      <c r="U30" s="69">
        <f>IF(Assumptions!$B$27&gt;T30+12,T30+12,Assumptions!$B$27)</f>
        <v>15</v>
      </c>
      <c r="V30" s="69">
        <f>IF(Assumptions!$B$27&gt;U30+12,U30+12,Assumptions!$B$27)</f>
        <v>27</v>
      </c>
      <c r="W30" s="69">
        <f>IF(Assumptions!$B$27&gt;V30+12,V30+12,Assumptions!$B$27)</f>
        <v>39</v>
      </c>
      <c r="X30" s="69">
        <f>IF(Assumptions!$B$27&gt;W30+12,W30+12,Assumptions!$B$27)</f>
        <v>48</v>
      </c>
      <c r="Y30" s="69">
        <f>IF(Assumptions!$B$27&gt;X30+12,X30+12,Assumptions!$B$27)</f>
        <v>48</v>
      </c>
      <c r="Z30" s="69">
        <f>IF(Assumptions!$B$27&gt;Y30+12,Y30+12,Assumptions!$B$27)</f>
        <v>48</v>
      </c>
      <c r="AA30" s="69">
        <f>IF(Assumptions!$B$27&gt;Z30+12,Z30+12,Assumptions!$B$27)</f>
        <v>48</v>
      </c>
      <c r="AB30" s="50" t="str">
        <f t="shared" si="3"/>
        <v>Oct</v>
      </c>
      <c r="AC30" s="69">
        <f>IF(Assumptions!$B$27&gt;3,3,Assumptions!$B$27)</f>
        <v>3</v>
      </c>
      <c r="AD30" s="69">
        <f>IF(Assumptions!$B$27&gt;AC30+12,AC30+12,Assumptions!$B$27)</f>
        <v>15</v>
      </c>
      <c r="AE30" s="69">
        <f>IF(Assumptions!$B$27&gt;AD30+12,AD30+12,Assumptions!$B$27)</f>
        <v>27</v>
      </c>
      <c r="AF30" s="69">
        <f>IF(Assumptions!$B$27&gt;AE30+12,AE30+12,Assumptions!$B$27)</f>
        <v>39</v>
      </c>
      <c r="AG30" s="69">
        <f>IF(Assumptions!$B$27&gt;AF30+12,AF30+12,Assumptions!$B$27)</f>
        <v>48</v>
      </c>
      <c r="AH30" s="69">
        <f>IF(Assumptions!$B$27&gt;AG30+12,AG30+12,Assumptions!$B$27)</f>
        <v>48</v>
      </c>
      <c r="AI30" s="69">
        <f>IF(Assumptions!$B$27&gt;AH30+12,AH30+12,Assumptions!$B$27)</f>
        <v>48</v>
      </c>
      <c r="AJ30" s="69">
        <f>IF(Assumptions!$B$27&gt;AI30+12,AI30+12,Assumptions!$B$27)</f>
        <v>48</v>
      </c>
      <c r="AK30" s="50" t="str">
        <f t="shared" si="4"/>
        <v>Oct</v>
      </c>
      <c r="AL30" s="69">
        <f>IF(Assumptions!$B$27&gt;3,3,Assumptions!$B$27)</f>
        <v>3</v>
      </c>
      <c r="AM30" s="69">
        <f>IF(Assumptions!$B$27&gt;AL30+12,AL30+12,Assumptions!$B$27)</f>
        <v>15</v>
      </c>
      <c r="AN30" s="69">
        <f>IF(Assumptions!$B$27&gt;AM30+12,AM30+12,Assumptions!$B$27)</f>
        <v>27</v>
      </c>
      <c r="AO30" s="69">
        <f>IF(Assumptions!$B$27&gt;AN30+12,AN30+12,Assumptions!$B$27)</f>
        <v>39</v>
      </c>
      <c r="AP30" s="69">
        <f>IF(Assumptions!$B$27&gt;AO30+12,AO30+12,Assumptions!$B$27)</f>
        <v>48</v>
      </c>
      <c r="AQ30" s="69">
        <f>IF(Assumptions!$B$27&gt;AP30+12,AP30+12,Assumptions!$B$27)</f>
        <v>48</v>
      </c>
      <c r="AR30" s="69">
        <f>IF(Assumptions!$B$27&gt;AQ30+12,AQ30+12,Assumptions!$B$27)</f>
        <v>48</v>
      </c>
      <c r="AS30" s="69">
        <f>IF(Assumptions!$B$27&gt;AR30+12,AR30+12,Assumptions!$B$27)</f>
        <v>48</v>
      </c>
      <c r="AT30" s="50" t="str">
        <f t="shared" si="5"/>
        <v>Oct</v>
      </c>
      <c r="AU30" s="69">
        <f>IF(Assumptions!$B$27&gt;3,3,Assumptions!$B$27)</f>
        <v>3</v>
      </c>
      <c r="AV30" s="69">
        <f>IF(Assumptions!$B$27&gt;AU30+12,AU30+12,Assumptions!$B$27)</f>
        <v>15</v>
      </c>
      <c r="AW30" s="69">
        <f>IF(Assumptions!$B$27&gt;AV30+12,AV30+12,Assumptions!$B$27)</f>
        <v>27</v>
      </c>
      <c r="AX30" s="69">
        <f>IF(Assumptions!$B$27&gt;AW30+12,AW30+12,Assumptions!$B$27)</f>
        <v>39</v>
      </c>
      <c r="AY30" s="69">
        <f>IF(Assumptions!$B$27&gt;AX30+12,AX30+12,Assumptions!$B$27)</f>
        <v>48</v>
      </c>
      <c r="AZ30" s="69">
        <f>IF(Assumptions!$B$27&gt;AY30+12,AY30+12,Assumptions!$B$27)</f>
        <v>48</v>
      </c>
      <c r="BA30" s="69">
        <f>IF(Assumptions!$B$27&gt;AZ30+12,AZ30+12,Assumptions!$B$27)</f>
        <v>48</v>
      </c>
      <c r="BB30" s="69">
        <f>IF(Assumptions!$B$27&gt;BA30+12,BA30+12,Assumptions!$B$27)</f>
        <v>48</v>
      </c>
      <c r="BC30" s="50" t="str">
        <f t="shared" si="6"/>
        <v>Oct</v>
      </c>
      <c r="BD30" s="69">
        <f>IF(Assumptions!$B$27&gt;3,3,Assumptions!$B$27)</f>
        <v>3</v>
      </c>
      <c r="BE30" s="69">
        <f>IF(Assumptions!$B$27&gt;BD30+12,BD30+12,Assumptions!$B$27)</f>
        <v>15</v>
      </c>
      <c r="BF30" s="69">
        <f>IF(Assumptions!$B$27&gt;BE30+12,BE30+12,Assumptions!$B$27)</f>
        <v>27</v>
      </c>
      <c r="BG30" s="69">
        <f>IF(Assumptions!$B$27&gt;BF30+12,BF30+12,Assumptions!$B$27)</f>
        <v>39</v>
      </c>
      <c r="BH30" s="69">
        <f>IF(Assumptions!$B$27&gt;BG30+12,BG30+12,Assumptions!$B$27)</f>
        <v>48</v>
      </c>
      <c r="BI30" s="69">
        <f>IF(Assumptions!$B$27&gt;BH30+12,BH30+12,Assumptions!$B$27)</f>
        <v>48</v>
      </c>
      <c r="BJ30" s="69">
        <f>IF(Assumptions!$B$27&gt;BI30+12,BI30+12,Assumptions!$B$27)</f>
        <v>48</v>
      </c>
      <c r="BK30" s="69">
        <f>IF(Assumptions!$B$27&gt;BJ30+12,BJ30+12,Assumptions!$B$27)</f>
        <v>48</v>
      </c>
      <c r="BL30" s="50" t="str">
        <f t="shared" si="7"/>
        <v>Oct</v>
      </c>
      <c r="BM30" s="69">
        <f>IF(Assumptions!$B$27&gt;3,3,Assumptions!$B$27)</f>
        <v>3</v>
      </c>
      <c r="BN30" s="69">
        <f>IF(Assumptions!$B$27&gt;BM30+12,BM30+12,Assumptions!$B$27)</f>
        <v>15</v>
      </c>
      <c r="BO30" s="69">
        <f>IF(Assumptions!$B$27&gt;BN30+12,BN30+12,Assumptions!$B$27)</f>
        <v>27</v>
      </c>
      <c r="BP30" s="69">
        <f>IF(Assumptions!$B$27&gt;BO30+12,BO30+12,Assumptions!$B$27)</f>
        <v>39</v>
      </c>
      <c r="BQ30" s="69">
        <f>IF(Assumptions!$B$27&gt;BP30+12,BP30+12,Assumptions!$B$27)</f>
        <v>48</v>
      </c>
      <c r="BR30" s="69">
        <f>IF(Assumptions!$B$27&gt;BQ30+12,BQ30+12,Assumptions!$B$27)</f>
        <v>48</v>
      </c>
      <c r="BS30" s="69">
        <f>IF(Assumptions!$B$27&gt;BR30+12,BR30+12,Assumptions!$B$27)</f>
        <v>48</v>
      </c>
      <c r="BT30" s="69">
        <f>IF(Assumptions!$B$27&gt;BS30+12,BS30+12,Assumptions!$B$27)</f>
        <v>48</v>
      </c>
      <c r="BU30" s="50" t="str">
        <f t="shared" si="8"/>
        <v>Oct</v>
      </c>
      <c r="BV30" s="69">
        <f>IF(Assumptions!$B$27&gt;3,3,Assumptions!$B$27)</f>
        <v>3</v>
      </c>
      <c r="BW30" s="69">
        <f>IF(Assumptions!$B$27&gt;BV30+12,BV30+12,Assumptions!$B$27)</f>
        <v>15</v>
      </c>
      <c r="BX30" s="69">
        <f>IF(Assumptions!$B$27&gt;BW30+12,BW30+12,Assumptions!$B$27)</f>
        <v>27</v>
      </c>
      <c r="BY30" s="69">
        <f>IF(Assumptions!$B$27&gt;BX30+12,BX30+12,Assumptions!$B$27)</f>
        <v>39</v>
      </c>
      <c r="BZ30" s="69">
        <f>IF(Assumptions!$B$27&gt;BY30+12,BY30+12,Assumptions!$B$27)</f>
        <v>48</v>
      </c>
      <c r="CA30" s="69">
        <f>IF(Assumptions!$B$27&gt;BZ30+12,BZ30+12,Assumptions!$B$27)</f>
        <v>48</v>
      </c>
      <c r="CB30" s="69">
        <f>IF(Assumptions!$B$27&gt;CA30+12,CA30+12,Assumptions!$B$27)</f>
        <v>48</v>
      </c>
      <c r="CC30" s="69">
        <f>IF(Assumptions!$B$27&gt;CB30+12,CB30+12,Assumptions!$B$27)</f>
        <v>48</v>
      </c>
      <c r="CD30" s="50" t="str">
        <f t="shared" si="9"/>
        <v>Oct</v>
      </c>
      <c r="CE30" s="69">
        <f>IF(Assumptions!$B$27&gt;3,3,Assumptions!$B$27)</f>
        <v>3</v>
      </c>
      <c r="CF30" s="69">
        <f>IF(Assumptions!$B$27&gt;CE30+12,CE30+12,Assumptions!$B$27)</f>
        <v>15</v>
      </c>
      <c r="CG30" s="69">
        <f>IF(Assumptions!$B$27&gt;CF30+12,CF30+12,Assumptions!$B$27)</f>
        <v>27</v>
      </c>
      <c r="CH30" s="69">
        <f>IF(Assumptions!$B$27&gt;CG30+12,CG30+12,Assumptions!$B$27)</f>
        <v>39</v>
      </c>
      <c r="CI30" s="69">
        <f>IF(Assumptions!$B$27&gt;CH30+12,CH30+12,Assumptions!$B$27)</f>
        <v>48</v>
      </c>
      <c r="CJ30" s="69">
        <f>IF(Assumptions!$B$27&gt;CI30+12,CI30+12,Assumptions!$B$27)</f>
        <v>48</v>
      </c>
      <c r="CK30" s="69">
        <f>IF(Assumptions!$B$27&gt;CJ30+12,CJ30+12,Assumptions!$B$27)</f>
        <v>48</v>
      </c>
      <c r="CL30" s="69">
        <f>IF(Assumptions!$B$27&gt;CK30+12,CK30+12,Assumptions!$B$27)</f>
        <v>48</v>
      </c>
    </row>
    <row r="31" spans="1:90" ht="13.7" customHeight="1">
      <c r="A31" s="50" t="str">
        <f t="shared" si="0"/>
        <v>Nov</v>
      </c>
      <c r="B31" s="41">
        <f>IF(Assumptions!$B$27&gt;2,2,Assumptions!$B$27)</f>
        <v>2</v>
      </c>
      <c r="C31" s="41">
        <f>IF(Assumptions!$B$27&gt;B31+12,B31+12,Assumptions!$B$27)</f>
        <v>14</v>
      </c>
      <c r="D31" s="41">
        <f>IF(Assumptions!$B$27&gt;C31+12,C31+12,Assumptions!$B$27)</f>
        <v>26</v>
      </c>
      <c r="E31" s="41">
        <f>IF(Assumptions!$B$27&gt;D31+12,D31+12,Assumptions!$B$27)</f>
        <v>38</v>
      </c>
      <c r="F31" s="41">
        <f>IF(Assumptions!$B$27&gt;E31+12,E31+12,Assumptions!$B$27)</f>
        <v>48</v>
      </c>
      <c r="G31" s="41">
        <f>IF(Assumptions!$B$27&gt;F31+12,F31+12,Assumptions!$B$27)</f>
        <v>48</v>
      </c>
      <c r="H31" s="41">
        <f>IF(Assumptions!$B$27&gt;G31+12,G31+12,Assumptions!$B$27)</f>
        <v>48</v>
      </c>
      <c r="I31" s="41">
        <f>IF(Assumptions!$B$27&gt;H31+12,H31+12,Assumptions!$B$27)</f>
        <v>48</v>
      </c>
      <c r="J31" s="68" t="str">
        <f t="shared" si="1"/>
        <v>Nov</v>
      </c>
      <c r="K31" s="41">
        <f>IF(Assumptions!$B$27&gt;2,2,Assumptions!$B$27)</f>
        <v>2</v>
      </c>
      <c r="L31" s="69">
        <f>IF(Assumptions!$B$27&gt;K31+12,K31+12,Assumptions!$B$27)</f>
        <v>14</v>
      </c>
      <c r="M31" s="69">
        <f>IF(Assumptions!$B$27&gt;L31+12,L31+12,Assumptions!$B$27)</f>
        <v>26</v>
      </c>
      <c r="N31" s="69">
        <f>IF(Assumptions!$B$27&gt;M31+12,M31+12,Assumptions!$B$27)</f>
        <v>38</v>
      </c>
      <c r="O31" s="69">
        <f>IF(Assumptions!$B$27&gt;N31+12,N31+12,Assumptions!$B$27)</f>
        <v>48</v>
      </c>
      <c r="P31" s="69">
        <f>IF(Assumptions!$B$27&gt;O31+12,O31+12,Assumptions!$B$27)</f>
        <v>48</v>
      </c>
      <c r="Q31" s="69">
        <f>IF(Assumptions!$B$27&gt;P31+12,P31+12,Assumptions!$B$27)</f>
        <v>48</v>
      </c>
      <c r="R31" s="69">
        <f>IF(Assumptions!$B$27&gt;Q31+12,Q31+12,Assumptions!$B$27)</f>
        <v>48</v>
      </c>
      <c r="S31" s="50" t="str">
        <f t="shared" si="2"/>
        <v>Nov</v>
      </c>
      <c r="T31" s="69">
        <f>IF(Assumptions!$B$27&gt;2,2,Assumptions!$B$27)</f>
        <v>2</v>
      </c>
      <c r="U31" s="69">
        <f>IF(Assumptions!$B$27&gt;T31+12,T31+12,Assumptions!$B$27)</f>
        <v>14</v>
      </c>
      <c r="V31" s="69">
        <f>IF(Assumptions!$B$27&gt;U31+12,U31+12,Assumptions!$B$27)</f>
        <v>26</v>
      </c>
      <c r="W31" s="69">
        <f>IF(Assumptions!$B$27&gt;V31+12,V31+12,Assumptions!$B$27)</f>
        <v>38</v>
      </c>
      <c r="X31" s="69">
        <f>IF(Assumptions!$B$27&gt;W31+12,W31+12,Assumptions!$B$27)</f>
        <v>48</v>
      </c>
      <c r="Y31" s="69">
        <f>IF(Assumptions!$B$27&gt;X31+12,X31+12,Assumptions!$B$27)</f>
        <v>48</v>
      </c>
      <c r="Z31" s="69">
        <f>IF(Assumptions!$B$27&gt;Y31+12,Y31+12,Assumptions!$B$27)</f>
        <v>48</v>
      </c>
      <c r="AA31" s="69">
        <f>IF(Assumptions!$B$27&gt;Z31+12,Z31+12,Assumptions!$B$27)</f>
        <v>48</v>
      </c>
      <c r="AB31" s="50" t="str">
        <f t="shared" si="3"/>
        <v>Nov</v>
      </c>
      <c r="AC31" s="69">
        <f>IF(Assumptions!$B$27&gt;2,2,Assumptions!$B$27)</f>
        <v>2</v>
      </c>
      <c r="AD31" s="69">
        <f>IF(Assumptions!$B$27&gt;AC31+12,AC31+12,Assumptions!$B$27)</f>
        <v>14</v>
      </c>
      <c r="AE31" s="69">
        <f>IF(Assumptions!$B$27&gt;AD31+12,AD31+12,Assumptions!$B$27)</f>
        <v>26</v>
      </c>
      <c r="AF31" s="69">
        <f>IF(Assumptions!$B$27&gt;AE31+12,AE31+12,Assumptions!$B$27)</f>
        <v>38</v>
      </c>
      <c r="AG31" s="69">
        <f>IF(Assumptions!$B$27&gt;AF31+12,AF31+12,Assumptions!$B$27)</f>
        <v>48</v>
      </c>
      <c r="AH31" s="69">
        <f>IF(Assumptions!$B$27&gt;AG31+12,AG31+12,Assumptions!$B$27)</f>
        <v>48</v>
      </c>
      <c r="AI31" s="69">
        <f>IF(Assumptions!$B$27&gt;AH31+12,AH31+12,Assumptions!$B$27)</f>
        <v>48</v>
      </c>
      <c r="AJ31" s="69">
        <f>IF(Assumptions!$B$27&gt;AI31+12,AI31+12,Assumptions!$B$27)</f>
        <v>48</v>
      </c>
      <c r="AK31" s="50" t="str">
        <f t="shared" si="4"/>
        <v>Nov</v>
      </c>
      <c r="AL31" s="69">
        <f>IF(Assumptions!$B$27&gt;2,2,Assumptions!$B$27)</f>
        <v>2</v>
      </c>
      <c r="AM31" s="69">
        <f>IF(Assumptions!$B$27&gt;AL31+12,AL31+12,Assumptions!$B$27)</f>
        <v>14</v>
      </c>
      <c r="AN31" s="69">
        <f>IF(Assumptions!$B$27&gt;AM31+12,AM31+12,Assumptions!$B$27)</f>
        <v>26</v>
      </c>
      <c r="AO31" s="69">
        <f>IF(Assumptions!$B$27&gt;AN31+12,AN31+12,Assumptions!$B$27)</f>
        <v>38</v>
      </c>
      <c r="AP31" s="69">
        <f>IF(Assumptions!$B$27&gt;AO31+12,AO31+12,Assumptions!$B$27)</f>
        <v>48</v>
      </c>
      <c r="AQ31" s="69">
        <f>IF(Assumptions!$B$27&gt;AP31+12,AP31+12,Assumptions!$B$27)</f>
        <v>48</v>
      </c>
      <c r="AR31" s="69">
        <f>IF(Assumptions!$B$27&gt;AQ31+12,AQ31+12,Assumptions!$B$27)</f>
        <v>48</v>
      </c>
      <c r="AS31" s="69">
        <f>IF(Assumptions!$B$27&gt;AR31+12,AR31+12,Assumptions!$B$27)</f>
        <v>48</v>
      </c>
      <c r="AT31" s="50" t="str">
        <f t="shared" si="5"/>
        <v>Nov</v>
      </c>
      <c r="AU31" s="69">
        <f>IF(Assumptions!$B$27&gt;2,2,Assumptions!$B$27)</f>
        <v>2</v>
      </c>
      <c r="AV31" s="69">
        <f>IF(Assumptions!$B$27&gt;AU31+12,AU31+12,Assumptions!$B$27)</f>
        <v>14</v>
      </c>
      <c r="AW31" s="69">
        <f>IF(Assumptions!$B$27&gt;AV31+12,AV31+12,Assumptions!$B$27)</f>
        <v>26</v>
      </c>
      <c r="AX31" s="69">
        <f>IF(Assumptions!$B$27&gt;AW31+12,AW31+12,Assumptions!$B$27)</f>
        <v>38</v>
      </c>
      <c r="AY31" s="69">
        <f>IF(Assumptions!$B$27&gt;AX31+12,AX31+12,Assumptions!$B$27)</f>
        <v>48</v>
      </c>
      <c r="AZ31" s="69">
        <f>IF(Assumptions!$B$27&gt;AY31+12,AY31+12,Assumptions!$B$27)</f>
        <v>48</v>
      </c>
      <c r="BA31" s="69">
        <f>IF(Assumptions!$B$27&gt;AZ31+12,AZ31+12,Assumptions!$B$27)</f>
        <v>48</v>
      </c>
      <c r="BB31" s="69">
        <f>IF(Assumptions!$B$27&gt;BA31+12,BA31+12,Assumptions!$B$27)</f>
        <v>48</v>
      </c>
      <c r="BC31" s="50" t="str">
        <f t="shared" si="6"/>
        <v>Nov</v>
      </c>
      <c r="BD31" s="69">
        <f>IF(Assumptions!$B$27&gt;2,2,Assumptions!$B$27)</f>
        <v>2</v>
      </c>
      <c r="BE31" s="69">
        <f>IF(Assumptions!$B$27&gt;BD31+12,BD31+12,Assumptions!$B$27)</f>
        <v>14</v>
      </c>
      <c r="BF31" s="69">
        <f>IF(Assumptions!$B$27&gt;BE31+12,BE31+12,Assumptions!$B$27)</f>
        <v>26</v>
      </c>
      <c r="BG31" s="69">
        <f>IF(Assumptions!$B$27&gt;BF31+12,BF31+12,Assumptions!$B$27)</f>
        <v>38</v>
      </c>
      <c r="BH31" s="69">
        <f>IF(Assumptions!$B$27&gt;BG31+12,BG31+12,Assumptions!$B$27)</f>
        <v>48</v>
      </c>
      <c r="BI31" s="69">
        <f>IF(Assumptions!$B$27&gt;BH31+12,BH31+12,Assumptions!$B$27)</f>
        <v>48</v>
      </c>
      <c r="BJ31" s="69">
        <f>IF(Assumptions!$B$27&gt;BI31+12,BI31+12,Assumptions!$B$27)</f>
        <v>48</v>
      </c>
      <c r="BK31" s="69">
        <f>IF(Assumptions!$B$27&gt;BJ31+12,BJ31+12,Assumptions!$B$27)</f>
        <v>48</v>
      </c>
      <c r="BL31" s="50" t="str">
        <f t="shared" si="7"/>
        <v>Nov</v>
      </c>
      <c r="BM31" s="69">
        <f>IF(Assumptions!$B$27&gt;2,2,Assumptions!$B$27)</f>
        <v>2</v>
      </c>
      <c r="BN31" s="69">
        <f>IF(Assumptions!$B$27&gt;BM31+12,BM31+12,Assumptions!$B$27)</f>
        <v>14</v>
      </c>
      <c r="BO31" s="69">
        <f>IF(Assumptions!$B$27&gt;BN31+12,BN31+12,Assumptions!$B$27)</f>
        <v>26</v>
      </c>
      <c r="BP31" s="69">
        <f>IF(Assumptions!$B$27&gt;BO31+12,BO31+12,Assumptions!$B$27)</f>
        <v>38</v>
      </c>
      <c r="BQ31" s="69">
        <f>IF(Assumptions!$B$27&gt;BP31+12,BP31+12,Assumptions!$B$27)</f>
        <v>48</v>
      </c>
      <c r="BR31" s="69">
        <f>IF(Assumptions!$B$27&gt;BQ31+12,BQ31+12,Assumptions!$B$27)</f>
        <v>48</v>
      </c>
      <c r="BS31" s="69">
        <f>IF(Assumptions!$B$27&gt;BR31+12,BR31+12,Assumptions!$B$27)</f>
        <v>48</v>
      </c>
      <c r="BT31" s="69">
        <f>IF(Assumptions!$B$27&gt;BS31+12,BS31+12,Assumptions!$B$27)</f>
        <v>48</v>
      </c>
      <c r="BU31" s="50" t="str">
        <f t="shared" si="8"/>
        <v>Nov</v>
      </c>
      <c r="BV31" s="69">
        <f>IF(Assumptions!$B$27&gt;2,2,Assumptions!$B$27)</f>
        <v>2</v>
      </c>
      <c r="BW31" s="69">
        <f>IF(Assumptions!$B$27&gt;BV31+12,BV31+12,Assumptions!$B$27)</f>
        <v>14</v>
      </c>
      <c r="BX31" s="69">
        <f>IF(Assumptions!$B$27&gt;BW31+12,BW31+12,Assumptions!$B$27)</f>
        <v>26</v>
      </c>
      <c r="BY31" s="69">
        <f>IF(Assumptions!$B$27&gt;BX31+12,BX31+12,Assumptions!$B$27)</f>
        <v>38</v>
      </c>
      <c r="BZ31" s="69">
        <f>IF(Assumptions!$B$27&gt;BY31+12,BY31+12,Assumptions!$B$27)</f>
        <v>48</v>
      </c>
      <c r="CA31" s="69">
        <f>IF(Assumptions!$B$27&gt;BZ31+12,BZ31+12,Assumptions!$B$27)</f>
        <v>48</v>
      </c>
      <c r="CB31" s="69">
        <f>IF(Assumptions!$B$27&gt;CA31+12,CA31+12,Assumptions!$B$27)</f>
        <v>48</v>
      </c>
      <c r="CC31" s="69">
        <f>IF(Assumptions!$B$27&gt;CB31+12,CB31+12,Assumptions!$B$27)</f>
        <v>48</v>
      </c>
      <c r="CD31" s="50" t="str">
        <f t="shared" si="9"/>
        <v>Nov</v>
      </c>
      <c r="CE31" s="69">
        <f>IF(Assumptions!$B$27&gt;2,2,Assumptions!$B$27)</f>
        <v>2</v>
      </c>
      <c r="CF31" s="69">
        <f>IF(Assumptions!$B$27&gt;CE31+12,CE31+12,Assumptions!$B$27)</f>
        <v>14</v>
      </c>
      <c r="CG31" s="69">
        <f>IF(Assumptions!$B$27&gt;CF31+12,CF31+12,Assumptions!$B$27)</f>
        <v>26</v>
      </c>
      <c r="CH31" s="69">
        <f>IF(Assumptions!$B$27&gt;CG31+12,CG31+12,Assumptions!$B$27)</f>
        <v>38</v>
      </c>
      <c r="CI31" s="69">
        <f>IF(Assumptions!$B$27&gt;CH31+12,CH31+12,Assumptions!$B$27)</f>
        <v>48</v>
      </c>
      <c r="CJ31" s="69">
        <f>IF(Assumptions!$B$27&gt;CI31+12,CI31+12,Assumptions!$B$27)</f>
        <v>48</v>
      </c>
      <c r="CK31" s="69">
        <f>IF(Assumptions!$B$27&gt;CJ31+12,CJ31+12,Assumptions!$B$27)</f>
        <v>48</v>
      </c>
      <c r="CL31" s="69">
        <f>IF(Assumptions!$B$27&gt;CK31+12,CK31+12,Assumptions!$B$27)</f>
        <v>48</v>
      </c>
    </row>
    <row r="32" spans="1:90" ht="13.7" customHeight="1">
      <c r="A32" s="50" t="str">
        <f t="shared" si="0"/>
        <v>Dec</v>
      </c>
      <c r="B32" s="41">
        <f>IF(Assumptions!$B$27&gt;1,1,Assumptions!$B$27)</f>
        <v>1</v>
      </c>
      <c r="C32" s="41">
        <f>IF(Assumptions!$B$27&gt;B32+12,B32+12,Assumptions!$B$27)</f>
        <v>13</v>
      </c>
      <c r="D32" s="41">
        <f>IF(Assumptions!$B$27&gt;C32+12,C32+12,Assumptions!$B$27)</f>
        <v>25</v>
      </c>
      <c r="E32" s="41">
        <f>IF(Assumptions!$B$27&gt;D32+12,D32+12,Assumptions!$B$27)</f>
        <v>37</v>
      </c>
      <c r="F32" s="41">
        <f>IF(Assumptions!$B$27&gt;E32+12,E32+12,Assumptions!$B$27)</f>
        <v>48</v>
      </c>
      <c r="G32" s="41">
        <f>IF(Assumptions!$B$27&gt;F32+12,F32+12,Assumptions!$B$27)</f>
        <v>48</v>
      </c>
      <c r="H32" s="41">
        <f>IF(Assumptions!$B$27&gt;G32+12,G32+12,Assumptions!$B$27)</f>
        <v>48</v>
      </c>
      <c r="I32" s="41">
        <f>IF(Assumptions!$B$27&gt;H32+12,H32+12,Assumptions!$B$27)</f>
        <v>48</v>
      </c>
      <c r="J32" s="68" t="str">
        <f t="shared" si="1"/>
        <v>Dec</v>
      </c>
      <c r="K32" s="41">
        <f>IF(Assumptions!$B$27&gt;1,1,Assumptions!$B$27)</f>
        <v>1</v>
      </c>
      <c r="L32" s="69">
        <f>IF(Assumptions!$B$27&gt;K32+12,K32+12,Assumptions!$B$27)</f>
        <v>13</v>
      </c>
      <c r="M32" s="69">
        <f>IF(Assumptions!$B$27&gt;L32+12,L32+12,Assumptions!$B$27)</f>
        <v>25</v>
      </c>
      <c r="N32" s="69">
        <f>IF(Assumptions!$B$27&gt;M32+12,M32+12,Assumptions!$B$27)</f>
        <v>37</v>
      </c>
      <c r="O32" s="69">
        <f>IF(Assumptions!$B$27&gt;N32+12,N32+12,Assumptions!$B$27)</f>
        <v>48</v>
      </c>
      <c r="P32" s="69">
        <f>IF(Assumptions!$B$27&gt;O32+12,O32+12,Assumptions!$B$27)</f>
        <v>48</v>
      </c>
      <c r="Q32" s="69">
        <f>IF(Assumptions!$B$27&gt;P32+12,P32+12,Assumptions!$B$27)</f>
        <v>48</v>
      </c>
      <c r="R32" s="69">
        <f>IF(Assumptions!$B$27&gt;Q32+12,Q32+12,Assumptions!$B$27)</f>
        <v>48</v>
      </c>
      <c r="S32" s="50" t="str">
        <f t="shared" si="2"/>
        <v>Dec</v>
      </c>
      <c r="T32" s="69">
        <f>IF(Assumptions!$B$27&gt;1,1,Assumptions!$B$27)</f>
        <v>1</v>
      </c>
      <c r="U32" s="69">
        <f>IF(Assumptions!$B$27&gt;T32+12,T32+12,Assumptions!$B$27)</f>
        <v>13</v>
      </c>
      <c r="V32" s="69">
        <f>IF(Assumptions!$B$27&gt;U32+12,U32+12,Assumptions!$B$27)</f>
        <v>25</v>
      </c>
      <c r="W32" s="69">
        <f>IF(Assumptions!$B$27&gt;V32+12,V32+12,Assumptions!$B$27)</f>
        <v>37</v>
      </c>
      <c r="X32" s="69">
        <f>IF(Assumptions!$B$27&gt;W32+12,W32+12,Assumptions!$B$27)</f>
        <v>48</v>
      </c>
      <c r="Y32" s="69">
        <f>IF(Assumptions!$B$27&gt;X32+12,X32+12,Assumptions!$B$27)</f>
        <v>48</v>
      </c>
      <c r="Z32" s="69">
        <f>IF(Assumptions!$B$27&gt;Y32+12,Y32+12,Assumptions!$B$27)</f>
        <v>48</v>
      </c>
      <c r="AA32" s="69">
        <f>IF(Assumptions!$B$27&gt;Z32+12,Z32+12,Assumptions!$B$27)</f>
        <v>48</v>
      </c>
      <c r="AB32" s="50" t="str">
        <f t="shared" si="3"/>
        <v>Dec</v>
      </c>
      <c r="AC32" s="69">
        <f>IF(Assumptions!$B$27&gt;1,1,Assumptions!$B$27)</f>
        <v>1</v>
      </c>
      <c r="AD32" s="69">
        <f>IF(Assumptions!$B$27&gt;AC32+12,AC32+12,Assumptions!$B$27)</f>
        <v>13</v>
      </c>
      <c r="AE32" s="69">
        <f>IF(Assumptions!$B$27&gt;AD32+12,AD32+12,Assumptions!$B$27)</f>
        <v>25</v>
      </c>
      <c r="AF32" s="69">
        <f>IF(Assumptions!$B$27&gt;AE32+12,AE32+12,Assumptions!$B$27)</f>
        <v>37</v>
      </c>
      <c r="AG32" s="69">
        <f>IF(Assumptions!$B$27&gt;AF32+12,AF32+12,Assumptions!$B$27)</f>
        <v>48</v>
      </c>
      <c r="AH32" s="69">
        <f>IF(Assumptions!$B$27&gt;AG32+12,AG32+12,Assumptions!$B$27)</f>
        <v>48</v>
      </c>
      <c r="AI32" s="69">
        <f>IF(Assumptions!$B$27&gt;AH32+12,AH32+12,Assumptions!$B$27)</f>
        <v>48</v>
      </c>
      <c r="AJ32" s="69">
        <f>IF(Assumptions!$B$27&gt;AI32+12,AI32+12,Assumptions!$B$27)</f>
        <v>48</v>
      </c>
      <c r="AK32" s="50" t="str">
        <f t="shared" si="4"/>
        <v>Dec</v>
      </c>
      <c r="AL32" s="69">
        <f>IF(Assumptions!$B$27&gt;1,1,Assumptions!$B$27)</f>
        <v>1</v>
      </c>
      <c r="AM32" s="69">
        <f>IF(Assumptions!$B$27&gt;AL32+12,AL32+12,Assumptions!$B$27)</f>
        <v>13</v>
      </c>
      <c r="AN32" s="69">
        <f>IF(Assumptions!$B$27&gt;AM32+12,AM32+12,Assumptions!$B$27)</f>
        <v>25</v>
      </c>
      <c r="AO32" s="69">
        <f>IF(Assumptions!$B$27&gt;AN32+12,AN32+12,Assumptions!$B$27)</f>
        <v>37</v>
      </c>
      <c r="AP32" s="69">
        <f>IF(Assumptions!$B$27&gt;AO32+12,AO32+12,Assumptions!$B$27)</f>
        <v>48</v>
      </c>
      <c r="AQ32" s="69">
        <f>IF(Assumptions!$B$27&gt;AP32+12,AP32+12,Assumptions!$B$27)</f>
        <v>48</v>
      </c>
      <c r="AR32" s="69">
        <f>IF(Assumptions!$B$27&gt;AQ32+12,AQ32+12,Assumptions!$B$27)</f>
        <v>48</v>
      </c>
      <c r="AS32" s="69">
        <f>IF(Assumptions!$B$27&gt;AR32+12,AR32+12,Assumptions!$B$27)</f>
        <v>48</v>
      </c>
      <c r="AT32" s="50" t="str">
        <f t="shared" si="5"/>
        <v>Dec</v>
      </c>
      <c r="AU32" s="69">
        <f>IF(Assumptions!$B$27&gt;1,1,Assumptions!$B$27)</f>
        <v>1</v>
      </c>
      <c r="AV32" s="69">
        <f>IF(Assumptions!$B$27&gt;AU32+12,AU32+12,Assumptions!$B$27)</f>
        <v>13</v>
      </c>
      <c r="AW32" s="69">
        <f>IF(Assumptions!$B$27&gt;AV32+12,AV32+12,Assumptions!$B$27)</f>
        <v>25</v>
      </c>
      <c r="AX32" s="69">
        <f>IF(Assumptions!$B$27&gt;AW32+12,AW32+12,Assumptions!$B$27)</f>
        <v>37</v>
      </c>
      <c r="AY32" s="69">
        <f>IF(Assumptions!$B$27&gt;AX32+12,AX32+12,Assumptions!$B$27)</f>
        <v>48</v>
      </c>
      <c r="AZ32" s="69">
        <f>IF(Assumptions!$B$27&gt;AY32+12,AY32+12,Assumptions!$B$27)</f>
        <v>48</v>
      </c>
      <c r="BA32" s="69">
        <f>IF(Assumptions!$B$27&gt;AZ32+12,AZ32+12,Assumptions!$B$27)</f>
        <v>48</v>
      </c>
      <c r="BB32" s="69">
        <f>IF(Assumptions!$B$27&gt;BA32+12,BA32+12,Assumptions!$B$27)</f>
        <v>48</v>
      </c>
      <c r="BC32" s="50" t="str">
        <f t="shared" si="6"/>
        <v>Dec</v>
      </c>
      <c r="BD32" s="69">
        <f>IF(Assumptions!$B$27&gt;1,1,Assumptions!$B$27)</f>
        <v>1</v>
      </c>
      <c r="BE32" s="69">
        <f>IF(Assumptions!$B$27&gt;BD32+12,BD32+12,Assumptions!$B$27)</f>
        <v>13</v>
      </c>
      <c r="BF32" s="69">
        <f>IF(Assumptions!$B$27&gt;BE32+12,BE32+12,Assumptions!$B$27)</f>
        <v>25</v>
      </c>
      <c r="BG32" s="69">
        <f>IF(Assumptions!$B$27&gt;BF32+12,BF32+12,Assumptions!$B$27)</f>
        <v>37</v>
      </c>
      <c r="BH32" s="69">
        <f>IF(Assumptions!$B$27&gt;BG32+12,BG32+12,Assumptions!$B$27)</f>
        <v>48</v>
      </c>
      <c r="BI32" s="69">
        <f>IF(Assumptions!$B$27&gt;BH32+12,BH32+12,Assumptions!$B$27)</f>
        <v>48</v>
      </c>
      <c r="BJ32" s="69">
        <f>IF(Assumptions!$B$27&gt;BI32+12,BI32+12,Assumptions!$B$27)</f>
        <v>48</v>
      </c>
      <c r="BK32" s="69">
        <f>IF(Assumptions!$B$27&gt;BJ32+12,BJ32+12,Assumptions!$B$27)</f>
        <v>48</v>
      </c>
      <c r="BL32" s="50" t="str">
        <f t="shared" si="7"/>
        <v>Dec</v>
      </c>
      <c r="BM32" s="69">
        <f>IF(Assumptions!$B$27&gt;1,1,Assumptions!$B$27)</f>
        <v>1</v>
      </c>
      <c r="BN32" s="69">
        <f>IF(Assumptions!$B$27&gt;BM32+12,BM32+12,Assumptions!$B$27)</f>
        <v>13</v>
      </c>
      <c r="BO32" s="69">
        <f>IF(Assumptions!$B$27&gt;BN32+12,BN32+12,Assumptions!$B$27)</f>
        <v>25</v>
      </c>
      <c r="BP32" s="69">
        <f>IF(Assumptions!$B$27&gt;BO32+12,BO32+12,Assumptions!$B$27)</f>
        <v>37</v>
      </c>
      <c r="BQ32" s="69">
        <f>IF(Assumptions!$B$27&gt;BP32+12,BP32+12,Assumptions!$B$27)</f>
        <v>48</v>
      </c>
      <c r="BR32" s="69">
        <f>IF(Assumptions!$B$27&gt;BQ32+12,BQ32+12,Assumptions!$B$27)</f>
        <v>48</v>
      </c>
      <c r="BS32" s="69">
        <f>IF(Assumptions!$B$27&gt;BR32+12,BR32+12,Assumptions!$B$27)</f>
        <v>48</v>
      </c>
      <c r="BT32" s="69">
        <f>IF(Assumptions!$B$27&gt;BS32+12,BS32+12,Assumptions!$B$27)</f>
        <v>48</v>
      </c>
      <c r="BU32" s="50" t="str">
        <f t="shared" si="8"/>
        <v>Dec</v>
      </c>
      <c r="BV32" s="69">
        <f>IF(Assumptions!$B$27&gt;1,1,Assumptions!$B$27)</f>
        <v>1</v>
      </c>
      <c r="BW32" s="69">
        <f>IF(Assumptions!$B$27&gt;BV32+12,BV32+12,Assumptions!$B$27)</f>
        <v>13</v>
      </c>
      <c r="BX32" s="69">
        <f>IF(Assumptions!$B$27&gt;BW32+12,BW32+12,Assumptions!$B$27)</f>
        <v>25</v>
      </c>
      <c r="BY32" s="69">
        <f>IF(Assumptions!$B$27&gt;BX32+12,BX32+12,Assumptions!$B$27)</f>
        <v>37</v>
      </c>
      <c r="BZ32" s="69">
        <f>IF(Assumptions!$B$27&gt;BY32+12,BY32+12,Assumptions!$B$27)</f>
        <v>48</v>
      </c>
      <c r="CA32" s="69">
        <f>IF(Assumptions!$B$27&gt;BZ32+12,BZ32+12,Assumptions!$B$27)</f>
        <v>48</v>
      </c>
      <c r="CB32" s="69">
        <f>IF(Assumptions!$B$27&gt;CA32+12,CA32+12,Assumptions!$B$27)</f>
        <v>48</v>
      </c>
      <c r="CC32" s="69">
        <f>IF(Assumptions!$B$27&gt;CB32+12,CB32+12,Assumptions!$B$27)</f>
        <v>48</v>
      </c>
      <c r="CD32" s="50" t="str">
        <f t="shared" si="9"/>
        <v>Dec</v>
      </c>
      <c r="CE32" s="69">
        <f>IF(Assumptions!$B$27&gt;1,1,Assumptions!$B$27)</f>
        <v>1</v>
      </c>
      <c r="CF32" s="69">
        <f>IF(Assumptions!$B$27&gt;CE32+12,CE32+12,Assumptions!$B$27)</f>
        <v>13</v>
      </c>
      <c r="CG32" s="69">
        <f>IF(Assumptions!$B$27&gt;CF32+12,CF32+12,Assumptions!$B$27)</f>
        <v>25</v>
      </c>
      <c r="CH32" s="69">
        <f>IF(Assumptions!$B$27&gt;CG32+12,CG32+12,Assumptions!$B$27)</f>
        <v>37</v>
      </c>
      <c r="CI32" s="69">
        <f>IF(Assumptions!$B$27&gt;CH32+12,CH32+12,Assumptions!$B$27)</f>
        <v>48</v>
      </c>
      <c r="CJ32" s="69">
        <f>IF(Assumptions!$B$27&gt;CI32+12,CI32+12,Assumptions!$B$27)</f>
        <v>48</v>
      </c>
      <c r="CK32" s="69">
        <f>IF(Assumptions!$B$27&gt;CJ32+12,CJ32+12,Assumptions!$B$27)</f>
        <v>48</v>
      </c>
      <c r="CL32" s="69">
        <f>IF(Assumptions!$B$27&gt;CK32+12,CK32+12,Assumptions!$B$27)</f>
        <v>48</v>
      </c>
    </row>
    <row r="33" spans="1:90" ht="15.95" customHeight="1">
      <c r="A33" s="38"/>
      <c r="B33" s="44" t="s">
        <v>37</v>
      </c>
      <c r="C33" s="44" t="s">
        <v>38</v>
      </c>
      <c r="D33" s="44" t="s">
        <v>39</v>
      </c>
      <c r="E33" s="44" t="s">
        <v>40</v>
      </c>
      <c r="F33" s="44" t="s">
        <v>41</v>
      </c>
      <c r="G33" s="44" t="s">
        <v>42</v>
      </c>
      <c r="H33" s="44" t="s">
        <v>43</v>
      </c>
      <c r="I33" s="44" t="s">
        <v>44</v>
      </c>
      <c r="J33" s="17"/>
      <c r="K33" s="44" t="s">
        <v>37</v>
      </c>
      <c r="L33" s="64" t="s">
        <v>38</v>
      </c>
      <c r="M33" s="64" t="s">
        <v>39</v>
      </c>
      <c r="N33" s="64" t="s">
        <v>40</v>
      </c>
      <c r="O33" s="64" t="s">
        <v>41</v>
      </c>
      <c r="P33" s="64" t="s">
        <v>42</v>
      </c>
      <c r="Q33" s="64" t="s">
        <v>43</v>
      </c>
      <c r="R33" s="64" t="s">
        <v>44</v>
      </c>
      <c r="S33" s="38"/>
      <c r="T33" s="64" t="s">
        <v>37</v>
      </c>
      <c r="U33" s="64" t="s">
        <v>38</v>
      </c>
      <c r="V33" s="64" t="s">
        <v>39</v>
      </c>
      <c r="W33" s="64" t="s">
        <v>40</v>
      </c>
      <c r="X33" s="64" t="s">
        <v>41</v>
      </c>
      <c r="Y33" s="64" t="s">
        <v>42</v>
      </c>
      <c r="Z33" s="64" t="s">
        <v>43</v>
      </c>
      <c r="AA33" s="64" t="s">
        <v>44</v>
      </c>
      <c r="AB33" s="38"/>
      <c r="AC33" s="64" t="s">
        <v>37</v>
      </c>
      <c r="AD33" s="64" t="s">
        <v>38</v>
      </c>
      <c r="AE33" s="64" t="s">
        <v>39</v>
      </c>
      <c r="AF33" s="64" t="s">
        <v>40</v>
      </c>
      <c r="AG33" s="64" t="s">
        <v>41</v>
      </c>
      <c r="AH33" s="64" t="s">
        <v>42</v>
      </c>
      <c r="AI33" s="64" t="s">
        <v>43</v>
      </c>
      <c r="AJ33" s="64" t="s">
        <v>44</v>
      </c>
      <c r="AK33" s="38"/>
      <c r="AL33" s="64" t="s">
        <v>37</v>
      </c>
      <c r="AM33" s="64" t="s">
        <v>38</v>
      </c>
      <c r="AN33" s="64" t="s">
        <v>39</v>
      </c>
      <c r="AO33" s="64" t="s">
        <v>40</v>
      </c>
      <c r="AP33" s="64" t="s">
        <v>41</v>
      </c>
      <c r="AQ33" s="64" t="s">
        <v>42</v>
      </c>
      <c r="AR33" s="64" t="s">
        <v>43</v>
      </c>
      <c r="AS33" s="64" t="s">
        <v>44</v>
      </c>
      <c r="AT33" s="38"/>
      <c r="AU33" s="64" t="s">
        <v>37</v>
      </c>
      <c r="AV33" s="64" t="s">
        <v>38</v>
      </c>
      <c r="AW33" s="64" t="s">
        <v>39</v>
      </c>
      <c r="AX33" s="64" t="s">
        <v>40</v>
      </c>
      <c r="AY33" s="64" t="s">
        <v>41</v>
      </c>
      <c r="AZ33" s="64" t="s">
        <v>42</v>
      </c>
      <c r="BA33" s="64" t="s">
        <v>43</v>
      </c>
      <c r="BB33" s="64" t="s">
        <v>44</v>
      </c>
      <c r="BC33" s="38"/>
      <c r="BD33" s="64" t="s">
        <v>37</v>
      </c>
      <c r="BE33" s="64" t="s">
        <v>38</v>
      </c>
      <c r="BF33" s="64" t="s">
        <v>39</v>
      </c>
      <c r="BG33" s="64" t="s">
        <v>40</v>
      </c>
      <c r="BH33" s="64" t="s">
        <v>41</v>
      </c>
      <c r="BI33" s="64" t="s">
        <v>42</v>
      </c>
      <c r="BJ33" s="64" t="s">
        <v>43</v>
      </c>
      <c r="BK33" s="64" t="s">
        <v>44</v>
      </c>
      <c r="BL33" s="38"/>
      <c r="BM33" s="64" t="s">
        <v>37</v>
      </c>
      <c r="BN33" s="64" t="s">
        <v>38</v>
      </c>
      <c r="BO33" s="64" t="s">
        <v>39</v>
      </c>
      <c r="BP33" s="64" t="s">
        <v>40</v>
      </c>
      <c r="BQ33" s="64" t="s">
        <v>41</v>
      </c>
      <c r="BR33" s="64" t="s">
        <v>42</v>
      </c>
      <c r="BS33" s="64" t="s">
        <v>43</v>
      </c>
      <c r="BT33" s="64" t="s">
        <v>44</v>
      </c>
      <c r="BU33" s="38"/>
      <c r="BV33" s="64" t="s">
        <v>37</v>
      </c>
      <c r="BW33" s="64" t="s">
        <v>38</v>
      </c>
      <c r="BX33" s="64" t="s">
        <v>39</v>
      </c>
      <c r="BY33" s="64" t="s">
        <v>40</v>
      </c>
      <c r="BZ33" s="64" t="s">
        <v>41</v>
      </c>
      <c r="CA33" s="64" t="s">
        <v>42</v>
      </c>
      <c r="CB33" s="64" t="s">
        <v>43</v>
      </c>
      <c r="CC33" s="64" t="s">
        <v>44</v>
      </c>
      <c r="CD33" s="38"/>
      <c r="CE33" s="64" t="s">
        <v>37</v>
      </c>
      <c r="CF33" s="64" t="s">
        <v>38</v>
      </c>
      <c r="CG33" s="64" t="s">
        <v>39</v>
      </c>
      <c r="CH33" s="64" t="s">
        <v>40</v>
      </c>
      <c r="CI33" s="64" t="s">
        <v>41</v>
      </c>
      <c r="CJ33" s="64" t="s">
        <v>42</v>
      </c>
      <c r="CK33" s="64" t="s">
        <v>43</v>
      </c>
      <c r="CL33" s="64" t="s">
        <v>44</v>
      </c>
    </row>
    <row r="34" spans="1:90" ht="13.7" customHeight="1">
      <c r="A34" s="50" t="str">
        <f t="shared" ref="A34:A45" si="10">A21</f>
        <v>Jan</v>
      </c>
      <c r="B34" s="70">
        <f>1-(B21/Assumptions!$B$27)</f>
        <v>0.75</v>
      </c>
      <c r="C34" s="70">
        <f>1-(C21/Assumptions!$B$27)</f>
        <v>0.5</v>
      </c>
      <c r="D34" s="70">
        <f>1-(D21/Assumptions!$B$27)</f>
        <v>0.25</v>
      </c>
      <c r="E34" s="70">
        <f>1-(E21/Assumptions!$B$27)</f>
        <v>0</v>
      </c>
      <c r="F34" s="70">
        <f>1-(F21/Assumptions!$B$27)</f>
        <v>0</v>
      </c>
      <c r="G34" s="70">
        <f>1-(G21/Assumptions!$B$27)</f>
        <v>0</v>
      </c>
      <c r="H34" s="70">
        <f>1-(H21/Assumptions!$B$27)</f>
        <v>0</v>
      </c>
      <c r="I34" s="70">
        <f>1-(I21/Assumptions!$B$27)</f>
        <v>0</v>
      </c>
      <c r="J34" s="68" t="str">
        <f t="shared" ref="J34:J45" si="11">J21</f>
        <v>Jan</v>
      </c>
      <c r="K34" s="70">
        <f>1-(K21/Assumptions!$B$27)</f>
        <v>0.75</v>
      </c>
      <c r="L34" s="71">
        <f>1-(L21/Assumptions!$B$27)</f>
        <v>0.5</v>
      </c>
      <c r="M34" s="71">
        <f>1-(M21/Assumptions!$B$27)</f>
        <v>0.25</v>
      </c>
      <c r="N34" s="71">
        <f>1-(N21/Assumptions!$B$27)</f>
        <v>0</v>
      </c>
      <c r="O34" s="71">
        <f>1-(O21/Assumptions!$B$27)</f>
        <v>0</v>
      </c>
      <c r="P34" s="71">
        <f>1-(P21/Assumptions!$B$27)</f>
        <v>0</v>
      </c>
      <c r="Q34" s="71">
        <f>1-(Q21/Assumptions!$B$27)</f>
        <v>0</v>
      </c>
      <c r="R34" s="71">
        <f>1-(R21/Assumptions!$B$27)</f>
        <v>0</v>
      </c>
      <c r="S34" s="50" t="str">
        <f t="shared" ref="S34:S45" si="12">S21</f>
        <v>Jan</v>
      </c>
      <c r="T34" s="71">
        <f>1-(T21/Assumptions!$B$27)</f>
        <v>0.75</v>
      </c>
      <c r="U34" s="71">
        <f>1-(U21/Assumptions!$B$27)</f>
        <v>0.5</v>
      </c>
      <c r="V34" s="71">
        <f>1-(V21/Assumptions!$B$27)</f>
        <v>0.25</v>
      </c>
      <c r="W34" s="71">
        <f>1-(W21/Assumptions!$B$27)</f>
        <v>0</v>
      </c>
      <c r="X34" s="71">
        <f>1-(X21/Assumptions!$B$27)</f>
        <v>0</v>
      </c>
      <c r="Y34" s="71">
        <f>1-(Y21/Assumptions!$B$27)</f>
        <v>0</v>
      </c>
      <c r="Z34" s="71">
        <f>1-(Z21/Assumptions!$B$27)</f>
        <v>0</v>
      </c>
      <c r="AA34" s="71">
        <f>1-(AA21/Assumptions!$B$27)</f>
        <v>0</v>
      </c>
      <c r="AB34" s="50" t="str">
        <f t="shared" ref="AB34:AB45" si="13">AB21</f>
        <v>Jan</v>
      </c>
      <c r="AC34" s="71">
        <f>1-(AC21/Assumptions!$B$27)</f>
        <v>0.75</v>
      </c>
      <c r="AD34" s="71">
        <f>1-(AD21/Assumptions!$B$27)</f>
        <v>0.5</v>
      </c>
      <c r="AE34" s="71">
        <f>1-(AE21/Assumptions!$B$27)</f>
        <v>0.25</v>
      </c>
      <c r="AF34" s="71">
        <f>1-(AF21/Assumptions!$B$27)</f>
        <v>0</v>
      </c>
      <c r="AG34" s="71">
        <f>1-(AG21/Assumptions!$B$27)</f>
        <v>0</v>
      </c>
      <c r="AH34" s="71">
        <f>1-(AH21/Assumptions!$B$27)</f>
        <v>0</v>
      </c>
      <c r="AI34" s="71">
        <f>1-(AI21/Assumptions!$B$27)</f>
        <v>0</v>
      </c>
      <c r="AJ34" s="71">
        <f>1-(AJ21/Assumptions!$B$27)</f>
        <v>0</v>
      </c>
      <c r="AK34" s="50" t="str">
        <f t="shared" ref="AK34:AK45" si="14">AK21</f>
        <v>Jan</v>
      </c>
      <c r="AL34" s="71">
        <f>1-(AL21/Assumptions!$B$27)</f>
        <v>0.75</v>
      </c>
      <c r="AM34" s="71">
        <f>1-(AM21/Assumptions!$B$27)</f>
        <v>0.5</v>
      </c>
      <c r="AN34" s="71">
        <f>1-(AN21/Assumptions!$B$27)</f>
        <v>0.25</v>
      </c>
      <c r="AO34" s="71">
        <f>1-(AO21/Assumptions!$B$27)</f>
        <v>0</v>
      </c>
      <c r="AP34" s="71">
        <f>1-(AP21/Assumptions!$B$27)</f>
        <v>0</v>
      </c>
      <c r="AQ34" s="71">
        <f>1-(AQ21/Assumptions!$B$27)</f>
        <v>0</v>
      </c>
      <c r="AR34" s="71">
        <f>1-(AR21/Assumptions!$B$27)</f>
        <v>0</v>
      </c>
      <c r="AS34" s="71">
        <f>1-(AS21/Assumptions!$B$27)</f>
        <v>0</v>
      </c>
      <c r="AT34" s="50" t="str">
        <f t="shared" ref="AT34:AT45" si="15">AT21</f>
        <v>Jan</v>
      </c>
      <c r="AU34" s="71">
        <f>1-(AU21/Assumptions!$B$27)</f>
        <v>0.75</v>
      </c>
      <c r="AV34" s="71">
        <f>1-(AV21/Assumptions!$B$27)</f>
        <v>0.5</v>
      </c>
      <c r="AW34" s="71">
        <f>1-(AW21/Assumptions!$B$27)</f>
        <v>0.25</v>
      </c>
      <c r="AX34" s="71">
        <f>1-(AX21/Assumptions!$B$27)</f>
        <v>0</v>
      </c>
      <c r="AY34" s="71">
        <f>1-(AY21/Assumptions!$B$27)</f>
        <v>0</v>
      </c>
      <c r="AZ34" s="71">
        <f>1-(AZ21/Assumptions!$B$27)</f>
        <v>0</v>
      </c>
      <c r="BA34" s="71">
        <f>1-(BA21/Assumptions!$B$27)</f>
        <v>0</v>
      </c>
      <c r="BB34" s="71">
        <f>1-(BB21/Assumptions!$B$27)</f>
        <v>0</v>
      </c>
      <c r="BC34" s="50" t="str">
        <f t="shared" ref="BC34:BC45" si="16">BC21</f>
        <v>Jan</v>
      </c>
      <c r="BD34" s="71">
        <f>1-(BD21/Assumptions!$B$27)</f>
        <v>0.75</v>
      </c>
      <c r="BE34" s="71">
        <f>1-(BE21/Assumptions!$B$27)</f>
        <v>0.5</v>
      </c>
      <c r="BF34" s="71">
        <f>1-(BF21/Assumptions!$B$27)</f>
        <v>0.25</v>
      </c>
      <c r="BG34" s="71">
        <f>1-(BG21/Assumptions!$B$27)</f>
        <v>0</v>
      </c>
      <c r="BH34" s="71">
        <f>1-(BH21/Assumptions!$B$27)</f>
        <v>0</v>
      </c>
      <c r="BI34" s="71">
        <f>1-(BI21/Assumptions!$B$27)</f>
        <v>0</v>
      </c>
      <c r="BJ34" s="71">
        <f>1-(BJ21/Assumptions!$B$27)</f>
        <v>0</v>
      </c>
      <c r="BK34" s="71">
        <f>1-(BK21/Assumptions!$B$27)</f>
        <v>0</v>
      </c>
      <c r="BL34" s="50" t="str">
        <f t="shared" ref="BL34:BL45" si="17">BL21</f>
        <v>Jan</v>
      </c>
      <c r="BM34" s="71">
        <f>1-(BM21/Assumptions!$B$27)</f>
        <v>0.75</v>
      </c>
      <c r="BN34" s="71">
        <f>1-(BN21/Assumptions!$B$27)</f>
        <v>0.5</v>
      </c>
      <c r="BO34" s="71">
        <f>1-(BO21/Assumptions!$B$27)</f>
        <v>0.25</v>
      </c>
      <c r="BP34" s="71">
        <f>1-(BP21/Assumptions!$B$27)</f>
        <v>0</v>
      </c>
      <c r="BQ34" s="71">
        <f>1-(BQ21/Assumptions!$B$27)</f>
        <v>0</v>
      </c>
      <c r="BR34" s="71">
        <f>1-(BR21/Assumptions!$B$27)</f>
        <v>0</v>
      </c>
      <c r="BS34" s="71">
        <f>1-(BS21/Assumptions!$B$27)</f>
        <v>0</v>
      </c>
      <c r="BT34" s="71">
        <f>1-(BT21/Assumptions!$B$27)</f>
        <v>0</v>
      </c>
      <c r="BU34" s="50" t="str">
        <f t="shared" ref="BU34:BU45" si="18">BU21</f>
        <v>Jan</v>
      </c>
      <c r="BV34" s="71">
        <f>1-(BV21/Assumptions!$B$27)</f>
        <v>0.75</v>
      </c>
      <c r="BW34" s="71">
        <f>1-(BW21/Assumptions!$B$27)</f>
        <v>0.5</v>
      </c>
      <c r="BX34" s="71">
        <f>1-(BX21/Assumptions!$B$27)</f>
        <v>0.25</v>
      </c>
      <c r="BY34" s="71">
        <f>1-(BY21/Assumptions!$B$27)</f>
        <v>0</v>
      </c>
      <c r="BZ34" s="71">
        <f>1-(BZ21/Assumptions!$B$27)</f>
        <v>0</v>
      </c>
      <c r="CA34" s="71">
        <f>1-(CA21/Assumptions!$B$27)</f>
        <v>0</v>
      </c>
      <c r="CB34" s="71">
        <f>1-(CB21/Assumptions!$B$27)</f>
        <v>0</v>
      </c>
      <c r="CC34" s="71">
        <f>1-(CC21/Assumptions!$B$27)</f>
        <v>0</v>
      </c>
      <c r="CD34" s="50" t="str">
        <f t="shared" ref="CD34:CD45" si="19">CD21</f>
        <v>Jan</v>
      </c>
      <c r="CE34" s="71">
        <f>1-(CE21/Assumptions!$B$27)</f>
        <v>0.75</v>
      </c>
      <c r="CF34" s="71">
        <f>1-(CF21/Assumptions!$B$27)</f>
        <v>0.5</v>
      </c>
      <c r="CG34" s="71">
        <f>1-(CG21/Assumptions!$B$27)</f>
        <v>0.25</v>
      </c>
      <c r="CH34" s="71">
        <f>1-(CH21/Assumptions!$B$27)</f>
        <v>0</v>
      </c>
      <c r="CI34" s="71">
        <f>1-(CI21/Assumptions!$B$27)</f>
        <v>0</v>
      </c>
      <c r="CJ34" s="71">
        <f>1-(CJ21/Assumptions!$B$27)</f>
        <v>0</v>
      </c>
      <c r="CK34" s="71">
        <f>1-(CK21/Assumptions!$B$27)</f>
        <v>0</v>
      </c>
      <c r="CL34" s="71">
        <f>1-(CL21/Assumptions!$B$27)</f>
        <v>0</v>
      </c>
    </row>
    <row r="35" spans="1:90" ht="13.7" customHeight="1">
      <c r="A35" s="50" t="str">
        <f t="shared" si="10"/>
        <v>Feb</v>
      </c>
      <c r="B35" s="70">
        <f>1-(B22/Assumptions!$B$27)</f>
        <v>0.77083333333333337</v>
      </c>
      <c r="C35" s="70">
        <f>1-(C22/Assumptions!$B$27)</f>
        <v>0.52083333333333326</v>
      </c>
      <c r="D35" s="70">
        <f>1-(D22/Assumptions!$B$27)</f>
        <v>0.27083333333333337</v>
      </c>
      <c r="E35" s="70">
        <f>1-(E22/Assumptions!$B$27)</f>
        <v>2.083333333333337E-2</v>
      </c>
      <c r="F35" s="70">
        <f>1-(F22/Assumptions!$B$27)</f>
        <v>0</v>
      </c>
      <c r="G35" s="70">
        <f>1-(G22/Assumptions!$B$27)</f>
        <v>0</v>
      </c>
      <c r="H35" s="70">
        <f>1-(H22/Assumptions!$B$27)</f>
        <v>0</v>
      </c>
      <c r="I35" s="70">
        <f>1-(I22/Assumptions!$B$27)</f>
        <v>0</v>
      </c>
      <c r="J35" s="68" t="str">
        <f t="shared" si="11"/>
        <v>Feb</v>
      </c>
      <c r="K35" s="70">
        <f>1-(K22/Assumptions!$B$27)</f>
        <v>0.77083333333333337</v>
      </c>
      <c r="L35" s="71">
        <f>1-(L22/Assumptions!$B$27)</f>
        <v>0.52083333333333326</v>
      </c>
      <c r="M35" s="71">
        <f>1-(M22/Assumptions!$B$27)</f>
        <v>0.27083333333333337</v>
      </c>
      <c r="N35" s="71">
        <f>1-(N22/Assumptions!$B$27)</f>
        <v>2.083333333333337E-2</v>
      </c>
      <c r="O35" s="71">
        <f>1-(O22/Assumptions!$B$27)</f>
        <v>0</v>
      </c>
      <c r="P35" s="71">
        <f>1-(P22/Assumptions!$B$27)</f>
        <v>0</v>
      </c>
      <c r="Q35" s="71">
        <f>1-(Q22/Assumptions!$B$27)</f>
        <v>0</v>
      </c>
      <c r="R35" s="71">
        <f>1-(R22/Assumptions!$B$27)</f>
        <v>0</v>
      </c>
      <c r="S35" s="50" t="str">
        <f t="shared" si="12"/>
        <v>Feb</v>
      </c>
      <c r="T35" s="71">
        <f>1-(T22/Assumptions!$B$27)</f>
        <v>0.77083333333333337</v>
      </c>
      <c r="U35" s="71">
        <f>1-(U22/Assumptions!$B$27)</f>
        <v>0.52083333333333326</v>
      </c>
      <c r="V35" s="71">
        <f>1-(V22/Assumptions!$B$27)</f>
        <v>0.27083333333333337</v>
      </c>
      <c r="W35" s="71">
        <f>1-(W22/Assumptions!$B$27)</f>
        <v>2.083333333333337E-2</v>
      </c>
      <c r="X35" s="71">
        <f>1-(X22/Assumptions!$B$27)</f>
        <v>0</v>
      </c>
      <c r="Y35" s="71">
        <f>1-(Y22/Assumptions!$B$27)</f>
        <v>0</v>
      </c>
      <c r="Z35" s="71">
        <f>1-(Z22/Assumptions!$B$27)</f>
        <v>0</v>
      </c>
      <c r="AA35" s="71">
        <f>1-(AA22/Assumptions!$B$27)</f>
        <v>0</v>
      </c>
      <c r="AB35" s="50" t="str">
        <f t="shared" si="13"/>
        <v>Feb</v>
      </c>
      <c r="AC35" s="71">
        <f>1-(AC22/Assumptions!$B$27)</f>
        <v>0.77083333333333337</v>
      </c>
      <c r="AD35" s="71">
        <f>1-(AD22/Assumptions!$B$27)</f>
        <v>0.52083333333333326</v>
      </c>
      <c r="AE35" s="71">
        <f>1-(AE22/Assumptions!$B$27)</f>
        <v>0.27083333333333337</v>
      </c>
      <c r="AF35" s="71">
        <f>1-(AF22/Assumptions!$B$27)</f>
        <v>2.083333333333337E-2</v>
      </c>
      <c r="AG35" s="71">
        <f>1-(AG22/Assumptions!$B$27)</f>
        <v>0</v>
      </c>
      <c r="AH35" s="71">
        <f>1-(AH22/Assumptions!$B$27)</f>
        <v>0</v>
      </c>
      <c r="AI35" s="71">
        <f>1-(AI22/Assumptions!$B$27)</f>
        <v>0</v>
      </c>
      <c r="AJ35" s="71">
        <f>1-(AJ22/Assumptions!$B$27)</f>
        <v>0</v>
      </c>
      <c r="AK35" s="50" t="str">
        <f t="shared" si="14"/>
        <v>Feb</v>
      </c>
      <c r="AL35" s="71">
        <f>1-(AL22/Assumptions!$B$27)</f>
        <v>0.77083333333333337</v>
      </c>
      <c r="AM35" s="71">
        <f>1-(AM22/Assumptions!$B$27)</f>
        <v>0.52083333333333326</v>
      </c>
      <c r="AN35" s="71">
        <f>1-(AN22/Assumptions!$B$27)</f>
        <v>0.27083333333333337</v>
      </c>
      <c r="AO35" s="71">
        <f>1-(AO22/Assumptions!$B$27)</f>
        <v>2.083333333333337E-2</v>
      </c>
      <c r="AP35" s="71">
        <f>1-(AP22/Assumptions!$B$27)</f>
        <v>0</v>
      </c>
      <c r="AQ35" s="71">
        <f>1-(AQ22/Assumptions!$B$27)</f>
        <v>0</v>
      </c>
      <c r="AR35" s="71">
        <f>1-(AR22/Assumptions!$B$27)</f>
        <v>0</v>
      </c>
      <c r="AS35" s="71">
        <f>1-(AS22/Assumptions!$B$27)</f>
        <v>0</v>
      </c>
      <c r="AT35" s="50" t="str">
        <f t="shared" si="15"/>
        <v>Feb</v>
      </c>
      <c r="AU35" s="71">
        <f>1-(AU22/Assumptions!$B$27)</f>
        <v>0.77083333333333337</v>
      </c>
      <c r="AV35" s="71">
        <f>1-(AV22/Assumptions!$B$27)</f>
        <v>0.52083333333333326</v>
      </c>
      <c r="AW35" s="71">
        <f>1-(AW22/Assumptions!$B$27)</f>
        <v>0.27083333333333337</v>
      </c>
      <c r="AX35" s="71">
        <f>1-(AX22/Assumptions!$B$27)</f>
        <v>2.083333333333337E-2</v>
      </c>
      <c r="AY35" s="71">
        <f>1-(AY22/Assumptions!$B$27)</f>
        <v>0</v>
      </c>
      <c r="AZ35" s="71">
        <f>1-(AZ22/Assumptions!$B$27)</f>
        <v>0</v>
      </c>
      <c r="BA35" s="71">
        <f>1-(BA22/Assumptions!$B$27)</f>
        <v>0</v>
      </c>
      <c r="BB35" s="71">
        <f>1-(BB22/Assumptions!$B$27)</f>
        <v>0</v>
      </c>
      <c r="BC35" s="50" t="str">
        <f t="shared" si="16"/>
        <v>Feb</v>
      </c>
      <c r="BD35" s="71">
        <f>1-(BD22/Assumptions!$B$27)</f>
        <v>0.77083333333333337</v>
      </c>
      <c r="BE35" s="71">
        <f>1-(BE22/Assumptions!$B$27)</f>
        <v>0.52083333333333326</v>
      </c>
      <c r="BF35" s="71">
        <f>1-(BF22/Assumptions!$B$27)</f>
        <v>0.27083333333333337</v>
      </c>
      <c r="BG35" s="71">
        <f>1-(BG22/Assumptions!$B$27)</f>
        <v>2.083333333333337E-2</v>
      </c>
      <c r="BH35" s="71">
        <f>1-(BH22/Assumptions!$B$27)</f>
        <v>0</v>
      </c>
      <c r="BI35" s="71">
        <f>1-(BI22/Assumptions!$B$27)</f>
        <v>0</v>
      </c>
      <c r="BJ35" s="71">
        <f>1-(BJ22/Assumptions!$B$27)</f>
        <v>0</v>
      </c>
      <c r="BK35" s="71">
        <f>1-(BK22/Assumptions!$B$27)</f>
        <v>0</v>
      </c>
      <c r="BL35" s="50" t="str">
        <f t="shared" si="17"/>
        <v>Feb</v>
      </c>
      <c r="BM35" s="71">
        <f>1-(BM22/Assumptions!$B$27)</f>
        <v>0.77083333333333337</v>
      </c>
      <c r="BN35" s="71">
        <f>1-(BN22/Assumptions!$B$27)</f>
        <v>0.52083333333333326</v>
      </c>
      <c r="BO35" s="71">
        <f>1-(BO22/Assumptions!$B$27)</f>
        <v>0.27083333333333337</v>
      </c>
      <c r="BP35" s="71">
        <f>1-(BP22/Assumptions!$B$27)</f>
        <v>2.083333333333337E-2</v>
      </c>
      <c r="BQ35" s="71">
        <f>1-(BQ22/Assumptions!$B$27)</f>
        <v>0</v>
      </c>
      <c r="BR35" s="71">
        <f>1-(BR22/Assumptions!$B$27)</f>
        <v>0</v>
      </c>
      <c r="BS35" s="71">
        <f>1-(BS22/Assumptions!$B$27)</f>
        <v>0</v>
      </c>
      <c r="BT35" s="71">
        <f>1-(BT22/Assumptions!$B$27)</f>
        <v>0</v>
      </c>
      <c r="BU35" s="50" t="str">
        <f t="shared" si="18"/>
        <v>Feb</v>
      </c>
      <c r="BV35" s="71">
        <f>1-(BV22/Assumptions!$B$27)</f>
        <v>0.77083333333333337</v>
      </c>
      <c r="BW35" s="71">
        <f>1-(BW22/Assumptions!$B$27)</f>
        <v>0.52083333333333326</v>
      </c>
      <c r="BX35" s="71">
        <f>1-(BX22/Assumptions!$B$27)</f>
        <v>0.27083333333333337</v>
      </c>
      <c r="BY35" s="71">
        <f>1-(BY22/Assumptions!$B$27)</f>
        <v>2.083333333333337E-2</v>
      </c>
      <c r="BZ35" s="71">
        <f>1-(BZ22/Assumptions!$B$27)</f>
        <v>0</v>
      </c>
      <c r="CA35" s="71">
        <f>1-(CA22/Assumptions!$B$27)</f>
        <v>0</v>
      </c>
      <c r="CB35" s="71">
        <f>1-(CB22/Assumptions!$B$27)</f>
        <v>0</v>
      </c>
      <c r="CC35" s="71">
        <f>1-(CC22/Assumptions!$B$27)</f>
        <v>0</v>
      </c>
      <c r="CD35" s="50" t="str">
        <f t="shared" si="19"/>
        <v>Feb</v>
      </c>
      <c r="CE35" s="71">
        <f>1-(CE22/Assumptions!$B$27)</f>
        <v>0.77083333333333337</v>
      </c>
      <c r="CF35" s="71">
        <f>1-(CF22/Assumptions!$B$27)</f>
        <v>0.52083333333333326</v>
      </c>
      <c r="CG35" s="71">
        <f>1-(CG22/Assumptions!$B$27)</f>
        <v>0.27083333333333337</v>
      </c>
      <c r="CH35" s="71">
        <f>1-(CH22/Assumptions!$B$27)</f>
        <v>2.083333333333337E-2</v>
      </c>
      <c r="CI35" s="71">
        <f>1-(CI22/Assumptions!$B$27)</f>
        <v>0</v>
      </c>
      <c r="CJ35" s="71">
        <f>1-(CJ22/Assumptions!$B$27)</f>
        <v>0</v>
      </c>
      <c r="CK35" s="71">
        <f>1-(CK22/Assumptions!$B$27)</f>
        <v>0</v>
      </c>
      <c r="CL35" s="71">
        <f>1-(CL22/Assumptions!$B$27)</f>
        <v>0</v>
      </c>
    </row>
    <row r="36" spans="1:90" ht="13.7" customHeight="1">
      <c r="A36" s="50" t="str">
        <f t="shared" si="10"/>
        <v>Mar</v>
      </c>
      <c r="B36" s="70">
        <f>1-(B23/Assumptions!$B$27)</f>
        <v>0.79166666666666663</v>
      </c>
      <c r="C36" s="70">
        <f>1-(C23/Assumptions!$B$27)</f>
        <v>0.54166666666666674</v>
      </c>
      <c r="D36" s="70">
        <f>1-(D23/Assumptions!$B$27)</f>
        <v>0.29166666666666663</v>
      </c>
      <c r="E36" s="70">
        <f>1-(E23/Assumptions!$B$27)</f>
        <v>4.166666666666663E-2</v>
      </c>
      <c r="F36" s="70">
        <f>1-(F23/Assumptions!$B$27)</f>
        <v>0</v>
      </c>
      <c r="G36" s="70">
        <f>1-(G23/Assumptions!$B$27)</f>
        <v>0</v>
      </c>
      <c r="H36" s="70">
        <f>1-(H23/Assumptions!$B$27)</f>
        <v>0</v>
      </c>
      <c r="I36" s="70">
        <f>1-(I23/Assumptions!$B$27)</f>
        <v>0</v>
      </c>
      <c r="J36" s="68" t="str">
        <f t="shared" si="11"/>
        <v>Mar</v>
      </c>
      <c r="K36" s="70">
        <f>1-(K23/Assumptions!$B$27)</f>
        <v>0.79166666666666663</v>
      </c>
      <c r="L36" s="71">
        <f>1-(L23/Assumptions!$B$27)</f>
        <v>0.54166666666666674</v>
      </c>
      <c r="M36" s="71">
        <f>1-(M23/Assumptions!$B$27)</f>
        <v>0.29166666666666663</v>
      </c>
      <c r="N36" s="71">
        <f>1-(N23/Assumptions!$B$27)</f>
        <v>4.166666666666663E-2</v>
      </c>
      <c r="O36" s="71">
        <f>1-(O23/Assumptions!$B$27)</f>
        <v>0</v>
      </c>
      <c r="P36" s="71">
        <f>1-(P23/Assumptions!$B$27)</f>
        <v>0</v>
      </c>
      <c r="Q36" s="71">
        <f>1-(Q23/Assumptions!$B$27)</f>
        <v>0</v>
      </c>
      <c r="R36" s="71">
        <f>1-(R23/Assumptions!$B$27)</f>
        <v>0</v>
      </c>
      <c r="S36" s="50" t="str">
        <f t="shared" si="12"/>
        <v>Mar</v>
      </c>
      <c r="T36" s="71">
        <f>1-(T23/Assumptions!$B$27)</f>
        <v>0.79166666666666663</v>
      </c>
      <c r="U36" s="71">
        <f>1-(U23/Assumptions!$B$27)</f>
        <v>0.54166666666666674</v>
      </c>
      <c r="V36" s="71">
        <f>1-(V23/Assumptions!$B$27)</f>
        <v>0.29166666666666663</v>
      </c>
      <c r="W36" s="71">
        <f>1-(W23/Assumptions!$B$27)</f>
        <v>4.166666666666663E-2</v>
      </c>
      <c r="X36" s="71">
        <f>1-(X23/Assumptions!$B$27)</f>
        <v>0</v>
      </c>
      <c r="Y36" s="71">
        <f>1-(Y23/Assumptions!$B$27)</f>
        <v>0</v>
      </c>
      <c r="Z36" s="71">
        <f>1-(Z23/Assumptions!$B$27)</f>
        <v>0</v>
      </c>
      <c r="AA36" s="71">
        <f>1-(AA23/Assumptions!$B$27)</f>
        <v>0</v>
      </c>
      <c r="AB36" s="50" t="str">
        <f t="shared" si="13"/>
        <v>Mar</v>
      </c>
      <c r="AC36" s="71">
        <f>1-(AC23/Assumptions!$B$27)</f>
        <v>0.79166666666666663</v>
      </c>
      <c r="AD36" s="71">
        <f>1-(AD23/Assumptions!$B$27)</f>
        <v>0.54166666666666674</v>
      </c>
      <c r="AE36" s="71">
        <f>1-(AE23/Assumptions!$B$27)</f>
        <v>0.29166666666666663</v>
      </c>
      <c r="AF36" s="71">
        <f>1-(AF23/Assumptions!$B$27)</f>
        <v>4.166666666666663E-2</v>
      </c>
      <c r="AG36" s="71">
        <f>1-(AG23/Assumptions!$B$27)</f>
        <v>0</v>
      </c>
      <c r="AH36" s="71">
        <f>1-(AH23/Assumptions!$B$27)</f>
        <v>0</v>
      </c>
      <c r="AI36" s="71">
        <f>1-(AI23/Assumptions!$B$27)</f>
        <v>0</v>
      </c>
      <c r="AJ36" s="71">
        <f>1-(AJ23/Assumptions!$B$27)</f>
        <v>0</v>
      </c>
      <c r="AK36" s="50" t="str">
        <f t="shared" si="14"/>
        <v>Mar</v>
      </c>
      <c r="AL36" s="71">
        <f>1-(AL23/Assumptions!$B$27)</f>
        <v>0.79166666666666663</v>
      </c>
      <c r="AM36" s="71">
        <f>1-(AM23/Assumptions!$B$27)</f>
        <v>0.54166666666666674</v>
      </c>
      <c r="AN36" s="71">
        <f>1-(AN23/Assumptions!$B$27)</f>
        <v>0.29166666666666663</v>
      </c>
      <c r="AO36" s="71">
        <f>1-(AO23/Assumptions!$B$27)</f>
        <v>4.166666666666663E-2</v>
      </c>
      <c r="AP36" s="71">
        <f>1-(AP23/Assumptions!$B$27)</f>
        <v>0</v>
      </c>
      <c r="AQ36" s="71">
        <f>1-(AQ23/Assumptions!$B$27)</f>
        <v>0</v>
      </c>
      <c r="AR36" s="71">
        <f>1-(AR23/Assumptions!$B$27)</f>
        <v>0</v>
      </c>
      <c r="AS36" s="71">
        <f>1-(AS23/Assumptions!$B$27)</f>
        <v>0</v>
      </c>
      <c r="AT36" s="50" t="str">
        <f t="shared" si="15"/>
        <v>Mar</v>
      </c>
      <c r="AU36" s="71">
        <f>1-(AU23/Assumptions!$B$27)</f>
        <v>0.79166666666666663</v>
      </c>
      <c r="AV36" s="71">
        <f>1-(AV23/Assumptions!$B$27)</f>
        <v>0.54166666666666674</v>
      </c>
      <c r="AW36" s="71">
        <f>1-(AW23/Assumptions!$B$27)</f>
        <v>0.29166666666666663</v>
      </c>
      <c r="AX36" s="71">
        <f>1-(AX23/Assumptions!$B$27)</f>
        <v>4.166666666666663E-2</v>
      </c>
      <c r="AY36" s="71">
        <f>1-(AY23/Assumptions!$B$27)</f>
        <v>0</v>
      </c>
      <c r="AZ36" s="71">
        <f>1-(AZ23/Assumptions!$B$27)</f>
        <v>0</v>
      </c>
      <c r="BA36" s="71">
        <f>1-(BA23/Assumptions!$B$27)</f>
        <v>0</v>
      </c>
      <c r="BB36" s="71">
        <f>1-(BB23/Assumptions!$B$27)</f>
        <v>0</v>
      </c>
      <c r="BC36" s="50" t="str">
        <f t="shared" si="16"/>
        <v>Mar</v>
      </c>
      <c r="BD36" s="71">
        <f>1-(BD23/Assumptions!$B$27)</f>
        <v>0.79166666666666663</v>
      </c>
      <c r="BE36" s="71">
        <f>1-(BE23/Assumptions!$B$27)</f>
        <v>0.54166666666666674</v>
      </c>
      <c r="BF36" s="71">
        <f>1-(BF23/Assumptions!$B$27)</f>
        <v>0.29166666666666663</v>
      </c>
      <c r="BG36" s="71">
        <f>1-(BG23/Assumptions!$B$27)</f>
        <v>4.166666666666663E-2</v>
      </c>
      <c r="BH36" s="71">
        <f>1-(BH23/Assumptions!$B$27)</f>
        <v>0</v>
      </c>
      <c r="BI36" s="71">
        <f>1-(BI23/Assumptions!$B$27)</f>
        <v>0</v>
      </c>
      <c r="BJ36" s="71">
        <f>1-(BJ23/Assumptions!$B$27)</f>
        <v>0</v>
      </c>
      <c r="BK36" s="71">
        <f>1-(BK23/Assumptions!$B$27)</f>
        <v>0</v>
      </c>
      <c r="BL36" s="50" t="str">
        <f t="shared" si="17"/>
        <v>Mar</v>
      </c>
      <c r="BM36" s="71">
        <f>1-(BM23/Assumptions!$B$27)</f>
        <v>0.79166666666666663</v>
      </c>
      <c r="BN36" s="71">
        <f>1-(BN23/Assumptions!$B$27)</f>
        <v>0.54166666666666674</v>
      </c>
      <c r="BO36" s="71">
        <f>1-(BO23/Assumptions!$B$27)</f>
        <v>0.29166666666666663</v>
      </c>
      <c r="BP36" s="71">
        <f>1-(BP23/Assumptions!$B$27)</f>
        <v>4.166666666666663E-2</v>
      </c>
      <c r="BQ36" s="71">
        <f>1-(BQ23/Assumptions!$B$27)</f>
        <v>0</v>
      </c>
      <c r="BR36" s="71">
        <f>1-(BR23/Assumptions!$B$27)</f>
        <v>0</v>
      </c>
      <c r="BS36" s="71">
        <f>1-(BS23/Assumptions!$B$27)</f>
        <v>0</v>
      </c>
      <c r="BT36" s="71">
        <f>1-(BT23/Assumptions!$B$27)</f>
        <v>0</v>
      </c>
      <c r="BU36" s="50" t="str">
        <f t="shared" si="18"/>
        <v>Mar</v>
      </c>
      <c r="BV36" s="71">
        <f>1-(BV23/Assumptions!$B$27)</f>
        <v>0.79166666666666663</v>
      </c>
      <c r="BW36" s="71">
        <f>1-(BW23/Assumptions!$B$27)</f>
        <v>0.54166666666666674</v>
      </c>
      <c r="BX36" s="71">
        <f>1-(BX23/Assumptions!$B$27)</f>
        <v>0.29166666666666663</v>
      </c>
      <c r="BY36" s="71">
        <f>1-(BY23/Assumptions!$B$27)</f>
        <v>4.166666666666663E-2</v>
      </c>
      <c r="BZ36" s="71">
        <f>1-(BZ23/Assumptions!$B$27)</f>
        <v>0</v>
      </c>
      <c r="CA36" s="71">
        <f>1-(CA23/Assumptions!$B$27)</f>
        <v>0</v>
      </c>
      <c r="CB36" s="71">
        <f>1-(CB23/Assumptions!$B$27)</f>
        <v>0</v>
      </c>
      <c r="CC36" s="71">
        <f>1-(CC23/Assumptions!$B$27)</f>
        <v>0</v>
      </c>
      <c r="CD36" s="50" t="str">
        <f t="shared" si="19"/>
        <v>Mar</v>
      </c>
      <c r="CE36" s="71">
        <f>1-(CE23/Assumptions!$B$27)</f>
        <v>0.79166666666666663</v>
      </c>
      <c r="CF36" s="71">
        <f>1-(CF23/Assumptions!$B$27)</f>
        <v>0.54166666666666674</v>
      </c>
      <c r="CG36" s="71">
        <f>1-(CG23/Assumptions!$B$27)</f>
        <v>0.29166666666666663</v>
      </c>
      <c r="CH36" s="71">
        <f>1-(CH23/Assumptions!$B$27)</f>
        <v>4.166666666666663E-2</v>
      </c>
      <c r="CI36" s="71">
        <f>1-(CI23/Assumptions!$B$27)</f>
        <v>0</v>
      </c>
      <c r="CJ36" s="71">
        <f>1-(CJ23/Assumptions!$B$27)</f>
        <v>0</v>
      </c>
      <c r="CK36" s="71">
        <f>1-(CK23/Assumptions!$B$27)</f>
        <v>0</v>
      </c>
      <c r="CL36" s="71">
        <f>1-(CL23/Assumptions!$B$27)</f>
        <v>0</v>
      </c>
    </row>
    <row r="37" spans="1:90" ht="13.7" customHeight="1">
      <c r="A37" s="50" t="str">
        <f t="shared" si="10"/>
        <v>Apr</v>
      </c>
      <c r="B37" s="70">
        <f>1-(B24/Assumptions!$B$27)</f>
        <v>0.8125</v>
      </c>
      <c r="C37" s="70">
        <f>1-(C24/Assumptions!$B$27)</f>
        <v>0.5625</v>
      </c>
      <c r="D37" s="70">
        <f>1-(D24/Assumptions!$B$27)</f>
        <v>0.3125</v>
      </c>
      <c r="E37" s="70">
        <f>1-(E24/Assumptions!$B$27)</f>
        <v>6.25E-2</v>
      </c>
      <c r="F37" s="70">
        <f>1-(F24/Assumptions!$B$27)</f>
        <v>0</v>
      </c>
      <c r="G37" s="70">
        <f>1-(G24/Assumptions!$B$27)</f>
        <v>0</v>
      </c>
      <c r="H37" s="70">
        <f>1-(H24/Assumptions!$B$27)</f>
        <v>0</v>
      </c>
      <c r="I37" s="70">
        <f>1-(I24/Assumptions!$B$27)</f>
        <v>0</v>
      </c>
      <c r="J37" s="68" t="str">
        <f t="shared" si="11"/>
        <v>Apr</v>
      </c>
      <c r="K37" s="70">
        <f>1-(K24/Assumptions!$B$27)</f>
        <v>0.8125</v>
      </c>
      <c r="L37" s="71">
        <f>1-(L24/Assumptions!$B$27)</f>
        <v>0.5625</v>
      </c>
      <c r="M37" s="71">
        <f>1-(M24/Assumptions!$B$27)</f>
        <v>0.3125</v>
      </c>
      <c r="N37" s="71">
        <f>1-(N24/Assumptions!$B$27)</f>
        <v>6.25E-2</v>
      </c>
      <c r="O37" s="71">
        <f>1-(O24/Assumptions!$B$27)</f>
        <v>0</v>
      </c>
      <c r="P37" s="71">
        <f>1-(P24/Assumptions!$B$27)</f>
        <v>0</v>
      </c>
      <c r="Q37" s="71">
        <f>1-(Q24/Assumptions!$B$27)</f>
        <v>0</v>
      </c>
      <c r="R37" s="71">
        <f>1-(R24/Assumptions!$B$27)</f>
        <v>0</v>
      </c>
      <c r="S37" s="50" t="str">
        <f t="shared" si="12"/>
        <v>Apr</v>
      </c>
      <c r="T37" s="71">
        <f>1-(T24/Assumptions!$B$27)</f>
        <v>0.8125</v>
      </c>
      <c r="U37" s="71">
        <f>1-(U24/Assumptions!$B$27)</f>
        <v>0.5625</v>
      </c>
      <c r="V37" s="71">
        <f>1-(V24/Assumptions!$B$27)</f>
        <v>0.3125</v>
      </c>
      <c r="W37" s="71">
        <f>1-(W24/Assumptions!$B$27)</f>
        <v>6.25E-2</v>
      </c>
      <c r="X37" s="71">
        <f>1-(X24/Assumptions!$B$27)</f>
        <v>0</v>
      </c>
      <c r="Y37" s="71">
        <f>1-(Y24/Assumptions!$B$27)</f>
        <v>0</v>
      </c>
      <c r="Z37" s="71">
        <f>1-(Z24/Assumptions!$B$27)</f>
        <v>0</v>
      </c>
      <c r="AA37" s="71">
        <f>1-(AA24/Assumptions!$B$27)</f>
        <v>0</v>
      </c>
      <c r="AB37" s="50" t="str">
        <f t="shared" si="13"/>
        <v>Apr</v>
      </c>
      <c r="AC37" s="71">
        <f>1-(AC24/Assumptions!$B$27)</f>
        <v>0.8125</v>
      </c>
      <c r="AD37" s="71">
        <f>1-(AD24/Assumptions!$B$27)</f>
        <v>0.5625</v>
      </c>
      <c r="AE37" s="71">
        <f>1-(AE24/Assumptions!$B$27)</f>
        <v>0.3125</v>
      </c>
      <c r="AF37" s="71">
        <f>1-(AF24/Assumptions!$B$27)</f>
        <v>6.25E-2</v>
      </c>
      <c r="AG37" s="71">
        <f>1-(AG24/Assumptions!$B$27)</f>
        <v>0</v>
      </c>
      <c r="AH37" s="71">
        <f>1-(AH24/Assumptions!$B$27)</f>
        <v>0</v>
      </c>
      <c r="AI37" s="71">
        <f>1-(AI24/Assumptions!$B$27)</f>
        <v>0</v>
      </c>
      <c r="AJ37" s="71">
        <f>1-(AJ24/Assumptions!$B$27)</f>
        <v>0</v>
      </c>
      <c r="AK37" s="50" t="str">
        <f t="shared" si="14"/>
        <v>Apr</v>
      </c>
      <c r="AL37" s="71">
        <f>1-(AL24/Assumptions!$B$27)</f>
        <v>0.8125</v>
      </c>
      <c r="AM37" s="71">
        <f>1-(AM24/Assumptions!$B$27)</f>
        <v>0.5625</v>
      </c>
      <c r="AN37" s="71">
        <f>1-(AN24/Assumptions!$B$27)</f>
        <v>0.3125</v>
      </c>
      <c r="AO37" s="71">
        <f>1-(AO24/Assumptions!$B$27)</f>
        <v>6.25E-2</v>
      </c>
      <c r="AP37" s="71">
        <f>1-(AP24/Assumptions!$B$27)</f>
        <v>0</v>
      </c>
      <c r="AQ37" s="71">
        <f>1-(AQ24/Assumptions!$B$27)</f>
        <v>0</v>
      </c>
      <c r="AR37" s="71">
        <f>1-(AR24/Assumptions!$B$27)</f>
        <v>0</v>
      </c>
      <c r="AS37" s="71">
        <f>1-(AS24/Assumptions!$B$27)</f>
        <v>0</v>
      </c>
      <c r="AT37" s="50" t="str">
        <f t="shared" si="15"/>
        <v>Apr</v>
      </c>
      <c r="AU37" s="71">
        <f>1-(AU24/Assumptions!$B$27)</f>
        <v>0.8125</v>
      </c>
      <c r="AV37" s="71">
        <f>1-(AV24/Assumptions!$B$27)</f>
        <v>0.5625</v>
      </c>
      <c r="AW37" s="71">
        <f>1-(AW24/Assumptions!$B$27)</f>
        <v>0.3125</v>
      </c>
      <c r="AX37" s="71">
        <f>1-(AX24/Assumptions!$B$27)</f>
        <v>6.25E-2</v>
      </c>
      <c r="AY37" s="71">
        <f>1-(AY24/Assumptions!$B$27)</f>
        <v>0</v>
      </c>
      <c r="AZ37" s="71">
        <f>1-(AZ24/Assumptions!$B$27)</f>
        <v>0</v>
      </c>
      <c r="BA37" s="71">
        <f>1-(BA24/Assumptions!$B$27)</f>
        <v>0</v>
      </c>
      <c r="BB37" s="71">
        <f>1-(BB24/Assumptions!$B$27)</f>
        <v>0</v>
      </c>
      <c r="BC37" s="50" t="str">
        <f t="shared" si="16"/>
        <v>Apr</v>
      </c>
      <c r="BD37" s="71">
        <f>1-(BD24/Assumptions!$B$27)</f>
        <v>0.8125</v>
      </c>
      <c r="BE37" s="71">
        <f>1-(BE24/Assumptions!$B$27)</f>
        <v>0.5625</v>
      </c>
      <c r="BF37" s="71">
        <f>1-(BF24/Assumptions!$B$27)</f>
        <v>0.3125</v>
      </c>
      <c r="BG37" s="71">
        <f>1-(BG24/Assumptions!$B$27)</f>
        <v>6.25E-2</v>
      </c>
      <c r="BH37" s="71">
        <f>1-(BH24/Assumptions!$B$27)</f>
        <v>0</v>
      </c>
      <c r="BI37" s="71">
        <f>1-(BI24/Assumptions!$B$27)</f>
        <v>0</v>
      </c>
      <c r="BJ37" s="71">
        <f>1-(BJ24/Assumptions!$B$27)</f>
        <v>0</v>
      </c>
      <c r="BK37" s="71">
        <f>1-(BK24/Assumptions!$B$27)</f>
        <v>0</v>
      </c>
      <c r="BL37" s="50" t="str">
        <f t="shared" si="17"/>
        <v>Apr</v>
      </c>
      <c r="BM37" s="71">
        <f>1-(BM24/Assumptions!$B$27)</f>
        <v>0.8125</v>
      </c>
      <c r="BN37" s="71">
        <f>1-(BN24/Assumptions!$B$27)</f>
        <v>0.5625</v>
      </c>
      <c r="BO37" s="71">
        <f>1-(BO24/Assumptions!$B$27)</f>
        <v>0.3125</v>
      </c>
      <c r="BP37" s="71">
        <f>1-(BP24/Assumptions!$B$27)</f>
        <v>6.25E-2</v>
      </c>
      <c r="BQ37" s="71">
        <f>1-(BQ24/Assumptions!$B$27)</f>
        <v>0</v>
      </c>
      <c r="BR37" s="71">
        <f>1-(BR24/Assumptions!$B$27)</f>
        <v>0</v>
      </c>
      <c r="BS37" s="71">
        <f>1-(BS24/Assumptions!$B$27)</f>
        <v>0</v>
      </c>
      <c r="BT37" s="71">
        <f>1-(BT24/Assumptions!$B$27)</f>
        <v>0</v>
      </c>
      <c r="BU37" s="50" t="str">
        <f t="shared" si="18"/>
        <v>Apr</v>
      </c>
      <c r="BV37" s="71">
        <f>1-(BV24/Assumptions!$B$27)</f>
        <v>0.8125</v>
      </c>
      <c r="BW37" s="71">
        <f>1-(BW24/Assumptions!$B$27)</f>
        <v>0.5625</v>
      </c>
      <c r="BX37" s="71">
        <f>1-(BX24/Assumptions!$B$27)</f>
        <v>0.3125</v>
      </c>
      <c r="BY37" s="71">
        <f>1-(BY24/Assumptions!$B$27)</f>
        <v>6.25E-2</v>
      </c>
      <c r="BZ37" s="71">
        <f>1-(BZ24/Assumptions!$B$27)</f>
        <v>0</v>
      </c>
      <c r="CA37" s="71">
        <f>1-(CA24/Assumptions!$B$27)</f>
        <v>0</v>
      </c>
      <c r="CB37" s="71">
        <f>1-(CB24/Assumptions!$B$27)</f>
        <v>0</v>
      </c>
      <c r="CC37" s="71">
        <f>1-(CC24/Assumptions!$B$27)</f>
        <v>0</v>
      </c>
      <c r="CD37" s="50" t="str">
        <f t="shared" si="19"/>
        <v>Apr</v>
      </c>
      <c r="CE37" s="71">
        <f>1-(CE24/Assumptions!$B$27)</f>
        <v>0.8125</v>
      </c>
      <c r="CF37" s="71">
        <f>1-(CF24/Assumptions!$B$27)</f>
        <v>0.5625</v>
      </c>
      <c r="CG37" s="71">
        <f>1-(CG24/Assumptions!$B$27)</f>
        <v>0.3125</v>
      </c>
      <c r="CH37" s="71">
        <f>1-(CH24/Assumptions!$B$27)</f>
        <v>6.25E-2</v>
      </c>
      <c r="CI37" s="71">
        <f>1-(CI24/Assumptions!$B$27)</f>
        <v>0</v>
      </c>
      <c r="CJ37" s="71">
        <f>1-(CJ24/Assumptions!$B$27)</f>
        <v>0</v>
      </c>
      <c r="CK37" s="71">
        <f>1-(CK24/Assumptions!$B$27)</f>
        <v>0</v>
      </c>
      <c r="CL37" s="71">
        <f>1-(CL24/Assumptions!$B$27)</f>
        <v>0</v>
      </c>
    </row>
    <row r="38" spans="1:90" ht="13.7" customHeight="1">
      <c r="A38" s="50" t="str">
        <f t="shared" si="10"/>
        <v>May</v>
      </c>
      <c r="B38" s="70">
        <f>1-(B25/Assumptions!$B$27)</f>
        <v>0.83333333333333337</v>
      </c>
      <c r="C38" s="70">
        <f>1-(C25/Assumptions!$B$27)</f>
        <v>0.58333333333333326</v>
      </c>
      <c r="D38" s="70">
        <f>1-(D25/Assumptions!$B$27)</f>
        <v>0.33333333333333337</v>
      </c>
      <c r="E38" s="70">
        <f>1-(E25/Assumptions!$B$27)</f>
        <v>8.333333333333337E-2</v>
      </c>
      <c r="F38" s="70">
        <f>1-(F25/Assumptions!$B$27)</f>
        <v>0</v>
      </c>
      <c r="G38" s="70">
        <f>1-(G25/Assumptions!$B$27)</f>
        <v>0</v>
      </c>
      <c r="H38" s="70">
        <f>1-(H25/Assumptions!$B$27)</f>
        <v>0</v>
      </c>
      <c r="I38" s="70">
        <f>1-(I25/Assumptions!$B$27)</f>
        <v>0</v>
      </c>
      <c r="J38" s="68" t="str">
        <f t="shared" si="11"/>
        <v>May</v>
      </c>
      <c r="K38" s="70">
        <f>1-(K25/Assumptions!$B$27)</f>
        <v>0.83333333333333337</v>
      </c>
      <c r="L38" s="71">
        <f>1-(L25/Assumptions!$B$27)</f>
        <v>0.58333333333333326</v>
      </c>
      <c r="M38" s="71">
        <f>1-(M25/Assumptions!$B$27)</f>
        <v>0.33333333333333337</v>
      </c>
      <c r="N38" s="71">
        <f>1-(N25/Assumptions!$B$27)</f>
        <v>8.333333333333337E-2</v>
      </c>
      <c r="O38" s="71">
        <f>1-(O25/Assumptions!$B$27)</f>
        <v>0</v>
      </c>
      <c r="P38" s="71">
        <f>1-(P25/Assumptions!$B$27)</f>
        <v>0</v>
      </c>
      <c r="Q38" s="71">
        <f>1-(Q25/Assumptions!$B$27)</f>
        <v>0</v>
      </c>
      <c r="R38" s="71">
        <f>1-(R25/Assumptions!$B$27)</f>
        <v>0</v>
      </c>
      <c r="S38" s="50" t="str">
        <f t="shared" si="12"/>
        <v>May</v>
      </c>
      <c r="T38" s="71">
        <f>1-(T25/Assumptions!$B$27)</f>
        <v>0.83333333333333337</v>
      </c>
      <c r="U38" s="71">
        <f>1-(U25/Assumptions!$B$27)</f>
        <v>0.58333333333333326</v>
      </c>
      <c r="V38" s="71">
        <f>1-(V25/Assumptions!$B$27)</f>
        <v>0.33333333333333337</v>
      </c>
      <c r="W38" s="71">
        <f>1-(W25/Assumptions!$B$27)</f>
        <v>8.333333333333337E-2</v>
      </c>
      <c r="X38" s="71">
        <f>1-(X25/Assumptions!$B$27)</f>
        <v>0</v>
      </c>
      <c r="Y38" s="71">
        <f>1-(Y25/Assumptions!$B$27)</f>
        <v>0</v>
      </c>
      <c r="Z38" s="71">
        <f>1-(Z25/Assumptions!$B$27)</f>
        <v>0</v>
      </c>
      <c r="AA38" s="71">
        <f>1-(AA25/Assumptions!$B$27)</f>
        <v>0</v>
      </c>
      <c r="AB38" s="50" t="str">
        <f t="shared" si="13"/>
        <v>May</v>
      </c>
      <c r="AC38" s="71">
        <f>1-(AC25/Assumptions!$B$27)</f>
        <v>0.83333333333333337</v>
      </c>
      <c r="AD38" s="71">
        <f>1-(AD25/Assumptions!$B$27)</f>
        <v>0.58333333333333326</v>
      </c>
      <c r="AE38" s="71">
        <f>1-(AE25/Assumptions!$B$27)</f>
        <v>0.33333333333333337</v>
      </c>
      <c r="AF38" s="71">
        <f>1-(AF25/Assumptions!$B$27)</f>
        <v>8.333333333333337E-2</v>
      </c>
      <c r="AG38" s="71">
        <f>1-(AG25/Assumptions!$B$27)</f>
        <v>0</v>
      </c>
      <c r="AH38" s="71">
        <f>1-(AH25/Assumptions!$B$27)</f>
        <v>0</v>
      </c>
      <c r="AI38" s="71">
        <f>1-(AI25/Assumptions!$B$27)</f>
        <v>0</v>
      </c>
      <c r="AJ38" s="71">
        <f>1-(AJ25/Assumptions!$B$27)</f>
        <v>0</v>
      </c>
      <c r="AK38" s="50" t="str">
        <f t="shared" si="14"/>
        <v>May</v>
      </c>
      <c r="AL38" s="71">
        <f>1-(AL25/Assumptions!$B$27)</f>
        <v>0.83333333333333337</v>
      </c>
      <c r="AM38" s="71">
        <f>1-(AM25/Assumptions!$B$27)</f>
        <v>0.58333333333333326</v>
      </c>
      <c r="AN38" s="71">
        <f>1-(AN25/Assumptions!$B$27)</f>
        <v>0.33333333333333337</v>
      </c>
      <c r="AO38" s="71">
        <f>1-(AO25/Assumptions!$B$27)</f>
        <v>8.333333333333337E-2</v>
      </c>
      <c r="AP38" s="71">
        <f>1-(AP25/Assumptions!$B$27)</f>
        <v>0</v>
      </c>
      <c r="AQ38" s="71">
        <f>1-(AQ25/Assumptions!$B$27)</f>
        <v>0</v>
      </c>
      <c r="AR38" s="71">
        <f>1-(AR25/Assumptions!$B$27)</f>
        <v>0</v>
      </c>
      <c r="AS38" s="71">
        <f>1-(AS25/Assumptions!$B$27)</f>
        <v>0</v>
      </c>
      <c r="AT38" s="50" t="str">
        <f t="shared" si="15"/>
        <v>May</v>
      </c>
      <c r="AU38" s="71">
        <f>1-(AU25/Assumptions!$B$27)</f>
        <v>0.83333333333333337</v>
      </c>
      <c r="AV38" s="71">
        <f>1-(AV25/Assumptions!$B$27)</f>
        <v>0.58333333333333326</v>
      </c>
      <c r="AW38" s="71">
        <f>1-(AW25/Assumptions!$B$27)</f>
        <v>0.33333333333333337</v>
      </c>
      <c r="AX38" s="71">
        <f>1-(AX25/Assumptions!$B$27)</f>
        <v>8.333333333333337E-2</v>
      </c>
      <c r="AY38" s="71">
        <f>1-(AY25/Assumptions!$B$27)</f>
        <v>0</v>
      </c>
      <c r="AZ38" s="71">
        <f>1-(AZ25/Assumptions!$B$27)</f>
        <v>0</v>
      </c>
      <c r="BA38" s="71">
        <f>1-(BA25/Assumptions!$B$27)</f>
        <v>0</v>
      </c>
      <c r="BB38" s="71">
        <f>1-(BB25/Assumptions!$B$27)</f>
        <v>0</v>
      </c>
      <c r="BC38" s="50" t="str">
        <f t="shared" si="16"/>
        <v>May</v>
      </c>
      <c r="BD38" s="71">
        <f>1-(BD25/Assumptions!$B$27)</f>
        <v>0.83333333333333337</v>
      </c>
      <c r="BE38" s="71">
        <f>1-(BE25/Assumptions!$B$27)</f>
        <v>0.58333333333333326</v>
      </c>
      <c r="BF38" s="71">
        <f>1-(BF25/Assumptions!$B$27)</f>
        <v>0.33333333333333337</v>
      </c>
      <c r="BG38" s="71">
        <f>1-(BG25/Assumptions!$B$27)</f>
        <v>8.333333333333337E-2</v>
      </c>
      <c r="BH38" s="71">
        <f>1-(BH25/Assumptions!$B$27)</f>
        <v>0</v>
      </c>
      <c r="BI38" s="71">
        <f>1-(BI25/Assumptions!$B$27)</f>
        <v>0</v>
      </c>
      <c r="BJ38" s="71">
        <f>1-(BJ25/Assumptions!$B$27)</f>
        <v>0</v>
      </c>
      <c r="BK38" s="71">
        <f>1-(BK25/Assumptions!$B$27)</f>
        <v>0</v>
      </c>
      <c r="BL38" s="50" t="str">
        <f t="shared" si="17"/>
        <v>May</v>
      </c>
      <c r="BM38" s="71">
        <f>1-(BM25/Assumptions!$B$27)</f>
        <v>0.83333333333333337</v>
      </c>
      <c r="BN38" s="71">
        <f>1-(BN25/Assumptions!$B$27)</f>
        <v>0.58333333333333326</v>
      </c>
      <c r="BO38" s="71">
        <f>1-(BO25/Assumptions!$B$27)</f>
        <v>0.33333333333333337</v>
      </c>
      <c r="BP38" s="71">
        <f>1-(BP25/Assumptions!$B$27)</f>
        <v>8.333333333333337E-2</v>
      </c>
      <c r="BQ38" s="71">
        <f>1-(BQ25/Assumptions!$B$27)</f>
        <v>0</v>
      </c>
      <c r="BR38" s="71">
        <f>1-(BR25/Assumptions!$B$27)</f>
        <v>0</v>
      </c>
      <c r="BS38" s="71">
        <f>1-(BS25/Assumptions!$B$27)</f>
        <v>0</v>
      </c>
      <c r="BT38" s="71">
        <f>1-(BT25/Assumptions!$B$27)</f>
        <v>0</v>
      </c>
      <c r="BU38" s="50" t="str">
        <f t="shared" si="18"/>
        <v>May</v>
      </c>
      <c r="BV38" s="71">
        <f>1-(BV25/Assumptions!$B$27)</f>
        <v>0.83333333333333337</v>
      </c>
      <c r="BW38" s="71">
        <f>1-(BW25/Assumptions!$B$27)</f>
        <v>0.58333333333333326</v>
      </c>
      <c r="BX38" s="71">
        <f>1-(BX25/Assumptions!$B$27)</f>
        <v>0.33333333333333337</v>
      </c>
      <c r="BY38" s="71">
        <f>1-(BY25/Assumptions!$B$27)</f>
        <v>8.333333333333337E-2</v>
      </c>
      <c r="BZ38" s="71">
        <f>1-(BZ25/Assumptions!$B$27)</f>
        <v>0</v>
      </c>
      <c r="CA38" s="71">
        <f>1-(CA25/Assumptions!$B$27)</f>
        <v>0</v>
      </c>
      <c r="CB38" s="71">
        <f>1-(CB25/Assumptions!$B$27)</f>
        <v>0</v>
      </c>
      <c r="CC38" s="71">
        <f>1-(CC25/Assumptions!$B$27)</f>
        <v>0</v>
      </c>
      <c r="CD38" s="50" t="str">
        <f t="shared" si="19"/>
        <v>May</v>
      </c>
      <c r="CE38" s="71">
        <f>1-(CE25/Assumptions!$B$27)</f>
        <v>0.83333333333333337</v>
      </c>
      <c r="CF38" s="71">
        <f>1-(CF25/Assumptions!$B$27)</f>
        <v>0.58333333333333326</v>
      </c>
      <c r="CG38" s="71">
        <f>1-(CG25/Assumptions!$B$27)</f>
        <v>0.33333333333333337</v>
      </c>
      <c r="CH38" s="71">
        <f>1-(CH25/Assumptions!$B$27)</f>
        <v>8.333333333333337E-2</v>
      </c>
      <c r="CI38" s="71">
        <f>1-(CI25/Assumptions!$B$27)</f>
        <v>0</v>
      </c>
      <c r="CJ38" s="71">
        <f>1-(CJ25/Assumptions!$B$27)</f>
        <v>0</v>
      </c>
      <c r="CK38" s="71">
        <f>1-(CK25/Assumptions!$B$27)</f>
        <v>0</v>
      </c>
      <c r="CL38" s="71">
        <f>1-(CL25/Assumptions!$B$27)</f>
        <v>0</v>
      </c>
    </row>
    <row r="39" spans="1:90" ht="13.7" customHeight="1">
      <c r="A39" s="50" t="str">
        <f t="shared" si="10"/>
        <v>Jun</v>
      </c>
      <c r="B39" s="70">
        <f>1-(B26/Assumptions!$B$27)</f>
        <v>0.85416666666666663</v>
      </c>
      <c r="C39" s="70">
        <f>1-(C26/Assumptions!$B$27)</f>
        <v>0.60416666666666674</v>
      </c>
      <c r="D39" s="70">
        <f>1-(D26/Assumptions!$B$27)</f>
        <v>0.35416666666666663</v>
      </c>
      <c r="E39" s="70">
        <f>1-(E26/Assumptions!$B$27)</f>
        <v>0.10416666666666663</v>
      </c>
      <c r="F39" s="70">
        <f>1-(F26/Assumptions!$B$27)</f>
        <v>0</v>
      </c>
      <c r="G39" s="70">
        <f>1-(G26/Assumptions!$B$27)</f>
        <v>0</v>
      </c>
      <c r="H39" s="70">
        <f>1-(H26/Assumptions!$B$27)</f>
        <v>0</v>
      </c>
      <c r="I39" s="70">
        <f>1-(I26/Assumptions!$B$27)</f>
        <v>0</v>
      </c>
      <c r="J39" s="68" t="str">
        <f t="shared" si="11"/>
        <v>Jun</v>
      </c>
      <c r="K39" s="70">
        <f>1-(K26/Assumptions!$B$27)</f>
        <v>0.85416666666666663</v>
      </c>
      <c r="L39" s="71">
        <f>1-(L26/Assumptions!$B$27)</f>
        <v>0.60416666666666674</v>
      </c>
      <c r="M39" s="71">
        <f>1-(M26/Assumptions!$B$27)</f>
        <v>0.35416666666666663</v>
      </c>
      <c r="N39" s="71">
        <f>1-(N26/Assumptions!$B$27)</f>
        <v>0.10416666666666663</v>
      </c>
      <c r="O39" s="71">
        <f>1-(O26/Assumptions!$B$27)</f>
        <v>0</v>
      </c>
      <c r="P39" s="71">
        <f>1-(P26/Assumptions!$B$27)</f>
        <v>0</v>
      </c>
      <c r="Q39" s="71">
        <f>1-(Q26/Assumptions!$B$27)</f>
        <v>0</v>
      </c>
      <c r="R39" s="71">
        <f>1-(R26/Assumptions!$B$27)</f>
        <v>0</v>
      </c>
      <c r="S39" s="50" t="str">
        <f t="shared" si="12"/>
        <v>Jun</v>
      </c>
      <c r="T39" s="71">
        <f>1-(T26/Assumptions!$B$27)</f>
        <v>0.85416666666666663</v>
      </c>
      <c r="U39" s="71">
        <f>1-(U26/Assumptions!$B$27)</f>
        <v>0.60416666666666674</v>
      </c>
      <c r="V39" s="71">
        <f>1-(V26/Assumptions!$B$27)</f>
        <v>0.35416666666666663</v>
      </c>
      <c r="W39" s="71">
        <f>1-(W26/Assumptions!$B$27)</f>
        <v>0.10416666666666663</v>
      </c>
      <c r="X39" s="71">
        <f>1-(X26/Assumptions!$B$27)</f>
        <v>0</v>
      </c>
      <c r="Y39" s="71">
        <f>1-(Y26/Assumptions!$B$27)</f>
        <v>0</v>
      </c>
      <c r="Z39" s="71">
        <f>1-(Z26/Assumptions!$B$27)</f>
        <v>0</v>
      </c>
      <c r="AA39" s="71">
        <f>1-(AA26/Assumptions!$B$27)</f>
        <v>0</v>
      </c>
      <c r="AB39" s="50" t="str">
        <f t="shared" si="13"/>
        <v>Jun</v>
      </c>
      <c r="AC39" s="71">
        <f>1-(AC26/Assumptions!$B$27)</f>
        <v>0.85416666666666663</v>
      </c>
      <c r="AD39" s="71">
        <f>1-(AD26/Assumptions!$B$27)</f>
        <v>0.60416666666666674</v>
      </c>
      <c r="AE39" s="71">
        <f>1-(AE26/Assumptions!$B$27)</f>
        <v>0.35416666666666663</v>
      </c>
      <c r="AF39" s="71">
        <f>1-(AF26/Assumptions!$B$27)</f>
        <v>0.10416666666666663</v>
      </c>
      <c r="AG39" s="71">
        <f>1-(AG26/Assumptions!$B$27)</f>
        <v>0</v>
      </c>
      <c r="AH39" s="71">
        <f>1-(AH26/Assumptions!$B$27)</f>
        <v>0</v>
      </c>
      <c r="AI39" s="71">
        <f>1-(AI26/Assumptions!$B$27)</f>
        <v>0</v>
      </c>
      <c r="AJ39" s="71">
        <f>1-(AJ26/Assumptions!$B$27)</f>
        <v>0</v>
      </c>
      <c r="AK39" s="50" t="str">
        <f t="shared" si="14"/>
        <v>Jun</v>
      </c>
      <c r="AL39" s="71">
        <f>1-(AL26/Assumptions!$B$27)</f>
        <v>0.85416666666666663</v>
      </c>
      <c r="AM39" s="71">
        <f>1-(AM26/Assumptions!$B$27)</f>
        <v>0.60416666666666674</v>
      </c>
      <c r="AN39" s="71">
        <f>1-(AN26/Assumptions!$B$27)</f>
        <v>0.35416666666666663</v>
      </c>
      <c r="AO39" s="71">
        <f>1-(AO26/Assumptions!$B$27)</f>
        <v>0.10416666666666663</v>
      </c>
      <c r="AP39" s="71">
        <f>1-(AP26/Assumptions!$B$27)</f>
        <v>0</v>
      </c>
      <c r="AQ39" s="71">
        <f>1-(AQ26/Assumptions!$B$27)</f>
        <v>0</v>
      </c>
      <c r="AR39" s="71">
        <f>1-(AR26/Assumptions!$B$27)</f>
        <v>0</v>
      </c>
      <c r="AS39" s="71">
        <f>1-(AS26/Assumptions!$B$27)</f>
        <v>0</v>
      </c>
      <c r="AT39" s="50" t="str">
        <f t="shared" si="15"/>
        <v>Jun</v>
      </c>
      <c r="AU39" s="71">
        <f>1-(AU26/Assumptions!$B$27)</f>
        <v>0.85416666666666663</v>
      </c>
      <c r="AV39" s="71">
        <f>1-(AV26/Assumptions!$B$27)</f>
        <v>0.60416666666666674</v>
      </c>
      <c r="AW39" s="71">
        <f>1-(AW26/Assumptions!$B$27)</f>
        <v>0.35416666666666663</v>
      </c>
      <c r="AX39" s="71">
        <f>1-(AX26/Assumptions!$B$27)</f>
        <v>0.10416666666666663</v>
      </c>
      <c r="AY39" s="71">
        <f>1-(AY26/Assumptions!$B$27)</f>
        <v>0</v>
      </c>
      <c r="AZ39" s="71">
        <f>1-(AZ26/Assumptions!$B$27)</f>
        <v>0</v>
      </c>
      <c r="BA39" s="71">
        <f>1-(BA26/Assumptions!$B$27)</f>
        <v>0</v>
      </c>
      <c r="BB39" s="71">
        <f>1-(BB26/Assumptions!$B$27)</f>
        <v>0</v>
      </c>
      <c r="BC39" s="50" t="str">
        <f t="shared" si="16"/>
        <v>Jun</v>
      </c>
      <c r="BD39" s="71">
        <f>1-(BD26/Assumptions!$B$27)</f>
        <v>0.85416666666666663</v>
      </c>
      <c r="BE39" s="71">
        <f>1-(BE26/Assumptions!$B$27)</f>
        <v>0.60416666666666674</v>
      </c>
      <c r="BF39" s="71">
        <f>1-(BF26/Assumptions!$B$27)</f>
        <v>0.35416666666666663</v>
      </c>
      <c r="BG39" s="71">
        <f>1-(BG26/Assumptions!$B$27)</f>
        <v>0.10416666666666663</v>
      </c>
      <c r="BH39" s="71">
        <f>1-(BH26/Assumptions!$B$27)</f>
        <v>0</v>
      </c>
      <c r="BI39" s="71">
        <f>1-(BI26/Assumptions!$B$27)</f>
        <v>0</v>
      </c>
      <c r="BJ39" s="71">
        <f>1-(BJ26/Assumptions!$B$27)</f>
        <v>0</v>
      </c>
      <c r="BK39" s="71">
        <f>1-(BK26/Assumptions!$B$27)</f>
        <v>0</v>
      </c>
      <c r="BL39" s="50" t="str">
        <f t="shared" si="17"/>
        <v>Jun</v>
      </c>
      <c r="BM39" s="71">
        <f>1-(BM26/Assumptions!$B$27)</f>
        <v>0.85416666666666663</v>
      </c>
      <c r="BN39" s="71">
        <f>1-(BN26/Assumptions!$B$27)</f>
        <v>0.60416666666666674</v>
      </c>
      <c r="BO39" s="71">
        <f>1-(BO26/Assumptions!$B$27)</f>
        <v>0.35416666666666663</v>
      </c>
      <c r="BP39" s="71">
        <f>1-(BP26/Assumptions!$B$27)</f>
        <v>0.10416666666666663</v>
      </c>
      <c r="BQ39" s="71">
        <f>1-(BQ26/Assumptions!$B$27)</f>
        <v>0</v>
      </c>
      <c r="BR39" s="71">
        <f>1-(BR26/Assumptions!$B$27)</f>
        <v>0</v>
      </c>
      <c r="BS39" s="71">
        <f>1-(BS26/Assumptions!$B$27)</f>
        <v>0</v>
      </c>
      <c r="BT39" s="71">
        <f>1-(BT26/Assumptions!$B$27)</f>
        <v>0</v>
      </c>
      <c r="BU39" s="50" t="str">
        <f t="shared" si="18"/>
        <v>Jun</v>
      </c>
      <c r="BV39" s="71">
        <f>1-(BV26/Assumptions!$B$27)</f>
        <v>0.85416666666666663</v>
      </c>
      <c r="BW39" s="71">
        <f>1-(BW26/Assumptions!$B$27)</f>
        <v>0.60416666666666674</v>
      </c>
      <c r="BX39" s="71">
        <f>1-(BX26/Assumptions!$B$27)</f>
        <v>0.35416666666666663</v>
      </c>
      <c r="BY39" s="71">
        <f>1-(BY26/Assumptions!$B$27)</f>
        <v>0.10416666666666663</v>
      </c>
      <c r="BZ39" s="71">
        <f>1-(BZ26/Assumptions!$B$27)</f>
        <v>0</v>
      </c>
      <c r="CA39" s="71">
        <f>1-(CA26/Assumptions!$B$27)</f>
        <v>0</v>
      </c>
      <c r="CB39" s="71">
        <f>1-(CB26/Assumptions!$B$27)</f>
        <v>0</v>
      </c>
      <c r="CC39" s="71">
        <f>1-(CC26/Assumptions!$B$27)</f>
        <v>0</v>
      </c>
      <c r="CD39" s="50" t="str">
        <f t="shared" si="19"/>
        <v>Jun</v>
      </c>
      <c r="CE39" s="71">
        <f>1-(CE26/Assumptions!$B$27)</f>
        <v>0.85416666666666663</v>
      </c>
      <c r="CF39" s="71">
        <f>1-(CF26/Assumptions!$B$27)</f>
        <v>0.60416666666666674</v>
      </c>
      <c r="CG39" s="71">
        <f>1-(CG26/Assumptions!$B$27)</f>
        <v>0.35416666666666663</v>
      </c>
      <c r="CH39" s="71">
        <f>1-(CH26/Assumptions!$B$27)</f>
        <v>0.10416666666666663</v>
      </c>
      <c r="CI39" s="71">
        <f>1-(CI26/Assumptions!$B$27)</f>
        <v>0</v>
      </c>
      <c r="CJ39" s="71">
        <f>1-(CJ26/Assumptions!$B$27)</f>
        <v>0</v>
      </c>
      <c r="CK39" s="71">
        <f>1-(CK26/Assumptions!$B$27)</f>
        <v>0</v>
      </c>
      <c r="CL39" s="71">
        <f>1-(CL26/Assumptions!$B$27)</f>
        <v>0</v>
      </c>
    </row>
    <row r="40" spans="1:90" ht="13.7" customHeight="1">
      <c r="A40" s="50" t="str">
        <f t="shared" si="10"/>
        <v>Jul</v>
      </c>
      <c r="B40" s="70">
        <f>1-(B27/Assumptions!$B$27)</f>
        <v>0.875</v>
      </c>
      <c r="C40" s="70">
        <f>1-(C27/Assumptions!$B$27)</f>
        <v>0.625</v>
      </c>
      <c r="D40" s="70">
        <f>1-(D27/Assumptions!$B$27)</f>
        <v>0.375</v>
      </c>
      <c r="E40" s="70">
        <f>1-(E27/Assumptions!$B$27)</f>
        <v>0.125</v>
      </c>
      <c r="F40" s="70">
        <f>1-(F27/Assumptions!$B$27)</f>
        <v>0</v>
      </c>
      <c r="G40" s="70">
        <f>1-(G27/Assumptions!$B$27)</f>
        <v>0</v>
      </c>
      <c r="H40" s="70">
        <f>1-(H27/Assumptions!$B$27)</f>
        <v>0</v>
      </c>
      <c r="I40" s="70">
        <f>1-(I27/Assumptions!$B$27)</f>
        <v>0</v>
      </c>
      <c r="J40" s="68" t="str">
        <f t="shared" si="11"/>
        <v>Jul</v>
      </c>
      <c r="K40" s="70">
        <f>1-(K27/Assumptions!$B$27)</f>
        <v>0.875</v>
      </c>
      <c r="L40" s="71">
        <f>1-(L27/Assumptions!$B$27)</f>
        <v>0.625</v>
      </c>
      <c r="M40" s="71">
        <f>1-(M27/Assumptions!$B$27)</f>
        <v>0.375</v>
      </c>
      <c r="N40" s="71">
        <f>1-(N27/Assumptions!$B$27)</f>
        <v>0.125</v>
      </c>
      <c r="O40" s="71">
        <f>1-(O27/Assumptions!$B$27)</f>
        <v>0</v>
      </c>
      <c r="P40" s="71">
        <f>1-(P27/Assumptions!$B$27)</f>
        <v>0</v>
      </c>
      <c r="Q40" s="71">
        <f>1-(Q27/Assumptions!$B$27)</f>
        <v>0</v>
      </c>
      <c r="R40" s="71">
        <f>1-(R27/Assumptions!$B$27)</f>
        <v>0</v>
      </c>
      <c r="S40" s="50" t="str">
        <f t="shared" si="12"/>
        <v>Jul</v>
      </c>
      <c r="T40" s="71">
        <f>1-(T27/Assumptions!$B$27)</f>
        <v>0.875</v>
      </c>
      <c r="U40" s="71">
        <f>1-(U27/Assumptions!$B$27)</f>
        <v>0.625</v>
      </c>
      <c r="V40" s="71">
        <f>1-(V27/Assumptions!$B$27)</f>
        <v>0.375</v>
      </c>
      <c r="W40" s="71">
        <f>1-(W27/Assumptions!$B$27)</f>
        <v>0.125</v>
      </c>
      <c r="X40" s="71">
        <f>1-(X27/Assumptions!$B$27)</f>
        <v>0</v>
      </c>
      <c r="Y40" s="71">
        <f>1-(Y27/Assumptions!$B$27)</f>
        <v>0</v>
      </c>
      <c r="Z40" s="71">
        <f>1-(Z27/Assumptions!$B$27)</f>
        <v>0</v>
      </c>
      <c r="AA40" s="71">
        <f>1-(AA27/Assumptions!$B$27)</f>
        <v>0</v>
      </c>
      <c r="AB40" s="50" t="str">
        <f t="shared" si="13"/>
        <v>Jul</v>
      </c>
      <c r="AC40" s="71">
        <f>1-(AC27/Assumptions!$B$27)</f>
        <v>0.875</v>
      </c>
      <c r="AD40" s="71">
        <f>1-(AD27/Assumptions!$B$27)</f>
        <v>0.625</v>
      </c>
      <c r="AE40" s="71">
        <f>1-(AE27/Assumptions!$B$27)</f>
        <v>0.375</v>
      </c>
      <c r="AF40" s="71">
        <f>1-(AF27/Assumptions!$B$27)</f>
        <v>0.125</v>
      </c>
      <c r="AG40" s="71">
        <f>1-(AG27/Assumptions!$B$27)</f>
        <v>0</v>
      </c>
      <c r="AH40" s="71">
        <f>1-(AH27/Assumptions!$B$27)</f>
        <v>0</v>
      </c>
      <c r="AI40" s="71">
        <f>1-(AI27/Assumptions!$B$27)</f>
        <v>0</v>
      </c>
      <c r="AJ40" s="71">
        <f>1-(AJ27/Assumptions!$B$27)</f>
        <v>0</v>
      </c>
      <c r="AK40" s="50" t="str">
        <f t="shared" si="14"/>
        <v>Jul</v>
      </c>
      <c r="AL40" s="71">
        <f>1-(AL27/Assumptions!$B$27)</f>
        <v>0.875</v>
      </c>
      <c r="AM40" s="71">
        <f>1-(AM27/Assumptions!$B$27)</f>
        <v>0.625</v>
      </c>
      <c r="AN40" s="71">
        <f>1-(AN27/Assumptions!$B$27)</f>
        <v>0.375</v>
      </c>
      <c r="AO40" s="71">
        <f>1-(AO27/Assumptions!$B$27)</f>
        <v>0.125</v>
      </c>
      <c r="AP40" s="71">
        <f>1-(AP27/Assumptions!$B$27)</f>
        <v>0</v>
      </c>
      <c r="AQ40" s="71">
        <f>1-(AQ27/Assumptions!$B$27)</f>
        <v>0</v>
      </c>
      <c r="AR40" s="71">
        <f>1-(AR27/Assumptions!$B$27)</f>
        <v>0</v>
      </c>
      <c r="AS40" s="71">
        <f>1-(AS27/Assumptions!$B$27)</f>
        <v>0</v>
      </c>
      <c r="AT40" s="50" t="str">
        <f t="shared" si="15"/>
        <v>Jul</v>
      </c>
      <c r="AU40" s="71">
        <f>1-(AU27/Assumptions!$B$27)</f>
        <v>0.875</v>
      </c>
      <c r="AV40" s="71">
        <f>1-(AV27/Assumptions!$B$27)</f>
        <v>0.625</v>
      </c>
      <c r="AW40" s="71">
        <f>1-(AW27/Assumptions!$B$27)</f>
        <v>0.375</v>
      </c>
      <c r="AX40" s="71">
        <f>1-(AX27/Assumptions!$B$27)</f>
        <v>0.125</v>
      </c>
      <c r="AY40" s="71">
        <f>1-(AY27/Assumptions!$B$27)</f>
        <v>0</v>
      </c>
      <c r="AZ40" s="71">
        <f>1-(AZ27/Assumptions!$B$27)</f>
        <v>0</v>
      </c>
      <c r="BA40" s="71">
        <f>1-(BA27/Assumptions!$B$27)</f>
        <v>0</v>
      </c>
      <c r="BB40" s="71">
        <f>1-(BB27/Assumptions!$B$27)</f>
        <v>0</v>
      </c>
      <c r="BC40" s="50" t="str">
        <f t="shared" si="16"/>
        <v>Jul</v>
      </c>
      <c r="BD40" s="71">
        <f>1-(BD27/Assumptions!$B$27)</f>
        <v>0.875</v>
      </c>
      <c r="BE40" s="71">
        <f>1-(BE27/Assumptions!$B$27)</f>
        <v>0.625</v>
      </c>
      <c r="BF40" s="71">
        <f>1-(BF27/Assumptions!$B$27)</f>
        <v>0.375</v>
      </c>
      <c r="BG40" s="71">
        <f>1-(BG27/Assumptions!$B$27)</f>
        <v>0.125</v>
      </c>
      <c r="BH40" s="71">
        <f>1-(BH27/Assumptions!$B$27)</f>
        <v>0</v>
      </c>
      <c r="BI40" s="71">
        <f>1-(BI27/Assumptions!$B$27)</f>
        <v>0</v>
      </c>
      <c r="BJ40" s="71">
        <f>1-(BJ27/Assumptions!$B$27)</f>
        <v>0</v>
      </c>
      <c r="BK40" s="71">
        <f>1-(BK27/Assumptions!$B$27)</f>
        <v>0</v>
      </c>
      <c r="BL40" s="50" t="str">
        <f t="shared" si="17"/>
        <v>Jul</v>
      </c>
      <c r="BM40" s="71">
        <f>1-(BM27/Assumptions!$B$27)</f>
        <v>0.875</v>
      </c>
      <c r="BN40" s="71">
        <f>1-(BN27/Assumptions!$B$27)</f>
        <v>0.625</v>
      </c>
      <c r="BO40" s="71">
        <f>1-(BO27/Assumptions!$B$27)</f>
        <v>0.375</v>
      </c>
      <c r="BP40" s="71">
        <f>1-(BP27/Assumptions!$B$27)</f>
        <v>0.125</v>
      </c>
      <c r="BQ40" s="71">
        <f>1-(BQ27/Assumptions!$B$27)</f>
        <v>0</v>
      </c>
      <c r="BR40" s="71">
        <f>1-(BR27/Assumptions!$B$27)</f>
        <v>0</v>
      </c>
      <c r="BS40" s="71">
        <f>1-(BS27/Assumptions!$B$27)</f>
        <v>0</v>
      </c>
      <c r="BT40" s="71">
        <f>1-(BT27/Assumptions!$B$27)</f>
        <v>0</v>
      </c>
      <c r="BU40" s="50" t="str">
        <f t="shared" si="18"/>
        <v>Jul</v>
      </c>
      <c r="BV40" s="71">
        <f>1-(BV27/Assumptions!$B$27)</f>
        <v>0.875</v>
      </c>
      <c r="BW40" s="71">
        <f>1-(BW27/Assumptions!$B$27)</f>
        <v>0.625</v>
      </c>
      <c r="BX40" s="71">
        <f>1-(BX27/Assumptions!$B$27)</f>
        <v>0.375</v>
      </c>
      <c r="BY40" s="71">
        <f>1-(BY27/Assumptions!$B$27)</f>
        <v>0.125</v>
      </c>
      <c r="BZ40" s="71">
        <f>1-(BZ27/Assumptions!$B$27)</f>
        <v>0</v>
      </c>
      <c r="CA40" s="71">
        <f>1-(CA27/Assumptions!$B$27)</f>
        <v>0</v>
      </c>
      <c r="CB40" s="71">
        <f>1-(CB27/Assumptions!$B$27)</f>
        <v>0</v>
      </c>
      <c r="CC40" s="71">
        <f>1-(CC27/Assumptions!$B$27)</f>
        <v>0</v>
      </c>
      <c r="CD40" s="50" t="str">
        <f t="shared" si="19"/>
        <v>Jul</v>
      </c>
      <c r="CE40" s="71">
        <f>1-(CE27/Assumptions!$B$27)</f>
        <v>0.875</v>
      </c>
      <c r="CF40" s="71">
        <f>1-(CF27/Assumptions!$B$27)</f>
        <v>0.625</v>
      </c>
      <c r="CG40" s="71">
        <f>1-(CG27/Assumptions!$B$27)</f>
        <v>0.375</v>
      </c>
      <c r="CH40" s="71">
        <f>1-(CH27/Assumptions!$B$27)</f>
        <v>0.125</v>
      </c>
      <c r="CI40" s="71">
        <f>1-(CI27/Assumptions!$B$27)</f>
        <v>0</v>
      </c>
      <c r="CJ40" s="71">
        <f>1-(CJ27/Assumptions!$B$27)</f>
        <v>0</v>
      </c>
      <c r="CK40" s="71">
        <f>1-(CK27/Assumptions!$B$27)</f>
        <v>0</v>
      </c>
      <c r="CL40" s="71">
        <f>1-(CL27/Assumptions!$B$27)</f>
        <v>0</v>
      </c>
    </row>
    <row r="41" spans="1:90" ht="13.7" customHeight="1">
      <c r="A41" s="50" t="str">
        <f t="shared" si="10"/>
        <v>Aug</v>
      </c>
      <c r="B41" s="70">
        <f>1-(B28/Assumptions!$B$27)</f>
        <v>0.89583333333333337</v>
      </c>
      <c r="C41" s="70">
        <f>1-(C28/Assumptions!$B$27)</f>
        <v>0.64583333333333326</v>
      </c>
      <c r="D41" s="70">
        <f>1-(D28/Assumptions!$B$27)</f>
        <v>0.39583333333333337</v>
      </c>
      <c r="E41" s="70">
        <f>1-(E28/Assumptions!$B$27)</f>
        <v>0.14583333333333337</v>
      </c>
      <c r="F41" s="70">
        <f>1-(F28/Assumptions!$B$27)</f>
        <v>0</v>
      </c>
      <c r="G41" s="70">
        <f>1-(G28/Assumptions!$B$27)</f>
        <v>0</v>
      </c>
      <c r="H41" s="70">
        <f>1-(H28/Assumptions!$B$27)</f>
        <v>0</v>
      </c>
      <c r="I41" s="70">
        <f>1-(I28/Assumptions!$B$27)</f>
        <v>0</v>
      </c>
      <c r="J41" s="68" t="str">
        <f t="shared" si="11"/>
        <v>Aug</v>
      </c>
      <c r="K41" s="70">
        <f>1-(K28/Assumptions!$B$27)</f>
        <v>0.89583333333333337</v>
      </c>
      <c r="L41" s="71">
        <f>1-(L28/Assumptions!$B$27)</f>
        <v>0.64583333333333326</v>
      </c>
      <c r="M41" s="71">
        <f>1-(M28/Assumptions!$B$27)</f>
        <v>0.39583333333333337</v>
      </c>
      <c r="N41" s="71">
        <f>1-(N28/Assumptions!$B$27)</f>
        <v>0.14583333333333337</v>
      </c>
      <c r="O41" s="71">
        <f>1-(O28/Assumptions!$B$27)</f>
        <v>0</v>
      </c>
      <c r="P41" s="71">
        <f>1-(P28/Assumptions!$B$27)</f>
        <v>0</v>
      </c>
      <c r="Q41" s="71">
        <f>1-(Q28/Assumptions!$B$27)</f>
        <v>0</v>
      </c>
      <c r="R41" s="71">
        <f>1-(R28/Assumptions!$B$27)</f>
        <v>0</v>
      </c>
      <c r="S41" s="50" t="str">
        <f t="shared" si="12"/>
        <v>Aug</v>
      </c>
      <c r="T41" s="71">
        <f>1-(T28/Assumptions!$B$27)</f>
        <v>0.89583333333333337</v>
      </c>
      <c r="U41" s="71">
        <f>1-(U28/Assumptions!$B$27)</f>
        <v>0.64583333333333326</v>
      </c>
      <c r="V41" s="71">
        <f>1-(V28/Assumptions!$B$27)</f>
        <v>0.39583333333333337</v>
      </c>
      <c r="W41" s="71">
        <f>1-(W28/Assumptions!$B$27)</f>
        <v>0.14583333333333337</v>
      </c>
      <c r="X41" s="71">
        <f>1-(X28/Assumptions!$B$27)</f>
        <v>0</v>
      </c>
      <c r="Y41" s="71">
        <f>1-(Y28/Assumptions!$B$27)</f>
        <v>0</v>
      </c>
      <c r="Z41" s="71">
        <f>1-(Z28/Assumptions!$B$27)</f>
        <v>0</v>
      </c>
      <c r="AA41" s="71">
        <f>1-(AA28/Assumptions!$B$27)</f>
        <v>0</v>
      </c>
      <c r="AB41" s="50" t="str">
        <f t="shared" si="13"/>
        <v>Aug</v>
      </c>
      <c r="AC41" s="71">
        <f>1-(AC28/Assumptions!$B$27)</f>
        <v>0.89583333333333337</v>
      </c>
      <c r="AD41" s="71">
        <f>1-(AD28/Assumptions!$B$27)</f>
        <v>0.64583333333333326</v>
      </c>
      <c r="AE41" s="71">
        <f>1-(AE28/Assumptions!$B$27)</f>
        <v>0.39583333333333337</v>
      </c>
      <c r="AF41" s="71">
        <f>1-(AF28/Assumptions!$B$27)</f>
        <v>0.14583333333333337</v>
      </c>
      <c r="AG41" s="71">
        <f>1-(AG28/Assumptions!$B$27)</f>
        <v>0</v>
      </c>
      <c r="AH41" s="71">
        <f>1-(AH28/Assumptions!$B$27)</f>
        <v>0</v>
      </c>
      <c r="AI41" s="71">
        <f>1-(AI28/Assumptions!$B$27)</f>
        <v>0</v>
      </c>
      <c r="AJ41" s="71">
        <f>1-(AJ28/Assumptions!$B$27)</f>
        <v>0</v>
      </c>
      <c r="AK41" s="50" t="str">
        <f t="shared" si="14"/>
        <v>Aug</v>
      </c>
      <c r="AL41" s="71">
        <f>1-(AL28/Assumptions!$B$27)</f>
        <v>0.89583333333333337</v>
      </c>
      <c r="AM41" s="71">
        <f>1-(AM28/Assumptions!$B$27)</f>
        <v>0.64583333333333326</v>
      </c>
      <c r="AN41" s="71">
        <f>1-(AN28/Assumptions!$B$27)</f>
        <v>0.39583333333333337</v>
      </c>
      <c r="AO41" s="71">
        <f>1-(AO28/Assumptions!$B$27)</f>
        <v>0.14583333333333337</v>
      </c>
      <c r="AP41" s="71">
        <f>1-(AP28/Assumptions!$B$27)</f>
        <v>0</v>
      </c>
      <c r="AQ41" s="71">
        <f>1-(AQ28/Assumptions!$B$27)</f>
        <v>0</v>
      </c>
      <c r="AR41" s="71">
        <f>1-(AR28/Assumptions!$B$27)</f>
        <v>0</v>
      </c>
      <c r="AS41" s="71">
        <f>1-(AS28/Assumptions!$B$27)</f>
        <v>0</v>
      </c>
      <c r="AT41" s="50" t="str">
        <f t="shared" si="15"/>
        <v>Aug</v>
      </c>
      <c r="AU41" s="71">
        <f>1-(AU28/Assumptions!$B$27)</f>
        <v>0.89583333333333337</v>
      </c>
      <c r="AV41" s="71">
        <f>1-(AV28/Assumptions!$B$27)</f>
        <v>0.64583333333333326</v>
      </c>
      <c r="AW41" s="71">
        <f>1-(AW28/Assumptions!$B$27)</f>
        <v>0.39583333333333337</v>
      </c>
      <c r="AX41" s="71">
        <f>1-(AX28/Assumptions!$B$27)</f>
        <v>0.14583333333333337</v>
      </c>
      <c r="AY41" s="71">
        <f>1-(AY28/Assumptions!$B$27)</f>
        <v>0</v>
      </c>
      <c r="AZ41" s="71">
        <f>1-(AZ28/Assumptions!$B$27)</f>
        <v>0</v>
      </c>
      <c r="BA41" s="71">
        <f>1-(BA28/Assumptions!$B$27)</f>
        <v>0</v>
      </c>
      <c r="BB41" s="71">
        <f>1-(BB28/Assumptions!$B$27)</f>
        <v>0</v>
      </c>
      <c r="BC41" s="50" t="str">
        <f t="shared" si="16"/>
        <v>Aug</v>
      </c>
      <c r="BD41" s="71">
        <f>1-(BD28/Assumptions!$B$27)</f>
        <v>0.89583333333333337</v>
      </c>
      <c r="BE41" s="71">
        <f>1-(BE28/Assumptions!$B$27)</f>
        <v>0.64583333333333326</v>
      </c>
      <c r="BF41" s="71">
        <f>1-(BF28/Assumptions!$B$27)</f>
        <v>0.39583333333333337</v>
      </c>
      <c r="BG41" s="71">
        <f>1-(BG28/Assumptions!$B$27)</f>
        <v>0.14583333333333337</v>
      </c>
      <c r="BH41" s="71">
        <f>1-(BH28/Assumptions!$B$27)</f>
        <v>0</v>
      </c>
      <c r="BI41" s="71">
        <f>1-(BI28/Assumptions!$B$27)</f>
        <v>0</v>
      </c>
      <c r="BJ41" s="71">
        <f>1-(BJ28/Assumptions!$B$27)</f>
        <v>0</v>
      </c>
      <c r="BK41" s="71">
        <f>1-(BK28/Assumptions!$B$27)</f>
        <v>0</v>
      </c>
      <c r="BL41" s="50" t="str">
        <f t="shared" si="17"/>
        <v>Aug</v>
      </c>
      <c r="BM41" s="71">
        <f>1-(BM28/Assumptions!$B$27)</f>
        <v>0.89583333333333337</v>
      </c>
      <c r="BN41" s="71">
        <f>1-(BN28/Assumptions!$B$27)</f>
        <v>0.64583333333333326</v>
      </c>
      <c r="BO41" s="71">
        <f>1-(BO28/Assumptions!$B$27)</f>
        <v>0.39583333333333337</v>
      </c>
      <c r="BP41" s="71">
        <f>1-(BP28/Assumptions!$B$27)</f>
        <v>0.14583333333333337</v>
      </c>
      <c r="BQ41" s="71">
        <f>1-(BQ28/Assumptions!$B$27)</f>
        <v>0</v>
      </c>
      <c r="BR41" s="71">
        <f>1-(BR28/Assumptions!$B$27)</f>
        <v>0</v>
      </c>
      <c r="BS41" s="71">
        <f>1-(BS28/Assumptions!$B$27)</f>
        <v>0</v>
      </c>
      <c r="BT41" s="71">
        <f>1-(BT28/Assumptions!$B$27)</f>
        <v>0</v>
      </c>
      <c r="BU41" s="50" t="str">
        <f t="shared" si="18"/>
        <v>Aug</v>
      </c>
      <c r="BV41" s="71">
        <f>1-(BV28/Assumptions!$B$27)</f>
        <v>0.89583333333333337</v>
      </c>
      <c r="BW41" s="71">
        <f>1-(BW28/Assumptions!$B$27)</f>
        <v>0.64583333333333326</v>
      </c>
      <c r="BX41" s="71">
        <f>1-(BX28/Assumptions!$B$27)</f>
        <v>0.39583333333333337</v>
      </c>
      <c r="BY41" s="71">
        <f>1-(BY28/Assumptions!$B$27)</f>
        <v>0.14583333333333337</v>
      </c>
      <c r="BZ41" s="71">
        <f>1-(BZ28/Assumptions!$B$27)</f>
        <v>0</v>
      </c>
      <c r="CA41" s="71">
        <f>1-(CA28/Assumptions!$B$27)</f>
        <v>0</v>
      </c>
      <c r="CB41" s="71">
        <f>1-(CB28/Assumptions!$B$27)</f>
        <v>0</v>
      </c>
      <c r="CC41" s="71">
        <f>1-(CC28/Assumptions!$B$27)</f>
        <v>0</v>
      </c>
      <c r="CD41" s="50" t="str">
        <f t="shared" si="19"/>
        <v>Aug</v>
      </c>
      <c r="CE41" s="71">
        <f>1-(CE28/Assumptions!$B$27)</f>
        <v>0.89583333333333337</v>
      </c>
      <c r="CF41" s="71">
        <f>1-(CF28/Assumptions!$B$27)</f>
        <v>0.64583333333333326</v>
      </c>
      <c r="CG41" s="71">
        <f>1-(CG28/Assumptions!$B$27)</f>
        <v>0.39583333333333337</v>
      </c>
      <c r="CH41" s="71">
        <f>1-(CH28/Assumptions!$B$27)</f>
        <v>0.14583333333333337</v>
      </c>
      <c r="CI41" s="71">
        <f>1-(CI28/Assumptions!$B$27)</f>
        <v>0</v>
      </c>
      <c r="CJ41" s="71">
        <f>1-(CJ28/Assumptions!$B$27)</f>
        <v>0</v>
      </c>
      <c r="CK41" s="71">
        <f>1-(CK28/Assumptions!$B$27)</f>
        <v>0</v>
      </c>
      <c r="CL41" s="71">
        <f>1-(CL28/Assumptions!$B$27)</f>
        <v>0</v>
      </c>
    </row>
    <row r="42" spans="1:90" ht="13.7" customHeight="1">
      <c r="A42" s="50" t="str">
        <f t="shared" si="10"/>
        <v>Sep</v>
      </c>
      <c r="B42" s="70">
        <f>1-(B29/Assumptions!$B$27)</f>
        <v>0.91666666666666663</v>
      </c>
      <c r="C42" s="70">
        <f>1-(C29/Assumptions!$B$27)</f>
        <v>0.66666666666666674</v>
      </c>
      <c r="D42" s="70">
        <f>1-(D29/Assumptions!$B$27)</f>
        <v>0.41666666666666663</v>
      </c>
      <c r="E42" s="70">
        <f>1-(E29/Assumptions!$B$27)</f>
        <v>0.16666666666666663</v>
      </c>
      <c r="F42" s="70">
        <f>1-(F29/Assumptions!$B$27)</f>
        <v>0</v>
      </c>
      <c r="G42" s="70">
        <f>1-(G29/Assumptions!$B$27)</f>
        <v>0</v>
      </c>
      <c r="H42" s="70">
        <f>1-(H29/Assumptions!$B$27)</f>
        <v>0</v>
      </c>
      <c r="I42" s="70">
        <f>1-(I29/Assumptions!$B$27)</f>
        <v>0</v>
      </c>
      <c r="J42" s="68" t="str">
        <f t="shared" si="11"/>
        <v>Sep</v>
      </c>
      <c r="K42" s="70">
        <f>1-(K29/Assumptions!$B$27)</f>
        <v>0.91666666666666663</v>
      </c>
      <c r="L42" s="71">
        <f>1-(L29/Assumptions!$B$27)</f>
        <v>0.66666666666666674</v>
      </c>
      <c r="M42" s="71">
        <f>1-(M29/Assumptions!$B$27)</f>
        <v>0.41666666666666663</v>
      </c>
      <c r="N42" s="71">
        <f>1-(N29/Assumptions!$B$27)</f>
        <v>0.16666666666666663</v>
      </c>
      <c r="O42" s="71">
        <f>1-(O29/Assumptions!$B$27)</f>
        <v>0</v>
      </c>
      <c r="P42" s="71">
        <f>1-(P29/Assumptions!$B$27)</f>
        <v>0</v>
      </c>
      <c r="Q42" s="71">
        <f>1-(Q29/Assumptions!$B$27)</f>
        <v>0</v>
      </c>
      <c r="R42" s="71">
        <f>1-(R29/Assumptions!$B$27)</f>
        <v>0</v>
      </c>
      <c r="S42" s="50" t="str">
        <f t="shared" si="12"/>
        <v>Sep</v>
      </c>
      <c r="T42" s="71">
        <f>1-(T29/Assumptions!$B$27)</f>
        <v>0.91666666666666663</v>
      </c>
      <c r="U42" s="71">
        <f>1-(U29/Assumptions!$B$27)</f>
        <v>0.66666666666666674</v>
      </c>
      <c r="V42" s="71">
        <f>1-(V29/Assumptions!$B$27)</f>
        <v>0.41666666666666663</v>
      </c>
      <c r="W42" s="71">
        <f>1-(W29/Assumptions!$B$27)</f>
        <v>0.16666666666666663</v>
      </c>
      <c r="X42" s="71">
        <f>1-(X29/Assumptions!$B$27)</f>
        <v>0</v>
      </c>
      <c r="Y42" s="71">
        <f>1-(Y29/Assumptions!$B$27)</f>
        <v>0</v>
      </c>
      <c r="Z42" s="71">
        <f>1-(Z29/Assumptions!$B$27)</f>
        <v>0</v>
      </c>
      <c r="AA42" s="71">
        <f>1-(AA29/Assumptions!$B$27)</f>
        <v>0</v>
      </c>
      <c r="AB42" s="50" t="str">
        <f t="shared" si="13"/>
        <v>Sep</v>
      </c>
      <c r="AC42" s="71">
        <f>1-(AC29/Assumptions!$B$27)</f>
        <v>0.91666666666666663</v>
      </c>
      <c r="AD42" s="71">
        <f>1-(AD29/Assumptions!$B$27)</f>
        <v>0.66666666666666674</v>
      </c>
      <c r="AE42" s="71">
        <f>1-(AE29/Assumptions!$B$27)</f>
        <v>0.41666666666666663</v>
      </c>
      <c r="AF42" s="71">
        <f>1-(AF29/Assumptions!$B$27)</f>
        <v>0.16666666666666663</v>
      </c>
      <c r="AG42" s="71">
        <f>1-(AG29/Assumptions!$B$27)</f>
        <v>0</v>
      </c>
      <c r="AH42" s="71">
        <f>1-(AH29/Assumptions!$B$27)</f>
        <v>0</v>
      </c>
      <c r="AI42" s="71">
        <f>1-(AI29/Assumptions!$B$27)</f>
        <v>0</v>
      </c>
      <c r="AJ42" s="71">
        <f>1-(AJ29/Assumptions!$B$27)</f>
        <v>0</v>
      </c>
      <c r="AK42" s="50" t="str">
        <f t="shared" si="14"/>
        <v>Sep</v>
      </c>
      <c r="AL42" s="71">
        <f>1-(AL29/Assumptions!$B$27)</f>
        <v>0.91666666666666663</v>
      </c>
      <c r="AM42" s="71">
        <f>1-(AM29/Assumptions!$B$27)</f>
        <v>0.66666666666666674</v>
      </c>
      <c r="AN42" s="71">
        <f>1-(AN29/Assumptions!$B$27)</f>
        <v>0.41666666666666663</v>
      </c>
      <c r="AO42" s="71">
        <f>1-(AO29/Assumptions!$B$27)</f>
        <v>0.16666666666666663</v>
      </c>
      <c r="AP42" s="71">
        <f>1-(AP29/Assumptions!$B$27)</f>
        <v>0</v>
      </c>
      <c r="AQ42" s="71">
        <f>1-(AQ29/Assumptions!$B$27)</f>
        <v>0</v>
      </c>
      <c r="AR42" s="71">
        <f>1-(AR29/Assumptions!$B$27)</f>
        <v>0</v>
      </c>
      <c r="AS42" s="71">
        <f>1-(AS29/Assumptions!$B$27)</f>
        <v>0</v>
      </c>
      <c r="AT42" s="50" t="str">
        <f t="shared" si="15"/>
        <v>Sep</v>
      </c>
      <c r="AU42" s="71">
        <f>1-(AU29/Assumptions!$B$27)</f>
        <v>0.91666666666666663</v>
      </c>
      <c r="AV42" s="71">
        <f>1-(AV29/Assumptions!$B$27)</f>
        <v>0.66666666666666674</v>
      </c>
      <c r="AW42" s="71">
        <f>1-(AW29/Assumptions!$B$27)</f>
        <v>0.41666666666666663</v>
      </c>
      <c r="AX42" s="71">
        <f>1-(AX29/Assumptions!$B$27)</f>
        <v>0.16666666666666663</v>
      </c>
      <c r="AY42" s="71">
        <f>1-(AY29/Assumptions!$B$27)</f>
        <v>0</v>
      </c>
      <c r="AZ42" s="71">
        <f>1-(AZ29/Assumptions!$B$27)</f>
        <v>0</v>
      </c>
      <c r="BA42" s="71">
        <f>1-(BA29/Assumptions!$B$27)</f>
        <v>0</v>
      </c>
      <c r="BB42" s="71">
        <f>1-(BB29/Assumptions!$B$27)</f>
        <v>0</v>
      </c>
      <c r="BC42" s="50" t="str">
        <f t="shared" si="16"/>
        <v>Sep</v>
      </c>
      <c r="BD42" s="71">
        <f>1-(BD29/Assumptions!$B$27)</f>
        <v>0.91666666666666663</v>
      </c>
      <c r="BE42" s="71">
        <f>1-(BE29/Assumptions!$B$27)</f>
        <v>0.66666666666666674</v>
      </c>
      <c r="BF42" s="71">
        <f>1-(BF29/Assumptions!$B$27)</f>
        <v>0.41666666666666663</v>
      </c>
      <c r="BG42" s="71">
        <f>1-(BG29/Assumptions!$B$27)</f>
        <v>0.16666666666666663</v>
      </c>
      <c r="BH42" s="71">
        <f>1-(BH29/Assumptions!$B$27)</f>
        <v>0</v>
      </c>
      <c r="BI42" s="71">
        <f>1-(BI29/Assumptions!$B$27)</f>
        <v>0</v>
      </c>
      <c r="BJ42" s="71">
        <f>1-(BJ29/Assumptions!$B$27)</f>
        <v>0</v>
      </c>
      <c r="BK42" s="71">
        <f>1-(BK29/Assumptions!$B$27)</f>
        <v>0</v>
      </c>
      <c r="BL42" s="50" t="str">
        <f t="shared" si="17"/>
        <v>Sep</v>
      </c>
      <c r="BM42" s="71">
        <f>1-(BM29/Assumptions!$B$27)</f>
        <v>0.91666666666666663</v>
      </c>
      <c r="BN42" s="71">
        <f>1-(BN29/Assumptions!$B$27)</f>
        <v>0.66666666666666674</v>
      </c>
      <c r="BO42" s="71">
        <f>1-(BO29/Assumptions!$B$27)</f>
        <v>0.41666666666666663</v>
      </c>
      <c r="BP42" s="71">
        <f>1-(BP29/Assumptions!$B$27)</f>
        <v>0.16666666666666663</v>
      </c>
      <c r="BQ42" s="71">
        <f>1-(BQ29/Assumptions!$B$27)</f>
        <v>0</v>
      </c>
      <c r="BR42" s="71">
        <f>1-(BR29/Assumptions!$B$27)</f>
        <v>0</v>
      </c>
      <c r="BS42" s="71">
        <f>1-(BS29/Assumptions!$B$27)</f>
        <v>0</v>
      </c>
      <c r="BT42" s="71">
        <f>1-(BT29/Assumptions!$B$27)</f>
        <v>0</v>
      </c>
      <c r="BU42" s="50" t="str">
        <f t="shared" si="18"/>
        <v>Sep</v>
      </c>
      <c r="BV42" s="71">
        <f>1-(BV29/Assumptions!$B$27)</f>
        <v>0.91666666666666663</v>
      </c>
      <c r="BW42" s="71">
        <f>1-(BW29/Assumptions!$B$27)</f>
        <v>0.66666666666666674</v>
      </c>
      <c r="BX42" s="71">
        <f>1-(BX29/Assumptions!$B$27)</f>
        <v>0.41666666666666663</v>
      </c>
      <c r="BY42" s="71">
        <f>1-(BY29/Assumptions!$B$27)</f>
        <v>0.16666666666666663</v>
      </c>
      <c r="BZ42" s="71">
        <f>1-(BZ29/Assumptions!$B$27)</f>
        <v>0</v>
      </c>
      <c r="CA42" s="71">
        <f>1-(CA29/Assumptions!$B$27)</f>
        <v>0</v>
      </c>
      <c r="CB42" s="71">
        <f>1-(CB29/Assumptions!$B$27)</f>
        <v>0</v>
      </c>
      <c r="CC42" s="71">
        <f>1-(CC29/Assumptions!$B$27)</f>
        <v>0</v>
      </c>
      <c r="CD42" s="50" t="str">
        <f t="shared" si="19"/>
        <v>Sep</v>
      </c>
      <c r="CE42" s="71">
        <f>1-(CE29/Assumptions!$B$27)</f>
        <v>0.91666666666666663</v>
      </c>
      <c r="CF42" s="71">
        <f>1-(CF29/Assumptions!$B$27)</f>
        <v>0.66666666666666674</v>
      </c>
      <c r="CG42" s="71">
        <f>1-(CG29/Assumptions!$B$27)</f>
        <v>0.41666666666666663</v>
      </c>
      <c r="CH42" s="71">
        <f>1-(CH29/Assumptions!$B$27)</f>
        <v>0.16666666666666663</v>
      </c>
      <c r="CI42" s="71">
        <f>1-(CI29/Assumptions!$B$27)</f>
        <v>0</v>
      </c>
      <c r="CJ42" s="71">
        <f>1-(CJ29/Assumptions!$B$27)</f>
        <v>0</v>
      </c>
      <c r="CK42" s="71">
        <f>1-(CK29/Assumptions!$B$27)</f>
        <v>0</v>
      </c>
      <c r="CL42" s="71">
        <f>1-(CL29/Assumptions!$B$27)</f>
        <v>0</v>
      </c>
    </row>
    <row r="43" spans="1:90" ht="13.7" customHeight="1">
      <c r="A43" s="50" t="str">
        <f t="shared" si="10"/>
        <v>Oct</v>
      </c>
      <c r="B43" s="70">
        <f>1-(B30/Assumptions!$B$27)</f>
        <v>0.9375</v>
      </c>
      <c r="C43" s="70">
        <f>1-(C30/Assumptions!$B$27)</f>
        <v>0.6875</v>
      </c>
      <c r="D43" s="70">
        <f>1-(D30/Assumptions!$B$27)</f>
        <v>0.4375</v>
      </c>
      <c r="E43" s="70">
        <f>1-(E30/Assumptions!$B$27)</f>
        <v>0.1875</v>
      </c>
      <c r="F43" s="70">
        <f>1-(F30/Assumptions!$B$27)</f>
        <v>0</v>
      </c>
      <c r="G43" s="70">
        <f>1-(G30/Assumptions!$B$27)</f>
        <v>0</v>
      </c>
      <c r="H43" s="70">
        <f>1-(H30/Assumptions!$B$27)</f>
        <v>0</v>
      </c>
      <c r="I43" s="70">
        <f>1-(I30/Assumptions!$B$27)</f>
        <v>0</v>
      </c>
      <c r="J43" s="68" t="str">
        <f t="shared" si="11"/>
        <v>Oct</v>
      </c>
      <c r="K43" s="70">
        <f>1-(K30/Assumptions!$B$27)</f>
        <v>0.9375</v>
      </c>
      <c r="L43" s="71">
        <f>1-(L30/Assumptions!$B$27)</f>
        <v>0.6875</v>
      </c>
      <c r="M43" s="71">
        <f>1-(M30/Assumptions!$B$27)</f>
        <v>0.4375</v>
      </c>
      <c r="N43" s="71">
        <f>1-(N30/Assumptions!$B$27)</f>
        <v>0.1875</v>
      </c>
      <c r="O43" s="71">
        <f>1-(O30/Assumptions!$B$27)</f>
        <v>0</v>
      </c>
      <c r="P43" s="71">
        <f>1-(P30/Assumptions!$B$27)</f>
        <v>0</v>
      </c>
      <c r="Q43" s="71">
        <f>1-(Q30/Assumptions!$B$27)</f>
        <v>0</v>
      </c>
      <c r="R43" s="71">
        <f>1-(R30/Assumptions!$B$27)</f>
        <v>0</v>
      </c>
      <c r="S43" s="50" t="str">
        <f t="shared" si="12"/>
        <v>Oct</v>
      </c>
      <c r="T43" s="71">
        <f>1-(T30/Assumptions!$B$27)</f>
        <v>0.9375</v>
      </c>
      <c r="U43" s="71">
        <f>1-(U30/Assumptions!$B$27)</f>
        <v>0.6875</v>
      </c>
      <c r="V43" s="71">
        <f>1-(V30/Assumptions!$B$27)</f>
        <v>0.4375</v>
      </c>
      <c r="W43" s="71">
        <f>1-(W30/Assumptions!$B$27)</f>
        <v>0.1875</v>
      </c>
      <c r="X43" s="71">
        <f>1-(X30/Assumptions!$B$27)</f>
        <v>0</v>
      </c>
      <c r="Y43" s="71">
        <f>1-(Y30/Assumptions!$B$27)</f>
        <v>0</v>
      </c>
      <c r="Z43" s="71">
        <f>1-(Z30/Assumptions!$B$27)</f>
        <v>0</v>
      </c>
      <c r="AA43" s="71">
        <f>1-(AA30/Assumptions!$B$27)</f>
        <v>0</v>
      </c>
      <c r="AB43" s="50" t="str">
        <f t="shared" si="13"/>
        <v>Oct</v>
      </c>
      <c r="AC43" s="71">
        <f>1-(AC30/Assumptions!$B$27)</f>
        <v>0.9375</v>
      </c>
      <c r="AD43" s="71">
        <f>1-(AD30/Assumptions!$B$27)</f>
        <v>0.6875</v>
      </c>
      <c r="AE43" s="71">
        <f>1-(AE30/Assumptions!$B$27)</f>
        <v>0.4375</v>
      </c>
      <c r="AF43" s="71">
        <f>1-(AF30/Assumptions!$B$27)</f>
        <v>0.1875</v>
      </c>
      <c r="AG43" s="71">
        <f>1-(AG30/Assumptions!$B$27)</f>
        <v>0</v>
      </c>
      <c r="AH43" s="71">
        <f>1-(AH30/Assumptions!$B$27)</f>
        <v>0</v>
      </c>
      <c r="AI43" s="71">
        <f>1-(AI30/Assumptions!$B$27)</f>
        <v>0</v>
      </c>
      <c r="AJ43" s="71">
        <f>1-(AJ30/Assumptions!$B$27)</f>
        <v>0</v>
      </c>
      <c r="AK43" s="50" t="str">
        <f t="shared" si="14"/>
        <v>Oct</v>
      </c>
      <c r="AL43" s="71">
        <f>1-(AL30/Assumptions!$B$27)</f>
        <v>0.9375</v>
      </c>
      <c r="AM43" s="71">
        <f>1-(AM30/Assumptions!$B$27)</f>
        <v>0.6875</v>
      </c>
      <c r="AN43" s="71">
        <f>1-(AN30/Assumptions!$B$27)</f>
        <v>0.4375</v>
      </c>
      <c r="AO43" s="71">
        <f>1-(AO30/Assumptions!$B$27)</f>
        <v>0.1875</v>
      </c>
      <c r="AP43" s="71">
        <f>1-(AP30/Assumptions!$B$27)</f>
        <v>0</v>
      </c>
      <c r="AQ43" s="71">
        <f>1-(AQ30/Assumptions!$B$27)</f>
        <v>0</v>
      </c>
      <c r="AR43" s="71">
        <f>1-(AR30/Assumptions!$B$27)</f>
        <v>0</v>
      </c>
      <c r="AS43" s="71">
        <f>1-(AS30/Assumptions!$B$27)</f>
        <v>0</v>
      </c>
      <c r="AT43" s="50" t="str">
        <f t="shared" si="15"/>
        <v>Oct</v>
      </c>
      <c r="AU43" s="71">
        <f>1-(AU30/Assumptions!$B$27)</f>
        <v>0.9375</v>
      </c>
      <c r="AV43" s="71">
        <f>1-(AV30/Assumptions!$B$27)</f>
        <v>0.6875</v>
      </c>
      <c r="AW43" s="71">
        <f>1-(AW30/Assumptions!$B$27)</f>
        <v>0.4375</v>
      </c>
      <c r="AX43" s="71">
        <f>1-(AX30/Assumptions!$B$27)</f>
        <v>0.1875</v>
      </c>
      <c r="AY43" s="71">
        <f>1-(AY30/Assumptions!$B$27)</f>
        <v>0</v>
      </c>
      <c r="AZ43" s="71">
        <f>1-(AZ30/Assumptions!$B$27)</f>
        <v>0</v>
      </c>
      <c r="BA43" s="71">
        <f>1-(BA30/Assumptions!$B$27)</f>
        <v>0</v>
      </c>
      <c r="BB43" s="71">
        <f>1-(BB30/Assumptions!$B$27)</f>
        <v>0</v>
      </c>
      <c r="BC43" s="50" t="str">
        <f t="shared" si="16"/>
        <v>Oct</v>
      </c>
      <c r="BD43" s="71">
        <f>1-(BD30/Assumptions!$B$27)</f>
        <v>0.9375</v>
      </c>
      <c r="BE43" s="71">
        <f>1-(BE30/Assumptions!$B$27)</f>
        <v>0.6875</v>
      </c>
      <c r="BF43" s="71">
        <f>1-(BF30/Assumptions!$B$27)</f>
        <v>0.4375</v>
      </c>
      <c r="BG43" s="71">
        <f>1-(BG30/Assumptions!$B$27)</f>
        <v>0.1875</v>
      </c>
      <c r="BH43" s="71">
        <f>1-(BH30/Assumptions!$B$27)</f>
        <v>0</v>
      </c>
      <c r="BI43" s="71">
        <f>1-(BI30/Assumptions!$B$27)</f>
        <v>0</v>
      </c>
      <c r="BJ43" s="71">
        <f>1-(BJ30/Assumptions!$B$27)</f>
        <v>0</v>
      </c>
      <c r="BK43" s="71">
        <f>1-(BK30/Assumptions!$B$27)</f>
        <v>0</v>
      </c>
      <c r="BL43" s="50" t="str">
        <f t="shared" si="17"/>
        <v>Oct</v>
      </c>
      <c r="BM43" s="71">
        <f>1-(BM30/Assumptions!$B$27)</f>
        <v>0.9375</v>
      </c>
      <c r="BN43" s="71">
        <f>1-(BN30/Assumptions!$B$27)</f>
        <v>0.6875</v>
      </c>
      <c r="BO43" s="71">
        <f>1-(BO30/Assumptions!$B$27)</f>
        <v>0.4375</v>
      </c>
      <c r="BP43" s="71">
        <f>1-(BP30/Assumptions!$B$27)</f>
        <v>0.1875</v>
      </c>
      <c r="BQ43" s="71">
        <f>1-(BQ30/Assumptions!$B$27)</f>
        <v>0</v>
      </c>
      <c r="BR43" s="71">
        <f>1-(BR30/Assumptions!$B$27)</f>
        <v>0</v>
      </c>
      <c r="BS43" s="71">
        <f>1-(BS30/Assumptions!$B$27)</f>
        <v>0</v>
      </c>
      <c r="BT43" s="71">
        <f>1-(BT30/Assumptions!$B$27)</f>
        <v>0</v>
      </c>
      <c r="BU43" s="50" t="str">
        <f t="shared" si="18"/>
        <v>Oct</v>
      </c>
      <c r="BV43" s="71">
        <f>1-(BV30/Assumptions!$B$27)</f>
        <v>0.9375</v>
      </c>
      <c r="BW43" s="71">
        <f>1-(BW30/Assumptions!$B$27)</f>
        <v>0.6875</v>
      </c>
      <c r="BX43" s="71">
        <f>1-(BX30/Assumptions!$B$27)</f>
        <v>0.4375</v>
      </c>
      <c r="BY43" s="71">
        <f>1-(BY30/Assumptions!$B$27)</f>
        <v>0.1875</v>
      </c>
      <c r="BZ43" s="71">
        <f>1-(BZ30/Assumptions!$B$27)</f>
        <v>0</v>
      </c>
      <c r="CA43" s="71">
        <f>1-(CA30/Assumptions!$B$27)</f>
        <v>0</v>
      </c>
      <c r="CB43" s="71">
        <f>1-(CB30/Assumptions!$B$27)</f>
        <v>0</v>
      </c>
      <c r="CC43" s="71">
        <f>1-(CC30/Assumptions!$B$27)</f>
        <v>0</v>
      </c>
      <c r="CD43" s="50" t="str">
        <f t="shared" si="19"/>
        <v>Oct</v>
      </c>
      <c r="CE43" s="71">
        <f>1-(CE30/Assumptions!$B$27)</f>
        <v>0.9375</v>
      </c>
      <c r="CF43" s="71">
        <f>1-(CF30/Assumptions!$B$27)</f>
        <v>0.6875</v>
      </c>
      <c r="CG43" s="71">
        <f>1-(CG30/Assumptions!$B$27)</f>
        <v>0.4375</v>
      </c>
      <c r="CH43" s="71">
        <f>1-(CH30/Assumptions!$B$27)</f>
        <v>0.1875</v>
      </c>
      <c r="CI43" s="71">
        <f>1-(CI30/Assumptions!$B$27)</f>
        <v>0</v>
      </c>
      <c r="CJ43" s="71">
        <f>1-(CJ30/Assumptions!$B$27)</f>
        <v>0</v>
      </c>
      <c r="CK43" s="71">
        <f>1-(CK30/Assumptions!$B$27)</f>
        <v>0</v>
      </c>
      <c r="CL43" s="71">
        <f>1-(CL30/Assumptions!$B$27)</f>
        <v>0</v>
      </c>
    </row>
    <row r="44" spans="1:90" ht="13.7" customHeight="1">
      <c r="A44" s="50" t="str">
        <f t="shared" si="10"/>
        <v>Nov</v>
      </c>
      <c r="B44" s="70">
        <f>1-(B31/Assumptions!$B$27)</f>
        <v>0.95833333333333337</v>
      </c>
      <c r="C44" s="70">
        <f>1-(C31/Assumptions!$B$27)</f>
        <v>0.70833333333333326</v>
      </c>
      <c r="D44" s="70">
        <f>1-(D31/Assumptions!$B$27)</f>
        <v>0.45833333333333337</v>
      </c>
      <c r="E44" s="70">
        <f>1-(E31/Assumptions!$B$27)</f>
        <v>0.20833333333333337</v>
      </c>
      <c r="F44" s="70">
        <f>1-(F31/Assumptions!$B$27)</f>
        <v>0</v>
      </c>
      <c r="G44" s="70">
        <f>1-(G31/Assumptions!$B$27)</f>
        <v>0</v>
      </c>
      <c r="H44" s="70">
        <f>1-(H31/Assumptions!$B$27)</f>
        <v>0</v>
      </c>
      <c r="I44" s="70">
        <f>1-(I31/Assumptions!$B$27)</f>
        <v>0</v>
      </c>
      <c r="J44" s="68" t="str">
        <f t="shared" si="11"/>
        <v>Nov</v>
      </c>
      <c r="K44" s="70">
        <f>1-(K31/Assumptions!$B$27)</f>
        <v>0.95833333333333337</v>
      </c>
      <c r="L44" s="71">
        <f>1-(L31/Assumptions!$B$27)</f>
        <v>0.70833333333333326</v>
      </c>
      <c r="M44" s="71">
        <f>1-(M31/Assumptions!$B$27)</f>
        <v>0.45833333333333337</v>
      </c>
      <c r="N44" s="71">
        <f>1-(N31/Assumptions!$B$27)</f>
        <v>0.20833333333333337</v>
      </c>
      <c r="O44" s="71">
        <f>1-(O31/Assumptions!$B$27)</f>
        <v>0</v>
      </c>
      <c r="P44" s="71">
        <f>1-(P31/Assumptions!$B$27)</f>
        <v>0</v>
      </c>
      <c r="Q44" s="71">
        <f>1-(Q31/Assumptions!$B$27)</f>
        <v>0</v>
      </c>
      <c r="R44" s="71">
        <f>1-(R31/Assumptions!$B$27)</f>
        <v>0</v>
      </c>
      <c r="S44" s="50" t="str">
        <f t="shared" si="12"/>
        <v>Nov</v>
      </c>
      <c r="T44" s="71">
        <f>1-(T31/Assumptions!$B$27)</f>
        <v>0.95833333333333337</v>
      </c>
      <c r="U44" s="71">
        <f>1-(U31/Assumptions!$B$27)</f>
        <v>0.70833333333333326</v>
      </c>
      <c r="V44" s="71">
        <f>1-(V31/Assumptions!$B$27)</f>
        <v>0.45833333333333337</v>
      </c>
      <c r="W44" s="71">
        <f>1-(W31/Assumptions!$B$27)</f>
        <v>0.20833333333333337</v>
      </c>
      <c r="X44" s="71">
        <f>1-(X31/Assumptions!$B$27)</f>
        <v>0</v>
      </c>
      <c r="Y44" s="71">
        <f>1-(Y31/Assumptions!$B$27)</f>
        <v>0</v>
      </c>
      <c r="Z44" s="71">
        <f>1-(Z31/Assumptions!$B$27)</f>
        <v>0</v>
      </c>
      <c r="AA44" s="71">
        <f>1-(AA31/Assumptions!$B$27)</f>
        <v>0</v>
      </c>
      <c r="AB44" s="50" t="str">
        <f t="shared" si="13"/>
        <v>Nov</v>
      </c>
      <c r="AC44" s="71">
        <f>1-(AC31/Assumptions!$B$27)</f>
        <v>0.95833333333333337</v>
      </c>
      <c r="AD44" s="71">
        <f>1-(AD31/Assumptions!$B$27)</f>
        <v>0.70833333333333326</v>
      </c>
      <c r="AE44" s="71">
        <f>1-(AE31/Assumptions!$B$27)</f>
        <v>0.45833333333333337</v>
      </c>
      <c r="AF44" s="71">
        <f>1-(AF31/Assumptions!$B$27)</f>
        <v>0.20833333333333337</v>
      </c>
      <c r="AG44" s="71">
        <f>1-(AG31/Assumptions!$B$27)</f>
        <v>0</v>
      </c>
      <c r="AH44" s="71">
        <f>1-(AH31/Assumptions!$B$27)</f>
        <v>0</v>
      </c>
      <c r="AI44" s="71">
        <f>1-(AI31/Assumptions!$B$27)</f>
        <v>0</v>
      </c>
      <c r="AJ44" s="71">
        <f>1-(AJ31/Assumptions!$B$27)</f>
        <v>0</v>
      </c>
      <c r="AK44" s="50" t="str">
        <f t="shared" si="14"/>
        <v>Nov</v>
      </c>
      <c r="AL44" s="71">
        <f>1-(AL31/Assumptions!$B$27)</f>
        <v>0.95833333333333337</v>
      </c>
      <c r="AM44" s="71">
        <f>1-(AM31/Assumptions!$B$27)</f>
        <v>0.70833333333333326</v>
      </c>
      <c r="AN44" s="71">
        <f>1-(AN31/Assumptions!$B$27)</f>
        <v>0.45833333333333337</v>
      </c>
      <c r="AO44" s="71">
        <f>1-(AO31/Assumptions!$B$27)</f>
        <v>0.20833333333333337</v>
      </c>
      <c r="AP44" s="71">
        <f>1-(AP31/Assumptions!$B$27)</f>
        <v>0</v>
      </c>
      <c r="AQ44" s="71">
        <f>1-(AQ31/Assumptions!$B$27)</f>
        <v>0</v>
      </c>
      <c r="AR44" s="71">
        <f>1-(AR31/Assumptions!$B$27)</f>
        <v>0</v>
      </c>
      <c r="AS44" s="71">
        <f>1-(AS31/Assumptions!$B$27)</f>
        <v>0</v>
      </c>
      <c r="AT44" s="50" t="str">
        <f t="shared" si="15"/>
        <v>Nov</v>
      </c>
      <c r="AU44" s="71">
        <f>1-(AU31/Assumptions!$B$27)</f>
        <v>0.95833333333333337</v>
      </c>
      <c r="AV44" s="71">
        <f>1-(AV31/Assumptions!$B$27)</f>
        <v>0.70833333333333326</v>
      </c>
      <c r="AW44" s="71">
        <f>1-(AW31/Assumptions!$B$27)</f>
        <v>0.45833333333333337</v>
      </c>
      <c r="AX44" s="71">
        <f>1-(AX31/Assumptions!$B$27)</f>
        <v>0.20833333333333337</v>
      </c>
      <c r="AY44" s="71">
        <f>1-(AY31/Assumptions!$B$27)</f>
        <v>0</v>
      </c>
      <c r="AZ44" s="71">
        <f>1-(AZ31/Assumptions!$B$27)</f>
        <v>0</v>
      </c>
      <c r="BA44" s="71">
        <f>1-(BA31/Assumptions!$B$27)</f>
        <v>0</v>
      </c>
      <c r="BB44" s="71">
        <f>1-(BB31/Assumptions!$B$27)</f>
        <v>0</v>
      </c>
      <c r="BC44" s="50" t="str">
        <f t="shared" si="16"/>
        <v>Nov</v>
      </c>
      <c r="BD44" s="71">
        <f>1-(BD31/Assumptions!$B$27)</f>
        <v>0.95833333333333337</v>
      </c>
      <c r="BE44" s="71">
        <f>1-(BE31/Assumptions!$B$27)</f>
        <v>0.70833333333333326</v>
      </c>
      <c r="BF44" s="71">
        <f>1-(BF31/Assumptions!$B$27)</f>
        <v>0.45833333333333337</v>
      </c>
      <c r="BG44" s="71">
        <f>1-(BG31/Assumptions!$B$27)</f>
        <v>0.20833333333333337</v>
      </c>
      <c r="BH44" s="71">
        <f>1-(BH31/Assumptions!$B$27)</f>
        <v>0</v>
      </c>
      <c r="BI44" s="71">
        <f>1-(BI31/Assumptions!$B$27)</f>
        <v>0</v>
      </c>
      <c r="BJ44" s="71">
        <f>1-(BJ31/Assumptions!$B$27)</f>
        <v>0</v>
      </c>
      <c r="BK44" s="71">
        <f>1-(BK31/Assumptions!$B$27)</f>
        <v>0</v>
      </c>
      <c r="BL44" s="50" t="str">
        <f t="shared" si="17"/>
        <v>Nov</v>
      </c>
      <c r="BM44" s="71">
        <f>1-(BM31/Assumptions!$B$27)</f>
        <v>0.95833333333333337</v>
      </c>
      <c r="BN44" s="71">
        <f>1-(BN31/Assumptions!$B$27)</f>
        <v>0.70833333333333326</v>
      </c>
      <c r="BO44" s="71">
        <f>1-(BO31/Assumptions!$B$27)</f>
        <v>0.45833333333333337</v>
      </c>
      <c r="BP44" s="71">
        <f>1-(BP31/Assumptions!$B$27)</f>
        <v>0.20833333333333337</v>
      </c>
      <c r="BQ44" s="71">
        <f>1-(BQ31/Assumptions!$B$27)</f>
        <v>0</v>
      </c>
      <c r="BR44" s="71">
        <f>1-(BR31/Assumptions!$B$27)</f>
        <v>0</v>
      </c>
      <c r="BS44" s="71">
        <f>1-(BS31/Assumptions!$B$27)</f>
        <v>0</v>
      </c>
      <c r="BT44" s="71">
        <f>1-(BT31/Assumptions!$B$27)</f>
        <v>0</v>
      </c>
      <c r="BU44" s="50" t="str">
        <f t="shared" si="18"/>
        <v>Nov</v>
      </c>
      <c r="BV44" s="71">
        <f>1-(BV31/Assumptions!$B$27)</f>
        <v>0.95833333333333337</v>
      </c>
      <c r="BW44" s="71">
        <f>1-(BW31/Assumptions!$B$27)</f>
        <v>0.70833333333333326</v>
      </c>
      <c r="BX44" s="71">
        <f>1-(BX31/Assumptions!$B$27)</f>
        <v>0.45833333333333337</v>
      </c>
      <c r="BY44" s="71">
        <f>1-(BY31/Assumptions!$B$27)</f>
        <v>0.20833333333333337</v>
      </c>
      <c r="BZ44" s="71">
        <f>1-(BZ31/Assumptions!$B$27)</f>
        <v>0</v>
      </c>
      <c r="CA44" s="71">
        <f>1-(CA31/Assumptions!$B$27)</f>
        <v>0</v>
      </c>
      <c r="CB44" s="71">
        <f>1-(CB31/Assumptions!$B$27)</f>
        <v>0</v>
      </c>
      <c r="CC44" s="71">
        <f>1-(CC31/Assumptions!$B$27)</f>
        <v>0</v>
      </c>
      <c r="CD44" s="50" t="str">
        <f t="shared" si="19"/>
        <v>Nov</v>
      </c>
      <c r="CE44" s="71">
        <f>1-(CE31/Assumptions!$B$27)</f>
        <v>0.95833333333333337</v>
      </c>
      <c r="CF44" s="71">
        <f>1-(CF31/Assumptions!$B$27)</f>
        <v>0.70833333333333326</v>
      </c>
      <c r="CG44" s="71">
        <f>1-(CG31/Assumptions!$B$27)</f>
        <v>0.45833333333333337</v>
      </c>
      <c r="CH44" s="71">
        <f>1-(CH31/Assumptions!$B$27)</f>
        <v>0.20833333333333337</v>
      </c>
      <c r="CI44" s="71">
        <f>1-(CI31/Assumptions!$B$27)</f>
        <v>0</v>
      </c>
      <c r="CJ44" s="71">
        <f>1-(CJ31/Assumptions!$B$27)</f>
        <v>0</v>
      </c>
      <c r="CK44" s="71">
        <f>1-(CK31/Assumptions!$B$27)</f>
        <v>0</v>
      </c>
      <c r="CL44" s="71">
        <f>1-(CL31/Assumptions!$B$27)</f>
        <v>0</v>
      </c>
    </row>
    <row r="45" spans="1:90" ht="13.7" customHeight="1">
      <c r="A45" s="50" t="str">
        <f t="shared" si="10"/>
        <v>Dec</v>
      </c>
      <c r="B45" s="70">
        <f>1-(B32/Assumptions!$B$27)</f>
        <v>0.97916666666666663</v>
      </c>
      <c r="C45" s="70">
        <f>1-(C32/Assumptions!$B$27)</f>
        <v>0.72916666666666674</v>
      </c>
      <c r="D45" s="70">
        <f>1-(D32/Assumptions!$B$27)</f>
        <v>0.47916666666666663</v>
      </c>
      <c r="E45" s="70">
        <f>1-(E32/Assumptions!$B$27)</f>
        <v>0.22916666666666663</v>
      </c>
      <c r="F45" s="70">
        <f>1-(F32/Assumptions!$B$27)</f>
        <v>0</v>
      </c>
      <c r="G45" s="70">
        <f>1-(G32/Assumptions!$B$27)</f>
        <v>0</v>
      </c>
      <c r="H45" s="70">
        <f>1-(H32/Assumptions!$B$27)</f>
        <v>0</v>
      </c>
      <c r="I45" s="70">
        <f>1-(I32/Assumptions!$B$27)</f>
        <v>0</v>
      </c>
      <c r="J45" s="68" t="str">
        <f t="shared" si="11"/>
        <v>Dec</v>
      </c>
      <c r="K45" s="70">
        <f>1-(K32/Assumptions!$B$27)</f>
        <v>0.97916666666666663</v>
      </c>
      <c r="L45" s="71">
        <f>1-(L32/Assumptions!$B$27)</f>
        <v>0.72916666666666674</v>
      </c>
      <c r="M45" s="71">
        <f>1-(M32/Assumptions!$B$27)</f>
        <v>0.47916666666666663</v>
      </c>
      <c r="N45" s="71">
        <f>1-(N32/Assumptions!$B$27)</f>
        <v>0.22916666666666663</v>
      </c>
      <c r="O45" s="71">
        <f>1-(O32/Assumptions!$B$27)</f>
        <v>0</v>
      </c>
      <c r="P45" s="71">
        <f>1-(P32/Assumptions!$B$27)</f>
        <v>0</v>
      </c>
      <c r="Q45" s="71">
        <f>1-(Q32/Assumptions!$B$27)</f>
        <v>0</v>
      </c>
      <c r="R45" s="71">
        <f>1-(R32/Assumptions!$B$27)</f>
        <v>0</v>
      </c>
      <c r="S45" s="50" t="str">
        <f t="shared" si="12"/>
        <v>Dec</v>
      </c>
      <c r="T45" s="71">
        <f>1-(T32/Assumptions!$B$27)</f>
        <v>0.97916666666666663</v>
      </c>
      <c r="U45" s="71">
        <f>1-(U32/Assumptions!$B$27)</f>
        <v>0.72916666666666674</v>
      </c>
      <c r="V45" s="71">
        <f>1-(V32/Assumptions!$B$27)</f>
        <v>0.47916666666666663</v>
      </c>
      <c r="W45" s="71">
        <f>1-(W32/Assumptions!$B$27)</f>
        <v>0.22916666666666663</v>
      </c>
      <c r="X45" s="71">
        <f>1-(X32/Assumptions!$B$27)</f>
        <v>0</v>
      </c>
      <c r="Y45" s="71">
        <f>1-(Y32/Assumptions!$B$27)</f>
        <v>0</v>
      </c>
      <c r="Z45" s="71">
        <f>1-(Z32/Assumptions!$B$27)</f>
        <v>0</v>
      </c>
      <c r="AA45" s="71">
        <f>1-(AA32/Assumptions!$B$27)</f>
        <v>0</v>
      </c>
      <c r="AB45" s="50" t="str">
        <f t="shared" si="13"/>
        <v>Dec</v>
      </c>
      <c r="AC45" s="71">
        <f>1-(AC32/Assumptions!$B$27)</f>
        <v>0.97916666666666663</v>
      </c>
      <c r="AD45" s="71">
        <f>1-(AD32/Assumptions!$B$27)</f>
        <v>0.72916666666666674</v>
      </c>
      <c r="AE45" s="71">
        <f>1-(AE32/Assumptions!$B$27)</f>
        <v>0.47916666666666663</v>
      </c>
      <c r="AF45" s="71">
        <f>1-(AF32/Assumptions!$B$27)</f>
        <v>0.22916666666666663</v>
      </c>
      <c r="AG45" s="71">
        <f>1-(AG32/Assumptions!$B$27)</f>
        <v>0</v>
      </c>
      <c r="AH45" s="71">
        <f>1-(AH32/Assumptions!$B$27)</f>
        <v>0</v>
      </c>
      <c r="AI45" s="71">
        <f>1-(AI32/Assumptions!$B$27)</f>
        <v>0</v>
      </c>
      <c r="AJ45" s="71">
        <f>1-(AJ32/Assumptions!$B$27)</f>
        <v>0</v>
      </c>
      <c r="AK45" s="50" t="str">
        <f t="shared" si="14"/>
        <v>Dec</v>
      </c>
      <c r="AL45" s="71">
        <f>1-(AL32/Assumptions!$B$27)</f>
        <v>0.97916666666666663</v>
      </c>
      <c r="AM45" s="71">
        <f>1-(AM32/Assumptions!$B$27)</f>
        <v>0.72916666666666674</v>
      </c>
      <c r="AN45" s="71">
        <f>1-(AN32/Assumptions!$B$27)</f>
        <v>0.47916666666666663</v>
      </c>
      <c r="AO45" s="71">
        <f>1-(AO32/Assumptions!$B$27)</f>
        <v>0.22916666666666663</v>
      </c>
      <c r="AP45" s="71">
        <f>1-(AP32/Assumptions!$B$27)</f>
        <v>0</v>
      </c>
      <c r="AQ45" s="71">
        <f>1-(AQ32/Assumptions!$B$27)</f>
        <v>0</v>
      </c>
      <c r="AR45" s="71">
        <f>1-(AR32/Assumptions!$B$27)</f>
        <v>0</v>
      </c>
      <c r="AS45" s="71">
        <f>1-(AS32/Assumptions!$B$27)</f>
        <v>0</v>
      </c>
      <c r="AT45" s="50" t="str">
        <f t="shared" si="15"/>
        <v>Dec</v>
      </c>
      <c r="AU45" s="71">
        <f>1-(AU32/Assumptions!$B$27)</f>
        <v>0.97916666666666663</v>
      </c>
      <c r="AV45" s="71">
        <f>1-(AV32/Assumptions!$B$27)</f>
        <v>0.72916666666666674</v>
      </c>
      <c r="AW45" s="71">
        <f>1-(AW32/Assumptions!$B$27)</f>
        <v>0.47916666666666663</v>
      </c>
      <c r="AX45" s="71">
        <f>1-(AX32/Assumptions!$B$27)</f>
        <v>0.22916666666666663</v>
      </c>
      <c r="AY45" s="71">
        <f>1-(AY32/Assumptions!$B$27)</f>
        <v>0</v>
      </c>
      <c r="AZ45" s="71">
        <f>1-(AZ32/Assumptions!$B$27)</f>
        <v>0</v>
      </c>
      <c r="BA45" s="71">
        <f>1-(BA32/Assumptions!$B$27)</f>
        <v>0</v>
      </c>
      <c r="BB45" s="71">
        <f>1-(BB32/Assumptions!$B$27)</f>
        <v>0</v>
      </c>
      <c r="BC45" s="50" t="str">
        <f t="shared" si="16"/>
        <v>Dec</v>
      </c>
      <c r="BD45" s="71">
        <f>1-(BD32/Assumptions!$B$27)</f>
        <v>0.97916666666666663</v>
      </c>
      <c r="BE45" s="71">
        <f>1-(BE32/Assumptions!$B$27)</f>
        <v>0.72916666666666674</v>
      </c>
      <c r="BF45" s="71">
        <f>1-(BF32/Assumptions!$B$27)</f>
        <v>0.47916666666666663</v>
      </c>
      <c r="BG45" s="71">
        <f>1-(BG32/Assumptions!$B$27)</f>
        <v>0.22916666666666663</v>
      </c>
      <c r="BH45" s="71">
        <f>1-(BH32/Assumptions!$B$27)</f>
        <v>0</v>
      </c>
      <c r="BI45" s="71">
        <f>1-(BI32/Assumptions!$B$27)</f>
        <v>0</v>
      </c>
      <c r="BJ45" s="71">
        <f>1-(BJ32/Assumptions!$B$27)</f>
        <v>0</v>
      </c>
      <c r="BK45" s="71">
        <f>1-(BK32/Assumptions!$B$27)</f>
        <v>0</v>
      </c>
      <c r="BL45" s="50" t="str">
        <f t="shared" si="17"/>
        <v>Dec</v>
      </c>
      <c r="BM45" s="71">
        <f>1-(BM32/Assumptions!$B$27)</f>
        <v>0.97916666666666663</v>
      </c>
      <c r="BN45" s="71">
        <f>1-(BN32/Assumptions!$B$27)</f>
        <v>0.72916666666666674</v>
      </c>
      <c r="BO45" s="71">
        <f>1-(BO32/Assumptions!$B$27)</f>
        <v>0.47916666666666663</v>
      </c>
      <c r="BP45" s="71">
        <f>1-(BP32/Assumptions!$B$27)</f>
        <v>0.22916666666666663</v>
      </c>
      <c r="BQ45" s="71">
        <f>1-(BQ32/Assumptions!$B$27)</f>
        <v>0</v>
      </c>
      <c r="BR45" s="71">
        <f>1-(BR32/Assumptions!$B$27)</f>
        <v>0</v>
      </c>
      <c r="BS45" s="71">
        <f>1-(BS32/Assumptions!$B$27)</f>
        <v>0</v>
      </c>
      <c r="BT45" s="71">
        <f>1-(BT32/Assumptions!$B$27)</f>
        <v>0</v>
      </c>
      <c r="BU45" s="50" t="str">
        <f t="shared" si="18"/>
        <v>Dec</v>
      </c>
      <c r="BV45" s="71">
        <f>1-(BV32/Assumptions!$B$27)</f>
        <v>0.97916666666666663</v>
      </c>
      <c r="BW45" s="71">
        <f>1-(BW32/Assumptions!$B$27)</f>
        <v>0.72916666666666674</v>
      </c>
      <c r="BX45" s="71">
        <f>1-(BX32/Assumptions!$B$27)</f>
        <v>0.47916666666666663</v>
      </c>
      <c r="BY45" s="71">
        <f>1-(BY32/Assumptions!$B$27)</f>
        <v>0.22916666666666663</v>
      </c>
      <c r="BZ45" s="71">
        <f>1-(BZ32/Assumptions!$B$27)</f>
        <v>0</v>
      </c>
      <c r="CA45" s="71">
        <f>1-(CA32/Assumptions!$B$27)</f>
        <v>0</v>
      </c>
      <c r="CB45" s="71">
        <f>1-(CB32/Assumptions!$B$27)</f>
        <v>0</v>
      </c>
      <c r="CC45" s="71">
        <f>1-(CC32/Assumptions!$B$27)</f>
        <v>0</v>
      </c>
      <c r="CD45" s="50" t="str">
        <f t="shared" si="19"/>
        <v>Dec</v>
      </c>
      <c r="CE45" s="71">
        <f>1-(CE32/Assumptions!$B$27)</f>
        <v>0.97916666666666663</v>
      </c>
      <c r="CF45" s="71">
        <f>1-(CF32/Assumptions!$B$27)</f>
        <v>0.72916666666666674</v>
      </c>
      <c r="CG45" s="71">
        <f>1-(CG32/Assumptions!$B$27)</f>
        <v>0.47916666666666663</v>
      </c>
      <c r="CH45" s="71">
        <f>1-(CH32/Assumptions!$B$27)</f>
        <v>0.22916666666666663</v>
      </c>
      <c r="CI45" s="71">
        <f>1-(CI32/Assumptions!$B$27)</f>
        <v>0</v>
      </c>
      <c r="CJ45" s="71">
        <f>1-(CJ32/Assumptions!$B$27)</f>
        <v>0</v>
      </c>
      <c r="CK45" s="71">
        <f>1-(CK32/Assumptions!$B$27)</f>
        <v>0</v>
      </c>
      <c r="CL45" s="71">
        <f>1-(CL32/Assumptions!$B$27)</f>
        <v>0</v>
      </c>
    </row>
    <row r="46" spans="1:90" ht="15.95" customHeight="1">
      <c r="A46" s="45"/>
      <c r="B46" s="44" t="s">
        <v>37</v>
      </c>
      <c r="C46" s="44" t="s">
        <v>38</v>
      </c>
      <c r="D46" s="44" t="s">
        <v>39</v>
      </c>
      <c r="E46" s="44" t="s">
        <v>40</v>
      </c>
      <c r="F46" s="44" t="s">
        <v>41</v>
      </c>
      <c r="G46" s="44" t="s">
        <v>42</v>
      </c>
      <c r="H46" s="44" t="s">
        <v>43</v>
      </c>
      <c r="I46" s="44" t="s">
        <v>44</v>
      </c>
      <c r="J46" s="72"/>
      <c r="K46" s="44" t="s">
        <v>38</v>
      </c>
      <c r="L46" s="64" t="s">
        <v>39</v>
      </c>
      <c r="M46" s="64" t="s">
        <v>40</v>
      </c>
      <c r="N46" s="64" t="s">
        <v>41</v>
      </c>
      <c r="O46" s="64" t="s">
        <v>42</v>
      </c>
      <c r="P46" s="64" t="s">
        <v>43</v>
      </c>
      <c r="Q46" s="64" t="s">
        <v>44</v>
      </c>
      <c r="R46" s="64" t="s">
        <v>45</v>
      </c>
      <c r="S46" s="45"/>
      <c r="T46" s="64" t="s">
        <v>39</v>
      </c>
      <c r="U46" s="64" t="s">
        <v>40</v>
      </c>
      <c r="V46" s="64" t="s">
        <v>41</v>
      </c>
      <c r="W46" s="64" t="s">
        <v>42</v>
      </c>
      <c r="X46" s="64" t="s">
        <v>43</v>
      </c>
      <c r="Y46" s="64" t="s">
        <v>44</v>
      </c>
      <c r="Z46" s="64" t="s">
        <v>45</v>
      </c>
      <c r="AA46" s="64" t="s">
        <v>46</v>
      </c>
      <c r="AB46" s="45"/>
      <c r="AC46" s="64" t="s">
        <v>40</v>
      </c>
      <c r="AD46" s="64" t="s">
        <v>41</v>
      </c>
      <c r="AE46" s="64" t="s">
        <v>42</v>
      </c>
      <c r="AF46" s="64" t="s">
        <v>43</v>
      </c>
      <c r="AG46" s="64" t="s">
        <v>44</v>
      </c>
      <c r="AH46" s="64" t="s">
        <v>45</v>
      </c>
      <c r="AI46" s="64" t="s">
        <v>46</v>
      </c>
      <c r="AJ46" s="64" t="s">
        <v>81</v>
      </c>
      <c r="AK46" s="45"/>
      <c r="AL46" s="64" t="s">
        <v>41</v>
      </c>
      <c r="AM46" s="64" t="s">
        <v>42</v>
      </c>
      <c r="AN46" s="64" t="s">
        <v>43</v>
      </c>
      <c r="AO46" s="64" t="s">
        <v>44</v>
      </c>
      <c r="AP46" s="64" t="s">
        <v>45</v>
      </c>
      <c r="AQ46" s="64" t="s">
        <v>46</v>
      </c>
      <c r="AR46" s="64" t="s">
        <v>81</v>
      </c>
      <c r="AS46" s="64" t="s">
        <v>82</v>
      </c>
      <c r="AT46" s="45"/>
      <c r="AU46" s="64" t="s">
        <v>42</v>
      </c>
      <c r="AV46" s="64" t="s">
        <v>43</v>
      </c>
      <c r="AW46" s="64" t="s">
        <v>44</v>
      </c>
      <c r="AX46" s="64" t="s">
        <v>45</v>
      </c>
      <c r="AY46" s="64" t="s">
        <v>46</v>
      </c>
      <c r="AZ46" s="64" t="s">
        <v>81</v>
      </c>
      <c r="BA46" s="64" t="s">
        <v>82</v>
      </c>
      <c r="BB46" s="64" t="s">
        <v>83</v>
      </c>
      <c r="BC46" s="45"/>
      <c r="BD46" s="64" t="s">
        <v>43</v>
      </c>
      <c r="BE46" s="64" t="s">
        <v>44</v>
      </c>
      <c r="BF46" s="64" t="s">
        <v>45</v>
      </c>
      <c r="BG46" s="64" t="s">
        <v>46</v>
      </c>
      <c r="BH46" s="64" t="s">
        <v>81</v>
      </c>
      <c r="BI46" s="64" t="s">
        <v>82</v>
      </c>
      <c r="BJ46" s="64" t="s">
        <v>83</v>
      </c>
      <c r="BK46" s="64" t="s">
        <v>84</v>
      </c>
      <c r="BL46" s="45"/>
      <c r="BM46" s="64" t="s">
        <v>44</v>
      </c>
      <c r="BN46" s="64" t="s">
        <v>45</v>
      </c>
      <c r="BO46" s="64" t="s">
        <v>46</v>
      </c>
      <c r="BP46" s="64" t="s">
        <v>81</v>
      </c>
      <c r="BQ46" s="64" t="s">
        <v>82</v>
      </c>
      <c r="BR46" s="64" t="s">
        <v>83</v>
      </c>
      <c r="BS46" s="64" t="s">
        <v>84</v>
      </c>
      <c r="BT46" s="64" t="s">
        <v>85</v>
      </c>
      <c r="BU46" s="45"/>
      <c r="BV46" s="64" t="s">
        <v>45</v>
      </c>
      <c r="BW46" s="64" t="s">
        <v>46</v>
      </c>
      <c r="BX46" s="64" t="s">
        <v>81</v>
      </c>
      <c r="BY46" s="64" t="s">
        <v>82</v>
      </c>
      <c r="BZ46" s="64" t="s">
        <v>83</v>
      </c>
      <c r="CA46" s="64" t="s">
        <v>84</v>
      </c>
      <c r="CB46" s="64" t="s">
        <v>85</v>
      </c>
      <c r="CC46" s="64" t="s">
        <v>86</v>
      </c>
      <c r="CD46" s="45"/>
      <c r="CE46" s="64" t="s">
        <v>46</v>
      </c>
      <c r="CF46" s="64" t="s">
        <v>81</v>
      </c>
      <c r="CG46" s="64" t="s">
        <v>82</v>
      </c>
      <c r="CH46" s="64" t="s">
        <v>83</v>
      </c>
      <c r="CI46" s="64" t="s">
        <v>84</v>
      </c>
      <c r="CJ46" s="64" t="s">
        <v>85</v>
      </c>
      <c r="CK46" s="64" t="s">
        <v>86</v>
      </c>
      <c r="CL46" s="64" t="s">
        <v>87</v>
      </c>
    </row>
    <row r="47" spans="1:90" ht="13.7" customHeight="1">
      <c r="A47" s="50" t="str">
        <f t="shared" ref="A47:A58" si="20">A34</f>
        <v>Jan</v>
      </c>
      <c r="B47" s="41">
        <f t="shared" ref="B47:B58" si="21">ROUND(B34*B8,0)</f>
        <v>4215</v>
      </c>
      <c r="C47" s="41">
        <f t="shared" ref="C47:C58" si="22">ROUND(C34*B8,0)</f>
        <v>2810</v>
      </c>
      <c r="D47" s="41">
        <f>ROUND(D34*B8,0)</f>
        <v>1405</v>
      </c>
      <c r="E47" s="41">
        <f t="shared" ref="E47:E58" si="23">ROUND(E34*B8,0)</f>
        <v>0</v>
      </c>
      <c r="F47" s="41">
        <f t="shared" ref="F47:F58" si="24">ROUND(F34*B8,0)</f>
        <v>0</v>
      </c>
      <c r="G47" s="41">
        <f t="shared" ref="G47:G58" si="25">ROUND(G34*B8,0)</f>
        <v>0</v>
      </c>
      <c r="H47" s="41">
        <f t="shared" ref="H47:H58" si="26">ROUND(H34*B8,0)</f>
        <v>0</v>
      </c>
      <c r="I47" s="41">
        <f t="shared" ref="I47:I58" si="27">ROUND(I34*B8,0)</f>
        <v>0</v>
      </c>
      <c r="J47" s="68" t="str">
        <f t="shared" ref="J47:J58" si="28">J34</f>
        <v>Jan</v>
      </c>
      <c r="K47" s="41">
        <f t="shared" ref="K47:K58" si="29">ROUND(K34*K8,0)</f>
        <v>4215</v>
      </c>
      <c r="L47" s="69">
        <f t="shared" ref="L47:L58" si="30">ROUND(L34*K8,0)</f>
        <v>2810</v>
      </c>
      <c r="M47" s="69">
        <f>ROUND(M34*K8,0)</f>
        <v>1405</v>
      </c>
      <c r="N47" s="69">
        <f t="shared" ref="N47:N58" si="31">ROUND(N34*K8,0)</f>
        <v>0</v>
      </c>
      <c r="O47" s="69">
        <f t="shared" ref="O47:O58" si="32">ROUND(O34*K8,0)</f>
        <v>0</v>
      </c>
      <c r="P47" s="69">
        <f t="shared" ref="P47:P58" si="33">ROUND(P34*K8,0)</f>
        <v>0</v>
      </c>
      <c r="Q47" s="69">
        <f t="shared" ref="Q47:Q58" si="34">ROUND(Q34*K8,0)</f>
        <v>0</v>
      </c>
      <c r="R47" s="69">
        <f t="shared" ref="R47:R58" si="35">ROUND(R34*K8,0)</f>
        <v>0</v>
      </c>
      <c r="S47" s="50" t="str">
        <f t="shared" ref="S47:S58" si="36">S34</f>
        <v>Jan</v>
      </c>
      <c r="T47" s="69">
        <f t="shared" ref="T47:T58" si="37">ROUND(T34*T8,0)</f>
        <v>4215</v>
      </c>
      <c r="U47" s="69">
        <f t="shared" ref="U47:U58" si="38">ROUND(U34*T8,0)</f>
        <v>2810</v>
      </c>
      <c r="V47" s="69">
        <f>ROUND(V34*T8,0)</f>
        <v>1405</v>
      </c>
      <c r="W47" s="69">
        <f t="shared" ref="W47:W58" si="39">ROUND(W34*T8,0)</f>
        <v>0</v>
      </c>
      <c r="X47" s="69">
        <f t="shared" ref="X47:X58" si="40">ROUND(X34*T8,0)</f>
        <v>0</v>
      </c>
      <c r="Y47" s="69">
        <f t="shared" ref="Y47:Y58" si="41">ROUND(Y34*T8,0)</f>
        <v>0</v>
      </c>
      <c r="Z47" s="69">
        <f t="shared" ref="Z47:Z58" si="42">ROUND(Z34*T8,0)</f>
        <v>0</v>
      </c>
      <c r="AA47" s="69">
        <f t="shared" ref="AA47:AA58" si="43">ROUND(AA34*T8,0)</f>
        <v>0</v>
      </c>
      <c r="AB47" s="50" t="str">
        <f t="shared" ref="AB47:AB58" si="44">AB34</f>
        <v>Jan</v>
      </c>
      <c r="AC47" s="69">
        <f t="shared" ref="AC47:AC58" si="45">ROUND(AC34*AC8,0)</f>
        <v>4215</v>
      </c>
      <c r="AD47" s="69">
        <f t="shared" ref="AD47:AD58" si="46">ROUND(AD34*AC8,0)</f>
        <v>2810</v>
      </c>
      <c r="AE47" s="69">
        <f>ROUND(AE34*AC8,0)</f>
        <v>1405</v>
      </c>
      <c r="AF47" s="69">
        <f t="shared" ref="AF47:AF58" si="47">ROUND(AF34*AC8,0)</f>
        <v>0</v>
      </c>
      <c r="AG47" s="69">
        <f t="shared" ref="AG47:AG58" si="48">ROUND(AG34*AC8,0)</f>
        <v>0</v>
      </c>
      <c r="AH47" s="69">
        <f t="shared" ref="AH47:AH58" si="49">ROUND(AH34*AC8,0)</f>
        <v>0</v>
      </c>
      <c r="AI47" s="69">
        <f t="shared" ref="AI47:AI58" si="50">ROUND(AI34*AC8,0)</f>
        <v>0</v>
      </c>
      <c r="AJ47" s="69">
        <f t="shared" ref="AJ47:AJ58" si="51">ROUND(AJ34*AC8,0)</f>
        <v>0</v>
      </c>
      <c r="AK47" s="50" t="str">
        <f t="shared" ref="AK47:AK58" si="52">AK34</f>
        <v>Jan</v>
      </c>
      <c r="AL47" s="69">
        <f t="shared" ref="AL47:AL58" si="53">ROUND(AL34*AL8,0)</f>
        <v>4215</v>
      </c>
      <c r="AM47" s="69">
        <f t="shared" ref="AM47:AM58" si="54">ROUND(AM34*AL8,0)</f>
        <v>2810</v>
      </c>
      <c r="AN47" s="69">
        <f>ROUND(AN34*AL8,0)</f>
        <v>1405</v>
      </c>
      <c r="AO47" s="69">
        <f t="shared" ref="AO47:AO58" si="55">ROUND(AO34*AL8,0)</f>
        <v>0</v>
      </c>
      <c r="AP47" s="69">
        <f t="shared" ref="AP47:AP58" si="56">ROUND(AP34*AL8,0)</f>
        <v>0</v>
      </c>
      <c r="AQ47" s="69">
        <f t="shared" ref="AQ47:AQ58" si="57">ROUND(AQ34*AL8,0)</f>
        <v>0</v>
      </c>
      <c r="AR47" s="69">
        <f t="shared" ref="AR47:AR58" si="58">ROUND(AR34*AL8,0)</f>
        <v>0</v>
      </c>
      <c r="AS47" s="69">
        <f t="shared" ref="AS47:AS58" si="59">ROUND(AS34*AL8,0)</f>
        <v>0</v>
      </c>
      <c r="AT47" s="50" t="str">
        <f t="shared" ref="AT47:AT58" si="60">AT34</f>
        <v>Jan</v>
      </c>
      <c r="AU47" s="69">
        <f t="shared" ref="AU47:AU58" si="61">ROUND(AU34*AU8,0)</f>
        <v>4215</v>
      </c>
      <c r="AV47" s="69">
        <f t="shared" ref="AV47:AV58" si="62">ROUND(AV34*AU8,0)</f>
        <v>2810</v>
      </c>
      <c r="AW47" s="69">
        <f>ROUND(AW34*AU8,0)</f>
        <v>1405</v>
      </c>
      <c r="AX47" s="69">
        <f t="shared" ref="AX47:AX58" si="63">ROUND(AX34*AU8,0)</f>
        <v>0</v>
      </c>
      <c r="AY47" s="69">
        <f t="shared" ref="AY47:AY58" si="64">ROUND(AY34*AU8,0)</f>
        <v>0</v>
      </c>
      <c r="AZ47" s="69">
        <f t="shared" ref="AZ47:AZ58" si="65">ROUND(AZ34*AU8,0)</f>
        <v>0</v>
      </c>
      <c r="BA47" s="69">
        <f t="shared" ref="BA47:BA58" si="66">ROUND(BA34*AU8,0)</f>
        <v>0</v>
      </c>
      <c r="BB47" s="69">
        <f t="shared" ref="BB47:BB58" si="67">ROUND(BB34*AU8,0)</f>
        <v>0</v>
      </c>
      <c r="BC47" s="50" t="str">
        <f t="shared" ref="BC47:BC58" si="68">BC34</f>
        <v>Jan</v>
      </c>
      <c r="BD47" s="69">
        <f t="shared" ref="BD47:BD58" si="69">ROUND(BD34*BD8,0)</f>
        <v>4215</v>
      </c>
      <c r="BE47" s="69">
        <f t="shared" ref="BE47:BE58" si="70">ROUND(BE34*BD8,0)</f>
        <v>2810</v>
      </c>
      <c r="BF47" s="69">
        <f>ROUND(BF34*BD8,0)</f>
        <v>1405</v>
      </c>
      <c r="BG47" s="69">
        <f t="shared" ref="BG47:BG58" si="71">ROUND(BG34*BD8,0)</f>
        <v>0</v>
      </c>
      <c r="BH47" s="69">
        <f t="shared" ref="BH47:BH58" si="72">ROUND(BH34*BD8,0)</f>
        <v>0</v>
      </c>
      <c r="BI47" s="69">
        <f t="shared" ref="BI47:BI58" si="73">ROUND(BI34*BD8,0)</f>
        <v>0</v>
      </c>
      <c r="BJ47" s="69">
        <f t="shared" ref="BJ47:BJ58" si="74">ROUND(BJ34*BD8,0)</f>
        <v>0</v>
      </c>
      <c r="BK47" s="69">
        <f t="shared" ref="BK47:BK58" si="75">ROUND(BK34*BD8,0)</f>
        <v>0</v>
      </c>
      <c r="BL47" s="50" t="str">
        <f t="shared" ref="BL47:BL58" si="76">BL34</f>
        <v>Jan</v>
      </c>
      <c r="BM47" s="69">
        <f t="shared" ref="BM47:BM58" si="77">ROUND(BM34*BM8,0)</f>
        <v>4215</v>
      </c>
      <c r="BN47" s="69">
        <f t="shared" ref="BN47:BN58" si="78">ROUND(BN34*BM8,0)</f>
        <v>2810</v>
      </c>
      <c r="BO47" s="69">
        <f>ROUND(BO34*BM8,0)</f>
        <v>1405</v>
      </c>
      <c r="BP47" s="69">
        <f t="shared" ref="BP47:BP58" si="79">ROUND(BP34*BM8,0)</f>
        <v>0</v>
      </c>
      <c r="BQ47" s="69">
        <f t="shared" ref="BQ47:BQ58" si="80">ROUND(BQ34*BM8,0)</f>
        <v>0</v>
      </c>
      <c r="BR47" s="69">
        <f t="shared" ref="BR47:BR58" si="81">ROUND(BR34*BM8,0)</f>
        <v>0</v>
      </c>
      <c r="BS47" s="69">
        <f t="shared" ref="BS47:BS58" si="82">ROUND(BS34*BM8,0)</f>
        <v>0</v>
      </c>
      <c r="BT47" s="69">
        <f t="shared" ref="BT47:BT58" si="83">ROUND(BT34*BM8,0)</f>
        <v>0</v>
      </c>
      <c r="BU47" s="50" t="str">
        <f t="shared" ref="BU47:BU58" si="84">BU34</f>
        <v>Jan</v>
      </c>
      <c r="BV47" s="69">
        <f t="shared" ref="BV47:BV58" si="85">ROUND(BV34*BV8,0)</f>
        <v>4215</v>
      </c>
      <c r="BW47" s="69">
        <f t="shared" ref="BW47:BW58" si="86">ROUND(BW34*BV8,0)</f>
        <v>2810</v>
      </c>
      <c r="BX47" s="69">
        <f>ROUND(BX34*BV8,0)</f>
        <v>1405</v>
      </c>
      <c r="BY47" s="69">
        <f t="shared" ref="BY47:BY58" si="87">ROUND(BY34*BV8,0)</f>
        <v>0</v>
      </c>
      <c r="BZ47" s="69">
        <f t="shared" ref="BZ47:BZ58" si="88">ROUND(BZ34*BV8,0)</f>
        <v>0</v>
      </c>
      <c r="CA47" s="69">
        <f t="shared" ref="CA47:CA58" si="89">ROUND(CA34*BV8,0)</f>
        <v>0</v>
      </c>
      <c r="CB47" s="69">
        <f t="shared" ref="CB47:CB58" si="90">ROUND(CB34*BV8,0)</f>
        <v>0</v>
      </c>
      <c r="CC47" s="69">
        <f t="shared" ref="CC47:CC58" si="91">ROUND(CC34*BV8,0)</f>
        <v>0</v>
      </c>
      <c r="CD47" s="50" t="str">
        <f t="shared" ref="CD47:CD58" si="92">CD34</f>
        <v>Jan</v>
      </c>
      <c r="CE47" s="69">
        <f t="shared" ref="CE47:CE58" si="93">ROUND(CE34*CE8,0)</f>
        <v>4215</v>
      </c>
      <c r="CF47" s="69">
        <f t="shared" ref="CF47:CF58" si="94">ROUND(CF34*CE8,0)</f>
        <v>2810</v>
      </c>
      <c r="CG47" s="69">
        <f>ROUND(CG34*CE8,0)</f>
        <v>1405</v>
      </c>
      <c r="CH47" s="69">
        <f t="shared" ref="CH47:CH58" si="95">ROUND(CH34*CE8,0)</f>
        <v>0</v>
      </c>
      <c r="CI47" s="69">
        <f t="shared" ref="CI47:CI58" si="96">ROUND(CI34*CE8,0)</f>
        <v>0</v>
      </c>
      <c r="CJ47" s="69">
        <f t="shared" ref="CJ47:CJ58" si="97">ROUND(CJ34*CE8,0)</f>
        <v>0</v>
      </c>
      <c r="CK47" s="69">
        <f t="shared" ref="CK47:CK58" si="98">ROUND(CK34*CE8,0)</f>
        <v>0</v>
      </c>
      <c r="CL47" s="69">
        <f t="shared" ref="CL47:CL58" si="99">ROUND(CL34*CE8,0)</f>
        <v>0</v>
      </c>
    </row>
    <row r="48" spans="1:90" ht="13.7" customHeight="1">
      <c r="A48" s="50" t="str">
        <f t="shared" si="20"/>
        <v>Feb</v>
      </c>
      <c r="B48" s="41">
        <f t="shared" si="21"/>
        <v>4332</v>
      </c>
      <c r="C48" s="41">
        <f t="shared" si="22"/>
        <v>2927</v>
      </c>
      <c r="D48" s="41">
        <f t="shared" ref="D48:D58" si="100">ROUND(D35*B$8,0)</f>
        <v>1522</v>
      </c>
      <c r="E48" s="41">
        <f t="shared" si="23"/>
        <v>117</v>
      </c>
      <c r="F48" s="41">
        <f t="shared" si="24"/>
        <v>0</v>
      </c>
      <c r="G48" s="41">
        <f t="shared" si="25"/>
        <v>0</v>
      </c>
      <c r="H48" s="41">
        <f t="shared" si="26"/>
        <v>0</v>
      </c>
      <c r="I48" s="41">
        <f t="shared" si="27"/>
        <v>0</v>
      </c>
      <c r="J48" s="68" t="str">
        <f t="shared" si="28"/>
        <v>Feb</v>
      </c>
      <c r="K48" s="41">
        <f t="shared" si="29"/>
        <v>4332</v>
      </c>
      <c r="L48" s="69">
        <f t="shared" si="30"/>
        <v>2927</v>
      </c>
      <c r="M48" s="69">
        <f t="shared" ref="M48:M58" si="101">ROUND(M35*K$8,0)</f>
        <v>1522</v>
      </c>
      <c r="N48" s="69">
        <f t="shared" si="31"/>
        <v>117</v>
      </c>
      <c r="O48" s="69">
        <f t="shared" si="32"/>
        <v>0</v>
      </c>
      <c r="P48" s="69">
        <f t="shared" si="33"/>
        <v>0</v>
      </c>
      <c r="Q48" s="69">
        <f t="shared" si="34"/>
        <v>0</v>
      </c>
      <c r="R48" s="69">
        <f t="shared" si="35"/>
        <v>0</v>
      </c>
      <c r="S48" s="50" t="str">
        <f t="shared" si="36"/>
        <v>Feb</v>
      </c>
      <c r="T48" s="69">
        <f t="shared" si="37"/>
        <v>4332</v>
      </c>
      <c r="U48" s="69">
        <f t="shared" si="38"/>
        <v>2927</v>
      </c>
      <c r="V48" s="69">
        <f t="shared" ref="V48:V58" si="102">ROUND(V35*T$8,0)</f>
        <v>1522</v>
      </c>
      <c r="W48" s="69">
        <f t="shared" si="39"/>
        <v>117</v>
      </c>
      <c r="X48" s="69">
        <f t="shared" si="40"/>
        <v>0</v>
      </c>
      <c r="Y48" s="69">
        <f t="shared" si="41"/>
        <v>0</v>
      </c>
      <c r="Z48" s="69">
        <f t="shared" si="42"/>
        <v>0</v>
      </c>
      <c r="AA48" s="69">
        <f t="shared" si="43"/>
        <v>0</v>
      </c>
      <c r="AB48" s="50" t="str">
        <f t="shared" si="44"/>
        <v>Feb</v>
      </c>
      <c r="AC48" s="69">
        <f t="shared" si="45"/>
        <v>4332</v>
      </c>
      <c r="AD48" s="69">
        <f t="shared" si="46"/>
        <v>2927</v>
      </c>
      <c r="AE48" s="69">
        <f t="shared" ref="AE48:AE58" si="103">ROUND(AE35*AC$8,0)</f>
        <v>1522</v>
      </c>
      <c r="AF48" s="69">
        <f t="shared" si="47"/>
        <v>117</v>
      </c>
      <c r="AG48" s="69">
        <f t="shared" si="48"/>
        <v>0</v>
      </c>
      <c r="AH48" s="69">
        <f t="shared" si="49"/>
        <v>0</v>
      </c>
      <c r="AI48" s="69">
        <f t="shared" si="50"/>
        <v>0</v>
      </c>
      <c r="AJ48" s="69">
        <f t="shared" si="51"/>
        <v>0</v>
      </c>
      <c r="AK48" s="50" t="str">
        <f t="shared" si="52"/>
        <v>Feb</v>
      </c>
      <c r="AL48" s="69">
        <f t="shared" si="53"/>
        <v>4332</v>
      </c>
      <c r="AM48" s="69">
        <f t="shared" si="54"/>
        <v>2927</v>
      </c>
      <c r="AN48" s="69">
        <f t="shared" ref="AN48:AN58" si="104">ROUND(AN35*AL$8,0)</f>
        <v>1522</v>
      </c>
      <c r="AO48" s="69">
        <f t="shared" si="55"/>
        <v>117</v>
      </c>
      <c r="AP48" s="69">
        <f t="shared" si="56"/>
        <v>0</v>
      </c>
      <c r="AQ48" s="69">
        <f t="shared" si="57"/>
        <v>0</v>
      </c>
      <c r="AR48" s="69">
        <f t="shared" si="58"/>
        <v>0</v>
      </c>
      <c r="AS48" s="69">
        <f t="shared" si="59"/>
        <v>0</v>
      </c>
      <c r="AT48" s="50" t="str">
        <f t="shared" si="60"/>
        <v>Feb</v>
      </c>
      <c r="AU48" s="69">
        <f t="shared" si="61"/>
        <v>4332</v>
      </c>
      <c r="AV48" s="69">
        <f t="shared" si="62"/>
        <v>2927</v>
      </c>
      <c r="AW48" s="69">
        <f t="shared" ref="AW48:AW58" si="105">ROUND(AW35*AU$8,0)</f>
        <v>1522</v>
      </c>
      <c r="AX48" s="69">
        <f t="shared" si="63"/>
        <v>117</v>
      </c>
      <c r="AY48" s="69">
        <f t="shared" si="64"/>
        <v>0</v>
      </c>
      <c r="AZ48" s="69">
        <f t="shared" si="65"/>
        <v>0</v>
      </c>
      <c r="BA48" s="69">
        <f t="shared" si="66"/>
        <v>0</v>
      </c>
      <c r="BB48" s="69">
        <f t="shared" si="67"/>
        <v>0</v>
      </c>
      <c r="BC48" s="50" t="str">
        <f t="shared" si="68"/>
        <v>Feb</v>
      </c>
      <c r="BD48" s="69">
        <f t="shared" si="69"/>
        <v>4332</v>
      </c>
      <c r="BE48" s="69">
        <f t="shared" si="70"/>
        <v>2927</v>
      </c>
      <c r="BF48" s="69">
        <f t="shared" ref="BF48:BF58" si="106">ROUND(BF35*BD$8,0)</f>
        <v>1522</v>
      </c>
      <c r="BG48" s="69">
        <f t="shared" si="71"/>
        <v>117</v>
      </c>
      <c r="BH48" s="69">
        <f t="shared" si="72"/>
        <v>0</v>
      </c>
      <c r="BI48" s="69">
        <f t="shared" si="73"/>
        <v>0</v>
      </c>
      <c r="BJ48" s="69">
        <f t="shared" si="74"/>
        <v>0</v>
      </c>
      <c r="BK48" s="69">
        <f t="shared" si="75"/>
        <v>0</v>
      </c>
      <c r="BL48" s="50" t="str">
        <f t="shared" si="76"/>
        <v>Feb</v>
      </c>
      <c r="BM48" s="69">
        <f t="shared" si="77"/>
        <v>4332</v>
      </c>
      <c r="BN48" s="69">
        <f t="shared" si="78"/>
        <v>2927</v>
      </c>
      <c r="BO48" s="69">
        <f t="shared" ref="BO48:BO58" si="107">ROUND(BO35*BM$8,0)</f>
        <v>1522</v>
      </c>
      <c r="BP48" s="69">
        <f t="shared" si="79"/>
        <v>117</v>
      </c>
      <c r="BQ48" s="69">
        <f t="shared" si="80"/>
        <v>0</v>
      </c>
      <c r="BR48" s="69">
        <f t="shared" si="81"/>
        <v>0</v>
      </c>
      <c r="BS48" s="69">
        <f t="shared" si="82"/>
        <v>0</v>
      </c>
      <c r="BT48" s="69">
        <f t="shared" si="83"/>
        <v>0</v>
      </c>
      <c r="BU48" s="50" t="str">
        <f t="shared" si="84"/>
        <v>Feb</v>
      </c>
      <c r="BV48" s="69">
        <f t="shared" si="85"/>
        <v>4332</v>
      </c>
      <c r="BW48" s="69">
        <f t="shared" si="86"/>
        <v>2927</v>
      </c>
      <c r="BX48" s="69">
        <f t="shared" ref="BX48:BX58" si="108">ROUND(BX35*BV$8,0)</f>
        <v>1522</v>
      </c>
      <c r="BY48" s="69">
        <f t="shared" si="87"/>
        <v>117</v>
      </c>
      <c r="BZ48" s="69">
        <f t="shared" si="88"/>
        <v>0</v>
      </c>
      <c r="CA48" s="69">
        <f t="shared" si="89"/>
        <v>0</v>
      </c>
      <c r="CB48" s="69">
        <f t="shared" si="90"/>
        <v>0</v>
      </c>
      <c r="CC48" s="69">
        <f t="shared" si="91"/>
        <v>0</v>
      </c>
      <c r="CD48" s="50" t="str">
        <f t="shared" si="92"/>
        <v>Feb</v>
      </c>
      <c r="CE48" s="69">
        <f t="shared" si="93"/>
        <v>4332</v>
      </c>
      <c r="CF48" s="69">
        <f t="shared" si="94"/>
        <v>2927</v>
      </c>
      <c r="CG48" s="69">
        <f t="shared" ref="CG48:CG58" si="109">ROUND(CG35*CE$8,0)</f>
        <v>1522</v>
      </c>
      <c r="CH48" s="69">
        <f t="shared" si="95"/>
        <v>117</v>
      </c>
      <c r="CI48" s="69">
        <f t="shared" si="96"/>
        <v>0</v>
      </c>
      <c r="CJ48" s="69">
        <f t="shared" si="97"/>
        <v>0</v>
      </c>
      <c r="CK48" s="69">
        <f t="shared" si="98"/>
        <v>0</v>
      </c>
      <c r="CL48" s="69">
        <f t="shared" si="99"/>
        <v>0</v>
      </c>
    </row>
    <row r="49" spans="1:90" ht="13.7" customHeight="1">
      <c r="A49" s="50" t="str">
        <f t="shared" si="20"/>
        <v>Mar</v>
      </c>
      <c r="B49" s="41">
        <f t="shared" si="21"/>
        <v>4449</v>
      </c>
      <c r="C49" s="41">
        <f t="shared" si="22"/>
        <v>3044</v>
      </c>
      <c r="D49" s="41">
        <f t="shared" si="100"/>
        <v>1639</v>
      </c>
      <c r="E49" s="41">
        <f t="shared" si="23"/>
        <v>234</v>
      </c>
      <c r="F49" s="41">
        <f t="shared" si="24"/>
        <v>0</v>
      </c>
      <c r="G49" s="41">
        <f t="shared" si="25"/>
        <v>0</v>
      </c>
      <c r="H49" s="41">
        <f t="shared" si="26"/>
        <v>0</v>
      </c>
      <c r="I49" s="41">
        <f t="shared" si="27"/>
        <v>0</v>
      </c>
      <c r="J49" s="68" t="str">
        <f t="shared" si="28"/>
        <v>Mar</v>
      </c>
      <c r="K49" s="41">
        <f t="shared" si="29"/>
        <v>4449</v>
      </c>
      <c r="L49" s="69">
        <f t="shared" si="30"/>
        <v>3044</v>
      </c>
      <c r="M49" s="69">
        <f t="shared" si="101"/>
        <v>1639</v>
      </c>
      <c r="N49" s="69">
        <f t="shared" si="31"/>
        <v>234</v>
      </c>
      <c r="O49" s="69">
        <f t="shared" si="32"/>
        <v>0</v>
      </c>
      <c r="P49" s="69">
        <f t="shared" si="33"/>
        <v>0</v>
      </c>
      <c r="Q49" s="69">
        <f t="shared" si="34"/>
        <v>0</v>
      </c>
      <c r="R49" s="69">
        <f t="shared" si="35"/>
        <v>0</v>
      </c>
      <c r="S49" s="50" t="str">
        <f t="shared" si="36"/>
        <v>Mar</v>
      </c>
      <c r="T49" s="69">
        <f t="shared" si="37"/>
        <v>4449</v>
      </c>
      <c r="U49" s="69">
        <f t="shared" si="38"/>
        <v>3044</v>
      </c>
      <c r="V49" s="69">
        <f t="shared" si="102"/>
        <v>1639</v>
      </c>
      <c r="W49" s="69">
        <f t="shared" si="39"/>
        <v>234</v>
      </c>
      <c r="X49" s="69">
        <f t="shared" si="40"/>
        <v>0</v>
      </c>
      <c r="Y49" s="69">
        <f t="shared" si="41"/>
        <v>0</v>
      </c>
      <c r="Z49" s="69">
        <f t="shared" si="42"/>
        <v>0</v>
      </c>
      <c r="AA49" s="69">
        <f t="shared" si="43"/>
        <v>0</v>
      </c>
      <c r="AB49" s="50" t="str">
        <f t="shared" si="44"/>
        <v>Mar</v>
      </c>
      <c r="AC49" s="69">
        <f t="shared" si="45"/>
        <v>4449</v>
      </c>
      <c r="AD49" s="69">
        <f t="shared" si="46"/>
        <v>3044</v>
      </c>
      <c r="AE49" s="69">
        <f t="shared" si="103"/>
        <v>1639</v>
      </c>
      <c r="AF49" s="69">
        <f t="shared" si="47"/>
        <v>234</v>
      </c>
      <c r="AG49" s="69">
        <f t="shared" si="48"/>
        <v>0</v>
      </c>
      <c r="AH49" s="69">
        <f t="shared" si="49"/>
        <v>0</v>
      </c>
      <c r="AI49" s="69">
        <f t="shared" si="50"/>
        <v>0</v>
      </c>
      <c r="AJ49" s="69">
        <f t="shared" si="51"/>
        <v>0</v>
      </c>
      <c r="AK49" s="50" t="str">
        <f t="shared" si="52"/>
        <v>Mar</v>
      </c>
      <c r="AL49" s="69">
        <f t="shared" si="53"/>
        <v>4449</v>
      </c>
      <c r="AM49" s="69">
        <f t="shared" si="54"/>
        <v>3044</v>
      </c>
      <c r="AN49" s="69">
        <f t="shared" si="104"/>
        <v>1639</v>
      </c>
      <c r="AO49" s="69">
        <f t="shared" si="55"/>
        <v>234</v>
      </c>
      <c r="AP49" s="69">
        <f t="shared" si="56"/>
        <v>0</v>
      </c>
      <c r="AQ49" s="69">
        <f t="shared" si="57"/>
        <v>0</v>
      </c>
      <c r="AR49" s="69">
        <f t="shared" si="58"/>
        <v>0</v>
      </c>
      <c r="AS49" s="69">
        <f t="shared" si="59"/>
        <v>0</v>
      </c>
      <c r="AT49" s="50" t="str">
        <f t="shared" si="60"/>
        <v>Mar</v>
      </c>
      <c r="AU49" s="69">
        <f t="shared" si="61"/>
        <v>4449</v>
      </c>
      <c r="AV49" s="69">
        <f t="shared" si="62"/>
        <v>3044</v>
      </c>
      <c r="AW49" s="69">
        <f t="shared" si="105"/>
        <v>1639</v>
      </c>
      <c r="AX49" s="69">
        <f t="shared" si="63"/>
        <v>234</v>
      </c>
      <c r="AY49" s="69">
        <f t="shared" si="64"/>
        <v>0</v>
      </c>
      <c r="AZ49" s="69">
        <f t="shared" si="65"/>
        <v>0</v>
      </c>
      <c r="BA49" s="69">
        <f t="shared" si="66"/>
        <v>0</v>
      </c>
      <c r="BB49" s="69">
        <f t="shared" si="67"/>
        <v>0</v>
      </c>
      <c r="BC49" s="50" t="str">
        <f t="shared" si="68"/>
        <v>Mar</v>
      </c>
      <c r="BD49" s="69">
        <f t="shared" si="69"/>
        <v>4449</v>
      </c>
      <c r="BE49" s="69">
        <f t="shared" si="70"/>
        <v>3044</v>
      </c>
      <c r="BF49" s="69">
        <f t="shared" si="106"/>
        <v>1639</v>
      </c>
      <c r="BG49" s="69">
        <f t="shared" si="71"/>
        <v>234</v>
      </c>
      <c r="BH49" s="69">
        <f t="shared" si="72"/>
        <v>0</v>
      </c>
      <c r="BI49" s="69">
        <f t="shared" si="73"/>
        <v>0</v>
      </c>
      <c r="BJ49" s="69">
        <f t="shared" si="74"/>
        <v>0</v>
      </c>
      <c r="BK49" s="69">
        <f t="shared" si="75"/>
        <v>0</v>
      </c>
      <c r="BL49" s="50" t="str">
        <f t="shared" si="76"/>
        <v>Mar</v>
      </c>
      <c r="BM49" s="69">
        <f t="shared" si="77"/>
        <v>4449</v>
      </c>
      <c r="BN49" s="69">
        <f t="shared" si="78"/>
        <v>3044</v>
      </c>
      <c r="BO49" s="69">
        <f t="shared" si="107"/>
        <v>1639</v>
      </c>
      <c r="BP49" s="69">
        <f t="shared" si="79"/>
        <v>234</v>
      </c>
      <c r="BQ49" s="69">
        <f t="shared" si="80"/>
        <v>0</v>
      </c>
      <c r="BR49" s="69">
        <f t="shared" si="81"/>
        <v>0</v>
      </c>
      <c r="BS49" s="69">
        <f t="shared" si="82"/>
        <v>0</v>
      </c>
      <c r="BT49" s="69">
        <f t="shared" si="83"/>
        <v>0</v>
      </c>
      <c r="BU49" s="50" t="str">
        <f t="shared" si="84"/>
        <v>Mar</v>
      </c>
      <c r="BV49" s="69">
        <f t="shared" si="85"/>
        <v>4449</v>
      </c>
      <c r="BW49" s="69">
        <f t="shared" si="86"/>
        <v>3044</v>
      </c>
      <c r="BX49" s="69">
        <f t="shared" si="108"/>
        <v>1639</v>
      </c>
      <c r="BY49" s="69">
        <f t="shared" si="87"/>
        <v>234</v>
      </c>
      <c r="BZ49" s="69">
        <f t="shared" si="88"/>
        <v>0</v>
      </c>
      <c r="CA49" s="69">
        <f t="shared" si="89"/>
        <v>0</v>
      </c>
      <c r="CB49" s="69">
        <f t="shared" si="90"/>
        <v>0</v>
      </c>
      <c r="CC49" s="69">
        <f t="shared" si="91"/>
        <v>0</v>
      </c>
      <c r="CD49" s="50" t="str">
        <f t="shared" si="92"/>
        <v>Mar</v>
      </c>
      <c r="CE49" s="69">
        <f t="shared" si="93"/>
        <v>4449</v>
      </c>
      <c r="CF49" s="69">
        <f t="shared" si="94"/>
        <v>3044</v>
      </c>
      <c r="CG49" s="69">
        <f t="shared" si="109"/>
        <v>1639</v>
      </c>
      <c r="CH49" s="69">
        <f t="shared" si="95"/>
        <v>234</v>
      </c>
      <c r="CI49" s="69">
        <f t="shared" si="96"/>
        <v>0</v>
      </c>
      <c r="CJ49" s="69">
        <f t="shared" si="97"/>
        <v>0</v>
      </c>
      <c r="CK49" s="69">
        <f t="shared" si="98"/>
        <v>0</v>
      </c>
      <c r="CL49" s="69">
        <f t="shared" si="99"/>
        <v>0</v>
      </c>
    </row>
    <row r="50" spans="1:90" ht="13.7" customHeight="1">
      <c r="A50" s="50" t="str">
        <f t="shared" si="20"/>
        <v>Apr</v>
      </c>
      <c r="B50" s="41">
        <f t="shared" si="21"/>
        <v>4566</v>
      </c>
      <c r="C50" s="41">
        <f t="shared" si="22"/>
        <v>3161</v>
      </c>
      <c r="D50" s="41">
        <f t="shared" si="100"/>
        <v>1756</v>
      </c>
      <c r="E50" s="41">
        <f t="shared" si="23"/>
        <v>351</v>
      </c>
      <c r="F50" s="41">
        <f t="shared" si="24"/>
        <v>0</v>
      </c>
      <c r="G50" s="41">
        <f t="shared" si="25"/>
        <v>0</v>
      </c>
      <c r="H50" s="41">
        <f t="shared" si="26"/>
        <v>0</v>
      </c>
      <c r="I50" s="41">
        <f t="shared" si="27"/>
        <v>0</v>
      </c>
      <c r="J50" s="68" t="str">
        <f t="shared" si="28"/>
        <v>Apr</v>
      </c>
      <c r="K50" s="41">
        <f t="shared" si="29"/>
        <v>4566</v>
      </c>
      <c r="L50" s="69">
        <f t="shared" si="30"/>
        <v>3161</v>
      </c>
      <c r="M50" s="69">
        <f t="shared" si="101"/>
        <v>1756</v>
      </c>
      <c r="N50" s="69">
        <f t="shared" si="31"/>
        <v>351</v>
      </c>
      <c r="O50" s="69">
        <f t="shared" si="32"/>
        <v>0</v>
      </c>
      <c r="P50" s="69">
        <f t="shared" si="33"/>
        <v>0</v>
      </c>
      <c r="Q50" s="69">
        <f t="shared" si="34"/>
        <v>0</v>
      </c>
      <c r="R50" s="69">
        <f t="shared" si="35"/>
        <v>0</v>
      </c>
      <c r="S50" s="50" t="str">
        <f t="shared" si="36"/>
        <v>Apr</v>
      </c>
      <c r="T50" s="69">
        <f t="shared" si="37"/>
        <v>4566</v>
      </c>
      <c r="U50" s="69">
        <f t="shared" si="38"/>
        <v>3161</v>
      </c>
      <c r="V50" s="69">
        <f t="shared" si="102"/>
        <v>1756</v>
      </c>
      <c r="W50" s="69">
        <f t="shared" si="39"/>
        <v>351</v>
      </c>
      <c r="X50" s="69">
        <f t="shared" si="40"/>
        <v>0</v>
      </c>
      <c r="Y50" s="69">
        <f t="shared" si="41"/>
        <v>0</v>
      </c>
      <c r="Z50" s="69">
        <f t="shared" si="42"/>
        <v>0</v>
      </c>
      <c r="AA50" s="69">
        <f t="shared" si="43"/>
        <v>0</v>
      </c>
      <c r="AB50" s="50" t="str">
        <f t="shared" si="44"/>
        <v>Apr</v>
      </c>
      <c r="AC50" s="69">
        <f t="shared" si="45"/>
        <v>4566</v>
      </c>
      <c r="AD50" s="69">
        <f t="shared" si="46"/>
        <v>3161</v>
      </c>
      <c r="AE50" s="69">
        <f t="shared" si="103"/>
        <v>1756</v>
      </c>
      <c r="AF50" s="69">
        <f t="shared" si="47"/>
        <v>351</v>
      </c>
      <c r="AG50" s="69">
        <f t="shared" si="48"/>
        <v>0</v>
      </c>
      <c r="AH50" s="69">
        <f t="shared" si="49"/>
        <v>0</v>
      </c>
      <c r="AI50" s="69">
        <f t="shared" si="50"/>
        <v>0</v>
      </c>
      <c r="AJ50" s="69">
        <f t="shared" si="51"/>
        <v>0</v>
      </c>
      <c r="AK50" s="50" t="str">
        <f t="shared" si="52"/>
        <v>Apr</v>
      </c>
      <c r="AL50" s="69">
        <f t="shared" si="53"/>
        <v>4566</v>
      </c>
      <c r="AM50" s="69">
        <f t="shared" si="54"/>
        <v>3161</v>
      </c>
      <c r="AN50" s="69">
        <f t="shared" si="104"/>
        <v>1756</v>
      </c>
      <c r="AO50" s="69">
        <f t="shared" si="55"/>
        <v>351</v>
      </c>
      <c r="AP50" s="69">
        <f t="shared" si="56"/>
        <v>0</v>
      </c>
      <c r="AQ50" s="69">
        <f t="shared" si="57"/>
        <v>0</v>
      </c>
      <c r="AR50" s="69">
        <f t="shared" si="58"/>
        <v>0</v>
      </c>
      <c r="AS50" s="69">
        <f t="shared" si="59"/>
        <v>0</v>
      </c>
      <c r="AT50" s="50" t="str">
        <f t="shared" si="60"/>
        <v>Apr</v>
      </c>
      <c r="AU50" s="69">
        <f t="shared" si="61"/>
        <v>4566</v>
      </c>
      <c r="AV50" s="69">
        <f t="shared" si="62"/>
        <v>3161</v>
      </c>
      <c r="AW50" s="69">
        <f t="shared" si="105"/>
        <v>1756</v>
      </c>
      <c r="AX50" s="69">
        <f t="shared" si="63"/>
        <v>351</v>
      </c>
      <c r="AY50" s="69">
        <f t="shared" si="64"/>
        <v>0</v>
      </c>
      <c r="AZ50" s="69">
        <f t="shared" si="65"/>
        <v>0</v>
      </c>
      <c r="BA50" s="69">
        <f t="shared" si="66"/>
        <v>0</v>
      </c>
      <c r="BB50" s="69">
        <f t="shared" si="67"/>
        <v>0</v>
      </c>
      <c r="BC50" s="50" t="str">
        <f t="shared" si="68"/>
        <v>Apr</v>
      </c>
      <c r="BD50" s="69">
        <f t="shared" si="69"/>
        <v>4566</v>
      </c>
      <c r="BE50" s="69">
        <f t="shared" si="70"/>
        <v>3161</v>
      </c>
      <c r="BF50" s="69">
        <f t="shared" si="106"/>
        <v>1756</v>
      </c>
      <c r="BG50" s="69">
        <f t="shared" si="71"/>
        <v>351</v>
      </c>
      <c r="BH50" s="69">
        <f t="shared" si="72"/>
        <v>0</v>
      </c>
      <c r="BI50" s="69">
        <f t="shared" si="73"/>
        <v>0</v>
      </c>
      <c r="BJ50" s="69">
        <f t="shared" si="74"/>
        <v>0</v>
      </c>
      <c r="BK50" s="69">
        <f t="shared" si="75"/>
        <v>0</v>
      </c>
      <c r="BL50" s="50" t="str">
        <f t="shared" si="76"/>
        <v>Apr</v>
      </c>
      <c r="BM50" s="69">
        <f t="shared" si="77"/>
        <v>4566</v>
      </c>
      <c r="BN50" s="69">
        <f t="shared" si="78"/>
        <v>3161</v>
      </c>
      <c r="BO50" s="69">
        <f t="shared" si="107"/>
        <v>1756</v>
      </c>
      <c r="BP50" s="69">
        <f t="shared" si="79"/>
        <v>351</v>
      </c>
      <c r="BQ50" s="69">
        <f t="shared" si="80"/>
        <v>0</v>
      </c>
      <c r="BR50" s="69">
        <f t="shared" si="81"/>
        <v>0</v>
      </c>
      <c r="BS50" s="69">
        <f t="shared" si="82"/>
        <v>0</v>
      </c>
      <c r="BT50" s="69">
        <f t="shared" si="83"/>
        <v>0</v>
      </c>
      <c r="BU50" s="50" t="str">
        <f t="shared" si="84"/>
        <v>Apr</v>
      </c>
      <c r="BV50" s="69">
        <f t="shared" si="85"/>
        <v>4566</v>
      </c>
      <c r="BW50" s="69">
        <f t="shared" si="86"/>
        <v>3161</v>
      </c>
      <c r="BX50" s="69">
        <f t="shared" si="108"/>
        <v>1756</v>
      </c>
      <c r="BY50" s="69">
        <f t="shared" si="87"/>
        <v>351</v>
      </c>
      <c r="BZ50" s="69">
        <f t="shared" si="88"/>
        <v>0</v>
      </c>
      <c r="CA50" s="69">
        <f t="shared" si="89"/>
        <v>0</v>
      </c>
      <c r="CB50" s="69">
        <f t="shared" si="90"/>
        <v>0</v>
      </c>
      <c r="CC50" s="69">
        <f t="shared" si="91"/>
        <v>0</v>
      </c>
      <c r="CD50" s="50" t="str">
        <f t="shared" si="92"/>
        <v>Apr</v>
      </c>
      <c r="CE50" s="69">
        <f t="shared" si="93"/>
        <v>4566</v>
      </c>
      <c r="CF50" s="69">
        <f t="shared" si="94"/>
        <v>3161</v>
      </c>
      <c r="CG50" s="69">
        <f t="shared" si="109"/>
        <v>1756</v>
      </c>
      <c r="CH50" s="69">
        <f t="shared" si="95"/>
        <v>351</v>
      </c>
      <c r="CI50" s="69">
        <f t="shared" si="96"/>
        <v>0</v>
      </c>
      <c r="CJ50" s="69">
        <f t="shared" si="97"/>
        <v>0</v>
      </c>
      <c r="CK50" s="69">
        <f t="shared" si="98"/>
        <v>0</v>
      </c>
      <c r="CL50" s="69">
        <f t="shared" si="99"/>
        <v>0</v>
      </c>
    </row>
    <row r="51" spans="1:90" ht="13.7" customHeight="1">
      <c r="A51" s="50" t="str">
        <f t="shared" si="20"/>
        <v>May</v>
      </c>
      <c r="B51" s="41">
        <f t="shared" si="21"/>
        <v>4683</v>
      </c>
      <c r="C51" s="41">
        <f t="shared" si="22"/>
        <v>3278</v>
      </c>
      <c r="D51" s="41">
        <f t="shared" si="100"/>
        <v>1873</v>
      </c>
      <c r="E51" s="41">
        <f t="shared" si="23"/>
        <v>468</v>
      </c>
      <c r="F51" s="41">
        <f t="shared" si="24"/>
        <v>0</v>
      </c>
      <c r="G51" s="41">
        <f t="shared" si="25"/>
        <v>0</v>
      </c>
      <c r="H51" s="41">
        <f t="shared" si="26"/>
        <v>0</v>
      </c>
      <c r="I51" s="41">
        <f t="shared" si="27"/>
        <v>0</v>
      </c>
      <c r="J51" s="68" t="str">
        <f t="shared" si="28"/>
        <v>May</v>
      </c>
      <c r="K51" s="41">
        <f t="shared" si="29"/>
        <v>4683</v>
      </c>
      <c r="L51" s="69">
        <f t="shared" si="30"/>
        <v>3278</v>
      </c>
      <c r="M51" s="69">
        <f t="shared" si="101"/>
        <v>1873</v>
      </c>
      <c r="N51" s="69">
        <f t="shared" si="31"/>
        <v>468</v>
      </c>
      <c r="O51" s="69">
        <f t="shared" si="32"/>
        <v>0</v>
      </c>
      <c r="P51" s="69">
        <f t="shared" si="33"/>
        <v>0</v>
      </c>
      <c r="Q51" s="69">
        <f t="shared" si="34"/>
        <v>0</v>
      </c>
      <c r="R51" s="69">
        <f t="shared" si="35"/>
        <v>0</v>
      </c>
      <c r="S51" s="50" t="str">
        <f t="shared" si="36"/>
        <v>May</v>
      </c>
      <c r="T51" s="69">
        <f t="shared" si="37"/>
        <v>4683</v>
      </c>
      <c r="U51" s="69">
        <f t="shared" si="38"/>
        <v>3278</v>
      </c>
      <c r="V51" s="69">
        <f t="shared" si="102"/>
        <v>1873</v>
      </c>
      <c r="W51" s="69">
        <f t="shared" si="39"/>
        <v>468</v>
      </c>
      <c r="X51" s="69">
        <f t="shared" si="40"/>
        <v>0</v>
      </c>
      <c r="Y51" s="69">
        <f t="shared" si="41"/>
        <v>0</v>
      </c>
      <c r="Z51" s="69">
        <f t="shared" si="42"/>
        <v>0</v>
      </c>
      <c r="AA51" s="69">
        <f t="shared" si="43"/>
        <v>0</v>
      </c>
      <c r="AB51" s="50" t="str">
        <f t="shared" si="44"/>
        <v>May</v>
      </c>
      <c r="AC51" s="69">
        <f t="shared" si="45"/>
        <v>4683</v>
      </c>
      <c r="AD51" s="69">
        <f t="shared" si="46"/>
        <v>3278</v>
      </c>
      <c r="AE51" s="69">
        <f t="shared" si="103"/>
        <v>1873</v>
      </c>
      <c r="AF51" s="69">
        <f t="shared" si="47"/>
        <v>468</v>
      </c>
      <c r="AG51" s="69">
        <f t="shared" si="48"/>
        <v>0</v>
      </c>
      <c r="AH51" s="69">
        <f t="shared" si="49"/>
        <v>0</v>
      </c>
      <c r="AI51" s="69">
        <f t="shared" si="50"/>
        <v>0</v>
      </c>
      <c r="AJ51" s="69">
        <f t="shared" si="51"/>
        <v>0</v>
      </c>
      <c r="AK51" s="50" t="str">
        <f t="shared" si="52"/>
        <v>May</v>
      </c>
      <c r="AL51" s="69">
        <f t="shared" si="53"/>
        <v>4683</v>
      </c>
      <c r="AM51" s="69">
        <f t="shared" si="54"/>
        <v>3278</v>
      </c>
      <c r="AN51" s="69">
        <f t="shared" si="104"/>
        <v>1873</v>
      </c>
      <c r="AO51" s="69">
        <f t="shared" si="55"/>
        <v>468</v>
      </c>
      <c r="AP51" s="69">
        <f t="shared" si="56"/>
        <v>0</v>
      </c>
      <c r="AQ51" s="69">
        <f t="shared" si="57"/>
        <v>0</v>
      </c>
      <c r="AR51" s="69">
        <f t="shared" si="58"/>
        <v>0</v>
      </c>
      <c r="AS51" s="69">
        <f t="shared" si="59"/>
        <v>0</v>
      </c>
      <c r="AT51" s="50" t="str">
        <f t="shared" si="60"/>
        <v>May</v>
      </c>
      <c r="AU51" s="69">
        <f t="shared" si="61"/>
        <v>4683</v>
      </c>
      <c r="AV51" s="69">
        <f t="shared" si="62"/>
        <v>3278</v>
      </c>
      <c r="AW51" s="69">
        <f t="shared" si="105"/>
        <v>1873</v>
      </c>
      <c r="AX51" s="69">
        <f t="shared" si="63"/>
        <v>468</v>
      </c>
      <c r="AY51" s="69">
        <f t="shared" si="64"/>
        <v>0</v>
      </c>
      <c r="AZ51" s="69">
        <f t="shared" si="65"/>
        <v>0</v>
      </c>
      <c r="BA51" s="69">
        <f t="shared" si="66"/>
        <v>0</v>
      </c>
      <c r="BB51" s="69">
        <f t="shared" si="67"/>
        <v>0</v>
      </c>
      <c r="BC51" s="50" t="str">
        <f t="shared" si="68"/>
        <v>May</v>
      </c>
      <c r="BD51" s="69">
        <f t="shared" si="69"/>
        <v>4683</v>
      </c>
      <c r="BE51" s="69">
        <f t="shared" si="70"/>
        <v>3278</v>
      </c>
      <c r="BF51" s="69">
        <f t="shared" si="106"/>
        <v>1873</v>
      </c>
      <c r="BG51" s="69">
        <f t="shared" si="71"/>
        <v>468</v>
      </c>
      <c r="BH51" s="69">
        <f t="shared" si="72"/>
        <v>0</v>
      </c>
      <c r="BI51" s="69">
        <f t="shared" si="73"/>
        <v>0</v>
      </c>
      <c r="BJ51" s="69">
        <f t="shared" si="74"/>
        <v>0</v>
      </c>
      <c r="BK51" s="69">
        <f t="shared" si="75"/>
        <v>0</v>
      </c>
      <c r="BL51" s="50" t="str">
        <f t="shared" si="76"/>
        <v>May</v>
      </c>
      <c r="BM51" s="69">
        <f t="shared" si="77"/>
        <v>4683</v>
      </c>
      <c r="BN51" s="69">
        <f t="shared" si="78"/>
        <v>3278</v>
      </c>
      <c r="BO51" s="69">
        <f t="shared" si="107"/>
        <v>1873</v>
      </c>
      <c r="BP51" s="69">
        <f t="shared" si="79"/>
        <v>468</v>
      </c>
      <c r="BQ51" s="69">
        <f t="shared" si="80"/>
        <v>0</v>
      </c>
      <c r="BR51" s="69">
        <f t="shared" si="81"/>
        <v>0</v>
      </c>
      <c r="BS51" s="69">
        <f t="shared" si="82"/>
        <v>0</v>
      </c>
      <c r="BT51" s="69">
        <f t="shared" si="83"/>
        <v>0</v>
      </c>
      <c r="BU51" s="50" t="str">
        <f t="shared" si="84"/>
        <v>May</v>
      </c>
      <c r="BV51" s="69">
        <f t="shared" si="85"/>
        <v>4683</v>
      </c>
      <c r="BW51" s="69">
        <f t="shared" si="86"/>
        <v>3278</v>
      </c>
      <c r="BX51" s="69">
        <f t="shared" si="108"/>
        <v>1873</v>
      </c>
      <c r="BY51" s="69">
        <f t="shared" si="87"/>
        <v>468</v>
      </c>
      <c r="BZ51" s="69">
        <f t="shared" si="88"/>
        <v>0</v>
      </c>
      <c r="CA51" s="69">
        <f t="shared" si="89"/>
        <v>0</v>
      </c>
      <c r="CB51" s="69">
        <f t="shared" si="90"/>
        <v>0</v>
      </c>
      <c r="CC51" s="69">
        <f t="shared" si="91"/>
        <v>0</v>
      </c>
      <c r="CD51" s="50" t="str">
        <f t="shared" si="92"/>
        <v>May</v>
      </c>
      <c r="CE51" s="69">
        <f t="shared" si="93"/>
        <v>4683</v>
      </c>
      <c r="CF51" s="69">
        <f t="shared" si="94"/>
        <v>3278</v>
      </c>
      <c r="CG51" s="69">
        <f t="shared" si="109"/>
        <v>1873</v>
      </c>
      <c r="CH51" s="69">
        <f t="shared" si="95"/>
        <v>468</v>
      </c>
      <c r="CI51" s="69">
        <f t="shared" si="96"/>
        <v>0</v>
      </c>
      <c r="CJ51" s="69">
        <f t="shared" si="97"/>
        <v>0</v>
      </c>
      <c r="CK51" s="69">
        <f t="shared" si="98"/>
        <v>0</v>
      </c>
      <c r="CL51" s="69">
        <f t="shared" si="99"/>
        <v>0</v>
      </c>
    </row>
    <row r="52" spans="1:90" ht="13.7" customHeight="1">
      <c r="A52" s="50" t="str">
        <f t="shared" si="20"/>
        <v>Jun</v>
      </c>
      <c r="B52" s="41">
        <f t="shared" si="21"/>
        <v>4800</v>
      </c>
      <c r="C52" s="41">
        <f t="shared" si="22"/>
        <v>3395</v>
      </c>
      <c r="D52" s="41">
        <f t="shared" si="100"/>
        <v>1990</v>
      </c>
      <c r="E52" s="41">
        <f t="shared" si="23"/>
        <v>585</v>
      </c>
      <c r="F52" s="41">
        <f t="shared" si="24"/>
        <v>0</v>
      </c>
      <c r="G52" s="41">
        <f t="shared" si="25"/>
        <v>0</v>
      </c>
      <c r="H52" s="41">
        <f t="shared" si="26"/>
        <v>0</v>
      </c>
      <c r="I52" s="41">
        <f t="shared" si="27"/>
        <v>0</v>
      </c>
      <c r="J52" s="68" t="str">
        <f t="shared" si="28"/>
        <v>Jun</v>
      </c>
      <c r="K52" s="41">
        <f t="shared" si="29"/>
        <v>4800</v>
      </c>
      <c r="L52" s="69">
        <f t="shared" si="30"/>
        <v>3395</v>
      </c>
      <c r="M52" s="69">
        <f t="shared" si="101"/>
        <v>1990</v>
      </c>
      <c r="N52" s="69">
        <f t="shared" si="31"/>
        <v>585</v>
      </c>
      <c r="O52" s="69">
        <f t="shared" si="32"/>
        <v>0</v>
      </c>
      <c r="P52" s="69">
        <f t="shared" si="33"/>
        <v>0</v>
      </c>
      <c r="Q52" s="69">
        <f t="shared" si="34"/>
        <v>0</v>
      </c>
      <c r="R52" s="69">
        <f t="shared" si="35"/>
        <v>0</v>
      </c>
      <c r="S52" s="50" t="str">
        <f t="shared" si="36"/>
        <v>Jun</v>
      </c>
      <c r="T52" s="69">
        <f t="shared" si="37"/>
        <v>4800</v>
      </c>
      <c r="U52" s="69">
        <f t="shared" si="38"/>
        <v>3395</v>
      </c>
      <c r="V52" s="69">
        <f t="shared" si="102"/>
        <v>1990</v>
      </c>
      <c r="W52" s="69">
        <f t="shared" si="39"/>
        <v>585</v>
      </c>
      <c r="X52" s="69">
        <f t="shared" si="40"/>
        <v>0</v>
      </c>
      <c r="Y52" s="69">
        <f t="shared" si="41"/>
        <v>0</v>
      </c>
      <c r="Z52" s="69">
        <f t="shared" si="42"/>
        <v>0</v>
      </c>
      <c r="AA52" s="69">
        <f t="shared" si="43"/>
        <v>0</v>
      </c>
      <c r="AB52" s="50" t="str">
        <f t="shared" si="44"/>
        <v>Jun</v>
      </c>
      <c r="AC52" s="69">
        <f t="shared" si="45"/>
        <v>4800</v>
      </c>
      <c r="AD52" s="69">
        <f t="shared" si="46"/>
        <v>3395</v>
      </c>
      <c r="AE52" s="69">
        <f t="shared" si="103"/>
        <v>1990</v>
      </c>
      <c r="AF52" s="69">
        <f t="shared" si="47"/>
        <v>585</v>
      </c>
      <c r="AG52" s="69">
        <f t="shared" si="48"/>
        <v>0</v>
      </c>
      <c r="AH52" s="69">
        <f t="shared" si="49"/>
        <v>0</v>
      </c>
      <c r="AI52" s="69">
        <f t="shared" si="50"/>
        <v>0</v>
      </c>
      <c r="AJ52" s="69">
        <f t="shared" si="51"/>
        <v>0</v>
      </c>
      <c r="AK52" s="50" t="str">
        <f t="shared" si="52"/>
        <v>Jun</v>
      </c>
      <c r="AL52" s="69">
        <f t="shared" si="53"/>
        <v>4800</v>
      </c>
      <c r="AM52" s="69">
        <f t="shared" si="54"/>
        <v>3395</v>
      </c>
      <c r="AN52" s="69">
        <f t="shared" si="104"/>
        <v>1990</v>
      </c>
      <c r="AO52" s="69">
        <f t="shared" si="55"/>
        <v>585</v>
      </c>
      <c r="AP52" s="69">
        <f t="shared" si="56"/>
        <v>0</v>
      </c>
      <c r="AQ52" s="69">
        <f t="shared" si="57"/>
        <v>0</v>
      </c>
      <c r="AR52" s="69">
        <f t="shared" si="58"/>
        <v>0</v>
      </c>
      <c r="AS52" s="69">
        <f t="shared" si="59"/>
        <v>0</v>
      </c>
      <c r="AT52" s="50" t="str">
        <f t="shared" si="60"/>
        <v>Jun</v>
      </c>
      <c r="AU52" s="69">
        <f t="shared" si="61"/>
        <v>4800</v>
      </c>
      <c r="AV52" s="69">
        <f t="shared" si="62"/>
        <v>3395</v>
      </c>
      <c r="AW52" s="69">
        <f t="shared" si="105"/>
        <v>1990</v>
      </c>
      <c r="AX52" s="69">
        <f t="shared" si="63"/>
        <v>585</v>
      </c>
      <c r="AY52" s="69">
        <f t="shared" si="64"/>
        <v>0</v>
      </c>
      <c r="AZ52" s="69">
        <f t="shared" si="65"/>
        <v>0</v>
      </c>
      <c r="BA52" s="69">
        <f t="shared" si="66"/>
        <v>0</v>
      </c>
      <c r="BB52" s="69">
        <f t="shared" si="67"/>
        <v>0</v>
      </c>
      <c r="BC52" s="50" t="str">
        <f t="shared" si="68"/>
        <v>Jun</v>
      </c>
      <c r="BD52" s="69">
        <f t="shared" si="69"/>
        <v>4800</v>
      </c>
      <c r="BE52" s="69">
        <f t="shared" si="70"/>
        <v>3395</v>
      </c>
      <c r="BF52" s="69">
        <f t="shared" si="106"/>
        <v>1990</v>
      </c>
      <c r="BG52" s="69">
        <f t="shared" si="71"/>
        <v>585</v>
      </c>
      <c r="BH52" s="69">
        <f t="shared" si="72"/>
        <v>0</v>
      </c>
      <c r="BI52" s="69">
        <f t="shared" si="73"/>
        <v>0</v>
      </c>
      <c r="BJ52" s="69">
        <f t="shared" si="74"/>
        <v>0</v>
      </c>
      <c r="BK52" s="69">
        <f t="shared" si="75"/>
        <v>0</v>
      </c>
      <c r="BL52" s="50" t="str">
        <f t="shared" si="76"/>
        <v>Jun</v>
      </c>
      <c r="BM52" s="69">
        <f t="shared" si="77"/>
        <v>4800</v>
      </c>
      <c r="BN52" s="69">
        <f t="shared" si="78"/>
        <v>3395</v>
      </c>
      <c r="BO52" s="69">
        <f t="shared" si="107"/>
        <v>1990</v>
      </c>
      <c r="BP52" s="69">
        <f t="shared" si="79"/>
        <v>585</v>
      </c>
      <c r="BQ52" s="69">
        <f t="shared" si="80"/>
        <v>0</v>
      </c>
      <c r="BR52" s="69">
        <f t="shared" si="81"/>
        <v>0</v>
      </c>
      <c r="BS52" s="69">
        <f t="shared" si="82"/>
        <v>0</v>
      </c>
      <c r="BT52" s="69">
        <f t="shared" si="83"/>
        <v>0</v>
      </c>
      <c r="BU52" s="50" t="str">
        <f t="shared" si="84"/>
        <v>Jun</v>
      </c>
      <c r="BV52" s="69">
        <f t="shared" si="85"/>
        <v>4800</v>
      </c>
      <c r="BW52" s="69">
        <f t="shared" si="86"/>
        <v>3395</v>
      </c>
      <c r="BX52" s="69">
        <f t="shared" si="108"/>
        <v>1990</v>
      </c>
      <c r="BY52" s="69">
        <f t="shared" si="87"/>
        <v>585</v>
      </c>
      <c r="BZ52" s="69">
        <f t="shared" si="88"/>
        <v>0</v>
      </c>
      <c r="CA52" s="69">
        <f t="shared" si="89"/>
        <v>0</v>
      </c>
      <c r="CB52" s="69">
        <f t="shared" si="90"/>
        <v>0</v>
      </c>
      <c r="CC52" s="69">
        <f t="shared" si="91"/>
        <v>0</v>
      </c>
      <c r="CD52" s="50" t="str">
        <f t="shared" si="92"/>
        <v>Jun</v>
      </c>
      <c r="CE52" s="69">
        <f t="shared" si="93"/>
        <v>4800</v>
      </c>
      <c r="CF52" s="69">
        <f t="shared" si="94"/>
        <v>3395</v>
      </c>
      <c r="CG52" s="69">
        <f t="shared" si="109"/>
        <v>1990</v>
      </c>
      <c r="CH52" s="69">
        <f t="shared" si="95"/>
        <v>585</v>
      </c>
      <c r="CI52" s="69">
        <f t="shared" si="96"/>
        <v>0</v>
      </c>
      <c r="CJ52" s="69">
        <f t="shared" si="97"/>
        <v>0</v>
      </c>
      <c r="CK52" s="69">
        <f t="shared" si="98"/>
        <v>0</v>
      </c>
      <c r="CL52" s="69">
        <f t="shared" si="99"/>
        <v>0</v>
      </c>
    </row>
    <row r="53" spans="1:90" ht="13.7" customHeight="1">
      <c r="A53" s="50" t="str">
        <f t="shared" si="20"/>
        <v>Jul</v>
      </c>
      <c r="B53" s="41">
        <f t="shared" si="21"/>
        <v>4918</v>
      </c>
      <c r="C53" s="41">
        <f t="shared" si="22"/>
        <v>3513</v>
      </c>
      <c r="D53" s="41">
        <f t="shared" si="100"/>
        <v>2108</v>
      </c>
      <c r="E53" s="41">
        <f t="shared" si="23"/>
        <v>703</v>
      </c>
      <c r="F53" s="41">
        <f t="shared" si="24"/>
        <v>0</v>
      </c>
      <c r="G53" s="41">
        <f t="shared" si="25"/>
        <v>0</v>
      </c>
      <c r="H53" s="41">
        <f t="shared" si="26"/>
        <v>0</v>
      </c>
      <c r="I53" s="41">
        <f t="shared" si="27"/>
        <v>0</v>
      </c>
      <c r="J53" s="68" t="str">
        <f t="shared" si="28"/>
        <v>Jul</v>
      </c>
      <c r="K53" s="41">
        <f t="shared" si="29"/>
        <v>4918</v>
      </c>
      <c r="L53" s="69">
        <f t="shared" si="30"/>
        <v>3513</v>
      </c>
      <c r="M53" s="69">
        <f t="shared" si="101"/>
        <v>2108</v>
      </c>
      <c r="N53" s="69">
        <f t="shared" si="31"/>
        <v>703</v>
      </c>
      <c r="O53" s="69">
        <f t="shared" si="32"/>
        <v>0</v>
      </c>
      <c r="P53" s="69">
        <f t="shared" si="33"/>
        <v>0</v>
      </c>
      <c r="Q53" s="69">
        <f t="shared" si="34"/>
        <v>0</v>
      </c>
      <c r="R53" s="69">
        <f t="shared" si="35"/>
        <v>0</v>
      </c>
      <c r="S53" s="50" t="str">
        <f t="shared" si="36"/>
        <v>Jul</v>
      </c>
      <c r="T53" s="69">
        <f t="shared" si="37"/>
        <v>4918</v>
      </c>
      <c r="U53" s="69">
        <f t="shared" si="38"/>
        <v>3513</v>
      </c>
      <c r="V53" s="69">
        <f t="shared" si="102"/>
        <v>2108</v>
      </c>
      <c r="W53" s="69">
        <f t="shared" si="39"/>
        <v>703</v>
      </c>
      <c r="X53" s="69">
        <f t="shared" si="40"/>
        <v>0</v>
      </c>
      <c r="Y53" s="69">
        <f t="shared" si="41"/>
        <v>0</v>
      </c>
      <c r="Z53" s="69">
        <f t="shared" si="42"/>
        <v>0</v>
      </c>
      <c r="AA53" s="69">
        <f t="shared" si="43"/>
        <v>0</v>
      </c>
      <c r="AB53" s="50" t="str">
        <f t="shared" si="44"/>
        <v>Jul</v>
      </c>
      <c r="AC53" s="69">
        <f t="shared" si="45"/>
        <v>4918</v>
      </c>
      <c r="AD53" s="69">
        <f t="shared" si="46"/>
        <v>3513</v>
      </c>
      <c r="AE53" s="69">
        <f t="shared" si="103"/>
        <v>2108</v>
      </c>
      <c r="AF53" s="69">
        <f t="shared" si="47"/>
        <v>703</v>
      </c>
      <c r="AG53" s="69">
        <f t="shared" si="48"/>
        <v>0</v>
      </c>
      <c r="AH53" s="69">
        <f t="shared" si="49"/>
        <v>0</v>
      </c>
      <c r="AI53" s="69">
        <f t="shared" si="50"/>
        <v>0</v>
      </c>
      <c r="AJ53" s="69">
        <f t="shared" si="51"/>
        <v>0</v>
      </c>
      <c r="AK53" s="50" t="str">
        <f t="shared" si="52"/>
        <v>Jul</v>
      </c>
      <c r="AL53" s="69">
        <f t="shared" si="53"/>
        <v>4918</v>
      </c>
      <c r="AM53" s="69">
        <f t="shared" si="54"/>
        <v>3513</v>
      </c>
      <c r="AN53" s="69">
        <f t="shared" si="104"/>
        <v>2108</v>
      </c>
      <c r="AO53" s="69">
        <f t="shared" si="55"/>
        <v>703</v>
      </c>
      <c r="AP53" s="69">
        <f t="shared" si="56"/>
        <v>0</v>
      </c>
      <c r="AQ53" s="69">
        <f t="shared" si="57"/>
        <v>0</v>
      </c>
      <c r="AR53" s="69">
        <f t="shared" si="58"/>
        <v>0</v>
      </c>
      <c r="AS53" s="69">
        <f t="shared" si="59"/>
        <v>0</v>
      </c>
      <c r="AT53" s="50" t="str">
        <f t="shared" si="60"/>
        <v>Jul</v>
      </c>
      <c r="AU53" s="69">
        <f t="shared" si="61"/>
        <v>4918</v>
      </c>
      <c r="AV53" s="69">
        <f t="shared" si="62"/>
        <v>3513</v>
      </c>
      <c r="AW53" s="69">
        <f t="shared" si="105"/>
        <v>2108</v>
      </c>
      <c r="AX53" s="69">
        <f t="shared" si="63"/>
        <v>703</v>
      </c>
      <c r="AY53" s="69">
        <f t="shared" si="64"/>
        <v>0</v>
      </c>
      <c r="AZ53" s="69">
        <f t="shared" si="65"/>
        <v>0</v>
      </c>
      <c r="BA53" s="69">
        <f t="shared" si="66"/>
        <v>0</v>
      </c>
      <c r="BB53" s="69">
        <f t="shared" si="67"/>
        <v>0</v>
      </c>
      <c r="BC53" s="50" t="str">
        <f t="shared" si="68"/>
        <v>Jul</v>
      </c>
      <c r="BD53" s="69">
        <f t="shared" si="69"/>
        <v>4918</v>
      </c>
      <c r="BE53" s="69">
        <f t="shared" si="70"/>
        <v>3513</v>
      </c>
      <c r="BF53" s="69">
        <f t="shared" si="106"/>
        <v>2108</v>
      </c>
      <c r="BG53" s="69">
        <f t="shared" si="71"/>
        <v>703</v>
      </c>
      <c r="BH53" s="69">
        <f t="shared" si="72"/>
        <v>0</v>
      </c>
      <c r="BI53" s="69">
        <f t="shared" si="73"/>
        <v>0</v>
      </c>
      <c r="BJ53" s="69">
        <f t="shared" si="74"/>
        <v>0</v>
      </c>
      <c r="BK53" s="69">
        <f t="shared" si="75"/>
        <v>0</v>
      </c>
      <c r="BL53" s="50" t="str">
        <f t="shared" si="76"/>
        <v>Jul</v>
      </c>
      <c r="BM53" s="69">
        <f t="shared" si="77"/>
        <v>4918</v>
      </c>
      <c r="BN53" s="69">
        <f t="shared" si="78"/>
        <v>3513</v>
      </c>
      <c r="BO53" s="69">
        <f t="shared" si="107"/>
        <v>2108</v>
      </c>
      <c r="BP53" s="69">
        <f t="shared" si="79"/>
        <v>703</v>
      </c>
      <c r="BQ53" s="69">
        <f t="shared" si="80"/>
        <v>0</v>
      </c>
      <c r="BR53" s="69">
        <f t="shared" si="81"/>
        <v>0</v>
      </c>
      <c r="BS53" s="69">
        <f t="shared" si="82"/>
        <v>0</v>
      </c>
      <c r="BT53" s="69">
        <f t="shared" si="83"/>
        <v>0</v>
      </c>
      <c r="BU53" s="50" t="str">
        <f t="shared" si="84"/>
        <v>Jul</v>
      </c>
      <c r="BV53" s="69">
        <f t="shared" si="85"/>
        <v>4918</v>
      </c>
      <c r="BW53" s="69">
        <f t="shared" si="86"/>
        <v>3513</v>
      </c>
      <c r="BX53" s="69">
        <f t="shared" si="108"/>
        <v>2108</v>
      </c>
      <c r="BY53" s="69">
        <f t="shared" si="87"/>
        <v>703</v>
      </c>
      <c r="BZ53" s="69">
        <f t="shared" si="88"/>
        <v>0</v>
      </c>
      <c r="CA53" s="69">
        <f t="shared" si="89"/>
        <v>0</v>
      </c>
      <c r="CB53" s="69">
        <f t="shared" si="90"/>
        <v>0</v>
      </c>
      <c r="CC53" s="69">
        <f t="shared" si="91"/>
        <v>0</v>
      </c>
      <c r="CD53" s="50" t="str">
        <f t="shared" si="92"/>
        <v>Jul</v>
      </c>
      <c r="CE53" s="69">
        <f t="shared" si="93"/>
        <v>4918</v>
      </c>
      <c r="CF53" s="69">
        <f t="shared" si="94"/>
        <v>3513</v>
      </c>
      <c r="CG53" s="69">
        <f t="shared" si="109"/>
        <v>2108</v>
      </c>
      <c r="CH53" s="69">
        <f t="shared" si="95"/>
        <v>703</v>
      </c>
      <c r="CI53" s="69">
        <f t="shared" si="96"/>
        <v>0</v>
      </c>
      <c r="CJ53" s="69">
        <f t="shared" si="97"/>
        <v>0</v>
      </c>
      <c r="CK53" s="69">
        <f t="shared" si="98"/>
        <v>0</v>
      </c>
      <c r="CL53" s="69">
        <f t="shared" si="99"/>
        <v>0</v>
      </c>
    </row>
    <row r="54" spans="1:90" ht="13.7" customHeight="1">
      <c r="A54" s="50" t="str">
        <f t="shared" si="20"/>
        <v>Aug</v>
      </c>
      <c r="B54" s="41">
        <f t="shared" si="21"/>
        <v>5035</v>
      </c>
      <c r="C54" s="41">
        <f t="shared" si="22"/>
        <v>3630</v>
      </c>
      <c r="D54" s="41">
        <f t="shared" si="100"/>
        <v>2225</v>
      </c>
      <c r="E54" s="41">
        <f t="shared" si="23"/>
        <v>820</v>
      </c>
      <c r="F54" s="41">
        <f t="shared" si="24"/>
        <v>0</v>
      </c>
      <c r="G54" s="41">
        <f t="shared" si="25"/>
        <v>0</v>
      </c>
      <c r="H54" s="41">
        <f t="shared" si="26"/>
        <v>0</v>
      </c>
      <c r="I54" s="41">
        <f t="shared" si="27"/>
        <v>0</v>
      </c>
      <c r="J54" s="68" t="str">
        <f t="shared" si="28"/>
        <v>Aug</v>
      </c>
      <c r="K54" s="41">
        <f t="shared" si="29"/>
        <v>5035</v>
      </c>
      <c r="L54" s="69">
        <f t="shared" si="30"/>
        <v>3630</v>
      </c>
      <c r="M54" s="69">
        <f t="shared" si="101"/>
        <v>2225</v>
      </c>
      <c r="N54" s="69">
        <f t="shared" si="31"/>
        <v>820</v>
      </c>
      <c r="O54" s="69">
        <f t="shared" si="32"/>
        <v>0</v>
      </c>
      <c r="P54" s="69">
        <f t="shared" si="33"/>
        <v>0</v>
      </c>
      <c r="Q54" s="69">
        <f t="shared" si="34"/>
        <v>0</v>
      </c>
      <c r="R54" s="69">
        <f t="shared" si="35"/>
        <v>0</v>
      </c>
      <c r="S54" s="50" t="str">
        <f t="shared" si="36"/>
        <v>Aug</v>
      </c>
      <c r="T54" s="69">
        <f t="shared" si="37"/>
        <v>5035</v>
      </c>
      <c r="U54" s="69">
        <f t="shared" si="38"/>
        <v>3630</v>
      </c>
      <c r="V54" s="69">
        <f t="shared" si="102"/>
        <v>2225</v>
      </c>
      <c r="W54" s="69">
        <f t="shared" si="39"/>
        <v>820</v>
      </c>
      <c r="X54" s="69">
        <f t="shared" si="40"/>
        <v>0</v>
      </c>
      <c r="Y54" s="69">
        <f t="shared" si="41"/>
        <v>0</v>
      </c>
      <c r="Z54" s="69">
        <f t="shared" si="42"/>
        <v>0</v>
      </c>
      <c r="AA54" s="69">
        <f t="shared" si="43"/>
        <v>0</v>
      </c>
      <c r="AB54" s="50" t="str">
        <f t="shared" si="44"/>
        <v>Aug</v>
      </c>
      <c r="AC54" s="69">
        <f t="shared" si="45"/>
        <v>5035</v>
      </c>
      <c r="AD54" s="69">
        <f t="shared" si="46"/>
        <v>3630</v>
      </c>
      <c r="AE54" s="69">
        <f t="shared" si="103"/>
        <v>2225</v>
      </c>
      <c r="AF54" s="69">
        <f t="shared" si="47"/>
        <v>820</v>
      </c>
      <c r="AG54" s="69">
        <f t="shared" si="48"/>
        <v>0</v>
      </c>
      <c r="AH54" s="69">
        <f t="shared" si="49"/>
        <v>0</v>
      </c>
      <c r="AI54" s="69">
        <f t="shared" si="50"/>
        <v>0</v>
      </c>
      <c r="AJ54" s="69">
        <f t="shared" si="51"/>
        <v>0</v>
      </c>
      <c r="AK54" s="50" t="str">
        <f t="shared" si="52"/>
        <v>Aug</v>
      </c>
      <c r="AL54" s="69">
        <f t="shared" si="53"/>
        <v>5035</v>
      </c>
      <c r="AM54" s="69">
        <f t="shared" si="54"/>
        <v>3630</v>
      </c>
      <c r="AN54" s="69">
        <f t="shared" si="104"/>
        <v>2225</v>
      </c>
      <c r="AO54" s="69">
        <f t="shared" si="55"/>
        <v>820</v>
      </c>
      <c r="AP54" s="69">
        <f t="shared" si="56"/>
        <v>0</v>
      </c>
      <c r="AQ54" s="69">
        <f t="shared" si="57"/>
        <v>0</v>
      </c>
      <c r="AR54" s="69">
        <f t="shared" si="58"/>
        <v>0</v>
      </c>
      <c r="AS54" s="69">
        <f t="shared" si="59"/>
        <v>0</v>
      </c>
      <c r="AT54" s="50" t="str">
        <f t="shared" si="60"/>
        <v>Aug</v>
      </c>
      <c r="AU54" s="69">
        <f t="shared" si="61"/>
        <v>5035</v>
      </c>
      <c r="AV54" s="69">
        <f t="shared" si="62"/>
        <v>3630</v>
      </c>
      <c r="AW54" s="69">
        <f t="shared" si="105"/>
        <v>2225</v>
      </c>
      <c r="AX54" s="69">
        <f t="shared" si="63"/>
        <v>820</v>
      </c>
      <c r="AY54" s="69">
        <f t="shared" si="64"/>
        <v>0</v>
      </c>
      <c r="AZ54" s="69">
        <f t="shared" si="65"/>
        <v>0</v>
      </c>
      <c r="BA54" s="69">
        <f t="shared" si="66"/>
        <v>0</v>
      </c>
      <c r="BB54" s="69">
        <f t="shared" si="67"/>
        <v>0</v>
      </c>
      <c r="BC54" s="50" t="str">
        <f t="shared" si="68"/>
        <v>Aug</v>
      </c>
      <c r="BD54" s="69">
        <f t="shared" si="69"/>
        <v>5035</v>
      </c>
      <c r="BE54" s="69">
        <f t="shared" si="70"/>
        <v>3630</v>
      </c>
      <c r="BF54" s="69">
        <f t="shared" si="106"/>
        <v>2225</v>
      </c>
      <c r="BG54" s="69">
        <f t="shared" si="71"/>
        <v>820</v>
      </c>
      <c r="BH54" s="69">
        <f t="shared" si="72"/>
        <v>0</v>
      </c>
      <c r="BI54" s="69">
        <f t="shared" si="73"/>
        <v>0</v>
      </c>
      <c r="BJ54" s="69">
        <f t="shared" si="74"/>
        <v>0</v>
      </c>
      <c r="BK54" s="69">
        <f t="shared" si="75"/>
        <v>0</v>
      </c>
      <c r="BL54" s="50" t="str">
        <f t="shared" si="76"/>
        <v>Aug</v>
      </c>
      <c r="BM54" s="69">
        <f t="shared" si="77"/>
        <v>5035</v>
      </c>
      <c r="BN54" s="69">
        <f t="shared" si="78"/>
        <v>3630</v>
      </c>
      <c r="BO54" s="69">
        <f t="shared" si="107"/>
        <v>2225</v>
      </c>
      <c r="BP54" s="69">
        <f t="shared" si="79"/>
        <v>820</v>
      </c>
      <c r="BQ54" s="69">
        <f t="shared" si="80"/>
        <v>0</v>
      </c>
      <c r="BR54" s="69">
        <f t="shared" si="81"/>
        <v>0</v>
      </c>
      <c r="BS54" s="69">
        <f t="shared" si="82"/>
        <v>0</v>
      </c>
      <c r="BT54" s="69">
        <f t="shared" si="83"/>
        <v>0</v>
      </c>
      <c r="BU54" s="50" t="str">
        <f t="shared" si="84"/>
        <v>Aug</v>
      </c>
      <c r="BV54" s="69">
        <f t="shared" si="85"/>
        <v>5035</v>
      </c>
      <c r="BW54" s="69">
        <f t="shared" si="86"/>
        <v>3630</v>
      </c>
      <c r="BX54" s="69">
        <f t="shared" si="108"/>
        <v>2225</v>
      </c>
      <c r="BY54" s="69">
        <f t="shared" si="87"/>
        <v>820</v>
      </c>
      <c r="BZ54" s="69">
        <f t="shared" si="88"/>
        <v>0</v>
      </c>
      <c r="CA54" s="69">
        <f t="shared" si="89"/>
        <v>0</v>
      </c>
      <c r="CB54" s="69">
        <f t="shared" si="90"/>
        <v>0</v>
      </c>
      <c r="CC54" s="69">
        <f t="shared" si="91"/>
        <v>0</v>
      </c>
      <c r="CD54" s="50" t="str">
        <f t="shared" si="92"/>
        <v>Aug</v>
      </c>
      <c r="CE54" s="69">
        <f t="shared" si="93"/>
        <v>5035</v>
      </c>
      <c r="CF54" s="69">
        <f t="shared" si="94"/>
        <v>3630</v>
      </c>
      <c r="CG54" s="69">
        <f t="shared" si="109"/>
        <v>2225</v>
      </c>
      <c r="CH54" s="69">
        <f t="shared" si="95"/>
        <v>820</v>
      </c>
      <c r="CI54" s="69">
        <f t="shared" si="96"/>
        <v>0</v>
      </c>
      <c r="CJ54" s="69">
        <f t="shared" si="97"/>
        <v>0</v>
      </c>
      <c r="CK54" s="69">
        <f t="shared" si="98"/>
        <v>0</v>
      </c>
      <c r="CL54" s="69">
        <f t="shared" si="99"/>
        <v>0</v>
      </c>
    </row>
    <row r="55" spans="1:90" ht="13.7" customHeight="1">
      <c r="A55" s="50" t="str">
        <f t="shared" si="20"/>
        <v>Sep</v>
      </c>
      <c r="B55" s="41">
        <f t="shared" si="21"/>
        <v>5152</v>
      </c>
      <c r="C55" s="41">
        <f t="shared" si="22"/>
        <v>3747</v>
      </c>
      <c r="D55" s="41">
        <f t="shared" si="100"/>
        <v>2342</v>
      </c>
      <c r="E55" s="41">
        <f t="shared" si="23"/>
        <v>937</v>
      </c>
      <c r="F55" s="41">
        <f t="shared" si="24"/>
        <v>0</v>
      </c>
      <c r="G55" s="41">
        <f t="shared" si="25"/>
        <v>0</v>
      </c>
      <c r="H55" s="41">
        <f t="shared" si="26"/>
        <v>0</v>
      </c>
      <c r="I55" s="41">
        <f t="shared" si="27"/>
        <v>0</v>
      </c>
      <c r="J55" s="68" t="str">
        <f t="shared" si="28"/>
        <v>Sep</v>
      </c>
      <c r="K55" s="41">
        <f t="shared" si="29"/>
        <v>5152</v>
      </c>
      <c r="L55" s="69">
        <f t="shared" si="30"/>
        <v>3747</v>
      </c>
      <c r="M55" s="69">
        <f t="shared" si="101"/>
        <v>2342</v>
      </c>
      <c r="N55" s="69">
        <f t="shared" si="31"/>
        <v>937</v>
      </c>
      <c r="O55" s="69">
        <f t="shared" si="32"/>
        <v>0</v>
      </c>
      <c r="P55" s="69">
        <f t="shared" si="33"/>
        <v>0</v>
      </c>
      <c r="Q55" s="69">
        <f t="shared" si="34"/>
        <v>0</v>
      </c>
      <c r="R55" s="69">
        <f t="shared" si="35"/>
        <v>0</v>
      </c>
      <c r="S55" s="50" t="str">
        <f t="shared" si="36"/>
        <v>Sep</v>
      </c>
      <c r="T55" s="69">
        <f t="shared" si="37"/>
        <v>5152</v>
      </c>
      <c r="U55" s="69">
        <f t="shared" si="38"/>
        <v>3747</v>
      </c>
      <c r="V55" s="69">
        <f t="shared" si="102"/>
        <v>2342</v>
      </c>
      <c r="W55" s="69">
        <f t="shared" si="39"/>
        <v>937</v>
      </c>
      <c r="X55" s="69">
        <f t="shared" si="40"/>
        <v>0</v>
      </c>
      <c r="Y55" s="69">
        <f t="shared" si="41"/>
        <v>0</v>
      </c>
      <c r="Z55" s="69">
        <f t="shared" si="42"/>
        <v>0</v>
      </c>
      <c r="AA55" s="69">
        <f t="shared" si="43"/>
        <v>0</v>
      </c>
      <c r="AB55" s="50" t="str">
        <f t="shared" si="44"/>
        <v>Sep</v>
      </c>
      <c r="AC55" s="69">
        <f t="shared" si="45"/>
        <v>5152</v>
      </c>
      <c r="AD55" s="69">
        <f t="shared" si="46"/>
        <v>3747</v>
      </c>
      <c r="AE55" s="69">
        <f t="shared" si="103"/>
        <v>2342</v>
      </c>
      <c r="AF55" s="69">
        <f t="shared" si="47"/>
        <v>937</v>
      </c>
      <c r="AG55" s="69">
        <f t="shared" si="48"/>
        <v>0</v>
      </c>
      <c r="AH55" s="69">
        <f t="shared" si="49"/>
        <v>0</v>
      </c>
      <c r="AI55" s="69">
        <f t="shared" si="50"/>
        <v>0</v>
      </c>
      <c r="AJ55" s="69">
        <f t="shared" si="51"/>
        <v>0</v>
      </c>
      <c r="AK55" s="50" t="str">
        <f t="shared" si="52"/>
        <v>Sep</v>
      </c>
      <c r="AL55" s="69">
        <f t="shared" si="53"/>
        <v>5152</v>
      </c>
      <c r="AM55" s="69">
        <f t="shared" si="54"/>
        <v>3747</v>
      </c>
      <c r="AN55" s="69">
        <f t="shared" si="104"/>
        <v>2342</v>
      </c>
      <c r="AO55" s="69">
        <f t="shared" si="55"/>
        <v>937</v>
      </c>
      <c r="AP55" s="69">
        <f t="shared" si="56"/>
        <v>0</v>
      </c>
      <c r="AQ55" s="69">
        <f t="shared" si="57"/>
        <v>0</v>
      </c>
      <c r="AR55" s="69">
        <f t="shared" si="58"/>
        <v>0</v>
      </c>
      <c r="AS55" s="69">
        <f t="shared" si="59"/>
        <v>0</v>
      </c>
      <c r="AT55" s="50" t="str">
        <f t="shared" si="60"/>
        <v>Sep</v>
      </c>
      <c r="AU55" s="69">
        <f t="shared" si="61"/>
        <v>5152</v>
      </c>
      <c r="AV55" s="69">
        <f t="shared" si="62"/>
        <v>3747</v>
      </c>
      <c r="AW55" s="69">
        <f t="shared" si="105"/>
        <v>2342</v>
      </c>
      <c r="AX55" s="69">
        <f t="shared" si="63"/>
        <v>937</v>
      </c>
      <c r="AY55" s="69">
        <f t="shared" si="64"/>
        <v>0</v>
      </c>
      <c r="AZ55" s="69">
        <f t="shared" si="65"/>
        <v>0</v>
      </c>
      <c r="BA55" s="69">
        <f t="shared" si="66"/>
        <v>0</v>
      </c>
      <c r="BB55" s="69">
        <f t="shared" si="67"/>
        <v>0</v>
      </c>
      <c r="BC55" s="50" t="str">
        <f t="shared" si="68"/>
        <v>Sep</v>
      </c>
      <c r="BD55" s="69">
        <f t="shared" si="69"/>
        <v>5152</v>
      </c>
      <c r="BE55" s="69">
        <f t="shared" si="70"/>
        <v>3747</v>
      </c>
      <c r="BF55" s="69">
        <f t="shared" si="106"/>
        <v>2342</v>
      </c>
      <c r="BG55" s="69">
        <f t="shared" si="71"/>
        <v>937</v>
      </c>
      <c r="BH55" s="69">
        <f t="shared" si="72"/>
        <v>0</v>
      </c>
      <c r="BI55" s="69">
        <f t="shared" si="73"/>
        <v>0</v>
      </c>
      <c r="BJ55" s="69">
        <f t="shared" si="74"/>
        <v>0</v>
      </c>
      <c r="BK55" s="69">
        <f t="shared" si="75"/>
        <v>0</v>
      </c>
      <c r="BL55" s="50" t="str">
        <f t="shared" si="76"/>
        <v>Sep</v>
      </c>
      <c r="BM55" s="69">
        <f t="shared" si="77"/>
        <v>5152</v>
      </c>
      <c r="BN55" s="69">
        <f t="shared" si="78"/>
        <v>3747</v>
      </c>
      <c r="BO55" s="69">
        <f t="shared" si="107"/>
        <v>2342</v>
      </c>
      <c r="BP55" s="69">
        <f t="shared" si="79"/>
        <v>937</v>
      </c>
      <c r="BQ55" s="69">
        <f t="shared" si="80"/>
        <v>0</v>
      </c>
      <c r="BR55" s="69">
        <f t="shared" si="81"/>
        <v>0</v>
      </c>
      <c r="BS55" s="69">
        <f t="shared" si="82"/>
        <v>0</v>
      </c>
      <c r="BT55" s="69">
        <f t="shared" si="83"/>
        <v>0</v>
      </c>
      <c r="BU55" s="50" t="str">
        <f t="shared" si="84"/>
        <v>Sep</v>
      </c>
      <c r="BV55" s="69">
        <f t="shared" si="85"/>
        <v>5152</v>
      </c>
      <c r="BW55" s="69">
        <f t="shared" si="86"/>
        <v>3747</v>
      </c>
      <c r="BX55" s="69">
        <f t="shared" si="108"/>
        <v>2342</v>
      </c>
      <c r="BY55" s="69">
        <f t="shared" si="87"/>
        <v>937</v>
      </c>
      <c r="BZ55" s="69">
        <f t="shared" si="88"/>
        <v>0</v>
      </c>
      <c r="CA55" s="69">
        <f t="shared" si="89"/>
        <v>0</v>
      </c>
      <c r="CB55" s="69">
        <f t="shared" si="90"/>
        <v>0</v>
      </c>
      <c r="CC55" s="69">
        <f t="shared" si="91"/>
        <v>0</v>
      </c>
      <c r="CD55" s="50" t="str">
        <f t="shared" si="92"/>
        <v>Sep</v>
      </c>
      <c r="CE55" s="69">
        <f t="shared" si="93"/>
        <v>5152</v>
      </c>
      <c r="CF55" s="69">
        <f t="shared" si="94"/>
        <v>3747</v>
      </c>
      <c r="CG55" s="69">
        <f t="shared" si="109"/>
        <v>2342</v>
      </c>
      <c r="CH55" s="69">
        <f t="shared" si="95"/>
        <v>937</v>
      </c>
      <c r="CI55" s="69">
        <f t="shared" si="96"/>
        <v>0</v>
      </c>
      <c r="CJ55" s="69">
        <f t="shared" si="97"/>
        <v>0</v>
      </c>
      <c r="CK55" s="69">
        <f t="shared" si="98"/>
        <v>0</v>
      </c>
      <c r="CL55" s="69">
        <f t="shared" si="99"/>
        <v>0</v>
      </c>
    </row>
    <row r="56" spans="1:90" ht="13.7" customHeight="1">
      <c r="A56" s="50" t="str">
        <f t="shared" si="20"/>
        <v>Oct</v>
      </c>
      <c r="B56" s="41">
        <f t="shared" si="21"/>
        <v>5269</v>
      </c>
      <c r="C56" s="41">
        <f t="shared" si="22"/>
        <v>3864</v>
      </c>
      <c r="D56" s="41">
        <f t="shared" si="100"/>
        <v>2459</v>
      </c>
      <c r="E56" s="41">
        <f t="shared" si="23"/>
        <v>1054</v>
      </c>
      <c r="F56" s="41">
        <f t="shared" si="24"/>
        <v>0</v>
      </c>
      <c r="G56" s="41">
        <f t="shared" si="25"/>
        <v>0</v>
      </c>
      <c r="H56" s="41">
        <f t="shared" si="26"/>
        <v>0</v>
      </c>
      <c r="I56" s="41">
        <f t="shared" si="27"/>
        <v>0</v>
      </c>
      <c r="J56" s="68" t="str">
        <f t="shared" si="28"/>
        <v>Oct</v>
      </c>
      <c r="K56" s="41">
        <f t="shared" si="29"/>
        <v>5269</v>
      </c>
      <c r="L56" s="69">
        <f t="shared" si="30"/>
        <v>3864</v>
      </c>
      <c r="M56" s="69">
        <f t="shared" si="101"/>
        <v>2459</v>
      </c>
      <c r="N56" s="69">
        <f t="shared" si="31"/>
        <v>1054</v>
      </c>
      <c r="O56" s="69">
        <f t="shared" si="32"/>
        <v>0</v>
      </c>
      <c r="P56" s="69">
        <f t="shared" si="33"/>
        <v>0</v>
      </c>
      <c r="Q56" s="69">
        <f t="shared" si="34"/>
        <v>0</v>
      </c>
      <c r="R56" s="69">
        <f t="shared" si="35"/>
        <v>0</v>
      </c>
      <c r="S56" s="50" t="str">
        <f t="shared" si="36"/>
        <v>Oct</v>
      </c>
      <c r="T56" s="69">
        <f t="shared" si="37"/>
        <v>5269</v>
      </c>
      <c r="U56" s="69">
        <f t="shared" si="38"/>
        <v>3864</v>
      </c>
      <c r="V56" s="69">
        <f t="shared" si="102"/>
        <v>2459</v>
      </c>
      <c r="W56" s="69">
        <f t="shared" si="39"/>
        <v>1054</v>
      </c>
      <c r="X56" s="69">
        <f t="shared" si="40"/>
        <v>0</v>
      </c>
      <c r="Y56" s="69">
        <f t="shared" si="41"/>
        <v>0</v>
      </c>
      <c r="Z56" s="69">
        <f t="shared" si="42"/>
        <v>0</v>
      </c>
      <c r="AA56" s="69">
        <f t="shared" si="43"/>
        <v>0</v>
      </c>
      <c r="AB56" s="50" t="str">
        <f t="shared" si="44"/>
        <v>Oct</v>
      </c>
      <c r="AC56" s="69">
        <f t="shared" si="45"/>
        <v>5269</v>
      </c>
      <c r="AD56" s="69">
        <f t="shared" si="46"/>
        <v>3864</v>
      </c>
      <c r="AE56" s="69">
        <f t="shared" si="103"/>
        <v>2459</v>
      </c>
      <c r="AF56" s="69">
        <f t="shared" si="47"/>
        <v>1054</v>
      </c>
      <c r="AG56" s="69">
        <f t="shared" si="48"/>
        <v>0</v>
      </c>
      <c r="AH56" s="69">
        <f t="shared" si="49"/>
        <v>0</v>
      </c>
      <c r="AI56" s="69">
        <f t="shared" si="50"/>
        <v>0</v>
      </c>
      <c r="AJ56" s="69">
        <f t="shared" si="51"/>
        <v>0</v>
      </c>
      <c r="AK56" s="50" t="str">
        <f t="shared" si="52"/>
        <v>Oct</v>
      </c>
      <c r="AL56" s="69">
        <f t="shared" si="53"/>
        <v>5269</v>
      </c>
      <c r="AM56" s="69">
        <f t="shared" si="54"/>
        <v>3864</v>
      </c>
      <c r="AN56" s="69">
        <f t="shared" si="104"/>
        <v>2459</v>
      </c>
      <c r="AO56" s="69">
        <f t="shared" si="55"/>
        <v>1054</v>
      </c>
      <c r="AP56" s="69">
        <f t="shared" si="56"/>
        <v>0</v>
      </c>
      <c r="AQ56" s="69">
        <f t="shared" si="57"/>
        <v>0</v>
      </c>
      <c r="AR56" s="69">
        <f t="shared" si="58"/>
        <v>0</v>
      </c>
      <c r="AS56" s="69">
        <f t="shared" si="59"/>
        <v>0</v>
      </c>
      <c r="AT56" s="50" t="str">
        <f t="shared" si="60"/>
        <v>Oct</v>
      </c>
      <c r="AU56" s="69">
        <f t="shared" si="61"/>
        <v>5269</v>
      </c>
      <c r="AV56" s="69">
        <f t="shared" si="62"/>
        <v>3864</v>
      </c>
      <c r="AW56" s="69">
        <f t="shared" si="105"/>
        <v>2459</v>
      </c>
      <c r="AX56" s="69">
        <f t="shared" si="63"/>
        <v>1054</v>
      </c>
      <c r="AY56" s="69">
        <f t="shared" si="64"/>
        <v>0</v>
      </c>
      <c r="AZ56" s="69">
        <f t="shared" si="65"/>
        <v>0</v>
      </c>
      <c r="BA56" s="69">
        <f t="shared" si="66"/>
        <v>0</v>
      </c>
      <c r="BB56" s="69">
        <f t="shared" si="67"/>
        <v>0</v>
      </c>
      <c r="BC56" s="50" t="str">
        <f t="shared" si="68"/>
        <v>Oct</v>
      </c>
      <c r="BD56" s="69">
        <f t="shared" si="69"/>
        <v>5269</v>
      </c>
      <c r="BE56" s="69">
        <f t="shared" si="70"/>
        <v>3864</v>
      </c>
      <c r="BF56" s="69">
        <f t="shared" si="106"/>
        <v>2459</v>
      </c>
      <c r="BG56" s="69">
        <f t="shared" si="71"/>
        <v>1054</v>
      </c>
      <c r="BH56" s="69">
        <f t="shared" si="72"/>
        <v>0</v>
      </c>
      <c r="BI56" s="69">
        <f t="shared" si="73"/>
        <v>0</v>
      </c>
      <c r="BJ56" s="69">
        <f t="shared" si="74"/>
        <v>0</v>
      </c>
      <c r="BK56" s="69">
        <f t="shared" si="75"/>
        <v>0</v>
      </c>
      <c r="BL56" s="50" t="str">
        <f t="shared" si="76"/>
        <v>Oct</v>
      </c>
      <c r="BM56" s="69">
        <f t="shared" si="77"/>
        <v>5269</v>
      </c>
      <c r="BN56" s="69">
        <f t="shared" si="78"/>
        <v>3864</v>
      </c>
      <c r="BO56" s="69">
        <f t="shared" si="107"/>
        <v>2459</v>
      </c>
      <c r="BP56" s="69">
        <f t="shared" si="79"/>
        <v>1054</v>
      </c>
      <c r="BQ56" s="69">
        <f t="shared" si="80"/>
        <v>0</v>
      </c>
      <c r="BR56" s="69">
        <f t="shared" si="81"/>
        <v>0</v>
      </c>
      <c r="BS56" s="69">
        <f t="shared" si="82"/>
        <v>0</v>
      </c>
      <c r="BT56" s="69">
        <f t="shared" si="83"/>
        <v>0</v>
      </c>
      <c r="BU56" s="50" t="str">
        <f t="shared" si="84"/>
        <v>Oct</v>
      </c>
      <c r="BV56" s="69">
        <f t="shared" si="85"/>
        <v>5269</v>
      </c>
      <c r="BW56" s="69">
        <f t="shared" si="86"/>
        <v>3864</v>
      </c>
      <c r="BX56" s="69">
        <f t="shared" si="108"/>
        <v>2459</v>
      </c>
      <c r="BY56" s="69">
        <f t="shared" si="87"/>
        <v>1054</v>
      </c>
      <c r="BZ56" s="69">
        <f t="shared" si="88"/>
        <v>0</v>
      </c>
      <c r="CA56" s="69">
        <f t="shared" si="89"/>
        <v>0</v>
      </c>
      <c r="CB56" s="69">
        <f t="shared" si="90"/>
        <v>0</v>
      </c>
      <c r="CC56" s="69">
        <f t="shared" si="91"/>
        <v>0</v>
      </c>
      <c r="CD56" s="50" t="str">
        <f t="shared" si="92"/>
        <v>Oct</v>
      </c>
      <c r="CE56" s="69">
        <f t="shared" si="93"/>
        <v>5269</v>
      </c>
      <c r="CF56" s="69">
        <f t="shared" si="94"/>
        <v>3864</v>
      </c>
      <c r="CG56" s="69">
        <f t="shared" si="109"/>
        <v>2459</v>
      </c>
      <c r="CH56" s="69">
        <f t="shared" si="95"/>
        <v>1054</v>
      </c>
      <c r="CI56" s="69">
        <f t="shared" si="96"/>
        <v>0</v>
      </c>
      <c r="CJ56" s="69">
        <f t="shared" si="97"/>
        <v>0</v>
      </c>
      <c r="CK56" s="69">
        <f t="shared" si="98"/>
        <v>0</v>
      </c>
      <c r="CL56" s="69">
        <f t="shared" si="99"/>
        <v>0</v>
      </c>
    </row>
    <row r="57" spans="1:90" ht="13.7" customHeight="1">
      <c r="A57" s="50" t="str">
        <f t="shared" si="20"/>
        <v>Nov</v>
      </c>
      <c r="B57" s="41">
        <f t="shared" si="21"/>
        <v>5386</v>
      </c>
      <c r="C57" s="41">
        <f t="shared" si="22"/>
        <v>3981</v>
      </c>
      <c r="D57" s="41">
        <f t="shared" si="100"/>
        <v>2576</v>
      </c>
      <c r="E57" s="41">
        <f t="shared" si="23"/>
        <v>1171</v>
      </c>
      <c r="F57" s="41">
        <f t="shared" si="24"/>
        <v>0</v>
      </c>
      <c r="G57" s="41">
        <f t="shared" si="25"/>
        <v>0</v>
      </c>
      <c r="H57" s="41">
        <f t="shared" si="26"/>
        <v>0</v>
      </c>
      <c r="I57" s="41">
        <f t="shared" si="27"/>
        <v>0</v>
      </c>
      <c r="J57" s="68" t="str">
        <f t="shared" si="28"/>
        <v>Nov</v>
      </c>
      <c r="K57" s="41">
        <f t="shared" si="29"/>
        <v>5386</v>
      </c>
      <c r="L57" s="69">
        <f t="shared" si="30"/>
        <v>3981</v>
      </c>
      <c r="M57" s="69">
        <f t="shared" si="101"/>
        <v>2576</v>
      </c>
      <c r="N57" s="69">
        <f t="shared" si="31"/>
        <v>1171</v>
      </c>
      <c r="O57" s="69">
        <f t="shared" si="32"/>
        <v>0</v>
      </c>
      <c r="P57" s="69">
        <f t="shared" si="33"/>
        <v>0</v>
      </c>
      <c r="Q57" s="69">
        <f t="shared" si="34"/>
        <v>0</v>
      </c>
      <c r="R57" s="69">
        <f t="shared" si="35"/>
        <v>0</v>
      </c>
      <c r="S57" s="50" t="str">
        <f t="shared" si="36"/>
        <v>Nov</v>
      </c>
      <c r="T57" s="69">
        <f t="shared" si="37"/>
        <v>5386</v>
      </c>
      <c r="U57" s="69">
        <f t="shared" si="38"/>
        <v>3981</v>
      </c>
      <c r="V57" s="69">
        <f t="shared" si="102"/>
        <v>2576</v>
      </c>
      <c r="W57" s="69">
        <f t="shared" si="39"/>
        <v>1171</v>
      </c>
      <c r="X57" s="69">
        <f t="shared" si="40"/>
        <v>0</v>
      </c>
      <c r="Y57" s="69">
        <f t="shared" si="41"/>
        <v>0</v>
      </c>
      <c r="Z57" s="69">
        <f t="shared" si="42"/>
        <v>0</v>
      </c>
      <c r="AA57" s="69">
        <f t="shared" si="43"/>
        <v>0</v>
      </c>
      <c r="AB57" s="50" t="str">
        <f t="shared" si="44"/>
        <v>Nov</v>
      </c>
      <c r="AC57" s="69">
        <f t="shared" si="45"/>
        <v>5386</v>
      </c>
      <c r="AD57" s="69">
        <f t="shared" si="46"/>
        <v>3981</v>
      </c>
      <c r="AE57" s="69">
        <f t="shared" si="103"/>
        <v>2576</v>
      </c>
      <c r="AF57" s="69">
        <f t="shared" si="47"/>
        <v>1171</v>
      </c>
      <c r="AG57" s="69">
        <f t="shared" si="48"/>
        <v>0</v>
      </c>
      <c r="AH57" s="69">
        <f t="shared" si="49"/>
        <v>0</v>
      </c>
      <c r="AI57" s="69">
        <f t="shared" si="50"/>
        <v>0</v>
      </c>
      <c r="AJ57" s="69">
        <f t="shared" si="51"/>
        <v>0</v>
      </c>
      <c r="AK57" s="50" t="str">
        <f t="shared" si="52"/>
        <v>Nov</v>
      </c>
      <c r="AL57" s="69">
        <f t="shared" si="53"/>
        <v>5386</v>
      </c>
      <c r="AM57" s="69">
        <f t="shared" si="54"/>
        <v>3981</v>
      </c>
      <c r="AN57" s="69">
        <f t="shared" si="104"/>
        <v>2576</v>
      </c>
      <c r="AO57" s="69">
        <f t="shared" si="55"/>
        <v>1171</v>
      </c>
      <c r="AP57" s="69">
        <f t="shared" si="56"/>
        <v>0</v>
      </c>
      <c r="AQ57" s="69">
        <f t="shared" si="57"/>
        <v>0</v>
      </c>
      <c r="AR57" s="69">
        <f t="shared" si="58"/>
        <v>0</v>
      </c>
      <c r="AS57" s="69">
        <f t="shared" si="59"/>
        <v>0</v>
      </c>
      <c r="AT57" s="50" t="str">
        <f t="shared" si="60"/>
        <v>Nov</v>
      </c>
      <c r="AU57" s="69">
        <f t="shared" si="61"/>
        <v>5386</v>
      </c>
      <c r="AV57" s="69">
        <f t="shared" si="62"/>
        <v>3981</v>
      </c>
      <c r="AW57" s="69">
        <f t="shared" si="105"/>
        <v>2576</v>
      </c>
      <c r="AX57" s="69">
        <f t="shared" si="63"/>
        <v>1171</v>
      </c>
      <c r="AY57" s="69">
        <f t="shared" si="64"/>
        <v>0</v>
      </c>
      <c r="AZ57" s="69">
        <f t="shared" si="65"/>
        <v>0</v>
      </c>
      <c r="BA57" s="69">
        <f t="shared" si="66"/>
        <v>0</v>
      </c>
      <c r="BB57" s="69">
        <f t="shared" si="67"/>
        <v>0</v>
      </c>
      <c r="BC57" s="50" t="str">
        <f t="shared" si="68"/>
        <v>Nov</v>
      </c>
      <c r="BD57" s="69">
        <f t="shared" si="69"/>
        <v>5386</v>
      </c>
      <c r="BE57" s="69">
        <f t="shared" si="70"/>
        <v>3981</v>
      </c>
      <c r="BF57" s="69">
        <f t="shared" si="106"/>
        <v>2576</v>
      </c>
      <c r="BG57" s="69">
        <f t="shared" si="71"/>
        <v>1171</v>
      </c>
      <c r="BH57" s="69">
        <f t="shared" si="72"/>
        <v>0</v>
      </c>
      <c r="BI57" s="69">
        <f t="shared" si="73"/>
        <v>0</v>
      </c>
      <c r="BJ57" s="69">
        <f t="shared" si="74"/>
        <v>0</v>
      </c>
      <c r="BK57" s="69">
        <f t="shared" si="75"/>
        <v>0</v>
      </c>
      <c r="BL57" s="50" t="str">
        <f t="shared" si="76"/>
        <v>Nov</v>
      </c>
      <c r="BM57" s="69">
        <f t="shared" si="77"/>
        <v>5386</v>
      </c>
      <c r="BN57" s="69">
        <f t="shared" si="78"/>
        <v>3981</v>
      </c>
      <c r="BO57" s="69">
        <f t="shared" si="107"/>
        <v>2576</v>
      </c>
      <c r="BP57" s="69">
        <f t="shared" si="79"/>
        <v>1171</v>
      </c>
      <c r="BQ57" s="69">
        <f t="shared" si="80"/>
        <v>0</v>
      </c>
      <c r="BR57" s="69">
        <f t="shared" si="81"/>
        <v>0</v>
      </c>
      <c r="BS57" s="69">
        <f t="shared" si="82"/>
        <v>0</v>
      </c>
      <c r="BT57" s="69">
        <f t="shared" si="83"/>
        <v>0</v>
      </c>
      <c r="BU57" s="50" t="str">
        <f t="shared" si="84"/>
        <v>Nov</v>
      </c>
      <c r="BV57" s="69">
        <f t="shared" si="85"/>
        <v>5386</v>
      </c>
      <c r="BW57" s="69">
        <f t="shared" si="86"/>
        <v>3981</v>
      </c>
      <c r="BX57" s="69">
        <f t="shared" si="108"/>
        <v>2576</v>
      </c>
      <c r="BY57" s="69">
        <f t="shared" si="87"/>
        <v>1171</v>
      </c>
      <c r="BZ57" s="69">
        <f t="shared" si="88"/>
        <v>0</v>
      </c>
      <c r="CA57" s="69">
        <f t="shared" si="89"/>
        <v>0</v>
      </c>
      <c r="CB57" s="69">
        <f t="shared" si="90"/>
        <v>0</v>
      </c>
      <c r="CC57" s="69">
        <f t="shared" si="91"/>
        <v>0</v>
      </c>
      <c r="CD57" s="50" t="str">
        <f t="shared" si="92"/>
        <v>Nov</v>
      </c>
      <c r="CE57" s="69">
        <f t="shared" si="93"/>
        <v>5386</v>
      </c>
      <c r="CF57" s="69">
        <f t="shared" si="94"/>
        <v>3981</v>
      </c>
      <c r="CG57" s="69">
        <f t="shared" si="109"/>
        <v>2576</v>
      </c>
      <c r="CH57" s="69">
        <f t="shared" si="95"/>
        <v>1171</v>
      </c>
      <c r="CI57" s="69">
        <f t="shared" si="96"/>
        <v>0</v>
      </c>
      <c r="CJ57" s="69">
        <f t="shared" si="97"/>
        <v>0</v>
      </c>
      <c r="CK57" s="69">
        <f t="shared" si="98"/>
        <v>0</v>
      </c>
      <c r="CL57" s="69">
        <f t="shared" si="99"/>
        <v>0</v>
      </c>
    </row>
    <row r="58" spans="1:90" ht="13.7" customHeight="1">
      <c r="A58" s="50" t="str">
        <f t="shared" si="20"/>
        <v>Dec</v>
      </c>
      <c r="B58" s="41">
        <f t="shared" si="21"/>
        <v>5503</v>
      </c>
      <c r="C58" s="41">
        <f t="shared" si="22"/>
        <v>4098</v>
      </c>
      <c r="D58" s="41">
        <f t="shared" si="100"/>
        <v>2693</v>
      </c>
      <c r="E58" s="41">
        <f t="shared" si="23"/>
        <v>1288</v>
      </c>
      <c r="F58" s="41">
        <f t="shared" si="24"/>
        <v>0</v>
      </c>
      <c r="G58" s="41">
        <f t="shared" si="25"/>
        <v>0</v>
      </c>
      <c r="H58" s="41">
        <f t="shared" si="26"/>
        <v>0</v>
      </c>
      <c r="I58" s="41">
        <f t="shared" si="27"/>
        <v>0</v>
      </c>
      <c r="J58" s="68" t="str">
        <f t="shared" si="28"/>
        <v>Dec</v>
      </c>
      <c r="K58" s="41">
        <f t="shared" si="29"/>
        <v>5503</v>
      </c>
      <c r="L58" s="69">
        <f t="shared" si="30"/>
        <v>4098</v>
      </c>
      <c r="M58" s="69">
        <f t="shared" si="101"/>
        <v>2693</v>
      </c>
      <c r="N58" s="69">
        <f t="shared" si="31"/>
        <v>1288</v>
      </c>
      <c r="O58" s="69">
        <f t="shared" si="32"/>
        <v>0</v>
      </c>
      <c r="P58" s="69">
        <f t="shared" si="33"/>
        <v>0</v>
      </c>
      <c r="Q58" s="69">
        <f t="shared" si="34"/>
        <v>0</v>
      </c>
      <c r="R58" s="69">
        <f t="shared" si="35"/>
        <v>0</v>
      </c>
      <c r="S58" s="50" t="str">
        <f t="shared" si="36"/>
        <v>Dec</v>
      </c>
      <c r="T58" s="69">
        <f t="shared" si="37"/>
        <v>5503</v>
      </c>
      <c r="U58" s="69">
        <f t="shared" si="38"/>
        <v>4098</v>
      </c>
      <c r="V58" s="69">
        <f t="shared" si="102"/>
        <v>2693</v>
      </c>
      <c r="W58" s="69">
        <f t="shared" si="39"/>
        <v>1288</v>
      </c>
      <c r="X58" s="69">
        <f t="shared" si="40"/>
        <v>0</v>
      </c>
      <c r="Y58" s="69">
        <f t="shared" si="41"/>
        <v>0</v>
      </c>
      <c r="Z58" s="69">
        <f t="shared" si="42"/>
        <v>0</v>
      </c>
      <c r="AA58" s="69">
        <f t="shared" si="43"/>
        <v>0</v>
      </c>
      <c r="AB58" s="50" t="str">
        <f t="shared" si="44"/>
        <v>Dec</v>
      </c>
      <c r="AC58" s="69">
        <f t="shared" si="45"/>
        <v>5503</v>
      </c>
      <c r="AD58" s="69">
        <f t="shared" si="46"/>
        <v>4098</v>
      </c>
      <c r="AE58" s="69">
        <f t="shared" si="103"/>
        <v>2693</v>
      </c>
      <c r="AF58" s="69">
        <f t="shared" si="47"/>
        <v>1288</v>
      </c>
      <c r="AG58" s="69">
        <f t="shared" si="48"/>
        <v>0</v>
      </c>
      <c r="AH58" s="69">
        <f t="shared" si="49"/>
        <v>0</v>
      </c>
      <c r="AI58" s="69">
        <f t="shared" si="50"/>
        <v>0</v>
      </c>
      <c r="AJ58" s="69">
        <f t="shared" si="51"/>
        <v>0</v>
      </c>
      <c r="AK58" s="50" t="str">
        <f t="shared" si="52"/>
        <v>Dec</v>
      </c>
      <c r="AL58" s="69">
        <f t="shared" si="53"/>
        <v>5503</v>
      </c>
      <c r="AM58" s="69">
        <f t="shared" si="54"/>
        <v>4098</v>
      </c>
      <c r="AN58" s="69">
        <f t="shared" si="104"/>
        <v>2693</v>
      </c>
      <c r="AO58" s="69">
        <f t="shared" si="55"/>
        <v>1288</v>
      </c>
      <c r="AP58" s="69">
        <f t="shared" si="56"/>
        <v>0</v>
      </c>
      <c r="AQ58" s="69">
        <f t="shared" si="57"/>
        <v>0</v>
      </c>
      <c r="AR58" s="69">
        <f t="shared" si="58"/>
        <v>0</v>
      </c>
      <c r="AS58" s="69">
        <f t="shared" si="59"/>
        <v>0</v>
      </c>
      <c r="AT58" s="50" t="str">
        <f t="shared" si="60"/>
        <v>Dec</v>
      </c>
      <c r="AU58" s="69">
        <f t="shared" si="61"/>
        <v>5503</v>
      </c>
      <c r="AV58" s="69">
        <f t="shared" si="62"/>
        <v>4098</v>
      </c>
      <c r="AW58" s="69">
        <f t="shared" si="105"/>
        <v>2693</v>
      </c>
      <c r="AX58" s="69">
        <f t="shared" si="63"/>
        <v>1288</v>
      </c>
      <c r="AY58" s="69">
        <f t="shared" si="64"/>
        <v>0</v>
      </c>
      <c r="AZ58" s="69">
        <f t="shared" si="65"/>
        <v>0</v>
      </c>
      <c r="BA58" s="69">
        <f t="shared" si="66"/>
        <v>0</v>
      </c>
      <c r="BB58" s="69">
        <f t="shared" si="67"/>
        <v>0</v>
      </c>
      <c r="BC58" s="50" t="str">
        <f t="shared" si="68"/>
        <v>Dec</v>
      </c>
      <c r="BD58" s="69">
        <f t="shared" si="69"/>
        <v>5503</v>
      </c>
      <c r="BE58" s="69">
        <f t="shared" si="70"/>
        <v>4098</v>
      </c>
      <c r="BF58" s="69">
        <f t="shared" si="106"/>
        <v>2693</v>
      </c>
      <c r="BG58" s="69">
        <f t="shared" si="71"/>
        <v>1288</v>
      </c>
      <c r="BH58" s="69">
        <f t="shared" si="72"/>
        <v>0</v>
      </c>
      <c r="BI58" s="69">
        <f t="shared" si="73"/>
        <v>0</v>
      </c>
      <c r="BJ58" s="69">
        <f t="shared" si="74"/>
        <v>0</v>
      </c>
      <c r="BK58" s="69">
        <f t="shared" si="75"/>
        <v>0</v>
      </c>
      <c r="BL58" s="50" t="str">
        <f t="shared" si="76"/>
        <v>Dec</v>
      </c>
      <c r="BM58" s="69">
        <f t="shared" si="77"/>
        <v>5503</v>
      </c>
      <c r="BN58" s="69">
        <f t="shared" si="78"/>
        <v>4098</v>
      </c>
      <c r="BO58" s="69">
        <f t="shared" si="107"/>
        <v>2693</v>
      </c>
      <c r="BP58" s="69">
        <f t="shared" si="79"/>
        <v>1288</v>
      </c>
      <c r="BQ58" s="69">
        <f t="shared" si="80"/>
        <v>0</v>
      </c>
      <c r="BR58" s="69">
        <f t="shared" si="81"/>
        <v>0</v>
      </c>
      <c r="BS58" s="69">
        <f t="shared" si="82"/>
        <v>0</v>
      </c>
      <c r="BT58" s="69">
        <f t="shared" si="83"/>
        <v>0</v>
      </c>
      <c r="BU58" s="50" t="str">
        <f t="shared" si="84"/>
        <v>Dec</v>
      </c>
      <c r="BV58" s="69">
        <f t="shared" si="85"/>
        <v>5503</v>
      </c>
      <c r="BW58" s="69">
        <f t="shared" si="86"/>
        <v>4098</v>
      </c>
      <c r="BX58" s="69">
        <f t="shared" si="108"/>
        <v>2693</v>
      </c>
      <c r="BY58" s="69">
        <f t="shared" si="87"/>
        <v>1288</v>
      </c>
      <c r="BZ58" s="69">
        <f t="shared" si="88"/>
        <v>0</v>
      </c>
      <c r="CA58" s="69">
        <f t="shared" si="89"/>
        <v>0</v>
      </c>
      <c r="CB58" s="69">
        <f t="shared" si="90"/>
        <v>0</v>
      </c>
      <c r="CC58" s="69">
        <f t="shared" si="91"/>
        <v>0</v>
      </c>
      <c r="CD58" s="50" t="str">
        <f t="shared" si="92"/>
        <v>Dec</v>
      </c>
      <c r="CE58" s="69">
        <f t="shared" si="93"/>
        <v>5503</v>
      </c>
      <c r="CF58" s="69">
        <f t="shared" si="94"/>
        <v>4098</v>
      </c>
      <c r="CG58" s="69">
        <f t="shared" si="109"/>
        <v>2693</v>
      </c>
      <c r="CH58" s="69">
        <f t="shared" si="95"/>
        <v>1288</v>
      </c>
      <c r="CI58" s="69">
        <f t="shared" si="96"/>
        <v>0</v>
      </c>
      <c r="CJ58" s="69">
        <f t="shared" si="97"/>
        <v>0</v>
      </c>
      <c r="CK58" s="69">
        <f t="shared" si="98"/>
        <v>0</v>
      </c>
      <c r="CL58" s="69">
        <f t="shared" si="99"/>
        <v>0</v>
      </c>
    </row>
    <row r="59" spans="1:90" ht="13.7" customHeight="1">
      <c r="A59" s="38"/>
      <c r="B59" s="41">
        <f t="shared" ref="B59:I59" si="110">SUM(B47:B58)</f>
        <v>58308</v>
      </c>
      <c r="C59" s="41">
        <f t="shared" si="110"/>
        <v>41448</v>
      </c>
      <c r="D59" s="41">
        <f t="shared" si="110"/>
        <v>24588</v>
      </c>
      <c r="E59" s="41">
        <f t="shared" si="110"/>
        <v>7728</v>
      </c>
      <c r="F59" s="41">
        <f t="shared" si="110"/>
        <v>0</v>
      </c>
      <c r="G59" s="41">
        <f t="shared" si="110"/>
        <v>0</v>
      </c>
      <c r="H59" s="41">
        <f t="shared" si="110"/>
        <v>0</v>
      </c>
      <c r="I59" s="41">
        <f t="shared" si="110"/>
        <v>0</v>
      </c>
      <c r="J59" s="17"/>
      <c r="K59" s="41">
        <f t="shared" ref="K59:R59" si="111">SUM(K47:K58)</f>
        <v>58308</v>
      </c>
      <c r="L59" s="69">
        <f t="shared" si="111"/>
        <v>41448</v>
      </c>
      <c r="M59" s="69">
        <f t="shared" si="111"/>
        <v>24588</v>
      </c>
      <c r="N59" s="69">
        <f t="shared" si="111"/>
        <v>7728</v>
      </c>
      <c r="O59" s="69">
        <f t="shared" si="111"/>
        <v>0</v>
      </c>
      <c r="P59" s="69">
        <f t="shared" si="111"/>
        <v>0</v>
      </c>
      <c r="Q59" s="69">
        <f t="shared" si="111"/>
        <v>0</v>
      </c>
      <c r="R59" s="69">
        <f t="shared" si="111"/>
        <v>0</v>
      </c>
      <c r="S59" s="38"/>
      <c r="T59" s="69">
        <f t="shared" ref="T59:AA59" si="112">SUM(T47:T58)</f>
        <v>58308</v>
      </c>
      <c r="U59" s="69">
        <f t="shared" si="112"/>
        <v>41448</v>
      </c>
      <c r="V59" s="69">
        <f t="shared" si="112"/>
        <v>24588</v>
      </c>
      <c r="W59" s="69">
        <f t="shared" si="112"/>
        <v>7728</v>
      </c>
      <c r="X59" s="69">
        <f t="shared" si="112"/>
        <v>0</v>
      </c>
      <c r="Y59" s="69">
        <f t="shared" si="112"/>
        <v>0</v>
      </c>
      <c r="Z59" s="69">
        <f t="shared" si="112"/>
        <v>0</v>
      </c>
      <c r="AA59" s="69">
        <f t="shared" si="112"/>
        <v>0</v>
      </c>
      <c r="AB59" s="38"/>
      <c r="AC59" s="69">
        <f t="shared" ref="AC59:AJ59" si="113">SUM(AC47:AC58)</f>
        <v>58308</v>
      </c>
      <c r="AD59" s="69">
        <f t="shared" si="113"/>
        <v>41448</v>
      </c>
      <c r="AE59" s="69">
        <f t="shared" si="113"/>
        <v>24588</v>
      </c>
      <c r="AF59" s="69">
        <f t="shared" si="113"/>
        <v>7728</v>
      </c>
      <c r="AG59" s="69">
        <f t="shared" si="113"/>
        <v>0</v>
      </c>
      <c r="AH59" s="69">
        <f t="shared" si="113"/>
        <v>0</v>
      </c>
      <c r="AI59" s="69">
        <f t="shared" si="113"/>
        <v>0</v>
      </c>
      <c r="AJ59" s="69">
        <f t="shared" si="113"/>
        <v>0</v>
      </c>
      <c r="AK59" s="38"/>
      <c r="AL59" s="69">
        <f t="shared" ref="AL59:AS59" si="114">SUM(AL47:AL58)</f>
        <v>58308</v>
      </c>
      <c r="AM59" s="69">
        <f t="shared" si="114"/>
        <v>41448</v>
      </c>
      <c r="AN59" s="69">
        <f t="shared" si="114"/>
        <v>24588</v>
      </c>
      <c r="AO59" s="69">
        <f t="shared" si="114"/>
        <v>7728</v>
      </c>
      <c r="AP59" s="69">
        <f t="shared" si="114"/>
        <v>0</v>
      </c>
      <c r="AQ59" s="69">
        <f t="shared" si="114"/>
        <v>0</v>
      </c>
      <c r="AR59" s="69">
        <f t="shared" si="114"/>
        <v>0</v>
      </c>
      <c r="AS59" s="69">
        <f t="shared" si="114"/>
        <v>0</v>
      </c>
      <c r="AT59" s="38"/>
      <c r="AU59" s="69">
        <f t="shared" ref="AU59:BB59" si="115">SUM(AU47:AU58)</f>
        <v>58308</v>
      </c>
      <c r="AV59" s="69">
        <f t="shared" si="115"/>
        <v>41448</v>
      </c>
      <c r="AW59" s="69">
        <f t="shared" si="115"/>
        <v>24588</v>
      </c>
      <c r="AX59" s="69">
        <f t="shared" si="115"/>
        <v>7728</v>
      </c>
      <c r="AY59" s="69">
        <f t="shared" si="115"/>
        <v>0</v>
      </c>
      <c r="AZ59" s="69">
        <f t="shared" si="115"/>
        <v>0</v>
      </c>
      <c r="BA59" s="69">
        <f t="shared" si="115"/>
        <v>0</v>
      </c>
      <c r="BB59" s="69">
        <f t="shared" si="115"/>
        <v>0</v>
      </c>
      <c r="BC59" s="38"/>
      <c r="BD59" s="69">
        <f t="shared" ref="BD59:BK59" si="116">SUM(BD47:BD58)</f>
        <v>58308</v>
      </c>
      <c r="BE59" s="69">
        <f t="shared" si="116"/>
        <v>41448</v>
      </c>
      <c r="BF59" s="69">
        <f t="shared" si="116"/>
        <v>24588</v>
      </c>
      <c r="BG59" s="69">
        <f t="shared" si="116"/>
        <v>7728</v>
      </c>
      <c r="BH59" s="69">
        <f t="shared" si="116"/>
        <v>0</v>
      </c>
      <c r="BI59" s="69">
        <f t="shared" si="116"/>
        <v>0</v>
      </c>
      <c r="BJ59" s="69">
        <f t="shared" si="116"/>
        <v>0</v>
      </c>
      <c r="BK59" s="69">
        <f t="shared" si="116"/>
        <v>0</v>
      </c>
      <c r="BL59" s="38"/>
      <c r="BM59" s="69">
        <f t="shared" ref="BM59:BT59" si="117">SUM(BM47:BM58)</f>
        <v>58308</v>
      </c>
      <c r="BN59" s="69">
        <f t="shared" si="117"/>
        <v>41448</v>
      </c>
      <c r="BO59" s="69">
        <f t="shared" si="117"/>
        <v>24588</v>
      </c>
      <c r="BP59" s="69">
        <f t="shared" si="117"/>
        <v>7728</v>
      </c>
      <c r="BQ59" s="69">
        <f t="shared" si="117"/>
        <v>0</v>
      </c>
      <c r="BR59" s="69">
        <f t="shared" si="117"/>
        <v>0</v>
      </c>
      <c r="BS59" s="69">
        <f t="shared" si="117"/>
        <v>0</v>
      </c>
      <c r="BT59" s="69">
        <f t="shared" si="117"/>
        <v>0</v>
      </c>
      <c r="BU59" s="38"/>
      <c r="BV59" s="69">
        <f t="shared" ref="BV59:CC59" si="118">SUM(BV47:BV58)</f>
        <v>58308</v>
      </c>
      <c r="BW59" s="69">
        <f t="shared" si="118"/>
        <v>41448</v>
      </c>
      <c r="BX59" s="69">
        <f t="shared" si="118"/>
        <v>24588</v>
      </c>
      <c r="BY59" s="69">
        <f t="shared" si="118"/>
        <v>7728</v>
      </c>
      <c r="BZ59" s="69">
        <f t="shared" si="118"/>
        <v>0</v>
      </c>
      <c r="CA59" s="69">
        <f t="shared" si="118"/>
        <v>0</v>
      </c>
      <c r="CB59" s="69">
        <f t="shared" si="118"/>
        <v>0</v>
      </c>
      <c r="CC59" s="69">
        <f t="shared" si="118"/>
        <v>0</v>
      </c>
      <c r="CD59" s="38"/>
      <c r="CE59" s="69">
        <f t="shared" ref="CE59:CL59" si="119">SUM(CE47:CE58)</f>
        <v>58308</v>
      </c>
      <c r="CF59" s="69">
        <f t="shared" si="119"/>
        <v>41448</v>
      </c>
      <c r="CG59" s="69">
        <f t="shared" si="119"/>
        <v>24588</v>
      </c>
      <c r="CH59" s="69">
        <f t="shared" si="119"/>
        <v>7728</v>
      </c>
      <c r="CI59" s="69">
        <f t="shared" si="119"/>
        <v>0</v>
      </c>
      <c r="CJ59" s="69">
        <f t="shared" si="119"/>
        <v>0</v>
      </c>
      <c r="CK59" s="69">
        <f t="shared" si="119"/>
        <v>0</v>
      </c>
      <c r="CL59" s="69">
        <f t="shared" si="119"/>
        <v>0</v>
      </c>
    </row>
    <row r="60" spans="1:90" ht="15.95" customHeight="1">
      <c r="A60" s="38"/>
      <c r="B60" s="44" t="s">
        <v>37</v>
      </c>
      <c r="C60" s="44" t="s">
        <v>38</v>
      </c>
      <c r="D60" s="44" t="s">
        <v>39</v>
      </c>
      <c r="E60" s="44" t="s">
        <v>40</v>
      </c>
      <c r="F60" s="44" t="s">
        <v>41</v>
      </c>
      <c r="G60" s="44" t="s">
        <v>42</v>
      </c>
      <c r="H60" s="44" t="s">
        <v>43</v>
      </c>
      <c r="I60" s="44" t="s">
        <v>44</v>
      </c>
      <c r="J60" s="44" t="s">
        <v>45</v>
      </c>
      <c r="K60" s="44" t="s">
        <v>46</v>
      </c>
      <c r="L60" s="64" t="s">
        <v>81</v>
      </c>
      <c r="M60" s="64" t="s">
        <v>82</v>
      </c>
      <c r="N60" s="64" t="s">
        <v>83</v>
      </c>
      <c r="O60" s="64" t="s">
        <v>84</v>
      </c>
      <c r="P60" s="64" t="s">
        <v>85</v>
      </c>
      <c r="Q60" s="64" t="s">
        <v>86</v>
      </c>
      <c r="R60" s="64" t="s">
        <v>87</v>
      </c>
      <c r="S60" s="64" t="s">
        <v>88</v>
      </c>
      <c r="T60" s="69"/>
      <c r="U60" s="38"/>
      <c r="V60" s="38"/>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8"/>
      <c r="BI60" s="38"/>
      <c r="BJ60" s="38"/>
      <c r="BK60" s="38"/>
      <c r="BL60" s="38"/>
      <c r="BM60" s="38"/>
      <c r="BN60" s="38"/>
      <c r="BO60" s="38"/>
      <c r="BP60" s="38"/>
      <c r="BQ60" s="38"/>
      <c r="BR60" s="38"/>
      <c r="BS60" s="38"/>
      <c r="BT60" s="38"/>
      <c r="BU60" s="38"/>
      <c r="BV60" s="38"/>
      <c r="BW60" s="38"/>
      <c r="BX60" s="38"/>
      <c r="BY60" s="38"/>
      <c r="BZ60" s="38"/>
      <c r="CA60" s="38"/>
      <c r="CB60" s="38"/>
      <c r="CC60" s="38"/>
      <c r="CD60" s="38"/>
      <c r="CE60" s="38"/>
      <c r="CF60" s="38"/>
      <c r="CG60" s="38"/>
      <c r="CH60" s="38"/>
      <c r="CI60" s="38"/>
      <c r="CJ60" s="38"/>
      <c r="CK60" s="38"/>
      <c r="CL60" s="38"/>
    </row>
    <row r="61" spans="1:90" ht="13.7" customHeight="1">
      <c r="A61" s="38"/>
      <c r="B61" s="41">
        <f>B59</f>
        <v>58308</v>
      </c>
      <c r="C61" s="41">
        <f>C59+K59</f>
        <v>99756</v>
      </c>
      <c r="D61" s="41">
        <f>D59+L59+T59</f>
        <v>124344</v>
      </c>
      <c r="E61" s="41">
        <f>E59+M59+U59+AC59</f>
        <v>132072</v>
      </c>
      <c r="F61" s="41">
        <f>F59+N59+V59+AD59+AL59</f>
        <v>132072</v>
      </c>
      <c r="G61" s="41">
        <f>G59+O59+W59+AE59+AM59+AU59</f>
        <v>132072</v>
      </c>
      <c r="H61" s="41">
        <f>H59+P59+X59+AF59+AN59+AV59+BD59</f>
        <v>132072</v>
      </c>
      <c r="I61" s="41">
        <f>I59+Q59+Y59+AG59+AO59+AW59+BE59+BM59</f>
        <v>132072</v>
      </c>
      <c r="J61" s="41">
        <f>R59+Z59+AH59+AP59+AX59+BF59+BN59+BV59</f>
        <v>132072</v>
      </c>
      <c r="K61" s="41">
        <f>AA59+AI59+AQ59+AY59+BG59+BO59+BW59+CE59</f>
        <v>132072</v>
      </c>
      <c r="L61" s="69">
        <f>AJ59+AR59+AZ59+BH59+BP59+BX59+CF59</f>
        <v>73764</v>
      </c>
      <c r="M61" s="69">
        <f>AS59+BA59+BI59+BQ59+BY59+CG59</f>
        <v>32316</v>
      </c>
      <c r="N61" s="69">
        <f>BB59+BJ59+BR59+BZ59+CH59</f>
        <v>7728</v>
      </c>
      <c r="O61" s="69">
        <f>BK59+BS59+CA59+CI59</f>
        <v>0</v>
      </c>
      <c r="P61" s="69">
        <f>BT59+CB59+CJ59</f>
        <v>0</v>
      </c>
      <c r="Q61" s="69">
        <f>CC59+CK59</f>
        <v>0</v>
      </c>
      <c r="R61" s="69">
        <f>CL59</f>
        <v>0</v>
      </c>
      <c r="S61" s="73">
        <v>0</v>
      </c>
      <c r="T61" s="69"/>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c r="BR61" s="38"/>
      <c r="BS61" s="38"/>
      <c r="BT61" s="38"/>
      <c r="BU61" s="38"/>
      <c r="BV61" s="38"/>
      <c r="BW61" s="38"/>
      <c r="BX61" s="38"/>
      <c r="BY61" s="38"/>
      <c r="BZ61" s="38"/>
      <c r="CA61" s="38"/>
      <c r="CB61" s="38"/>
      <c r="CC61" s="38"/>
      <c r="CD61" s="38"/>
      <c r="CE61" s="38"/>
      <c r="CF61" s="38"/>
      <c r="CG61" s="38"/>
      <c r="CH61" s="38"/>
      <c r="CI61" s="38"/>
      <c r="CJ61" s="38"/>
      <c r="CK61" s="38"/>
      <c r="CL61" s="38"/>
    </row>
  </sheetData>
  <mergeCells count="13">
    <mergeCell ref="A3:R3"/>
    <mergeCell ref="A1:CL1"/>
    <mergeCell ref="A2:CL2"/>
    <mergeCell ref="AT7:BB7"/>
    <mergeCell ref="BC7:BK7"/>
    <mergeCell ref="BL7:BT7"/>
    <mergeCell ref="BU7:CC7"/>
    <mergeCell ref="CD7:CL7"/>
    <mergeCell ref="AK7:AS7"/>
    <mergeCell ref="A7:I7"/>
    <mergeCell ref="J7:R7"/>
    <mergeCell ref="S7:AA7"/>
    <mergeCell ref="AB7:AJ7"/>
  </mergeCells>
  <pageMargins left="0.7" right="0.7" top="0.75" bottom="0.75" header="0.3" footer="0.3"/>
  <pageSetup orientation="portrait" r:id="rId1"/>
  <headerFooter>
    <oddFooter>&amp;C&amp;"Helvetica Neue,Regular"&amp;12&amp;K000000&amp;P</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L61"/>
  <sheetViews>
    <sheetView showGridLines="0" workbookViewId="0"/>
  </sheetViews>
  <sheetFormatPr defaultColWidth="9.5" defaultRowHeight="12.95" customHeight="1"/>
  <cols>
    <col min="1" max="1" width="5.5" style="5" customWidth="1"/>
    <col min="2" max="5" width="10.5" style="5" customWidth="1"/>
    <col min="6" max="12" width="11.5" style="5" customWidth="1"/>
    <col min="13" max="17" width="10.5" style="5" customWidth="1"/>
    <col min="18" max="19" width="9.5" style="5" customWidth="1"/>
    <col min="20" max="25" width="10.5" style="5" customWidth="1"/>
    <col min="26" max="26" width="9" style="5" customWidth="1"/>
    <col min="27" max="27" width="9.5" style="5" customWidth="1"/>
    <col min="28" max="28" width="5.5" style="5" customWidth="1"/>
    <col min="29" max="34" width="10.5" style="5" customWidth="1"/>
    <col min="35" max="36" width="9.5" style="5" customWidth="1"/>
    <col min="37" max="37" width="5.5" style="5" customWidth="1"/>
    <col min="38" max="43" width="10.5" style="5" customWidth="1"/>
    <col min="44" max="45" width="9.5" style="5" customWidth="1"/>
    <col min="46" max="46" width="5.5" style="5" customWidth="1"/>
    <col min="47" max="52" width="10.5" style="5" customWidth="1"/>
    <col min="53" max="54" width="9.5" style="5" customWidth="1"/>
    <col min="55" max="55" width="5.5" style="5" customWidth="1"/>
    <col min="56" max="61" width="10.5" style="5" customWidth="1"/>
    <col min="62" max="63" width="9.5" style="5" customWidth="1"/>
    <col min="64" max="64" width="5.5" style="5" customWidth="1"/>
    <col min="65" max="70" width="10.5" style="5" customWidth="1"/>
    <col min="71" max="72" width="9.5" style="5" customWidth="1"/>
    <col min="73" max="73" width="5.5" style="5" customWidth="1"/>
    <col min="74" max="79" width="10.5" style="5" customWidth="1"/>
    <col min="80" max="81" width="9.5" style="5" customWidth="1"/>
    <col min="82" max="82" width="5.5" style="5" customWidth="1"/>
    <col min="83" max="88" width="10.5" style="5" customWidth="1"/>
    <col min="89" max="91" width="9.5" style="5" customWidth="1"/>
    <col min="92" max="16384" width="9.5" style="5"/>
  </cols>
  <sheetData>
    <row r="1" spans="1:90" ht="33" customHeight="1">
      <c r="A1" s="120"/>
      <c r="B1" s="99"/>
      <c r="C1" s="99"/>
      <c r="D1" s="99"/>
      <c r="E1" s="99"/>
      <c r="F1" s="99"/>
      <c r="G1" s="99"/>
      <c r="H1" s="99"/>
      <c r="I1" s="99"/>
      <c r="J1" s="99"/>
      <c r="K1" s="99"/>
      <c r="L1" s="121"/>
      <c r="M1" s="121"/>
      <c r="N1" s="121"/>
      <c r="O1" s="121"/>
      <c r="P1" s="121"/>
      <c r="Q1" s="121"/>
      <c r="R1" s="121"/>
      <c r="S1" s="121"/>
      <c r="T1" s="121"/>
      <c r="U1" s="121"/>
      <c r="V1" s="121"/>
      <c r="W1" s="121"/>
      <c r="X1" s="121"/>
      <c r="Y1" s="121"/>
      <c r="Z1" s="121"/>
      <c r="AA1" s="121"/>
      <c r="AB1" s="121"/>
      <c r="AC1" s="121"/>
      <c r="AD1" s="121"/>
      <c r="AE1" s="121"/>
      <c r="AF1" s="121"/>
      <c r="AG1" s="121"/>
      <c r="AH1" s="121"/>
      <c r="AI1" s="121"/>
      <c r="AJ1" s="121"/>
      <c r="AK1" s="121"/>
      <c r="AL1" s="121"/>
      <c r="AM1" s="121"/>
      <c r="AN1" s="121"/>
      <c r="AO1" s="121"/>
      <c r="AP1" s="121"/>
      <c r="AQ1" s="121"/>
      <c r="AR1" s="121"/>
      <c r="AS1" s="121"/>
      <c r="AT1" s="121"/>
      <c r="AU1" s="121"/>
      <c r="AV1" s="121"/>
      <c r="AW1" s="121"/>
      <c r="AX1" s="121"/>
      <c r="AY1" s="121"/>
      <c r="AZ1" s="121"/>
      <c r="BA1" s="121"/>
      <c r="BB1" s="121"/>
      <c r="BC1" s="121"/>
      <c r="BD1" s="121"/>
      <c r="BE1" s="121"/>
      <c r="BF1" s="121"/>
      <c r="BG1" s="121"/>
      <c r="BH1" s="121"/>
      <c r="BI1" s="121"/>
      <c r="BJ1" s="121"/>
      <c r="BK1" s="121"/>
      <c r="BL1" s="121"/>
      <c r="BM1" s="121"/>
      <c r="BN1" s="121"/>
      <c r="BO1" s="121"/>
      <c r="BP1" s="121"/>
      <c r="BQ1" s="121"/>
      <c r="BR1" s="121"/>
      <c r="BS1" s="121"/>
      <c r="BT1" s="121"/>
      <c r="BU1" s="121"/>
      <c r="BV1" s="121"/>
      <c r="BW1" s="121"/>
      <c r="BX1" s="121"/>
      <c r="BY1" s="121"/>
      <c r="BZ1" s="121"/>
      <c r="CA1" s="121"/>
      <c r="CB1" s="121"/>
      <c r="CC1" s="121"/>
      <c r="CD1" s="121"/>
      <c r="CE1" s="121"/>
      <c r="CF1" s="121"/>
      <c r="CG1" s="121"/>
      <c r="CH1" s="121"/>
      <c r="CI1" s="121"/>
      <c r="CJ1" s="121"/>
      <c r="CK1" s="121"/>
      <c r="CL1" s="121"/>
    </row>
    <row r="2" spans="1:90" ht="15" customHeight="1">
      <c r="A2" s="127"/>
      <c r="B2" s="99"/>
      <c r="C2" s="99"/>
      <c r="D2" s="99"/>
      <c r="E2" s="99"/>
      <c r="F2" s="99"/>
      <c r="G2" s="99"/>
      <c r="H2" s="99"/>
      <c r="I2" s="99"/>
      <c r="J2" s="99"/>
      <c r="K2" s="99"/>
      <c r="L2" s="121"/>
      <c r="M2" s="121"/>
      <c r="N2" s="121"/>
      <c r="O2" s="121"/>
      <c r="P2" s="121"/>
      <c r="Q2" s="121"/>
      <c r="R2" s="121"/>
      <c r="S2" s="121"/>
      <c r="T2" s="121"/>
      <c r="U2" s="121"/>
      <c r="V2" s="121"/>
      <c r="W2" s="121"/>
      <c r="X2" s="121"/>
      <c r="Y2" s="121"/>
      <c r="Z2" s="121"/>
      <c r="AA2" s="121"/>
      <c r="AB2" s="121"/>
      <c r="AC2" s="121"/>
      <c r="AD2" s="121"/>
      <c r="AE2" s="121"/>
      <c r="AF2" s="121"/>
      <c r="AG2" s="121"/>
      <c r="AH2" s="121"/>
      <c r="AI2" s="121"/>
      <c r="AJ2" s="121"/>
      <c r="AK2" s="121"/>
      <c r="AL2" s="121"/>
      <c r="AM2" s="121"/>
      <c r="AN2" s="121"/>
      <c r="AO2" s="121"/>
      <c r="AP2" s="121"/>
      <c r="AQ2" s="121"/>
      <c r="AR2" s="121"/>
      <c r="AS2" s="121"/>
      <c r="AT2" s="121"/>
      <c r="AU2" s="121"/>
      <c r="AV2" s="121"/>
      <c r="AW2" s="121"/>
      <c r="AX2" s="121"/>
      <c r="AY2" s="121"/>
      <c r="AZ2" s="121"/>
      <c r="BA2" s="121"/>
      <c r="BB2" s="121"/>
      <c r="BC2" s="121"/>
      <c r="BD2" s="121"/>
      <c r="BE2" s="121"/>
      <c r="BF2" s="121"/>
      <c r="BG2" s="121"/>
      <c r="BH2" s="121"/>
      <c r="BI2" s="121"/>
      <c r="BJ2" s="121"/>
      <c r="BK2" s="121"/>
      <c r="BL2" s="121"/>
      <c r="BM2" s="121"/>
      <c r="BN2" s="121"/>
      <c r="BO2" s="121"/>
      <c r="BP2" s="121"/>
      <c r="BQ2" s="121"/>
      <c r="BR2" s="121"/>
      <c r="BS2" s="121"/>
      <c r="BT2" s="121"/>
      <c r="BU2" s="121"/>
      <c r="BV2" s="121"/>
      <c r="BW2" s="121"/>
      <c r="BX2" s="121"/>
      <c r="BY2" s="121"/>
      <c r="BZ2" s="121"/>
      <c r="CA2" s="121"/>
      <c r="CB2" s="121"/>
      <c r="CC2" s="121"/>
      <c r="CD2" s="121"/>
      <c r="CE2" s="121"/>
      <c r="CF2" s="121"/>
      <c r="CG2" s="121"/>
      <c r="CH2" s="121"/>
      <c r="CI2" s="121"/>
      <c r="CJ2" s="121"/>
      <c r="CK2" s="121"/>
      <c r="CL2" s="121"/>
    </row>
    <row r="3" spans="1:90" ht="33" customHeight="1">
      <c r="A3" s="116" t="s">
        <v>126</v>
      </c>
      <c r="B3" s="99"/>
      <c r="C3" s="99"/>
      <c r="D3" s="99"/>
      <c r="E3" s="99"/>
      <c r="F3" s="99"/>
      <c r="G3" s="99"/>
      <c r="H3" s="99"/>
      <c r="I3" s="99"/>
      <c r="J3" s="99"/>
      <c r="K3" s="99"/>
      <c r="L3" s="121"/>
      <c r="M3" s="121"/>
      <c r="N3" s="121"/>
      <c r="O3" s="121"/>
      <c r="P3" s="121"/>
      <c r="Q3" s="121"/>
      <c r="R3" s="121"/>
      <c r="S3" s="36"/>
      <c r="T3" s="36"/>
      <c r="U3" s="36"/>
      <c r="V3" s="36"/>
      <c r="W3" s="36"/>
      <c r="X3" s="36"/>
      <c r="Y3" s="36"/>
      <c r="Z3" s="36"/>
      <c r="AA3" s="36"/>
      <c r="AB3" s="36"/>
      <c r="AC3" s="36"/>
      <c r="AD3" s="36"/>
      <c r="AE3" s="36"/>
      <c r="AF3" s="36"/>
      <c r="AG3" s="36"/>
      <c r="AH3" s="36"/>
      <c r="AI3" s="36"/>
      <c r="AJ3" s="36"/>
      <c r="AK3" s="36"/>
      <c r="AL3" s="36"/>
      <c r="AM3" s="36"/>
      <c r="AN3" s="36"/>
      <c r="AO3" s="36"/>
      <c r="AP3" s="36"/>
      <c r="AQ3" s="36"/>
      <c r="AR3" s="36"/>
      <c r="AS3" s="36"/>
      <c r="AT3" s="36"/>
      <c r="AU3" s="36"/>
      <c r="AV3" s="36"/>
      <c r="AW3" s="36"/>
      <c r="AX3" s="36"/>
      <c r="AY3" s="36"/>
      <c r="AZ3" s="36"/>
      <c r="BA3" s="36"/>
      <c r="BB3" s="36"/>
      <c r="BC3" s="36"/>
      <c r="BD3" s="36"/>
      <c r="BE3" s="36"/>
      <c r="BF3" s="36"/>
      <c r="BG3" s="36"/>
      <c r="BH3" s="36"/>
      <c r="BI3" s="36"/>
      <c r="BJ3" s="36"/>
      <c r="BK3" s="36"/>
      <c r="BL3" s="36"/>
      <c r="BM3" s="36"/>
      <c r="BN3" s="36"/>
      <c r="BO3" s="36"/>
      <c r="BP3" s="36"/>
      <c r="BQ3" s="36"/>
      <c r="BR3" s="36"/>
      <c r="BS3" s="36"/>
      <c r="BT3" s="36"/>
      <c r="BU3" s="36"/>
      <c r="BV3" s="36"/>
      <c r="BW3" s="36"/>
      <c r="BX3" s="36"/>
      <c r="BY3" s="36"/>
      <c r="BZ3" s="36"/>
      <c r="CA3" s="36"/>
      <c r="CB3" s="36"/>
      <c r="CC3" s="36"/>
      <c r="CD3" s="36"/>
      <c r="CE3" s="36"/>
      <c r="CF3" s="36"/>
      <c r="CG3" s="36"/>
      <c r="CH3" s="36"/>
      <c r="CI3" s="36"/>
      <c r="CJ3" s="36"/>
      <c r="CK3" s="36"/>
      <c r="CL3" s="36"/>
    </row>
    <row r="4" spans="1:90" ht="13.7" customHeight="1">
      <c r="A4" s="38"/>
      <c r="B4" s="17"/>
      <c r="C4" s="17"/>
      <c r="D4" s="17"/>
      <c r="E4" s="17"/>
      <c r="F4" s="17"/>
      <c r="G4" s="17"/>
      <c r="H4" s="17"/>
      <c r="I4" s="17"/>
      <c r="J4" s="17"/>
      <c r="K4" s="17"/>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c r="BI4" s="38"/>
      <c r="BJ4" s="38"/>
      <c r="BK4" s="38"/>
      <c r="BL4" s="38"/>
      <c r="BM4" s="38"/>
      <c r="BN4" s="38"/>
      <c r="BO4" s="38"/>
      <c r="BP4" s="38"/>
      <c r="BQ4" s="38"/>
      <c r="BR4" s="38"/>
      <c r="BS4" s="38"/>
      <c r="BT4" s="38"/>
      <c r="BU4" s="38"/>
      <c r="BV4" s="38"/>
      <c r="BW4" s="38"/>
      <c r="BX4" s="38"/>
      <c r="BY4" s="38"/>
      <c r="BZ4" s="38"/>
      <c r="CA4" s="38"/>
      <c r="CB4" s="38"/>
      <c r="CC4" s="38"/>
      <c r="CD4" s="38"/>
      <c r="CE4" s="38"/>
      <c r="CF4" s="38"/>
      <c r="CG4" s="38"/>
      <c r="CH4" s="38"/>
      <c r="CI4" s="38"/>
      <c r="CJ4" s="38"/>
      <c r="CK4" s="38"/>
      <c r="CL4" s="38"/>
    </row>
    <row r="5" spans="1:90" ht="13.7" customHeight="1">
      <c r="A5" s="38"/>
      <c r="B5" s="17"/>
      <c r="C5" s="17"/>
      <c r="D5" s="17"/>
      <c r="E5" s="17"/>
      <c r="F5" s="17"/>
      <c r="G5" s="17"/>
      <c r="H5" s="17"/>
      <c r="I5" s="17"/>
      <c r="J5" s="17"/>
      <c r="K5" s="17"/>
      <c r="L5" s="38"/>
      <c r="M5" s="38"/>
      <c r="N5" s="38"/>
      <c r="O5" s="38"/>
      <c r="P5" s="38"/>
      <c r="Q5" s="38"/>
      <c r="R5" s="38"/>
      <c r="S5" s="38"/>
      <c r="T5" s="38"/>
      <c r="U5" s="38"/>
      <c r="V5" s="38"/>
      <c r="W5" s="38"/>
      <c r="X5" s="38"/>
      <c r="Y5" s="38"/>
      <c r="Z5" s="38"/>
      <c r="AA5" s="38"/>
      <c r="AB5" s="38"/>
      <c r="AC5" s="38"/>
      <c r="AD5" s="38"/>
      <c r="AE5" s="38"/>
      <c r="AF5" s="38"/>
      <c r="AG5" s="38"/>
      <c r="AH5" s="38"/>
      <c r="AI5" s="38"/>
      <c r="AJ5" s="38"/>
      <c r="AK5" s="38"/>
      <c r="AL5" s="38"/>
      <c r="AM5" s="38"/>
      <c r="AN5" s="38"/>
      <c r="AO5" s="38"/>
      <c r="AP5" s="38"/>
      <c r="AQ5" s="38"/>
      <c r="AR5" s="38"/>
      <c r="AS5" s="38"/>
      <c r="AT5" s="38"/>
      <c r="AU5" s="38"/>
      <c r="AV5" s="38"/>
      <c r="AW5" s="38"/>
      <c r="AX5" s="38"/>
      <c r="AY5" s="38"/>
      <c r="AZ5" s="38"/>
      <c r="BA5" s="38"/>
      <c r="BB5" s="38"/>
      <c r="BC5" s="38"/>
      <c r="BD5" s="38"/>
      <c r="BE5" s="38"/>
      <c r="BF5" s="38"/>
      <c r="BG5" s="38"/>
      <c r="BH5" s="38"/>
      <c r="BI5" s="38"/>
      <c r="BJ5" s="38"/>
      <c r="BK5" s="38"/>
      <c r="BL5" s="38"/>
      <c r="BM5" s="38"/>
      <c r="BN5" s="38"/>
      <c r="BO5" s="38"/>
      <c r="BP5" s="38"/>
      <c r="BQ5" s="38"/>
      <c r="BR5" s="38"/>
      <c r="BS5" s="38"/>
      <c r="BT5" s="38"/>
      <c r="BU5" s="38"/>
      <c r="BV5" s="38"/>
      <c r="BW5" s="38"/>
      <c r="BX5" s="38"/>
      <c r="BY5" s="38"/>
      <c r="BZ5" s="38"/>
      <c r="CA5" s="38"/>
      <c r="CB5" s="38"/>
      <c r="CC5" s="38"/>
      <c r="CD5" s="38"/>
      <c r="CE5" s="38"/>
      <c r="CF5" s="38"/>
      <c r="CG5" s="38"/>
      <c r="CH5" s="38"/>
      <c r="CI5" s="38"/>
      <c r="CJ5" s="38"/>
      <c r="CK5" s="38"/>
      <c r="CL5" s="38"/>
    </row>
    <row r="6" spans="1:90" ht="13.7" customHeight="1">
      <c r="A6" s="38"/>
      <c r="B6" s="17"/>
      <c r="C6" s="17"/>
      <c r="D6" s="17"/>
      <c r="E6" s="17"/>
      <c r="F6" s="17"/>
      <c r="G6" s="17"/>
      <c r="H6" s="17"/>
      <c r="I6" s="17"/>
      <c r="J6" s="17"/>
      <c r="K6" s="17"/>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8"/>
      <c r="BD6" s="38"/>
      <c r="BE6" s="38"/>
      <c r="BF6" s="38"/>
      <c r="BG6" s="38"/>
      <c r="BH6" s="38"/>
      <c r="BI6" s="38"/>
      <c r="BJ6" s="38"/>
      <c r="BK6" s="38"/>
      <c r="BL6" s="38"/>
      <c r="BM6" s="38"/>
      <c r="BN6" s="38"/>
      <c r="BO6" s="38"/>
      <c r="BP6" s="38"/>
      <c r="BQ6" s="38"/>
      <c r="BR6" s="38"/>
      <c r="BS6" s="38"/>
      <c r="BT6" s="38"/>
      <c r="BU6" s="38"/>
      <c r="BV6" s="38"/>
      <c r="BW6" s="38"/>
      <c r="BX6" s="38"/>
      <c r="BY6" s="38"/>
      <c r="BZ6" s="38"/>
      <c r="CA6" s="38"/>
      <c r="CB6" s="38"/>
      <c r="CC6" s="38"/>
      <c r="CD6" s="38"/>
      <c r="CE6" s="38"/>
      <c r="CF6" s="38"/>
      <c r="CG6" s="38"/>
      <c r="CH6" s="38"/>
      <c r="CI6" s="38"/>
      <c r="CJ6" s="38"/>
      <c r="CK6" s="38"/>
      <c r="CL6" s="38"/>
    </row>
    <row r="7" spans="1:90" ht="15.95" customHeight="1">
      <c r="A7" s="123" t="s">
        <v>37</v>
      </c>
      <c r="B7" s="125"/>
      <c r="C7" s="125"/>
      <c r="D7" s="125"/>
      <c r="E7" s="125"/>
      <c r="F7" s="125"/>
      <c r="G7" s="125"/>
      <c r="H7" s="125"/>
      <c r="I7" s="125"/>
      <c r="J7" s="126" t="s">
        <v>38</v>
      </c>
      <c r="K7" s="125"/>
      <c r="L7" s="124"/>
      <c r="M7" s="124"/>
      <c r="N7" s="124"/>
      <c r="O7" s="124"/>
      <c r="P7" s="124"/>
      <c r="Q7" s="124"/>
      <c r="R7" s="124"/>
      <c r="S7" s="123" t="s">
        <v>39</v>
      </c>
      <c r="T7" s="124"/>
      <c r="U7" s="124"/>
      <c r="V7" s="124"/>
      <c r="W7" s="124"/>
      <c r="X7" s="124"/>
      <c r="Y7" s="124"/>
      <c r="Z7" s="124"/>
      <c r="AA7" s="124"/>
      <c r="AB7" s="123" t="s">
        <v>40</v>
      </c>
      <c r="AC7" s="124"/>
      <c r="AD7" s="124"/>
      <c r="AE7" s="124"/>
      <c r="AF7" s="124"/>
      <c r="AG7" s="124"/>
      <c r="AH7" s="124"/>
      <c r="AI7" s="124"/>
      <c r="AJ7" s="124"/>
      <c r="AK7" s="123" t="s">
        <v>41</v>
      </c>
      <c r="AL7" s="124"/>
      <c r="AM7" s="124"/>
      <c r="AN7" s="124"/>
      <c r="AO7" s="124"/>
      <c r="AP7" s="124"/>
      <c r="AQ7" s="124"/>
      <c r="AR7" s="124"/>
      <c r="AS7" s="124"/>
      <c r="AT7" s="123" t="s">
        <v>42</v>
      </c>
      <c r="AU7" s="124"/>
      <c r="AV7" s="124"/>
      <c r="AW7" s="124"/>
      <c r="AX7" s="124"/>
      <c r="AY7" s="124"/>
      <c r="AZ7" s="124"/>
      <c r="BA7" s="124"/>
      <c r="BB7" s="124"/>
      <c r="BC7" s="123" t="s">
        <v>43</v>
      </c>
      <c r="BD7" s="124"/>
      <c r="BE7" s="124"/>
      <c r="BF7" s="124"/>
      <c r="BG7" s="124"/>
      <c r="BH7" s="124"/>
      <c r="BI7" s="124"/>
      <c r="BJ7" s="124"/>
      <c r="BK7" s="124"/>
      <c r="BL7" s="123" t="s">
        <v>44</v>
      </c>
      <c r="BM7" s="124"/>
      <c r="BN7" s="124"/>
      <c r="BO7" s="124"/>
      <c r="BP7" s="124"/>
      <c r="BQ7" s="124"/>
      <c r="BR7" s="124"/>
      <c r="BS7" s="124"/>
      <c r="BT7" s="124"/>
      <c r="BU7" s="123" t="s">
        <v>45</v>
      </c>
      <c r="BV7" s="124"/>
      <c r="BW7" s="124"/>
      <c r="BX7" s="124"/>
      <c r="BY7" s="124"/>
      <c r="BZ7" s="124"/>
      <c r="CA7" s="124"/>
      <c r="CB7" s="124"/>
      <c r="CC7" s="124"/>
      <c r="CD7" s="123" t="s">
        <v>46</v>
      </c>
      <c r="CE7" s="124"/>
      <c r="CF7" s="124"/>
      <c r="CG7" s="124"/>
      <c r="CH7" s="124"/>
      <c r="CI7" s="124"/>
      <c r="CJ7" s="124"/>
      <c r="CK7" s="124"/>
      <c r="CL7" s="124"/>
    </row>
    <row r="8" spans="1:90" ht="13.7" customHeight="1">
      <c r="A8" s="50" t="s">
        <v>109</v>
      </c>
      <c r="B8" s="41">
        <f>ROUND(IF(Assumptions!$B$28&gt;0,Assumptions!$B$20*(Assumptions!$B$21-(Assumptions!$B$21*Assumptions!$B$22)-Assumptions!$B$23),0),0)</f>
        <v>5620</v>
      </c>
      <c r="C8" s="17"/>
      <c r="D8" s="17"/>
      <c r="E8" s="17"/>
      <c r="F8" s="17"/>
      <c r="G8" s="17"/>
      <c r="H8" s="17"/>
      <c r="I8" s="17"/>
      <c r="J8" s="68" t="s">
        <v>109</v>
      </c>
      <c r="K8" s="41">
        <f>ROUND(IF(Assumptions!$B$28&gt;1,B8*(1+Assumptions!$B$25),0),0)</f>
        <v>5620</v>
      </c>
      <c r="L8" s="38"/>
      <c r="M8" s="38"/>
      <c r="N8" s="38"/>
      <c r="O8" s="38"/>
      <c r="P8" s="38"/>
      <c r="Q8" s="38"/>
      <c r="R8" s="38"/>
      <c r="S8" s="50" t="s">
        <v>109</v>
      </c>
      <c r="T8" s="69">
        <f>ROUND(IF(Assumptions!$B$28&gt;2,K8*(1+Assumptions!$B$25),0),0)</f>
        <v>5620</v>
      </c>
      <c r="U8" s="69"/>
      <c r="V8" s="69"/>
      <c r="W8" s="69"/>
      <c r="X8" s="69"/>
      <c r="Y8" s="69"/>
      <c r="Z8" s="69"/>
      <c r="AA8" s="69"/>
      <c r="AB8" s="50" t="s">
        <v>109</v>
      </c>
      <c r="AC8" s="69">
        <f>ROUND(IF(Assumptions!$B$28&gt;3,T8*(1+Assumptions!$B$25),0),0)</f>
        <v>5620</v>
      </c>
      <c r="AD8" s="69"/>
      <c r="AE8" s="69"/>
      <c r="AF8" s="69"/>
      <c r="AG8" s="69"/>
      <c r="AH8" s="69"/>
      <c r="AI8" s="69"/>
      <c r="AJ8" s="69"/>
      <c r="AK8" s="50" t="s">
        <v>109</v>
      </c>
      <c r="AL8" s="69">
        <f>ROUND(IF(Assumptions!$B$28&gt;4,AC8*(1+Assumptions!$B$25),0),0)</f>
        <v>5620</v>
      </c>
      <c r="AM8" s="69"/>
      <c r="AN8" s="69"/>
      <c r="AO8" s="69"/>
      <c r="AP8" s="69"/>
      <c r="AQ8" s="69"/>
      <c r="AR8" s="69"/>
      <c r="AS8" s="69"/>
      <c r="AT8" s="50" t="s">
        <v>109</v>
      </c>
      <c r="AU8" s="69">
        <f>ROUND(IF(Assumptions!$B$28&gt;5,AL8*(1+Assumptions!$B$25),0),0)</f>
        <v>5620</v>
      </c>
      <c r="AV8" s="69"/>
      <c r="AW8" s="69"/>
      <c r="AX8" s="69"/>
      <c r="AY8" s="69"/>
      <c r="AZ8" s="69"/>
      <c r="BA8" s="69"/>
      <c r="BB8" s="69"/>
      <c r="BC8" s="50" t="s">
        <v>109</v>
      </c>
      <c r="BD8" s="69">
        <f>ROUND(IF(Assumptions!$B$28&gt;6,AU8*(1+Assumptions!$B$25),0),0)</f>
        <v>5620</v>
      </c>
      <c r="BE8" s="69"/>
      <c r="BF8" s="69"/>
      <c r="BG8" s="69"/>
      <c r="BH8" s="69"/>
      <c r="BI8" s="69"/>
      <c r="BJ8" s="69"/>
      <c r="BK8" s="69"/>
      <c r="BL8" s="50" t="s">
        <v>109</v>
      </c>
      <c r="BM8" s="69">
        <f>ROUND(IF(Assumptions!$B$28&gt;7,BD8*(1+Assumptions!$B$25),0),0)</f>
        <v>5620</v>
      </c>
      <c r="BN8" s="69"/>
      <c r="BO8" s="69"/>
      <c r="BP8" s="69"/>
      <c r="BQ8" s="69"/>
      <c r="BR8" s="69"/>
      <c r="BS8" s="69"/>
      <c r="BT8" s="69"/>
      <c r="BU8" s="50" t="s">
        <v>109</v>
      </c>
      <c r="BV8" s="69">
        <f>ROUND(IF(Assumptions!$B$28&gt;8,BM8*(1+Assumptions!$B$25),0),0)</f>
        <v>5620</v>
      </c>
      <c r="BW8" s="69"/>
      <c r="BX8" s="69"/>
      <c r="BY8" s="69"/>
      <c r="BZ8" s="69"/>
      <c r="CA8" s="69"/>
      <c r="CB8" s="69"/>
      <c r="CC8" s="69"/>
      <c r="CD8" s="50" t="s">
        <v>109</v>
      </c>
      <c r="CE8" s="69">
        <f>ROUND(IF(Assumptions!$B$28&gt;9,BV8*(1+Assumptions!$B$25),0),0)</f>
        <v>5620</v>
      </c>
      <c r="CF8" s="69"/>
      <c r="CG8" s="69"/>
      <c r="CH8" s="69"/>
      <c r="CI8" s="69"/>
      <c r="CJ8" s="69"/>
      <c r="CK8" s="69"/>
      <c r="CL8" s="69"/>
    </row>
    <row r="9" spans="1:90" ht="13.7" customHeight="1">
      <c r="A9" s="50" t="s">
        <v>110</v>
      </c>
      <c r="B9" s="41">
        <f>ROUND(IF(Assumptions!$B$28&gt;0,Assumptions!$B$20*(Assumptions!$B$21-(Assumptions!$B$21*Assumptions!$B$22)-Assumptions!$B$23),0),0)</f>
        <v>5620</v>
      </c>
      <c r="C9" s="17"/>
      <c r="D9" s="17"/>
      <c r="E9" s="17"/>
      <c r="F9" s="17"/>
      <c r="G9" s="17"/>
      <c r="H9" s="17"/>
      <c r="I9" s="17"/>
      <c r="J9" s="68" t="s">
        <v>110</v>
      </c>
      <c r="K9" s="41">
        <f>ROUND(IF(Assumptions!$B$28&gt;1,B9*(1+Assumptions!$B$25),0),0)</f>
        <v>5620</v>
      </c>
      <c r="L9" s="38"/>
      <c r="M9" s="38"/>
      <c r="N9" s="38"/>
      <c r="O9" s="38"/>
      <c r="P9" s="38"/>
      <c r="Q9" s="38"/>
      <c r="R9" s="38"/>
      <c r="S9" s="50" t="s">
        <v>110</v>
      </c>
      <c r="T9" s="69">
        <f>ROUND(IF(Assumptions!$B$28&gt;2,K9*(1+Assumptions!$B$25),0),0)</f>
        <v>5620</v>
      </c>
      <c r="U9" s="69"/>
      <c r="V9" s="69"/>
      <c r="W9" s="69"/>
      <c r="X9" s="69"/>
      <c r="Y9" s="69"/>
      <c r="Z9" s="69"/>
      <c r="AA9" s="69"/>
      <c r="AB9" s="50" t="s">
        <v>110</v>
      </c>
      <c r="AC9" s="69">
        <f>ROUND(IF(Assumptions!$B$28&gt;3,T9*(1+Assumptions!$B$25),0),0)</f>
        <v>5620</v>
      </c>
      <c r="AD9" s="69"/>
      <c r="AE9" s="69"/>
      <c r="AF9" s="69"/>
      <c r="AG9" s="69"/>
      <c r="AH9" s="69"/>
      <c r="AI9" s="69"/>
      <c r="AJ9" s="69"/>
      <c r="AK9" s="50" t="s">
        <v>110</v>
      </c>
      <c r="AL9" s="69">
        <f>ROUND(IF(Assumptions!$B$28&gt;4,AC9*(1+Assumptions!$B$25),0),0)</f>
        <v>5620</v>
      </c>
      <c r="AM9" s="69"/>
      <c r="AN9" s="69"/>
      <c r="AO9" s="69"/>
      <c r="AP9" s="69"/>
      <c r="AQ9" s="69"/>
      <c r="AR9" s="69"/>
      <c r="AS9" s="69"/>
      <c r="AT9" s="50" t="s">
        <v>110</v>
      </c>
      <c r="AU9" s="69">
        <f>ROUND(IF(Assumptions!$B$28&gt;5,AL9*(1+Assumptions!$B$25),0),0)</f>
        <v>5620</v>
      </c>
      <c r="AV9" s="69"/>
      <c r="AW9" s="69"/>
      <c r="AX9" s="69"/>
      <c r="AY9" s="69"/>
      <c r="AZ9" s="69"/>
      <c r="BA9" s="69"/>
      <c r="BB9" s="69"/>
      <c r="BC9" s="50" t="s">
        <v>110</v>
      </c>
      <c r="BD9" s="69">
        <f>ROUND(IF(Assumptions!$B$28&gt;6,AU9*(1+Assumptions!$B$25),0),0)</f>
        <v>5620</v>
      </c>
      <c r="BE9" s="69"/>
      <c r="BF9" s="69"/>
      <c r="BG9" s="69"/>
      <c r="BH9" s="69"/>
      <c r="BI9" s="69"/>
      <c r="BJ9" s="69"/>
      <c r="BK9" s="69"/>
      <c r="BL9" s="50" t="s">
        <v>110</v>
      </c>
      <c r="BM9" s="69">
        <f>ROUND(IF(Assumptions!$B$28&gt;7,BD9*(1+Assumptions!$B$25),0),0)</f>
        <v>5620</v>
      </c>
      <c r="BN9" s="69"/>
      <c r="BO9" s="69"/>
      <c r="BP9" s="69"/>
      <c r="BQ9" s="69"/>
      <c r="BR9" s="69"/>
      <c r="BS9" s="69"/>
      <c r="BT9" s="69"/>
      <c r="BU9" s="50" t="s">
        <v>110</v>
      </c>
      <c r="BV9" s="69">
        <f>ROUND(IF(Assumptions!$B$28&gt;8,BM9*(1+Assumptions!$B$25),0),0)</f>
        <v>5620</v>
      </c>
      <c r="BW9" s="69"/>
      <c r="BX9" s="69"/>
      <c r="BY9" s="69"/>
      <c r="BZ9" s="69"/>
      <c r="CA9" s="69"/>
      <c r="CB9" s="69"/>
      <c r="CC9" s="69"/>
      <c r="CD9" s="50" t="s">
        <v>110</v>
      </c>
      <c r="CE9" s="69">
        <f>ROUND(IF(Assumptions!$B$28&gt;9,BV9*(1+Assumptions!$B$25),0),0)</f>
        <v>5620</v>
      </c>
      <c r="CF9" s="69"/>
      <c r="CG9" s="69"/>
      <c r="CH9" s="69"/>
      <c r="CI9" s="69"/>
      <c r="CJ9" s="69"/>
      <c r="CK9" s="69"/>
      <c r="CL9" s="69"/>
    </row>
    <row r="10" spans="1:90" ht="13.7" customHeight="1">
      <c r="A10" s="50" t="s">
        <v>111</v>
      </c>
      <c r="B10" s="41">
        <f>ROUND(IF(Assumptions!$B$28&gt;0,Assumptions!$B$20*(Assumptions!$B$21-(Assumptions!$B$21*Assumptions!$B$22)-Assumptions!$B$23),0),0)</f>
        <v>5620</v>
      </c>
      <c r="C10" s="17"/>
      <c r="D10" s="17"/>
      <c r="E10" s="17"/>
      <c r="F10" s="17"/>
      <c r="G10" s="17"/>
      <c r="H10" s="17"/>
      <c r="I10" s="17"/>
      <c r="J10" s="68" t="s">
        <v>111</v>
      </c>
      <c r="K10" s="41">
        <f>ROUND(IF(Assumptions!$B$28&gt;1,B10*(1+Assumptions!$B$25),0),0)</f>
        <v>5620</v>
      </c>
      <c r="L10" s="38"/>
      <c r="M10" s="38"/>
      <c r="N10" s="38"/>
      <c r="O10" s="38"/>
      <c r="P10" s="38"/>
      <c r="Q10" s="38"/>
      <c r="R10" s="38"/>
      <c r="S10" s="50" t="s">
        <v>111</v>
      </c>
      <c r="T10" s="69">
        <f>ROUND(IF(Assumptions!$B$28&gt;2,K10*(1+Assumptions!$B$25),0),0)</f>
        <v>5620</v>
      </c>
      <c r="U10" s="69"/>
      <c r="V10" s="69"/>
      <c r="W10" s="69"/>
      <c r="X10" s="69"/>
      <c r="Y10" s="69"/>
      <c r="Z10" s="69"/>
      <c r="AA10" s="69"/>
      <c r="AB10" s="50" t="s">
        <v>111</v>
      </c>
      <c r="AC10" s="69">
        <f>ROUND(IF(Assumptions!$B$28&gt;3,T10*(1+Assumptions!$B$25),0),0)</f>
        <v>5620</v>
      </c>
      <c r="AD10" s="69"/>
      <c r="AE10" s="69"/>
      <c r="AF10" s="69"/>
      <c r="AG10" s="69"/>
      <c r="AH10" s="69"/>
      <c r="AI10" s="69"/>
      <c r="AJ10" s="69"/>
      <c r="AK10" s="50" t="s">
        <v>111</v>
      </c>
      <c r="AL10" s="69">
        <f>ROUND(IF(Assumptions!$B$28&gt;4,AC10*(1+Assumptions!$B$25),0),0)</f>
        <v>5620</v>
      </c>
      <c r="AM10" s="69"/>
      <c r="AN10" s="69"/>
      <c r="AO10" s="69"/>
      <c r="AP10" s="69"/>
      <c r="AQ10" s="69"/>
      <c r="AR10" s="69"/>
      <c r="AS10" s="69"/>
      <c r="AT10" s="50" t="s">
        <v>111</v>
      </c>
      <c r="AU10" s="69">
        <f>ROUND(IF(Assumptions!$B$28&gt;5,AL10*(1+Assumptions!$B$25),0),0)</f>
        <v>5620</v>
      </c>
      <c r="AV10" s="69"/>
      <c r="AW10" s="69"/>
      <c r="AX10" s="69"/>
      <c r="AY10" s="69"/>
      <c r="AZ10" s="69"/>
      <c r="BA10" s="69"/>
      <c r="BB10" s="69"/>
      <c r="BC10" s="50" t="s">
        <v>111</v>
      </c>
      <c r="BD10" s="69">
        <f>ROUND(IF(Assumptions!$B$28&gt;6,AU10*(1+Assumptions!$B$25),0),0)</f>
        <v>5620</v>
      </c>
      <c r="BE10" s="69"/>
      <c r="BF10" s="69"/>
      <c r="BG10" s="69"/>
      <c r="BH10" s="69"/>
      <c r="BI10" s="69"/>
      <c r="BJ10" s="69"/>
      <c r="BK10" s="69"/>
      <c r="BL10" s="50" t="s">
        <v>111</v>
      </c>
      <c r="BM10" s="69">
        <f>ROUND(IF(Assumptions!$B$28&gt;7,BD10*(1+Assumptions!$B$25),0),0)</f>
        <v>5620</v>
      </c>
      <c r="BN10" s="69"/>
      <c r="BO10" s="69"/>
      <c r="BP10" s="69"/>
      <c r="BQ10" s="69"/>
      <c r="BR10" s="69"/>
      <c r="BS10" s="69"/>
      <c r="BT10" s="69"/>
      <c r="BU10" s="50" t="s">
        <v>111</v>
      </c>
      <c r="BV10" s="69">
        <f>ROUND(IF(Assumptions!$B$28&gt;8,BM10*(1+Assumptions!$B$25),0),0)</f>
        <v>5620</v>
      </c>
      <c r="BW10" s="69"/>
      <c r="BX10" s="69"/>
      <c r="BY10" s="69"/>
      <c r="BZ10" s="69"/>
      <c r="CA10" s="69"/>
      <c r="CB10" s="69"/>
      <c r="CC10" s="69"/>
      <c r="CD10" s="50" t="s">
        <v>111</v>
      </c>
      <c r="CE10" s="69">
        <f>ROUND(IF(Assumptions!$B$28&gt;9,BV10*(1+Assumptions!$B$25),0),0)</f>
        <v>5620</v>
      </c>
      <c r="CF10" s="69"/>
      <c r="CG10" s="69"/>
      <c r="CH10" s="69"/>
      <c r="CI10" s="69"/>
      <c r="CJ10" s="69"/>
      <c r="CK10" s="69"/>
      <c r="CL10" s="69"/>
    </row>
    <row r="11" spans="1:90" ht="13.7" customHeight="1">
      <c r="A11" s="50" t="s">
        <v>112</v>
      </c>
      <c r="B11" s="41">
        <f>ROUND(IF(Assumptions!$B$28&gt;0,Assumptions!$B$20*(Assumptions!$B$21-(Assumptions!$B$21*Assumptions!$B$22)-Assumptions!$B$23),0),0)</f>
        <v>5620</v>
      </c>
      <c r="C11" s="17"/>
      <c r="D11" s="17"/>
      <c r="E11" s="17"/>
      <c r="F11" s="17"/>
      <c r="G11" s="17"/>
      <c r="H11" s="17"/>
      <c r="I11" s="17"/>
      <c r="J11" s="68" t="s">
        <v>112</v>
      </c>
      <c r="K11" s="41">
        <f>ROUND(IF(Assumptions!$B$28&gt;1,B11*(1+Assumptions!$B$25),0),0)</f>
        <v>5620</v>
      </c>
      <c r="L11" s="38"/>
      <c r="M11" s="38"/>
      <c r="N11" s="38"/>
      <c r="O11" s="38"/>
      <c r="P11" s="38"/>
      <c r="Q11" s="38"/>
      <c r="R11" s="38"/>
      <c r="S11" s="50" t="s">
        <v>112</v>
      </c>
      <c r="T11" s="69">
        <f>ROUND(IF(Assumptions!$B$28&gt;2,K11*(1+Assumptions!$B$25),0),0)</f>
        <v>5620</v>
      </c>
      <c r="U11" s="69"/>
      <c r="V11" s="69"/>
      <c r="W11" s="69"/>
      <c r="X11" s="69"/>
      <c r="Y11" s="69"/>
      <c r="Z11" s="69"/>
      <c r="AA11" s="69"/>
      <c r="AB11" s="50" t="s">
        <v>112</v>
      </c>
      <c r="AC11" s="69">
        <f>ROUND(IF(Assumptions!$B$28&gt;3,T11*(1+Assumptions!$B$25),0),0)</f>
        <v>5620</v>
      </c>
      <c r="AD11" s="69"/>
      <c r="AE11" s="69"/>
      <c r="AF11" s="69"/>
      <c r="AG11" s="69"/>
      <c r="AH11" s="69"/>
      <c r="AI11" s="69"/>
      <c r="AJ11" s="69"/>
      <c r="AK11" s="50" t="s">
        <v>112</v>
      </c>
      <c r="AL11" s="69">
        <f>ROUND(IF(Assumptions!$B$28&gt;4,AC11*(1+Assumptions!$B$25),0),0)</f>
        <v>5620</v>
      </c>
      <c r="AM11" s="69"/>
      <c r="AN11" s="69"/>
      <c r="AO11" s="69"/>
      <c r="AP11" s="69"/>
      <c r="AQ11" s="69"/>
      <c r="AR11" s="69"/>
      <c r="AS11" s="69"/>
      <c r="AT11" s="50" t="s">
        <v>112</v>
      </c>
      <c r="AU11" s="69">
        <f>ROUND(IF(Assumptions!$B$28&gt;5,AL11*(1+Assumptions!$B$25),0),0)</f>
        <v>5620</v>
      </c>
      <c r="AV11" s="69"/>
      <c r="AW11" s="69"/>
      <c r="AX11" s="69"/>
      <c r="AY11" s="69"/>
      <c r="AZ11" s="69"/>
      <c r="BA11" s="69"/>
      <c r="BB11" s="69"/>
      <c r="BC11" s="50" t="s">
        <v>112</v>
      </c>
      <c r="BD11" s="69">
        <f>ROUND(IF(Assumptions!$B$28&gt;6,AU11*(1+Assumptions!$B$25),0),0)</f>
        <v>5620</v>
      </c>
      <c r="BE11" s="69"/>
      <c r="BF11" s="69"/>
      <c r="BG11" s="69"/>
      <c r="BH11" s="69"/>
      <c r="BI11" s="69"/>
      <c r="BJ11" s="69"/>
      <c r="BK11" s="69"/>
      <c r="BL11" s="50" t="s">
        <v>112</v>
      </c>
      <c r="BM11" s="69">
        <f>ROUND(IF(Assumptions!$B$28&gt;7,BD11*(1+Assumptions!$B$25),0),0)</f>
        <v>5620</v>
      </c>
      <c r="BN11" s="69"/>
      <c r="BO11" s="69"/>
      <c r="BP11" s="69"/>
      <c r="BQ11" s="69"/>
      <c r="BR11" s="69"/>
      <c r="BS11" s="69"/>
      <c r="BT11" s="69"/>
      <c r="BU11" s="50" t="s">
        <v>112</v>
      </c>
      <c r="BV11" s="69">
        <f>ROUND(IF(Assumptions!$B$28&gt;8,BM11*(1+Assumptions!$B$25),0),0)</f>
        <v>5620</v>
      </c>
      <c r="BW11" s="69"/>
      <c r="BX11" s="69"/>
      <c r="BY11" s="69"/>
      <c r="BZ11" s="69"/>
      <c r="CA11" s="69"/>
      <c r="CB11" s="69"/>
      <c r="CC11" s="69"/>
      <c r="CD11" s="50" t="s">
        <v>112</v>
      </c>
      <c r="CE11" s="69">
        <f>ROUND(IF(Assumptions!$B$28&gt;9,BV11*(1+Assumptions!$B$25),0),0)</f>
        <v>5620</v>
      </c>
      <c r="CF11" s="69"/>
      <c r="CG11" s="69"/>
      <c r="CH11" s="69"/>
      <c r="CI11" s="69"/>
      <c r="CJ11" s="69"/>
      <c r="CK11" s="69"/>
      <c r="CL11" s="69"/>
    </row>
    <row r="12" spans="1:90" ht="13.7" customHeight="1">
      <c r="A12" s="50" t="s">
        <v>113</v>
      </c>
      <c r="B12" s="41">
        <f>ROUND(IF(Assumptions!$B$28&gt;0,Assumptions!$B$20*(Assumptions!$B$21-(Assumptions!$B$21*Assumptions!$B$22)-Assumptions!$B$23),0),0)</f>
        <v>5620</v>
      </c>
      <c r="C12" s="17"/>
      <c r="D12" s="17"/>
      <c r="E12" s="17"/>
      <c r="F12" s="17"/>
      <c r="G12" s="17"/>
      <c r="H12" s="17"/>
      <c r="I12" s="17"/>
      <c r="J12" s="68" t="s">
        <v>113</v>
      </c>
      <c r="K12" s="41">
        <f>ROUND(IF(Assumptions!$B$28&gt;1,B12*(1+Assumptions!$B$25),0),0)</f>
        <v>5620</v>
      </c>
      <c r="L12" s="38"/>
      <c r="M12" s="38"/>
      <c r="N12" s="38"/>
      <c r="O12" s="38"/>
      <c r="P12" s="38"/>
      <c r="Q12" s="38"/>
      <c r="R12" s="38"/>
      <c r="S12" s="50" t="s">
        <v>113</v>
      </c>
      <c r="T12" s="69">
        <f>ROUND(IF(Assumptions!$B$28&gt;2,K12*(1+Assumptions!$B$25),0),0)</f>
        <v>5620</v>
      </c>
      <c r="U12" s="69"/>
      <c r="V12" s="69"/>
      <c r="W12" s="69"/>
      <c r="X12" s="69"/>
      <c r="Y12" s="69"/>
      <c r="Z12" s="69"/>
      <c r="AA12" s="69"/>
      <c r="AB12" s="50" t="s">
        <v>113</v>
      </c>
      <c r="AC12" s="69">
        <f>ROUND(IF(Assumptions!$B$28&gt;3,T12*(1+Assumptions!$B$25),0),0)</f>
        <v>5620</v>
      </c>
      <c r="AD12" s="69"/>
      <c r="AE12" s="69"/>
      <c r="AF12" s="69"/>
      <c r="AG12" s="69"/>
      <c r="AH12" s="69"/>
      <c r="AI12" s="69"/>
      <c r="AJ12" s="69"/>
      <c r="AK12" s="50" t="s">
        <v>113</v>
      </c>
      <c r="AL12" s="69">
        <f>ROUND(IF(Assumptions!$B$28&gt;4,AC12*(1+Assumptions!$B$25),0),0)</f>
        <v>5620</v>
      </c>
      <c r="AM12" s="69"/>
      <c r="AN12" s="69"/>
      <c r="AO12" s="69"/>
      <c r="AP12" s="69"/>
      <c r="AQ12" s="69"/>
      <c r="AR12" s="69"/>
      <c r="AS12" s="69"/>
      <c r="AT12" s="50" t="s">
        <v>113</v>
      </c>
      <c r="AU12" s="69">
        <f>ROUND(IF(Assumptions!$B$28&gt;5,AL12*(1+Assumptions!$B$25),0),0)</f>
        <v>5620</v>
      </c>
      <c r="AV12" s="69"/>
      <c r="AW12" s="69"/>
      <c r="AX12" s="69"/>
      <c r="AY12" s="69"/>
      <c r="AZ12" s="69"/>
      <c r="BA12" s="69"/>
      <c r="BB12" s="69"/>
      <c r="BC12" s="50" t="s">
        <v>113</v>
      </c>
      <c r="BD12" s="69">
        <f>ROUND(IF(Assumptions!$B$28&gt;6,AU12*(1+Assumptions!$B$25),0),0)</f>
        <v>5620</v>
      </c>
      <c r="BE12" s="69"/>
      <c r="BF12" s="69"/>
      <c r="BG12" s="69"/>
      <c r="BH12" s="69"/>
      <c r="BI12" s="69"/>
      <c r="BJ12" s="69"/>
      <c r="BK12" s="69"/>
      <c r="BL12" s="50" t="s">
        <v>113</v>
      </c>
      <c r="BM12" s="69">
        <f>ROUND(IF(Assumptions!$B$28&gt;7,BD12*(1+Assumptions!$B$25),0),0)</f>
        <v>5620</v>
      </c>
      <c r="BN12" s="69"/>
      <c r="BO12" s="69"/>
      <c r="BP12" s="69"/>
      <c r="BQ12" s="69"/>
      <c r="BR12" s="69"/>
      <c r="BS12" s="69"/>
      <c r="BT12" s="69"/>
      <c r="BU12" s="50" t="s">
        <v>113</v>
      </c>
      <c r="BV12" s="69">
        <f>ROUND(IF(Assumptions!$B$28&gt;8,BM12*(1+Assumptions!$B$25),0),0)</f>
        <v>5620</v>
      </c>
      <c r="BW12" s="69"/>
      <c r="BX12" s="69"/>
      <c r="BY12" s="69"/>
      <c r="BZ12" s="69"/>
      <c r="CA12" s="69"/>
      <c r="CB12" s="69"/>
      <c r="CC12" s="69"/>
      <c r="CD12" s="50" t="s">
        <v>113</v>
      </c>
      <c r="CE12" s="69">
        <f>ROUND(IF(Assumptions!$B$28&gt;9,BV12*(1+Assumptions!$B$25),0),0)</f>
        <v>5620</v>
      </c>
      <c r="CF12" s="69"/>
      <c r="CG12" s="69"/>
      <c r="CH12" s="69"/>
      <c r="CI12" s="69"/>
      <c r="CJ12" s="69"/>
      <c r="CK12" s="69"/>
      <c r="CL12" s="69"/>
    </row>
    <row r="13" spans="1:90" ht="13.7" customHeight="1">
      <c r="A13" s="50" t="s">
        <v>114</v>
      </c>
      <c r="B13" s="41">
        <f>ROUND(IF(Assumptions!$B$28&gt;0,Assumptions!$B$20*(Assumptions!$B$21-(Assumptions!$B$21*Assumptions!$B$22)-Assumptions!$B$23),0),0)</f>
        <v>5620</v>
      </c>
      <c r="C13" s="17"/>
      <c r="D13" s="17"/>
      <c r="E13" s="17"/>
      <c r="F13" s="17"/>
      <c r="G13" s="17"/>
      <c r="H13" s="17"/>
      <c r="I13" s="17"/>
      <c r="J13" s="68" t="s">
        <v>114</v>
      </c>
      <c r="K13" s="41">
        <f>ROUND(IF(Assumptions!$B$28&gt;1,B13*(1+Assumptions!$B$25),0),0)</f>
        <v>5620</v>
      </c>
      <c r="L13" s="38"/>
      <c r="M13" s="38"/>
      <c r="N13" s="38"/>
      <c r="O13" s="38"/>
      <c r="P13" s="38"/>
      <c r="Q13" s="38"/>
      <c r="R13" s="38"/>
      <c r="S13" s="50" t="s">
        <v>114</v>
      </c>
      <c r="T13" s="69">
        <f>ROUND(IF(Assumptions!$B$28&gt;2,K13*(1+Assumptions!$B$25),0),0)</f>
        <v>5620</v>
      </c>
      <c r="U13" s="69"/>
      <c r="V13" s="69"/>
      <c r="W13" s="69"/>
      <c r="X13" s="69"/>
      <c r="Y13" s="69"/>
      <c r="Z13" s="69"/>
      <c r="AA13" s="69"/>
      <c r="AB13" s="50" t="s">
        <v>114</v>
      </c>
      <c r="AC13" s="69">
        <f>ROUND(IF(Assumptions!$B$28&gt;3,T13*(1+Assumptions!$B$25),0),0)</f>
        <v>5620</v>
      </c>
      <c r="AD13" s="69"/>
      <c r="AE13" s="69"/>
      <c r="AF13" s="69"/>
      <c r="AG13" s="69"/>
      <c r="AH13" s="69"/>
      <c r="AI13" s="69"/>
      <c r="AJ13" s="69"/>
      <c r="AK13" s="50" t="s">
        <v>114</v>
      </c>
      <c r="AL13" s="69">
        <f>ROUND(IF(Assumptions!$B$28&gt;4,AC13*(1+Assumptions!$B$25),0),0)</f>
        <v>5620</v>
      </c>
      <c r="AM13" s="69"/>
      <c r="AN13" s="69"/>
      <c r="AO13" s="69"/>
      <c r="AP13" s="69"/>
      <c r="AQ13" s="69"/>
      <c r="AR13" s="69"/>
      <c r="AS13" s="69"/>
      <c r="AT13" s="50" t="s">
        <v>114</v>
      </c>
      <c r="AU13" s="69">
        <f>ROUND(IF(Assumptions!$B$28&gt;5,AL13*(1+Assumptions!$B$25),0),0)</f>
        <v>5620</v>
      </c>
      <c r="AV13" s="69"/>
      <c r="AW13" s="69"/>
      <c r="AX13" s="69"/>
      <c r="AY13" s="69"/>
      <c r="AZ13" s="69"/>
      <c r="BA13" s="69"/>
      <c r="BB13" s="69"/>
      <c r="BC13" s="50" t="s">
        <v>114</v>
      </c>
      <c r="BD13" s="69">
        <f>ROUND(IF(Assumptions!$B$28&gt;6,AU13*(1+Assumptions!$B$25),0),0)</f>
        <v>5620</v>
      </c>
      <c r="BE13" s="69"/>
      <c r="BF13" s="69"/>
      <c r="BG13" s="69"/>
      <c r="BH13" s="69"/>
      <c r="BI13" s="69"/>
      <c r="BJ13" s="69"/>
      <c r="BK13" s="69"/>
      <c r="BL13" s="50" t="s">
        <v>114</v>
      </c>
      <c r="BM13" s="69">
        <f>ROUND(IF(Assumptions!$B$28&gt;7,BD13*(1+Assumptions!$B$25),0),0)</f>
        <v>5620</v>
      </c>
      <c r="BN13" s="69"/>
      <c r="BO13" s="69"/>
      <c r="BP13" s="69"/>
      <c r="BQ13" s="69"/>
      <c r="BR13" s="69"/>
      <c r="BS13" s="69"/>
      <c r="BT13" s="69"/>
      <c r="BU13" s="50" t="s">
        <v>114</v>
      </c>
      <c r="BV13" s="69">
        <f>ROUND(IF(Assumptions!$B$28&gt;8,BM13*(1+Assumptions!$B$25),0),0)</f>
        <v>5620</v>
      </c>
      <c r="BW13" s="69"/>
      <c r="BX13" s="69"/>
      <c r="BY13" s="69"/>
      <c r="BZ13" s="69"/>
      <c r="CA13" s="69"/>
      <c r="CB13" s="69"/>
      <c r="CC13" s="69"/>
      <c r="CD13" s="50" t="s">
        <v>114</v>
      </c>
      <c r="CE13" s="69">
        <f>ROUND(IF(Assumptions!$B$28&gt;9,BV13*(1+Assumptions!$B$25),0),0)</f>
        <v>5620</v>
      </c>
      <c r="CF13" s="69"/>
      <c r="CG13" s="69"/>
      <c r="CH13" s="69"/>
      <c r="CI13" s="69"/>
      <c r="CJ13" s="69"/>
      <c r="CK13" s="69"/>
      <c r="CL13" s="69"/>
    </row>
    <row r="14" spans="1:90" ht="13.7" customHeight="1">
      <c r="A14" s="50" t="s">
        <v>115</v>
      </c>
      <c r="B14" s="41">
        <f>ROUND(IF(Assumptions!$B$28&gt;0,Assumptions!$B$20*(Assumptions!$B$21-(Assumptions!$B$21*Assumptions!$B$22)-Assumptions!$B$23),0),0)</f>
        <v>5620</v>
      </c>
      <c r="C14" s="17"/>
      <c r="D14" s="17"/>
      <c r="E14" s="17"/>
      <c r="F14" s="17"/>
      <c r="G14" s="17"/>
      <c r="H14" s="17"/>
      <c r="I14" s="17"/>
      <c r="J14" s="68" t="s">
        <v>115</v>
      </c>
      <c r="K14" s="41">
        <f>ROUND(IF(Assumptions!$B$28&gt;1,B14*(1+Assumptions!$B$25),0),0)</f>
        <v>5620</v>
      </c>
      <c r="L14" s="38"/>
      <c r="M14" s="38"/>
      <c r="N14" s="38"/>
      <c r="O14" s="38"/>
      <c r="P14" s="38"/>
      <c r="Q14" s="38"/>
      <c r="R14" s="38"/>
      <c r="S14" s="50" t="s">
        <v>115</v>
      </c>
      <c r="T14" s="69">
        <f>ROUND(IF(Assumptions!$B$28&gt;2,K14*(1+Assumptions!$B$25),0),0)</f>
        <v>5620</v>
      </c>
      <c r="U14" s="69"/>
      <c r="V14" s="69"/>
      <c r="W14" s="69"/>
      <c r="X14" s="69"/>
      <c r="Y14" s="69"/>
      <c r="Z14" s="69"/>
      <c r="AA14" s="69"/>
      <c r="AB14" s="50" t="s">
        <v>115</v>
      </c>
      <c r="AC14" s="69">
        <f>ROUND(IF(Assumptions!$B$28&gt;3,T14*(1+Assumptions!$B$25),0),0)</f>
        <v>5620</v>
      </c>
      <c r="AD14" s="69"/>
      <c r="AE14" s="69"/>
      <c r="AF14" s="69"/>
      <c r="AG14" s="69"/>
      <c r="AH14" s="69"/>
      <c r="AI14" s="69"/>
      <c r="AJ14" s="69"/>
      <c r="AK14" s="50" t="s">
        <v>115</v>
      </c>
      <c r="AL14" s="69">
        <f>ROUND(IF(Assumptions!$B$28&gt;4,AC14*(1+Assumptions!$B$25),0),0)</f>
        <v>5620</v>
      </c>
      <c r="AM14" s="69"/>
      <c r="AN14" s="69"/>
      <c r="AO14" s="69"/>
      <c r="AP14" s="69"/>
      <c r="AQ14" s="69"/>
      <c r="AR14" s="69"/>
      <c r="AS14" s="69"/>
      <c r="AT14" s="50" t="s">
        <v>115</v>
      </c>
      <c r="AU14" s="69">
        <f>ROUND(IF(Assumptions!$B$28&gt;5,AL14*(1+Assumptions!$B$25),0),0)</f>
        <v>5620</v>
      </c>
      <c r="AV14" s="69"/>
      <c r="AW14" s="69"/>
      <c r="AX14" s="69"/>
      <c r="AY14" s="69"/>
      <c r="AZ14" s="69"/>
      <c r="BA14" s="69"/>
      <c r="BB14" s="69"/>
      <c r="BC14" s="50" t="s">
        <v>115</v>
      </c>
      <c r="BD14" s="69">
        <f>ROUND(IF(Assumptions!$B$28&gt;6,AU14*(1+Assumptions!$B$25),0),0)</f>
        <v>5620</v>
      </c>
      <c r="BE14" s="69"/>
      <c r="BF14" s="69"/>
      <c r="BG14" s="69"/>
      <c r="BH14" s="69"/>
      <c r="BI14" s="69"/>
      <c r="BJ14" s="69"/>
      <c r="BK14" s="69"/>
      <c r="BL14" s="50" t="s">
        <v>115</v>
      </c>
      <c r="BM14" s="69">
        <f>ROUND(IF(Assumptions!$B$28&gt;7,BD14*(1+Assumptions!$B$25),0),0)</f>
        <v>5620</v>
      </c>
      <c r="BN14" s="69"/>
      <c r="BO14" s="69"/>
      <c r="BP14" s="69"/>
      <c r="BQ14" s="69"/>
      <c r="BR14" s="69"/>
      <c r="BS14" s="69"/>
      <c r="BT14" s="69"/>
      <c r="BU14" s="50" t="s">
        <v>115</v>
      </c>
      <c r="BV14" s="69">
        <f>ROUND(IF(Assumptions!$B$28&gt;8,BM14*(1+Assumptions!$B$25),0),0)</f>
        <v>5620</v>
      </c>
      <c r="BW14" s="69"/>
      <c r="BX14" s="69"/>
      <c r="BY14" s="69"/>
      <c r="BZ14" s="69"/>
      <c r="CA14" s="69"/>
      <c r="CB14" s="69"/>
      <c r="CC14" s="69"/>
      <c r="CD14" s="50" t="s">
        <v>115</v>
      </c>
      <c r="CE14" s="69">
        <f>ROUND(IF(Assumptions!$B$28&gt;9,BV14*(1+Assumptions!$B$25),0),0)</f>
        <v>5620</v>
      </c>
      <c r="CF14" s="69"/>
      <c r="CG14" s="69"/>
      <c r="CH14" s="69"/>
      <c r="CI14" s="69"/>
      <c r="CJ14" s="69"/>
      <c r="CK14" s="69"/>
      <c r="CL14" s="69"/>
    </row>
    <row r="15" spans="1:90" ht="13.7" customHeight="1">
      <c r="A15" s="50" t="s">
        <v>116</v>
      </c>
      <c r="B15" s="41">
        <f>ROUND(IF(Assumptions!$B$28&gt;0,Assumptions!$B$20*(Assumptions!$B$21-(Assumptions!$B$21*Assumptions!$B$22)-Assumptions!$B$23),0),0)</f>
        <v>5620</v>
      </c>
      <c r="C15" s="17"/>
      <c r="D15" s="17"/>
      <c r="E15" s="17"/>
      <c r="F15" s="17"/>
      <c r="G15" s="17"/>
      <c r="H15" s="17"/>
      <c r="I15" s="17"/>
      <c r="J15" s="68" t="s">
        <v>116</v>
      </c>
      <c r="K15" s="41">
        <f>ROUND(IF(Assumptions!$B$28&gt;1,B15*(1+Assumptions!$B$25),0),0)</f>
        <v>5620</v>
      </c>
      <c r="L15" s="38"/>
      <c r="M15" s="38"/>
      <c r="N15" s="38"/>
      <c r="O15" s="38"/>
      <c r="P15" s="38"/>
      <c r="Q15" s="38"/>
      <c r="R15" s="38"/>
      <c r="S15" s="50" t="s">
        <v>116</v>
      </c>
      <c r="T15" s="69">
        <f>ROUND(IF(Assumptions!$B$28&gt;2,K15*(1+Assumptions!$B$25),0),0)</f>
        <v>5620</v>
      </c>
      <c r="U15" s="69"/>
      <c r="V15" s="69"/>
      <c r="W15" s="69"/>
      <c r="X15" s="69"/>
      <c r="Y15" s="69"/>
      <c r="Z15" s="69"/>
      <c r="AA15" s="69"/>
      <c r="AB15" s="50" t="s">
        <v>116</v>
      </c>
      <c r="AC15" s="69">
        <f>ROUND(IF(Assumptions!$B$28&gt;3,T15*(1+Assumptions!$B$25),0),0)</f>
        <v>5620</v>
      </c>
      <c r="AD15" s="69"/>
      <c r="AE15" s="69"/>
      <c r="AF15" s="69"/>
      <c r="AG15" s="69"/>
      <c r="AH15" s="69"/>
      <c r="AI15" s="69"/>
      <c r="AJ15" s="69"/>
      <c r="AK15" s="50" t="s">
        <v>116</v>
      </c>
      <c r="AL15" s="69">
        <f>ROUND(IF(Assumptions!$B$28&gt;4,AC15*(1+Assumptions!$B$25),0),0)</f>
        <v>5620</v>
      </c>
      <c r="AM15" s="69"/>
      <c r="AN15" s="69"/>
      <c r="AO15" s="69"/>
      <c r="AP15" s="69"/>
      <c r="AQ15" s="69"/>
      <c r="AR15" s="69"/>
      <c r="AS15" s="69"/>
      <c r="AT15" s="50" t="s">
        <v>116</v>
      </c>
      <c r="AU15" s="69">
        <f>ROUND(IF(Assumptions!$B$28&gt;5,AL15*(1+Assumptions!$B$25),0),0)</f>
        <v>5620</v>
      </c>
      <c r="AV15" s="69"/>
      <c r="AW15" s="69"/>
      <c r="AX15" s="69"/>
      <c r="AY15" s="69"/>
      <c r="AZ15" s="69"/>
      <c r="BA15" s="69"/>
      <c r="BB15" s="69"/>
      <c r="BC15" s="50" t="s">
        <v>116</v>
      </c>
      <c r="BD15" s="69">
        <f>ROUND(IF(Assumptions!$B$28&gt;6,AU15*(1+Assumptions!$B$25),0),0)</f>
        <v>5620</v>
      </c>
      <c r="BE15" s="69"/>
      <c r="BF15" s="69"/>
      <c r="BG15" s="69"/>
      <c r="BH15" s="69"/>
      <c r="BI15" s="69"/>
      <c r="BJ15" s="69"/>
      <c r="BK15" s="69"/>
      <c r="BL15" s="50" t="s">
        <v>116</v>
      </c>
      <c r="BM15" s="69">
        <f>ROUND(IF(Assumptions!$B$28&gt;7,BD15*(1+Assumptions!$B$25),0),0)</f>
        <v>5620</v>
      </c>
      <c r="BN15" s="69"/>
      <c r="BO15" s="69"/>
      <c r="BP15" s="69"/>
      <c r="BQ15" s="69"/>
      <c r="BR15" s="69"/>
      <c r="BS15" s="69"/>
      <c r="BT15" s="69"/>
      <c r="BU15" s="50" t="s">
        <v>116</v>
      </c>
      <c r="BV15" s="69">
        <f>ROUND(IF(Assumptions!$B$28&gt;8,BM15*(1+Assumptions!$B$25),0),0)</f>
        <v>5620</v>
      </c>
      <c r="BW15" s="69"/>
      <c r="BX15" s="69"/>
      <c r="BY15" s="69"/>
      <c r="BZ15" s="69"/>
      <c r="CA15" s="69"/>
      <c r="CB15" s="69"/>
      <c r="CC15" s="69"/>
      <c r="CD15" s="50" t="s">
        <v>116</v>
      </c>
      <c r="CE15" s="69">
        <f>ROUND(IF(Assumptions!$B$28&gt;9,BV15*(1+Assumptions!$B$25),0),0)</f>
        <v>5620</v>
      </c>
      <c r="CF15" s="69"/>
      <c r="CG15" s="69"/>
      <c r="CH15" s="69"/>
      <c r="CI15" s="69"/>
      <c r="CJ15" s="69"/>
      <c r="CK15" s="69"/>
      <c r="CL15" s="69"/>
    </row>
    <row r="16" spans="1:90" ht="13.7" customHeight="1">
      <c r="A16" s="50" t="s">
        <v>117</v>
      </c>
      <c r="B16" s="41">
        <f>ROUND(IF(Assumptions!$B$28&gt;0,Assumptions!$B$20*(Assumptions!$B$21-(Assumptions!$B$21*Assumptions!$B$22)-Assumptions!$B$23),0),0)</f>
        <v>5620</v>
      </c>
      <c r="C16" s="17"/>
      <c r="D16" s="17"/>
      <c r="E16" s="17"/>
      <c r="F16" s="17"/>
      <c r="G16" s="17"/>
      <c r="H16" s="17"/>
      <c r="I16" s="17"/>
      <c r="J16" s="68" t="s">
        <v>117</v>
      </c>
      <c r="K16" s="41">
        <f>ROUND(IF(Assumptions!$B$28&gt;1,B16*(1+Assumptions!$B$25),0),0)</f>
        <v>5620</v>
      </c>
      <c r="L16" s="38"/>
      <c r="M16" s="38"/>
      <c r="N16" s="38"/>
      <c r="O16" s="38"/>
      <c r="P16" s="38"/>
      <c r="Q16" s="38"/>
      <c r="R16" s="38"/>
      <c r="S16" s="50" t="s">
        <v>117</v>
      </c>
      <c r="T16" s="69">
        <f>ROUND(IF(Assumptions!$B$28&gt;2,K16*(1+Assumptions!$B$25),0),0)</f>
        <v>5620</v>
      </c>
      <c r="U16" s="69"/>
      <c r="V16" s="69"/>
      <c r="W16" s="69"/>
      <c r="X16" s="69"/>
      <c r="Y16" s="69"/>
      <c r="Z16" s="69"/>
      <c r="AA16" s="69"/>
      <c r="AB16" s="50" t="s">
        <v>117</v>
      </c>
      <c r="AC16" s="69">
        <f>ROUND(IF(Assumptions!$B$28&gt;3,T16*(1+Assumptions!$B$25),0),0)</f>
        <v>5620</v>
      </c>
      <c r="AD16" s="69"/>
      <c r="AE16" s="69"/>
      <c r="AF16" s="69"/>
      <c r="AG16" s="69"/>
      <c r="AH16" s="69"/>
      <c r="AI16" s="69"/>
      <c r="AJ16" s="69"/>
      <c r="AK16" s="50" t="s">
        <v>117</v>
      </c>
      <c r="AL16" s="69">
        <f>ROUND(IF(Assumptions!$B$28&gt;4,AC16*(1+Assumptions!$B$25),0),0)</f>
        <v>5620</v>
      </c>
      <c r="AM16" s="69"/>
      <c r="AN16" s="69"/>
      <c r="AO16" s="69"/>
      <c r="AP16" s="69"/>
      <c r="AQ16" s="69"/>
      <c r="AR16" s="69"/>
      <c r="AS16" s="69"/>
      <c r="AT16" s="50" t="s">
        <v>117</v>
      </c>
      <c r="AU16" s="69">
        <f>ROUND(IF(Assumptions!$B$28&gt;5,AL16*(1+Assumptions!$B$25),0),0)</f>
        <v>5620</v>
      </c>
      <c r="AV16" s="69"/>
      <c r="AW16" s="69"/>
      <c r="AX16" s="69"/>
      <c r="AY16" s="69"/>
      <c r="AZ16" s="69"/>
      <c r="BA16" s="69"/>
      <c r="BB16" s="69"/>
      <c r="BC16" s="50" t="s">
        <v>117</v>
      </c>
      <c r="BD16" s="69">
        <f>ROUND(IF(Assumptions!$B$28&gt;6,AU16*(1+Assumptions!$B$25),0),0)</f>
        <v>5620</v>
      </c>
      <c r="BE16" s="69"/>
      <c r="BF16" s="69"/>
      <c r="BG16" s="69"/>
      <c r="BH16" s="69"/>
      <c r="BI16" s="69"/>
      <c r="BJ16" s="69"/>
      <c r="BK16" s="69"/>
      <c r="BL16" s="50" t="s">
        <v>117</v>
      </c>
      <c r="BM16" s="69">
        <f>ROUND(IF(Assumptions!$B$28&gt;7,BD16*(1+Assumptions!$B$25),0),0)</f>
        <v>5620</v>
      </c>
      <c r="BN16" s="69"/>
      <c r="BO16" s="69"/>
      <c r="BP16" s="69"/>
      <c r="BQ16" s="69"/>
      <c r="BR16" s="69"/>
      <c r="BS16" s="69"/>
      <c r="BT16" s="69"/>
      <c r="BU16" s="50" t="s">
        <v>117</v>
      </c>
      <c r="BV16" s="69">
        <f>ROUND(IF(Assumptions!$B$28&gt;8,BM16*(1+Assumptions!$B$25),0),0)</f>
        <v>5620</v>
      </c>
      <c r="BW16" s="69"/>
      <c r="BX16" s="69"/>
      <c r="BY16" s="69"/>
      <c r="BZ16" s="69"/>
      <c r="CA16" s="69"/>
      <c r="CB16" s="69"/>
      <c r="CC16" s="69"/>
      <c r="CD16" s="50" t="s">
        <v>117</v>
      </c>
      <c r="CE16" s="69">
        <f>ROUND(IF(Assumptions!$B$28&gt;9,BV16*(1+Assumptions!$B$25),0),0)</f>
        <v>5620</v>
      </c>
      <c r="CF16" s="69"/>
      <c r="CG16" s="69"/>
      <c r="CH16" s="69"/>
      <c r="CI16" s="69"/>
      <c r="CJ16" s="69"/>
      <c r="CK16" s="69"/>
      <c r="CL16" s="69"/>
    </row>
    <row r="17" spans="1:90" ht="13.7" customHeight="1">
      <c r="A17" s="50" t="s">
        <v>118</v>
      </c>
      <c r="B17" s="41">
        <f>ROUND(IF(Assumptions!$B$28&gt;0,Assumptions!$B$20*(Assumptions!$B$21-(Assumptions!$B$21*Assumptions!$B$22)-Assumptions!$B$23),0),0)</f>
        <v>5620</v>
      </c>
      <c r="C17" s="17"/>
      <c r="D17" s="17"/>
      <c r="E17" s="17"/>
      <c r="F17" s="17"/>
      <c r="G17" s="17"/>
      <c r="H17" s="17"/>
      <c r="I17" s="17"/>
      <c r="J17" s="68" t="s">
        <v>118</v>
      </c>
      <c r="K17" s="41">
        <f>ROUND(IF(Assumptions!$B$28&gt;1,B17*(1+Assumptions!$B$25),0),0)</f>
        <v>5620</v>
      </c>
      <c r="L17" s="38"/>
      <c r="M17" s="38"/>
      <c r="N17" s="38"/>
      <c r="O17" s="38"/>
      <c r="P17" s="38"/>
      <c r="Q17" s="38"/>
      <c r="R17" s="38"/>
      <c r="S17" s="50" t="s">
        <v>118</v>
      </c>
      <c r="T17" s="69">
        <f>ROUND(IF(Assumptions!$B$28&gt;2,K17*(1+Assumptions!$B$25),0),0)</f>
        <v>5620</v>
      </c>
      <c r="U17" s="69"/>
      <c r="V17" s="69"/>
      <c r="W17" s="69"/>
      <c r="X17" s="69"/>
      <c r="Y17" s="69"/>
      <c r="Z17" s="69"/>
      <c r="AA17" s="69"/>
      <c r="AB17" s="50" t="s">
        <v>118</v>
      </c>
      <c r="AC17" s="69">
        <f>ROUND(IF(Assumptions!$B$28&gt;3,T17*(1+Assumptions!$B$25),0),0)</f>
        <v>5620</v>
      </c>
      <c r="AD17" s="69"/>
      <c r="AE17" s="69"/>
      <c r="AF17" s="69"/>
      <c r="AG17" s="69"/>
      <c r="AH17" s="69"/>
      <c r="AI17" s="69"/>
      <c r="AJ17" s="69"/>
      <c r="AK17" s="50" t="s">
        <v>118</v>
      </c>
      <c r="AL17" s="69">
        <f>ROUND(IF(Assumptions!$B$28&gt;4,AC17*(1+Assumptions!$B$25),0),0)</f>
        <v>5620</v>
      </c>
      <c r="AM17" s="69"/>
      <c r="AN17" s="69"/>
      <c r="AO17" s="69"/>
      <c r="AP17" s="69"/>
      <c r="AQ17" s="69"/>
      <c r="AR17" s="69"/>
      <c r="AS17" s="69"/>
      <c r="AT17" s="50" t="s">
        <v>118</v>
      </c>
      <c r="AU17" s="69">
        <f>ROUND(IF(Assumptions!$B$28&gt;5,AL17*(1+Assumptions!$B$25),0),0)</f>
        <v>5620</v>
      </c>
      <c r="AV17" s="69"/>
      <c r="AW17" s="69"/>
      <c r="AX17" s="69"/>
      <c r="AY17" s="69"/>
      <c r="AZ17" s="69"/>
      <c r="BA17" s="69"/>
      <c r="BB17" s="69"/>
      <c r="BC17" s="50" t="s">
        <v>118</v>
      </c>
      <c r="BD17" s="69">
        <f>ROUND(IF(Assumptions!$B$28&gt;6,AU17*(1+Assumptions!$B$25),0),0)</f>
        <v>5620</v>
      </c>
      <c r="BE17" s="69"/>
      <c r="BF17" s="69"/>
      <c r="BG17" s="69"/>
      <c r="BH17" s="69"/>
      <c r="BI17" s="69"/>
      <c r="BJ17" s="69"/>
      <c r="BK17" s="69"/>
      <c r="BL17" s="50" t="s">
        <v>118</v>
      </c>
      <c r="BM17" s="69">
        <f>ROUND(IF(Assumptions!$B$28&gt;7,BD17*(1+Assumptions!$B$25),0),0)</f>
        <v>5620</v>
      </c>
      <c r="BN17" s="69"/>
      <c r="BO17" s="69"/>
      <c r="BP17" s="69"/>
      <c r="BQ17" s="69"/>
      <c r="BR17" s="69"/>
      <c r="BS17" s="69"/>
      <c r="BT17" s="69"/>
      <c r="BU17" s="50" t="s">
        <v>118</v>
      </c>
      <c r="BV17" s="69">
        <f>ROUND(IF(Assumptions!$B$28&gt;8,BM17*(1+Assumptions!$B$25),0),0)</f>
        <v>5620</v>
      </c>
      <c r="BW17" s="69"/>
      <c r="BX17" s="69"/>
      <c r="BY17" s="69"/>
      <c r="BZ17" s="69"/>
      <c r="CA17" s="69"/>
      <c r="CB17" s="69"/>
      <c r="CC17" s="69"/>
      <c r="CD17" s="50" t="s">
        <v>118</v>
      </c>
      <c r="CE17" s="69">
        <f>ROUND(IF(Assumptions!$B$28&gt;9,BV17*(1+Assumptions!$B$25),0),0)</f>
        <v>5620</v>
      </c>
      <c r="CF17" s="69"/>
      <c r="CG17" s="69"/>
      <c r="CH17" s="69"/>
      <c r="CI17" s="69"/>
      <c r="CJ17" s="69"/>
      <c r="CK17" s="69"/>
      <c r="CL17" s="69"/>
    </row>
    <row r="18" spans="1:90" ht="13.7" customHeight="1">
      <c r="A18" s="50" t="s">
        <v>119</v>
      </c>
      <c r="B18" s="41">
        <f>ROUND(IF(Assumptions!$B$28&gt;0,Assumptions!$B$20*(Assumptions!$B$21-(Assumptions!$B$21*Assumptions!$B$22)-Assumptions!$B$23),0),0)</f>
        <v>5620</v>
      </c>
      <c r="C18" s="17"/>
      <c r="D18" s="17"/>
      <c r="E18" s="17"/>
      <c r="F18" s="17"/>
      <c r="G18" s="17"/>
      <c r="H18" s="17"/>
      <c r="I18" s="17"/>
      <c r="J18" s="68" t="s">
        <v>119</v>
      </c>
      <c r="K18" s="41">
        <f>ROUND(IF(Assumptions!$B$28&gt;1,B18*(1+Assumptions!$B$25),0),0)</f>
        <v>5620</v>
      </c>
      <c r="L18" s="38"/>
      <c r="M18" s="38"/>
      <c r="N18" s="38"/>
      <c r="O18" s="38"/>
      <c r="P18" s="38"/>
      <c r="Q18" s="38"/>
      <c r="R18" s="38"/>
      <c r="S18" s="50" t="s">
        <v>119</v>
      </c>
      <c r="T18" s="69">
        <f>ROUND(IF(Assumptions!$B$28&gt;2,K18*(1+Assumptions!$B$25),0),0)</f>
        <v>5620</v>
      </c>
      <c r="U18" s="69"/>
      <c r="V18" s="69"/>
      <c r="W18" s="69"/>
      <c r="X18" s="69"/>
      <c r="Y18" s="69"/>
      <c r="Z18" s="69"/>
      <c r="AA18" s="69"/>
      <c r="AB18" s="50" t="s">
        <v>119</v>
      </c>
      <c r="AC18" s="69">
        <f>ROUND(IF(Assumptions!$B$28&gt;3,T18*(1+Assumptions!$B$25),0),0)</f>
        <v>5620</v>
      </c>
      <c r="AD18" s="69"/>
      <c r="AE18" s="69"/>
      <c r="AF18" s="69"/>
      <c r="AG18" s="69"/>
      <c r="AH18" s="69"/>
      <c r="AI18" s="69"/>
      <c r="AJ18" s="69"/>
      <c r="AK18" s="50" t="s">
        <v>119</v>
      </c>
      <c r="AL18" s="69">
        <f>ROUND(IF(Assumptions!$B$28&gt;4,AC18*(1+Assumptions!$B$25),0),0)</f>
        <v>5620</v>
      </c>
      <c r="AM18" s="69"/>
      <c r="AN18" s="69"/>
      <c r="AO18" s="69"/>
      <c r="AP18" s="69"/>
      <c r="AQ18" s="69"/>
      <c r="AR18" s="69"/>
      <c r="AS18" s="69"/>
      <c r="AT18" s="50" t="s">
        <v>119</v>
      </c>
      <c r="AU18" s="69">
        <f>ROUND(IF(Assumptions!$B$28&gt;5,AL18*(1+Assumptions!$B$25),0),0)</f>
        <v>5620</v>
      </c>
      <c r="AV18" s="69"/>
      <c r="AW18" s="69"/>
      <c r="AX18" s="69"/>
      <c r="AY18" s="69"/>
      <c r="AZ18" s="69"/>
      <c r="BA18" s="69"/>
      <c r="BB18" s="69"/>
      <c r="BC18" s="50" t="s">
        <v>119</v>
      </c>
      <c r="BD18" s="69">
        <f>ROUND(IF(Assumptions!$B$28&gt;6,AU18*(1+Assumptions!$B$25),0),0)</f>
        <v>5620</v>
      </c>
      <c r="BE18" s="69"/>
      <c r="BF18" s="69"/>
      <c r="BG18" s="69"/>
      <c r="BH18" s="69"/>
      <c r="BI18" s="69"/>
      <c r="BJ18" s="69"/>
      <c r="BK18" s="69"/>
      <c r="BL18" s="50" t="s">
        <v>119</v>
      </c>
      <c r="BM18" s="69">
        <f>ROUND(IF(Assumptions!$B$28&gt;7,BD18*(1+Assumptions!$B$25),0),0)</f>
        <v>5620</v>
      </c>
      <c r="BN18" s="69"/>
      <c r="BO18" s="69"/>
      <c r="BP18" s="69"/>
      <c r="BQ18" s="69"/>
      <c r="BR18" s="69"/>
      <c r="BS18" s="69"/>
      <c r="BT18" s="69"/>
      <c r="BU18" s="50" t="s">
        <v>119</v>
      </c>
      <c r="BV18" s="69">
        <f>ROUND(IF(Assumptions!$B$28&gt;8,BM18*(1+Assumptions!$B$25),0),0)</f>
        <v>5620</v>
      </c>
      <c r="BW18" s="69"/>
      <c r="BX18" s="69"/>
      <c r="BY18" s="69"/>
      <c r="BZ18" s="69"/>
      <c r="CA18" s="69"/>
      <c r="CB18" s="69"/>
      <c r="CC18" s="69"/>
      <c r="CD18" s="50" t="s">
        <v>119</v>
      </c>
      <c r="CE18" s="69">
        <f>ROUND(IF(Assumptions!$B$28&gt;9,BV18*(1+Assumptions!$B$25),0),0)</f>
        <v>5620</v>
      </c>
      <c r="CF18" s="69"/>
      <c r="CG18" s="69"/>
      <c r="CH18" s="69"/>
      <c r="CI18" s="69"/>
      <c r="CJ18" s="69"/>
      <c r="CK18" s="69"/>
      <c r="CL18" s="69"/>
    </row>
    <row r="19" spans="1:90" ht="13.7" customHeight="1">
      <c r="A19" s="50" t="s">
        <v>120</v>
      </c>
      <c r="B19" s="41">
        <f>ROUND(IF(Assumptions!$B$28&gt;0,Assumptions!$B$20*(Assumptions!$B$21-(Assumptions!$B$21*Assumptions!$B$22)-Assumptions!$B$23),0),0)</f>
        <v>5620</v>
      </c>
      <c r="C19" s="17"/>
      <c r="D19" s="17"/>
      <c r="E19" s="17"/>
      <c r="F19" s="17"/>
      <c r="G19" s="17"/>
      <c r="H19" s="17"/>
      <c r="I19" s="17"/>
      <c r="J19" s="68" t="s">
        <v>120</v>
      </c>
      <c r="K19" s="41">
        <f>ROUND(IF(Assumptions!$B$28&gt;1,B19*(1+Assumptions!$B$25),0),0)</f>
        <v>5620</v>
      </c>
      <c r="L19" s="38"/>
      <c r="M19" s="38"/>
      <c r="N19" s="38"/>
      <c r="O19" s="38"/>
      <c r="P19" s="38"/>
      <c r="Q19" s="38"/>
      <c r="R19" s="38"/>
      <c r="S19" s="50" t="s">
        <v>120</v>
      </c>
      <c r="T19" s="69">
        <f>ROUND(IF(Assumptions!$B$28&gt;2,K19*(1+Assumptions!$B$25),0),0)</f>
        <v>5620</v>
      </c>
      <c r="U19" s="69"/>
      <c r="V19" s="69"/>
      <c r="W19" s="69"/>
      <c r="X19" s="69"/>
      <c r="Y19" s="69"/>
      <c r="Z19" s="69"/>
      <c r="AA19" s="69"/>
      <c r="AB19" s="50" t="s">
        <v>120</v>
      </c>
      <c r="AC19" s="69">
        <f>ROUND(IF(Assumptions!$B$28&gt;3,T19*(1+Assumptions!$B$25),0),0)</f>
        <v>5620</v>
      </c>
      <c r="AD19" s="69"/>
      <c r="AE19" s="69"/>
      <c r="AF19" s="69"/>
      <c r="AG19" s="69"/>
      <c r="AH19" s="69"/>
      <c r="AI19" s="69"/>
      <c r="AJ19" s="69"/>
      <c r="AK19" s="50" t="s">
        <v>120</v>
      </c>
      <c r="AL19" s="69">
        <f>ROUND(IF(Assumptions!$B$28&gt;4,AC19*(1+Assumptions!$B$25),0),0)</f>
        <v>5620</v>
      </c>
      <c r="AM19" s="69"/>
      <c r="AN19" s="69"/>
      <c r="AO19" s="69"/>
      <c r="AP19" s="69"/>
      <c r="AQ19" s="69"/>
      <c r="AR19" s="69"/>
      <c r="AS19" s="69"/>
      <c r="AT19" s="50" t="s">
        <v>120</v>
      </c>
      <c r="AU19" s="69">
        <f>ROUND(IF(Assumptions!$B$28&gt;5,AL19*(1+Assumptions!$B$25),0),0)</f>
        <v>5620</v>
      </c>
      <c r="AV19" s="69"/>
      <c r="AW19" s="69"/>
      <c r="AX19" s="69"/>
      <c r="AY19" s="69"/>
      <c r="AZ19" s="69"/>
      <c r="BA19" s="69"/>
      <c r="BB19" s="69"/>
      <c r="BC19" s="50" t="s">
        <v>120</v>
      </c>
      <c r="BD19" s="69">
        <f>ROUND(IF(Assumptions!$B$28&gt;6,AU19*(1+Assumptions!$B$25),0),0)</f>
        <v>5620</v>
      </c>
      <c r="BE19" s="69"/>
      <c r="BF19" s="69"/>
      <c r="BG19" s="69"/>
      <c r="BH19" s="69"/>
      <c r="BI19" s="69"/>
      <c r="BJ19" s="69"/>
      <c r="BK19" s="69"/>
      <c r="BL19" s="50" t="s">
        <v>120</v>
      </c>
      <c r="BM19" s="69">
        <f>ROUND(IF(Assumptions!$B$28&gt;7,BD19*(1+Assumptions!$B$25),0),0)</f>
        <v>5620</v>
      </c>
      <c r="BN19" s="69"/>
      <c r="BO19" s="69"/>
      <c r="BP19" s="69"/>
      <c r="BQ19" s="69"/>
      <c r="BR19" s="69"/>
      <c r="BS19" s="69"/>
      <c r="BT19" s="69"/>
      <c r="BU19" s="50" t="s">
        <v>120</v>
      </c>
      <c r="BV19" s="69">
        <f>ROUND(IF(Assumptions!$B$28&gt;8,BM19*(1+Assumptions!$B$25),0),0)</f>
        <v>5620</v>
      </c>
      <c r="BW19" s="69"/>
      <c r="BX19" s="69"/>
      <c r="BY19" s="69"/>
      <c r="BZ19" s="69"/>
      <c r="CA19" s="69"/>
      <c r="CB19" s="69"/>
      <c r="CC19" s="69"/>
      <c r="CD19" s="50" t="s">
        <v>120</v>
      </c>
      <c r="CE19" s="69">
        <f>ROUND(IF(Assumptions!$B$28&gt;9,BV19*(1+Assumptions!$B$25),0),0)</f>
        <v>5620</v>
      </c>
      <c r="CF19" s="69"/>
      <c r="CG19" s="69"/>
      <c r="CH19" s="69"/>
      <c r="CI19" s="69"/>
      <c r="CJ19" s="69"/>
      <c r="CK19" s="69"/>
      <c r="CL19" s="69"/>
    </row>
    <row r="20" spans="1:90" ht="13.7" customHeight="1">
      <c r="A20" s="38"/>
      <c r="B20" s="41">
        <f>SUM(B8:B19)</f>
        <v>67440</v>
      </c>
      <c r="C20" s="17"/>
      <c r="D20" s="17"/>
      <c r="E20" s="17"/>
      <c r="F20" s="17"/>
      <c r="G20" s="17"/>
      <c r="H20" s="17"/>
      <c r="I20" s="17"/>
      <c r="J20" s="17"/>
      <c r="K20" s="41">
        <f>SUM(K8:K19)</f>
        <v>67440</v>
      </c>
      <c r="L20" s="38"/>
      <c r="M20" s="38"/>
      <c r="N20" s="38"/>
      <c r="O20" s="38"/>
      <c r="P20" s="38"/>
      <c r="Q20" s="38"/>
      <c r="R20" s="38"/>
      <c r="S20" s="38"/>
      <c r="T20" s="69">
        <f>SUM(T8:T19)</f>
        <v>67440</v>
      </c>
      <c r="U20" s="38"/>
      <c r="V20" s="38"/>
      <c r="W20" s="38"/>
      <c r="X20" s="38"/>
      <c r="Y20" s="38"/>
      <c r="Z20" s="38"/>
      <c r="AA20" s="38"/>
      <c r="AB20" s="38"/>
      <c r="AC20" s="69">
        <f>SUM(AC8:AC19)</f>
        <v>67440</v>
      </c>
      <c r="AD20" s="38"/>
      <c r="AE20" s="38"/>
      <c r="AF20" s="38"/>
      <c r="AG20" s="38"/>
      <c r="AH20" s="38"/>
      <c r="AI20" s="38"/>
      <c r="AJ20" s="38"/>
      <c r="AK20" s="38"/>
      <c r="AL20" s="69">
        <f>SUM(AL8:AL19)</f>
        <v>67440</v>
      </c>
      <c r="AM20" s="38"/>
      <c r="AN20" s="69"/>
      <c r="AO20" s="38"/>
      <c r="AP20" s="38"/>
      <c r="AQ20" s="38"/>
      <c r="AR20" s="38"/>
      <c r="AS20" s="38"/>
      <c r="AT20" s="38"/>
      <c r="AU20" s="69">
        <f>SUM(AU8:AU19)</f>
        <v>67440</v>
      </c>
      <c r="AV20" s="38"/>
      <c r="AW20" s="38"/>
      <c r="AX20" s="38"/>
      <c r="AY20" s="38"/>
      <c r="AZ20" s="38"/>
      <c r="BA20" s="38"/>
      <c r="BB20" s="38"/>
      <c r="BC20" s="38"/>
      <c r="BD20" s="69">
        <f>SUM(BD8:BD19)</f>
        <v>67440</v>
      </c>
      <c r="BE20" s="38"/>
      <c r="BF20" s="38"/>
      <c r="BG20" s="38"/>
      <c r="BH20" s="38"/>
      <c r="BI20" s="38"/>
      <c r="BJ20" s="38"/>
      <c r="BK20" s="38"/>
      <c r="BL20" s="38"/>
      <c r="BM20" s="69">
        <f>SUM(BM8:BM19)</f>
        <v>67440</v>
      </c>
      <c r="BN20" s="38"/>
      <c r="BO20" s="38"/>
      <c r="BP20" s="38"/>
      <c r="BQ20" s="38"/>
      <c r="BR20" s="38"/>
      <c r="BS20" s="38"/>
      <c r="BT20" s="38"/>
      <c r="BU20" s="38"/>
      <c r="BV20" s="69">
        <f>SUM(BV8:BV19)</f>
        <v>67440</v>
      </c>
      <c r="BW20" s="38"/>
      <c r="BX20" s="38"/>
      <c r="BY20" s="38"/>
      <c r="BZ20" s="38"/>
      <c r="CA20" s="38"/>
      <c r="CB20" s="38"/>
      <c r="CC20" s="38"/>
      <c r="CD20" s="38"/>
      <c r="CE20" s="69">
        <f>SUM(CE8:CE19)</f>
        <v>67440</v>
      </c>
      <c r="CF20" s="38"/>
      <c r="CG20" s="38"/>
      <c r="CH20" s="38"/>
      <c r="CI20" s="38"/>
      <c r="CJ20" s="38"/>
      <c r="CK20" s="38"/>
      <c r="CL20" s="38"/>
    </row>
    <row r="21" spans="1:90" ht="13.7" customHeight="1">
      <c r="A21" s="50" t="str">
        <f t="shared" ref="A21:A32" si="0">A8</f>
        <v>Jan</v>
      </c>
      <c r="B21" s="41">
        <f>IF(Assumptions!$B$27&gt;12,12,Assumptions!$B$27)</f>
        <v>12</v>
      </c>
      <c r="C21" s="41">
        <f>IF(Assumptions!$B$27&gt;B21+12,B21+12,Assumptions!$B$27)</f>
        <v>24</v>
      </c>
      <c r="D21" s="41">
        <f>IF(Assumptions!$B$27&gt;C21+12,C21+12,Assumptions!$B$27)</f>
        <v>36</v>
      </c>
      <c r="E21" s="41">
        <f>IF(Assumptions!$B$27&gt;D21+12,D21+12,Assumptions!$B$27)</f>
        <v>48</v>
      </c>
      <c r="F21" s="41">
        <f>IF(Assumptions!$B$27&gt;E21+12,E21+12,Assumptions!$B$27)</f>
        <v>48</v>
      </c>
      <c r="G21" s="41">
        <f>IF(Assumptions!$B$27&gt;F21+12,F21+12,Assumptions!$B$27)</f>
        <v>48</v>
      </c>
      <c r="H21" s="41">
        <f>IF(Assumptions!$B$27&gt;G21+12,G21+12,Assumptions!$B$27)</f>
        <v>48</v>
      </c>
      <c r="I21" s="41">
        <f>IF(Assumptions!$B$27&gt;H21+12,H21+12,Assumptions!$B$27)</f>
        <v>48</v>
      </c>
      <c r="J21" s="68" t="str">
        <f t="shared" ref="J21:J32" si="1">J8</f>
        <v>Jan</v>
      </c>
      <c r="K21" s="41">
        <f>IF(Assumptions!$B$27&gt;12,12,Assumptions!$B$27)</f>
        <v>12</v>
      </c>
      <c r="L21" s="69">
        <f>IF(Assumptions!$B$27&gt;K21+12,K21+12,Assumptions!$B$27)</f>
        <v>24</v>
      </c>
      <c r="M21" s="69">
        <f>IF(Assumptions!$B$27&gt;L21+12,L21+12,Assumptions!$B$27)</f>
        <v>36</v>
      </c>
      <c r="N21" s="69">
        <f>IF(Assumptions!$B$27&gt;M21+12,M21+12,Assumptions!$B$27)</f>
        <v>48</v>
      </c>
      <c r="O21" s="69">
        <f>IF(Assumptions!$B$27&gt;N21+12,N21+12,Assumptions!$B$27)</f>
        <v>48</v>
      </c>
      <c r="P21" s="69">
        <f>IF(Assumptions!$B$27&gt;O21+12,O21+12,Assumptions!$B$27)</f>
        <v>48</v>
      </c>
      <c r="Q21" s="69">
        <f>IF(Assumptions!$B$27&gt;P21+12,P21+12,Assumptions!$B$27)</f>
        <v>48</v>
      </c>
      <c r="R21" s="69">
        <f>IF(Assumptions!$B$27&gt;Q21+12,Q21+12,Assumptions!$B$27)</f>
        <v>48</v>
      </c>
      <c r="S21" s="50" t="str">
        <f t="shared" ref="S21:S32" si="2">S8</f>
        <v>Jan</v>
      </c>
      <c r="T21" s="69">
        <f>IF(Assumptions!$B$27&gt;12,12,Assumptions!$B$27)</f>
        <v>12</v>
      </c>
      <c r="U21" s="69">
        <f>IF(Assumptions!$B$27&gt;T21+12,T21+12,Assumptions!$B$27)</f>
        <v>24</v>
      </c>
      <c r="V21" s="69">
        <f>IF(Assumptions!$B$27&gt;U21+12,U21+12,Assumptions!$B$27)</f>
        <v>36</v>
      </c>
      <c r="W21" s="69">
        <f>IF(Assumptions!$B$27&gt;V21+12,V21+12,Assumptions!$B$27)</f>
        <v>48</v>
      </c>
      <c r="X21" s="69">
        <f>IF(Assumptions!$B$27&gt;W21+12,W21+12,Assumptions!$B$27)</f>
        <v>48</v>
      </c>
      <c r="Y21" s="69">
        <f>IF(Assumptions!$B$27&gt;X21+12,X21+12,Assumptions!$B$27)</f>
        <v>48</v>
      </c>
      <c r="Z21" s="69">
        <f>IF(Assumptions!$B$27&gt;Y21+12,Y21+12,Assumptions!$B$27)</f>
        <v>48</v>
      </c>
      <c r="AA21" s="69">
        <f>IF(Assumptions!$B$27&gt;Z21+12,Z21+12,Assumptions!$B$27)</f>
        <v>48</v>
      </c>
      <c r="AB21" s="50" t="str">
        <f t="shared" ref="AB21:AB32" si="3">AB8</f>
        <v>Jan</v>
      </c>
      <c r="AC21" s="69">
        <f>IF(Assumptions!$B$27&gt;12,12,Assumptions!$B$27)</f>
        <v>12</v>
      </c>
      <c r="AD21" s="69">
        <f>IF(Assumptions!$B$27&gt;AC21+12,AC21+12,Assumptions!$B$27)</f>
        <v>24</v>
      </c>
      <c r="AE21" s="69">
        <f>IF(Assumptions!$B$27&gt;AD21+12,AD21+12,Assumptions!$B$27)</f>
        <v>36</v>
      </c>
      <c r="AF21" s="69">
        <f>IF(Assumptions!$B$27&gt;AE21+12,AE21+12,Assumptions!$B$27)</f>
        <v>48</v>
      </c>
      <c r="AG21" s="69">
        <f>IF(Assumptions!$B$27&gt;AF21+12,AF21+12,Assumptions!$B$27)</f>
        <v>48</v>
      </c>
      <c r="AH21" s="69">
        <f>IF(Assumptions!$B$27&gt;AG21+12,AG21+12,Assumptions!$B$27)</f>
        <v>48</v>
      </c>
      <c r="AI21" s="69">
        <f>IF(Assumptions!$B$27&gt;AH21+12,AH21+12,Assumptions!$B$27)</f>
        <v>48</v>
      </c>
      <c r="AJ21" s="69">
        <f>IF(Assumptions!$B$27&gt;AI21+12,AI21+12,Assumptions!$B$27)</f>
        <v>48</v>
      </c>
      <c r="AK21" s="50" t="str">
        <f t="shared" ref="AK21:AK32" si="4">AK8</f>
        <v>Jan</v>
      </c>
      <c r="AL21" s="69">
        <f>IF(Assumptions!$B$27&gt;12,12,Assumptions!$B$27)</f>
        <v>12</v>
      </c>
      <c r="AM21" s="69">
        <f>IF(Assumptions!$B$27&gt;AL21+12,AL21+12,Assumptions!$B$27)</f>
        <v>24</v>
      </c>
      <c r="AN21" s="69">
        <f>IF(Assumptions!$B$27&gt;AM21+12,AM21+12,Assumptions!$B$27)</f>
        <v>36</v>
      </c>
      <c r="AO21" s="69">
        <f>IF(Assumptions!$B$27&gt;AN21+12,AN21+12,Assumptions!$B$27)</f>
        <v>48</v>
      </c>
      <c r="AP21" s="69">
        <f>IF(Assumptions!$B$27&gt;AO21+12,AO21+12,Assumptions!$B$27)</f>
        <v>48</v>
      </c>
      <c r="AQ21" s="69">
        <f>IF(Assumptions!$B$27&gt;AP21+12,AP21+12,Assumptions!$B$27)</f>
        <v>48</v>
      </c>
      <c r="AR21" s="69">
        <f>IF(Assumptions!$B$27&gt;AQ21+12,AQ21+12,Assumptions!$B$27)</f>
        <v>48</v>
      </c>
      <c r="AS21" s="69">
        <f>IF(Assumptions!$B$27&gt;AR21+12,AR21+12,Assumptions!$B$27)</f>
        <v>48</v>
      </c>
      <c r="AT21" s="50" t="str">
        <f t="shared" ref="AT21:AT32" si="5">AT8</f>
        <v>Jan</v>
      </c>
      <c r="AU21" s="69">
        <f>IF(Assumptions!$B$27&gt;12,12,Assumptions!$B$27)</f>
        <v>12</v>
      </c>
      <c r="AV21" s="69">
        <f>IF(Assumptions!$B$27&gt;AU21+12,AU21+12,Assumptions!$B$27)</f>
        <v>24</v>
      </c>
      <c r="AW21" s="69">
        <f>IF(Assumptions!$B$27&gt;AV21+12,AV21+12,Assumptions!$B$27)</f>
        <v>36</v>
      </c>
      <c r="AX21" s="69">
        <f>IF(Assumptions!$B$27&gt;AW21+12,AW21+12,Assumptions!$B$27)</f>
        <v>48</v>
      </c>
      <c r="AY21" s="69">
        <f>IF(Assumptions!$B$27&gt;AX21+12,AX21+12,Assumptions!$B$27)</f>
        <v>48</v>
      </c>
      <c r="AZ21" s="69">
        <f>IF(Assumptions!$B$27&gt;AY21+12,AY21+12,Assumptions!$B$27)</f>
        <v>48</v>
      </c>
      <c r="BA21" s="69">
        <f>IF(Assumptions!$B$27&gt;AZ21+12,AZ21+12,Assumptions!$B$27)</f>
        <v>48</v>
      </c>
      <c r="BB21" s="69">
        <f>IF(Assumptions!$B$27&gt;BA21+12,BA21+12,Assumptions!$B$27)</f>
        <v>48</v>
      </c>
      <c r="BC21" s="50" t="str">
        <f t="shared" ref="BC21:BC32" si="6">BC8</f>
        <v>Jan</v>
      </c>
      <c r="BD21" s="69">
        <f>IF(Assumptions!$B$27&gt;12,12,Assumptions!$B$27)</f>
        <v>12</v>
      </c>
      <c r="BE21" s="69">
        <f>IF(Assumptions!$B$27&gt;BD21+12,BD21+12,Assumptions!$B$27)</f>
        <v>24</v>
      </c>
      <c r="BF21" s="69">
        <f>IF(Assumptions!$B$27&gt;BE21+12,BE21+12,Assumptions!$B$27)</f>
        <v>36</v>
      </c>
      <c r="BG21" s="69">
        <f>IF(Assumptions!$B$27&gt;BF21+12,BF21+12,Assumptions!$B$27)</f>
        <v>48</v>
      </c>
      <c r="BH21" s="69">
        <f>IF(Assumptions!$B$27&gt;BG21+12,BG21+12,Assumptions!$B$27)</f>
        <v>48</v>
      </c>
      <c r="BI21" s="69">
        <f>IF(Assumptions!$B$27&gt;BH21+12,BH21+12,Assumptions!$B$27)</f>
        <v>48</v>
      </c>
      <c r="BJ21" s="69">
        <f>IF(Assumptions!$B$27&gt;BI21+12,BI21+12,Assumptions!$B$27)</f>
        <v>48</v>
      </c>
      <c r="BK21" s="69">
        <f>IF(Assumptions!$B$27&gt;BJ21+12,BJ21+12,Assumptions!$B$27)</f>
        <v>48</v>
      </c>
      <c r="BL21" s="50" t="str">
        <f t="shared" ref="BL21:BL32" si="7">BL8</f>
        <v>Jan</v>
      </c>
      <c r="BM21" s="69">
        <f>IF(Assumptions!$B$27&gt;12,12,Assumptions!$B$27)</f>
        <v>12</v>
      </c>
      <c r="BN21" s="69">
        <f>IF(Assumptions!$B$27&gt;BM21+12,BM21+12,Assumptions!$B$27)</f>
        <v>24</v>
      </c>
      <c r="BO21" s="69">
        <f>IF(Assumptions!$B$27&gt;BN21+12,BN21+12,Assumptions!$B$27)</f>
        <v>36</v>
      </c>
      <c r="BP21" s="69">
        <f>IF(Assumptions!$B$27&gt;BO21+12,BO21+12,Assumptions!$B$27)</f>
        <v>48</v>
      </c>
      <c r="BQ21" s="69">
        <f>IF(Assumptions!$B$27&gt;BP21+12,BP21+12,Assumptions!$B$27)</f>
        <v>48</v>
      </c>
      <c r="BR21" s="69">
        <f>IF(Assumptions!$B$27&gt;BQ21+12,BQ21+12,Assumptions!$B$27)</f>
        <v>48</v>
      </c>
      <c r="BS21" s="69">
        <f>IF(Assumptions!$B$27&gt;BR21+12,BR21+12,Assumptions!$B$27)</f>
        <v>48</v>
      </c>
      <c r="BT21" s="69">
        <f>IF(Assumptions!$B$27&gt;BS21+12,BS21+12,Assumptions!$B$27)</f>
        <v>48</v>
      </c>
      <c r="BU21" s="50" t="str">
        <f t="shared" ref="BU21:BU32" si="8">BU8</f>
        <v>Jan</v>
      </c>
      <c r="BV21" s="69">
        <f>IF(Assumptions!$B$27&gt;12,12,Assumptions!$B$27)</f>
        <v>12</v>
      </c>
      <c r="BW21" s="69">
        <f>IF(Assumptions!$B$27&gt;BV21+12,BV21+12,Assumptions!$B$27)</f>
        <v>24</v>
      </c>
      <c r="BX21" s="69">
        <f>IF(Assumptions!$B$27&gt;BW21+12,BW21+12,Assumptions!$B$27)</f>
        <v>36</v>
      </c>
      <c r="BY21" s="69">
        <f>IF(Assumptions!$B$27&gt;BX21+12,BX21+12,Assumptions!$B$27)</f>
        <v>48</v>
      </c>
      <c r="BZ21" s="69">
        <f>IF(Assumptions!$B$27&gt;BY21+12,BY21+12,Assumptions!$B$27)</f>
        <v>48</v>
      </c>
      <c r="CA21" s="69">
        <f>IF(Assumptions!$B$27&gt;BZ21+12,BZ21+12,Assumptions!$B$27)</f>
        <v>48</v>
      </c>
      <c r="CB21" s="69">
        <f>IF(Assumptions!$B$27&gt;CA21+12,CA21+12,Assumptions!$B$27)</f>
        <v>48</v>
      </c>
      <c r="CC21" s="69">
        <f>IF(Assumptions!$B$27&gt;CB21+12,CB21+12,Assumptions!$B$27)</f>
        <v>48</v>
      </c>
      <c r="CD21" s="50" t="str">
        <f t="shared" ref="CD21:CD32" si="9">CD8</f>
        <v>Jan</v>
      </c>
      <c r="CE21" s="69">
        <f>IF(Assumptions!$B$27&gt;12,12,Assumptions!$B$27)</f>
        <v>12</v>
      </c>
      <c r="CF21" s="69">
        <f>IF(Assumptions!$B$27&gt;CE21+12,CE21+12,Assumptions!$B$27)</f>
        <v>24</v>
      </c>
      <c r="CG21" s="69">
        <f>IF(Assumptions!$B$27&gt;CF21+12,CF21+12,Assumptions!$B$27)</f>
        <v>36</v>
      </c>
      <c r="CH21" s="69">
        <f>IF(Assumptions!$B$27&gt;CG21+12,CG21+12,Assumptions!$B$27)</f>
        <v>48</v>
      </c>
      <c r="CI21" s="69">
        <f>IF(Assumptions!$B$27&gt;CH21+12,CH21+12,Assumptions!$B$27)</f>
        <v>48</v>
      </c>
      <c r="CJ21" s="69">
        <f>IF(Assumptions!$B$27&gt;CI21+12,CI21+12,Assumptions!$B$27)</f>
        <v>48</v>
      </c>
      <c r="CK21" s="69">
        <f>IF(Assumptions!$B$27&gt;CJ21+12,CJ21+12,Assumptions!$B$27)</f>
        <v>48</v>
      </c>
      <c r="CL21" s="69">
        <f>IF(Assumptions!$B$27&gt;CK21+12,CK21+12,Assumptions!$B$27)</f>
        <v>48</v>
      </c>
    </row>
    <row r="22" spans="1:90" ht="13.7" customHeight="1">
      <c r="A22" s="50" t="str">
        <f t="shared" si="0"/>
        <v>Feb</v>
      </c>
      <c r="B22" s="41">
        <f>IF(Assumptions!$B$27&gt;11,11,Assumptions!$B$27)</f>
        <v>11</v>
      </c>
      <c r="C22" s="41">
        <f>IF(Assumptions!$B$27&gt;B22+12,B22+12,Assumptions!$B$27)</f>
        <v>23</v>
      </c>
      <c r="D22" s="41">
        <f>IF(Assumptions!$B$27&gt;C22+12,C22+12,Assumptions!$B$27)</f>
        <v>35</v>
      </c>
      <c r="E22" s="41">
        <f>IF(Assumptions!$B$27&gt;D22+12,D22+12,Assumptions!$B$27)</f>
        <v>47</v>
      </c>
      <c r="F22" s="41">
        <f>IF(Assumptions!$B$27&gt;E22+12,E22+12,Assumptions!$B$27)</f>
        <v>48</v>
      </c>
      <c r="G22" s="41">
        <f>IF(Assumptions!$B$27&gt;F22+12,F22+12,Assumptions!$B$27)</f>
        <v>48</v>
      </c>
      <c r="H22" s="41">
        <f>IF(Assumptions!$B$27&gt;G22+12,G22+12,Assumptions!$B$27)</f>
        <v>48</v>
      </c>
      <c r="I22" s="41">
        <f>IF(Assumptions!$B$27&gt;H22+12,H22+12,Assumptions!$B$27)</f>
        <v>48</v>
      </c>
      <c r="J22" s="68" t="str">
        <f t="shared" si="1"/>
        <v>Feb</v>
      </c>
      <c r="K22" s="41">
        <f>IF(Assumptions!$B$27&gt;11,11,Assumptions!$B$27)</f>
        <v>11</v>
      </c>
      <c r="L22" s="69">
        <f>IF(Assumptions!$B$27&gt;K22+12,K22+12,Assumptions!$B$27)</f>
        <v>23</v>
      </c>
      <c r="M22" s="69">
        <f>IF(Assumptions!$B$27&gt;L22+12,L22+12,Assumptions!$B$27)</f>
        <v>35</v>
      </c>
      <c r="N22" s="69">
        <f>IF(Assumptions!$B$27&gt;M22+12,M22+12,Assumptions!$B$27)</f>
        <v>47</v>
      </c>
      <c r="O22" s="69">
        <f>IF(Assumptions!$B$27&gt;N22+12,N22+12,Assumptions!$B$27)</f>
        <v>48</v>
      </c>
      <c r="P22" s="69">
        <f>IF(Assumptions!$B$27&gt;O22+12,O22+12,Assumptions!$B$27)</f>
        <v>48</v>
      </c>
      <c r="Q22" s="69">
        <f>IF(Assumptions!$B$27&gt;P22+12,P22+12,Assumptions!$B$27)</f>
        <v>48</v>
      </c>
      <c r="R22" s="69">
        <f>IF(Assumptions!$B$27&gt;Q22+12,Q22+12,Assumptions!$B$27)</f>
        <v>48</v>
      </c>
      <c r="S22" s="50" t="str">
        <f t="shared" si="2"/>
        <v>Feb</v>
      </c>
      <c r="T22" s="69">
        <f>IF(Assumptions!$B$27&gt;11,11,Assumptions!$B$27)</f>
        <v>11</v>
      </c>
      <c r="U22" s="69">
        <f>IF(Assumptions!$B$27&gt;T22+12,T22+12,Assumptions!$B$27)</f>
        <v>23</v>
      </c>
      <c r="V22" s="69">
        <f>IF(Assumptions!$B$27&gt;U22+12,U22+12,Assumptions!$B$27)</f>
        <v>35</v>
      </c>
      <c r="W22" s="69">
        <f>IF(Assumptions!$B$27&gt;V22+12,V22+12,Assumptions!$B$27)</f>
        <v>47</v>
      </c>
      <c r="X22" s="69">
        <f>IF(Assumptions!$B$27&gt;W22+12,W22+12,Assumptions!$B$27)</f>
        <v>48</v>
      </c>
      <c r="Y22" s="69">
        <f>IF(Assumptions!$B$27&gt;X22+12,X22+12,Assumptions!$B$27)</f>
        <v>48</v>
      </c>
      <c r="Z22" s="69">
        <f>IF(Assumptions!$B$27&gt;Y22+12,Y22+12,Assumptions!$B$27)</f>
        <v>48</v>
      </c>
      <c r="AA22" s="69">
        <f>IF(Assumptions!$B$27&gt;Z22+12,Z22+12,Assumptions!$B$27)</f>
        <v>48</v>
      </c>
      <c r="AB22" s="50" t="str">
        <f t="shared" si="3"/>
        <v>Feb</v>
      </c>
      <c r="AC22" s="69">
        <f>IF(Assumptions!$B$27&gt;11,11,Assumptions!$B$27)</f>
        <v>11</v>
      </c>
      <c r="AD22" s="69">
        <f>IF(Assumptions!$B$27&gt;AC22+12,AC22+12,Assumptions!$B$27)</f>
        <v>23</v>
      </c>
      <c r="AE22" s="69">
        <f>IF(Assumptions!$B$27&gt;AD22+12,AD22+12,Assumptions!$B$27)</f>
        <v>35</v>
      </c>
      <c r="AF22" s="69">
        <f>IF(Assumptions!$B$27&gt;AE22+12,AE22+12,Assumptions!$B$27)</f>
        <v>47</v>
      </c>
      <c r="AG22" s="69">
        <f>IF(Assumptions!$B$27&gt;AF22+12,AF22+12,Assumptions!$B$27)</f>
        <v>48</v>
      </c>
      <c r="AH22" s="69">
        <f>IF(Assumptions!$B$27&gt;AG22+12,AG22+12,Assumptions!$B$27)</f>
        <v>48</v>
      </c>
      <c r="AI22" s="69">
        <f>IF(Assumptions!$B$27&gt;AH22+12,AH22+12,Assumptions!$B$27)</f>
        <v>48</v>
      </c>
      <c r="AJ22" s="69">
        <f>IF(Assumptions!$B$27&gt;AI22+12,AI22+12,Assumptions!$B$27)</f>
        <v>48</v>
      </c>
      <c r="AK22" s="50" t="str">
        <f t="shared" si="4"/>
        <v>Feb</v>
      </c>
      <c r="AL22" s="69">
        <f>IF(Assumptions!$B$27&gt;11,11,Assumptions!$B$27)</f>
        <v>11</v>
      </c>
      <c r="AM22" s="69">
        <f>IF(Assumptions!$B$27&gt;AL22+12,AL22+12,Assumptions!$B$27)</f>
        <v>23</v>
      </c>
      <c r="AN22" s="69">
        <f>IF(Assumptions!$B$27&gt;AM22+12,AM22+12,Assumptions!$B$27)</f>
        <v>35</v>
      </c>
      <c r="AO22" s="69">
        <f>IF(Assumptions!$B$27&gt;AN22+12,AN22+12,Assumptions!$B$27)</f>
        <v>47</v>
      </c>
      <c r="AP22" s="69">
        <f>IF(Assumptions!$B$27&gt;AO22+12,AO22+12,Assumptions!$B$27)</f>
        <v>48</v>
      </c>
      <c r="AQ22" s="69">
        <f>IF(Assumptions!$B$27&gt;AP22+12,AP22+12,Assumptions!$B$27)</f>
        <v>48</v>
      </c>
      <c r="AR22" s="69">
        <f>IF(Assumptions!$B$27&gt;AQ22+12,AQ22+12,Assumptions!$B$27)</f>
        <v>48</v>
      </c>
      <c r="AS22" s="69">
        <f>IF(Assumptions!$B$27&gt;AR22+12,AR22+12,Assumptions!$B$27)</f>
        <v>48</v>
      </c>
      <c r="AT22" s="50" t="str">
        <f t="shared" si="5"/>
        <v>Feb</v>
      </c>
      <c r="AU22" s="69">
        <f>IF(Assumptions!$B$27&gt;11,11,Assumptions!$B$27)</f>
        <v>11</v>
      </c>
      <c r="AV22" s="69">
        <f>IF(Assumptions!$B$27&gt;AU22+12,AU22+12,Assumptions!$B$27)</f>
        <v>23</v>
      </c>
      <c r="AW22" s="69">
        <f>IF(Assumptions!$B$27&gt;AV22+12,AV22+12,Assumptions!$B$27)</f>
        <v>35</v>
      </c>
      <c r="AX22" s="69">
        <f>IF(Assumptions!$B$27&gt;AW22+12,AW22+12,Assumptions!$B$27)</f>
        <v>47</v>
      </c>
      <c r="AY22" s="69">
        <f>IF(Assumptions!$B$27&gt;AX22+12,AX22+12,Assumptions!$B$27)</f>
        <v>48</v>
      </c>
      <c r="AZ22" s="69">
        <f>IF(Assumptions!$B$27&gt;AY22+12,AY22+12,Assumptions!$B$27)</f>
        <v>48</v>
      </c>
      <c r="BA22" s="69">
        <f>IF(Assumptions!$B$27&gt;AZ22+12,AZ22+12,Assumptions!$B$27)</f>
        <v>48</v>
      </c>
      <c r="BB22" s="69">
        <f>IF(Assumptions!$B$27&gt;BA22+12,BA22+12,Assumptions!$B$27)</f>
        <v>48</v>
      </c>
      <c r="BC22" s="50" t="str">
        <f t="shared" si="6"/>
        <v>Feb</v>
      </c>
      <c r="BD22" s="69">
        <f>IF(Assumptions!$B$27&gt;11,11,Assumptions!$B$27)</f>
        <v>11</v>
      </c>
      <c r="BE22" s="69">
        <f>IF(Assumptions!$B$27&gt;BD22+12,BD22+12,Assumptions!$B$27)</f>
        <v>23</v>
      </c>
      <c r="BF22" s="69">
        <f>IF(Assumptions!$B$27&gt;BE22+12,BE22+12,Assumptions!$B$27)</f>
        <v>35</v>
      </c>
      <c r="BG22" s="69">
        <f>IF(Assumptions!$B$27&gt;BF22+12,BF22+12,Assumptions!$B$27)</f>
        <v>47</v>
      </c>
      <c r="BH22" s="69">
        <f>IF(Assumptions!$B$27&gt;BG22+12,BG22+12,Assumptions!$B$27)</f>
        <v>48</v>
      </c>
      <c r="BI22" s="69">
        <f>IF(Assumptions!$B$27&gt;BH22+12,BH22+12,Assumptions!$B$27)</f>
        <v>48</v>
      </c>
      <c r="BJ22" s="69">
        <f>IF(Assumptions!$B$27&gt;BI22+12,BI22+12,Assumptions!$B$27)</f>
        <v>48</v>
      </c>
      <c r="BK22" s="69">
        <f>IF(Assumptions!$B$27&gt;BJ22+12,BJ22+12,Assumptions!$B$27)</f>
        <v>48</v>
      </c>
      <c r="BL22" s="50" t="str">
        <f t="shared" si="7"/>
        <v>Feb</v>
      </c>
      <c r="BM22" s="69">
        <f>IF(Assumptions!$B$27&gt;11,11,Assumptions!$B$27)</f>
        <v>11</v>
      </c>
      <c r="BN22" s="69">
        <f>IF(Assumptions!$B$27&gt;BM22+12,BM22+12,Assumptions!$B$27)</f>
        <v>23</v>
      </c>
      <c r="BO22" s="69">
        <f>IF(Assumptions!$B$27&gt;BN22+12,BN22+12,Assumptions!$B$27)</f>
        <v>35</v>
      </c>
      <c r="BP22" s="69">
        <f>IF(Assumptions!$B$27&gt;BO22+12,BO22+12,Assumptions!$B$27)</f>
        <v>47</v>
      </c>
      <c r="BQ22" s="69">
        <f>IF(Assumptions!$B$27&gt;BP22+12,BP22+12,Assumptions!$B$27)</f>
        <v>48</v>
      </c>
      <c r="BR22" s="69">
        <f>IF(Assumptions!$B$27&gt;BQ22+12,BQ22+12,Assumptions!$B$27)</f>
        <v>48</v>
      </c>
      <c r="BS22" s="69">
        <f>IF(Assumptions!$B$27&gt;BR22+12,BR22+12,Assumptions!$B$27)</f>
        <v>48</v>
      </c>
      <c r="BT22" s="69">
        <f>IF(Assumptions!$B$27&gt;BS22+12,BS22+12,Assumptions!$B$27)</f>
        <v>48</v>
      </c>
      <c r="BU22" s="50" t="str">
        <f t="shared" si="8"/>
        <v>Feb</v>
      </c>
      <c r="BV22" s="69">
        <f>IF(Assumptions!$B$27&gt;11,11,Assumptions!$B$27)</f>
        <v>11</v>
      </c>
      <c r="BW22" s="69">
        <f>IF(Assumptions!$B$27&gt;BV22+12,BV22+12,Assumptions!$B$27)</f>
        <v>23</v>
      </c>
      <c r="BX22" s="69">
        <f>IF(Assumptions!$B$27&gt;BW22+12,BW22+12,Assumptions!$B$27)</f>
        <v>35</v>
      </c>
      <c r="BY22" s="69">
        <f>IF(Assumptions!$B$27&gt;BX22+12,BX22+12,Assumptions!$B$27)</f>
        <v>47</v>
      </c>
      <c r="BZ22" s="69">
        <f>IF(Assumptions!$B$27&gt;BY22+12,BY22+12,Assumptions!$B$27)</f>
        <v>48</v>
      </c>
      <c r="CA22" s="69">
        <f>IF(Assumptions!$B$27&gt;BZ22+12,BZ22+12,Assumptions!$B$27)</f>
        <v>48</v>
      </c>
      <c r="CB22" s="69">
        <f>IF(Assumptions!$B$27&gt;CA22+12,CA22+12,Assumptions!$B$27)</f>
        <v>48</v>
      </c>
      <c r="CC22" s="69">
        <f>IF(Assumptions!$B$27&gt;CB22+12,CB22+12,Assumptions!$B$27)</f>
        <v>48</v>
      </c>
      <c r="CD22" s="50" t="str">
        <f t="shared" si="9"/>
        <v>Feb</v>
      </c>
      <c r="CE22" s="69">
        <f>IF(Assumptions!$B$27&gt;11,11,Assumptions!$B$27)</f>
        <v>11</v>
      </c>
      <c r="CF22" s="69">
        <f>IF(Assumptions!$B$27&gt;CE22+12,CE22+12,Assumptions!$B$27)</f>
        <v>23</v>
      </c>
      <c r="CG22" s="69">
        <f>IF(Assumptions!$B$27&gt;CF22+12,CF22+12,Assumptions!$B$27)</f>
        <v>35</v>
      </c>
      <c r="CH22" s="69">
        <f>IF(Assumptions!$B$27&gt;CG22+12,CG22+12,Assumptions!$B$27)</f>
        <v>47</v>
      </c>
      <c r="CI22" s="69">
        <f>IF(Assumptions!$B$27&gt;CH22+12,CH22+12,Assumptions!$B$27)</f>
        <v>48</v>
      </c>
      <c r="CJ22" s="69">
        <f>IF(Assumptions!$B$27&gt;CI22+12,CI22+12,Assumptions!$B$27)</f>
        <v>48</v>
      </c>
      <c r="CK22" s="69">
        <f>IF(Assumptions!$B$27&gt;CJ22+12,CJ22+12,Assumptions!$B$27)</f>
        <v>48</v>
      </c>
      <c r="CL22" s="69">
        <f>IF(Assumptions!$B$27&gt;CK22+12,CK22+12,Assumptions!$B$27)</f>
        <v>48</v>
      </c>
    </row>
    <row r="23" spans="1:90" ht="13.7" customHeight="1">
      <c r="A23" s="50" t="str">
        <f t="shared" si="0"/>
        <v>Mar</v>
      </c>
      <c r="B23" s="41">
        <f>IF(Assumptions!$B$27&gt;10,10,Assumptions!$B$27)</f>
        <v>10</v>
      </c>
      <c r="C23" s="41">
        <f>IF(Assumptions!$B$27&gt;B23+12,B23+12,Assumptions!$B$27)</f>
        <v>22</v>
      </c>
      <c r="D23" s="41">
        <f>IF(Assumptions!$B$27&gt;C23+12,C23+12,Assumptions!$B$27)</f>
        <v>34</v>
      </c>
      <c r="E23" s="41">
        <f>IF(Assumptions!$B$27&gt;D23+12,D23+12,Assumptions!$B$27)</f>
        <v>46</v>
      </c>
      <c r="F23" s="41">
        <f>IF(Assumptions!$B$27&gt;E23+12,E23+12,Assumptions!$B$27)</f>
        <v>48</v>
      </c>
      <c r="G23" s="41">
        <f>IF(Assumptions!$B$27&gt;F23+12,F23+12,Assumptions!$B$27)</f>
        <v>48</v>
      </c>
      <c r="H23" s="41">
        <f>IF(Assumptions!$B$27&gt;G23+12,G23+12,Assumptions!$B$27)</f>
        <v>48</v>
      </c>
      <c r="I23" s="41">
        <f>IF(Assumptions!$B$27&gt;H23+12,H23+12,Assumptions!$B$27)</f>
        <v>48</v>
      </c>
      <c r="J23" s="68" t="str">
        <f t="shared" si="1"/>
        <v>Mar</v>
      </c>
      <c r="K23" s="41">
        <f>IF(Assumptions!$B$27&gt;10,10,Assumptions!$B$27)</f>
        <v>10</v>
      </c>
      <c r="L23" s="69">
        <f>IF(Assumptions!$B$27&gt;K23+12,K23+12,Assumptions!$B$27)</f>
        <v>22</v>
      </c>
      <c r="M23" s="69">
        <f>IF(Assumptions!$B$27&gt;L23+12,L23+12,Assumptions!$B$27)</f>
        <v>34</v>
      </c>
      <c r="N23" s="69">
        <f>IF(Assumptions!$B$27&gt;M23+12,M23+12,Assumptions!$B$27)</f>
        <v>46</v>
      </c>
      <c r="O23" s="69">
        <f>IF(Assumptions!$B$27&gt;N23+12,N23+12,Assumptions!$B$27)</f>
        <v>48</v>
      </c>
      <c r="P23" s="69">
        <f>IF(Assumptions!$B$27&gt;O23+12,O23+12,Assumptions!$B$27)</f>
        <v>48</v>
      </c>
      <c r="Q23" s="69">
        <f>IF(Assumptions!$B$27&gt;P23+12,P23+12,Assumptions!$B$27)</f>
        <v>48</v>
      </c>
      <c r="R23" s="69">
        <f>IF(Assumptions!$B$27&gt;Q23+12,Q23+12,Assumptions!$B$27)</f>
        <v>48</v>
      </c>
      <c r="S23" s="50" t="str">
        <f t="shared" si="2"/>
        <v>Mar</v>
      </c>
      <c r="T23" s="69">
        <f>IF(Assumptions!$B$27&gt;10,10,Assumptions!$B$27)</f>
        <v>10</v>
      </c>
      <c r="U23" s="69">
        <f>IF(Assumptions!$B$27&gt;T23+12,T23+12,Assumptions!$B$27)</f>
        <v>22</v>
      </c>
      <c r="V23" s="69">
        <f>IF(Assumptions!$B$27&gt;U23+12,U23+12,Assumptions!$B$27)</f>
        <v>34</v>
      </c>
      <c r="W23" s="69">
        <f>IF(Assumptions!$B$27&gt;V23+12,V23+12,Assumptions!$B$27)</f>
        <v>46</v>
      </c>
      <c r="X23" s="69">
        <f>IF(Assumptions!$B$27&gt;W23+12,W23+12,Assumptions!$B$27)</f>
        <v>48</v>
      </c>
      <c r="Y23" s="69">
        <f>IF(Assumptions!$B$27&gt;X23+12,X23+12,Assumptions!$B$27)</f>
        <v>48</v>
      </c>
      <c r="Z23" s="69">
        <f>IF(Assumptions!$B$27&gt;Y23+12,Y23+12,Assumptions!$B$27)</f>
        <v>48</v>
      </c>
      <c r="AA23" s="69">
        <f>IF(Assumptions!$B$27&gt;Z23+12,Z23+12,Assumptions!$B$27)</f>
        <v>48</v>
      </c>
      <c r="AB23" s="50" t="str">
        <f t="shared" si="3"/>
        <v>Mar</v>
      </c>
      <c r="AC23" s="69">
        <f>IF(Assumptions!$B$27&gt;10,10,Assumptions!$B$27)</f>
        <v>10</v>
      </c>
      <c r="AD23" s="69">
        <f>IF(Assumptions!$B$27&gt;AC23+12,AC23+12,Assumptions!$B$27)</f>
        <v>22</v>
      </c>
      <c r="AE23" s="69">
        <f>IF(Assumptions!$B$27&gt;AD23+12,AD23+12,Assumptions!$B$27)</f>
        <v>34</v>
      </c>
      <c r="AF23" s="69">
        <f>IF(Assumptions!$B$27&gt;AE23+12,AE23+12,Assumptions!$B$27)</f>
        <v>46</v>
      </c>
      <c r="AG23" s="69">
        <f>IF(Assumptions!$B$27&gt;AF23+12,AF23+12,Assumptions!$B$27)</f>
        <v>48</v>
      </c>
      <c r="AH23" s="69">
        <f>IF(Assumptions!$B$27&gt;AG23+12,AG23+12,Assumptions!$B$27)</f>
        <v>48</v>
      </c>
      <c r="AI23" s="69">
        <f>IF(Assumptions!$B$27&gt;AH23+12,AH23+12,Assumptions!$B$27)</f>
        <v>48</v>
      </c>
      <c r="AJ23" s="69">
        <f>IF(Assumptions!$B$27&gt;AI23+12,AI23+12,Assumptions!$B$27)</f>
        <v>48</v>
      </c>
      <c r="AK23" s="50" t="str">
        <f t="shared" si="4"/>
        <v>Mar</v>
      </c>
      <c r="AL23" s="69">
        <f>IF(Assumptions!$B$27&gt;10,10,Assumptions!$B$27)</f>
        <v>10</v>
      </c>
      <c r="AM23" s="69">
        <f>IF(Assumptions!$B$27&gt;AL23+12,AL23+12,Assumptions!$B$27)</f>
        <v>22</v>
      </c>
      <c r="AN23" s="69">
        <f>IF(Assumptions!$B$27&gt;AM23+12,AM23+12,Assumptions!$B$27)</f>
        <v>34</v>
      </c>
      <c r="AO23" s="69">
        <f>IF(Assumptions!$B$27&gt;AN23+12,AN23+12,Assumptions!$B$27)</f>
        <v>46</v>
      </c>
      <c r="AP23" s="69">
        <f>IF(Assumptions!$B$27&gt;AO23+12,AO23+12,Assumptions!$B$27)</f>
        <v>48</v>
      </c>
      <c r="AQ23" s="69">
        <f>IF(Assumptions!$B$27&gt;AP23+12,AP23+12,Assumptions!$B$27)</f>
        <v>48</v>
      </c>
      <c r="AR23" s="69">
        <f>IF(Assumptions!$B$27&gt;AQ23+12,AQ23+12,Assumptions!$B$27)</f>
        <v>48</v>
      </c>
      <c r="AS23" s="69">
        <f>IF(Assumptions!$B$27&gt;AR23+12,AR23+12,Assumptions!$B$27)</f>
        <v>48</v>
      </c>
      <c r="AT23" s="50" t="str">
        <f t="shared" si="5"/>
        <v>Mar</v>
      </c>
      <c r="AU23" s="69">
        <f>IF(Assumptions!$B$27&gt;10,10,Assumptions!$B$27)</f>
        <v>10</v>
      </c>
      <c r="AV23" s="69">
        <f>IF(Assumptions!$B$27&gt;AU23+12,AU23+12,Assumptions!$B$27)</f>
        <v>22</v>
      </c>
      <c r="AW23" s="69">
        <f>IF(Assumptions!$B$27&gt;AV23+12,AV23+12,Assumptions!$B$27)</f>
        <v>34</v>
      </c>
      <c r="AX23" s="69">
        <f>IF(Assumptions!$B$27&gt;AW23+12,AW23+12,Assumptions!$B$27)</f>
        <v>46</v>
      </c>
      <c r="AY23" s="69">
        <f>IF(Assumptions!$B$27&gt;AX23+12,AX23+12,Assumptions!$B$27)</f>
        <v>48</v>
      </c>
      <c r="AZ23" s="69">
        <f>IF(Assumptions!$B$27&gt;AY23+12,AY23+12,Assumptions!$B$27)</f>
        <v>48</v>
      </c>
      <c r="BA23" s="69">
        <f>IF(Assumptions!$B$27&gt;AZ23+12,AZ23+12,Assumptions!$B$27)</f>
        <v>48</v>
      </c>
      <c r="BB23" s="69">
        <f>IF(Assumptions!$B$27&gt;BA23+12,BA23+12,Assumptions!$B$27)</f>
        <v>48</v>
      </c>
      <c r="BC23" s="50" t="str">
        <f t="shared" si="6"/>
        <v>Mar</v>
      </c>
      <c r="BD23" s="69">
        <f>IF(Assumptions!$B$27&gt;10,10,Assumptions!$B$27)</f>
        <v>10</v>
      </c>
      <c r="BE23" s="69">
        <f>IF(Assumptions!$B$27&gt;BD23+12,BD23+12,Assumptions!$B$27)</f>
        <v>22</v>
      </c>
      <c r="BF23" s="69">
        <f>IF(Assumptions!$B$27&gt;BE23+12,BE23+12,Assumptions!$B$27)</f>
        <v>34</v>
      </c>
      <c r="BG23" s="69">
        <f>IF(Assumptions!$B$27&gt;BF23+12,BF23+12,Assumptions!$B$27)</f>
        <v>46</v>
      </c>
      <c r="BH23" s="69">
        <f>IF(Assumptions!$B$27&gt;BG23+12,BG23+12,Assumptions!$B$27)</f>
        <v>48</v>
      </c>
      <c r="BI23" s="69">
        <f>IF(Assumptions!$B$27&gt;BH23+12,BH23+12,Assumptions!$B$27)</f>
        <v>48</v>
      </c>
      <c r="BJ23" s="69">
        <f>IF(Assumptions!$B$27&gt;BI23+12,BI23+12,Assumptions!$B$27)</f>
        <v>48</v>
      </c>
      <c r="BK23" s="69">
        <f>IF(Assumptions!$B$27&gt;BJ23+12,BJ23+12,Assumptions!$B$27)</f>
        <v>48</v>
      </c>
      <c r="BL23" s="50" t="str">
        <f t="shared" si="7"/>
        <v>Mar</v>
      </c>
      <c r="BM23" s="69">
        <f>IF(Assumptions!$B$27&gt;10,10,Assumptions!$B$27)</f>
        <v>10</v>
      </c>
      <c r="BN23" s="69">
        <f>IF(Assumptions!$B$27&gt;BM23+12,BM23+12,Assumptions!$B$27)</f>
        <v>22</v>
      </c>
      <c r="BO23" s="69">
        <f>IF(Assumptions!$B$27&gt;BN23+12,BN23+12,Assumptions!$B$27)</f>
        <v>34</v>
      </c>
      <c r="BP23" s="69">
        <f>IF(Assumptions!$B$27&gt;BO23+12,BO23+12,Assumptions!$B$27)</f>
        <v>46</v>
      </c>
      <c r="BQ23" s="69">
        <f>IF(Assumptions!$B$27&gt;BP23+12,BP23+12,Assumptions!$B$27)</f>
        <v>48</v>
      </c>
      <c r="BR23" s="69">
        <f>IF(Assumptions!$B$27&gt;BQ23+12,BQ23+12,Assumptions!$B$27)</f>
        <v>48</v>
      </c>
      <c r="BS23" s="69">
        <f>IF(Assumptions!$B$27&gt;BR23+12,BR23+12,Assumptions!$B$27)</f>
        <v>48</v>
      </c>
      <c r="BT23" s="69">
        <f>IF(Assumptions!$B$27&gt;BS23+12,BS23+12,Assumptions!$B$27)</f>
        <v>48</v>
      </c>
      <c r="BU23" s="50" t="str">
        <f t="shared" si="8"/>
        <v>Mar</v>
      </c>
      <c r="BV23" s="69">
        <f>IF(Assumptions!$B$27&gt;10,10,Assumptions!$B$27)</f>
        <v>10</v>
      </c>
      <c r="BW23" s="69">
        <f>IF(Assumptions!$B$27&gt;BV23+12,BV23+12,Assumptions!$B$27)</f>
        <v>22</v>
      </c>
      <c r="BX23" s="69">
        <f>IF(Assumptions!$B$27&gt;BW23+12,BW23+12,Assumptions!$B$27)</f>
        <v>34</v>
      </c>
      <c r="BY23" s="69">
        <f>IF(Assumptions!$B$27&gt;BX23+12,BX23+12,Assumptions!$B$27)</f>
        <v>46</v>
      </c>
      <c r="BZ23" s="69">
        <f>IF(Assumptions!$B$27&gt;BY23+12,BY23+12,Assumptions!$B$27)</f>
        <v>48</v>
      </c>
      <c r="CA23" s="69">
        <f>IF(Assumptions!$B$27&gt;BZ23+12,BZ23+12,Assumptions!$B$27)</f>
        <v>48</v>
      </c>
      <c r="CB23" s="69">
        <f>IF(Assumptions!$B$27&gt;CA23+12,CA23+12,Assumptions!$B$27)</f>
        <v>48</v>
      </c>
      <c r="CC23" s="69">
        <f>IF(Assumptions!$B$27&gt;CB23+12,CB23+12,Assumptions!$B$27)</f>
        <v>48</v>
      </c>
      <c r="CD23" s="50" t="str">
        <f t="shared" si="9"/>
        <v>Mar</v>
      </c>
      <c r="CE23" s="69">
        <f>IF(Assumptions!$B$27&gt;10,10,Assumptions!$B$27)</f>
        <v>10</v>
      </c>
      <c r="CF23" s="69">
        <f>IF(Assumptions!$B$27&gt;CE23+12,CE23+12,Assumptions!$B$27)</f>
        <v>22</v>
      </c>
      <c r="CG23" s="69">
        <f>IF(Assumptions!$B$27&gt;CF23+12,CF23+12,Assumptions!$B$27)</f>
        <v>34</v>
      </c>
      <c r="CH23" s="69">
        <f>IF(Assumptions!$B$27&gt;CG23+12,CG23+12,Assumptions!$B$27)</f>
        <v>46</v>
      </c>
      <c r="CI23" s="69">
        <f>IF(Assumptions!$B$27&gt;CH23+12,CH23+12,Assumptions!$B$27)</f>
        <v>48</v>
      </c>
      <c r="CJ23" s="69">
        <f>IF(Assumptions!$B$27&gt;CI23+12,CI23+12,Assumptions!$B$27)</f>
        <v>48</v>
      </c>
      <c r="CK23" s="69">
        <f>IF(Assumptions!$B$27&gt;CJ23+12,CJ23+12,Assumptions!$B$27)</f>
        <v>48</v>
      </c>
      <c r="CL23" s="69">
        <f>IF(Assumptions!$B$27&gt;CK23+12,CK23+12,Assumptions!$B$27)</f>
        <v>48</v>
      </c>
    </row>
    <row r="24" spans="1:90" ht="13.7" customHeight="1">
      <c r="A24" s="50" t="str">
        <f t="shared" si="0"/>
        <v>Apr</v>
      </c>
      <c r="B24" s="41">
        <f>IF(Assumptions!$B$27&gt;9,9,Assumptions!$B$27)</f>
        <v>9</v>
      </c>
      <c r="C24" s="41">
        <f>IF(Assumptions!$B$27&gt;B24+12,B24+12,Assumptions!$B$27)</f>
        <v>21</v>
      </c>
      <c r="D24" s="41">
        <f>IF(Assumptions!$B$27&gt;C24+12,C24+12,Assumptions!$B$27)</f>
        <v>33</v>
      </c>
      <c r="E24" s="41">
        <f>IF(Assumptions!$B$27&gt;D24+12,D24+12,Assumptions!$B$27)</f>
        <v>45</v>
      </c>
      <c r="F24" s="41">
        <f>IF(Assumptions!$B$27&gt;E24+12,E24+12,Assumptions!$B$27)</f>
        <v>48</v>
      </c>
      <c r="G24" s="41">
        <f>IF(Assumptions!$B$27&gt;F24+12,F24+12,Assumptions!$B$27)</f>
        <v>48</v>
      </c>
      <c r="H24" s="41">
        <f>IF(Assumptions!$B$27&gt;G24+12,G24+12,Assumptions!$B$27)</f>
        <v>48</v>
      </c>
      <c r="I24" s="41">
        <f>IF(Assumptions!$B$27&gt;H24+12,H24+12,Assumptions!$B$27)</f>
        <v>48</v>
      </c>
      <c r="J24" s="68" t="str">
        <f t="shared" si="1"/>
        <v>Apr</v>
      </c>
      <c r="K24" s="41">
        <f>IF(Assumptions!$B$27&gt;9,9,Assumptions!$B$27)</f>
        <v>9</v>
      </c>
      <c r="L24" s="69">
        <f>IF(Assumptions!$B$27&gt;K24+12,K24+12,Assumptions!$B$27)</f>
        <v>21</v>
      </c>
      <c r="M24" s="69">
        <f>IF(Assumptions!$B$27&gt;L24+12,L24+12,Assumptions!$B$27)</f>
        <v>33</v>
      </c>
      <c r="N24" s="69">
        <f>IF(Assumptions!$B$27&gt;M24+12,M24+12,Assumptions!$B$27)</f>
        <v>45</v>
      </c>
      <c r="O24" s="69">
        <f>IF(Assumptions!$B$27&gt;N24+12,N24+12,Assumptions!$B$27)</f>
        <v>48</v>
      </c>
      <c r="P24" s="69">
        <f>IF(Assumptions!$B$27&gt;O24+12,O24+12,Assumptions!$B$27)</f>
        <v>48</v>
      </c>
      <c r="Q24" s="69">
        <f>IF(Assumptions!$B$27&gt;P24+12,P24+12,Assumptions!$B$27)</f>
        <v>48</v>
      </c>
      <c r="R24" s="69">
        <f>IF(Assumptions!$B$27&gt;Q24+12,Q24+12,Assumptions!$B$27)</f>
        <v>48</v>
      </c>
      <c r="S24" s="50" t="str">
        <f t="shared" si="2"/>
        <v>Apr</v>
      </c>
      <c r="T24" s="69">
        <f>IF(Assumptions!$B$27&gt;9,9,Assumptions!$B$27)</f>
        <v>9</v>
      </c>
      <c r="U24" s="69">
        <f>IF(Assumptions!$B$27&gt;T24+12,T24+12,Assumptions!$B$27)</f>
        <v>21</v>
      </c>
      <c r="V24" s="69">
        <f>IF(Assumptions!$B$27&gt;U24+12,U24+12,Assumptions!$B$27)</f>
        <v>33</v>
      </c>
      <c r="W24" s="69">
        <f>IF(Assumptions!$B$27&gt;V24+12,V24+12,Assumptions!$B$27)</f>
        <v>45</v>
      </c>
      <c r="X24" s="69">
        <f>IF(Assumptions!$B$27&gt;W24+12,W24+12,Assumptions!$B$27)</f>
        <v>48</v>
      </c>
      <c r="Y24" s="69">
        <f>IF(Assumptions!$B$27&gt;X24+12,X24+12,Assumptions!$B$27)</f>
        <v>48</v>
      </c>
      <c r="Z24" s="69">
        <f>IF(Assumptions!$B$27&gt;Y24+12,Y24+12,Assumptions!$B$27)</f>
        <v>48</v>
      </c>
      <c r="AA24" s="69">
        <f>IF(Assumptions!$B$27&gt;Z24+12,Z24+12,Assumptions!$B$27)</f>
        <v>48</v>
      </c>
      <c r="AB24" s="50" t="str">
        <f t="shared" si="3"/>
        <v>Apr</v>
      </c>
      <c r="AC24" s="69">
        <f>IF(Assumptions!$B$27&gt;9,9,Assumptions!$B$27)</f>
        <v>9</v>
      </c>
      <c r="AD24" s="69">
        <f>IF(Assumptions!$B$27&gt;AC24+12,AC24+12,Assumptions!$B$27)</f>
        <v>21</v>
      </c>
      <c r="AE24" s="69">
        <f>IF(Assumptions!$B$27&gt;AD24+12,AD24+12,Assumptions!$B$27)</f>
        <v>33</v>
      </c>
      <c r="AF24" s="69">
        <f>IF(Assumptions!$B$27&gt;AE24+12,AE24+12,Assumptions!$B$27)</f>
        <v>45</v>
      </c>
      <c r="AG24" s="69">
        <f>IF(Assumptions!$B$27&gt;AF24+12,AF24+12,Assumptions!$B$27)</f>
        <v>48</v>
      </c>
      <c r="AH24" s="69">
        <f>IF(Assumptions!$B$27&gt;AG24+12,AG24+12,Assumptions!$B$27)</f>
        <v>48</v>
      </c>
      <c r="AI24" s="69">
        <f>IF(Assumptions!$B$27&gt;AH24+12,AH24+12,Assumptions!$B$27)</f>
        <v>48</v>
      </c>
      <c r="AJ24" s="69">
        <f>IF(Assumptions!$B$27&gt;AI24+12,AI24+12,Assumptions!$B$27)</f>
        <v>48</v>
      </c>
      <c r="AK24" s="50" t="str">
        <f t="shared" si="4"/>
        <v>Apr</v>
      </c>
      <c r="AL24" s="69">
        <f>IF(Assumptions!$B$27&gt;9,9,Assumptions!$B$27)</f>
        <v>9</v>
      </c>
      <c r="AM24" s="69">
        <f>IF(Assumptions!$B$27&gt;AL24+12,AL24+12,Assumptions!$B$27)</f>
        <v>21</v>
      </c>
      <c r="AN24" s="69">
        <f>IF(Assumptions!$B$27&gt;AM24+12,AM24+12,Assumptions!$B$27)</f>
        <v>33</v>
      </c>
      <c r="AO24" s="69">
        <f>IF(Assumptions!$B$27&gt;AN24+12,AN24+12,Assumptions!$B$27)</f>
        <v>45</v>
      </c>
      <c r="AP24" s="69">
        <f>IF(Assumptions!$B$27&gt;AO24+12,AO24+12,Assumptions!$B$27)</f>
        <v>48</v>
      </c>
      <c r="AQ24" s="69">
        <f>IF(Assumptions!$B$27&gt;AP24+12,AP24+12,Assumptions!$B$27)</f>
        <v>48</v>
      </c>
      <c r="AR24" s="69">
        <f>IF(Assumptions!$B$27&gt;AQ24+12,AQ24+12,Assumptions!$B$27)</f>
        <v>48</v>
      </c>
      <c r="AS24" s="69">
        <f>IF(Assumptions!$B$27&gt;AR24+12,AR24+12,Assumptions!$B$27)</f>
        <v>48</v>
      </c>
      <c r="AT24" s="50" t="str">
        <f t="shared" si="5"/>
        <v>Apr</v>
      </c>
      <c r="AU24" s="69">
        <f>IF(Assumptions!$B$27&gt;9,9,Assumptions!$B$27)</f>
        <v>9</v>
      </c>
      <c r="AV24" s="69">
        <f>IF(Assumptions!$B$27&gt;AU24+12,AU24+12,Assumptions!$B$27)</f>
        <v>21</v>
      </c>
      <c r="AW24" s="69">
        <f>IF(Assumptions!$B$27&gt;AV24+12,AV24+12,Assumptions!$B$27)</f>
        <v>33</v>
      </c>
      <c r="AX24" s="69">
        <f>IF(Assumptions!$B$27&gt;AW24+12,AW24+12,Assumptions!$B$27)</f>
        <v>45</v>
      </c>
      <c r="AY24" s="69">
        <f>IF(Assumptions!$B$27&gt;AX24+12,AX24+12,Assumptions!$B$27)</f>
        <v>48</v>
      </c>
      <c r="AZ24" s="69">
        <f>IF(Assumptions!$B$27&gt;AY24+12,AY24+12,Assumptions!$B$27)</f>
        <v>48</v>
      </c>
      <c r="BA24" s="69">
        <f>IF(Assumptions!$B$27&gt;AZ24+12,AZ24+12,Assumptions!$B$27)</f>
        <v>48</v>
      </c>
      <c r="BB24" s="69">
        <f>IF(Assumptions!$B$27&gt;BA24+12,BA24+12,Assumptions!$B$27)</f>
        <v>48</v>
      </c>
      <c r="BC24" s="50" t="str">
        <f t="shared" si="6"/>
        <v>Apr</v>
      </c>
      <c r="BD24" s="69">
        <f>IF(Assumptions!$B$27&gt;9,9,Assumptions!$B$27)</f>
        <v>9</v>
      </c>
      <c r="BE24" s="69">
        <f>IF(Assumptions!$B$27&gt;BD24+12,BD24+12,Assumptions!$B$27)</f>
        <v>21</v>
      </c>
      <c r="BF24" s="69">
        <f>IF(Assumptions!$B$27&gt;BE24+12,BE24+12,Assumptions!$B$27)</f>
        <v>33</v>
      </c>
      <c r="BG24" s="69">
        <f>IF(Assumptions!$B$27&gt;BF24+12,BF24+12,Assumptions!$B$27)</f>
        <v>45</v>
      </c>
      <c r="BH24" s="69">
        <f>IF(Assumptions!$B$27&gt;BG24+12,BG24+12,Assumptions!$B$27)</f>
        <v>48</v>
      </c>
      <c r="BI24" s="69">
        <f>IF(Assumptions!$B$27&gt;BH24+12,BH24+12,Assumptions!$B$27)</f>
        <v>48</v>
      </c>
      <c r="BJ24" s="69">
        <f>IF(Assumptions!$B$27&gt;BI24+12,BI24+12,Assumptions!$B$27)</f>
        <v>48</v>
      </c>
      <c r="BK24" s="69">
        <f>IF(Assumptions!$B$27&gt;BJ24+12,BJ24+12,Assumptions!$B$27)</f>
        <v>48</v>
      </c>
      <c r="BL24" s="50" t="str">
        <f t="shared" si="7"/>
        <v>Apr</v>
      </c>
      <c r="BM24" s="69">
        <f>IF(Assumptions!$B$27&gt;9,9,Assumptions!$B$27)</f>
        <v>9</v>
      </c>
      <c r="BN24" s="69">
        <f>IF(Assumptions!$B$27&gt;BM24+12,BM24+12,Assumptions!$B$27)</f>
        <v>21</v>
      </c>
      <c r="BO24" s="69">
        <f>IF(Assumptions!$B$27&gt;BN24+12,BN24+12,Assumptions!$B$27)</f>
        <v>33</v>
      </c>
      <c r="BP24" s="69">
        <f>IF(Assumptions!$B$27&gt;BO24+12,BO24+12,Assumptions!$B$27)</f>
        <v>45</v>
      </c>
      <c r="BQ24" s="69">
        <f>IF(Assumptions!$B$27&gt;BP24+12,BP24+12,Assumptions!$B$27)</f>
        <v>48</v>
      </c>
      <c r="BR24" s="69">
        <f>IF(Assumptions!$B$27&gt;BQ24+12,BQ24+12,Assumptions!$B$27)</f>
        <v>48</v>
      </c>
      <c r="BS24" s="69">
        <f>IF(Assumptions!$B$27&gt;BR24+12,BR24+12,Assumptions!$B$27)</f>
        <v>48</v>
      </c>
      <c r="BT24" s="69">
        <f>IF(Assumptions!$B$27&gt;BS24+12,BS24+12,Assumptions!$B$27)</f>
        <v>48</v>
      </c>
      <c r="BU24" s="50" t="str">
        <f t="shared" si="8"/>
        <v>Apr</v>
      </c>
      <c r="BV24" s="69">
        <f>IF(Assumptions!$B$27&gt;9,9,Assumptions!$B$27)</f>
        <v>9</v>
      </c>
      <c r="BW24" s="69">
        <f>IF(Assumptions!$B$27&gt;BV24+12,BV24+12,Assumptions!$B$27)</f>
        <v>21</v>
      </c>
      <c r="BX24" s="69">
        <f>IF(Assumptions!$B$27&gt;BW24+12,BW24+12,Assumptions!$B$27)</f>
        <v>33</v>
      </c>
      <c r="BY24" s="69">
        <f>IF(Assumptions!$B$27&gt;BX24+12,BX24+12,Assumptions!$B$27)</f>
        <v>45</v>
      </c>
      <c r="BZ24" s="69">
        <f>IF(Assumptions!$B$27&gt;BY24+12,BY24+12,Assumptions!$B$27)</f>
        <v>48</v>
      </c>
      <c r="CA24" s="69">
        <f>IF(Assumptions!$B$27&gt;BZ24+12,BZ24+12,Assumptions!$B$27)</f>
        <v>48</v>
      </c>
      <c r="CB24" s="69">
        <f>IF(Assumptions!$B$27&gt;CA24+12,CA24+12,Assumptions!$B$27)</f>
        <v>48</v>
      </c>
      <c r="CC24" s="69">
        <f>IF(Assumptions!$B$27&gt;CB24+12,CB24+12,Assumptions!$B$27)</f>
        <v>48</v>
      </c>
      <c r="CD24" s="50" t="str">
        <f t="shared" si="9"/>
        <v>Apr</v>
      </c>
      <c r="CE24" s="69">
        <f>IF(Assumptions!$B$27&gt;9,9,Assumptions!$B$27)</f>
        <v>9</v>
      </c>
      <c r="CF24" s="69">
        <f>IF(Assumptions!$B$27&gt;CE24+12,CE24+12,Assumptions!$B$27)</f>
        <v>21</v>
      </c>
      <c r="CG24" s="69">
        <f>IF(Assumptions!$B$27&gt;CF24+12,CF24+12,Assumptions!$B$27)</f>
        <v>33</v>
      </c>
      <c r="CH24" s="69">
        <f>IF(Assumptions!$B$27&gt;CG24+12,CG24+12,Assumptions!$B$27)</f>
        <v>45</v>
      </c>
      <c r="CI24" s="69">
        <f>IF(Assumptions!$B$27&gt;CH24+12,CH24+12,Assumptions!$B$27)</f>
        <v>48</v>
      </c>
      <c r="CJ24" s="69">
        <f>IF(Assumptions!$B$27&gt;CI24+12,CI24+12,Assumptions!$B$27)</f>
        <v>48</v>
      </c>
      <c r="CK24" s="69">
        <f>IF(Assumptions!$B$27&gt;CJ24+12,CJ24+12,Assumptions!$B$27)</f>
        <v>48</v>
      </c>
      <c r="CL24" s="69">
        <f>IF(Assumptions!$B$27&gt;CK24+12,CK24+12,Assumptions!$B$27)</f>
        <v>48</v>
      </c>
    </row>
    <row r="25" spans="1:90" ht="13.7" customHeight="1">
      <c r="A25" s="50" t="str">
        <f t="shared" si="0"/>
        <v>May</v>
      </c>
      <c r="B25" s="41">
        <f>IF(Assumptions!$B$27&gt;8,8,Assumptions!$B$27)</f>
        <v>8</v>
      </c>
      <c r="C25" s="41">
        <f>IF(Assumptions!$B$27&gt;B25+12,B25+12,Assumptions!$B$27)</f>
        <v>20</v>
      </c>
      <c r="D25" s="41">
        <f>IF(Assumptions!$B$27&gt;C25+12,C25+12,Assumptions!$B$27)</f>
        <v>32</v>
      </c>
      <c r="E25" s="41">
        <f>IF(Assumptions!$B$27&gt;D25+12,D25+12,Assumptions!$B$27)</f>
        <v>44</v>
      </c>
      <c r="F25" s="41">
        <f>IF(Assumptions!$B$27&gt;E25+12,E25+12,Assumptions!$B$27)</f>
        <v>48</v>
      </c>
      <c r="G25" s="41">
        <f>IF(Assumptions!$B$27&gt;F25+12,F25+12,Assumptions!$B$27)</f>
        <v>48</v>
      </c>
      <c r="H25" s="41">
        <f>IF(Assumptions!$B$27&gt;G25+12,G25+12,Assumptions!$B$27)</f>
        <v>48</v>
      </c>
      <c r="I25" s="41">
        <f>IF(Assumptions!$B$27&gt;H25+12,H25+12,Assumptions!$B$27)</f>
        <v>48</v>
      </c>
      <c r="J25" s="68" t="str">
        <f t="shared" si="1"/>
        <v>May</v>
      </c>
      <c r="K25" s="41">
        <f>IF(Assumptions!$B$27&gt;8,8,Assumptions!$B$27)</f>
        <v>8</v>
      </c>
      <c r="L25" s="69">
        <f>IF(Assumptions!$B$27&gt;K25+12,K25+12,Assumptions!$B$27)</f>
        <v>20</v>
      </c>
      <c r="M25" s="69">
        <f>IF(Assumptions!$B$27&gt;L25+12,L25+12,Assumptions!$B$27)</f>
        <v>32</v>
      </c>
      <c r="N25" s="69">
        <f>IF(Assumptions!$B$27&gt;M25+12,M25+12,Assumptions!$B$27)</f>
        <v>44</v>
      </c>
      <c r="O25" s="69">
        <f>IF(Assumptions!$B$27&gt;N25+12,N25+12,Assumptions!$B$27)</f>
        <v>48</v>
      </c>
      <c r="P25" s="69">
        <f>IF(Assumptions!$B$27&gt;O25+12,O25+12,Assumptions!$B$27)</f>
        <v>48</v>
      </c>
      <c r="Q25" s="69">
        <f>IF(Assumptions!$B$27&gt;P25+12,P25+12,Assumptions!$B$27)</f>
        <v>48</v>
      </c>
      <c r="R25" s="69">
        <f>IF(Assumptions!$B$27&gt;Q25+12,Q25+12,Assumptions!$B$27)</f>
        <v>48</v>
      </c>
      <c r="S25" s="50" t="str">
        <f t="shared" si="2"/>
        <v>May</v>
      </c>
      <c r="T25" s="69">
        <f>IF(Assumptions!$B$27&gt;8,8,Assumptions!$B$27)</f>
        <v>8</v>
      </c>
      <c r="U25" s="69">
        <f>IF(Assumptions!$B$27&gt;T25+12,T25+12,Assumptions!$B$27)</f>
        <v>20</v>
      </c>
      <c r="V25" s="69">
        <f>IF(Assumptions!$B$27&gt;U25+12,U25+12,Assumptions!$B$27)</f>
        <v>32</v>
      </c>
      <c r="W25" s="69">
        <f>IF(Assumptions!$B$27&gt;V25+12,V25+12,Assumptions!$B$27)</f>
        <v>44</v>
      </c>
      <c r="X25" s="69">
        <f>IF(Assumptions!$B$27&gt;W25+12,W25+12,Assumptions!$B$27)</f>
        <v>48</v>
      </c>
      <c r="Y25" s="69">
        <f>IF(Assumptions!$B$27&gt;X25+12,X25+12,Assumptions!$B$27)</f>
        <v>48</v>
      </c>
      <c r="Z25" s="69">
        <f>IF(Assumptions!$B$27&gt;Y25+12,Y25+12,Assumptions!$B$27)</f>
        <v>48</v>
      </c>
      <c r="AA25" s="69">
        <f>IF(Assumptions!$B$27&gt;Z25+12,Z25+12,Assumptions!$B$27)</f>
        <v>48</v>
      </c>
      <c r="AB25" s="50" t="str">
        <f t="shared" si="3"/>
        <v>May</v>
      </c>
      <c r="AC25" s="69">
        <f>IF(Assumptions!$B$27&gt;8,8,Assumptions!$B$27)</f>
        <v>8</v>
      </c>
      <c r="AD25" s="69">
        <f>IF(Assumptions!$B$27&gt;AC25+12,AC25+12,Assumptions!$B$27)</f>
        <v>20</v>
      </c>
      <c r="AE25" s="69">
        <f>IF(Assumptions!$B$27&gt;AD25+12,AD25+12,Assumptions!$B$27)</f>
        <v>32</v>
      </c>
      <c r="AF25" s="69">
        <f>IF(Assumptions!$B$27&gt;AE25+12,AE25+12,Assumptions!$B$27)</f>
        <v>44</v>
      </c>
      <c r="AG25" s="69">
        <f>IF(Assumptions!$B$27&gt;AF25+12,AF25+12,Assumptions!$B$27)</f>
        <v>48</v>
      </c>
      <c r="AH25" s="69">
        <f>IF(Assumptions!$B$27&gt;AG25+12,AG25+12,Assumptions!$B$27)</f>
        <v>48</v>
      </c>
      <c r="AI25" s="69">
        <f>IF(Assumptions!$B$27&gt;AH25+12,AH25+12,Assumptions!$B$27)</f>
        <v>48</v>
      </c>
      <c r="AJ25" s="69">
        <f>IF(Assumptions!$B$27&gt;AI25+12,AI25+12,Assumptions!$B$27)</f>
        <v>48</v>
      </c>
      <c r="AK25" s="50" t="str">
        <f t="shared" si="4"/>
        <v>May</v>
      </c>
      <c r="AL25" s="69">
        <f>IF(Assumptions!$B$27&gt;8,8,Assumptions!$B$27)</f>
        <v>8</v>
      </c>
      <c r="AM25" s="69">
        <f>IF(Assumptions!$B$27&gt;AL25+12,AL25+12,Assumptions!$B$27)</f>
        <v>20</v>
      </c>
      <c r="AN25" s="69">
        <f>IF(Assumptions!$B$27&gt;AM25+12,AM25+12,Assumptions!$B$27)</f>
        <v>32</v>
      </c>
      <c r="AO25" s="69">
        <f>IF(Assumptions!$B$27&gt;AN25+12,AN25+12,Assumptions!$B$27)</f>
        <v>44</v>
      </c>
      <c r="AP25" s="69">
        <f>IF(Assumptions!$B$27&gt;AO25+12,AO25+12,Assumptions!$B$27)</f>
        <v>48</v>
      </c>
      <c r="AQ25" s="69">
        <f>IF(Assumptions!$B$27&gt;AP25+12,AP25+12,Assumptions!$B$27)</f>
        <v>48</v>
      </c>
      <c r="AR25" s="69">
        <f>IF(Assumptions!$B$27&gt;AQ25+12,AQ25+12,Assumptions!$B$27)</f>
        <v>48</v>
      </c>
      <c r="AS25" s="69">
        <f>IF(Assumptions!$B$27&gt;AR25+12,AR25+12,Assumptions!$B$27)</f>
        <v>48</v>
      </c>
      <c r="AT25" s="50" t="str">
        <f t="shared" si="5"/>
        <v>May</v>
      </c>
      <c r="AU25" s="69">
        <f>IF(Assumptions!$B$27&gt;8,8,Assumptions!$B$27)</f>
        <v>8</v>
      </c>
      <c r="AV25" s="69">
        <f>IF(Assumptions!$B$27&gt;AU25+12,AU25+12,Assumptions!$B$27)</f>
        <v>20</v>
      </c>
      <c r="AW25" s="69">
        <f>IF(Assumptions!$B$27&gt;AV25+12,AV25+12,Assumptions!$B$27)</f>
        <v>32</v>
      </c>
      <c r="AX25" s="69">
        <f>IF(Assumptions!$B$27&gt;AW25+12,AW25+12,Assumptions!$B$27)</f>
        <v>44</v>
      </c>
      <c r="AY25" s="69">
        <f>IF(Assumptions!$B$27&gt;AX25+12,AX25+12,Assumptions!$B$27)</f>
        <v>48</v>
      </c>
      <c r="AZ25" s="69">
        <f>IF(Assumptions!$B$27&gt;AY25+12,AY25+12,Assumptions!$B$27)</f>
        <v>48</v>
      </c>
      <c r="BA25" s="69">
        <f>IF(Assumptions!$B$27&gt;AZ25+12,AZ25+12,Assumptions!$B$27)</f>
        <v>48</v>
      </c>
      <c r="BB25" s="69">
        <f>IF(Assumptions!$B$27&gt;BA25+12,BA25+12,Assumptions!$B$27)</f>
        <v>48</v>
      </c>
      <c r="BC25" s="50" t="str">
        <f t="shared" si="6"/>
        <v>May</v>
      </c>
      <c r="BD25" s="69">
        <f>IF(Assumptions!$B$27&gt;8,8,Assumptions!$B$27)</f>
        <v>8</v>
      </c>
      <c r="BE25" s="69">
        <f>IF(Assumptions!$B$27&gt;BD25+12,BD25+12,Assumptions!$B$27)</f>
        <v>20</v>
      </c>
      <c r="BF25" s="69">
        <f>IF(Assumptions!$B$27&gt;BE25+12,BE25+12,Assumptions!$B$27)</f>
        <v>32</v>
      </c>
      <c r="BG25" s="69">
        <f>IF(Assumptions!$B$27&gt;BF25+12,BF25+12,Assumptions!$B$27)</f>
        <v>44</v>
      </c>
      <c r="BH25" s="69">
        <f>IF(Assumptions!$B$27&gt;BG25+12,BG25+12,Assumptions!$B$27)</f>
        <v>48</v>
      </c>
      <c r="BI25" s="69">
        <f>IF(Assumptions!$B$27&gt;BH25+12,BH25+12,Assumptions!$B$27)</f>
        <v>48</v>
      </c>
      <c r="BJ25" s="69">
        <f>IF(Assumptions!$B$27&gt;BI25+12,BI25+12,Assumptions!$B$27)</f>
        <v>48</v>
      </c>
      <c r="BK25" s="69">
        <f>IF(Assumptions!$B$27&gt;BJ25+12,BJ25+12,Assumptions!$B$27)</f>
        <v>48</v>
      </c>
      <c r="BL25" s="50" t="str">
        <f t="shared" si="7"/>
        <v>May</v>
      </c>
      <c r="BM25" s="69">
        <f>IF(Assumptions!$B$27&gt;8,8,Assumptions!$B$27)</f>
        <v>8</v>
      </c>
      <c r="BN25" s="69">
        <f>IF(Assumptions!$B$27&gt;BM25+12,BM25+12,Assumptions!$B$27)</f>
        <v>20</v>
      </c>
      <c r="BO25" s="69">
        <f>IF(Assumptions!$B$27&gt;BN25+12,BN25+12,Assumptions!$B$27)</f>
        <v>32</v>
      </c>
      <c r="BP25" s="69">
        <f>IF(Assumptions!$B$27&gt;BO25+12,BO25+12,Assumptions!$B$27)</f>
        <v>44</v>
      </c>
      <c r="BQ25" s="69">
        <f>IF(Assumptions!$B$27&gt;BP25+12,BP25+12,Assumptions!$B$27)</f>
        <v>48</v>
      </c>
      <c r="BR25" s="69">
        <f>IF(Assumptions!$B$27&gt;BQ25+12,BQ25+12,Assumptions!$B$27)</f>
        <v>48</v>
      </c>
      <c r="BS25" s="69">
        <f>IF(Assumptions!$B$27&gt;BR25+12,BR25+12,Assumptions!$B$27)</f>
        <v>48</v>
      </c>
      <c r="BT25" s="69">
        <f>IF(Assumptions!$B$27&gt;BS25+12,BS25+12,Assumptions!$B$27)</f>
        <v>48</v>
      </c>
      <c r="BU25" s="50" t="str">
        <f t="shared" si="8"/>
        <v>May</v>
      </c>
      <c r="BV25" s="69">
        <f>IF(Assumptions!$B$27&gt;8,8,Assumptions!$B$27)</f>
        <v>8</v>
      </c>
      <c r="BW25" s="69">
        <f>IF(Assumptions!$B$27&gt;BV25+12,BV25+12,Assumptions!$B$27)</f>
        <v>20</v>
      </c>
      <c r="BX25" s="69">
        <f>IF(Assumptions!$B$27&gt;BW25+12,BW25+12,Assumptions!$B$27)</f>
        <v>32</v>
      </c>
      <c r="BY25" s="69">
        <f>IF(Assumptions!$B$27&gt;BX25+12,BX25+12,Assumptions!$B$27)</f>
        <v>44</v>
      </c>
      <c r="BZ25" s="69">
        <f>IF(Assumptions!$B$27&gt;BY25+12,BY25+12,Assumptions!$B$27)</f>
        <v>48</v>
      </c>
      <c r="CA25" s="69">
        <f>IF(Assumptions!$B$27&gt;BZ25+12,BZ25+12,Assumptions!$B$27)</f>
        <v>48</v>
      </c>
      <c r="CB25" s="69">
        <f>IF(Assumptions!$B$27&gt;CA25+12,CA25+12,Assumptions!$B$27)</f>
        <v>48</v>
      </c>
      <c r="CC25" s="69">
        <f>IF(Assumptions!$B$27&gt;CB25+12,CB25+12,Assumptions!$B$27)</f>
        <v>48</v>
      </c>
      <c r="CD25" s="50" t="str">
        <f t="shared" si="9"/>
        <v>May</v>
      </c>
      <c r="CE25" s="69">
        <f>IF(Assumptions!$B$27&gt;8,8,Assumptions!$B$27)</f>
        <v>8</v>
      </c>
      <c r="CF25" s="69">
        <f>IF(Assumptions!$B$27&gt;CE25+12,CE25+12,Assumptions!$B$27)</f>
        <v>20</v>
      </c>
      <c r="CG25" s="69">
        <f>IF(Assumptions!$B$27&gt;CF25+12,CF25+12,Assumptions!$B$27)</f>
        <v>32</v>
      </c>
      <c r="CH25" s="69">
        <f>IF(Assumptions!$B$27&gt;CG25+12,CG25+12,Assumptions!$B$27)</f>
        <v>44</v>
      </c>
      <c r="CI25" s="69">
        <f>IF(Assumptions!$B$27&gt;CH25+12,CH25+12,Assumptions!$B$27)</f>
        <v>48</v>
      </c>
      <c r="CJ25" s="69">
        <f>IF(Assumptions!$B$27&gt;CI25+12,CI25+12,Assumptions!$B$27)</f>
        <v>48</v>
      </c>
      <c r="CK25" s="69">
        <f>IF(Assumptions!$B$27&gt;CJ25+12,CJ25+12,Assumptions!$B$27)</f>
        <v>48</v>
      </c>
      <c r="CL25" s="69">
        <f>IF(Assumptions!$B$27&gt;CK25+12,CK25+12,Assumptions!$B$27)</f>
        <v>48</v>
      </c>
    </row>
    <row r="26" spans="1:90" ht="13.7" customHeight="1">
      <c r="A26" s="50" t="str">
        <f t="shared" si="0"/>
        <v>Jun</v>
      </c>
      <c r="B26" s="41">
        <f>IF(Assumptions!$B$27&gt;7,7,Assumptions!$B$27)</f>
        <v>7</v>
      </c>
      <c r="C26" s="41">
        <f>IF(Assumptions!$B$27&gt;B26+12,B26+12,Assumptions!$B$27)</f>
        <v>19</v>
      </c>
      <c r="D26" s="41">
        <f>IF(Assumptions!$B$27&gt;C26+12,C26+12,Assumptions!$B$27)</f>
        <v>31</v>
      </c>
      <c r="E26" s="41">
        <f>IF(Assumptions!$B$27&gt;D26+12,D26+12,Assumptions!$B$27)</f>
        <v>43</v>
      </c>
      <c r="F26" s="41">
        <f>IF(Assumptions!$B$27&gt;E26+12,E26+12,Assumptions!$B$27)</f>
        <v>48</v>
      </c>
      <c r="G26" s="41">
        <f>IF(Assumptions!$B$27&gt;F26+12,F26+12,Assumptions!$B$27)</f>
        <v>48</v>
      </c>
      <c r="H26" s="41">
        <f>IF(Assumptions!$B$27&gt;G26+12,G26+12,Assumptions!$B$27)</f>
        <v>48</v>
      </c>
      <c r="I26" s="41">
        <f>IF(Assumptions!$B$27&gt;H26+12,H26+12,Assumptions!$B$27)</f>
        <v>48</v>
      </c>
      <c r="J26" s="68" t="str">
        <f t="shared" si="1"/>
        <v>Jun</v>
      </c>
      <c r="K26" s="41">
        <f>IF(Assumptions!$B$27&gt;7,7,Assumptions!$B$27)</f>
        <v>7</v>
      </c>
      <c r="L26" s="69">
        <f>IF(Assumptions!$B$27&gt;K26+12,K26+12,Assumptions!$B$27)</f>
        <v>19</v>
      </c>
      <c r="M26" s="69">
        <f>IF(Assumptions!$B$27&gt;L26+12,L26+12,Assumptions!$B$27)</f>
        <v>31</v>
      </c>
      <c r="N26" s="69">
        <f>IF(Assumptions!$B$27&gt;M26+12,M26+12,Assumptions!$B$27)</f>
        <v>43</v>
      </c>
      <c r="O26" s="69">
        <f>IF(Assumptions!$B$27&gt;N26+12,N26+12,Assumptions!$B$27)</f>
        <v>48</v>
      </c>
      <c r="P26" s="69">
        <f>IF(Assumptions!$B$27&gt;O26+12,O26+12,Assumptions!$B$27)</f>
        <v>48</v>
      </c>
      <c r="Q26" s="69">
        <f>IF(Assumptions!$B$27&gt;P26+12,P26+12,Assumptions!$B$27)</f>
        <v>48</v>
      </c>
      <c r="R26" s="69">
        <f>IF(Assumptions!$B$27&gt;Q26+12,Q26+12,Assumptions!$B$27)</f>
        <v>48</v>
      </c>
      <c r="S26" s="50" t="str">
        <f t="shared" si="2"/>
        <v>Jun</v>
      </c>
      <c r="T26" s="69">
        <f>IF(Assumptions!$B$27&gt;7,7,Assumptions!$B$27)</f>
        <v>7</v>
      </c>
      <c r="U26" s="69">
        <f>IF(Assumptions!$B$27&gt;T26+12,T26+12,Assumptions!$B$27)</f>
        <v>19</v>
      </c>
      <c r="V26" s="69">
        <f>IF(Assumptions!$B$27&gt;U26+12,U26+12,Assumptions!$B$27)</f>
        <v>31</v>
      </c>
      <c r="W26" s="69">
        <f>IF(Assumptions!$B$27&gt;V26+12,V26+12,Assumptions!$B$27)</f>
        <v>43</v>
      </c>
      <c r="X26" s="69">
        <f>IF(Assumptions!$B$27&gt;W26+12,W26+12,Assumptions!$B$27)</f>
        <v>48</v>
      </c>
      <c r="Y26" s="69">
        <f>IF(Assumptions!$B$27&gt;X26+12,X26+12,Assumptions!$B$27)</f>
        <v>48</v>
      </c>
      <c r="Z26" s="69">
        <f>IF(Assumptions!$B$27&gt;Y26+12,Y26+12,Assumptions!$B$27)</f>
        <v>48</v>
      </c>
      <c r="AA26" s="69">
        <f>IF(Assumptions!$B$27&gt;Z26+12,Z26+12,Assumptions!$B$27)</f>
        <v>48</v>
      </c>
      <c r="AB26" s="50" t="str">
        <f t="shared" si="3"/>
        <v>Jun</v>
      </c>
      <c r="AC26" s="69">
        <f>IF(Assumptions!$B$27&gt;7,7,Assumptions!$B$27)</f>
        <v>7</v>
      </c>
      <c r="AD26" s="69">
        <f>IF(Assumptions!$B$27&gt;AC26+12,AC26+12,Assumptions!$B$27)</f>
        <v>19</v>
      </c>
      <c r="AE26" s="69">
        <f>IF(Assumptions!$B$27&gt;AD26+12,AD26+12,Assumptions!$B$27)</f>
        <v>31</v>
      </c>
      <c r="AF26" s="69">
        <f>IF(Assumptions!$B$27&gt;AE26+12,AE26+12,Assumptions!$B$27)</f>
        <v>43</v>
      </c>
      <c r="AG26" s="69">
        <f>IF(Assumptions!$B$27&gt;AF26+12,AF26+12,Assumptions!$B$27)</f>
        <v>48</v>
      </c>
      <c r="AH26" s="69">
        <f>IF(Assumptions!$B$27&gt;AG26+12,AG26+12,Assumptions!$B$27)</f>
        <v>48</v>
      </c>
      <c r="AI26" s="69">
        <f>IF(Assumptions!$B$27&gt;AH26+12,AH26+12,Assumptions!$B$27)</f>
        <v>48</v>
      </c>
      <c r="AJ26" s="69">
        <f>IF(Assumptions!$B$27&gt;AI26+12,AI26+12,Assumptions!$B$27)</f>
        <v>48</v>
      </c>
      <c r="AK26" s="50" t="str">
        <f t="shared" si="4"/>
        <v>Jun</v>
      </c>
      <c r="AL26" s="69">
        <f>IF(Assumptions!$B$27&gt;7,7,Assumptions!$B$27)</f>
        <v>7</v>
      </c>
      <c r="AM26" s="69">
        <f>IF(Assumptions!$B$27&gt;AL26+12,AL26+12,Assumptions!$B$27)</f>
        <v>19</v>
      </c>
      <c r="AN26" s="69">
        <f>IF(Assumptions!$B$27&gt;AM26+12,AM26+12,Assumptions!$B$27)</f>
        <v>31</v>
      </c>
      <c r="AO26" s="69">
        <f>IF(Assumptions!$B$27&gt;AN26+12,AN26+12,Assumptions!$B$27)</f>
        <v>43</v>
      </c>
      <c r="AP26" s="69">
        <f>IF(Assumptions!$B$27&gt;AO26+12,AO26+12,Assumptions!$B$27)</f>
        <v>48</v>
      </c>
      <c r="AQ26" s="69">
        <f>IF(Assumptions!$B$27&gt;AP26+12,AP26+12,Assumptions!$B$27)</f>
        <v>48</v>
      </c>
      <c r="AR26" s="69">
        <f>IF(Assumptions!$B$27&gt;AQ26+12,AQ26+12,Assumptions!$B$27)</f>
        <v>48</v>
      </c>
      <c r="AS26" s="69">
        <f>IF(Assumptions!$B$27&gt;AR26+12,AR26+12,Assumptions!$B$27)</f>
        <v>48</v>
      </c>
      <c r="AT26" s="50" t="str">
        <f t="shared" si="5"/>
        <v>Jun</v>
      </c>
      <c r="AU26" s="69">
        <f>IF(Assumptions!$B$27&gt;7,7,Assumptions!$B$27)</f>
        <v>7</v>
      </c>
      <c r="AV26" s="69">
        <f>IF(Assumptions!$B$27&gt;AU26+12,AU26+12,Assumptions!$B$27)</f>
        <v>19</v>
      </c>
      <c r="AW26" s="69">
        <f>IF(Assumptions!$B$27&gt;AV26+12,AV26+12,Assumptions!$B$27)</f>
        <v>31</v>
      </c>
      <c r="AX26" s="69">
        <f>IF(Assumptions!$B$27&gt;AW26+12,AW26+12,Assumptions!$B$27)</f>
        <v>43</v>
      </c>
      <c r="AY26" s="69">
        <f>IF(Assumptions!$B$27&gt;AX26+12,AX26+12,Assumptions!$B$27)</f>
        <v>48</v>
      </c>
      <c r="AZ26" s="69">
        <f>IF(Assumptions!$B$27&gt;AY26+12,AY26+12,Assumptions!$B$27)</f>
        <v>48</v>
      </c>
      <c r="BA26" s="69">
        <f>IF(Assumptions!$B$27&gt;AZ26+12,AZ26+12,Assumptions!$B$27)</f>
        <v>48</v>
      </c>
      <c r="BB26" s="69">
        <f>IF(Assumptions!$B$27&gt;BA26+12,BA26+12,Assumptions!$B$27)</f>
        <v>48</v>
      </c>
      <c r="BC26" s="50" t="str">
        <f t="shared" si="6"/>
        <v>Jun</v>
      </c>
      <c r="BD26" s="69">
        <f>IF(Assumptions!$B$27&gt;7,7,Assumptions!$B$27)</f>
        <v>7</v>
      </c>
      <c r="BE26" s="69">
        <f>IF(Assumptions!$B$27&gt;BD26+12,BD26+12,Assumptions!$B$27)</f>
        <v>19</v>
      </c>
      <c r="BF26" s="69">
        <f>IF(Assumptions!$B$27&gt;BE26+12,BE26+12,Assumptions!$B$27)</f>
        <v>31</v>
      </c>
      <c r="BG26" s="69">
        <f>IF(Assumptions!$B$27&gt;BF26+12,BF26+12,Assumptions!$B$27)</f>
        <v>43</v>
      </c>
      <c r="BH26" s="69">
        <f>IF(Assumptions!$B$27&gt;BG26+12,BG26+12,Assumptions!$B$27)</f>
        <v>48</v>
      </c>
      <c r="BI26" s="69">
        <f>IF(Assumptions!$B$27&gt;BH26+12,BH26+12,Assumptions!$B$27)</f>
        <v>48</v>
      </c>
      <c r="BJ26" s="69">
        <f>IF(Assumptions!$B$27&gt;BI26+12,BI26+12,Assumptions!$B$27)</f>
        <v>48</v>
      </c>
      <c r="BK26" s="69">
        <f>IF(Assumptions!$B$27&gt;BJ26+12,BJ26+12,Assumptions!$B$27)</f>
        <v>48</v>
      </c>
      <c r="BL26" s="50" t="str">
        <f t="shared" si="7"/>
        <v>Jun</v>
      </c>
      <c r="BM26" s="69">
        <f>IF(Assumptions!$B$27&gt;7,7,Assumptions!$B$27)</f>
        <v>7</v>
      </c>
      <c r="BN26" s="69">
        <f>IF(Assumptions!$B$27&gt;BM26+12,BM26+12,Assumptions!$B$27)</f>
        <v>19</v>
      </c>
      <c r="BO26" s="69">
        <f>IF(Assumptions!$B$27&gt;BN26+12,BN26+12,Assumptions!$B$27)</f>
        <v>31</v>
      </c>
      <c r="BP26" s="69">
        <f>IF(Assumptions!$B$27&gt;BO26+12,BO26+12,Assumptions!$B$27)</f>
        <v>43</v>
      </c>
      <c r="BQ26" s="69">
        <f>IF(Assumptions!$B$27&gt;BP26+12,BP26+12,Assumptions!$B$27)</f>
        <v>48</v>
      </c>
      <c r="BR26" s="69">
        <f>IF(Assumptions!$B$27&gt;BQ26+12,BQ26+12,Assumptions!$B$27)</f>
        <v>48</v>
      </c>
      <c r="BS26" s="69">
        <f>IF(Assumptions!$B$27&gt;BR26+12,BR26+12,Assumptions!$B$27)</f>
        <v>48</v>
      </c>
      <c r="BT26" s="69">
        <f>IF(Assumptions!$B$27&gt;BS26+12,BS26+12,Assumptions!$B$27)</f>
        <v>48</v>
      </c>
      <c r="BU26" s="50" t="str">
        <f t="shared" si="8"/>
        <v>Jun</v>
      </c>
      <c r="BV26" s="69">
        <f>IF(Assumptions!$B$27&gt;7,7,Assumptions!$B$27)</f>
        <v>7</v>
      </c>
      <c r="BW26" s="69">
        <f>IF(Assumptions!$B$27&gt;BV26+12,BV26+12,Assumptions!$B$27)</f>
        <v>19</v>
      </c>
      <c r="BX26" s="69">
        <f>IF(Assumptions!$B$27&gt;BW26+12,BW26+12,Assumptions!$B$27)</f>
        <v>31</v>
      </c>
      <c r="BY26" s="69">
        <f>IF(Assumptions!$B$27&gt;BX26+12,BX26+12,Assumptions!$B$27)</f>
        <v>43</v>
      </c>
      <c r="BZ26" s="69">
        <f>IF(Assumptions!$B$27&gt;BY26+12,BY26+12,Assumptions!$B$27)</f>
        <v>48</v>
      </c>
      <c r="CA26" s="69">
        <f>IF(Assumptions!$B$27&gt;BZ26+12,BZ26+12,Assumptions!$B$27)</f>
        <v>48</v>
      </c>
      <c r="CB26" s="69">
        <f>IF(Assumptions!$B$27&gt;CA26+12,CA26+12,Assumptions!$B$27)</f>
        <v>48</v>
      </c>
      <c r="CC26" s="69">
        <f>IF(Assumptions!$B$27&gt;CB26+12,CB26+12,Assumptions!$B$27)</f>
        <v>48</v>
      </c>
      <c r="CD26" s="50" t="str">
        <f t="shared" si="9"/>
        <v>Jun</v>
      </c>
      <c r="CE26" s="69">
        <f>IF(Assumptions!$B$27&gt;7,7,Assumptions!$B$27)</f>
        <v>7</v>
      </c>
      <c r="CF26" s="69">
        <f>IF(Assumptions!$B$27&gt;CE26+12,CE26+12,Assumptions!$B$27)</f>
        <v>19</v>
      </c>
      <c r="CG26" s="69">
        <f>IF(Assumptions!$B$27&gt;CF26+12,CF26+12,Assumptions!$B$27)</f>
        <v>31</v>
      </c>
      <c r="CH26" s="69">
        <f>IF(Assumptions!$B$27&gt;CG26+12,CG26+12,Assumptions!$B$27)</f>
        <v>43</v>
      </c>
      <c r="CI26" s="69">
        <f>IF(Assumptions!$B$27&gt;CH26+12,CH26+12,Assumptions!$B$27)</f>
        <v>48</v>
      </c>
      <c r="CJ26" s="69">
        <f>IF(Assumptions!$B$27&gt;CI26+12,CI26+12,Assumptions!$B$27)</f>
        <v>48</v>
      </c>
      <c r="CK26" s="69">
        <f>IF(Assumptions!$B$27&gt;CJ26+12,CJ26+12,Assumptions!$B$27)</f>
        <v>48</v>
      </c>
      <c r="CL26" s="69">
        <f>IF(Assumptions!$B$27&gt;CK26+12,CK26+12,Assumptions!$B$27)</f>
        <v>48</v>
      </c>
    </row>
    <row r="27" spans="1:90" ht="13.7" customHeight="1">
      <c r="A27" s="50" t="str">
        <f t="shared" si="0"/>
        <v>Jul</v>
      </c>
      <c r="B27" s="41">
        <f>IF(Assumptions!$B$27&gt;6,6,Assumptions!$B$27)</f>
        <v>6</v>
      </c>
      <c r="C27" s="41">
        <f>IF(Assumptions!$B$27&gt;B27+12,B27+12,Assumptions!$B$27)</f>
        <v>18</v>
      </c>
      <c r="D27" s="41">
        <f>IF(Assumptions!$B$27&gt;C27+12,C27+12,Assumptions!$B$27)</f>
        <v>30</v>
      </c>
      <c r="E27" s="41">
        <f>IF(Assumptions!$B$27&gt;D27+12,D27+12,Assumptions!$B$27)</f>
        <v>42</v>
      </c>
      <c r="F27" s="41">
        <f>IF(Assumptions!$B$27&gt;E27+12,E27+12,Assumptions!$B$27)</f>
        <v>48</v>
      </c>
      <c r="G27" s="41">
        <f>IF(Assumptions!$B$27&gt;F27+12,F27+12,Assumptions!$B$27)</f>
        <v>48</v>
      </c>
      <c r="H27" s="41">
        <f>IF(Assumptions!$B$27&gt;G27+12,G27+12,Assumptions!$B$27)</f>
        <v>48</v>
      </c>
      <c r="I27" s="41">
        <f>IF(Assumptions!$B$27&gt;H27+12,H27+12,Assumptions!$B$27)</f>
        <v>48</v>
      </c>
      <c r="J27" s="68" t="str">
        <f t="shared" si="1"/>
        <v>Jul</v>
      </c>
      <c r="K27" s="41">
        <f>IF(Assumptions!$B$27&gt;6,6,Assumptions!$B$27)</f>
        <v>6</v>
      </c>
      <c r="L27" s="69">
        <f>IF(Assumptions!$B$27&gt;K27+12,K27+12,Assumptions!$B$27)</f>
        <v>18</v>
      </c>
      <c r="M27" s="69">
        <f>IF(Assumptions!$B$27&gt;L27+12,L27+12,Assumptions!$B$27)</f>
        <v>30</v>
      </c>
      <c r="N27" s="69">
        <f>IF(Assumptions!$B$27&gt;M27+12,M27+12,Assumptions!$B$27)</f>
        <v>42</v>
      </c>
      <c r="O27" s="69">
        <f>IF(Assumptions!$B$27&gt;N27+12,N27+12,Assumptions!$B$27)</f>
        <v>48</v>
      </c>
      <c r="P27" s="69">
        <f>IF(Assumptions!$B$27&gt;O27+12,O27+12,Assumptions!$B$27)</f>
        <v>48</v>
      </c>
      <c r="Q27" s="69">
        <f>IF(Assumptions!$B$27&gt;P27+12,P27+12,Assumptions!$B$27)</f>
        <v>48</v>
      </c>
      <c r="R27" s="69">
        <f>IF(Assumptions!$B$27&gt;Q27+12,Q27+12,Assumptions!$B$27)</f>
        <v>48</v>
      </c>
      <c r="S27" s="50" t="str">
        <f t="shared" si="2"/>
        <v>Jul</v>
      </c>
      <c r="T27" s="69">
        <f>IF(Assumptions!$B$27&gt;6,6,Assumptions!$B$27)</f>
        <v>6</v>
      </c>
      <c r="U27" s="69">
        <f>IF(Assumptions!$B$27&gt;T27+12,T27+12,Assumptions!$B$27)</f>
        <v>18</v>
      </c>
      <c r="V27" s="69">
        <f>IF(Assumptions!$B$27&gt;U27+12,U27+12,Assumptions!$B$27)</f>
        <v>30</v>
      </c>
      <c r="W27" s="69">
        <f>IF(Assumptions!$B$27&gt;V27+12,V27+12,Assumptions!$B$27)</f>
        <v>42</v>
      </c>
      <c r="X27" s="69">
        <f>IF(Assumptions!$B$27&gt;W27+12,W27+12,Assumptions!$B$27)</f>
        <v>48</v>
      </c>
      <c r="Y27" s="69">
        <f>IF(Assumptions!$B$27&gt;X27+12,X27+12,Assumptions!$B$27)</f>
        <v>48</v>
      </c>
      <c r="Z27" s="69">
        <f>IF(Assumptions!$B$27&gt;Y27+12,Y27+12,Assumptions!$B$27)</f>
        <v>48</v>
      </c>
      <c r="AA27" s="69">
        <f>IF(Assumptions!$B$27&gt;Z27+12,Z27+12,Assumptions!$B$27)</f>
        <v>48</v>
      </c>
      <c r="AB27" s="50" t="str">
        <f t="shared" si="3"/>
        <v>Jul</v>
      </c>
      <c r="AC27" s="69">
        <f>IF(Assumptions!$B$27&gt;6,6,Assumptions!$B$27)</f>
        <v>6</v>
      </c>
      <c r="AD27" s="69">
        <f>IF(Assumptions!$B$27&gt;AC27+12,AC27+12,Assumptions!$B$27)</f>
        <v>18</v>
      </c>
      <c r="AE27" s="69">
        <f>IF(Assumptions!$B$27&gt;AD27+12,AD27+12,Assumptions!$B$27)</f>
        <v>30</v>
      </c>
      <c r="AF27" s="69">
        <f>IF(Assumptions!$B$27&gt;AE27+12,AE27+12,Assumptions!$B$27)</f>
        <v>42</v>
      </c>
      <c r="AG27" s="69">
        <f>IF(Assumptions!$B$27&gt;AF27+12,AF27+12,Assumptions!$B$27)</f>
        <v>48</v>
      </c>
      <c r="AH27" s="69">
        <f>IF(Assumptions!$B$27&gt;AG27+12,AG27+12,Assumptions!$B$27)</f>
        <v>48</v>
      </c>
      <c r="AI27" s="69">
        <f>IF(Assumptions!$B$27&gt;AH27+12,AH27+12,Assumptions!$B$27)</f>
        <v>48</v>
      </c>
      <c r="AJ27" s="69">
        <f>IF(Assumptions!$B$27&gt;AI27+12,AI27+12,Assumptions!$B$27)</f>
        <v>48</v>
      </c>
      <c r="AK27" s="50" t="str">
        <f t="shared" si="4"/>
        <v>Jul</v>
      </c>
      <c r="AL27" s="69">
        <f>IF(Assumptions!$B$27&gt;6,6,Assumptions!$B$27)</f>
        <v>6</v>
      </c>
      <c r="AM27" s="69">
        <f>IF(Assumptions!$B$27&gt;AL27+12,AL27+12,Assumptions!$B$27)</f>
        <v>18</v>
      </c>
      <c r="AN27" s="69">
        <f>IF(Assumptions!$B$27&gt;AM27+12,AM27+12,Assumptions!$B$27)</f>
        <v>30</v>
      </c>
      <c r="AO27" s="69">
        <f>IF(Assumptions!$B$27&gt;AN27+12,AN27+12,Assumptions!$B$27)</f>
        <v>42</v>
      </c>
      <c r="AP27" s="69">
        <f>IF(Assumptions!$B$27&gt;AO27+12,AO27+12,Assumptions!$B$27)</f>
        <v>48</v>
      </c>
      <c r="AQ27" s="69">
        <f>IF(Assumptions!$B$27&gt;AP27+12,AP27+12,Assumptions!$B$27)</f>
        <v>48</v>
      </c>
      <c r="AR27" s="69">
        <f>IF(Assumptions!$B$27&gt;AQ27+12,AQ27+12,Assumptions!$B$27)</f>
        <v>48</v>
      </c>
      <c r="AS27" s="69">
        <f>IF(Assumptions!$B$27&gt;AR27+12,AR27+12,Assumptions!$B$27)</f>
        <v>48</v>
      </c>
      <c r="AT27" s="50" t="str">
        <f t="shared" si="5"/>
        <v>Jul</v>
      </c>
      <c r="AU27" s="69">
        <f>IF(Assumptions!$B$27&gt;6,6,Assumptions!$B$27)</f>
        <v>6</v>
      </c>
      <c r="AV27" s="69">
        <f>IF(Assumptions!$B$27&gt;AU27+12,AU27+12,Assumptions!$B$27)</f>
        <v>18</v>
      </c>
      <c r="AW27" s="69">
        <f>IF(Assumptions!$B$27&gt;AV27+12,AV27+12,Assumptions!$B$27)</f>
        <v>30</v>
      </c>
      <c r="AX27" s="69">
        <f>IF(Assumptions!$B$27&gt;AW27+12,AW27+12,Assumptions!$B$27)</f>
        <v>42</v>
      </c>
      <c r="AY27" s="69">
        <f>IF(Assumptions!$B$27&gt;AX27+12,AX27+12,Assumptions!$B$27)</f>
        <v>48</v>
      </c>
      <c r="AZ27" s="69">
        <f>IF(Assumptions!$B$27&gt;AY27+12,AY27+12,Assumptions!$B$27)</f>
        <v>48</v>
      </c>
      <c r="BA27" s="69">
        <f>IF(Assumptions!$B$27&gt;AZ27+12,AZ27+12,Assumptions!$B$27)</f>
        <v>48</v>
      </c>
      <c r="BB27" s="69">
        <f>IF(Assumptions!$B$27&gt;BA27+12,BA27+12,Assumptions!$B$27)</f>
        <v>48</v>
      </c>
      <c r="BC27" s="50" t="str">
        <f t="shared" si="6"/>
        <v>Jul</v>
      </c>
      <c r="BD27" s="69">
        <f>IF(Assumptions!$B$27&gt;6,6,Assumptions!$B$27)</f>
        <v>6</v>
      </c>
      <c r="BE27" s="69">
        <f>IF(Assumptions!$B$27&gt;BD27+12,BD27+12,Assumptions!$B$27)</f>
        <v>18</v>
      </c>
      <c r="BF27" s="69">
        <f>IF(Assumptions!$B$27&gt;BE27+12,BE27+12,Assumptions!$B$27)</f>
        <v>30</v>
      </c>
      <c r="BG27" s="69">
        <f>IF(Assumptions!$B$27&gt;BF27+12,BF27+12,Assumptions!$B$27)</f>
        <v>42</v>
      </c>
      <c r="BH27" s="69">
        <f>IF(Assumptions!$B$27&gt;BG27+12,BG27+12,Assumptions!$B$27)</f>
        <v>48</v>
      </c>
      <c r="BI27" s="69">
        <f>IF(Assumptions!$B$27&gt;BH27+12,BH27+12,Assumptions!$B$27)</f>
        <v>48</v>
      </c>
      <c r="BJ27" s="69">
        <f>IF(Assumptions!$B$27&gt;BI27+12,BI27+12,Assumptions!$B$27)</f>
        <v>48</v>
      </c>
      <c r="BK27" s="69">
        <f>IF(Assumptions!$B$27&gt;BJ27+12,BJ27+12,Assumptions!$B$27)</f>
        <v>48</v>
      </c>
      <c r="BL27" s="50" t="str">
        <f t="shared" si="7"/>
        <v>Jul</v>
      </c>
      <c r="BM27" s="69">
        <f>IF(Assumptions!$B$27&gt;6,6,Assumptions!$B$27)</f>
        <v>6</v>
      </c>
      <c r="BN27" s="69">
        <f>IF(Assumptions!$B$27&gt;BM27+12,BM27+12,Assumptions!$B$27)</f>
        <v>18</v>
      </c>
      <c r="BO27" s="69">
        <f>IF(Assumptions!$B$27&gt;BN27+12,BN27+12,Assumptions!$B$27)</f>
        <v>30</v>
      </c>
      <c r="BP27" s="69">
        <f>IF(Assumptions!$B$27&gt;BO27+12,BO27+12,Assumptions!$B$27)</f>
        <v>42</v>
      </c>
      <c r="BQ27" s="69">
        <f>IF(Assumptions!$B$27&gt;BP27+12,BP27+12,Assumptions!$B$27)</f>
        <v>48</v>
      </c>
      <c r="BR27" s="69">
        <f>IF(Assumptions!$B$27&gt;BQ27+12,BQ27+12,Assumptions!$B$27)</f>
        <v>48</v>
      </c>
      <c r="BS27" s="69">
        <f>IF(Assumptions!$B$27&gt;BR27+12,BR27+12,Assumptions!$B$27)</f>
        <v>48</v>
      </c>
      <c r="BT27" s="69">
        <f>IF(Assumptions!$B$27&gt;BS27+12,BS27+12,Assumptions!$B$27)</f>
        <v>48</v>
      </c>
      <c r="BU27" s="50" t="str">
        <f t="shared" si="8"/>
        <v>Jul</v>
      </c>
      <c r="BV27" s="69">
        <f>IF(Assumptions!$B$27&gt;6,6,Assumptions!$B$27)</f>
        <v>6</v>
      </c>
      <c r="BW27" s="69">
        <f>IF(Assumptions!$B$27&gt;BV27+12,BV27+12,Assumptions!$B$27)</f>
        <v>18</v>
      </c>
      <c r="BX27" s="69">
        <f>IF(Assumptions!$B$27&gt;BW27+12,BW27+12,Assumptions!$B$27)</f>
        <v>30</v>
      </c>
      <c r="BY27" s="69">
        <f>IF(Assumptions!$B$27&gt;BX27+12,BX27+12,Assumptions!$B$27)</f>
        <v>42</v>
      </c>
      <c r="BZ27" s="69">
        <f>IF(Assumptions!$B$27&gt;BY27+12,BY27+12,Assumptions!$B$27)</f>
        <v>48</v>
      </c>
      <c r="CA27" s="69">
        <f>IF(Assumptions!$B$27&gt;BZ27+12,BZ27+12,Assumptions!$B$27)</f>
        <v>48</v>
      </c>
      <c r="CB27" s="69">
        <f>IF(Assumptions!$B$27&gt;CA27+12,CA27+12,Assumptions!$B$27)</f>
        <v>48</v>
      </c>
      <c r="CC27" s="69">
        <f>IF(Assumptions!$B$27&gt;CB27+12,CB27+12,Assumptions!$B$27)</f>
        <v>48</v>
      </c>
      <c r="CD27" s="50" t="str">
        <f t="shared" si="9"/>
        <v>Jul</v>
      </c>
      <c r="CE27" s="69">
        <f>IF(Assumptions!$B$27&gt;6,6,Assumptions!$B$27)</f>
        <v>6</v>
      </c>
      <c r="CF27" s="69">
        <f>IF(Assumptions!$B$27&gt;CE27+12,CE27+12,Assumptions!$B$27)</f>
        <v>18</v>
      </c>
      <c r="CG27" s="69">
        <f>IF(Assumptions!$B$27&gt;CF27+12,CF27+12,Assumptions!$B$27)</f>
        <v>30</v>
      </c>
      <c r="CH27" s="69">
        <f>IF(Assumptions!$B$27&gt;CG27+12,CG27+12,Assumptions!$B$27)</f>
        <v>42</v>
      </c>
      <c r="CI27" s="69">
        <f>IF(Assumptions!$B$27&gt;CH27+12,CH27+12,Assumptions!$B$27)</f>
        <v>48</v>
      </c>
      <c r="CJ27" s="69">
        <f>IF(Assumptions!$B$27&gt;CI27+12,CI27+12,Assumptions!$B$27)</f>
        <v>48</v>
      </c>
      <c r="CK27" s="69">
        <f>IF(Assumptions!$B$27&gt;CJ27+12,CJ27+12,Assumptions!$B$27)</f>
        <v>48</v>
      </c>
      <c r="CL27" s="69">
        <f>IF(Assumptions!$B$27&gt;CK27+12,CK27+12,Assumptions!$B$27)</f>
        <v>48</v>
      </c>
    </row>
    <row r="28" spans="1:90" ht="13.7" customHeight="1">
      <c r="A28" s="50" t="str">
        <f t="shared" si="0"/>
        <v>Aug</v>
      </c>
      <c r="B28" s="41">
        <f>IF(Assumptions!$B$27&gt;5,5,Assumptions!$B$27)</f>
        <v>5</v>
      </c>
      <c r="C28" s="41">
        <f>IF(Assumptions!$B$27&gt;B28+12,B28+12,Assumptions!$B$27)</f>
        <v>17</v>
      </c>
      <c r="D28" s="41">
        <f>IF(Assumptions!$B$27&gt;C28+12,C28+12,Assumptions!$B$27)</f>
        <v>29</v>
      </c>
      <c r="E28" s="41">
        <f>IF(Assumptions!$B$27&gt;D28+12,D28+12,Assumptions!$B$27)</f>
        <v>41</v>
      </c>
      <c r="F28" s="41">
        <f>IF(Assumptions!$B$27&gt;E28+12,E28+12,Assumptions!$B$27)</f>
        <v>48</v>
      </c>
      <c r="G28" s="41">
        <f>IF(Assumptions!$B$27&gt;F28+12,F28+12,Assumptions!$B$27)</f>
        <v>48</v>
      </c>
      <c r="H28" s="41">
        <f>IF(Assumptions!$B$27&gt;G28+12,G28+12,Assumptions!$B$27)</f>
        <v>48</v>
      </c>
      <c r="I28" s="41">
        <f>IF(Assumptions!$B$27&gt;H28+12,H28+12,Assumptions!$B$27)</f>
        <v>48</v>
      </c>
      <c r="J28" s="68" t="str">
        <f t="shared" si="1"/>
        <v>Aug</v>
      </c>
      <c r="K28" s="41">
        <f>IF(Assumptions!$B$27&gt;5,5,Assumptions!$B$27)</f>
        <v>5</v>
      </c>
      <c r="L28" s="69">
        <f>IF(Assumptions!$B$27&gt;K28+12,K28+12,Assumptions!$B$27)</f>
        <v>17</v>
      </c>
      <c r="M28" s="69">
        <f>IF(Assumptions!$B$27&gt;L28+12,L28+12,Assumptions!$B$27)</f>
        <v>29</v>
      </c>
      <c r="N28" s="69">
        <f>IF(Assumptions!$B$27&gt;M28+12,M28+12,Assumptions!$B$27)</f>
        <v>41</v>
      </c>
      <c r="O28" s="69">
        <f>IF(Assumptions!$B$27&gt;N28+12,N28+12,Assumptions!$B$27)</f>
        <v>48</v>
      </c>
      <c r="P28" s="69">
        <f>IF(Assumptions!$B$27&gt;O28+12,O28+12,Assumptions!$B$27)</f>
        <v>48</v>
      </c>
      <c r="Q28" s="69">
        <f>IF(Assumptions!$B$27&gt;P28+12,P28+12,Assumptions!$B$27)</f>
        <v>48</v>
      </c>
      <c r="R28" s="69">
        <f>IF(Assumptions!$B$27&gt;Q28+12,Q28+12,Assumptions!$B$27)</f>
        <v>48</v>
      </c>
      <c r="S28" s="50" t="str">
        <f t="shared" si="2"/>
        <v>Aug</v>
      </c>
      <c r="T28" s="69">
        <f>IF(Assumptions!$B$27&gt;5,5,Assumptions!$B$27)</f>
        <v>5</v>
      </c>
      <c r="U28" s="69">
        <f>IF(Assumptions!$B$27&gt;T28+12,T28+12,Assumptions!$B$27)</f>
        <v>17</v>
      </c>
      <c r="V28" s="69">
        <f>IF(Assumptions!$B$27&gt;U28+12,U28+12,Assumptions!$B$27)</f>
        <v>29</v>
      </c>
      <c r="W28" s="69">
        <f>IF(Assumptions!$B$27&gt;V28+12,V28+12,Assumptions!$B$27)</f>
        <v>41</v>
      </c>
      <c r="X28" s="69">
        <f>IF(Assumptions!$B$27&gt;W28+12,W28+12,Assumptions!$B$27)</f>
        <v>48</v>
      </c>
      <c r="Y28" s="69">
        <f>IF(Assumptions!$B$27&gt;X28+12,X28+12,Assumptions!$B$27)</f>
        <v>48</v>
      </c>
      <c r="Z28" s="69">
        <f>IF(Assumptions!$B$27&gt;Y28+12,Y28+12,Assumptions!$B$27)</f>
        <v>48</v>
      </c>
      <c r="AA28" s="69">
        <f>IF(Assumptions!$B$27&gt;Z28+12,Z28+12,Assumptions!$B$27)</f>
        <v>48</v>
      </c>
      <c r="AB28" s="50" t="str">
        <f t="shared" si="3"/>
        <v>Aug</v>
      </c>
      <c r="AC28" s="69">
        <f>IF(Assumptions!$B$27&gt;5,5,Assumptions!$B$27)</f>
        <v>5</v>
      </c>
      <c r="AD28" s="69">
        <f>IF(Assumptions!$B$27&gt;AC28+12,AC28+12,Assumptions!$B$27)</f>
        <v>17</v>
      </c>
      <c r="AE28" s="69">
        <f>IF(Assumptions!$B$27&gt;AD28+12,AD28+12,Assumptions!$B$27)</f>
        <v>29</v>
      </c>
      <c r="AF28" s="69">
        <f>IF(Assumptions!$B$27&gt;AE28+12,AE28+12,Assumptions!$B$27)</f>
        <v>41</v>
      </c>
      <c r="AG28" s="69">
        <f>IF(Assumptions!$B$27&gt;AF28+12,AF28+12,Assumptions!$B$27)</f>
        <v>48</v>
      </c>
      <c r="AH28" s="69">
        <f>IF(Assumptions!$B$27&gt;AG28+12,AG28+12,Assumptions!$B$27)</f>
        <v>48</v>
      </c>
      <c r="AI28" s="69">
        <f>IF(Assumptions!$B$27&gt;AH28+12,AH28+12,Assumptions!$B$27)</f>
        <v>48</v>
      </c>
      <c r="AJ28" s="69">
        <f>IF(Assumptions!$B$27&gt;AI28+12,AI28+12,Assumptions!$B$27)</f>
        <v>48</v>
      </c>
      <c r="AK28" s="50" t="str">
        <f t="shared" si="4"/>
        <v>Aug</v>
      </c>
      <c r="AL28" s="69">
        <f>IF(Assumptions!$B$27&gt;5,5,Assumptions!$B$27)</f>
        <v>5</v>
      </c>
      <c r="AM28" s="69">
        <f>IF(Assumptions!$B$27&gt;AL28+12,AL28+12,Assumptions!$B$27)</f>
        <v>17</v>
      </c>
      <c r="AN28" s="69">
        <f>IF(Assumptions!$B$27&gt;AM28+12,AM28+12,Assumptions!$B$27)</f>
        <v>29</v>
      </c>
      <c r="AO28" s="69">
        <f>IF(Assumptions!$B$27&gt;AN28+12,AN28+12,Assumptions!$B$27)</f>
        <v>41</v>
      </c>
      <c r="AP28" s="69">
        <f>IF(Assumptions!$B$27&gt;AO28+12,AO28+12,Assumptions!$B$27)</f>
        <v>48</v>
      </c>
      <c r="AQ28" s="69">
        <f>IF(Assumptions!$B$27&gt;AP28+12,AP28+12,Assumptions!$B$27)</f>
        <v>48</v>
      </c>
      <c r="AR28" s="69">
        <f>IF(Assumptions!$B$27&gt;AQ28+12,AQ28+12,Assumptions!$B$27)</f>
        <v>48</v>
      </c>
      <c r="AS28" s="69">
        <f>IF(Assumptions!$B$27&gt;AR28+12,AR28+12,Assumptions!$B$27)</f>
        <v>48</v>
      </c>
      <c r="AT28" s="50" t="str">
        <f t="shared" si="5"/>
        <v>Aug</v>
      </c>
      <c r="AU28" s="69">
        <f>IF(Assumptions!$B$27&gt;5,5,Assumptions!$B$27)</f>
        <v>5</v>
      </c>
      <c r="AV28" s="69">
        <f>IF(Assumptions!$B$27&gt;AU28+12,AU28+12,Assumptions!$B$27)</f>
        <v>17</v>
      </c>
      <c r="AW28" s="69">
        <f>IF(Assumptions!$B$27&gt;AV28+12,AV28+12,Assumptions!$B$27)</f>
        <v>29</v>
      </c>
      <c r="AX28" s="69">
        <f>IF(Assumptions!$B$27&gt;AW28+12,AW28+12,Assumptions!$B$27)</f>
        <v>41</v>
      </c>
      <c r="AY28" s="69">
        <f>IF(Assumptions!$B$27&gt;AX28+12,AX28+12,Assumptions!$B$27)</f>
        <v>48</v>
      </c>
      <c r="AZ28" s="69">
        <f>IF(Assumptions!$B$27&gt;AY28+12,AY28+12,Assumptions!$B$27)</f>
        <v>48</v>
      </c>
      <c r="BA28" s="69">
        <f>IF(Assumptions!$B$27&gt;AZ28+12,AZ28+12,Assumptions!$B$27)</f>
        <v>48</v>
      </c>
      <c r="BB28" s="69">
        <f>IF(Assumptions!$B$27&gt;BA28+12,BA28+12,Assumptions!$B$27)</f>
        <v>48</v>
      </c>
      <c r="BC28" s="50" t="str">
        <f t="shared" si="6"/>
        <v>Aug</v>
      </c>
      <c r="BD28" s="69">
        <f>IF(Assumptions!$B$27&gt;5,5,Assumptions!$B$27)</f>
        <v>5</v>
      </c>
      <c r="BE28" s="69">
        <f>IF(Assumptions!$B$27&gt;BD28+12,BD28+12,Assumptions!$B$27)</f>
        <v>17</v>
      </c>
      <c r="BF28" s="69">
        <f>IF(Assumptions!$B$27&gt;BE28+12,BE28+12,Assumptions!$B$27)</f>
        <v>29</v>
      </c>
      <c r="BG28" s="69">
        <f>IF(Assumptions!$B$27&gt;BF28+12,BF28+12,Assumptions!$B$27)</f>
        <v>41</v>
      </c>
      <c r="BH28" s="69">
        <f>IF(Assumptions!$B$27&gt;BG28+12,BG28+12,Assumptions!$B$27)</f>
        <v>48</v>
      </c>
      <c r="BI28" s="69">
        <f>IF(Assumptions!$B$27&gt;BH28+12,BH28+12,Assumptions!$B$27)</f>
        <v>48</v>
      </c>
      <c r="BJ28" s="69">
        <f>IF(Assumptions!$B$27&gt;BI28+12,BI28+12,Assumptions!$B$27)</f>
        <v>48</v>
      </c>
      <c r="BK28" s="69">
        <f>IF(Assumptions!$B$27&gt;BJ28+12,BJ28+12,Assumptions!$B$27)</f>
        <v>48</v>
      </c>
      <c r="BL28" s="50" t="str">
        <f t="shared" si="7"/>
        <v>Aug</v>
      </c>
      <c r="BM28" s="69">
        <f>IF(Assumptions!$B$27&gt;5,5,Assumptions!$B$27)</f>
        <v>5</v>
      </c>
      <c r="BN28" s="69">
        <f>IF(Assumptions!$B$27&gt;BM28+12,BM28+12,Assumptions!$B$27)</f>
        <v>17</v>
      </c>
      <c r="BO28" s="69">
        <f>IF(Assumptions!$B$27&gt;BN28+12,BN28+12,Assumptions!$B$27)</f>
        <v>29</v>
      </c>
      <c r="BP28" s="69">
        <f>IF(Assumptions!$B$27&gt;BO28+12,BO28+12,Assumptions!$B$27)</f>
        <v>41</v>
      </c>
      <c r="BQ28" s="69">
        <f>IF(Assumptions!$B$27&gt;BP28+12,BP28+12,Assumptions!$B$27)</f>
        <v>48</v>
      </c>
      <c r="BR28" s="69">
        <f>IF(Assumptions!$B$27&gt;BQ28+12,BQ28+12,Assumptions!$B$27)</f>
        <v>48</v>
      </c>
      <c r="BS28" s="69">
        <f>IF(Assumptions!$B$27&gt;BR28+12,BR28+12,Assumptions!$B$27)</f>
        <v>48</v>
      </c>
      <c r="BT28" s="69">
        <f>IF(Assumptions!$B$27&gt;BS28+12,BS28+12,Assumptions!$B$27)</f>
        <v>48</v>
      </c>
      <c r="BU28" s="50" t="str">
        <f t="shared" si="8"/>
        <v>Aug</v>
      </c>
      <c r="BV28" s="69">
        <f>IF(Assumptions!$B$27&gt;5,5,Assumptions!$B$27)</f>
        <v>5</v>
      </c>
      <c r="BW28" s="69">
        <f>IF(Assumptions!$B$27&gt;BV28+12,BV28+12,Assumptions!$B$27)</f>
        <v>17</v>
      </c>
      <c r="BX28" s="69">
        <f>IF(Assumptions!$B$27&gt;BW28+12,BW28+12,Assumptions!$B$27)</f>
        <v>29</v>
      </c>
      <c r="BY28" s="69">
        <f>IF(Assumptions!$B$27&gt;BX28+12,BX28+12,Assumptions!$B$27)</f>
        <v>41</v>
      </c>
      <c r="BZ28" s="69">
        <f>IF(Assumptions!$B$27&gt;BY28+12,BY28+12,Assumptions!$B$27)</f>
        <v>48</v>
      </c>
      <c r="CA28" s="69">
        <f>IF(Assumptions!$B$27&gt;BZ28+12,BZ28+12,Assumptions!$B$27)</f>
        <v>48</v>
      </c>
      <c r="CB28" s="69">
        <f>IF(Assumptions!$B$27&gt;CA28+12,CA28+12,Assumptions!$B$27)</f>
        <v>48</v>
      </c>
      <c r="CC28" s="69">
        <f>IF(Assumptions!$B$27&gt;CB28+12,CB28+12,Assumptions!$B$27)</f>
        <v>48</v>
      </c>
      <c r="CD28" s="50" t="str">
        <f t="shared" si="9"/>
        <v>Aug</v>
      </c>
      <c r="CE28" s="69">
        <f>IF(Assumptions!$B$27&gt;5,5,Assumptions!$B$27)</f>
        <v>5</v>
      </c>
      <c r="CF28" s="69">
        <f>IF(Assumptions!$B$27&gt;CE28+12,CE28+12,Assumptions!$B$27)</f>
        <v>17</v>
      </c>
      <c r="CG28" s="69">
        <f>IF(Assumptions!$B$27&gt;CF28+12,CF28+12,Assumptions!$B$27)</f>
        <v>29</v>
      </c>
      <c r="CH28" s="69">
        <f>IF(Assumptions!$B$27&gt;CG28+12,CG28+12,Assumptions!$B$27)</f>
        <v>41</v>
      </c>
      <c r="CI28" s="69">
        <f>IF(Assumptions!$B$27&gt;CH28+12,CH28+12,Assumptions!$B$27)</f>
        <v>48</v>
      </c>
      <c r="CJ28" s="69">
        <f>IF(Assumptions!$B$27&gt;CI28+12,CI28+12,Assumptions!$B$27)</f>
        <v>48</v>
      </c>
      <c r="CK28" s="69">
        <f>IF(Assumptions!$B$27&gt;CJ28+12,CJ28+12,Assumptions!$B$27)</f>
        <v>48</v>
      </c>
      <c r="CL28" s="69">
        <f>IF(Assumptions!$B$27&gt;CK28+12,CK28+12,Assumptions!$B$27)</f>
        <v>48</v>
      </c>
    </row>
    <row r="29" spans="1:90" ht="13.7" customHeight="1">
      <c r="A29" s="50" t="str">
        <f t="shared" si="0"/>
        <v>Sep</v>
      </c>
      <c r="B29" s="41">
        <f>IF(Assumptions!$B$27&gt;4,4,Assumptions!$B$27)</f>
        <v>4</v>
      </c>
      <c r="C29" s="41">
        <f>IF(Assumptions!$B$27&gt;B29+12,B29+12,Assumptions!$B$27)</f>
        <v>16</v>
      </c>
      <c r="D29" s="41">
        <f>IF(Assumptions!$B$27&gt;C29+12,C29+12,Assumptions!$B$27)</f>
        <v>28</v>
      </c>
      <c r="E29" s="41">
        <f>IF(Assumptions!$B$27&gt;D29+12,D29+12,Assumptions!$B$27)</f>
        <v>40</v>
      </c>
      <c r="F29" s="41">
        <f>IF(Assumptions!$B$27&gt;E29+12,E29+12,Assumptions!$B$27)</f>
        <v>48</v>
      </c>
      <c r="G29" s="41">
        <f>IF(Assumptions!$B$27&gt;F29+12,F29+12,Assumptions!$B$27)</f>
        <v>48</v>
      </c>
      <c r="H29" s="41">
        <f>IF(Assumptions!$B$27&gt;G29+12,G29+12,Assumptions!$B$27)</f>
        <v>48</v>
      </c>
      <c r="I29" s="41">
        <f>IF(Assumptions!$B$27&gt;H29+12,H29+12,Assumptions!$B$27)</f>
        <v>48</v>
      </c>
      <c r="J29" s="68" t="str">
        <f t="shared" si="1"/>
        <v>Sep</v>
      </c>
      <c r="K29" s="41">
        <f>IF(Assumptions!$B$27&gt;4,4,Assumptions!$B$27)</f>
        <v>4</v>
      </c>
      <c r="L29" s="69">
        <f>IF(Assumptions!$B$27&gt;K29+12,K29+12,Assumptions!$B$27)</f>
        <v>16</v>
      </c>
      <c r="M29" s="69">
        <f>IF(Assumptions!$B$27&gt;L29+12,L29+12,Assumptions!$B$27)</f>
        <v>28</v>
      </c>
      <c r="N29" s="69">
        <f>IF(Assumptions!$B$27&gt;M29+12,M29+12,Assumptions!$B$27)</f>
        <v>40</v>
      </c>
      <c r="O29" s="69">
        <f>IF(Assumptions!$B$27&gt;N29+12,N29+12,Assumptions!$B$27)</f>
        <v>48</v>
      </c>
      <c r="P29" s="69">
        <f>IF(Assumptions!$B$27&gt;O29+12,O29+12,Assumptions!$B$27)</f>
        <v>48</v>
      </c>
      <c r="Q29" s="69">
        <f>IF(Assumptions!$B$27&gt;P29+12,P29+12,Assumptions!$B$27)</f>
        <v>48</v>
      </c>
      <c r="R29" s="69">
        <f>IF(Assumptions!$B$27&gt;Q29+12,Q29+12,Assumptions!$B$27)</f>
        <v>48</v>
      </c>
      <c r="S29" s="50" t="str">
        <f t="shared" si="2"/>
        <v>Sep</v>
      </c>
      <c r="T29" s="69">
        <f>IF(Assumptions!$B$27&gt;4,4,Assumptions!$B$27)</f>
        <v>4</v>
      </c>
      <c r="U29" s="69">
        <f>IF(Assumptions!$B$27&gt;T29+12,T29+12,Assumptions!$B$27)</f>
        <v>16</v>
      </c>
      <c r="V29" s="69">
        <f>IF(Assumptions!$B$27&gt;U29+12,U29+12,Assumptions!$B$27)</f>
        <v>28</v>
      </c>
      <c r="W29" s="69">
        <f>IF(Assumptions!$B$27&gt;V29+12,V29+12,Assumptions!$B$27)</f>
        <v>40</v>
      </c>
      <c r="X29" s="69">
        <f>IF(Assumptions!$B$27&gt;W29+12,W29+12,Assumptions!$B$27)</f>
        <v>48</v>
      </c>
      <c r="Y29" s="69">
        <f>IF(Assumptions!$B$27&gt;X29+12,X29+12,Assumptions!$B$27)</f>
        <v>48</v>
      </c>
      <c r="Z29" s="69">
        <f>IF(Assumptions!$B$27&gt;Y29+12,Y29+12,Assumptions!$B$27)</f>
        <v>48</v>
      </c>
      <c r="AA29" s="69">
        <f>IF(Assumptions!$B$27&gt;Z29+12,Z29+12,Assumptions!$B$27)</f>
        <v>48</v>
      </c>
      <c r="AB29" s="50" t="str">
        <f t="shared" si="3"/>
        <v>Sep</v>
      </c>
      <c r="AC29" s="69">
        <f>IF(Assumptions!$B$27&gt;4,4,Assumptions!$B$27)</f>
        <v>4</v>
      </c>
      <c r="AD29" s="69">
        <f>IF(Assumptions!$B$27&gt;AC29+12,AC29+12,Assumptions!$B$27)</f>
        <v>16</v>
      </c>
      <c r="AE29" s="69">
        <f>IF(Assumptions!$B$27&gt;AD29+12,AD29+12,Assumptions!$B$27)</f>
        <v>28</v>
      </c>
      <c r="AF29" s="69">
        <f>IF(Assumptions!$B$27&gt;AE29+12,AE29+12,Assumptions!$B$27)</f>
        <v>40</v>
      </c>
      <c r="AG29" s="69">
        <f>IF(Assumptions!$B$27&gt;AF29+12,AF29+12,Assumptions!$B$27)</f>
        <v>48</v>
      </c>
      <c r="AH29" s="69">
        <f>IF(Assumptions!$B$27&gt;AG29+12,AG29+12,Assumptions!$B$27)</f>
        <v>48</v>
      </c>
      <c r="AI29" s="69">
        <f>IF(Assumptions!$B$27&gt;AH29+12,AH29+12,Assumptions!$B$27)</f>
        <v>48</v>
      </c>
      <c r="AJ29" s="69">
        <f>IF(Assumptions!$B$27&gt;AI29+12,AI29+12,Assumptions!$B$27)</f>
        <v>48</v>
      </c>
      <c r="AK29" s="50" t="str">
        <f t="shared" si="4"/>
        <v>Sep</v>
      </c>
      <c r="AL29" s="69">
        <f>IF(Assumptions!$B$27&gt;4,4,Assumptions!$B$27)</f>
        <v>4</v>
      </c>
      <c r="AM29" s="69">
        <f>IF(Assumptions!$B$27&gt;AL29+12,AL29+12,Assumptions!$B$27)</f>
        <v>16</v>
      </c>
      <c r="AN29" s="69">
        <f>IF(Assumptions!$B$27&gt;AM29+12,AM29+12,Assumptions!$B$27)</f>
        <v>28</v>
      </c>
      <c r="AO29" s="69">
        <f>IF(Assumptions!$B$27&gt;AN29+12,AN29+12,Assumptions!$B$27)</f>
        <v>40</v>
      </c>
      <c r="AP29" s="69">
        <f>IF(Assumptions!$B$27&gt;AO29+12,AO29+12,Assumptions!$B$27)</f>
        <v>48</v>
      </c>
      <c r="AQ29" s="69">
        <f>IF(Assumptions!$B$27&gt;AP29+12,AP29+12,Assumptions!$B$27)</f>
        <v>48</v>
      </c>
      <c r="AR29" s="69">
        <f>IF(Assumptions!$B$27&gt;AQ29+12,AQ29+12,Assumptions!$B$27)</f>
        <v>48</v>
      </c>
      <c r="AS29" s="69">
        <f>IF(Assumptions!$B$27&gt;AR29+12,AR29+12,Assumptions!$B$27)</f>
        <v>48</v>
      </c>
      <c r="AT29" s="50" t="str">
        <f t="shared" si="5"/>
        <v>Sep</v>
      </c>
      <c r="AU29" s="69">
        <f>IF(Assumptions!$B$27&gt;4,4,Assumptions!$B$27)</f>
        <v>4</v>
      </c>
      <c r="AV29" s="69">
        <f>IF(Assumptions!$B$27&gt;AU29+12,AU29+12,Assumptions!$B$27)</f>
        <v>16</v>
      </c>
      <c r="AW29" s="69">
        <f>IF(Assumptions!$B$27&gt;AV29+12,AV29+12,Assumptions!$B$27)</f>
        <v>28</v>
      </c>
      <c r="AX29" s="69">
        <f>IF(Assumptions!$B$27&gt;AW29+12,AW29+12,Assumptions!$B$27)</f>
        <v>40</v>
      </c>
      <c r="AY29" s="69">
        <f>IF(Assumptions!$B$27&gt;AX29+12,AX29+12,Assumptions!$B$27)</f>
        <v>48</v>
      </c>
      <c r="AZ29" s="69">
        <f>IF(Assumptions!$B$27&gt;AY29+12,AY29+12,Assumptions!$B$27)</f>
        <v>48</v>
      </c>
      <c r="BA29" s="69">
        <f>IF(Assumptions!$B$27&gt;AZ29+12,AZ29+12,Assumptions!$B$27)</f>
        <v>48</v>
      </c>
      <c r="BB29" s="69">
        <f>IF(Assumptions!$B$27&gt;BA29+12,BA29+12,Assumptions!$B$27)</f>
        <v>48</v>
      </c>
      <c r="BC29" s="50" t="str">
        <f t="shared" si="6"/>
        <v>Sep</v>
      </c>
      <c r="BD29" s="69">
        <f>IF(Assumptions!$B$27&gt;4,4,Assumptions!$B$27)</f>
        <v>4</v>
      </c>
      <c r="BE29" s="69">
        <f>IF(Assumptions!$B$27&gt;BD29+12,BD29+12,Assumptions!$B$27)</f>
        <v>16</v>
      </c>
      <c r="BF29" s="69">
        <f>IF(Assumptions!$B$27&gt;BE29+12,BE29+12,Assumptions!$B$27)</f>
        <v>28</v>
      </c>
      <c r="BG29" s="69">
        <f>IF(Assumptions!$B$27&gt;BF29+12,BF29+12,Assumptions!$B$27)</f>
        <v>40</v>
      </c>
      <c r="BH29" s="69">
        <f>IF(Assumptions!$B$27&gt;BG29+12,BG29+12,Assumptions!$B$27)</f>
        <v>48</v>
      </c>
      <c r="BI29" s="69">
        <f>IF(Assumptions!$B$27&gt;BH29+12,BH29+12,Assumptions!$B$27)</f>
        <v>48</v>
      </c>
      <c r="BJ29" s="69">
        <f>IF(Assumptions!$B$27&gt;BI29+12,BI29+12,Assumptions!$B$27)</f>
        <v>48</v>
      </c>
      <c r="BK29" s="69">
        <f>IF(Assumptions!$B$27&gt;BJ29+12,BJ29+12,Assumptions!$B$27)</f>
        <v>48</v>
      </c>
      <c r="BL29" s="50" t="str">
        <f t="shared" si="7"/>
        <v>Sep</v>
      </c>
      <c r="BM29" s="69">
        <f>IF(Assumptions!$B$27&gt;4,4,Assumptions!$B$27)</f>
        <v>4</v>
      </c>
      <c r="BN29" s="69">
        <f>IF(Assumptions!$B$27&gt;BM29+12,BM29+12,Assumptions!$B$27)</f>
        <v>16</v>
      </c>
      <c r="BO29" s="69">
        <f>IF(Assumptions!$B$27&gt;BN29+12,BN29+12,Assumptions!$B$27)</f>
        <v>28</v>
      </c>
      <c r="BP29" s="69">
        <f>IF(Assumptions!$B$27&gt;BO29+12,BO29+12,Assumptions!$B$27)</f>
        <v>40</v>
      </c>
      <c r="BQ29" s="69">
        <f>IF(Assumptions!$B$27&gt;BP29+12,BP29+12,Assumptions!$B$27)</f>
        <v>48</v>
      </c>
      <c r="BR29" s="69">
        <f>IF(Assumptions!$B$27&gt;BQ29+12,BQ29+12,Assumptions!$B$27)</f>
        <v>48</v>
      </c>
      <c r="BS29" s="69">
        <f>IF(Assumptions!$B$27&gt;BR29+12,BR29+12,Assumptions!$B$27)</f>
        <v>48</v>
      </c>
      <c r="BT29" s="69">
        <f>IF(Assumptions!$B$27&gt;BS29+12,BS29+12,Assumptions!$B$27)</f>
        <v>48</v>
      </c>
      <c r="BU29" s="50" t="str">
        <f t="shared" si="8"/>
        <v>Sep</v>
      </c>
      <c r="BV29" s="69">
        <f>IF(Assumptions!$B$27&gt;4,4,Assumptions!$B$27)</f>
        <v>4</v>
      </c>
      <c r="BW29" s="69">
        <f>IF(Assumptions!$B$27&gt;BV29+12,BV29+12,Assumptions!$B$27)</f>
        <v>16</v>
      </c>
      <c r="BX29" s="69">
        <f>IF(Assumptions!$B$27&gt;BW29+12,BW29+12,Assumptions!$B$27)</f>
        <v>28</v>
      </c>
      <c r="BY29" s="69">
        <f>IF(Assumptions!$B$27&gt;BX29+12,BX29+12,Assumptions!$B$27)</f>
        <v>40</v>
      </c>
      <c r="BZ29" s="69">
        <f>IF(Assumptions!$B$27&gt;BY29+12,BY29+12,Assumptions!$B$27)</f>
        <v>48</v>
      </c>
      <c r="CA29" s="69">
        <f>IF(Assumptions!$B$27&gt;BZ29+12,BZ29+12,Assumptions!$B$27)</f>
        <v>48</v>
      </c>
      <c r="CB29" s="69">
        <f>IF(Assumptions!$B$27&gt;CA29+12,CA29+12,Assumptions!$B$27)</f>
        <v>48</v>
      </c>
      <c r="CC29" s="69">
        <f>IF(Assumptions!$B$27&gt;CB29+12,CB29+12,Assumptions!$B$27)</f>
        <v>48</v>
      </c>
      <c r="CD29" s="50" t="str">
        <f t="shared" si="9"/>
        <v>Sep</v>
      </c>
      <c r="CE29" s="69">
        <f>IF(Assumptions!$B$27&gt;4,4,Assumptions!$B$27)</f>
        <v>4</v>
      </c>
      <c r="CF29" s="69">
        <f>IF(Assumptions!$B$27&gt;CE29+12,CE29+12,Assumptions!$B$27)</f>
        <v>16</v>
      </c>
      <c r="CG29" s="69">
        <f>IF(Assumptions!$B$27&gt;CF29+12,CF29+12,Assumptions!$B$27)</f>
        <v>28</v>
      </c>
      <c r="CH29" s="69">
        <f>IF(Assumptions!$B$27&gt;CG29+12,CG29+12,Assumptions!$B$27)</f>
        <v>40</v>
      </c>
      <c r="CI29" s="69">
        <f>IF(Assumptions!$B$27&gt;CH29+12,CH29+12,Assumptions!$B$27)</f>
        <v>48</v>
      </c>
      <c r="CJ29" s="69">
        <f>IF(Assumptions!$B$27&gt;CI29+12,CI29+12,Assumptions!$B$27)</f>
        <v>48</v>
      </c>
      <c r="CK29" s="69">
        <f>IF(Assumptions!$B$27&gt;CJ29+12,CJ29+12,Assumptions!$B$27)</f>
        <v>48</v>
      </c>
      <c r="CL29" s="69">
        <f>IF(Assumptions!$B$27&gt;CK29+12,CK29+12,Assumptions!$B$27)</f>
        <v>48</v>
      </c>
    </row>
    <row r="30" spans="1:90" ht="13.7" customHeight="1">
      <c r="A30" s="50" t="str">
        <f t="shared" si="0"/>
        <v>Oct</v>
      </c>
      <c r="B30" s="41">
        <f>IF(Assumptions!$B$27&gt;3,3,Assumptions!$B$27)</f>
        <v>3</v>
      </c>
      <c r="C30" s="41">
        <f>IF(Assumptions!$B$27&gt;B30+12,B30+12,Assumptions!$B$27)</f>
        <v>15</v>
      </c>
      <c r="D30" s="41">
        <f>IF(Assumptions!$B$27&gt;C30+12,C30+12,Assumptions!$B$27)</f>
        <v>27</v>
      </c>
      <c r="E30" s="41">
        <f>IF(Assumptions!$B$27&gt;D30+12,D30+12,Assumptions!$B$27)</f>
        <v>39</v>
      </c>
      <c r="F30" s="41">
        <f>IF(Assumptions!$B$27&gt;E30+12,E30+12,Assumptions!$B$27)</f>
        <v>48</v>
      </c>
      <c r="G30" s="41">
        <f>IF(Assumptions!$B$27&gt;F30+12,F30+12,Assumptions!$B$27)</f>
        <v>48</v>
      </c>
      <c r="H30" s="41">
        <f>IF(Assumptions!$B$27&gt;G30+12,G30+12,Assumptions!$B$27)</f>
        <v>48</v>
      </c>
      <c r="I30" s="41">
        <f>IF(Assumptions!$B$27&gt;H30+12,H30+12,Assumptions!$B$27)</f>
        <v>48</v>
      </c>
      <c r="J30" s="68" t="str">
        <f t="shared" si="1"/>
        <v>Oct</v>
      </c>
      <c r="K30" s="41">
        <f>IF(Assumptions!$B$27&gt;3,3,Assumptions!$B$27)</f>
        <v>3</v>
      </c>
      <c r="L30" s="69">
        <f>IF(Assumptions!$B$27&gt;K30+12,K30+12,Assumptions!$B$27)</f>
        <v>15</v>
      </c>
      <c r="M30" s="69">
        <f>IF(Assumptions!$B$27&gt;L30+12,L30+12,Assumptions!$B$27)</f>
        <v>27</v>
      </c>
      <c r="N30" s="69">
        <f>IF(Assumptions!$B$27&gt;M30+12,M30+12,Assumptions!$B$27)</f>
        <v>39</v>
      </c>
      <c r="O30" s="69">
        <f>IF(Assumptions!$B$27&gt;N30+12,N30+12,Assumptions!$B$27)</f>
        <v>48</v>
      </c>
      <c r="P30" s="69">
        <f>IF(Assumptions!$B$27&gt;O30+12,O30+12,Assumptions!$B$27)</f>
        <v>48</v>
      </c>
      <c r="Q30" s="69">
        <f>IF(Assumptions!$B$27&gt;P30+12,P30+12,Assumptions!$B$27)</f>
        <v>48</v>
      </c>
      <c r="R30" s="69">
        <f>IF(Assumptions!$B$27&gt;Q30+12,Q30+12,Assumptions!$B$27)</f>
        <v>48</v>
      </c>
      <c r="S30" s="50" t="str">
        <f t="shared" si="2"/>
        <v>Oct</v>
      </c>
      <c r="T30" s="69">
        <f>IF(Assumptions!$B$27&gt;3,3,Assumptions!$B$27)</f>
        <v>3</v>
      </c>
      <c r="U30" s="69">
        <f>IF(Assumptions!$B$27&gt;T30+12,T30+12,Assumptions!$B$27)</f>
        <v>15</v>
      </c>
      <c r="V30" s="69">
        <f>IF(Assumptions!$B$27&gt;U30+12,U30+12,Assumptions!$B$27)</f>
        <v>27</v>
      </c>
      <c r="W30" s="69">
        <f>IF(Assumptions!$B$27&gt;V30+12,V30+12,Assumptions!$B$27)</f>
        <v>39</v>
      </c>
      <c r="X30" s="69">
        <f>IF(Assumptions!$B$27&gt;W30+12,W30+12,Assumptions!$B$27)</f>
        <v>48</v>
      </c>
      <c r="Y30" s="69">
        <f>IF(Assumptions!$B$27&gt;X30+12,X30+12,Assumptions!$B$27)</f>
        <v>48</v>
      </c>
      <c r="Z30" s="69">
        <f>IF(Assumptions!$B$27&gt;Y30+12,Y30+12,Assumptions!$B$27)</f>
        <v>48</v>
      </c>
      <c r="AA30" s="69">
        <f>IF(Assumptions!$B$27&gt;Z30+12,Z30+12,Assumptions!$B$27)</f>
        <v>48</v>
      </c>
      <c r="AB30" s="50" t="str">
        <f t="shared" si="3"/>
        <v>Oct</v>
      </c>
      <c r="AC30" s="69">
        <f>IF(Assumptions!$B$27&gt;3,3,Assumptions!$B$27)</f>
        <v>3</v>
      </c>
      <c r="AD30" s="69">
        <f>IF(Assumptions!$B$27&gt;AC30+12,AC30+12,Assumptions!$B$27)</f>
        <v>15</v>
      </c>
      <c r="AE30" s="69">
        <f>IF(Assumptions!$B$27&gt;AD30+12,AD30+12,Assumptions!$B$27)</f>
        <v>27</v>
      </c>
      <c r="AF30" s="69">
        <f>IF(Assumptions!$B$27&gt;AE30+12,AE30+12,Assumptions!$B$27)</f>
        <v>39</v>
      </c>
      <c r="AG30" s="69">
        <f>IF(Assumptions!$B$27&gt;AF30+12,AF30+12,Assumptions!$B$27)</f>
        <v>48</v>
      </c>
      <c r="AH30" s="69">
        <f>IF(Assumptions!$B$27&gt;AG30+12,AG30+12,Assumptions!$B$27)</f>
        <v>48</v>
      </c>
      <c r="AI30" s="69">
        <f>IF(Assumptions!$B$27&gt;AH30+12,AH30+12,Assumptions!$B$27)</f>
        <v>48</v>
      </c>
      <c r="AJ30" s="69">
        <f>IF(Assumptions!$B$27&gt;AI30+12,AI30+12,Assumptions!$B$27)</f>
        <v>48</v>
      </c>
      <c r="AK30" s="50" t="str">
        <f t="shared" si="4"/>
        <v>Oct</v>
      </c>
      <c r="AL30" s="69">
        <f>IF(Assumptions!$B$27&gt;3,3,Assumptions!$B$27)</f>
        <v>3</v>
      </c>
      <c r="AM30" s="69">
        <f>IF(Assumptions!$B$27&gt;AL30+12,AL30+12,Assumptions!$B$27)</f>
        <v>15</v>
      </c>
      <c r="AN30" s="69">
        <f>IF(Assumptions!$B$27&gt;AM30+12,AM30+12,Assumptions!$B$27)</f>
        <v>27</v>
      </c>
      <c r="AO30" s="69">
        <f>IF(Assumptions!$B$27&gt;AN30+12,AN30+12,Assumptions!$B$27)</f>
        <v>39</v>
      </c>
      <c r="AP30" s="69">
        <f>IF(Assumptions!$B$27&gt;AO30+12,AO30+12,Assumptions!$B$27)</f>
        <v>48</v>
      </c>
      <c r="AQ30" s="69">
        <f>IF(Assumptions!$B$27&gt;AP30+12,AP30+12,Assumptions!$B$27)</f>
        <v>48</v>
      </c>
      <c r="AR30" s="69">
        <f>IF(Assumptions!$B$27&gt;AQ30+12,AQ30+12,Assumptions!$B$27)</f>
        <v>48</v>
      </c>
      <c r="AS30" s="69">
        <f>IF(Assumptions!$B$27&gt;AR30+12,AR30+12,Assumptions!$B$27)</f>
        <v>48</v>
      </c>
      <c r="AT30" s="50" t="str">
        <f t="shared" si="5"/>
        <v>Oct</v>
      </c>
      <c r="AU30" s="69">
        <f>IF(Assumptions!$B$27&gt;3,3,Assumptions!$B$27)</f>
        <v>3</v>
      </c>
      <c r="AV30" s="69">
        <f>IF(Assumptions!$B$27&gt;AU30+12,AU30+12,Assumptions!$B$27)</f>
        <v>15</v>
      </c>
      <c r="AW30" s="69">
        <f>IF(Assumptions!$B$27&gt;AV30+12,AV30+12,Assumptions!$B$27)</f>
        <v>27</v>
      </c>
      <c r="AX30" s="69">
        <f>IF(Assumptions!$B$27&gt;AW30+12,AW30+12,Assumptions!$B$27)</f>
        <v>39</v>
      </c>
      <c r="AY30" s="69">
        <f>IF(Assumptions!$B$27&gt;AX30+12,AX30+12,Assumptions!$B$27)</f>
        <v>48</v>
      </c>
      <c r="AZ30" s="69">
        <f>IF(Assumptions!$B$27&gt;AY30+12,AY30+12,Assumptions!$B$27)</f>
        <v>48</v>
      </c>
      <c r="BA30" s="69">
        <f>IF(Assumptions!$B$27&gt;AZ30+12,AZ30+12,Assumptions!$B$27)</f>
        <v>48</v>
      </c>
      <c r="BB30" s="69">
        <f>IF(Assumptions!$B$27&gt;BA30+12,BA30+12,Assumptions!$B$27)</f>
        <v>48</v>
      </c>
      <c r="BC30" s="50" t="str">
        <f t="shared" si="6"/>
        <v>Oct</v>
      </c>
      <c r="BD30" s="69">
        <f>IF(Assumptions!$B$27&gt;3,3,Assumptions!$B$27)</f>
        <v>3</v>
      </c>
      <c r="BE30" s="69">
        <f>IF(Assumptions!$B$27&gt;BD30+12,BD30+12,Assumptions!$B$27)</f>
        <v>15</v>
      </c>
      <c r="BF30" s="69">
        <f>IF(Assumptions!$B$27&gt;BE30+12,BE30+12,Assumptions!$B$27)</f>
        <v>27</v>
      </c>
      <c r="BG30" s="69">
        <f>IF(Assumptions!$B$27&gt;BF30+12,BF30+12,Assumptions!$B$27)</f>
        <v>39</v>
      </c>
      <c r="BH30" s="69">
        <f>IF(Assumptions!$B$27&gt;BG30+12,BG30+12,Assumptions!$B$27)</f>
        <v>48</v>
      </c>
      <c r="BI30" s="69">
        <f>IF(Assumptions!$B$27&gt;BH30+12,BH30+12,Assumptions!$B$27)</f>
        <v>48</v>
      </c>
      <c r="BJ30" s="69">
        <f>IF(Assumptions!$B$27&gt;BI30+12,BI30+12,Assumptions!$B$27)</f>
        <v>48</v>
      </c>
      <c r="BK30" s="69">
        <f>IF(Assumptions!$B$27&gt;BJ30+12,BJ30+12,Assumptions!$B$27)</f>
        <v>48</v>
      </c>
      <c r="BL30" s="50" t="str">
        <f t="shared" si="7"/>
        <v>Oct</v>
      </c>
      <c r="BM30" s="69">
        <f>IF(Assumptions!$B$27&gt;3,3,Assumptions!$B$27)</f>
        <v>3</v>
      </c>
      <c r="BN30" s="69">
        <f>IF(Assumptions!$B$27&gt;BM30+12,BM30+12,Assumptions!$B$27)</f>
        <v>15</v>
      </c>
      <c r="BO30" s="69">
        <f>IF(Assumptions!$B$27&gt;BN30+12,BN30+12,Assumptions!$B$27)</f>
        <v>27</v>
      </c>
      <c r="BP30" s="69">
        <f>IF(Assumptions!$B$27&gt;BO30+12,BO30+12,Assumptions!$B$27)</f>
        <v>39</v>
      </c>
      <c r="BQ30" s="69">
        <f>IF(Assumptions!$B$27&gt;BP30+12,BP30+12,Assumptions!$B$27)</f>
        <v>48</v>
      </c>
      <c r="BR30" s="69">
        <f>IF(Assumptions!$B$27&gt;BQ30+12,BQ30+12,Assumptions!$B$27)</f>
        <v>48</v>
      </c>
      <c r="BS30" s="69">
        <f>IF(Assumptions!$B$27&gt;BR30+12,BR30+12,Assumptions!$B$27)</f>
        <v>48</v>
      </c>
      <c r="BT30" s="69">
        <f>IF(Assumptions!$B$27&gt;BS30+12,BS30+12,Assumptions!$B$27)</f>
        <v>48</v>
      </c>
      <c r="BU30" s="50" t="str">
        <f t="shared" si="8"/>
        <v>Oct</v>
      </c>
      <c r="BV30" s="69">
        <f>IF(Assumptions!$B$27&gt;3,3,Assumptions!$B$27)</f>
        <v>3</v>
      </c>
      <c r="BW30" s="69">
        <f>IF(Assumptions!$B$27&gt;BV30+12,BV30+12,Assumptions!$B$27)</f>
        <v>15</v>
      </c>
      <c r="BX30" s="69">
        <f>IF(Assumptions!$B$27&gt;BW30+12,BW30+12,Assumptions!$B$27)</f>
        <v>27</v>
      </c>
      <c r="BY30" s="69">
        <f>IF(Assumptions!$B$27&gt;BX30+12,BX30+12,Assumptions!$B$27)</f>
        <v>39</v>
      </c>
      <c r="BZ30" s="69">
        <f>IF(Assumptions!$B$27&gt;BY30+12,BY30+12,Assumptions!$B$27)</f>
        <v>48</v>
      </c>
      <c r="CA30" s="69">
        <f>IF(Assumptions!$B$27&gt;BZ30+12,BZ30+12,Assumptions!$B$27)</f>
        <v>48</v>
      </c>
      <c r="CB30" s="69">
        <f>IF(Assumptions!$B$27&gt;CA30+12,CA30+12,Assumptions!$B$27)</f>
        <v>48</v>
      </c>
      <c r="CC30" s="69">
        <f>IF(Assumptions!$B$27&gt;CB30+12,CB30+12,Assumptions!$B$27)</f>
        <v>48</v>
      </c>
      <c r="CD30" s="50" t="str">
        <f t="shared" si="9"/>
        <v>Oct</v>
      </c>
      <c r="CE30" s="69">
        <f>IF(Assumptions!$B$27&gt;3,3,Assumptions!$B$27)</f>
        <v>3</v>
      </c>
      <c r="CF30" s="69">
        <f>IF(Assumptions!$B$27&gt;CE30+12,CE30+12,Assumptions!$B$27)</f>
        <v>15</v>
      </c>
      <c r="CG30" s="69">
        <f>IF(Assumptions!$B$27&gt;CF30+12,CF30+12,Assumptions!$B$27)</f>
        <v>27</v>
      </c>
      <c r="CH30" s="69">
        <f>IF(Assumptions!$B$27&gt;CG30+12,CG30+12,Assumptions!$B$27)</f>
        <v>39</v>
      </c>
      <c r="CI30" s="69">
        <f>IF(Assumptions!$B$27&gt;CH30+12,CH30+12,Assumptions!$B$27)</f>
        <v>48</v>
      </c>
      <c r="CJ30" s="69">
        <f>IF(Assumptions!$B$27&gt;CI30+12,CI30+12,Assumptions!$B$27)</f>
        <v>48</v>
      </c>
      <c r="CK30" s="69">
        <f>IF(Assumptions!$B$27&gt;CJ30+12,CJ30+12,Assumptions!$B$27)</f>
        <v>48</v>
      </c>
      <c r="CL30" s="69">
        <f>IF(Assumptions!$B$27&gt;CK30+12,CK30+12,Assumptions!$B$27)</f>
        <v>48</v>
      </c>
    </row>
    <row r="31" spans="1:90" ht="13.7" customHeight="1">
      <c r="A31" s="50" t="str">
        <f t="shared" si="0"/>
        <v>Nov</v>
      </c>
      <c r="B31" s="41">
        <f>IF(Assumptions!$B$27&gt;2,2,Assumptions!$B$27)</f>
        <v>2</v>
      </c>
      <c r="C31" s="41">
        <f>IF(Assumptions!$B$27&gt;B31+12,B31+12,Assumptions!$B$27)</f>
        <v>14</v>
      </c>
      <c r="D31" s="41">
        <f>IF(Assumptions!$B$27&gt;C31+12,C31+12,Assumptions!$B$27)</f>
        <v>26</v>
      </c>
      <c r="E31" s="41">
        <f>IF(Assumptions!$B$27&gt;D31+12,D31+12,Assumptions!$B$27)</f>
        <v>38</v>
      </c>
      <c r="F31" s="41">
        <f>IF(Assumptions!$B$27&gt;E31+12,E31+12,Assumptions!$B$27)</f>
        <v>48</v>
      </c>
      <c r="G31" s="41">
        <f>IF(Assumptions!$B$27&gt;F31+12,F31+12,Assumptions!$B$27)</f>
        <v>48</v>
      </c>
      <c r="H31" s="41">
        <f>IF(Assumptions!$B$27&gt;G31+12,G31+12,Assumptions!$B$27)</f>
        <v>48</v>
      </c>
      <c r="I31" s="41">
        <f>IF(Assumptions!$B$27&gt;H31+12,H31+12,Assumptions!$B$27)</f>
        <v>48</v>
      </c>
      <c r="J31" s="68" t="str">
        <f t="shared" si="1"/>
        <v>Nov</v>
      </c>
      <c r="K31" s="41">
        <f>IF(Assumptions!$B$27&gt;2,2,Assumptions!$B$27)</f>
        <v>2</v>
      </c>
      <c r="L31" s="69">
        <f>IF(Assumptions!$B$27&gt;K31+12,K31+12,Assumptions!$B$27)</f>
        <v>14</v>
      </c>
      <c r="M31" s="69">
        <f>IF(Assumptions!$B$27&gt;L31+12,L31+12,Assumptions!$B$27)</f>
        <v>26</v>
      </c>
      <c r="N31" s="69">
        <f>IF(Assumptions!$B$27&gt;M31+12,M31+12,Assumptions!$B$27)</f>
        <v>38</v>
      </c>
      <c r="O31" s="69">
        <f>IF(Assumptions!$B$27&gt;N31+12,N31+12,Assumptions!$B$27)</f>
        <v>48</v>
      </c>
      <c r="P31" s="69">
        <f>IF(Assumptions!$B$27&gt;O31+12,O31+12,Assumptions!$B$27)</f>
        <v>48</v>
      </c>
      <c r="Q31" s="69">
        <f>IF(Assumptions!$B$27&gt;P31+12,P31+12,Assumptions!$B$27)</f>
        <v>48</v>
      </c>
      <c r="R31" s="69">
        <f>IF(Assumptions!$B$27&gt;Q31+12,Q31+12,Assumptions!$B$27)</f>
        <v>48</v>
      </c>
      <c r="S31" s="50" t="str">
        <f t="shared" si="2"/>
        <v>Nov</v>
      </c>
      <c r="T31" s="69">
        <f>IF(Assumptions!$B$27&gt;2,2,Assumptions!$B$27)</f>
        <v>2</v>
      </c>
      <c r="U31" s="69">
        <f>IF(Assumptions!$B$27&gt;T31+12,T31+12,Assumptions!$B$27)</f>
        <v>14</v>
      </c>
      <c r="V31" s="69">
        <f>IF(Assumptions!$B$27&gt;U31+12,U31+12,Assumptions!$B$27)</f>
        <v>26</v>
      </c>
      <c r="W31" s="69">
        <f>IF(Assumptions!$B$27&gt;V31+12,V31+12,Assumptions!$B$27)</f>
        <v>38</v>
      </c>
      <c r="X31" s="69">
        <f>IF(Assumptions!$B$27&gt;W31+12,W31+12,Assumptions!$B$27)</f>
        <v>48</v>
      </c>
      <c r="Y31" s="69">
        <f>IF(Assumptions!$B$27&gt;X31+12,X31+12,Assumptions!$B$27)</f>
        <v>48</v>
      </c>
      <c r="Z31" s="69">
        <f>IF(Assumptions!$B$27&gt;Y31+12,Y31+12,Assumptions!$B$27)</f>
        <v>48</v>
      </c>
      <c r="AA31" s="69">
        <f>IF(Assumptions!$B$27&gt;Z31+12,Z31+12,Assumptions!$B$27)</f>
        <v>48</v>
      </c>
      <c r="AB31" s="50" t="str">
        <f t="shared" si="3"/>
        <v>Nov</v>
      </c>
      <c r="AC31" s="69">
        <f>IF(Assumptions!$B$27&gt;2,2,Assumptions!$B$27)</f>
        <v>2</v>
      </c>
      <c r="AD31" s="69">
        <f>IF(Assumptions!$B$27&gt;AC31+12,AC31+12,Assumptions!$B$27)</f>
        <v>14</v>
      </c>
      <c r="AE31" s="69">
        <f>IF(Assumptions!$B$27&gt;AD31+12,AD31+12,Assumptions!$B$27)</f>
        <v>26</v>
      </c>
      <c r="AF31" s="69">
        <f>IF(Assumptions!$B$27&gt;AE31+12,AE31+12,Assumptions!$B$27)</f>
        <v>38</v>
      </c>
      <c r="AG31" s="69">
        <f>IF(Assumptions!$B$27&gt;AF31+12,AF31+12,Assumptions!$B$27)</f>
        <v>48</v>
      </c>
      <c r="AH31" s="69">
        <f>IF(Assumptions!$B$27&gt;AG31+12,AG31+12,Assumptions!$B$27)</f>
        <v>48</v>
      </c>
      <c r="AI31" s="69">
        <f>IF(Assumptions!$B$27&gt;AH31+12,AH31+12,Assumptions!$B$27)</f>
        <v>48</v>
      </c>
      <c r="AJ31" s="69">
        <f>IF(Assumptions!$B$27&gt;AI31+12,AI31+12,Assumptions!$B$27)</f>
        <v>48</v>
      </c>
      <c r="AK31" s="50" t="str">
        <f t="shared" si="4"/>
        <v>Nov</v>
      </c>
      <c r="AL31" s="69">
        <f>IF(Assumptions!$B$27&gt;2,2,Assumptions!$B$27)</f>
        <v>2</v>
      </c>
      <c r="AM31" s="69">
        <f>IF(Assumptions!$B$27&gt;AL31+12,AL31+12,Assumptions!$B$27)</f>
        <v>14</v>
      </c>
      <c r="AN31" s="69">
        <f>IF(Assumptions!$B$27&gt;AM31+12,AM31+12,Assumptions!$B$27)</f>
        <v>26</v>
      </c>
      <c r="AO31" s="69">
        <f>IF(Assumptions!$B$27&gt;AN31+12,AN31+12,Assumptions!$B$27)</f>
        <v>38</v>
      </c>
      <c r="AP31" s="69">
        <f>IF(Assumptions!$B$27&gt;AO31+12,AO31+12,Assumptions!$B$27)</f>
        <v>48</v>
      </c>
      <c r="AQ31" s="69">
        <f>IF(Assumptions!$B$27&gt;AP31+12,AP31+12,Assumptions!$B$27)</f>
        <v>48</v>
      </c>
      <c r="AR31" s="69">
        <f>IF(Assumptions!$B$27&gt;AQ31+12,AQ31+12,Assumptions!$B$27)</f>
        <v>48</v>
      </c>
      <c r="AS31" s="69">
        <f>IF(Assumptions!$B$27&gt;AR31+12,AR31+12,Assumptions!$B$27)</f>
        <v>48</v>
      </c>
      <c r="AT31" s="50" t="str">
        <f t="shared" si="5"/>
        <v>Nov</v>
      </c>
      <c r="AU31" s="69">
        <f>IF(Assumptions!$B$27&gt;2,2,Assumptions!$B$27)</f>
        <v>2</v>
      </c>
      <c r="AV31" s="69">
        <f>IF(Assumptions!$B$27&gt;AU31+12,AU31+12,Assumptions!$B$27)</f>
        <v>14</v>
      </c>
      <c r="AW31" s="69">
        <f>IF(Assumptions!$B$27&gt;AV31+12,AV31+12,Assumptions!$B$27)</f>
        <v>26</v>
      </c>
      <c r="AX31" s="69">
        <f>IF(Assumptions!$B$27&gt;AW31+12,AW31+12,Assumptions!$B$27)</f>
        <v>38</v>
      </c>
      <c r="AY31" s="69">
        <f>IF(Assumptions!$B$27&gt;AX31+12,AX31+12,Assumptions!$B$27)</f>
        <v>48</v>
      </c>
      <c r="AZ31" s="69">
        <f>IF(Assumptions!$B$27&gt;AY31+12,AY31+12,Assumptions!$B$27)</f>
        <v>48</v>
      </c>
      <c r="BA31" s="69">
        <f>IF(Assumptions!$B$27&gt;AZ31+12,AZ31+12,Assumptions!$B$27)</f>
        <v>48</v>
      </c>
      <c r="BB31" s="69">
        <f>IF(Assumptions!$B$27&gt;BA31+12,BA31+12,Assumptions!$B$27)</f>
        <v>48</v>
      </c>
      <c r="BC31" s="50" t="str">
        <f t="shared" si="6"/>
        <v>Nov</v>
      </c>
      <c r="BD31" s="69">
        <f>IF(Assumptions!$B$27&gt;2,2,Assumptions!$B$27)</f>
        <v>2</v>
      </c>
      <c r="BE31" s="69">
        <f>IF(Assumptions!$B$27&gt;BD31+12,BD31+12,Assumptions!$B$27)</f>
        <v>14</v>
      </c>
      <c r="BF31" s="69">
        <f>IF(Assumptions!$B$27&gt;BE31+12,BE31+12,Assumptions!$B$27)</f>
        <v>26</v>
      </c>
      <c r="BG31" s="69">
        <f>IF(Assumptions!$B$27&gt;BF31+12,BF31+12,Assumptions!$B$27)</f>
        <v>38</v>
      </c>
      <c r="BH31" s="69">
        <f>IF(Assumptions!$B$27&gt;BG31+12,BG31+12,Assumptions!$B$27)</f>
        <v>48</v>
      </c>
      <c r="BI31" s="69">
        <f>IF(Assumptions!$B$27&gt;BH31+12,BH31+12,Assumptions!$B$27)</f>
        <v>48</v>
      </c>
      <c r="BJ31" s="69">
        <f>IF(Assumptions!$B$27&gt;BI31+12,BI31+12,Assumptions!$B$27)</f>
        <v>48</v>
      </c>
      <c r="BK31" s="69">
        <f>IF(Assumptions!$B$27&gt;BJ31+12,BJ31+12,Assumptions!$B$27)</f>
        <v>48</v>
      </c>
      <c r="BL31" s="50" t="str">
        <f t="shared" si="7"/>
        <v>Nov</v>
      </c>
      <c r="BM31" s="69">
        <f>IF(Assumptions!$B$27&gt;2,2,Assumptions!$B$27)</f>
        <v>2</v>
      </c>
      <c r="BN31" s="69">
        <f>IF(Assumptions!$B$27&gt;BM31+12,BM31+12,Assumptions!$B$27)</f>
        <v>14</v>
      </c>
      <c r="BO31" s="69">
        <f>IF(Assumptions!$B$27&gt;BN31+12,BN31+12,Assumptions!$B$27)</f>
        <v>26</v>
      </c>
      <c r="BP31" s="69">
        <f>IF(Assumptions!$B$27&gt;BO31+12,BO31+12,Assumptions!$B$27)</f>
        <v>38</v>
      </c>
      <c r="BQ31" s="69">
        <f>IF(Assumptions!$B$27&gt;BP31+12,BP31+12,Assumptions!$B$27)</f>
        <v>48</v>
      </c>
      <c r="BR31" s="69">
        <f>IF(Assumptions!$B$27&gt;BQ31+12,BQ31+12,Assumptions!$B$27)</f>
        <v>48</v>
      </c>
      <c r="BS31" s="69">
        <f>IF(Assumptions!$B$27&gt;BR31+12,BR31+12,Assumptions!$B$27)</f>
        <v>48</v>
      </c>
      <c r="BT31" s="69">
        <f>IF(Assumptions!$B$27&gt;BS31+12,BS31+12,Assumptions!$B$27)</f>
        <v>48</v>
      </c>
      <c r="BU31" s="50" t="str">
        <f t="shared" si="8"/>
        <v>Nov</v>
      </c>
      <c r="BV31" s="69">
        <f>IF(Assumptions!$B$27&gt;2,2,Assumptions!$B$27)</f>
        <v>2</v>
      </c>
      <c r="BW31" s="69">
        <f>IF(Assumptions!$B$27&gt;BV31+12,BV31+12,Assumptions!$B$27)</f>
        <v>14</v>
      </c>
      <c r="BX31" s="69">
        <f>IF(Assumptions!$B$27&gt;BW31+12,BW31+12,Assumptions!$B$27)</f>
        <v>26</v>
      </c>
      <c r="BY31" s="69">
        <f>IF(Assumptions!$B$27&gt;BX31+12,BX31+12,Assumptions!$B$27)</f>
        <v>38</v>
      </c>
      <c r="BZ31" s="69">
        <f>IF(Assumptions!$B$27&gt;BY31+12,BY31+12,Assumptions!$B$27)</f>
        <v>48</v>
      </c>
      <c r="CA31" s="69">
        <f>IF(Assumptions!$B$27&gt;BZ31+12,BZ31+12,Assumptions!$B$27)</f>
        <v>48</v>
      </c>
      <c r="CB31" s="69">
        <f>IF(Assumptions!$B$27&gt;CA31+12,CA31+12,Assumptions!$B$27)</f>
        <v>48</v>
      </c>
      <c r="CC31" s="69">
        <f>IF(Assumptions!$B$27&gt;CB31+12,CB31+12,Assumptions!$B$27)</f>
        <v>48</v>
      </c>
      <c r="CD31" s="50" t="str">
        <f t="shared" si="9"/>
        <v>Nov</v>
      </c>
      <c r="CE31" s="69">
        <f>IF(Assumptions!$B$27&gt;2,2,Assumptions!$B$27)</f>
        <v>2</v>
      </c>
      <c r="CF31" s="69">
        <f>IF(Assumptions!$B$27&gt;CE31+12,CE31+12,Assumptions!$B$27)</f>
        <v>14</v>
      </c>
      <c r="CG31" s="69">
        <f>IF(Assumptions!$B$27&gt;CF31+12,CF31+12,Assumptions!$B$27)</f>
        <v>26</v>
      </c>
      <c r="CH31" s="69">
        <f>IF(Assumptions!$B$27&gt;CG31+12,CG31+12,Assumptions!$B$27)</f>
        <v>38</v>
      </c>
      <c r="CI31" s="69">
        <f>IF(Assumptions!$B$27&gt;CH31+12,CH31+12,Assumptions!$B$27)</f>
        <v>48</v>
      </c>
      <c r="CJ31" s="69">
        <f>IF(Assumptions!$B$27&gt;CI31+12,CI31+12,Assumptions!$B$27)</f>
        <v>48</v>
      </c>
      <c r="CK31" s="69">
        <f>IF(Assumptions!$B$27&gt;CJ31+12,CJ31+12,Assumptions!$B$27)</f>
        <v>48</v>
      </c>
      <c r="CL31" s="69">
        <f>IF(Assumptions!$B$27&gt;CK31+12,CK31+12,Assumptions!$B$27)</f>
        <v>48</v>
      </c>
    </row>
    <row r="32" spans="1:90" ht="13.7" customHeight="1">
      <c r="A32" s="50" t="str">
        <f t="shared" si="0"/>
        <v>Dec</v>
      </c>
      <c r="B32" s="41">
        <f>IF(Assumptions!$B$27&gt;1,1,Assumptions!$B$27)</f>
        <v>1</v>
      </c>
      <c r="C32" s="41">
        <f>IF(Assumptions!$B$27&gt;B32+12,B32+12,Assumptions!$B$27)</f>
        <v>13</v>
      </c>
      <c r="D32" s="41">
        <f>IF(Assumptions!$B$27&gt;C32+12,C32+12,Assumptions!$B$27)</f>
        <v>25</v>
      </c>
      <c r="E32" s="41">
        <f>IF(Assumptions!$B$27&gt;D32+12,D32+12,Assumptions!$B$27)</f>
        <v>37</v>
      </c>
      <c r="F32" s="41">
        <f>IF(Assumptions!$B$27&gt;E32+12,E32+12,Assumptions!$B$27)</f>
        <v>48</v>
      </c>
      <c r="G32" s="41">
        <f>IF(Assumptions!$B$27&gt;F32+12,F32+12,Assumptions!$B$27)</f>
        <v>48</v>
      </c>
      <c r="H32" s="41">
        <f>IF(Assumptions!$B$27&gt;G32+12,G32+12,Assumptions!$B$27)</f>
        <v>48</v>
      </c>
      <c r="I32" s="41">
        <f>IF(Assumptions!$B$27&gt;H32+12,H32+12,Assumptions!$B$27)</f>
        <v>48</v>
      </c>
      <c r="J32" s="68" t="str">
        <f t="shared" si="1"/>
        <v>Dec</v>
      </c>
      <c r="K32" s="41">
        <f>IF(Assumptions!$B$27&gt;1,1,Assumptions!$B$27)</f>
        <v>1</v>
      </c>
      <c r="L32" s="69">
        <f>IF(Assumptions!$B$27&gt;K32+12,K32+12,Assumptions!$B$27)</f>
        <v>13</v>
      </c>
      <c r="M32" s="69">
        <f>IF(Assumptions!$B$27&gt;L32+12,L32+12,Assumptions!$B$27)</f>
        <v>25</v>
      </c>
      <c r="N32" s="69">
        <f>IF(Assumptions!$B$27&gt;M32+12,M32+12,Assumptions!$B$27)</f>
        <v>37</v>
      </c>
      <c r="O32" s="69">
        <f>IF(Assumptions!$B$27&gt;N32+12,N32+12,Assumptions!$B$27)</f>
        <v>48</v>
      </c>
      <c r="P32" s="69">
        <f>IF(Assumptions!$B$27&gt;O32+12,O32+12,Assumptions!$B$27)</f>
        <v>48</v>
      </c>
      <c r="Q32" s="69">
        <f>IF(Assumptions!$B$27&gt;P32+12,P32+12,Assumptions!$B$27)</f>
        <v>48</v>
      </c>
      <c r="R32" s="69">
        <f>IF(Assumptions!$B$27&gt;Q32+12,Q32+12,Assumptions!$B$27)</f>
        <v>48</v>
      </c>
      <c r="S32" s="50" t="str">
        <f t="shared" si="2"/>
        <v>Dec</v>
      </c>
      <c r="T32" s="69">
        <f>IF(Assumptions!$B$27&gt;1,1,Assumptions!$B$27)</f>
        <v>1</v>
      </c>
      <c r="U32" s="69">
        <f>IF(Assumptions!$B$27&gt;T32+12,T32+12,Assumptions!$B$27)</f>
        <v>13</v>
      </c>
      <c r="V32" s="69">
        <f>IF(Assumptions!$B$27&gt;U32+12,U32+12,Assumptions!$B$27)</f>
        <v>25</v>
      </c>
      <c r="W32" s="69">
        <f>IF(Assumptions!$B$27&gt;V32+12,V32+12,Assumptions!$B$27)</f>
        <v>37</v>
      </c>
      <c r="X32" s="69">
        <f>IF(Assumptions!$B$27&gt;W32+12,W32+12,Assumptions!$B$27)</f>
        <v>48</v>
      </c>
      <c r="Y32" s="69">
        <f>IF(Assumptions!$B$27&gt;X32+12,X32+12,Assumptions!$B$27)</f>
        <v>48</v>
      </c>
      <c r="Z32" s="69">
        <f>IF(Assumptions!$B$27&gt;Y32+12,Y32+12,Assumptions!$B$27)</f>
        <v>48</v>
      </c>
      <c r="AA32" s="69">
        <f>IF(Assumptions!$B$27&gt;Z32+12,Z32+12,Assumptions!$B$27)</f>
        <v>48</v>
      </c>
      <c r="AB32" s="50" t="str">
        <f t="shared" si="3"/>
        <v>Dec</v>
      </c>
      <c r="AC32" s="69">
        <f>IF(Assumptions!$B$27&gt;1,1,Assumptions!$B$27)</f>
        <v>1</v>
      </c>
      <c r="AD32" s="69">
        <f>IF(Assumptions!$B$27&gt;AC32+12,AC32+12,Assumptions!$B$27)</f>
        <v>13</v>
      </c>
      <c r="AE32" s="69">
        <f>IF(Assumptions!$B$27&gt;AD32+12,AD32+12,Assumptions!$B$27)</f>
        <v>25</v>
      </c>
      <c r="AF32" s="69">
        <f>IF(Assumptions!$B$27&gt;AE32+12,AE32+12,Assumptions!$B$27)</f>
        <v>37</v>
      </c>
      <c r="AG32" s="69">
        <f>IF(Assumptions!$B$27&gt;AF32+12,AF32+12,Assumptions!$B$27)</f>
        <v>48</v>
      </c>
      <c r="AH32" s="69">
        <f>IF(Assumptions!$B$27&gt;AG32+12,AG32+12,Assumptions!$B$27)</f>
        <v>48</v>
      </c>
      <c r="AI32" s="69">
        <f>IF(Assumptions!$B$27&gt;AH32+12,AH32+12,Assumptions!$B$27)</f>
        <v>48</v>
      </c>
      <c r="AJ32" s="69">
        <f>IF(Assumptions!$B$27&gt;AI32+12,AI32+12,Assumptions!$B$27)</f>
        <v>48</v>
      </c>
      <c r="AK32" s="50" t="str">
        <f t="shared" si="4"/>
        <v>Dec</v>
      </c>
      <c r="AL32" s="69">
        <f>IF(Assumptions!$B$27&gt;1,1,Assumptions!$B$27)</f>
        <v>1</v>
      </c>
      <c r="AM32" s="69">
        <f>IF(Assumptions!$B$27&gt;AL32+12,AL32+12,Assumptions!$B$27)</f>
        <v>13</v>
      </c>
      <c r="AN32" s="69">
        <f>IF(Assumptions!$B$27&gt;AM32+12,AM32+12,Assumptions!$B$27)</f>
        <v>25</v>
      </c>
      <c r="AO32" s="69">
        <f>IF(Assumptions!$B$27&gt;AN32+12,AN32+12,Assumptions!$B$27)</f>
        <v>37</v>
      </c>
      <c r="AP32" s="69">
        <f>IF(Assumptions!$B$27&gt;AO32+12,AO32+12,Assumptions!$B$27)</f>
        <v>48</v>
      </c>
      <c r="AQ32" s="69">
        <f>IF(Assumptions!$B$27&gt;AP32+12,AP32+12,Assumptions!$B$27)</f>
        <v>48</v>
      </c>
      <c r="AR32" s="69">
        <f>IF(Assumptions!$B$27&gt;AQ32+12,AQ32+12,Assumptions!$B$27)</f>
        <v>48</v>
      </c>
      <c r="AS32" s="69">
        <f>IF(Assumptions!$B$27&gt;AR32+12,AR32+12,Assumptions!$B$27)</f>
        <v>48</v>
      </c>
      <c r="AT32" s="50" t="str">
        <f t="shared" si="5"/>
        <v>Dec</v>
      </c>
      <c r="AU32" s="69">
        <f>IF(Assumptions!$B$27&gt;1,1,Assumptions!$B$27)</f>
        <v>1</v>
      </c>
      <c r="AV32" s="69">
        <f>IF(Assumptions!$B$27&gt;AU32+12,AU32+12,Assumptions!$B$27)</f>
        <v>13</v>
      </c>
      <c r="AW32" s="69">
        <f>IF(Assumptions!$B$27&gt;AV32+12,AV32+12,Assumptions!$B$27)</f>
        <v>25</v>
      </c>
      <c r="AX32" s="69">
        <f>IF(Assumptions!$B$27&gt;AW32+12,AW32+12,Assumptions!$B$27)</f>
        <v>37</v>
      </c>
      <c r="AY32" s="69">
        <f>IF(Assumptions!$B$27&gt;AX32+12,AX32+12,Assumptions!$B$27)</f>
        <v>48</v>
      </c>
      <c r="AZ32" s="69">
        <f>IF(Assumptions!$B$27&gt;AY32+12,AY32+12,Assumptions!$B$27)</f>
        <v>48</v>
      </c>
      <c r="BA32" s="69">
        <f>IF(Assumptions!$B$27&gt;AZ32+12,AZ32+12,Assumptions!$B$27)</f>
        <v>48</v>
      </c>
      <c r="BB32" s="69">
        <f>IF(Assumptions!$B$27&gt;BA32+12,BA32+12,Assumptions!$B$27)</f>
        <v>48</v>
      </c>
      <c r="BC32" s="50" t="str">
        <f t="shared" si="6"/>
        <v>Dec</v>
      </c>
      <c r="BD32" s="69">
        <f>IF(Assumptions!$B$27&gt;1,1,Assumptions!$B$27)</f>
        <v>1</v>
      </c>
      <c r="BE32" s="69">
        <f>IF(Assumptions!$B$27&gt;BD32+12,BD32+12,Assumptions!$B$27)</f>
        <v>13</v>
      </c>
      <c r="BF32" s="69">
        <f>IF(Assumptions!$B$27&gt;BE32+12,BE32+12,Assumptions!$B$27)</f>
        <v>25</v>
      </c>
      <c r="BG32" s="69">
        <f>IF(Assumptions!$B$27&gt;BF32+12,BF32+12,Assumptions!$B$27)</f>
        <v>37</v>
      </c>
      <c r="BH32" s="69">
        <f>IF(Assumptions!$B$27&gt;BG32+12,BG32+12,Assumptions!$B$27)</f>
        <v>48</v>
      </c>
      <c r="BI32" s="69">
        <f>IF(Assumptions!$B$27&gt;BH32+12,BH32+12,Assumptions!$B$27)</f>
        <v>48</v>
      </c>
      <c r="BJ32" s="69">
        <f>IF(Assumptions!$B$27&gt;BI32+12,BI32+12,Assumptions!$B$27)</f>
        <v>48</v>
      </c>
      <c r="BK32" s="69">
        <f>IF(Assumptions!$B$27&gt;BJ32+12,BJ32+12,Assumptions!$B$27)</f>
        <v>48</v>
      </c>
      <c r="BL32" s="50" t="str">
        <f t="shared" si="7"/>
        <v>Dec</v>
      </c>
      <c r="BM32" s="69">
        <f>IF(Assumptions!$B$27&gt;1,1,Assumptions!$B$27)</f>
        <v>1</v>
      </c>
      <c r="BN32" s="69">
        <f>IF(Assumptions!$B$27&gt;BM32+12,BM32+12,Assumptions!$B$27)</f>
        <v>13</v>
      </c>
      <c r="BO32" s="69">
        <f>IF(Assumptions!$B$27&gt;BN32+12,BN32+12,Assumptions!$B$27)</f>
        <v>25</v>
      </c>
      <c r="BP32" s="69">
        <f>IF(Assumptions!$B$27&gt;BO32+12,BO32+12,Assumptions!$B$27)</f>
        <v>37</v>
      </c>
      <c r="BQ32" s="69">
        <f>IF(Assumptions!$B$27&gt;BP32+12,BP32+12,Assumptions!$B$27)</f>
        <v>48</v>
      </c>
      <c r="BR32" s="69">
        <f>IF(Assumptions!$B$27&gt;BQ32+12,BQ32+12,Assumptions!$B$27)</f>
        <v>48</v>
      </c>
      <c r="BS32" s="69">
        <f>IF(Assumptions!$B$27&gt;BR32+12,BR32+12,Assumptions!$B$27)</f>
        <v>48</v>
      </c>
      <c r="BT32" s="69">
        <f>IF(Assumptions!$B$27&gt;BS32+12,BS32+12,Assumptions!$B$27)</f>
        <v>48</v>
      </c>
      <c r="BU32" s="50" t="str">
        <f t="shared" si="8"/>
        <v>Dec</v>
      </c>
      <c r="BV32" s="69">
        <f>IF(Assumptions!$B$27&gt;1,1,Assumptions!$B$27)</f>
        <v>1</v>
      </c>
      <c r="BW32" s="69">
        <f>IF(Assumptions!$B$27&gt;BV32+12,BV32+12,Assumptions!$B$27)</f>
        <v>13</v>
      </c>
      <c r="BX32" s="69">
        <f>IF(Assumptions!$B$27&gt;BW32+12,BW32+12,Assumptions!$B$27)</f>
        <v>25</v>
      </c>
      <c r="BY32" s="69">
        <f>IF(Assumptions!$B$27&gt;BX32+12,BX32+12,Assumptions!$B$27)</f>
        <v>37</v>
      </c>
      <c r="BZ32" s="69">
        <f>IF(Assumptions!$B$27&gt;BY32+12,BY32+12,Assumptions!$B$27)</f>
        <v>48</v>
      </c>
      <c r="CA32" s="69">
        <f>IF(Assumptions!$B$27&gt;BZ32+12,BZ32+12,Assumptions!$B$27)</f>
        <v>48</v>
      </c>
      <c r="CB32" s="69">
        <f>IF(Assumptions!$B$27&gt;CA32+12,CA32+12,Assumptions!$B$27)</f>
        <v>48</v>
      </c>
      <c r="CC32" s="69">
        <f>IF(Assumptions!$B$27&gt;CB32+12,CB32+12,Assumptions!$B$27)</f>
        <v>48</v>
      </c>
      <c r="CD32" s="50" t="str">
        <f t="shared" si="9"/>
        <v>Dec</v>
      </c>
      <c r="CE32" s="69">
        <f>IF(Assumptions!$B$27&gt;1,1,Assumptions!$B$27)</f>
        <v>1</v>
      </c>
      <c r="CF32" s="69">
        <f>IF(Assumptions!$B$27&gt;CE32+12,CE32+12,Assumptions!$B$27)</f>
        <v>13</v>
      </c>
      <c r="CG32" s="69">
        <f>IF(Assumptions!$B$27&gt;CF32+12,CF32+12,Assumptions!$B$27)</f>
        <v>25</v>
      </c>
      <c r="CH32" s="69">
        <f>IF(Assumptions!$B$27&gt;CG32+12,CG32+12,Assumptions!$B$27)</f>
        <v>37</v>
      </c>
      <c r="CI32" s="69">
        <f>IF(Assumptions!$B$27&gt;CH32+12,CH32+12,Assumptions!$B$27)</f>
        <v>48</v>
      </c>
      <c r="CJ32" s="69">
        <f>IF(Assumptions!$B$27&gt;CI32+12,CI32+12,Assumptions!$B$27)</f>
        <v>48</v>
      </c>
      <c r="CK32" s="69">
        <f>IF(Assumptions!$B$27&gt;CJ32+12,CJ32+12,Assumptions!$B$27)</f>
        <v>48</v>
      </c>
      <c r="CL32" s="69">
        <f>IF(Assumptions!$B$27&gt;CK32+12,CK32+12,Assumptions!$B$27)</f>
        <v>48</v>
      </c>
    </row>
    <row r="33" spans="1:90" ht="15.95" customHeight="1">
      <c r="A33" s="38"/>
      <c r="B33" s="44" t="s">
        <v>37</v>
      </c>
      <c r="C33" s="44" t="s">
        <v>38</v>
      </c>
      <c r="D33" s="44" t="s">
        <v>39</v>
      </c>
      <c r="E33" s="44" t="s">
        <v>40</v>
      </c>
      <c r="F33" s="44" t="s">
        <v>41</v>
      </c>
      <c r="G33" s="44" t="s">
        <v>42</v>
      </c>
      <c r="H33" s="44" t="s">
        <v>43</v>
      </c>
      <c r="I33" s="44" t="s">
        <v>44</v>
      </c>
      <c r="J33" s="17"/>
      <c r="K33" s="44" t="s">
        <v>37</v>
      </c>
      <c r="L33" s="64" t="s">
        <v>38</v>
      </c>
      <c r="M33" s="64" t="s">
        <v>39</v>
      </c>
      <c r="N33" s="64" t="s">
        <v>40</v>
      </c>
      <c r="O33" s="64" t="s">
        <v>41</v>
      </c>
      <c r="P33" s="64" t="s">
        <v>42</v>
      </c>
      <c r="Q33" s="64" t="s">
        <v>43</v>
      </c>
      <c r="R33" s="64" t="s">
        <v>44</v>
      </c>
      <c r="S33" s="38"/>
      <c r="T33" s="64" t="s">
        <v>37</v>
      </c>
      <c r="U33" s="64" t="s">
        <v>38</v>
      </c>
      <c r="V33" s="64" t="s">
        <v>39</v>
      </c>
      <c r="W33" s="64" t="s">
        <v>40</v>
      </c>
      <c r="X33" s="64" t="s">
        <v>41</v>
      </c>
      <c r="Y33" s="64" t="s">
        <v>42</v>
      </c>
      <c r="Z33" s="64" t="s">
        <v>43</v>
      </c>
      <c r="AA33" s="64" t="s">
        <v>44</v>
      </c>
      <c r="AB33" s="38"/>
      <c r="AC33" s="64" t="s">
        <v>37</v>
      </c>
      <c r="AD33" s="64" t="s">
        <v>38</v>
      </c>
      <c r="AE33" s="64" t="s">
        <v>39</v>
      </c>
      <c r="AF33" s="64" t="s">
        <v>40</v>
      </c>
      <c r="AG33" s="64" t="s">
        <v>41</v>
      </c>
      <c r="AH33" s="64" t="s">
        <v>42</v>
      </c>
      <c r="AI33" s="64" t="s">
        <v>43</v>
      </c>
      <c r="AJ33" s="64" t="s">
        <v>44</v>
      </c>
      <c r="AK33" s="38"/>
      <c r="AL33" s="64" t="s">
        <v>37</v>
      </c>
      <c r="AM33" s="64" t="s">
        <v>38</v>
      </c>
      <c r="AN33" s="64" t="s">
        <v>39</v>
      </c>
      <c r="AO33" s="64" t="s">
        <v>40</v>
      </c>
      <c r="AP33" s="64" t="s">
        <v>41</v>
      </c>
      <c r="AQ33" s="64" t="s">
        <v>42</v>
      </c>
      <c r="AR33" s="64" t="s">
        <v>43</v>
      </c>
      <c r="AS33" s="64" t="s">
        <v>44</v>
      </c>
      <c r="AT33" s="38"/>
      <c r="AU33" s="64" t="s">
        <v>37</v>
      </c>
      <c r="AV33" s="64" t="s">
        <v>38</v>
      </c>
      <c r="AW33" s="64" t="s">
        <v>39</v>
      </c>
      <c r="AX33" s="64" t="s">
        <v>40</v>
      </c>
      <c r="AY33" s="64" t="s">
        <v>41</v>
      </c>
      <c r="AZ33" s="64" t="s">
        <v>42</v>
      </c>
      <c r="BA33" s="64" t="s">
        <v>43</v>
      </c>
      <c r="BB33" s="64" t="s">
        <v>44</v>
      </c>
      <c r="BC33" s="38"/>
      <c r="BD33" s="64" t="s">
        <v>37</v>
      </c>
      <c r="BE33" s="64" t="s">
        <v>38</v>
      </c>
      <c r="BF33" s="64" t="s">
        <v>39</v>
      </c>
      <c r="BG33" s="64" t="s">
        <v>40</v>
      </c>
      <c r="BH33" s="64" t="s">
        <v>41</v>
      </c>
      <c r="BI33" s="64" t="s">
        <v>42</v>
      </c>
      <c r="BJ33" s="64" t="s">
        <v>43</v>
      </c>
      <c r="BK33" s="64" t="s">
        <v>44</v>
      </c>
      <c r="BL33" s="38"/>
      <c r="BM33" s="64" t="s">
        <v>37</v>
      </c>
      <c r="BN33" s="64" t="s">
        <v>38</v>
      </c>
      <c r="BO33" s="64" t="s">
        <v>39</v>
      </c>
      <c r="BP33" s="64" t="s">
        <v>40</v>
      </c>
      <c r="BQ33" s="64" t="s">
        <v>41</v>
      </c>
      <c r="BR33" s="64" t="s">
        <v>42</v>
      </c>
      <c r="BS33" s="64" t="s">
        <v>43</v>
      </c>
      <c r="BT33" s="64" t="s">
        <v>44</v>
      </c>
      <c r="BU33" s="38"/>
      <c r="BV33" s="64" t="s">
        <v>37</v>
      </c>
      <c r="BW33" s="64" t="s">
        <v>38</v>
      </c>
      <c r="BX33" s="64" t="s">
        <v>39</v>
      </c>
      <c r="BY33" s="64" t="s">
        <v>40</v>
      </c>
      <c r="BZ33" s="64" t="s">
        <v>41</v>
      </c>
      <c r="CA33" s="64" t="s">
        <v>42</v>
      </c>
      <c r="CB33" s="64" t="s">
        <v>43</v>
      </c>
      <c r="CC33" s="64" t="s">
        <v>44</v>
      </c>
      <c r="CD33" s="38"/>
      <c r="CE33" s="64" t="s">
        <v>37</v>
      </c>
      <c r="CF33" s="64" t="s">
        <v>38</v>
      </c>
      <c r="CG33" s="64" t="s">
        <v>39</v>
      </c>
      <c r="CH33" s="64" t="s">
        <v>40</v>
      </c>
      <c r="CI33" s="64" t="s">
        <v>41</v>
      </c>
      <c r="CJ33" s="64" t="s">
        <v>42</v>
      </c>
      <c r="CK33" s="64" t="s">
        <v>43</v>
      </c>
      <c r="CL33" s="64" t="s">
        <v>44</v>
      </c>
    </row>
    <row r="34" spans="1:90" ht="13.7" customHeight="1">
      <c r="A34" s="50" t="str">
        <f t="shared" ref="A34:A45" si="10">A21</f>
        <v>Jan</v>
      </c>
      <c r="B34" s="70">
        <f>AVERAGE('PR (VSC)'!B34,'R78s (VSC)'!B34)</f>
        <v>0.84183673469387754</v>
      </c>
      <c r="C34" s="70">
        <f>AVERAGE('PR (VSC)'!C34,'R78s (VSC)'!C34)</f>
        <v>0.62244897959183676</v>
      </c>
      <c r="D34" s="70">
        <f>AVERAGE('PR (VSC)'!D34,'R78s (VSC)'!D34)</f>
        <v>0.34183673469387754</v>
      </c>
      <c r="E34" s="70">
        <f>AVERAGE('PR (VSC)'!E34,'R78s (VSC)'!E34)</f>
        <v>0</v>
      </c>
      <c r="F34" s="70">
        <f>AVERAGE('PR (VSC)'!F34,'R78s (VSC)'!F34)</f>
        <v>0</v>
      </c>
      <c r="G34" s="70">
        <f>AVERAGE('PR (VSC)'!G34,'R78s (VSC)'!G34)</f>
        <v>0</v>
      </c>
      <c r="H34" s="70">
        <f>AVERAGE('PR (VSC)'!H34,'R78s (VSC)'!H34)</f>
        <v>0</v>
      </c>
      <c r="I34" s="70">
        <f>AVERAGE('PR (VSC)'!I34,'R78s (VSC)'!I34)</f>
        <v>0</v>
      </c>
      <c r="J34" s="68" t="str">
        <f t="shared" ref="J34:J45" si="11">J21</f>
        <v>Jan</v>
      </c>
      <c r="K34" s="70">
        <f>AVERAGE('PR (VSC)'!K34,'R78s (VSC)'!K34)</f>
        <v>0.84183673469387754</v>
      </c>
      <c r="L34" s="71">
        <f>AVERAGE('PR (VSC)'!L34,'R78s (VSC)'!L34)</f>
        <v>0.62244897959183676</v>
      </c>
      <c r="M34" s="71">
        <f>AVERAGE('PR (VSC)'!M34,'R78s (VSC)'!M34)</f>
        <v>0.34183673469387754</v>
      </c>
      <c r="N34" s="71">
        <f>AVERAGE('PR (VSC)'!N34,'R78s (VSC)'!N34)</f>
        <v>0</v>
      </c>
      <c r="O34" s="71">
        <f>AVERAGE('PR (VSC)'!O34,'R78s (VSC)'!O34)</f>
        <v>0</v>
      </c>
      <c r="P34" s="71">
        <f>AVERAGE('PR (VSC)'!P34,'R78s (VSC)'!P34)</f>
        <v>0</v>
      </c>
      <c r="Q34" s="71">
        <f>AVERAGE('PR (VSC)'!Q34,'R78s (VSC)'!Q34)</f>
        <v>0</v>
      </c>
      <c r="R34" s="71">
        <f>AVERAGE('PR (VSC)'!R34,'R78s (VSC)'!R34)</f>
        <v>0</v>
      </c>
      <c r="S34" s="50" t="str">
        <f t="shared" ref="S34:S45" si="12">S21</f>
        <v>Jan</v>
      </c>
      <c r="T34" s="71">
        <f>AVERAGE('PR (VSC)'!T34,'R78s (VSC)'!T34)</f>
        <v>0.84183673469387754</v>
      </c>
      <c r="U34" s="71">
        <f>AVERAGE('PR (VSC)'!U34,'R78s (VSC)'!U34)</f>
        <v>0.62244897959183676</v>
      </c>
      <c r="V34" s="71">
        <f>AVERAGE('PR (VSC)'!V34,'R78s (VSC)'!V34)</f>
        <v>0.34183673469387754</v>
      </c>
      <c r="W34" s="71">
        <f>AVERAGE('PR (VSC)'!W34,'R78s (VSC)'!W34)</f>
        <v>0</v>
      </c>
      <c r="X34" s="71">
        <f>AVERAGE('PR (VSC)'!X34,'R78s (VSC)'!X34)</f>
        <v>0</v>
      </c>
      <c r="Y34" s="71">
        <f>AVERAGE('PR (VSC)'!Y34,'R78s (VSC)'!Y34)</f>
        <v>0</v>
      </c>
      <c r="Z34" s="71">
        <f>AVERAGE('PR (VSC)'!Z34,'R78s (VSC)'!Z34)</f>
        <v>0</v>
      </c>
      <c r="AA34" s="71">
        <f>AVERAGE('PR (VSC)'!AA34,'R78s (VSC)'!AA34)</f>
        <v>0</v>
      </c>
      <c r="AB34" s="50" t="str">
        <f t="shared" ref="AB34:AB45" si="13">AB21</f>
        <v>Jan</v>
      </c>
      <c r="AC34" s="71">
        <f>AVERAGE('PR (VSC)'!AC34,'R78s (VSC)'!AC34)</f>
        <v>0.84183673469387754</v>
      </c>
      <c r="AD34" s="71">
        <f>AVERAGE('PR (VSC)'!AD34,'R78s (VSC)'!AD34)</f>
        <v>0.62244897959183676</v>
      </c>
      <c r="AE34" s="71">
        <f>AVERAGE('PR (VSC)'!AE34,'R78s (VSC)'!AE34)</f>
        <v>0.34183673469387754</v>
      </c>
      <c r="AF34" s="71">
        <f>AVERAGE('PR (VSC)'!AF34,'R78s (VSC)'!AF34)</f>
        <v>0</v>
      </c>
      <c r="AG34" s="71">
        <f>AVERAGE('PR (VSC)'!AG34,'R78s (VSC)'!AG34)</f>
        <v>0</v>
      </c>
      <c r="AH34" s="71">
        <f>AVERAGE('PR (VSC)'!AH34,'R78s (VSC)'!AH34)</f>
        <v>0</v>
      </c>
      <c r="AI34" s="71">
        <f>AVERAGE('PR (VSC)'!AI34,'R78s (VSC)'!AI34)</f>
        <v>0</v>
      </c>
      <c r="AJ34" s="71">
        <f>AVERAGE('PR (VSC)'!AJ34,'R78s (VSC)'!AJ34)</f>
        <v>0</v>
      </c>
      <c r="AK34" s="50" t="str">
        <f t="shared" ref="AK34:AK45" si="14">AK21</f>
        <v>Jan</v>
      </c>
      <c r="AL34" s="71">
        <f>AVERAGE('PR (VSC)'!AL34,'R78s (VSC)'!AL34)</f>
        <v>0.84183673469387754</v>
      </c>
      <c r="AM34" s="71">
        <f>AVERAGE('PR (VSC)'!AM34,'R78s (VSC)'!AM34)</f>
        <v>0.62244897959183676</v>
      </c>
      <c r="AN34" s="71">
        <f>AVERAGE('PR (VSC)'!AN34,'R78s (VSC)'!AN34)</f>
        <v>0.34183673469387754</v>
      </c>
      <c r="AO34" s="71">
        <f>AVERAGE('PR (VSC)'!AO34,'R78s (VSC)'!AO34)</f>
        <v>0</v>
      </c>
      <c r="AP34" s="71">
        <f>AVERAGE('PR (VSC)'!AP34,'R78s (VSC)'!AP34)</f>
        <v>0</v>
      </c>
      <c r="AQ34" s="71">
        <f>AVERAGE('PR (VSC)'!AQ34,'R78s (VSC)'!AQ34)</f>
        <v>0</v>
      </c>
      <c r="AR34" s="71">
        <f>AVERAGE('PR (VSC)'!AR34,'R78s (VSC)'!AR34)</f>
        <v>0</v>
      </c>
      <c r="AS34" s="71">
        <f>AVERAGE('PR (VSC)'!AS34,'R78s (VSC)'!AS34)</f>
        <v>0</v>
      </c>
      <c r="AT34" s="50" t="str">
        <f t="shared" ref="AT34:AT45" si="15">AT21</f>
        <v>Jan</v>
      </c>
      <c r="AU34" s="71">
        <f>AVERAGE('PR (VSC)'!AU34,'R78s (VSC)'!AU34)</f>
        <v>0.84183673469387754</v>
      </c>
      <c r="AV34" s="71">
        <f>AVERAGE('PR (VSC)'!AV34,'R78s (VSC)'!AV34)</f>
        <v>0.62244897959183676</v>
      </c>
      <c r="AW34" s="71">
        <f>AVERAGE('PR (VSC)'!AW34,'R78s (VSC)'!AW34)</f>
        <v>0.34183673469387754</v>
      </c>
      <c r="AX34" s="71">
        <f>AVERAGE('PR (VSC)'!AX34,'R78s (VSC)'!AX34)</f>
        <v>0</v>
      </c>
      <c r="AY34" s="71">
        <f>AVERAGE('PR (VSC)'!AY34,'R78s (VSC)'!AY34)</f>
        <v>0</v>
      </c>
      <c r="AZ34" s="71">
        <f>AVERAGE('PR (VSC)'!AZ34,'R78s (VSC)'!AZ34)</f>
        <v>0</v>
      </c>
      <c r="BA34" s="71">
        <f>AVERAGE('PR (VSC)'!BA34,'R78s (VSC)'!BA34)</f>
        <v>0</v>
      </c>
      <c r="BB34" s="71">
        <f>AVERAGE('PR (VSC)'!BB34,'R78s (VSC)'!BB34)</f>
        <v>0</v>
      </c>
      <c r="BC34" s="50" t="str">
        <f t="shared" ref="BC34:BC45" si="16">BC21</f>
        <v>Jan</v>
      </c>
      <c r="BD34" s="71">
        <f>AVERAGE('PR (VSC)'!BD34,'R78s (VSC)'!BD34)</f>
        <v>0.84183673469387754</v>
      </c>
      <c r="BE34" s="71">
        <f>AVERAGE('PR (VSC)'!BE34,'R78s (VSC)'!BE34)</f>
        <v>0.62244897959183676</v>
      </c>
      <c r="BF34" s="71">
        <f>AVERAGE('PR (VSC)'!BF34,'R78s (VSC)'!BF34)</f>
        <v>0.34183673469387754</v>
      </c>
      <c r="BG34" s="71">
        <f>AVERAGE('PR (VSC)'!BG34,'R78s (VSC)'!BG34)</f>
        <v>0</v>
      </c>
      <c r="BH34" s="71">
        <f>AVERAGE('PR (VSC)'!BH34,'R78s (VSC)'!BH34)</f>
        <v>0</v>
      </c>
      <c r="BI34" s="71">
        <f>AVERAGE('PR (VSC)'!BI34,'R78s (VSC)'!BI34)</f>
        <v>0</v>
      </c>
      <c r="BJ34" s="71">
        <f>AVERAGE('PR (VSC)'!BJ34,'R78s (VSC)'!BJ34)</f>
        <v>0</v>
      </c>
      <c r="BK34" s="71">
        <f>AVERAGE('PR (VSC)'!BK34,'R78s (VSC)'!BK34)</f>
        <v>0</v>
      </c>
      <c r="BL34" s="50" t="str">
        <f t="shared" ref="BL34:BL45" si="17">BL21</f>
        <v>Jan</v>
      </c>
      <c r="BM34" s="71">
        <f>AVERAGE('PR (VSC)'!BM34,'R78s (VSC)'!BM34)</f>
        <v>0.84183673469387754</v>
      </c>
      <c r="BN34" s="71">
        <f>AVERAGE('PR (VSC)'!BN34,'R78s (VSC)'!BN34)</f>
        <v>0.62244897959183676</v>
      </c>
      <c r="BO34" s="71">
        <f>AVERAGE('PR (VSC)'!BO34,'R78s (VSC)'!BO34)</f>
        <v>0.34183673469387754</v>
      </c>
      <c r="BP34" s="71">
        <f>AVERAGE('PR (VSC)'!BP34,'R78s (VSC)'!BP34)</f>
        <v>0</v>
      </c>
      <c r="BQ34" s="71">
        <f>AVERAGE('PR (VSC)'!BQ34,'R78s (VSC)'!BQ34)</f>
        <v>0</v>
      </c>
      <c r="BR34" s="71">
        <f>AVERAGE('PR (VSC)'!BR34,'R78s (VSC)'!BR34)</f>
        <v>0</v>
      </c>
      <c r="BS34" s="71">
        <f>AVERAGE('PR (VSC)'!BS34,'R78s (VSC)'!BS34)</f>
        <v>0</v>
      </c>
      <c r="BT34" s="71">
        <f>AVERAGE('PR (VSC)'!BT34,'R78s (VSC)'!BT34)</f>
        <v>0</v>
      </c>
      <c r="BU34" s="50" t="str">
        <f t="shared" ref="BU34:BU45" si="18">BU21</f>
        <v>Jan</v>
      </c>
      <c r="BV34" s="71">
        <f>AVERAGE('PR (VSC)'!BV34,'R78s (VSC)'!BV34)</f>
        <v>0.84183673469387754</v>
      </c>
      <c r="BW34" s="71">
        <f>AVERAGE('PR (VSC)'!BW34,'R78s (VSC)'!BW34)</f>
        <v>0.62244897959183676</v>
      </c>
      <c r="BX34" s="71">
        <f>AVERAGE('PR (VSC)'!BX34,'R78s (VSC)'!BX34)</f>
        <v>0.34183673469387754</v>
      </c>
      <c r="BY34" s="71">
        <f>AVERAGE('PR (VSC)'!BY34,'R78s (VSC)'!BY34)</f>
        <v>0</v>
      </c>
      <c r="BZ34" s="71">
        <f>AVERAGE('PR (VSC)'!BZ34,'R78s (VSC)'!BZ34)</f>
        <v>0</v>
      </c>
      <c r="CA34" s="71">
        <f>AVERAGE('PR (VSC)'!CA34,'R78s (VSC)'!CA34)</f>
        <v>0</v>
      </c>
      <c r="CB34" s="71">
        <f>AVERAGE('PR (VSC)'!CB34,'R78s (VSC)'!CB34)</f>
        <v>0</v>
      </c>
      <c r="CC34" s="71">
        <f>AVERAGE('PR (VSC)'!CC34,'R78s (VSC)'!CC34)</f>
        <v>0</v>
      </c>
      <c r="CD34" s="50" t="str">
        <f t="shared" ref="CD34:CD45" si="19">CD21</f>
        <v>Jan</v>
      </c>
      <c r="CE34" s="71">
        <f>AVERAGE('PR (VSC)'!CE34,'R78s (VSC)'!CE34)</f>
        <v>0.84183673469387754</v>
      </c>
      <c r="CF34" s="71">
        <f>AVERAGE('PR (VSC)'!CF34,'R78s (VSC)'!CF34)</f>
        <v>0.62244897959183676</v>
      </c>
      <c r="CG34" s="71">
        <f>AVERAGE('PR (VSC)'!CG34,'R78s (VSC)'!CG34)</f>
        <v>0.34183673469387754</v>
      </c>
      <c r="CH34" s="71">
        <f>AVERAGE('PR (VSC)'!CH34,'R78s (VSC)'!CH34)</f>
        <v>0</v>
      </c>
      <c r="CI34" s="71">
        <f>AVERAGE('PR (VSC)'!CI34,'R78s (VSC)'!CI34)</f>
        <v>0</v>
      </c>
      <c r="CJ34" s="71">
        <f>AVERAGE('PR (VSC)'!CJ34,'R78s (VSC)'!CJ34)</f>
        <v>0</v>
      </c>
      <c r="CK34" s="71">
        <f>AVERAGE('PR (VSC)'!CK34,'R78s (VSC)'!CK34)</f>
        <v>0</v>
      </c>
      <c r="CL34" s="71">
        <f>AVERAGE('PR (VSC)'!CL34,'R78s (VSC)'!CL34)</f>
        <v>0</v>
      </c>
    </row>
    <row r="35" spans="1:90" ht="13.7" customHeight="1">
      <c r="A35" s="50" t="str">
        <f t="shared" si="10"/>
        <v>Feb</v>
      </c>
      <c r="B35" s="70">
        <f>AVERAGE('PR (VSC)'!B35,'R78s (VSC)'!B35)</f>
        <v>0.85735544217687076</v>
      </c>
      <c r="C35" s="70">
        <f>AVERAGE('PR (VSC)'!C35,'R78s (VSC)'!C35)</f>
        <v>0.64306972789115635</v>
      </c>
      <c r="D35" s="70">
        <f>AVERAGE('PR (VSC)'!D35,'R78s (VSC)'!D35)</f>
        <v>0.36755952380952384</v>
      </c>
      <c r="E35" s="70">
        <f>AVERAGE('PR (VSC)'!E35,'R78s (VSC)'!E35)</f>
        <v>3.082482993197283E-2</v>
      </c>
      <c r="F35" s="70">
        <f>AVERAGE('PR (VSC)'!F35,'R78s (VSC)'!F35)</f>
        <v>0</v>
      </c>
      <c r="G35" s="70">
        <f>AVERAGE('PR (VSC)'!G35,'R78s (VSC)'!G35)</f>
        <v>0</v>
      </c>
      <c r="H35" s="70">
        <f>AVERAGE('PR (VSC)'!H35,'R78s (VSC)'!H35)</f>
        <v>0</v>
      </c>
      <c r="I35" s="70">
        <f>AVERAGE('PR (VSC)'!I35,'R78s (VSC)'!I35)</f>
        <v>0</v>
      </c>
      <c r="J35" s="68" t="str">
        <f t="shared" si="11"/>
        <v>Feb</v>
      </c>
      <c r="K35" s="70">
        <f>AVERAGE('PR (VSC)'!K35,'R78s (VSC)'!K35)</f>
        <v>0.85735544217687076</v>
      </c>
      <c r="L35" s="71">
        <f>AVERAGE('PR (VSC)'!L35,'R78s (VSC)'!L35)</f>
        <v>0.64306972789115635</v>
      </c>
      <c r="M35" s="71">
        <f>AVERAGE('PR (VSC)'!M35,'R78s (VSC)'!M35)</f>
        <v>0.36755952380952384</v>
      </c>
      <c r="N35" s="71">
        <f>AVERAGE('PR (VSC)'!N35,'R78s (VSC)'!N35)</f>
        <v>3.082482993197283E-2</v>
      </c>
      <c r="O35" s="71">
        <f>AVERAGE('PR (VSC)'!O35,'R78s (VSC)'!O35)</f>
        <v>0</v>
      </c>
      <c r="P35" s="71">
        <f>AVERAGE('PR (VSC)'!P35,'R78s (VSC)'!P35)</f>
        <v>0</v>
      </c>
      <c r="Q35" s="71">
        <f>AVERAGE('PR (VSC)'!Q35,'R78s (VSC)'!Q35)</f>
        <v>0</v>
      </c>
      <c r="R35" s="71">
        <f>AVERAGE('PR (VSC)'!R35,'R78s (VSC)'!R35)</f>
        <v>0</v>
      </c>
      <c r="S35" s="50" t="str">
        <f t="shared" si="12"/>
        <v>Feb</v>
      </c>
      <c r="T35" s="71">
        <f>AVERAGE('PR (VSC)'!T35,'R78s (VSC)'!T35)</f>
        <v>0.85735544217687076</v>
      </c>
      <c r="U35" s="71">
        <f>AVERAGE('PR (VSC)'!U35,'R78s (VSC)'!U35)</f>
        <v>0.64306972789115635</v>
      </c>
      <c r="V35" s="71">
        <f>AVERAGE('PR (VSC)'!V35,'R78s (VSC)'!V35)</f>
        <v>0.36755952380952384</v>
      </c>
      <c r="W35" s="71">
        <f>AVERAGE('PR (VSC)'!W35,'R78s (VSC)'!W35)</f>
        <v>3.082482993197283E-2</v>
      </c>
      <c r="X35" s="71">
        <f>AVERAGE('PR (VSC)'!X35,'R78s (VSC)'!X35)</f>
        <v>0</v>
      </c>
      <c r="Y35" s="71">
        <f>AVERAGE('PR (VSC)'!Y35,'R78s (VSC)'!Y35)</f>
        <v>0</v>
      </c>
      <c r="Z35" s="71">
        <f>AVERAGE('PR (VSC)'!Z35,'R78s (VSC)'!Z35)</f>
        <v>0</v>
      </c>
      <c r="AA35" s="71">
        <f>AVERAGE('PR (VSC)'!AA35,'R78s (VSC)'!AA35)</f>
        <v>0</v>
      </c>
      <c r="AB35" s="50" t="str">
        <f t="shared" si="13"/>
        <v>Feb</v>
      </c>
      <c r="AC35" s="71">
        <f>AVERAGE('PR (VSC)'!AC35,'R78s (VSC)'!AC35)</f>
        <v>0.85735544217687076</v>
      </c>
      <c r="AD35" s="71">
        <f>AVERAGE('PR (VSC)'!AD35,'R78s (VSC)'!AD35)</f>
        <v>0.64306972789115635</v>
      </c>
      <c r="AE35" s="71">
        <f>AVERAGE('PR (VSC)'!AE35,'R78s (VSC)'!AE35)</f>
        <v>0.36755952380952384</v>
      </c>
      <c r="AF35" s="71">
        <f>AVERAGE('PR (VSC)'!AF35,'R78s (VSC)'!AF35)</f>
        <v>3.082482993197283E-2</v>
      </c>
      <c r="AG35" s="71">
        <f>AVERAGE('PR (VSC)'!AG35,'R78s (VSC)'!AG35)</f>
        <v>0</v>
      </c>
      <c r="AH35" s="71">
        <f>AVERAGE('PR (VSC)'!AH35,'R78s (VSC)'!AH35)</f>
        <v>0</v>
      </c>
      <c r="AI35" s="71">
        <f>AVERAGE('PR (VSC)'!AI35,'R78s (VSC)'!AI35)</f>
        <v>0</v>
      </c>
      <c r="AJ35" s="71">
        <f>AVERAGE('PR (VSC)'!AJ35,'R78s (VSC)'!AJ35)</f>
        <v>0</v>
      </c>
      <c r="AK35" s="50" t="str">
        <f t="shared" si="14"/>
        <v>Feb</v>
      </c>
      <c r="AL35" s="71">
        <f>AVERAGE('PR (VSC)'!AL35,'R78s (VSC)'!AL35)</f>
        <v>0.85735544217687076</v>
      </c>
      <c r="AM35" s="71">
        <f>AVERAGE('PR (VSC)'!AM35,'R78s (VSC)'!AM35)</f>
        <v>0.64306972789115635</v>
      </c>
      <c r="AN35" s="71">
        <f>AVERAGE('PR (VSC)'!AN35,'R78s (VSC)'!AN35)</f>
        <v>0.36755952380952384</v>
      </c>
      <c r="AO35" s="71">
        <f>AVERAGE('PR (VSC)'!AO35,'R78s (VSC)'!AO35)</f>
        <v>3.082482993197283E-2</v>
      </c>
      <c r="AP35" s="71">
        <f>AVERAGE('PR (VSC)'!AP35,'R78s (VSC)'!AP35)</f>
        <v>0</v>
      </c>
      <c r="AQ35" s="71">
        <f>AVERAGE('PR (VSC)'!AQ35,'R78s (VSC)'!AQ35)</f>
        <v>0</v>
      </c>
      <c r="AR35" s="71">
        <f>AVERAGE('PR (VSC)'!AR35,'R78s (VSC)'!AR35)</f>
        <v>0</v>
      </c>
      <c r="AS35" s="71">
        <f>AVERAGE('PR (VSC)'!AS35,'R78s (VSC)'!AS35)</f>
        <v>0</v>
      </c>
      <c r="AT35" s="50" t="str">
        <f t="shared" si="15"/>
        <v>Feb</v>
      </c>
      <c r="AU35" s="71">
        <f>AVERAGE('PR (VSC)'!AU35,'R78s (VSC)'!AU35)</f>
        <v>0.85735544217687076</v>
      </c>
      <c r="AV35" s="71">
        <f>AVERAGE('PR (VSC)'!AV35,'R78s (VSC)'!AV35)</f>
        <v>0.64306972789115635</v>
      </c>
      <c r="AW35" s="71">
        <f>AVERAGE('PR (VSC)'!AW35,'R78s (VSC)'!AW35)</f>
        <v>0.36755952380952384</v>
      </c>
      <c r="AX35" s="71">
        <f>AVERAGE('PR (VSC)'!AX35,'R78s (VSC)'!AX35)</f>
        <v>3.082482993197283E-2</v>
      </c>
      <c r="AY35" s="71">
        <f>AVERAGE('PR (VSC)'!AY35,'R78s (VSC)'!AY35)</f>
        <v>0</v>
      </c>
      <c r="AZ35" s="71">
        <f>AVERAGE('PR (VSC)'!AZ35,'R78s (VSC)'!AZ35)</f>
        <v>0</v>
      </c>
      <c r="BA35" s="71">
        <f>AVERAGE('PR (VSC)'!BA35,'R78s (VSC)'!BA35)</f>
        <v>0</v>
      </c>
      <c r="BB35" s="71">
        <f>AVERAGE('PR (VSC)'!BB35,'R78s (VSC)'!BB35)</f>
        <v>0</v>
      </c>
      <c r="BC35" s="50" t="str">
        <f t="shared" si="16"/>
        <v>Feb</v>
      </c>
      <c r="BD35" s="71">
        <f>AVERAGE('PR (VSC)'!BD35,'R78s (VSC)'!BD35)</f>
        <v>0.85735544217687076</v>
      </c>
      <c r="BE35" s="71">
        <f>AVERAGE('PR (VSC)'!BE35,'R78s (VSC)'!BE35)</f>
        <v>0.64306972789115635</v>
      </c>
      <c r="BF35" s="71">
        <f>AVERAGE('PR (VSC)'!BF35,'R78s (VSC)'!BF35)</f>
        <v>0.36755952380952384</v>
      </c>
      <c r="BG35" s="71">
        <f>AVERAGE('PR (VSC)'!BG35,'R78s (VSC)'!BG35)</f>
        <v>3.082482993197283E-2</v>
      </c>
      <c r="BH35" s="71">
        <f>AVERAGE('PR (VSC)'!BH35,'R78s (VSC)'!BH35)</f>
        <v>0</v>
      </c>
      <c r="BI35" s="71">
        <f>AVERAGE('PR (VSC)'!BI35,'R78s (VSC)'!BI35)</f>
        <v>0</v>
      </c>
      <c r="BJ35" s="71">
        <f>AVERAGE('PR (VSC)'!BJ35,'R78s (VSC)'!BJ35)</f>
        <v>0</v>
      </c>
      <c r="BK35" s="71">
        <f>AVERAGE('PR (VSC)'!BK35,'R78s (VSC)'!BK35)</f>
        <v>0</v>
      </c>
      <c r="BL35" s="50" t="str">
        <f t="shared" si="17"/>
        <v>Feb</v>
      </c>
      <c r="BM35" s="71">
        <f>AVERAGE('PR (VSC)'!BM35,'R78s (VSC)'!BM35)</f>
        <v>0.85735544217687076</v>
      </c>
      <c r="BN35" s="71">
        <f>AVERAGE('PR (VSC)'!BN35,'R78s (VSC)'!BN35)</f>
        <v>0.64306972789115635</v>
      </c>
      <c r="BO35" s="71">
        <f>AVERAGE('PR (VSC)'!BO35,'R78s (VSC)'!BO35)</f>
        <v>0.36755952380952384</v>
      </c>
      <c r="BP35" s="71">
        <f>AVERAGE('PR (VSC)'!BP35,'R78s (VSC)'!BP35)</f>
        <v>3.082482993197283E-2</v>
      </c>
      <c r="BQ35" s="71">
        <f>AVERAGE('PR (VSC)'!BQ35,'R78s (VSC)'!BQ35)</f>
        <v>0</v>
      </c>
      <c r="BR35" s="71">
        <f>AVERAGE('PR (VSC)'!BR35,'R78s (VSC)'!BR35)</f>
        <v>0</v>
      </c>
      <c r="BS35" s="71">
        <f>AVERAGE('PR (VSC)'!BS35,'R78s (VSC)'!BS35)</f>
        <v>0</v>
      </c>
      <c r="BT35" s="71">
        <f>AVERAGE('PR (VSC)'!BT35,'R78s (VSC)'!BT35)</f>
        <v>0</v>
      </c>
      <c r="BU35" s="50" t="str">
        <f t="shared" si="18"/>
        <v>Feb</v>
      </c>
      <c r="BV35" s="71">
        <f>AVERAGE('PR (VSC)'!BV35,'R78s (VSC)'!BV35)</f>
        <v>0.85735544217687076</v>
      </c>
      <c r="BW35" s="71">
        <f>AVERAGE('PR (VSC)'!BW35,'R78s (VSC)'!BW35)</f>
        <v>0.64306972789115635</v>
      </c>
      <c r="BX35" s="71">
        <f>AVERAGE('PR (VSC)'!BX35,'R78s (VSC)'!BX35)</f>
        <v>0.36755952380952384</v>
      </c>
      <c r="BY35" s="71">
        <f>AVERAGE('PR (VSC)'!BY35,'R78s (VSC)'!BY35)</f>
        <v>3.082482993197283E-2</v>
      </c>
      <c r="BZ35" s="71">
        <f>AVERAGE('PR (VSC)'!BZ35,'R78s (VSC)'!BZ35)</f>
        <v>0</v>
      </c>
      <c r="CA35" s="71">
        <f>AVERAGE('PR (VSC)'!CA35,'R78s (VSC)'!CA35)</f>
        <v>0</v>
      </c>
      <c r="CB35" s="71">
        <f>AVERAGE('PR (VSC)'!CB35,'R78s (VSC)'!CB35)</f>
        <v>0</v>
      </c>
      <c r="CC35" s="71">
        <f>AVERAGE('PR (VSC)'!CC35,'R78s (VSC)'!CC35)</f>
        <v>0</v>
      </c>
      <c r="CD35" s="50" t="str">
        <f t="shared" si="19"/>
        <v>Feb</v>
      </c>
      <c r="CE35" s="71">
        <f>AVERAGE('PR (VSC)'!CE35,'R78s (VSC)'!CE35)</f>
        <v>0.85735544217687076</v>
      </c>
      <c r="CF35" s="71">
        <f>AVERAGE('PR (VSC)'!CF35,'R78s (VSC)'!CF35)</f>
        <v>0.64306972789115635</v>
      </c>
      <c r="CG35" s="71">
        <f>AVERAGE('PR (VSC)'!CG35,'R78s (VSC)'!CG35)</f>
        <v>0.36755952380952384</v>
      </c>
      <c r="CH35" s="71">
        <f>AVERAGE('PR (VSC)'!CH35,'R78s (VSC)'!CH35)</f>
        <v>3.082482993197283E-2</v>
      </c>
      <c r="CI35" s="71">
        <f>AVERAGE('PR (VSC)'!CI35,'R78s (VSC)'!CI35)</f>
        <v>0</v>
      </c>
      <c r="CJ35" s="71">
        <f>AVERAGE('PR (VSC)'!CJ35,'R78s (VSC)'!CJ35)</f>
        <v>0</v>
      </c>
      <c r="CK35" s="71">
        <f>AVERAGE('PR (VSC)'!CK35,'R78s (VSC)'!CK35)</f>
        <v>0</v>
      </c>
      <c r="CL35" s="71">
        <f>AVERAGE('PR (VSC)'!CL35,'R78s (VSC)'!CL35)</f>
        <v>0</v>
      </c>
    </row>
    <row r="36" spans="1:90" ht="13.7" customHeight="1">
      <c r="A36" s="50" t="str">
        <f t="shared" si="10"/>
        <v>Mar</v>
      </c>
      <c r="B36" s="70">
        <f>AVERAGE('PR (VSC)'!B36,'R78s (VSC)'!B36)</f>
        <v>0.87244897959183665</v>
      </c>
      <c r="C36" s="70">
        <f>AVERAGE('PR (VSC)'!C36,'R78s (VSC)'!C36)</f>
        <v>0.66326530612244905</v>
      </c>
      <c r="D36" s="70">
        <f>AVERAGE('PR (VSC)'!D36,'R78s (VSC)'!D36)</f>
        <v>0.39285714285714285</v>
      </c>
      <c r="E36" s="70">
        <f>AVERAGE('PR (VSC)'!E36,'R78s (VSC)'!E36)</f>
        <v>6.1224489795918324E-2</v>
      </c>
      <c r="F36" s="70">
        <f>AVERAGE('PR (VSC)'!F36,'R78s (VSC)'!F36)</f>
        <v>0</v>
      </c>
      <c r="G36" s="70">
        <f>AVERAGE('PR (VSC)'!G36,'R78s (VSC)'!G36)</f>
        <v>0</v>
      </c>
      <c r="H36" s="70">
        <f>AVERAGE('PR (VSC)'!H36,'R78s (VSC)'!H36)</f>
        <v>0</v>
      </c>
      <c r="I36" s="70">
        <f>AVERAGE('PR (VSC)'!I36,'R78s (VSC)'!I36)</f>
        <v>0</v>
      </c>
      <c r="J36" s="68" t="str">
        <f t="shared" si="11"/>
        <v>Mar</v>
      </c>
      <c r="K36" s="70">
        <f>AVERAGE('PR (VSC)'!K36,'R78s (VSC)'!K36)</f>
        <v>0.87244897959183665</v>
      </c>
      <c r="L36" s="71">
        <f>AVERAGE('PR (VSC)'!L36,'R78s (VSC)'!L36)</f>
        <v>0.66326530612244905</v>
      </c>
      <c r="M36" s="71">
        <f>AVERAGE('PR (VSC)'!M36,'R78s (VSC)'!M36)</f>
        <v>0.39285714285714285</v>
      </c>
      <c r="N36" s="71">
        <f>AVERAGE('PR (VSC)'!N36,'R78s (VSC)'!N36)</f>
        <v>6.1224489795918324E-2</v>
      </c>
      <c r="O36" s="71">
        <f>AVERAGE('PR (VSC)'!O36,'R78s (VSC)'!O36)</f>
        <v>0</v>
      </c>
      <c r="P36" s="71">
        <f>AVERAGE('PR (VSC)'!P36,'R78s (VSC)'!P36)</f>
        <v>0</v>
      </c>
      <c r="Q36" s="71">
        <f>AVERAGE('PR (VSC)'!Q36,'R78s (VSC)'!Q36)</f>
        <v>0</v>
      </c>
      <c r="R36" s="71">
        <f>AVERAGE('PR (VSC)'!R36,'R78s (VSC)'!R36)</f>
        <v>0</v>
      </c>
      <c r="S36" s="50" t="str">
        <f t="shared" si="12"/>
        <v>Mar</v>
      </c>
      <c r="T36" s="71">
        <f>AVERAGE('PR (VSC)'!T36,'R78s (VSC)'!T36)</f>
        <v>0.87244897959183665</v>
      </c>
      <c r="U36" s="71">
        <f>AVERAGE('PR (VSC)'!U36,'R78s (VSC)'!U36)</f>
        <v>0.66326530612244905</v>
      </c>
      <c r="V36" s="71">
        <f>AVERAGE('PR (VSC)'!V36,'R78s (VSC)'!V36)</f>
        <v>0.39285714285714285</v>
      </c>
      <c r="W36" s="71">
        <f>AVERAGE('PR (VSC)'!W36,'R78s (VSC)'!W36)</f>
        <v>6.1224489795918324E-2</v>
      </c>
      <c r="X36" s="71">
        <f>AVERAGE('PR (VSC)'!X36,'R78s (VSC)'!X36)</f>
        <v>0</v>
      </c>
      <c r="Y36" s="71">
        <f>AVERAGE('PR (VSC)'!Y36,'R78s (VSC)'!Y36)</f>
        <v>0</v>
      </c>
      <c r="Z36" s="71">
        <f>AVERAGE('PR (VSC)'!Z36,'R78s (VSC)'!Z36)</f>
        <v>0</v>
      </c>
      <c r="AA36" s="71">
        <f>AVERAGE('PR (VSC)'!AA36,'R78s (VSC)'!AA36)</f>
        <v>0</v>
      </c>
      <c r="AB36" s="50" t="str">
        <f t="shared" si="13"/>
        <v>Mar</v>
      </c>
      <c r="AC36" s="71">
        <f>AVERAGE('PR (VSC)'!AC36,'R78s (VSC)'!AC36)</f>
        <v>0.87244897959183665</v>
      </c>
      <c r="AD36" s="71">
        <f>AVERAGE('PR (VSC)'!AD36,'R78s (VSC)'!AD36)</f>
        <v>0.66326530612244905</v>
      </c>
      <c r="AE36" s="71">
        <f>AVERAGE('PR (VSC)'!AE36,'R78s (VSC)'!AE36)</f>
        <v>0.39285714285714285</v>
      </c>
      <c r="AF36" s="71">
        <f>AVERAGE('PR (VSC)'!AF36,'R78s (VSC)'!AF36)</f>
        <v>6.1224489795918324E-2</v>
      </c>
      <c r="AG36" s="71">
        <f>AVERAGE('PR (VSC)'!AG36,'R78s (VSC)'!AG36)</f>
        <v>0</v>
      </c>
      <c r="AH36" s="71">
        <f>AVERAGE('PR (VSC)'!AH36,'R78s (VSC)'!AH36)</f>
        <v>0</v>
      </c>
      <c r="AI36" s="71">
        <f>AVERAGE('PR (VSC)'!AI36,'R78s (VSC)'!AI36)</f>
        <v>0</v>
      </c>
      <c r="AJ36" s="71">
        <f>AVERAGE('PR (VSC)'!AJ36,'R78s (VSC)'!AJ36)</f>
        <v>0</v>
      </c>
      <c r="AK36" s="50" t="str">
        <f t="shared" si="14"/>
        <v>Mar</v>
      </c>
      <c r="AL36" s="71">
        <f>AVERAGE('PR (VSC)'!AL36,'R78s (VSC)'!AL36)</f>
        <v>0.87244897959183665</v>
      </c>
      <c r="AM36" s="71">
        <f>AVERAGE('PR (VSC)'!AM36,'R78s (VSC)'!AM36)</f>
        <v>0.66326530612244905</v>
      </c>
      <c r="AN36" s="71">
        <f>AVERAGE('PR (VSC)'!AN36,'R78s (VSC)'!AN36)</f>
        <v>0.39285714285714285</v>
      </c>
      <c r="AO36" s="71">
        <f>AVERAGE('PR (VSC)'!AO36,'R78s (VSC)'!AO36)</f>
        <v>6.1224489795918324E-2</v>
      </c>
      <c r="AP36" s="71">
        <f>AVERAGE('PR (VSC)'!AP36,'R78s (VSC)'!AP36)</f>
        <v>0</v>
      </c>
      <c r="AQ36" s="71">
        <f>AVERAGE('PR (VSC)'!AQ36,'R78s (VSC)'!AQ36)</f>
        <v>0</v>
      </c>
      <c r="AR36" s="71">
        <f>AVERAGE('PR (VSC)'!AR36,'R78s (VSC)'!AR36)</f>
        <v>0</v>
      </c>
      <c r="AS36" s="71">
        <f>AVERAGE('PR (VSC)'!AS36,'R78s (VSC)'!AS36)</f>
        <v>0</v>
      </c>
      <c r="AT36" s="50" t="str">
        <f t="shared" si="15"/>
        <v>Mar</v>
      </c>
      <c r="AU36" s="71">
        <f>AVERAGE('PR (VSC)'!AU36,'R78s (VSC)'!AU36)</f>
        <v>0.87244897959183665</v>
      </c>
      <c r="AV36" s="71">
        <f>AVERAGE('PR (VSC)'!AV36,'R78s (VSC)'!AV36)</f>
        <v>0.66326530612244905</v>
      </c>
      <c r="AW36" s="71">
        <f>AVERAGE('PR (VSC)'!AW36,'R78s (VSC)'!AW36)</f>
        <v>0.39285714285714285</v>
      </c>
      <c r="AX36" s="71">
        <f>AVERAGE('PR (VSC)'!AX36,'R78s (VSC)'!AX36)</f>
        <v>6.1224489795918324E-2</v>
      </c>
      <c r="AY36" s="71">
        <f>AVERAGE('PR (VSC)'!AY36,'R78s (VSC)'!AY36)</f>
        <v>0</v>
      </c>
      <c r="AZ36" s="71">
        <f>AVERAGE('PR (VSC)'!AZ36,'R78s (VSC)'!AZ36)</f>
        <v>0</v>
      </c>
      <c r="BA36" s="71">
        <f>AVERAGE('PR (VSC)'!BA36,'R78s (VSC)'!BA36)</f>
        <v>0</v>
      </c>
      <c r="BB36" s="71">
        <f>AVERAGE('PR (VSC)'!BB36,'R78s (VSC)'!BB36)</f>
        <v>0</v>
      </c>
      <c r="BC36" s="50" t="str">
        <f t="shared" si="16"/>
        <v>Mar</v>
      </c>
      <c r="BD36" s="71">
        <f>AVERAGE('PR (VSC)'!BD36,'R78s (VSC)'!BD36)</f>
        <v>0.87244897959183665</v>
      </c>
      <c r="BE36" s="71">
        <f>AVERAGE('PR (VSC)'!BE36,'R78s (VSC)'!BE36)</f>
        <v>0.66326530612244905</v>
      </c>
      <c r="BF36" s="71">
        <f>AVERAGE('PR (VSC)'!BF36,'R78s (VSC)'!BF36)</f>
        <v>0.39285714285714285</v>
      </c>
      <c r="BG36" s="71">
        <f>AVERAGE('PR (VSC)'!BG36,'R78s (VSC)'!BG36)</f>
        <v>6.1224489795918324E-2</v>
      </c>
      <c r="BH36" s="71">
        <f>AVERAGE('PR (VSC)'!BH36,'R78s (VSC)'!BH36)</f>
        <v>0</v>
      </c>
      <c r="BI36" s="71">
        <f>AVERAGE('PR (VSC)'!BI36,'R78s (VSC)'!BI36)</f>
        <v>0</v>
      </c>
      <c r="BJ36" s="71">
        <f>AVERAGE('PR (VSC)'!BJ36,'R78s (VSC)'!BJ36)</f>
        <v>0</v>
      </c>
      <c r="BK36" s="71">
        <f>AVERAGE('PR (VSC)'!BK36,'R78s (VSC)'!BK36)</f>
        <v>0</v>
      </c>
      <c r="BL36" s="50" t="str">
        <f t="shared" si="17"/>
        <v>Mar</v>
      </c>
      <c r="BM36" s="71">
        <f>AVERAGE('PR (VSC)'!BM36,'R78s (VSC)'!BM36)</f>
        <v>0.87244897959183665</v>
      </c>
      <c r="BN36" s="71">
        <f>AVERAGE('PR (VSC)'!BN36,'R78s (VSC)'!BN36)</f>
        <v>0.66326530612244905</v>
      </c>
      <c r="BO36" s="71">
        <f>AVERAGE('PR (VSC)'!BO36,'R78s (VSC)'!BO36)</f>
        <v>0.39285714285714285</v>
      </c>
      <c r="BP36" s="71">
        <f>AVERAGE('PR (VSC)'!BP36,'R78s (VSC)'!BP36)</f>
        <v>6.1224489795918324E-2</v>
      </c>
      <c r="BQ36" s="71">
        <f>AVERAGE('PR (VSC)'!BQ36,'R78s (VSC)'!BQ36)</f>
        <v>0</v>
      </c>
      <c r="BR36" s="71">
        <f>AVERAGE('PR (VSC)'!BR36,'R78s (VSC)'!BR36)</f>
        <v>0</v>
      </c>
      <c r="BS36" s="71">
        <f>AVERAGE('PR (VSC)'!BS36,'R78s (VSC)'!BS36)</f>
        <v>0</v>
      </c>
      <c r="BT36" s="71">
        <f>AVERAGE('PR (VSC)'!BT36,'R78s (VSC)'!BT36)</f>
        <v>0</v>
      </c>
      <c r="BU36" s="50" t="str">
        <f t="shared" si="18"/>
        <v>Mar</v>
      </c>
      <c r="BV36" s="71">
        <f>AVERAGE('PR (VSC)'!BV36,'R78s (VSC)'!BV36)</f>
        <v>0.87244897959183665</v>
      </c>
      <c r="BW36" s="71">
        <f>AVERAGE('PR (VSC)'!BW36,'R78s (VSC)'!BW36)</f>
        <v>0.66326530612244905</v>
      </c>
      <c r="BX36" s="71">
        <f>AVERAGE('PR (VSC)'!BX36,'R78s (VSC)'!BX36)</f>
        <v>0.39285714285714285</v>
      </c>
      <c r="BY36" s="71">
        <f>AVERAGE('PR (VSC)'!BY36,'R78s (VSC)'!BY36)</f>
        <v>6.1224489795918324E-2</v>
      </c>
      <c r="BZ36" s="71">
        <f>AVERAGE('PR (VSC)'!BZ36,'R78s (VSC)'!BZ36)</f>
        <v>0</v>
      </c>
      <c r="CA36" s="71">
        <f>AVERAGE('PR (VSC)'!CA36,'R78s (VSC)'!CA36)</f>
        <v>0</v>
      </c>
      <c r="CB36" s="71">
        <f>AVERAGE('PR (VSC)'!CB36,'R78s (VSC)'!CB36)</f>
        <v>0</v>
      </c>
      <c r="CC36" s="71">
        <f>AVERAGE('PR (VSC)'!CC36,'R78s (VSC)'!CC36)</f>
        <v>0</v>
      </c>
      <c r="CD36" s="50" t="str">
        <f t="shared" si="19"/>
        <v>Mar</v>
      </c>
      <c r="CE36" s="71">
        <f>AVERAGE('PR (VSC)'!CE36,'R78s (VSC)'!CE36)</f>
        <v>0.87244897959183665</v>
      </c>
      <c r="CF36" s="71">
        <f>AVERAGE('PR (VSC)'!CF36,'R78s (VSC)'!CF36)</f>
        <v>0.66326530612244905</v>
      </c>
      <c r="CG36" s="71">
        <f>AVERAGE('PR (VSC)'!CG36,'R78s (VSC)'!CG36)</f>
        <v>0.39285714285714285</v>
      </c>
      <c r="CH36" s="71">
        <f>AVERAGE('PR (VSC)'!CH36,'R78s (VSC)'!CH36)</f>
        <v>6.1224489795918324E-2</v>
      </c>
      <c r="CI36" s="71">
        <f>AVERAGE('PR (VSC)'!CI36,'R78s (VSC)'!CI36)</f>
        <v>0</v>
      </c>
      <c r="CJ36" s="71">
        <f>AVERAGE('PR (VSC)'!CJ36,'R78s (VSC)'!CJ36)</f>
        <v>0</v>
      </c>
      <c r="CK36" s="71">
        <f>AVERAGE('PR (VSC)'!CK36,'R78s (VSC)'!CK36)</f>
        <v>0</v>
      </c>
      <c r="CL36" s="71">
        <f>AVERAGE('PR (VSC)'!CL36,'R78s (VSC)'!CL36)</f>
        <v>0</v>
      </c>
    </row>
    <row r="37" spans="1:90" ht="13.7" customHeight="1">
      <c r="A37" s="50" t="str">
        <f t="shared" si="10"/>
        <v>Apr</v>
      </c>
      <c r="B37" s="70">
        <f>AVERAGE('PR (VSC)'!B37,'R78s (VSC)'!B37)</f>
        <v>0.88711734693877553</v>
      </c>
      <c r="C37" s="70">
        <f>AVERAGE('PR (VSC)'!C37,'R78s (VSC)'!C37)</f>
        <v>0.6830357142857143</v>
      </c>
      <c r="D37" s="70">
        <f>AVERAGE('PR (VSC)'!D37,'R78s (VSC)'!D37)</f>
        <v>0.41772959183673469</v>
      </c>
      <c r="E37" s="70">
        <f>AVERAGE('PR (VSC)'!E37,'R78s (VSC)'!E37)</f>
        <v>9.119897959183676E-2</v>
      </c>
      <c r="F37" s="70">
        <f>AVERAGE('PR (VSC)'!F37,'R78s (VSC)'!F37)</f>
        <v>0</v>
      </c>
      <c r="G37" s="70">
        <f>AVERAGE('PR (VSC)'!G37,'R78s (VSC)'!G37)</f>
        <v>0</v>
      </c>
      <c r="H37" s="70">
        <f>AVERAGE('PR (VSC)'!H37,'R78s (VSC)'!H37)</f>
        <v>0</v>
      </c>
      <c r="I37" s="70">
        <f>AVERAGE('PR (VSC)'!I37,'R78s (VSC)'!I37)</f>
        <v>0</v>
      </c>
      <c r="J37" s="68" t="str">
        <f t="shared" si="11"/>
        <v>Apr</v>
      </c>
      <c r="K37" s="70">
        <f>AVERAGE('PR (VSC)'!K37,'R78s (VSC)'!K37)</f>
        <v>0.88711734693877553</v>
      </c>
      <c r="L37" s="71">
        <f>AVERAGE('PR (VSC)'!L37,'R78s (VSC)'!L37)</f>
        <v>0.6830357142857143</v>
      </c>
      <c r="M37" s="71">
        <f>AVERAGE('PR (VSC)'!M37,'R78s (VSC)'!M37)</f>
        <v>0.41772959183673469</v>
      </c>
      <c r="N37" s="71">
        <f>AVERAGE('PR (VSC)'!N37,'R78s (VSC)'!N37)</f>
        <v>9.119897959183676E-2</v>
      </c>
      <c r="O37" s="71">
        <f>AVERAGE('PR (VSC)'!O37,'R78s (VSC)'!O37)</f>
        <v>0</v>
      </c>
      <c r="P37" s="71">
        <f>AVERAGE('PR (VSC)'!P37,'R78s (VSC)'!P37)</f>
        <v>0</v>
      </c>
      <c r="Q37" s="71">
        <f>AVERAGE('PR (VSC)'!Q37,'R78s (VSC)'!Q37)</f>
        <v>0</v>
      </c>
      <c r="R37" s="71">
        <f>AVERAGE('PR (VSC)'!R37,'R78s (VSC)'!R37)</f>
        <v>0</v>
      </c>
      <c r="S37" s="50" t="str">
        <f t="shared" si="12"/>
        <v>Apr</v>
      </c>
      <c r="T37" s="71">
        <f>AVERAGE('PR (VSC)'!T37,'R78s (VSC)'!T37)</f>
        <v>0.88711734693877553</v>
      </c>
      <c r="U37" s="71">
        <f>AVERAGE('PR (VSC)'!U37,'R78s (VSC)'!U37)</f>
        <v>0.6830357142857143</v>
      </c>
      <c r="V37" s="71">
        <f>AVERAGE('PR (VSC)'!V37,'R78s (VSC)'!V37)</f>
        <v>0.41772959183673469</v>
      </c>
      <c r="W37" s="71">
        <f>AVERAGE('PR (VSC)'!W37,'R78s (VSC)'!W37)</f>
        <v>9.119897959183676E-2</v>
      </c>
      <c r="X37" s="71">
        <f>AVERAGE('PR (VSC)'!X37,'R78s (VSC)'!X37)</f>
        <v>0</v>
      </c>
      <c r="Y37" s="71">
        <f>AVERAGE('PR (VSC)'!Y37,'R78s (VSC)'!Y37)</f>
        <v>0</v>
      </c>
      <c r="Z37" s="71">
        <f>AVERAGE('PR (VSC)'!Z37,'R78s (VSC)'!Z37)</f>
        <v>0</v>
      </c>
      <c r="AA37" s="71">
        <f>AVERAGE('PR (VSC)'!AA37,'R78s (VSC)'!AA37)</f>
        <v>0</v>
      </c>
      <c r="AB37" s="50" t="str">
        <f t="shared" si="13"/>
        <v>Apr</v>
      </c>
      <c r="AC37" s="71">
        <f>AVERAGE('PR (VSC)'!AC37,'R78s (VSC)'!AC37)</f>
        <v>0.88711734693877553</v>
      </c>
      <c r="AD37" s="71">
        <f>AVERAGE('PR (VSC)'!AD37,'R78s (VSC)'!AD37)</f>
        <v>0.6830357142857143</v>
      </c>
      <c r="AE37" s="71">
        <f>AVERAGE('PR (VSC)'!AE37,'R78s (VSC)'!AE37)</f>
        <v>0.41772959183673469</v>
      </c>
      <c r="AF37" s="71">
        <f>AVERAGE('PR (VSC)'!AF37,'R78s (VSC)'!AF37)</f>
        <v>9.119897959183676E-2</v>
      </c>
      <c r="AG37" s="71">
        <f>AVERAGE('PR (VSC)'!AG37,'R78s (VSC)'!AG37)</f>
        <v>0</v>
      </c>
      <c r="AH37" s="71">
        <f>AVERAGE('PR (VSC)'!AH37,'R78s (VSC)'!AH37)</f>
        <v>0</v>
      </c>
      <c r="AI37" s="71">
        <f>AVERAGE('PR (VSC)'!AI37,'R78s (VSC)'!AI37)</f>
        <v>0</v>
      </c>
      <c r="AJ37" s="71">
        <f>AVERAGE('PR (VSC)'!AJ37,'R78s (VSC)'!AJ37)</f>
        <v>0</v>
      </c>
      <c r="AK37" s="50" t="str">
        <f t="shared" si="14"/>
        <v>Apr</v>
      </c>
      <c r="AL37" s="71">
        <f>AVERAGE('PR (VSC)'!AL37,'R78s (VSC)'!AL37)</f>
        <v>0.88711734693877553</v>
      </c>
      <c r="AM37" s="71">
        <f>AVERAGE('PR (VSC)'!AM37,'R78s (VSC)'!AM37)</f>
        <v>0.6830357142857143</v>
      </c>
      <c r="AN37" s="71">
        <f>AVERAGE('PR (VSC)'!AN37,'R78s (VSC)'!AN37)</f>
        <v>0.41772959183673469</v>
      </c>
      <c r="AO37" s="71">
        <f>AVERAGE('PR (VSC)'!AO37,'R78s (VSC)'!AO37)</f>
        <v>9.119897959183676E-2</v>
      </c>
      <c r="AP37" s="71">
        <f>AVERAGE('PR (VSC)'!AP37,'R78s (VSC)'!AP37)</f>
        <v>0</v>
      </c>
      <c r="AQ37" s="71">
        <f>AVERAGE('PR (VSC)'!AQ37,'R78s (VSC)'!AQ37)</f>
        <v>0</v>
      </c>
      <c r="AR37" s="71">
        <f>AVERAGE('PR (VSC)'!AR37,'R78s (VSC)'!AR37)</f>
        <v>0</v>
      </c>
      <c r="AS37" s="71">
        <f>AVERAGE('PR (VSC)'!AS37,'R78s (VSC)'!AS37)</f>
        <v>0</v>
      </c>
      <c r="AT37" s="50" t="str">
        <f t="shared" si="15"/>
        <v>Apr</v>
      </c>
      <c r="AU37" s="71">
        <f>AVERAGE('PR (VSC)'!AU37,'R78s (VSC)'!AU37)</f>
        <v>0.88711734693877553</v>
      </c>
      <c r="AV37" s="71">
        <f>AVERAGE('PR (VSC)'!AV37,'R78s (VSC)'!AV37)</f>
        <v>0.6830357142857143</v>
      </c>
      <c r="AW37" s="71">
        <f>AVERAGE('PR (VSC)'!AW37,'R78s (VSC)'!AW37)</f>
        <v>0.41772959183673469</v>
      </c>
      <c r="AX37" s="71">
        <f>AVERAGE('PR (VSC)'!AX37,'R78s (VSC)'!AX37)</f>
        <v>9.119897959183676E-2</v>
      </c>
      <c r="AY37" s="71">
        <f>AVERAGE('PR (VSC)'!AY37,'R78s (VSC)'!AY37)</f>
        <v>0</v>
      </c>
      <c r="AZ37" s="71">
        <f>AVERAGE('PR (VSC)'!AZ37,'R78s (VSC)'!AZ37)</f>
        <v>0</v>
      </c>
      <c r="BA37" s="71">
        <f>AVERAGE('PR (VSC)'!BA37,'R78s (VSC)'!BA37)</f>
        <v>0</v>
      </c>
      <c r="BB37" s="71">
        <f>AVERAGE('PR (VSC)'!BB37,'R78s (VSC)'!BB37)</f>
        <v>0</v>
      </c>
      <c r="BC37" s="50" t="str">
        <f t="shared" si="16"/>
        <v>Apr</v>
      </c>
      <c r="BD37" s="71">
        <f>AVERAGE('PR (VSC)'!BD37,'R78s (VSC)'!BD37)</f>
        <v>0.88711734693877553</v>
      </c>
      <c r="BE37" s="71">
        <f>AVERAGE('PR (VSC)'!BE37,'R78s (VSC)'!BE37)</f>
        <v>0.6830357142857143</v>
      </c>
      <c r="BF37" s="71">
        <f>AVERAGE('PR (VSC)'!BF37,'R78s (VSC)'!BF37)</f>
        <v>0.41772959183673469</v>
      </c>
      <c r="BG37" s="71">
        <f>AVERAGE('PR (VSC)'!BG37,'R78s (VSC)'!BG37)</f>
        <v>9.119897959183676E-2</v>
      </c>
      <c r="BH37" s="71">
        <f>AVERAGE('PR (VSC)'!BH37,'R78s (VSC)'!BH37)</f>
        <v>0</v>
      </c>
      <c r="BI37" s="71">
        <f>AVERAGE('PR (VSC)'!BI37,'R78s (VSC)'!BI37)</f>
        <v>0</v>
      </c>
      <c r="BJ37" s="71">
        <f>AVERAGE('PR (VSC)'!BJ37,'R78s (VSC)'!BJ37)</f>
        <v>0</v>
      </c>
      <c r="BK37" s="71">
        <f>AVERAGE('PR (VSC)'!BK37,'R78s (VSC)'!BK37)</f>
        <v>0</v>
      </c>
      <c r="BL37" s="50" t="str">
        <f t="shared" si="17"/>
        <v>Apr</v>
      </c>
      <c r="BM37" s="71">
        <f>AVERAGE('PR (VSC)'!BM37,'R78s (VSC)'!BM37)</f>
        <v>0.88711734693877553</v>
      </c>
      <c r="BN37" s="71">
        <f>AVERAGE('PR (VSC)'!BN37,'R78s (VSC)'!BN37)</f>
        <v>0.6830357142857143</v>
      </c>
      <c r="BO37" s="71">
        <f>AVERAGE('PR (VSC)'!BO37,'R78s (VSC)'!BO37)</f>
        <v>0.41772959183673469</v>
      </c>
      <c r="BP37" s="71">
        <f>AVERAGE('PR (VSC)'!BP37,'R78s (VSC)'!BP37)</f>
        <v>9.119897959183676E-2</v>
      </c>
      <c r="BQ37" s="71">
        <f>AVERAGE('PR (VSC)'!BQ37,'R78s (VSC)'!BQ37)</f>
        <v>0</v>
      </c>
      <c r="BR37" s="71">
        <f>AVERAGE('PR (VSC)'!BR37,'R78s (VSC)'!BR37)</f>
        <v>0</v>
      </c>
      <c r="BS37" s="71">
        <f>AVERAGE('PR (VSC)'!BS37,'R78s (VSC)'!BS37)</f>
        <v>0</v>
      </c>
      <c r="BT37" s="71">
        <f>AVERAGE('PR (VSC)'!BT37,'R78s (VSC)'!BT37)</f>
        <v>0</v>
      </c>
      <c r="BU37" s="50" t="str">
        <f t="shared" si="18"/>
        <v>Apr</v>
      </c>
      <c r="BV37" s="71">
        <f>AVERAGE('PR (VSC)'!BV37,'R78s (VSC)'!BV37)</f>
        <v>0.88711734693877553</v>
      </c>
      <c r="BW37" s="71">
        <f>AVERAGE('PR (VSC)'!BW37,'R78s (VSC)'!BW37)</f>
        <v>0.6830357142857143</v>
      </c>
      <c r="BX37" s="71">
        <f>AVERAGE('PR (VSC)'!BX37,'R78s (VSC)'!BX37)</f>
        <v>0.41772959183673469</v>
      </c>
      <c r="BY37" s="71">
        <f>AVERAGE('PR (VSC)'!BY37,'R78s (VSC)'!BY37)</f>
        <v>9.119897959183676E-2</v>
      </c>
      <c r="BZ37" s="71">
        <f>AVERAGE('PR (VSC)'!BZ37,'R78s (VSC)'!BZ37)</f>
        <v>0</v>
      </c>
      <c r="CA37" s="71">
        <f>AVERAGE('PR (VSC)'!CA37,'R78s (VSC)'!CA37)</f>
        <v>0</v>
      </c>
      <c r="CB37" s="71">
        <f>AVERAGE('PR (VSC)'!CB37,'R78s (VSC)'!CB37)</f>
        <v>0</v>
      </c>
      <c r="CC37" s="71">
        <f>AVERAGE('PR (VSC)'!CC37,'R78s (VSC)'!CC37)</f>
        <v>0</v>
      </c>
      <c r="CD37" s="50" t="str">
        <f t="shared" si="19"/>
        <v>Apr</v>
      </c>
      <c r="CE37" s="71">
        <f>AVERAGE('PR (VSC)'!CE37,'R78s (VSC)'!CE37)</f>
        <v>0.88711734693877553</v>
      </c>
      <c r="CF37" s="71">
        <f>AVERAGE('PR (VSC)'!CF37,'R78s (VSC)'!CF37)</f>
        <v>0.6830357142857143</v>
      </c>
      <c r="CG37" s="71">
        <f>AVERAGE('PR (VSC)'!CG37,'R78s (VSC)'!CG37)</f>
        <v>0.41772959183673469</v>
      </c>
      <c r="CH37" s="71">
        <f>AVERAGE('PR (VSC)'!CH37,'R78s (VSC)'!CH37)</f>
        <v>9.119897959183676E-2</v>
      </c>
      <c r="CI37" s="71">
        <f>AVERAGE('PR (VSC)'!CI37,'R78s (VSC)'!CI37)</f>
        <v>0</v>
      </c>
      <c r="CJ37" s="71">
        <f>AVERAGE('PR (VSC)'!CJ37,'R78s (VSC)'!CJ37)</f>
        <v>0</v>
      </c>
      <c r="CK37" s="71">
        <f>AVERAGE('PR (VSC)'!CK37,'R78s (VSC)'!CK37)</f>
        <v>0</v>
      </c>
      <c r="CL37" s="71">
        <f>AVERAGE('PR (VSC)'!CL37,'R78s (VSC)'!CL37)</f>
        <v>0</v>
      </c>
    </row>
    <row r="38" spans="1:90" ht="13.7" customHeight="1">
      <c r="A38" s="50" t="str">
        <f t="shared" si="10"/>
        <v>May</v>
      </c>
      <c r="B38" s="70">
        <f>AVERAGE('PR (VSC)'!B38,'R78s (VSC)'!B38)</f>
        <v>0.90136054421768708</v>
      </c>
      <c r="C38" s="70">
        <f>AVERAGE('PR (VSC)'!C38,'R78s (VSC)'!C38)</f>
        <v>0.70238095238095233</v>
      </c>
      <c r="D38" s="70">
        <f>AVERAGE('PR (VSC)'!D38,'R78s (VSC)'!D38)</f>
        <v>0.44217687074829931</v>
      </c>
      <c r="E38" s="70">
        <f>AVERAGE('PR (VSC)'!E38,'R78s (VSC)'!E38)</f>
        <v>0.12074829931972791</v>
      </c>
      <c r="F38" s="70">
        <f>AVERAGE('PR (VSC)'!F38,'R78s (VSC)'!F38)</f>
        <v>0</v>
      </c>
      <c r="G38" s="70">
        <f>AVERAGE('PR (VSC)'!G38,'R78s (VSC)'!G38)</f>
        <v>0</v>
      </c>
      <c r="H38" s="70">
        <f>AVERAGE('PR (VSC)'!H38,'R78s (VSC)'!H38)</f>
        <v>0</v>
      </c>
      <c r="I38" s="70">
        <f>AVERAGE('PR (VSC)'!I38,'R78s (VSC)'!I38)</f>
        <v>0</v>
      </c>
      <c r="J38" s="68" t="str">
        <f t="shared" si="11"/>
        <v>May</v>
      </c>
      <c r="K38" s="70">
        <f>AVERAGE('PR (VSC)'!K38,'R78s (VSC)'!K38)</f>
        <v>0.90136054421768708</v>
      </c>
      <c r="L38" s="71">
        <f>AVERAGE('PR (VSC)'!L38,'R78s (VSC)'!L38)</f>
        <v>0.70238095238095233</v>
      </c>
      <c r="M38" s="71">
        <f>AVERAGE('PR (VSC)'!M38,'R78s (VSC)'!M38)</f>
        <v>0.44217687074829931</v>
      </c>
      <c r="N38" s="71">
        <f>AVERAGE('PR (VSC)'!N38,'R78s (VSC)'!N38)</f>
        <v>0.12074829931972791</v>
      </c>
      <c r="O38" s="71">
        <f>AVERAGE('PR (VSC)'!O38,'R78s (VSC)'!O38)</f>
        <v>0</v>
      </c>
      <c r="P38" s="71">
        <f>AVERAGE('PR (VSC)'!P38,'R78s (VSC)'!P38)</f>
        <v>0</v>
      </c>
      <c r="Q38" s="71">
        <f>AVERAGE('PR (VSC)'!Q38,'R78s (VSC)'!Q38)</f>
        <v>0</v>
      </c>
      <c r="R38" s="71">
        <f>AVERAGE('PR (VSC)'!R38,'R78s (VSC)'!R38)</f>
        <v>0</v>
      </c>
      <c r="S38" s="50" t="str">
        <f t="shared" si="12"/>
        <v>May</v>
      </c>
      <c r="T38" s="71">
        <f>AVERAGE('PR (VSC)'!T38,'R78s (VSC)'!T38)</f>
        <v>0.90136054421768708</v>
      </c>
      <c r="U38" s="71">
        <f>AVERAGE('PR (VSC)'!U38,'R78s (VSC)'!U38)</f>
        <v>0.70238095238095233</v>
      </c>
      <c r="V38" s="71">
        <f>AVERAGE('PR (VSC)'!V38,'R78s (VSC)'!V38)</f>
        <v>0.44217687074829931</v>
      </c>
      <c r="W38" s="71">
        <f>AVERAGE('PR (VSC)'!W38,'R78s (VSC)'!W38)</f>
        <v>0.12074829931972791</v>
      </c>
      <c r="X38" s="71">
        <f>AVERAGE('PR (VSC)'!X38,'R78s (VSC)'!X38)</f>
        <v>0</v>
      </c>
      <c r="Y38" s="71">
        <f>AVERAGE('PR (VSC)'!Y38,'R78s (VSC)'!Y38)</f>
        <v>0</v>
      </c>
      <c r="Z38" s="71">
        <f>AVERAGE('PR (VSC)'!Z38,'R78s (VSC)'!Z38)</f>
        <v>0</v>
      </c>
      <c r="AA38" s="71">
        <f>AVERAGE('PR (VSC)'!AA38,'R78s (VSC)'!AA38)</f>
        <v>0</v>
      </c>
      <c r="AB38" s="50" t="str">
        <f t="shared" si="13"/>
        <v>May</v>
      </c>
      <c r="AC38" s="71">
        <f>AVERAGE('PR (VSC)'!AC38,'R78s (VSC)'!AC38)</f>
        <v>0.90136054421768708</v>
      </c>
      <c r="AD38" s="71">
        <f>AVERAGE('PR (VSC)'!AD38,'R78s (VSC)'!AD38)</f>
        <v>0.70238095238095233</v>
      </c>
      <c r="AE38" s="71">
        <f>AVERAGE('PR (VSC)'!AE38,'R78s (VSC)'!AE38)</f>
        <v>0.44217687074829931</v>
      </c>
      <c r="AF38" s="71">
        <f>AVERAGE('PR (VSC)'!AF38,'R78s (VSC)'!AF38)</f>
        <v>0.12074829931972791</v>
      </c>
      <c r="AG38" s="71">
        <f>AVERAGE('PR (VSC)'!AG38,'R78s (VSC)'!AG38)</f>
        <v>0</v>
      </c>
      <c r="AH38" s="71">
        <f>AVERAGE('PR (VSC)'!AH38,'R78s (VSC)'!AH38)</f>
        <v>0</v>
      </c>
      <c r="AI38" s="71">
        <f>AVERAGE('PR (VSC)'!AI38,'R78s (VSC)'!AI38)</f>
        <v>0</v>
      </c>
      <c r="AJ38" s="71">
        <f>AVERAGE('PR (VSC)'!AJ38,'R78s (VSC)'!AJ38)</f>
        <v>0</v>
      </c>
      <c r="AK38" s="50" t="str">
        <f t="shared" si="14"/>
        <v>May</v>
      </c>
      <c r="AL38" s="71">
        <f>AVERAGE('PR (VSC)'!AL38,'R78s (VSC)'!AL38)</f>
        <v>0.90136054421768708</v>
      </c>
      <c r="AM38" s="71">
        <f>AVERAGE('PR (VSC)'!AM38,'R78s (VSC)'!AM38)</f>
        <v>0.70238095238095233</v>
      </c>
      <c r="AN38" s="71">
        <f>AVERAGE('PR (VSC)'!AN38,'R78s (VSC)'!AN38)</f>
        <v>0.44217687074829931</v>
      </c>
      <c r="AO38" s="71">
        <f>AVERAGE('PR (VSC)'!AO38,'R78s (VSC)'!AO38)</f>
        <v>0.12074829931972791</v>
      </c>
      <c r="AP38" s="71">
        <f>AVERAGE('PR (VSC)'!AP38,'R78s (VSC)'!AP38)</f>
        <v>0</v>
      </c>
      <c r="AQ38" s="71">
        <f>AVERAGE('PR (VSC)'!AQ38,'R78s (VSC)'!AQ38)</f>
        <v>0</v>
      </c>
      <c r="AR38" s="71">
        <f>AVERAGE('PR (VSC)'!AR38,'R78s (VSC)'!AR38)</f>
        <v>0</v>
      </c>
      <c r="AS38" s="71">
        <f>AVERAGE('PR (VSC)'!AS38,'R78s (VSC)'!AS38)</f>
        <v>0</v>
      </c>
      <c r="AT38" s="50" t="str">
        <f t="shared" si="15"/>
        <v>May</v>
      </c>
      <c r="AU38" s="71">
        <f>AVERAGE('PR (VSC)'!AU38,'R78s (VSC)'!AU38)</f>
        <v>0.90136054421768708</v>
      </c>
      <c r="AV38" s="71">
        <f>AVERAGE('PR (VSC)'!AV38,'R78s (VSC)'!AV38)</f>
        <v>0.70238095238095233</v>
      </c>
      <c r="AW38" s="71">
        <f>AVERAGE('PR (VSC)'!AW38,'R78s (VSC)'!AW38)</f>
        <v>0.44217687074829931</v>
      </c>
      <c r="AX38" s="71">
        <f>AVERAGE('PR (VSC)'!AX38,'R78s (VSC)'!AX38)</f>
        <v>0.12074829931972791</v>
      </c>
      <c r="AY38" s="71">
        <f>AVERAGE('PR (VSC)'!AY38,'R78s (VSC)'!AY38)</f>
        <v>0</v>
      </c>
      <c r="AZ38" s="71">
        <f>AVERAGE('PR (VSC)'!AZ38,'R78s (VSC)'!AZ38)</f>
        <v>0</v>
      </c>
      <c r="BA38" s="71">
        <f>AVERAGE('PR (VSC)'!BA38,'R78s (VSC)'!BA38)</f>
        <v>0</v>
      </c>
      <c r="BB38" s="71">
        <f>AVERAGE('PR (VSC)'!BB38,'R78s (VSC)'!BB38)</f>
        <v>0</v>
      </c>
      <c r="BC38" s="50" t="str">
        <f t="shared" si="16"/>
        <v>May</v>
      </c>
      <c r="BD38" s="71">
        <f>AVERAGE('PR (VSC)'!BD38,'R78s (VSC)'!BD38)</f>
        <v>0.90136054421768708</v>
      </c>
      <c r="BE38" s="71">
        <f>AVERAGE('PR (VSC)'!BE38,'R78s (VSC)'!BE38)</f>
        <v>0.70238095238095233</v>
      </c>
      <c r="BF38" s="71">
        <f>AVERAGE('PR (VSC)'!BF38,'R78s (VSC)'!BF38)</f>
        <v>0.44217687074829931</v>
      </c>
      <c r="BG38" s="71">
        <f>AVERAGE('PR (VSC)'!BG38,'R78s (VSC)'!BG38)</f>
        <v>0.12074829931972791</v>
      </c>
      <c r="BH38" s="71">
        <f>AVERAGE('PR (VSC)'!BH38,'R78s (VSC)'!BH38)</f>
        <v>0</v>
      </c>
      <c r="BI38" s="71">
        <f>AVERAGE('PR (VSC)'!BI38,'R78s (VSC)'!BI38)</f>
        <v>0</v>
      </c>
      <c r="BJ38" s="71">
        <f>AVERAGE('PR (VSC)'!BJ38,'R78s (VSC)'!BJ38)</f>
        <v>0</v>
      </c>
      <c r="BK38" s="71">
        <f>AVERAGE('PR (VSC)'!BK38,'R78s (VSC)'!BK38)</f>
        <v>0</v>
      </c>
      <c r="BL38" s="50" t="str">
        <f t="shared" si="17"/>
        <v>May</v>
      </c>
      <c r="BM38" s="71">
        <f>AVERAGE('PR (VSC)'!BM38,'R78s (VSC)'!BM38)</f>
        <v>0.90136054421768708</v>
      </c>
      <c r="BN38" s="71">
        <f>AVERAGE('PR (VSC)'!BN38,'R78s (VSC)'!BN38)</f>
        <v>0.70238095238095233</v>
      </c>
      <c r="BO38" s="71">
        <f>AVERAGE('PR (VSC)'!BO38,'R78s (VSC)'!BO38)</f>
        <v>0.44217687074829931</v>
      </c>
      <c r="BP38" s="71">
        <f>AVERAGE('PR (VSC)'!BP38,'R78s (VSC)'!BP38)</f>
        <v>0.12074829931972791</v>
      </c>
      <c r="BQ38" s="71">
        <f>AVERAGE('PR (VSC)'!BQ38,'R78s (VSC)'!BQ38)</f>
        <v>0</v>
      </c>
      <c r="BR38" s="71">
        <f>AVERAGE('PR (VSC)'!BR38,'R78s (VSC)'!BR38)</f>
        <v>0</v>
      </c>
      <c r="BS38" s="71">
        <f>AVERAGE('PR (VSC)'!BS38,'R78s (VSC)'!BS38)</f>
        <v>0</v>
      </c>
      <c r="BT38" s="71">
        <f>AVERAGE('PR (VSC)'!BT38,'R78s (VSC)'!BT38)</f>
        <v>0</v>
      </c>
      <c r="BU38" s="50" t="str">
        <f t="shared" si="18"/>
        <v>May</v>
      </c>
      <c r="BV38" s="71">
        <f>AVERAGE('PR (VSC)'!BV38,'R78s (VSC)'!BV38)</f>
        <v>0.90136054421768708</v>
      </c>
      <c r="BW38" s="71">
        <f>AVERAGE('PR (VSC)'!BW38,'R78s (VSC)'!BW38)</f>
        <v>0.70238095238095233</v>
      </c>
      <c r="BX38" s="71">
        <f>AVERAGE('PR (VSC)'!BX38,'R78s (VSC)'!BX38)</f>
        <v>0.44217687074829931</v>
      </c>
      <c r="BY38" s="71">
        <f>AVERAGE('PR (VSC)'!BY38,'R78s (VSC)'!BY38)</f>
        <v>0.12074829931972791</v>
      </c>
      <c r="BZ38" s="71">
        <f>AVERAGE('PR (VSC)'!BZ38,'R78s (VSC)'!BZ38)</f>
        <v>0</v>
      </c>
      <c r="CA38" s="71">
        <f>AVERAGE('PR (VSC)'!CA38,'R78s (VSC)'!CA38)</f>
        <v>0</v>
      </c>
      <c r="CB38" s="71">
        <f>AVERAGE('PR (VSC)'!CB38,'R78s (VSC)'!CB38)</f>
        <v>0</v>
      </c>
      <c r="CC38" s="71">
        <f>AVERAGE('PR (VSC)'!CC38,'R78s (VSC)'!CC38)</f>
        <v>0</v>
      </c>
      <c r="CD38" s="50" t="str">
        <f t="shared" si="19"/>
        <v>May</v>
      </c>
      <c r="CE38" s="71">
        <f>AVERAGE('PR (VSC)'!CE38,'R78s (VSC)'!CE38)</f>
        <v>0.90136054421768708</v>
      </c>
      <c r="CF38" s="71">
        <f>AVERAGE('PR (VSC)'!CF38,'R78s (VSC)'!CF38)</f>
        <v>0.70238095238095233</v>
      </c>
      <c r="CG38" s="71">
        <f>AVERAGE('PR (VSC)'!CG38,'R78s (VSC)'!CG38)</f>
        <v>0.44217687074829931</v>
      </c>
      <c r="CH38" s="71">
        <f>AVERAGE('PR (VSC)'!CH38,'R78s (VSC)'!CH38)</f>
        <v>0.12074829931972791</v>
      </c>
      <c r="CI38" s="71">
        <f>AVERAGE('PR (VSC)'!CI38,'R78s (VSC)'!CI38)</f>
        <v>0</v>
      </c>
      <c r="CJ38" s="71">
        <f>AVERAGE('PR (VSC)'!CJ38,'R78s (VSC)'!CJ38)</f>
        <v>0</v>
      </c>
      <c r="CK38" s="71">
        <f>AVERAGE('PR (VSC)'!CK38,'R78s (VSC)'!CK38)</f>
        <v>0</v>
      </c>
      <c r="CL38" s="71">
        <f>AVERAGE('PR (VSC)'!CL38,'R78s (VSC)'!CL38)</f>
        <v>0</v>
      </c>
    </row>
    <row r="39" spans="1:90" ht="13.7" customHeight="1">
      <c r="A39" s="50" t="str">
        <f t="shared" si="10"/>
        <v>Jun</v>
      </c>
      <c r="B39" s="70">
        <f>AVERAGE('PR (VSC)'!B39,'R78s (VSC)'!B39)</f>
        <v>0.9151785714285714</v>
      </c>
      <c r="C39" s="70">
        <f>AVERAGE('PR (VSC)'!C39,'R78s (VSC)'!C39)</f>
        <v>0.72130102040816335</v>
      </c>
      <c r="D39" s="70">
        <f>AVERAGE('PR (VSC)'!D39,'R78s (VSC)'!D39)</f>
        <v>0.4661989795918367</v>
      </c>
      <c r="E39" s="70">
        <f>AVERAGE('PR (VSC)'!E39,'R78s (VSC)'!E39)</f>
        <v>0.14987244897959184</v>
      </c>
      <c r="F39" s="70">
        <f>AVERAGE('PR (VSC)'!F39,'R78s (VSC)'!F39)</f>
        <v>0</v>
      </c>
      <c r="G39" s="70">
        <f>AVERAGE('PR (VSC)'!G39,'R78s (VSC)'!G39)</f>
        <v>0</v>
      </c>
      <c r="H39" s="70">
        <f>AVERAGE('PR (VSC)'!H39,'R78s (VSC)'!H39)</f>
        <v>0</v>
      </c>
      <c r="I39" s="70">
        <f>AVERAGE('PR (VSC)'!I39,'R78s (VSC)'!I39)</f>
        <v>0</v>
      </c>
      <c r="J39" s="68" t="str">
        <f t="shared" si="11"/>
        <v>Jun</v>
      </c>
      <c r="K39" s="70">
        <f>AVERAGE('PR (VSC)'!K39,'R78s (VSC)'!K39)</f>
        <v>0.9151785714285714</v>
      </c>
      <c r="L39" s="71">
        <f>AVERAGE('PR (VSC)'!L39,'R78s (VSC)'!L39)</f>
        <v>0.72130102040816335</v>
      </c>
      <c r="M39" s="71">
        <f>AVERAGE('PR (VSC)'!M39,'R78s (VSC)'!M39)</f>
        <v>0.4661989795918367</v>
      </c>
      <c r="N39" s="71">
        <f>AVERAGE('PR (VSC)'!N39,'R78s (VSC)'!N39)</f>
        <v>0.14987244897959184</v>
      </c>
      <c r="O39" s="71">
        <f>AVERAGE('PR (VSC)'!O39,'R78s (VSC)'!O39)</f>
        <v>0</v>
      </c>
      <c r="P39" s="71">
        <f>AVERAGE('PR (VSC)'!P39,'R78s (VSC)'!P39)</f>
        <v>0</v>
      </c>
      <c r="Q39" s="71">
        <f>AVERAGE('PR (VSC)'!Q39,'R78s (VSC)'!Q39)</f>
        <v>0</v>
      </c>
      <c r="R39" s="71">
        <f>AVERAGE('PR (VSC)'!R39,'R78s (VSC)'!R39)</f>
        <v>0</v>
      </c>
      <c r="S39" s="50" t="str">
        <f t="shared" si="12"/>
        <v>Jun</v>
      </c>
      <c r="T39" s="71">
        <f>AVERAGE('PR (VSC)'!T39,'R78s (VSC)'!T39)</f>
        <v>0.9151785714285714</v>
      </c>
      <c r="U39" s="71">
        <f>AVERAGE('PR (VSC)'!U39,'R78s (VSC)'!U39)</f>
        <v>0.72130102040816335</v>
      </c>
      <c r="V39" s="71">
        <f>AVERAGE('PR (VSC)'!V39,'R78s (VSC)'!V39)</f>
        <v>0.4661989795918367</v>
      </c>
      <c r="W39" s="71">
        <f>AVERAGE('PR (VSC)'!W39,'R78s (VSC)'!W39)</f>
        <v>0.14987244897959184</v>
      </c>
      <c r="X39" s="71">
        <f>AVERAGE('PR (VSC)'!X39,'R78s (VSC)'!X39)</f>
        <v>0</v>
      </c>
      <c r="Y39" s="71">
        <f>AVERAGE('PR (VSC)'!Y39,'R78s (VSC)'!Y39)</f>
        <v>0</v>
      </c>
      <c r="Z39" s="71">
        <f>AVERAGE('PR (VSC)'!Z39,'R78s (VSC)'!Z39)</f>
        <v>0</v>
      </c>
      <c r="AA39" s="71">
        <f>AVERAGE('PR (VSC)'!AA39,'R78s (VSC)'!AA39)</f>
        <v>0</v>
      </c>
      <c r="AB39" s="50" t="str">
        <f t="shared" si="13"/>
        <v>Jun</v>
      </c>
      <c r="AC39" s="71">
        <f>AVERAGE('PR (VSC)'!AC39,'R78s (VSC)'!AC39)</f>
        <v>0.9151785714285714</v>
      </c>
      <c r="AD39" s="71">
        <f>AVERAGE('PR (VSC)'!AD39,'R78s (VSC)'!AD39)</f>
        <v>0.72130102040816335</v>
      </c>
      <c r="AE39" s="71">
        <f>AVERAGE('PR (VSC)'!AE39,'R78s (VSC)'!AE39)</f>
        <v>0.4661989795918367</v>
      </c>
      <c r="AF39" s="71">
        <f>AVERAGE('PR (VSC)'!AF39,'R78s (VSC)'!AF39)</f>
        <v>0.14987244897959184</v>
      </c>
      <c r="AG39" s="71">
        <f>AVERAGE('PR (VSC)'!AG39,'R78s (VSC)'!AG39)</f>
        <v>0</v>
      </c>
      <c r="AH39" s="71">
        <f>AVERAGE('PR (VSC)'!AH39,'R78s (VSC)'!AH39)</f>
        <v>0</v>
      </c>
      <c r="AI39" s="71">
        <f>AVERAGE('PR (VSC)'!AI39,'R78s (VSC)'!AI39)</f>
        <v>0</v>
      </c>
      <c r="AJ39" s="71">
        <f>AVERAGE('PR (VSC)'!AJ39,'R78s (VSC)'!AJ39)</f>
        <v>0</v>
      </c>
      <c r="AK39" s="50" t="str">
        <f t="shared" si="14"/>
        <v>Jun</v>
      </c>
      <c r="AL39" s="71">
        <f>AVERAGE('PR (VSC)'!AL39,'R78s (VSC)'!AL39)</f>
        <v>0.9151785714285714</v>
      </c>
      <c r="AM39" s="71">
        <f>AVERAGE('PR (VSC)'!AM39,'R78s (VSC)'!AM39)</f>
        <v>0.72130102040816335</v>
      </c>
      <c r="AN39" s="71">
        <f>AVERAGE('PR (VSC)'!AN39,'R78s (VSC)'!AN39)</f>
        <v>0.4661989795918367</v>
      </c>
      <c r="AO39" s="71">
        <f>AVERAGE('PR (VSC)'!AO39,'R78s (VSC)'!AO39)</f>
        <v>0.14987244897959184</v>
      </c>
      <c r="AP39" s="71">
        <f>AVERAGE('PR (VSC)'!AP39,'R78s (VSC)'!AP39)</f>
        <v>0</v>
      </c>
      <c r="AQ39" s="71">
        <f>AVERAGE('PR (VSC)'!AQ39,'R78s (VSC)'!AQ39)</f>
        <v>0</v>
      </c>
      <c r="AR39" s="71">
        <f>AVERAGE('PR (VSC)'!AR39,'R78s (VSC)'!AR39)</f>
        <v>0</v>
      </c>
      <c r="AS39" s="71">
        <f>AVERAGE('PR (VSC)'!AS39,'R78s (VSC)'!AS39)</f>
        <v>0</v>
      </c>
      <c r="AT39" s="50" t="str">
        <f t="shared" si="15"/>
        <v>Jun</v>
      </c>
      <c r="AU39" s="71">
        <f>AVERAGE('PR (VSC)'!AU39,'R78s (VSC)'!AU39)</f>
        <v>0.9151785714285714</v>
      </c>
      <c r="AV39" s="71">
        <f>AVERAGE('PR (VSC)'!AV39,'R78s (VSC)'!AV39)</f>
        <v>0.72130102040816335</v>
      </c>
      <c r="AW39" s="71">
        <f>AVERAGE('PR (VSC)'!AW39,'R78s (VSC)'!AW39)</f>
        <v>0.4661989795918367</v>
      </c>
      <c r="AX39" s="71">
        <f>AVERAGE('PR (VSC)'!AX39,'R78s (VSC)'!AX39)</f>
        <v>0.14987244897959184</v>
      </c>
      <c r="AY39" s="71">
        <f>AVERAGE('PR (VSC)'!AY39,'R78s (VSC)'!AY39)</f>
        <v>0</v>
      </c>
      <c r="AZ39" s="71">
        <f>AVERAGE('PR (VSC)'!AZ39,'R78s (VSC)'!AZ39)</f>
        <v>0</v>
      </c>
      <c r="BA39" s="71">
        <f>AVERAGE('PR (VSC)'!BA39,'R78s (VSC)'!BA39)</f>
        <v>0</v>
      </c>
      <c r="BB39" s="71">
        <f>AVERAGE('PR (VSC)'!BB39,'R78s (VSC)'!BB39)</f>
        <v>0</v>
      </c>
      <c r="BC39" s="50" t="str">
        <f t="shared" si="16"/>
        <v>Jun</v>
      </c>
      <c r="BD39" s="71">
        <f>AVERAGE('PR (VSC)'!BD39,'R78s (VSC)'!BD39)</f>
        <v>0.9151785714285714</v>
      </c>
      <c r="BE39" s="71">
        <f>AVERAGE('PR (VSC)'!BE39,'R78s (VSC)'!BE39)</f>
        <v>0.72130102040816335</v>
      </c>
      <c r="BF39" s="71">
        <f>AVERAGE('PR (VSC)'!BF39,'R78s (VSC)'!BF39)</f>
        <v>0.4661989795918367</v>
      </c>
      <c r="BG39" s="71">
        <f>AVERAGE('PR (VSC)'!BG39,'R78s (VSC)'!BG39)</f>
        <v>0.14987244897959184</v>
      </c>
      <c r="BH39" s="71">
        <f>AVERAGE('PR (VSC)'!BH39,'R78s (VSC)'!BH39)</f>
        <v>0</v>
      </c>
      <c r="BI39" s="71">
        <f>AVERAGE('PR (VSC)'!BI39,'R78s (VSC)'!BI39)</f>
        <v>0</v>
      </c>
      <c r="BJ39" s="71">
        <f>AVERAGE('PR (VSC)'!BJ39,'R78s (VSC)'!BJ39)</f>
        <v>0</v>
      </c>
      <c r="BK39" s="71">
        <f>AVERAGE('PR (VSC)'!BK39,'R78s (VSC)'!BK39)</f>
        <v>0</v>
      </c>
      <c r="BL39" s="50" t="str">
        <f t="shared" si="17"/>
        <v>Jun</v>
      </c>
      <c r="BM39" s="71">
        <f>AVERAGE('PR (VSC)'!BM39,'R78s (VSC)'!BM39)</f>
        <v>0.9151785714285714</v>
      </c>
      <c r="BN39" s="71">
        <f>AVERAGE('PR (VSC)'!BN39,'R78s (VSC)'!BN39)</f>
        <v>0.72130102040816335</v>
      </c>
      <c r="BO39" s="71">
        <f>AVERAGE('PR (VSC)'!BO39,'R78s (VSC)'!BO39)</f>
        <v>0.4661989795918367</v>
      </c>
      <c r="BP39" s="71">
        <f>AVERAGE('PR (VSC)'!BP39,'R78s (VSC)'!BP39)</f>
        <v>0.14987244897959184</v>
      </c>
      <c r="BQ39" s="71">
        <f>AVERAGE('PR (VSC)'!BQ39,'R78s (VSC)'!BQ39)</f>
        <v>0</v>
      </c>
      <c r="BR39" s="71">
        <f>AVERAGE('PR (VSC)'!BR39,'R78s (VSC)'!BR39)</f>
        <v>0</v>
      </c>
      <c r="BS39" s="71">
        <f>AVERAGE('PR (VSC)'!BS39,'R78s (VSC)'!BS39)</f>
        <v>0</v>
      </c>
      <c r="BT39" s="71">
        <f>AVERAGE('PR (VSC)'!BT39,'R78s (VSC)'!BT39)</f>
        <v>0</v>
      </c>
      <c r="BU39" s="50" t="str">
        <f t="shared" si="18"/>
        <v>Jun</v>
      </c>
      <c r="BV39" s="71">
        <f>AVERAGE('PR (VSC)'!BV39,'R78s (VSC)'!BV39)</f>
        <v>0.9151785714285714</v>
      </c>
      <c r="BW39" s="71">
        <f>AVERAGE('PR (VSC)'!BW39,'R78s (VSC)'!BW39)</f>
        <v>0.72130102040816335</v>
      </c>
      <c r="BX39" s="71">
        <f>AVERAGE('PR (VSC)'!BX39,'R78s (VSC)'!BX39)</f>
        <v>0.4661989795918367</v>
      </c>
      <c r="BY39" s="71">
        <f>AVERAGE('PR (VSC)'!BY39,'R78s (VSC)'!BY39)</f>
        <v>0.14987244897959184</v>
      </c>
      <c r="BZ39" s="71">
        <f>AVERAGE('PR (VSC)'!BZ39,'R78s (VSC)'!BZ39)</f>
        <v>0</v>
      </c>
      <c r="CA39" s="71">
        <f>AVERAGE('PR (VSC)'!CA39,'R78s (VSC)'!CA39)</f>
        <v>0</v>
      </c>
      <c r="CB39" s="71">
        <f>AVERAGE('PR (VSC)'!CB39,'R78s (VSC)'!CB39)</f>
        <v>0</v>
      </c>
      <c r="CC39" s="71">
        <f>AVERAGE('PR (VSC)'!CC39,'R78s (VSC)'!CC39)</f>
        <v>0</v>
      </c>
      <c r="CD39" s="50" t="str">
        <f t="shared" si="19"/>
        <v>Jun</v>
      </c>
      <c r="CE39" s="71">
        <f>AVERAGE('PR (VSC)'!CE39,'R78s (VSC)'!CE39)</f>
        <v>0.9151785714285714</v>
      </c>
      <c r="CF39" s="71">
        <f>AVERAGE('PR (VSC)'!CF39,'R78s (VSC)'!CF39)</f>
        <v>0.72130102040816335</v>
      </c>
      <c r="CG39" s="71">
        <f>AVERAGE('PR (VSC)'!CG39,'R78s (VSC)'!CG39)</f>
        <v>0.4661989795918367</v>
      </c>
      <c r="CH39" s="71">
        <f>AVERAGE('PR (VSC)'!CH39,'R78s (VSC)'!CH39)</f>
        <v>0.14987244897959184</v>
      </c>
      <c r="CI39" s="71">
        <f>AVERAGE('PR (VSC)'!CI39,'R78s (VSC)'!CI39)</f>
        <v>0</v>
      </c>
      <c r="CJ39" s="71">
        <f>AVERAGE('PR (VSC)'!CJ39,'R78s (VSC)'!CJ39)</f>
        <v>0</v>
      </c>
      <c r="CK39" s="71">
        <f>AVERAGE('PR (VSC)'!CK39,'R78s (VSC)'!CK39)</f>
        <v>0</v>
      </c>
      <c r="CL39" s="71">
        <f>AVERAGE('PR (VSC)'!CL39,'R78s (VSC)'!CL39)</f>
        <v>0</v>
      </c>
    </row>
    <row r="40" spans="1:90" ht="13.7" customHeight="1">
      <c r="A40" s="50" t="str">
        <f t="shared" si="10"/>
        <v>Jul</v>
      </c>
      <c r="B40" s="70">
        <f>AVERAGE('PR (VSC)'!B40,'R78s (VSC)'!B40)</f>
        <v>0.9285714285714286</v>
      </c>
      <c r="C40" s="70">
        <f>AVERAGE('PR (VSC)'!C40,'R78s (VSC)'!C40)</f>
        <v>0.73979591836734693</v>
      </c>
      <c r="D40" s="70">
        <f>AVERAGE('PR (VSC)'!D40,'R78s (VSC)'!D40)</f>
        <v>0.48979591836734693</v>
      </c>
      <c r="E40" s="70">
        <f>AVERAGE('PR (VSC)'!E40,'R78s (VSC)'!E40)</f>
        <v>0.17857142857142855</v>
      </c>
      <c r="F40" s="70">
        <f>AVERAGE('PR (VSC)'!F40,'R78s (VSC)'!F40)</f>
        <v>0</v>
      </c>
      <c r="G40" s="70">
        <f>AVERAGE('PR (VSC)'!G40,'R78s (VSC)'!G40)</f>
        <v>0</v>
      </c>
      <c r="H40" s="70">
        <f>AVERAGE('PR (VSC)'!H40,'R78s (VSC)'!H40)</f>
        <v>0</v>
      </c>
      <c r="I40" s="70">
        <f>AVERAGE('PR (VSC)'!I40,'R78s (VSC)'!I40)</f>
        <v>0</v>
      </c>
      <c r="J40" s="68" t="str">
        <f t="shared" si="11"/>
        <v>Jul</v>
      </c>
      <c r="K40" s="70">
        <f>AVERAGE('PR (VSC)'!K40,'R78s (VSC)'!K40)</f>
        <v>0.9285714285714286</v>
      </c>
      <c r="L40" s="71">
        <f>AVERAGE('PR (VSC)'!L40,'R78s (VSC)'!L40)</f>
        <v>0.73979591836734693</v>
      </c>
      <c r="M40" s="71">
        <f>AVERAGE('PR (VSC)'!M40,'R78s (VSC)'!M40)</f>
        <v>0.48979591836734693</v>
      </c>
      <c r="N40" s="71">
        <f>AVERAGE('PR (VSC)'!N40,'R78s (VSC)'!N40)</f>
        <v>0.17857142857142855</v>
      </c>
      <c r="O40" s="71">
        <f>AVERAGE('PR (VSC)'!O40,'R78s (VSC)'!O40)</f>
        <v>0</v>
      </c>
      <c r="P40" s="71">
        <f>AVERAGE('PR (VSC)'!P40,'R78s (VSC)'!P40)</f>
        <v>0</v>
      </c>
      <c r="Q40" s="71">
        <f>AVERAGE('PR (VSC)'!Q40,'R78s (VSC)'!Q40)</f>
        <v>0</v>
      </c>
      <c r="R40" s="71">
        <f>AVERAGE('PR (VSC)'!R40,'R78s (VSC)'!R40)</f>
        <v>0</v>
      </c>
      <c r="S40" s="50" t="str">
        <f t="shared" si="12"/>
        <v>Jul</v>
      </c>
      <c r="T40" s="71">
        <f>AVERAGE('PR (VSC)'!T40,'R78s (VSC)'!T40)</f>
        <v>0.9285714285714286</v>
      </c>
      <c r="U40" s="71">
        <f>AVERAGE('PR (VSC)'!U40,'R78s (VSC)'!U40)</f>
        <v>0.73979591836734693</v>
      </c>
      <c r="V40" s="71">
        <f>AVERAGE('PR (VSC)'!V40,'R78s (VSC)'!V40)</f>
        <v>0.48979591836734693</v>
      </c>
      <c r="W40" s="71">
        <f>AVERAGE('PR (VSC)'!W40,'R78s (VSC)'!W40)</f>
        <v>0.17857142857142855</v>
      </c>
      <c r="X40" s="71">
        <f>AVERAGE('PR (VSC)'!X40,'R78s (VSC)'!X40)</f>
        <v>0</v>
      </c>
      <c r="Y40" s="71">
        <f>AVERAGE('PR (VSC)'!Y40,'R78s (VSC)'!Y40)</f>
        <v>0</v>
      </c>
      <c r="Z40" s="71">
        <f>AVERAGE('PR (VSC)'!Z40,'R78s (VSC)'!Z40)</f>
        <v>0</v>
      </c>
      <c r="AA40" s="71">
        <f>AVERAGE('PR (VSC)'!AA40,'R78s (VSC)'!AA40)</f>
        <v>0</v>
      </c>
      <c r="AB40" s="50" t="str">
        <f t="shared" si="13"/>
        <v>Jul</v>
      </c>
      <c r="AC40" s="71">
        <f>AVERAGE('PR (VSC)'!AC40,'R78s (VSC)'!AC40)</f>
        <v>0.9285714285714286</v>
      </c>
      <c r="AD40" s="71">
        <f>AVERAGE('PR (VSC)'!AD40,'R78s (VSC)'!AD40)</f>
        <v>0.73979591836734693</v>
      </c>
      <c r="AE40" s="71">
        <f>AVERAGE('PR (VSC)'!AE40,'R78s (VSC)'!AE40)</f>
        <v>0.48979591836734693</v>
      </c>
      <c r="AF40" s="71">
        <f>AVERAGE('PR (VSC)'!AF40,'R78s (VSC)'!AF40)</f>
        <v>0.17857142857142855</v>
      </c>
      <c r="AG40" s="71">
        <f>AVERAGE('PR (VSC)'!AG40,'R78s (VSC)'!AG40)</f>
        <v>0</v>
      </c>
      <c r="AH40" s="71">
        <f>AVERAGE('PR (VSC)'!AH40,'R78s (VSC)'!AH40)</f>
        <v>0</v>
      </c>
      <c r="AI40" s="71">
        <f>AVERAGE('PR (VSC)'!AI40,'R78s (VSC)'!AI40)</f>
        <v>0</v>
      </c>
      <c r="AJ40" s="71">
        <f>AVERAGE('PR (VSC)'!AJ40,'R78s (VSC)'!AJ40)</f>
        <v>0</v>
      </c>
      <c r="AK40" s="50" t="str">
        <f t="shared" si="14"/>
        <v>Jul</v>
      </c>
      <c r="AL40" s="71">
        <f>AVERAGE('PR (VSC)'!AL40,'R78s (VSC)'!AL40)</f>
        <v>0.9285714285714286</v>
      </c>
      <c r="AM40" s="71">
        <f>AVERAGE('PR (VSC)'!AM40,'R78s (VSC)'!AM40)</f>
        <v>0.73979591836734693</v>
      </c>
      <c r="AN40" s="71">
        <f>AVERAGE('PR (VSC)'!AN40,'R78s (VSC)'!AN40)</f>
        <v>0.48979591836734693</v>
      </c>
      <c r="AO40" s="71">
        <f>AVERAGE('PR (VSC)'!AO40,'R78s (VSC)'!AO40)</f>
        <v>0.17857142857142855</v>
      </c>
      <c r="AP40" s="71">
        <f>AVERAGE('PR (VSC)'!AP40,'R78s (VSC)'!AP40)</f>
        <v>0</v>
      </c>
      <c r="AQ40" s="71">
        <f>AVERAGE('PR (VSC)'!AQ40,'R78s (VSC)'!AQ40)</f>
        <v>0</v>
      </c>
      <c r="AR40" s="71">
        <f>AVERAGE('PR (VSC)'!AR40,'R78s (VSC)'!AR40)</f>
        <v>0</v>
      </c>
      <c r="AS40" s="71">
        <f>AVERAGE('PR (VSC)'!AS40,'R78s (VSC)'!AS40)</f>
        <v>0</v>
      </c>
      <c r="AT40" s="50" t="str">
        <f t="shared" si="15"/>
        <v>Jul</v>
      </c>
      <c r="AU40" s="71">
        <f>AVERAGE('PR (VSC)'!AU40,'R78s (VSC)'!AU40)</f>
        <v>0.9285714285714286</v>
      </c>
      <c r="AV40" s="71">
        <f>AVERAGE('PR (VSC)'!AV40,'R78s (VSC)'!AV40)</f>
        <v>0.73979591836734693</v>
      </c>
      <c r="AW40" s="71">
        <f>AVERAGE('PR (VSC)'!AW40,'R78s (VSC)'!AW40)</f>
        <v>0.48979591836734693</v>
      </c>
      <c r="AX40" s="71">
        <f>AVERAGE('PR (VSC)'!AX40,'R78s (VSC)'!AX40)</f>
        <v>0.17857142857142855</v>
      </c>
      <c r="AY40" s="71">
        <f>AVERAGE('PR (VSC)'!AY40,'R78s (VSC)'!AY40)</f>
        <v>0</v>
      </c>
      <c r="AZ40" s="71">
        <f>AVERAGE('PR (VSC)'!AZ40,'R78s (VSC)'!AZ40)</f>
        <v>0</v>
      </c>
      <c r="BA40" s="71">
        <f>AVERAGE('PR (VSC)'!BA40,'R78s (VSC)'!BA40)</f>
        <v>0</v>
      </c>
      <c r="BB40" s="71">
        <f>AVERAGE('PR (VSC)'!BB40,'R78s (VSC)'!BB40)</f>
        <v>0</v>
      </c>
      <c r="BC40" s="50" t="str">
        <f t="shared" si="16"/>
        <v>Jul</v>
      </c>
      <c r="BD40" s="71">
        <f>AVERAGE('PR (VSC)'!BD40,'R78s (VSC)'!BD40)</f>
        <v>0.9285714285714286</v>
      </c>
      <c r="BE40" s="71">
        <f>AVERAGE('PR (VSC)'!BE40,'R78s (VSC)'!BE40)</f>
        <v>0.73979591836734693</v>
      </c>
      <c r="BF40" s="71">
        <f>AVERAGE('PR (VSC)'!BF40,'R78s (VSC)'!BF40)</f>
        <v>0.48979591836734693</v>
      </c>
      <c r="BG40" s="71">
        <f>AVERAGE('PR (VSC)'!BG40,'R78s (VSC)'!BG40)</f>
        <v>0.17857142857142855</v>
      </c>
      <c r="BH40" s="71">
        <f>AVERAGE('PR (VSC)'!BH40,'R78s (VSC)'!BH40)</f>
        <v>0</v>
      </c>
      <c r="BI40" s="71">
        <f>AVERAGE('PR (VSC)'!BI40,'R78s (VSC)'!BI40)</f>
        <v>0</v>
      </c>
      <c r="BJ40" s="71">
        <f>AVERAGE('PR (VSC)'!BJ40,'R78s (VSC)'!BJ40)</f>
        <v>0</v>
      </c>
      <c r="BK40" s="71">
        <f>AVERAGE('PR (VSC)'!BK40,'R78s (VSC)'!BK40)</f>
        <v>0</v>
      </c>
      <c r="BL40" s="50" t="str">
        <f t="shared" si="17"/>
        <v>Jul</v>
      </c>
      <c r="BM40" s="71">
        <f>AVERAGE('PR (VSC)'!BM40,'R78s (VSC)'!BM40)</f>
        <v>0.9285714285714286</v>
      </c>
      <c r="BN40" s="71">
        <f>AVERAGE('PR (VSC)'!BN40,'R78s (VSC)'!BN40)</f>
        <v>0.73979591836734693</v>
      </c>
      <c r="BO40" s="71">
        <f>AVERAGE('PR (VSC)'!BO40,'R78s (VSC)'!BO40)</f>
        <v>0.48979591836734693</v>
      </c>
      <c r="BP40" s="71">
        <f>AVERAGE('PR (VSC)'!BP40,'R78s (VSC)'!BP40)</f>
        <v>0.17857142857142855</v>
      </c>
      <c r="BQ40" s="71">
        <f>AVERAGE('PR (VSC)'!BQ40,'R78s (VSC)'!BQ40)</f>
        <v>0</v>
      </c>
      <c r="BR40" s="71">
        <f>AVERAGE('PR (VSC)'!BR40,'R78s (VSC)'!BR40)</f>
        <v>0</v>
      </c>
      <c r="BS40" s="71">
        <f>AVERAGE('PR (VSC)'!BS40,'R78s (VSC)'!BS40)</f>
        <v>0</v>
      </c>
      <c r="BT40" s="71">
        <f>AVERAGE('PR (VSC)'!BT40,'R78s (VSC)'!BT40)</f>
        <v>0</v>
      </c>
      <c r="BU40" s="50" t="str">
        <f t="shared" si="18"/>
        <v>Jul</v>
      </c>
      <c r="BV40" s="71">
        <f>AVERAGE('PR (VSC)'!BV40,'R78s (VSC)'!BV40)</f>
        <v>0.9285714285714286</v>
      </c>
      <c r="BW40" s="71">
        <f>AVERAGE('PR (VSC)'!BW40,'R78s (VSC)'!BW40)</f>
        <v>0.73979591836734693</v>
      </c>
      <c r="BX40" s="71">
        <f>AVERAGE('PR (VSC)'!BX40,'R78s (VSC)'!BX40)</f>
        <v>0.48979591836734693</v>
      </c>
      <c r="BY40" s="71">
        <f>AVERAGE('PR (VSC)'!BY40,'R78s (VSC)'!BY40)</f>
        <v>0.17857142857142855</v>
      </c>
      <c r="BZ40" s="71">
        <f>AVERAGE('PR (VSC)'!BZ40,'R78s (VSC)'!BZ40)</f>
        <v>0</v>
      </c>
      <c r="CA40" s="71">
        <f>AVERAGE('PR (VSC)'!CA40,'R78s (VSC)'!CA40)</f>
        <v>0</v>
      </c>
      <c r="CB40" s="71">
        <f>AVERAGE('PR (VSC)'!CB40,'R78s (VSC)'!CB40)</f>
        <v>0</v>
      </c>
      <c r="CC40" s="71">
        <f>AVERAGE('PR (VSC)'!CC40,'R78s (VSC)'!CC40)</f>
        <v>0</v>
      </c>
      <c r="CD40" s="50" t="str">
        <f t="shared" si="19"/>
        <v>Jul</v>
      </c>
      <c r="CE40" s="71">
        <f>AVERAGE('PR (VSC)'!CE40,'R78s (VSC)'!CE40)</f>
        <v>0.9285714285714286</v>
      </c>
      <c r="CF40" s="71">
        <f>AVERAGE('PR (VSC)'!CF40,'R78s (VSC)'!CF40)</f>
        <v>0.73979591836734693</v>
      </c>
      <c r="CG40" s="71">
        <f>AVERAGE('PR (VSC)'!CG40,'R78s (VSC)'!CG40)</f>
        <v>0.48979591836734693</v>
      </c>
      <c r="CH40" s="71">
        <f>AVERAGE('PR (VSC)'!CH40,'R78s (VSC)'!CH40)</f>
        <v>0.17857142857142855</v>
      </c>
      <c r="CI40" s="71">
        <f>AVERAGE('PR (VSC)'!CI40,'R78s (VSC)'!CI40)</f>
        <v>0</v>
      </c>
      <c r="CJ40" s="71">
        <f>AVERAGE('PR (VSC)'!CJ40,'R78s (VSC)'!CJ40)</f>
        <v>0</v>
      </c>
      <c r="CK40" s="71">
        <f>AVERAGE('PR (VSC)'!CK40,'R78s (VSC)'!CK40)</f>
        <v>0</v>
      </c>
      <c r="CL40" s="71">
        <f>AVERAGE('PR (VSC)'!CL40,'R78s (VSC)'!CL40)</f>
        <v>0</v>
      </c>
    </row>
    <row r="41" spans="1:90" ht="13.7" customHeight="1">
      <c r="A41" s="50" t="str">
        <f t="shared" si="10"/>
        <v>Aug</v>
      </c>
      <c r="B41" s="70">
        <f>AVERAGE('PR (VSC)'!B41,'R78s (VSC)'!B41)</f>
        <v>0.94153911564625847</v>
      </c>
      <c r="C41" s="70">
        <f>AVERAGE('PR (VSC)'!C41,'R78s (VSC)'!C41)</f>
        <v>0.75786564625850339</v>
      </c>
      <c r="D41" s="70">
        <f>AVERAGE('PR (VSC)'!D41,'R78s (VSC)'!D41)</f>
        <v>0.51296768707482987</v>
      </c>
      <c r="E41" s="70">
        <f>AVERAGE('PR (VSC)'!E41,'R78s (VSC)'!E41)</f>
        <v>0.20684523809523814</v>
      </c>
      <c r="F41" s="70">
        <f>AVERAGE('PR (VSC)'!F41,'R78s (VSC)'!F41)</f>
        <v>0</v>
      </c>
      <c r="G41" s="70">
        <f>AVERAGE('PR (VSC)'!G41,'R78s (VSC)'!G41)</f>
        <v>0</v>
      </c>
      <c r="H41" s="70">
        <f>AVERAGE('PR (VSC)'!H41,'R78s (VSC)'!H41)</f>
        <v>0</v>
      </c>
      <c r="I41" s="70">
        <f>AVERAGE('PR (VSC)'!I41,'R78s (VSC)'!I41)</f>
        <v>0</v>
      </c>
      <c r="J41" s="68" t="str">
        <f t="shared" si="11"/>
        <v>Aug</v>
      </c>
      <c r="K41" s="70">
        <f>AVERAGE('PR (VSC)'!K41,'R78s (VSC)'!K41)</f>
        <v>0.94153911564625847</v>
      </c>
      <c r="L41" s="71">
        <f>AVERAGE('PR (VSC)'!L41,'R78s (VSC)'!L41)</f>
        <v>0.75786564625850339</v>
      </c>
      <c r="M41" s="71">
        <f>AVERAGE('PR (VSC)'!M41,'R78s (VSC)'!M41)</f>
        <v>0.51296768707482987</v>
      </c>
      <c r="N41" s="71">
        <f>AVERAGE('PR (VSC)'!N41,'R78s (VSC)'!N41)</f>
        <v>0.20684523809523814</v>
      </c>
      <c r="O41" s="71">
        <f>AVERAGE('PR (VSC)'!O41,'R78s (VSC)'!O41)</f>
        <v>0</v>
      </c>
      <c r="P41" s="71">
        <f>AVERAGE('PR (VSC)'!P41,'R78s (VSC)'!P41)</f>
        <v>0</v>
      </c>
      <c r="Q41" s="71">
        <f>AVERAGE('PR (VSC)'!Q41,'R78s (VSC)'!Q41)</f>
        <v>0</v>
      </c>
      <c r="R41" s="71">
        <f>AVERAGE('PR (VSC)'!R41,'R78s (VSC)'!R41)</f>
        <v>0</v>
      </c>
      <c r="S41" s="50" t="str">
        <f t="shared" si="12"/>
        <v>Aug</v>
      </c>
      <c r="T41" s="71">
        <f>AVERAGE('PR (VSC)'!T41,'R78s (VSC)'!T41)</f>
        <v>0.94153911564625847</v>
      </c>
      <c r="U41" s="71">
        <f>AVERAGE('PR (VSC)'!U41,'R78s (VSC)'!U41)</f>
        <v>0.75786564625850339</v>
      </c>
      <c r="V41" s="71">
        <f>AVERAGE('PR (VSC)'!V41,'R78s (VSC)'!V41)</f>
        <v>0.51296768707482987</v>
      </c>
      <c r="W41" s="71">
        <f>AVERAGE('PR (VSC)'!W41,'R78s (VSC)'!W41)</f>
        <v>0.20684523809523814</v>
      </c>
      <c r="X41" s="71">
        <f>AVERAGE('PR (VSC)'!X41,'R78s (VSC)'!X41)</f>
        <v>0</v>
      </c>
      <c r="Y41" s="71">
        <f>AVERAGE('PR (VSC)'!Y41,'R78s (VSC)'!Y41)</f>
        <v>0</v>
      </c>
      <c r="Z41" s="71">
        <f>AVERAGE('PR (VSC)'!Z41,'R78s (VSC)'!Z41)</f>
        <v>0</v>
      </c>
      <c r="AA41" s="71">
        <f>AVERAGE('PR (VSC)'!AA41,'R78s (VSC)'!AA41)</f>
        <v>0</v>
      </c>
      <c r="AB41" s="50" t="str">
        <f t="shared" si="13"/>
        <v>Aug</v>
      </c>
      <c r="AC41" s="71">
        <f>AVERAGE('PR (VSC)'!AC41,'R78s (VSC)'!AC41)</f>
        <v>0.94153911564625847</v>
      </c>
      <c r="AD41" s="71">
        <f>AVERAGE('PR (VSC)'!AD41,'R78s (VSC)'!AD41)</f>
        <v>0.75786564625850339</v>
      </c>
      <c r="AE41" s="71">
        <f>AVERAGE('PR (VSC)'!AE41,'R78s (VSC)'!AE41)</f>
        <v>0.51296768707482987</v>
      </c>
      <c r="AF41" s="71">
        <f>AVERAGE('PR (VSC)'!AF41,'R78s (VSC)'!AF41)</f>
        <v>0.20684523809523814</v>
      </c>
      <c r="AG41" s="71">
        <f>AVERAGE('PR (VSC)'!AG41,'R78s (VSC)'!AG41)</f>
        <v>0</v>
      </c>
      <c r="AH41" s="71">
        <f>AVERAGE('PR (VSC)'!AH41,'R78s (VSC)'!AH41)</f>
        <v>0</v>
      </c>
      <c r="AI41" s="71">
        <f>AVERAGE('PR (VSC)'!AI41,'R78s (VSC)'!AI41)</f>
        <v>0</v>
      </c>
      <c r="AJ41" s="71">
        <f>AVERAGE('PR (VSC)'!AJ41,'R78s (VSC)'!AJ41)</f>
        <v>0</v>
      </c>
      <c r="AK41" s="50" t="str">
        <f t="shared" si="14"/>
        <v>Aug</v>
      </c>
      <c r="AL41" s="71">
        <f>AVERAGE('PR (VSC)'!AL41,'R78s (VSC)'!AL41)</f>
        <v>0.94153911564625847</v>
      </c>
      <c r="AM41" s="71">
        <f>AVERAGE('PR (VSC)'!AM41,'R78s (VSC)'!AM41)</f>
        <v>0.75786564625850339</v>
      </c>
      <c r="AN41" s="71">
        <f>AVERAGE('PR (VSC)'!AN41,'R78s (VSC)'!AN41)</f>
        <v>0.51296768707482987</v>
      </c>
      <c r="AO41" s="71">
        <f>AVERAGE('PR (VSC)'!AO41,'R78s (VSC)'!AO41)</f>
        <v>0.20684523809523814</v>
      </c>
      <c r="AP41" s="71">
        <f>AVERAGE('PR (VSC)'!AP41,'R78s (VSC)'!AP41)</f>
        <v>0</v>
      </c>
      <c r="AQ41" s="71">
        <f>AVERAGE('PR (VSC)'!AQ41,'R78s (VSC)'!AQ41)</f>
        <v>0</v>
      </c>
      <c r="AR41" s="71">
        <f>AVERAGE('PR (VSC)'!AR41,'R78s (VSC)'!AR41)</f>
        <v>0</v>
      </c>
      <c r="AS41" s="71">
        <f>AVERAGE('PR (VSC)'!AS41,'R78s (VSC)'!AS41)</f>
        <v>0</v>
      </c>
      <c r="AT41" s="50" t="str">
        <f t="shared" si="15"/>
        <v>Aug</v>
      </c>
      <c r="AU41" s="71">
        <f>AVERAGE('PR (VSC)'!AU41,'R78s (VSC)'!AU41)</f>
        <v>0.94153911564625847</v>
      </c>
      <c r="AV41" s="71">
        <f>AVERAGE('PR (VSC)'!AV41,'R78s (VSC)'!AV41)</f>
        <v>0.75786564625850339</v>
      </c>
      <c r="AW41" s="71">
        <f>AVERAGE('PR (VSC)'!AW41,'R78s (VSC)'!AW41)</f>
        <v>0.51296768707482987</v>
      </c>
      <c r="AX41" s="71">
        <f>AVERAGE('PR (VSC)'!AX41,'R78s (VSC)'!AX41)</f>
        <v>0.20684523809523814</v>
      </c>
      <c r="AY41" s="71">
        <f>AVERAGE('PR (VSC)'!AY41,'R78s (VSC)'!AY41)</f>
        <v>0</v>
      </c>
      <c r="AZ41" s="71">
        <f>AVERAGE('PR (VSC)'!AZ41,'R78s (VSC)'!AZ41)</f>
        <v>0</v>
      </c>
      <c r="BA41" s="71">
        <f>AVERAGE('PR (VSC)'!BA41,'R78s (VSC)'!BA41)</f>
        <v>0</v>
      </c>
      <c r="BB41" s="71">
        <f>AVERAGE('PR (VSC)'!BB41,'R78s (VSC)'!BB41)</f>
        <v>0</v>
      </c>
      <c r="BC41" s="50" t="str">
        <f t="shared" si="16"/>
        <v>Aug</v>
      </c>
      <c r="BD41" s="71">
        <f>AVERAGE('PR (VSC)'!BD41,'R78s (VSC)'!BD41)</f>
        <v>0.94153911564625847</v>
      </c>
      <c r="BE41" s="71">
        <f>AVERAGE('PR (VSC)'!BE41,'R78s (VSC)'!BE41)</f>
        <v>0.75786564625850339</v>
      </c>
      <c r="BF41" s="71">
        <f>AVERAGE('PR (VSC)'!BF41,'R78s (VSC)'!BF41)</f>
        <v>0.51296768707482987</v>
      </c>
      <c r="BG41" s="71">
        <f>AVERAGE('PR (VSC)'!BG41,'R78s (VSC)'!BG41)</f>
        <v>0.20684523809523814</v>
      </c>
      <c r="BH41" s="71">
        <f>AVERAGE('PR (VSC)'!BH41,'R78s (VSC)'!BH41)</f>
        <v>0</v>
      </c>
      <c r="BI41" s="71">
        <f>AVERAGE('PR (VSC)'!BI41,'R78s (VSC)'!BI41)</f>
        <v>0</v>
      </c>
      <c r="BJ41" s="71">
        <f>AVERAGE('PR (VSC)'!BJ41,'R78s (VSC)'!BJ41)</f>
        <v>0</v>
      </c>
      <c r="BK41" s="71">
        <f>AVERAGE('PR (VSC)'!BK41,'R78s (VSC)'!BK41)</f>
        <v>0</v>
      </c>
      <c r="BL41" s="50" t="str">
        <f t="shared" si="17"/>
        <v>Aug</v>
      </c>
      <c r="BM41" s="71">
        <f>AVERAGE('PR (VSC)'!BM41,'R78s (VSC)'!BM41)</f>
        <v>0.94153911564625847</v>
      </c>
      <c r="BN41" s="71">
        <f>AVERAGE('PR (VSC)'!BN41,'R78s (VSC)'!BN41)</f>
        <v>0.75786564625850339</v>
      </c>
      <c r="BO41" s="71">
        <f>AVERAGE('PR (VSC)'!BO41,'R78s (VSC)'!BO41)</f>
        <v>0.51296768707482987</v>
      </c>
      <c r="BP41" s="71">
        <f>AVERAGE('PR (VSC)'!BP41,'R78s (VSC)'!BP41)</f>
        <v>0.20684523809523814</v>
      </c>
      <c r="BQ41" s="71">
        <f>AVERAGE('PR (VSC)'!BQ41,'R78s (VSC)'!BQ41)</f>
        <v>0</v>
      </c>
      <c r="BR41" s="71">
        <f>AVERAGE('PR (VSC)'!BR41,'R78s (VSC)'!BR41)</f>
        <v>0</v>
      </c>
      <c r="BS41" s="71">
        <f>AVERAGE('PR (VSC)'!BS41,'R78s (VSC)'!BS41)</f>
        <v>0</v>
      </c>
      <c r="BT41" s="71">
        <f>AVERAGE('PR (VSC)'!BT41,'R78s (VSC)'!BT41)</f>
        <v>0</v>
      </c>
      <c r="BU41" s="50" t="str">
        <f t="shared" si="18"/>
        <v>Aug</v>
      </c>
      <c r="BV41" s="71">
        <f>AVERAGE('PR (VSC)'!BV41,'R78s (VSC)'!BV41)</f>
        <v>0.94153911564625847</v>
      </c>
      <c r="BW41" s="71">
        <f>AVERAGE('PR (VSC)'!BW41,'R78s (VSC)'!BW41)</f>
        <v>0.75786564625850339</v>
      </c>
      <c r="BX41" s="71">
        <f>AVERAGE('PR (VSC)'!BX41,'R78s (VSC)'!BX41)</f>
        <v>0.51296768707482987</v>
      </c>
      <c r="BY41" s="71">
        <f>AVERAGE('PR (VSC)'!BY41,'R78s (VSC)'!BY41)</f>
        <v>0.20684523809523814</v>
      </c>
      <c r="BZ41" s="71">
        <f>AVERAGE('PR (VSC)'!BZ41,'R78s (VSC)'!BZ41)</f>
        <v>0</v>
      </c>
      <c r="CA41" s="71">
        <f>AVERAGE('PR (VSC)'!CA41,'R78s (VSC)'!CA41)</f>
        <v>0</v>
      </c>
      <c r="CB41" s="71">
        <f>AVERAGE('PR (VSC)'!CB41,'R78s (VSC)'!CB41)</f>
        <v>0</v>
      </c>
      <c r="CC41" s="71">
        <f>AVERAGE('PR (VSC)'!CC41,'R78s (VSC)'!CC41)</f>
        <v>0</v>
      </c>
      <c r="CD41" s="50" t="str">
        <f t="shared" si="19"/>
        <v>Aug</v>
      </c>
      <c r="CE41" s="71">
        <f>AVERAGE('PR (VSC)'!CE41,'R78s (VSC)'!CE41)</f>
        <v>0.94153911564625847</v>
      </c>
      <c r="CF41" s="71">
        <f>AVERAGE('PR (VSC)'!CF41,'R78s (VSC)'!CF41)</f>
        <v>0.75786564625850339</v>
      </c>
      <c r="CG41" s="71">
        <f>AVERAGE('PR (VSC)'!CG41,'R78s (VSC)'!CG41)</f>
        <v>0.51296768707482987</v>
      </c>
      <c r="CH41" s="71">
        <f>AVERAGE('PR (VSC)'!CH41,'R78s (VSC)'!CH41)</f>
        <v>0.20684523809523814</v>
      </c>
      <c r="CI41" s="71">
        <f>AVERAGE('PR (VSC)'!CI41,'R78s (VSC)'!CI41)</f>
        <v>0</v>
      </c>
      <c r="CJ41" s="71">
        <f>AVERAGE('PR (VSC)'!CJ41,'R78s (VSC)'!CJ41)</f>
        <v>0</v>
      </c>
      <c r="CK41" s="71">
        <f>AVERAGE('PR (VSC)'!CK41,'R78s (VSC)'!CK41)</f>
        <v>0</v>
      </c>
      <c r="CL41" s="71">
        <f>AVERAGE('PR (VSC)'!CL41,'R78s (VSC)'!CL41)</f>
        <v>0</v>
      </c>
    </row>
    <row r="42" spans="1:90" ht="13.7" customHeight="1">
      <c r="A42" s="50" t="str">
        <f t="shared" si="10"/>
        <v>Sep</v>
      </c>
      <c r="B42" s="70">
        <f>AVERAGE('PR (VSC)'!B42,'R78s (VSC)'!B42)</f>
        <v>0.95408163265306123</v>
      </c>
      <c r="C42" s="70">
        <f>AVERAGE('PR (VSC)'!C42,'R78s (VSC)'!C42)</f>
        <v>0.77551020408163263</v>
      </c>
      <c r="D42" s="70">
        <f>AVERAGE('PR (VSC)'!D42,'R78s (VSC)'!D42)</f>
        <v>0.5357142857142857</v>
      </c>
      <c r="E42" s="70">
        <f>AVERAGE('PR (VSC)'!E42,'R78s (VSC)'!E42)</f>
        <v>0.23469387755102039</v>
      </c>
      <c r="F42" s="70">
        <f>AVERAGE('PR (VSC)'!F42,'R78s (VSC)'!F42)</f>
        <v>0</v>
      </c>
      <c r="G42" s="70">
        <f>AVERAGE('PR (VSC)'!G42,'R78s (VSC)'!G42)</f>
        <v>0</v>
      </c>
      <c r="H42" s="70">
        <f>AVERAGE('PR (VSC)'!H42,'R78s (VSC)'!H42)</f>
        <v>0</v>
      </c>
      <c r="I42" s="70">
        <f>AVERAGE('PR (VSC)'!I42,'R78s (VSC)'!I42)</f>
        <v>0</v>
      </c>
      <c r="J42" s="68" t="str">
        <f t="shared" si="11"/>
        <v>Sep</v>
      </c>
      <c r="K42" s="70">
        <f>AVERAGE('PR (VSC)'!K42,'R78s (VSC)'!K42)</f>
        <v>0.95408163265306123</v>
      </c>
      <c r="L42" s="71">
        <f>AVERAGE('PR (VSC)'!L42,'R78s (VSC)'!L42)</f>
        <v>0.77551020408163263</v>
      </c>
      <c r="M42" s="71">
        <f>AVERAGE('PR (VSC)'!M42,'R78s (VSC)'!M42)</f>
        <v>0.5357142857142857</v>
      </c>
      <c r="N42" s="71">
        <f>AVERAGE('PR (VSC)'!N42,'R78s (VSC)'!N42)</f>
        <v>0.23469387755102039</v>
      </c>
      <c r="O42" s="71">
        <f>AVERAGE('PR (VSC)'!O42,'R78s (VSC)'!O42)</f>
        <v>0</v>
      </c>
      <c r="P42" s="71">
        <f>AVERAGE('PR (VSC)'!P42,'R78s (VSC)'!P42)</f>
        <v>0</v>
      </c>
      <c r="Q42" s="71">
        <f>AVERAGE('PR (VSC)'!Q42,'R78s (VSC)'!Q42)</f>
        <v>0</v>
      </c>
      <c r="R42" s="71">
        <f>AVERAGE('PR (VSC)'!R42,'R78s (VSC)'!R42)</f>
        <v>0</v>
      </c>
      <c r="S42" s="50" t="str">
        <f t="shared" si="12"/>
        <v>Sep</v>
      </c>
      <c r="T42" s="71">
        <f>AVERAGE('PR (VSC)'!T42,'R78s (VSC)'!T42)</f>
        <v>0.95408163265306123</v>
      </c>
      <c r="U42" s="71">
        <f>AVERAGE('PR (VSC)'!U42,'R78s (VSC)'!U42)</f>
        <v>0.77551020408163263</v>
      </c>
      <c r="V42" s="71">
        <f>AVERAGE('PR (VSC)'!V42,'R78s (VSC)'!V42)</f>
        <v>0.5357142857142857</v>
      </c>
      <c r="W42" s="71">
        <f>AVERAGE('PR (VSC)'!W42,'R78s (VSC)'!W42)</f>
        <v>0.23469387755102039</v>
      </c>
      <c r="X42" s="71">
        <f>AVERAGE('PR (VSC)'!X42,'R78s (VSC)'!X42)</f>
        <v>0</v>
      </c>
      <c r="Y42" s="71">
        <f>AVERAGE('PR (VSC)'!Y42,'R78s (VSC)'!Y42)</f>
        <v>0</v>
      </c>
      <c r="Z42" s="71">
        <f>AVERAGE('PR (VSC)'!Z42,'R78s (VSC)'!Z42)</f>
        <v>0</v>
      </c>
      <c r="AA42" s="71">
        <f>AVERAGE('PR (VSC)'!AA42,'R78s (VSC)'!AA42)</f>
        <v>0</v>
      </c>
      <c r="AB42" s="50" t="str">
        <f t="shared" si="13"/>
        <v>Sep</v>
      </c>
      <c r="AC42" s="71">
        <f>AVERAGE('PR (VSC)'!AC42,'R78s (VSC)'!AC42)</f>
        <v>0.95408163265306123</v>
      </c>
      <c r="AD42" s="71">
        <f>AVERAGE('PR (VSC)'!AD42,'R78s (VSC)'!AD42)</f>
        <v>0.77551020408163263</v>
      </c>
      <c r="AE42" s="71">
        <f>AVERAGE('PR (VSC)'!AE42,'R78s (VSC)'!AE42)</f>
        <v>0.5357142857142857</v>
      </c>
      <c r="AF42" s="71">
        <f>AVERAGE('PR (VSC)'!AF42,'R78s (VSC)'!AF42)</f>
        <v>0.23469387755102039</v>
      </c>
      <c r="AG42" s="71">
        <f>AVERAGE('PR (VSC)'!AG42,'R78s (VSC)'!AG42)</f>
        <v>0</v>
      </c>
      <c r="AH42" s="71">
        <f>AVERAGE('PR (VSC)'!AH42,'R78s (VSC)'!AH42)</f>
        <v>0</v>
      </c>
      <c r="AI42" s="71">
        <f>AVERAGE('PR (VSC)'!AI42,'R78s (VSC)'!AI42)</f>
        <v>0</v>
      </c>
      <c r="AJ42" s="71">
        <f>AVERAGE('PR (VSC)'!AJ42,'R78s (VSC)'!AJ42)</f>
        <v>0</v>
      </c>
      <c r="AK42" s="50" t="str">
        <f t="shared" si="14"/>
        <v>Sep</v>
      </c>
      <c r="AL42" s="71">
        <f>AVERAGE('PR (VSC)'!AL42,'R78s (VSC)'!AL42)</f>
        <v>0.95408163265306123</v>
      </c>
      <c r="AM42" s="71">
        <f>AVERAGE('PR (VSC)'!AM42,'R78s (VSC)'!AM42)</f>
        <v>0.77551020408163263</v>
      </c>
      <c r="AN42" s="71">
        <f>AVERAGE('PR (VSC)'!AN42,'R78s (VSC)'!AN42)</f>
        <v>0.5357142857142857</v>
      </c>
      <c r="AO42" s="71">
        <f>AVERAGE('PR (VSC)'!AO42,'R78s (VSC)'!AO42)</f>
        <v>0.23469387755102039</v>
      </c>
      <c r="AP42" s="71">
        <f>AVERAGE('PR (VSC)'!AP42,'R78s (VSC)'!AP42)</f>
        <v>0</v>
      </c>
      <c r="AQ42" s="71">
        <f>AVERAGE('PR (VSC)'!AQ42,'R78s (VSC)'!AQ42)</f>
        <v>0</v>
      </c>
      <c r="AR42" s="71">
        <f>AVERAGE('PR (VSC)'!AR42,'R78s (VSC)'!AR42)</f>
        <v>0</v>
      </c>
      <c r="AS42" s="71">
        <f>AVERAGE('PR (VSC)'!AS42,'R78s (VSC)'!AS42)</f>
        <v>0</v>
      </c>
      <c r="AT42" s="50" t="str">
        <f t="shared" si="15"/>
        <v>Sep</v>
      </c>
      <c r="AU42" s="71">
        <f>AVERAGE('PR (VSC)'!AU42,'R78s (VSC)'!AU42)</f>
        <v>0.95408163265306123</v>
      </c>
      <c r="AV42" s="71">
        <f>AVERAGE('PR (VSC)'!AV42,'R78s (VSC)'!AV42)</f>
        <v>0.77551020408163263</v>
      </c>
      <c r="AW42" s="71">
        <f>AVERAGE('PR (VSC)'!AW42,'R78s (VSC)'!AW42)</f>
        <v>0.5357142857142857</v>
      </c>
      <c r="AX42" s="71">
        <f>AVERAGE('PR (VSC)'!AX42,'R78s (VSC)'!AX42)</f>
        <v>0.23469387755102039</v>
      </c>
      <c r="AY42" s="71">
        <f>AVERAGE('PR (VSC)'!AY42,'R78s (VSC)'!AY42)</f>
        <v>0</v>
      </c>
      <c r="AZ42" s="71">
        <f>AVERAGE('PR (VSC)'!AZ42,'R78s (VSC)'!AZ42)</f>
        <v>0</v>
      </c>
      <c r="BA42" s="71">
        <f>AVERAGE('PR (VSC)'!BA42,'R78s (VSC)'!BA42)</f>
        <v>0</v>
      </c>
      <c r="BB42" s="71">
        <f>AVERAGE('PR (VSC)'!BB42,'R78s (VSC)'!BB42)</f>
        <v>0</v>
      </c>
      <c r="BC42" s="50" t="str">
        <f t="shared" si="16"/>
        <v>Sep</v>
      </c>
      <c r="BD42" s="71">
        <f>AVERAGE('PR (VSC)'!BD42,'R78s (VSC)'!BD42)</f>
        <v>0.95408163265306123</v>
      </c>
      <c r="BE42" s="71">
        <f>AVERAGE('PR (VSC)'!BE42,'R78s (VSC)'!BE42)</f>
        <v>0.77551020408163263</v>
      </c>
      <c r="BF42" s="71">
        <f>AVERAGE('PR (VSC)'!BF42,'R78s (VSC)'!BF42)</f>
        <v>0.5357142857142857</v>
      </c>
      <c r="BG42" s="71">
        <f>AVERAGE('PR (VSC)'!BG42,'R78s (VSC)'!BG42)</f>
        <v>0.23469387755102039</v>
      </c>
      <c r="BH42" s="71">
        <f>AVERAGE('PR (VSC)'!BH42,'R78s (VSC)'!BH42)</f>
        <v>0</v>
      </c>
      <c r="BI42" s="71">
        <f>AVERAGE('PR (VSC)'!BI42,'R78s (VSC)'!BI42)</f>
        <v>0</v>
      </c>
      <c r="BJ42" s="71">
        <f>AVERAGE('PR (VSC)'!BJ42,'R78s (VSC)'!BJ42)</f>
        <v>0</v>
      </c>
      <c r="BK42" s="71">
        <f>AVERAGE('PR (VSC)'!BK42,'R78s (VSC)'!BK42)</f>
        <v>0</v>
      </c>
      <c r="BL42" s="50" t="str">
        <f t="shared" si="17"/>
        <v>Sep</v>
      </c>
      <c r="BM42" s="71">
        <f>AVERAGE('PR (VSC)'!BM42,'R78s (VSC)'!BM42)</f>
        <v>0.95408163265306123</v>
      </c>
      <c r="BN42" s="71">
        <f>AVERAGE('PR (VSC)'!BN42,'R78s (VSC)'!BN42)</f>
        <v>0.77551020408163263</v>
      </c>
      <c r="BO42" s="71">
        <f>AVERAGE('PR (VSC)'!BO42,'R78s (VSC)'!BO42)</f>
        <v>0.5357142857142857</v>
      </c>
      <c r="BP42" s="71">
        <f>AVERAGE('PR (VSC)'!BP42,'R78s (VSC)'!BP42)</f>
        <v>0.23469387755102039</v>
      </c>
      <c r="BQ42" s="71">
        <f>AVERAGE('PR (VSC)'!BQ42,'R78s (VSC)'!BQ42)</f>
        <v>0</v>
      </c>
      <c r="BR42" s="71">
        <f>AVERAGE('PR (VSC)'!BR42,'R78s (VSC)'!BR42)</f>
        <v>0</v>
      </c>
      <c r="BS42" s="71">
        <f>AVERAGE('PR (VSC)'!BS42,'R78s (VSC)'!BS42)</f>
        <v>0</v>
      </c>
      <c r="BT42" s="71">
        <f>AVERAGE('PR (VSC)'!BT42,'R78s (VSC)'!BT42)</f>
        <v>0</v>
      </c>
      <c r="BU42" s="50" t="str">
        <f t="shared" si="18"/>
        <v>Sep</v>
      </c>
      <c r="BV42" s="71">
        <f>AVERAGE('PR (VSC)'!BV42,'R78s (VSC)'!BV42)</f>
        <v>0.95408163265306123</v>
      </c>
      <c r="BW42" s="71">
        <f>AVERAGE('PR (VSC)'!BW42,'R78s (VSC)'!BW42)</f>
        <v>0.77551020408163263</v>
      </c>
      <c r="BX42" s="71">
        <f>AVERAGE('PR (VSC)'!BX42,'R78s (VSC)'!BX42)</f>
        <v>0.5357142857142857</v>
      </c>
      <c r="BY42" s="71">
        <f>AVERAGE('PR (VSC)'!BY42,'R78s (VSC)'!BY42)</f>
        <v>0.23469387755102039</v>
      </c>
      <c r="BZ42" s="71">
        <f>AVERAGE('PR (VSC)'!BZ42,'R78s (VSC)'!BZ42)</f>
        <v>0</v>
      </c>
      <c r="CA42" s="71">
        <f>AVERAGE('PR (VSC)'!CA42,'R78s (VSC)'!CA42)</f>
        <v>0</v>
      </c>
      <c r="CB42" s="71">
        <f>AVERAGE('PR (VSC)'!CB42,'R78s (VSC)'!CB42)</f>
        <v>0</v>
      </c>
      <c r="CC42" s="71">
        <f>AVERAGE('PR (VSC)'!CC42,'R78s (VSC)'!CC42)</f>
        <v>0</v>
      </c>
      <c r="CD42" s="50" t="str">
        <f t="shared" si="19"/>
        <v>Sep</v>
      </c>
      <c r="CE42" s="71">
        <f>AVERAGE('PR (VSC)'!CE42,'R78s (VSC)'!CE42)</f>
        <v>0.95408163265306123</v>
      </c>
      <c r="CF42" s="71">
        <f>AVERAGE('PR (VSC)'!CF42,'R78s (VSC)'!CF42)</f>
        <v>0.77551020408163263</v>
      </c>
      <c r="CG42" s="71">
        <f>AVERAGE('PR (VSC)'!CG42,'R78s (VSC)'!CG42)</f>
        <v>0.5357142857142857</v>
      </c>
      <c r="CH42" s="71">
        <f>AVERAGE('PR (VSC)'!CH42,'R78s (VSC)'!CH42)</f>
        <v>0.23469387755102039</v>
      </c>
      <c r="CI42" s="71">
        <f>AVERAGE('PR (VSC)'!CI42,'R78s (VSC)'!CI42)</f>
        <v>0</v>
      </c>
      <c r="CJ42" s="71">
        <f>AVERAGE('PR (VSC)'!CJ42,'R78s (VSC)'!CJ42)</f>
        <v>0</v>
      </c>
      <c r="CK42" s="71">
        <f>AVERAGE('PR (VSC)'!CK42,'R78s (VSC)'!CK42)</f>
        <v>0</v>
      </c>
      <c r="CL42" s="71">
        <f>AVERAGE('PR (VSC)'!CL42,'R78s (VSC)'!CL42)</f>
        <v>0</v>
      </c>
    </row>
    <row r="43" spans="1:90" ht="13.7" customHeight="1">
      <c r="A43" s="50" t="str">
        <f t="shared" si="10"/>
        <v>Oct</v>
      </c>
      <c r="B43" s="70">
        <f>AVERAGE('PR (VSC)'!B43,'R78s (VSC)'!B43)</f>
        <v>0.96619897959183676</v>
      </c>
      <c r="C43" s="70">
        <f>AVERAGE('PR (VSC)'!C43,'R78s (VSC)'!C43)</f>
        <v>0.79272959183673475</v>
      </c>
      <c r="D43" s="70">
        <f>AVERAGE('PR (VSC)'!D43,'R78s (VSC)'!D43)</f>
        <v>0.5580357142857143</v>
      </c>
      <c r="E43" s="70">
        <f>AVERAGE('PR (VSC)'!E43,'R78s (VSC)'!E43)</f>
        <v>0.26211734693877553</v>
      </c>
      <c r="F43" s="70">
        <f>AVERAGE('PR (VSC)'!F43,'R78s (VSC)'!F43)</f>
        <v>0</v>
      </c>
      <c r="G43" s="70">
        <f>AVERAGE('PR (VSC)'!G43,'R78s (VSC)'!G43)</f>
        <v>0</v>
      </c>
      <c r="H43" s="70">
        <f>AVERAGE('PR (VSC)'!H43,'R78s (VSC)'!H43)</f>
        <v>0</v>
      </c>
      <c r="I43" s="70">
        <f>AVERAGE('PR (VSC)'!I43,'R78s (VSC)'!I43)</f>
        <v>0</v>
      </c>
      <c r="J43" s="68" t="str">
        <f t="shared" si="11"/>
        <v>Oct</v>
      </c>
      <c r="K43" s="70">
        <f>AVERAGE('PR (VSC)'!K43,'R78s (VSC)'!K43)</f>
        <v>0.96619897959183676</v>
      </c>
      <c r="L43" s="71">
        <f>AVERAGE('PR (VSC)'!L43,'R78s (VSC)'!L43)</f>
        <v>0.79272959183673475</v>
      </c>
      <c r="M43" s="71">
        <f>AVERAGE('PR (VSC)'!M43,'R78s (VSC)'!M43)</f>
        <v>0.5580357142857143</v>
      </c>
      <c r="N43" s="71">
        <f>AVERAGE('PR (VSC)'!N43,'R78s (VSC)'!N43)</f>
        <v>0.26211734693877553</v>
      </c>
      <c r="O43" s="71">
        <f>AVERAGE('PR (VSC)'!O43,'R78s (VSC)'!O43)</f>
        <v>0</v>
      </c>
      <c r="P43" s="71">
        <f>AVERAGE('PR (VSC)'!P43,'R78s (VSC)'!P43)</f>
        <v>0</v>
      </c>
      <c r="Q43" s="71">
        <f>AVERAGE('PR (VSC)'!Q43,'R78s (VSC)'!Q43)</f>
        <v>0</v>
      </c>
      <c r="R43" s="71">
        <f>AVERAGE('PR (VSC)'!R43,'R78s (VSC)'!R43)</f>
        <v>0</v>
      </c>
      <c r="S43" s="50" t="str">
        <f t="shared" si="12"/>
        <v>Oct</v>
      </c>
      <c r="T43" s="71">
        <f>AVERAGE('PR (VSC)'!T43,'R78s (VSC)'!T43)</f>
        <v>0.96619897959183676</v>
      </c>
      <c r="U43" s="71">
        <f>AVERAGE('PR (VSC)'!U43,'R78s (VSC)'!U43)</f>
        <v>0.79272959183673475</v>
      </c>
      <c r="V43" s="71">
        <f>AVERAGE('PR (VSC)'!V43,'R78s (VSC)'!V43)</f>
        <v>0.5580357142857143</v>
      </c>
      <c r="W43" s="71">
        <f>AVERAGE('PR (VSC)'!W43,'R78s (VSC)'!W43)</f>
        <v>0.26211734693877553</v>
      </c>
      <c r="X43" s="71">
        <f>AVERAGE('PR (VSC)'!X43,'R78s (VSC)'!X43)</f>
        <v>0</v>
      </c>
      <c r="Y43" s="71">
        <f>AVERAGE('PR (VSC)'!Y43,'R78s (VSC)'!Y43)</f>
        <v>0</v>
      </c>
      <c r="Z43" s="71">
        <f>AVERAGE('PR (VSC)'!Z43,'R78s (VSC)'!Z43)</f>
        <v>0</v>
      </c>
      <c r="AA43" s="71">
        <f>AVERAGE('PR (VSC)'!AA43,'R78s (VSC)'!AA43)</f>
        <v>0</v>
      </c>
      <c r="AB43" s="50" t="str">
        <f t="shared" si="13"/>
        <v>Oct</v>
      </c>
      <c r="AC43" s="71">
        <f>AVERAGE('PR (VSC)'!AC43,'R78s (VSC)'!AC43)</f>
        <v>0.96619897959183676</v>
      </c>
      <c r="AD43" s="71">
        <f>AVERAGE('PR (VSC)'!AD43,'R78s (VSC)'!AD43)</f>
        <v>0.79272959183673475</v>
      </c>
      <c r="AE43" s="71">
        <f>AVERAGE('PR (VSC)'!AE43,'R78s (VSC)'!AE43)</f>
        <v>0.5580357142857143</v>
      </c>
      <c r="AF43" s="71">
        <f>AVERAGE('PR (VSC)'!AF43,'R78s (VSC)'!AF43)</f>
        <v>0.26211734693877553</v>
      </c>
      <c r="AG43" s="71">
        <f>AVERAGE('PR (VSC)'!AG43,'R78s (VSC)'!AG43)</f>
        <v>0</v>
      </c>
      <c r="AH43" s="71">
        <f>AVERAGE('PR (VSC)'!AH43,'R78s (VSC)'!AH43)</f>
        <v>0</v>
      </c>
      <c r="AI43" s="71">
        <f>AVERAGE('PR (VSC)'!AI43,'R78s (VSC)'!AI43)</f>
        <v>0</v>
      </c>
      <c r="AJ43" s="71">
        <f>AVERAGE('PR (VSC)'!AJ43,'R78s (VSC)'!AJ43)</f>
        <v>0</v>
      </c>
      <c r="AK43" s="50" t="str">
        <f t="shared" si="14"/>
        <v>Oct</v>
      </c>
      <c r="AL43" s="71">
        <f>AVERAGE('PR (VSC)'!AL43,'R78s (VSC)'!AL43)</f>
        <v>0.96619897959183676</v>
      </c>
      <c r="AM43" s="71">
        <f>AVERAGE('PR (VSC)'!AM43,'R78s (VSC)'!AM43)</f>
        <v>0.79272959183673475</v>
      </c>
      <c r="AN43" s="71">
        <f>AVERAGE('PR (VSC)'!AN43,'R78s (VSC)'!AN43)</f>
        <v>0.5580357142857143</v>
      </c>
      <c r="AO43" s="71">
        <f>AVERAGE('PR (VSC)'!AO43,'R78s (VSC)'!AO43)</f>
        <v>0.26211734693877553</v>
      </c>
      <c r="AP43" s="71">
        <f>AVERAGE('PR (VSC)'!AP43,'R78s (VSC)'!AP43)</f>
        <v>0</v>
      </c>
      <c r="AQ43" s="71">
        <f>AVERAGE('PR (VSC)'!AQ43,'R78s (VSC)'!AQ43)</f>
        <v>0</v>
      </c>
      <c r="AR43" s="71">
        <f>AVERAGE('PR (VSC)'!AR43,'R78s (VSC)'!AR43)</f>
        <v>0</v>
      </c>
      <c r="AS43" s="71">
        <f>AVERAGE('PR (VSC)'!AS43,'R78s (VSC)'!AS43)</f>
        <v>0</v>
      </c>
      <c r="AT43" s="50" t="str">
        <f t="shared" si="15"/>
        <v>Oct</v>
      </c>
      <c r="AU43" s="71">
        <f>AVERAGE('PR (VSC)'!AU43,'R78s (VSC)'!AU43)</f>
        <v>0.96619897959183676</v>
      </c>
      <c r="AV43" s="71">
        <f>AVERAGE('PR (VSC)'!AV43,'R78s (VSC)'!AV43)</f>
        <v>0.79272959183673475</v>
      </c>
      <c r="AW43" s="71">
        <f>AVERAGE('PR (VSC)'!AW43,'R78s (VSC)'!AW43)</f>
        <v>0.5580357142857143</v>
      </c>
      <c r="AX43" s="71">
        <f>AVERAGE('PR (VSC)'!AX43,'R78s (VSC)'!AX43)</f>
        <v>0.26211734693877553</v>
      </c>
      <c r="AY43" s="71">
        <f>AVERAGE('PR (VSC)'!AY43,'R78s (VSC)'!AY43)</f>
        <v>0</v>
      </c>
      <c r="AZ43" s="71">
        <f>AVERAGE('PR (VSC)'!AZ43,'R78s (VSC)'!AZ43)</f>
        <v>0</v>
      </c>
      <c r="BA43" s="71">
        <f>AVERAGE('PR (VSC)'!BA43,'R78s (VSC)'!BA43)</f>
        <v>0</v>
      </c>
      <c r="BB43" s="71">
        <f>AVERAGE('PR (VSC)'!BB43,'R78s (VSC)'!BB43)</f>
        <v>0</v>
      </c>
      <c r="BC43" s="50" t="str">
        <f t="shared" si="16"/>
        <v>Oct</v>
      </c>
      <c r="BD43" s="71">
        <f>AVERAGE('PR (VSC)'!BD43,'R78s (VSC)'!BD43)</f>
        <v>0.96619897959183676</v>
      </c>
      <c r="BE43" s="71">
        <f>AVERAGE('PR (VSC)'!BE43,'R78s (VSC)'!BE43)</f>
        <v>0.79272959183673475</v>
      </c>
      <c r="BF43" s="71">
        <f>AVERAGE('PR (VSC)'!BF43,'R78s (VSC)'!BF43)</f>
        <v>0.5580357142857143</v>
      </c>
      <c r="BG43" s="71">
        <f>AVERAGE('PR (VSC)'!BG43,'R78s (VSC)'!BG43)</f>
        <v>0.26211734693877553</v>
      </c>
      <c r="BH43" s="71">
        <f>AVERAGE('PR (VSC)'!BH43,'R78s (VSC)'!BH43)</f>
        <v>0</v>
      </c>
      <c r="BI43" s="71">
        <f>AVERAGE('PR (VSC)'!BI43,'R78s (VSC)'!BI43)</f>
        <v>0</v>
      </c>
      <c r="BJ43" s="71">
        <f>AVERAGE('PR (VSC)'!BJ43,'R78s (VSC)'!BJ43)</f>
        <v>0</v>
      </c>
      <c r="BK43" s="71">
        <f>AVERAGE('PR (VSC)'!BK43,'R78s (VSC)'!BK43)</f>
        <v>0</v>
      </c>
      <c r="BL43" s="50" t="str">
        <f t="shared" si="17"/>
        <v>Oct</v>
      </c>
      <c r="BM43" s="71">
        <f>AVERAGE('PR (VSC)'!BM43,'R78s (VSC)'!BM43)</f>
        <v>0.96619897959183676</v>
      </c>
      <c r="BN43" s="71">
        <f>AVERAGE('PR (VSC)'!BN43,'R78s (VSC)'!BN43)</f>
        <v>0.79272959183673475</v>
      </c>
      <c r="BO43" s="71">
        <f>AVERAGE('PR (VSC)'!BO43,'R78s (VSC)'!BO43)</f>
        <v>0.5580357142857143</v>
      </c>
      <c r="BP43" s="71">
        <f>AVERAGE('PR (VSC)'!BP43,'R78s (VSC)'!BP43)</f>
        <v>0.26211734693877553</v>
      </c>
      <c r="BQ43" s="71">
        <f>AVERAGE('PR (VSC)'!BQ43,'R78s (VSC)'!BQ43)</f>
        <v>0</v>
      </c>
      <c r="BR43" s="71">
        <f>AVERAGE('PR (VSC)'!BR43,'R78s (VSC)'!BR43)</f>
        <v>0</v>
      </c>
      <c r="BS43" s="71">
        <f>AVERAGE('PR (VSC)'!BS43,'R78s (VSC)'!BS43)</f>
        <v>0</v>
      </c>
      <c r="BT43" s="71">
        <f>AVERAGE('PR (VSC)'!BT43,'R78s (VSC)'!BT43)</f>
        <v>0</v>
      </c>
      <c r="BU43" s="50" t="str">
        <f t="shared" si="18"/>
        <v>Oct</v>
      </c>
      <c r="BV43" s="71">
        <f>AVERAGE('PR (VSC)'!BV43,'R78s (VSC)'!BV43)</f>
        <v>0.96619897959183676</v>
      </c>
      <c r="BW43" s="71">
        <f>AVERAGE('PR (VSC)'!BW43,'R78s (VSC)'!BW43)</f>
        <v>0.79272959183673475</v>
      </c>
      <c r="BX43" s="71">
        <f>AVERAGE('PR (VSC)'!BX43,'R78s (VSC)'!BX43)</f>
        <v>0.5580357142857143</v>
      </c>
      <c r="BY43" s="71">
        <f>AVERAGE('PR (VSC)'!BY43,'R78s (VSC)'!BY43)</f>
        <v>0.26211734693877553</v>
      </c>
      <c r="BZ43" s="71">
        <f>AVERAGE('PR (VSC)'!BZ43,'R78s (VSC)'!BZ43)</f>
        <v>0</v>
      </c>
      <c r="CA43" s="71">
        <f>AVERAGE('PR (VSC)'!CA43,'R78s (VSC)'!CA43)</f>
        <v>0</v>
      </c>
      <c r="CB43" s="71">
        <f>AVERAGE('PR (VSC)'!CB43,'R78s (VSC)'!CB43)</f>
        <v>0</v>
      </c>
      <c r="CC43" s="71">
        <f>AVERAGE('PR (VSC)'!CC43,'R78s (VSC)'!CC43)</f>
        <v>0</v>
      </c>
      <c r="CD43" s="50" t="str">
        <f t="shared" si="19"/>
        <v>Oct</v>
      </c>
      <c r="CE43" s="71">
        <f>AVERAGE('PR (VSC)'!CE43,'R78s (VSC)'!CE43)</f>
        <v>0.96619897959183676</v>
      </c>
      <c r="CF43" s="71">
        <f>AVERAGE('PR (VSC)'!CF43,'R78s (VSC)'!CF43)</f>
        <v>0.79272959183673475</v>
      </c>
      <c r="CG43" s="71">
        <f>AVERAGE('PR (VSC)'!CG43,'R78s (VSC)'!CG43)</f>
        <v>0.5580357142857143</v>
      </c>
      <c r="CH43" s="71">
        <f>AVERAGE('PR (VSC)'!CH43,'R78s (VSC)'!CH43)</f>
        <v>0.26211734693877553</v>
      </c>
      <c r="CI43" s="71">
        <f>AVERAGE('PR (VSC)'!CI43,'R78s (VSC)'!CI43)</f>
        <v>0</v>
      </c>
      <c r="CJ43" s="71">
        <f>AVERAGE('PR (VSC)'!CJ43,'R78s (VSC)'!CJ43)</f>
        <v>0</v>
      </c>
      <c r="CK43" s="71">
        <f>AVERAGE('PR (VSC)'!CK43,'R78s (VSC)'!CK43)</f>
        <v>0</v>
      </c>
      <c r="CL43" s="71">
        <f>AVERAGE('PR (VSC)'!CL43,'R78s (VSC)'!CL43)</f>
        <v>0</v>
      </c>
    </row>
    <row r="44" spans="1:90" ht="13.7" customHeight="1">
      <c r="A44" s="50" t="str">
        <f t="shared" si="10"/>
        <v>Nov</v>
      </c>
      <c r="B44" s="70">
        <f>AVERAGE('PR (VSC)'!B44,'R78s (VSC)'!B44)</f>
        <v>0.97789115646258506</v>
      </c>
      <c r="C44" s="70">
        <f>AVERAGE('PR (VSC)'!C44,'R78s (VSC)'!C44)</f>
        <v>0.80952380952380953</v>
      </c>
      <c r="D44" s="70">
        <f>AVERAGE('PR (VSC)'!D44,'R78s (VSC)'!D44)</f>
        <v>0.57993197278911568</v>
      </c>
      <c r="E44" s="70">
        <f>AVERAGE('PR (VSC)'!E44,'R78s (VSC)'!E44)</f>
        <v>0.28911564625850344</v>
      </c>
      <c r="F44" s="70">
        <f>AVERAGE('PR (VSC)'!F44,'R78s (VSC)'!F44)</f>
        <v>0</v>
      </c>
      <c r="G44" s="70">
        <f>AVERAGE('PR (VSC)'!G44,'R78s (VSC)'!G44)</f>
        <v>0</v>
      </c>
      <c r="H44" s="70">
        <f>AVERAGE('PR (VSC)'!H44,'R78s (VSC)'!H44)</f>
        <v>0</v>
      </c>
      <c r="I44" s="70">
        <f>AVERAGE('PR (VSC)'!I44,'R78s (VSC)'!I44)</f>
        <v>0</v>
      </c>
      <c r="J44" s="68" t="str">
        <f t="shared" si="11"/>
        <v>Nov</v>
      </c>
      <c r="K44" s="70">
        <f>AVERAGE('PR (VSC)'!K44,'R78s (VSC)'!K44)</f>
        <v>0.97789115646258506</v>
      </c>
      <c r="L44" s="71">
        <f>AVERAGE('PR (VSC)'!L44,'R78s (VSC)'!L44)</f>
        <v>0.80952380952380953</v>
      </c>
      <c r="M44" s="71">
        <f>AVERAGE('PR (VSC)'!M44,'R78s (VSC)'!M44)</f>
        <v>0.57993197278911568</v>
      </c>
      <c r="N44" s="71">
        <f>AVERAGE('PR (VSC)'!N44,'R78s (VSC)'!N44)</f>
        <v>0.28911564625850344</v>
      </c>
      <c r="O44" s="71">
        <f>AVERAGE('PR (VSC)'!O44,'R78s (VSC)'!O44)</f>
        <v>0</v>
      </c>
      <c r="P44" s="71">
        <f>AVERAGE('PR (VSC)'!P44,'R78s (VSC)'!P44)</f>
        <v>0</v>
      </c>
      <c r="Q44" s="71">
        <f>AVERAGE('PR (VSC)'!Q44,'R78s (VSC)'!Q44)</f>
        <v>0</v>
      </c>
      <c r="R44" s="71">
        <f>AVERAGE('PR (VSC)'!R44,'R78s (VSC)'!R44)</f>
        <v>0</v>
      </c>
      <c r="S44" s="50" t="str">
        <f t="shared" si="12"/>
        <v>Nov</v>
      </c>
      <c r="T44" s="71">
        <f>AVERAGE('PR (VSC)'!T44,'R78s (VSC)'!T44)</f>
        <v>0.97789115646258506</v>
      </c>
      <c r="U44" s="71">
        <f>AVERAGE('PR (VSC)'!U44,'R78s (VSC)'!U44)</f>
        <v>0.80952380952380953</v>
      </c>
      <c r="V44" s="71">
        <f>AVERAGE('PR (VSC)'!V44,'R78s (VSC)'!V44)</f>
        <v>0.57993197278911568</v>
      </c>
      <c r="W44" s="71">
        <f>AVERAGE('PR (VSC)'!W44,'R78s (VSC)'!W44)</f>
        <v>0.28911564625850344</v>
      </c>
      <c r="X44" s="71">
        <f>AVERAGE('PR (VSC)'!X44,'R78s (VSC)'!X44)</f>
        <v>0</v>
      </c>
      <c r="Y44" s="71">
        <f>AVERAGE('PR (VSC)'!Y44,'R78s (VSC)'!Y44)</f>
        <v>0</v>
      </c>
      <c r="Z44" s="71">
        <f>AVERAGE('PR (VSC)'!Z44,'R78s (VSC)'!Z44)</f>
        <v>0</v>
      </c>
      <c r="AA44" s="71">
        <f>AVERAGE('PR (VSC)'!AA44,'R78s (VSC)'!AA44)</f>
        <v>0</v>
      </c>
      <c r="AB44" s="50" t="str">
        <f t="shared" si="13"/>
        <v>Nov</v>
      </c>
      <c r="AC44" s="71">
        <f>AVERAGE('PR (VSC)'!AC44,'R78s (VSC)'!AC44)</f>
        <v>0.97789115646258506</v>
      </c>
      <c r="AD44" s="71">
        <f>AVERAGE('PR (VSC)'!AD44,'R78s (VSC)'!AD44)</f>
        <v>0.80952380952380953</v>
      </c>
      <c r="AE44" s="71">
        <f>AVERAGE('PR (VSC)'!AE44,'R78s (VSC)'!AE44)</f>
        <v>0.57993197278911568</v>
      </c>
      <c r="AF44" s="71">
        <f>AVERAGE('PR (VSC)'!AF44,'R78s (VSC)'!AF44)</f>
        <v>0.28911564625850344</v>
      </c>
      <c r="AG44" s="71">
        <f>AVERAGE('PR (VSC)'!AG44,'R78s (VSC)'!AG44)</f>
        <v>0</v>
      </c>
      <c r="AH44" s="71">
        <f>AVERAGE('PR (VSC)'!AH44,'R78s (VSC)'!AH44)</f>
        <v>0</v>
      </c>
      <c r="AI44" s="71">
        <f>AVERAGE('PR (VSC)'!AI44,'R78s (VSC)'!AI44)</f>
        <v>0</v>
      </c>
      <c r="AJ44" s="71">
        <f>AVERAGE('PR (VSC)'!AJ44,'R78s (VSC)'!AJ44)</f>
        <v>0</v>
      </c>
      <c r="AK44" s="50" t="str">
        <f t="shared" si="14"/>
        <v>Nov</v>
      </c>
      <c r="AL44" s="71">
        <f>AVERAGE('PR (VSC)'!AL44,'R78s (VSC)'!AL44)</f>
        <v>0.97789115646258506</v>
      </c>
      <c r="AM44" s="71">
        <f>AVERAGE('PR (VSC)'!AM44,'R78s (VSC)'!AM44)</f>
        <v>0.80952380952380953</v>
      </c>
      <c r="AN44" s="71">
        <f>AVERAGE('PR (VSC)'!AN44,'R78s (VSC)'!AN44)</f>
        <v>0.57993197278911568</v>
      </c>
      <c r="AO44" s="71">
        <f>AVERAGE('PR (VSC)'!AO44,'R78s (VSC)'!AO44)</f>
        <v>0.28911564625850344</v>
      </c>
      <c r="AP44" s="71">
        <f>AVERAGE('PR (VSC)'!AP44,'R78s (VSC)'!AP44)</f>
        <v>0</v>
      </c>
      <c r="AQ44" s="71">
        <f>AVERAGE('PR (VSC)'!AQ44,'R78s (VSC)'!AQ44)</f>
        <v>0</v>
      </c>
      <c r="AR44" s="71">
        <f>AVERAGE('PR (VSC)'!AR44,'R78s (VSC)'!AR44)</f>
        <v>0</v>
      </c>
      <c r="AS44" s="71">
        <f>AVERAGE('PR (VSC)'!AS44,'R78s (VSC)'!AS44)</f>
        <v>0</v>
      </c>
      <c r="AT44" s="50" t="str">
        <f t="shared" si="15"/>
        <v>Nov</v>
      </c>
      <c r="AU44" s="71">
        <f>AVERAGE('PR (VSC)'!AU44,'R78s (VSC)'!AU44)</f>
        <v>0.97789115646258506</v>
      </c>
      <c r="AV44" s="71">
        <f>AVERAGE('PR (VSC)'!AV44,'R78s (VSC)'!AV44)</f>
        <v>0.80952380952380953</v>
      </c>
      <c r="AW44" s="71">
        <f>AVERAGE('PR (VSC)'!AW44,'R78s (VSC)'!AW44)</f>
        <v>0.57993197278911568</v>
      </c>
      <c r="AX44" s="71">
        <f>AVERAGE('PR (VSC)'!AX44,'R78s (VSC)'!AX44)</f>
        <v>0.28911564625850344</v>
      </c>
      <c r="AY44" s="71">
        <f>AVERAGE('PR (VSC)'!AY44,'R78s (VSC)'!AY44)</f>
        <v>0</v>
      </c>
      <c r="AZ44" s="71">
        <f>AVERAGE('PR (VSC)'!AZ44,'R78s (VSC)'!AZ44)</f>
        <v>0</v>
      </c>
      <c r="BA44" s="71">
        <f>AVERAGE('PR (VSC)'!BA44,'R78s (VSC)'!BA44)</f>
        <v>0</v>
      </c>
      <c r="BB44" s="71">
        <f>AVERAGE('PR (VSC)'!BB44,'R78s (VSC)'!BB44)</f>
        <v>0</v>
      </c>
      <c r="BC44" s="50" t="str">
        <f t="shared" si="16"/>
        <v>Nov</v>
      </c>
      <c r="BD44" s="71">
        <f>AVERAGE('PR (VSC)'!BD44,'R78s (VSC)'!BD44)</f>
        <v>0.97789115646258506</v>
      </c>
      <c r="BE44" s="71">
        <f>AVERAGE('PR (VSC)'!BE44,'R78s (VSC)'!BE44)</f>
        <v>0.80952380952380953</v>
      </c>
      <c r="BF44" s="71">
        <f>AVERAGE('PR (VSC)'!BF44,'R78s (VSC)'!BF44)</f>
        <v>0.57993197278911568</v>
      </c>
      <c r="BG44" s="71">
        <f>AVERAGE('PR (VSC)'!BG44,'R78s (VSC)'!BG44)</f>
        <v>0.28911564625850344</v>
      </c>
      <c r="BH44" s="71">
        <f>AVERAGE('PR (VSC)'!BH44,'R78s (VSC)'!BH44)</f>
        <v>0</v>
      </c>
      <c r="BI44" s="71">
        <f>AVERAGE('PR (VSC)'!BI44,'R78s (VSC)'!BI44)</f>
        <v>0</v>
      </c>
      <c r="BJ44" s="71">
        <f>AVERAGE('PR (VSC)'!BJ44,'R78s (VSC)'!BJ44)</f>
        <v>0</v>
      </c>
      <c r="BK44" s="71">
        <f>AVERAGE('PR (VSC)'!BK44,'R78s (VSC)'!BK44)</f>
        <v>0</v>
      </c>
      <c r="BL44" s="50" t="str">
        <f t="shared" si="17"/>
        <v>Nov</v>
      </c>
      <c r="BM44" s="71">
        <f>AVERAGE('PR (VSC)'!BM44,'R78s (VSC)'!BM44)</f>
        <v>0.97789115646258506</v>
      </c>
      <c r="BN44" s="71">
        <f>AVERAGE('PR (VSC)'!BN44,'R78s (VSC)'!BN44)</f>
        <v>0.80952380952380953</v>
      </c>
      <c r="BO44" s="71">
        <f>AVERAGE('PR (VSC)'!BO44,'R78s (VSC)'!BO44)</f>
        <v>0.57993197278911568</v>
      </c>
      <c r="BP44" s="71">
        <f>AVERAGE('PR (VSC)'!BP44,'R78s (VSC)'!BP44)</f>
        <v>0.28911564625850344</v>
      </c>
      <c r="BQ44" s="71">
        <f>AVERAGE('PR (VSC)'!BQ44,'R78s (VSC)'!BQ44)</f>
        <v>0</v>
      </c>
      <c r="BR44" s="71">
        <f>AVERAGE('PR (VSC)'!BR44,'R78s (VSC)'!BR44)</f>
        <v>0</v>
      </c>
      <c r="BS44" s="71">
        <f>AVERAGE('PR (VSC)'!BS44,'R78s (VSC)'!BS44)</f>
        <v>0</v>
      </c>
      <c r="BT44" s="71">
        <f>AVERAGE('PR (VSC)'!BT44,'R78s (VSC)'!BT44)</f>
        <v>0</v>
      </c>
      <c r="BU44" s="50" t="str">
        <f t="shared" si="18"/>
        <v>Nov</v>
      </c>
      <c r="BV44" s="71">
        <f>AVERAGE('PR (VSC)'!BV44,'R78s (VSC)'!BV44)</f>
        <v>0.97789115646258506</v>
      </c>
      <c r="BW44" s="71">
        <f>AVERAGE('PR (VSC)'!BW44,'R78s (VSC)'!BW44)</f>
        <v>0.80952380952380953</v>
      </c>
      <c r="BX44" s="71">
        <f>AVERAGE('PR (VSC)'!BX44,'R78s (VSC)'!BX44)</f>
        <v>0.57993197278911568</v>
      </c>
      <c r="BY44" s="71">
        <f>AVERAGE('PR (VSC)'!BY44,'R78s (VSC)'!BY44)</f>
        <v>0.28911564625850344</v>
      </c>
      <c r="BZ44" s="71">
        <f>AVERAGE('PR (VSC)'!BZ44,'R78s (VSC)'!BZ44)</f>
        <v>0</v>
      </c>
      <c r="CA44" s="71">
        <f>AVERAGE('PR (VSC)'!CA44,'R78s (VSC)'!CA44)</f>
        <v>0</v>
      </c>
      <c r="CB44" s="71">
        <f>AVERAGE('PR (VSC)'!CB44,'R78s (VSC)'!CB44)</f>
        <v>0</v>
      </c>
      <c r="CC44" s="71">
        <f>AVERAGE('PR (VSC)'!CC44,'R78s (VSC)'!CC44)</f>
        <v>0</v>
      </c>
      <c r="CD44" s="50" t="str">
        <f t="shared" si="19"/>
        <v>Nov</v>
      </c>
      <c r="CE44" s="71">
        <f>AVERAGE('PR (VSC)'!CE44,'R78s (VSC)'!CE44)</f>
        <v>0.97789115646258506</v>
      </c>
      <c r="CF44" s="71">
        <f>AVERAGE('PR (VSC)'!CF44,'R78s (VSC)'!CF44)</f>
        <v>0.80952380952380953</v>
      </c>
      <c r="CG44" s="71">
        <f>AVERAGE('PR (VSC)'!CG44,'R78s (VSC)'!CG44)</f>
        <v>0.57993197278911568</v>
      </c>
      <c r="CH44" s="71">
        <f>AVERAGE('PR (VSC)'!CH44,'R78s (VSC)'!CH44)</f>
        <v>0.28911564625850344</v>
      </c>
      <c r="CI44" s="71">
        <f>AVERAGE('PR (VSC)'!CI44,'R78s (VSC)'!CI44)</f>
        <v>0</v>
      </c>
      <c r="CJ44" s="71">
        <f>AVERAGE('PR (VSC)'!CJ44,'R78s (VSC)'!CJ44)</f>
        <v>0</v>
      </c>
      <c r="CK44" s="71">
        <f>AVERAGE('PR (VSC)'!CK44,'R78s (VSC)'!CK44)</f>
        <v>0</v>
      </c>
      <c r="CL44" s="71">
        <f>AVERAGE('PR (VSC)'!CL44,'R78s (VSC)'!CL44)</f>
        <v>0</v>
      </c>
    </row>
    <row r="45" spans="1:90" ht="13.7" customHeight="1">
      <c r="A45" s="50" t="str">
        <f t="shared" si="10"/>
        <v>Dec</v>
      </c>
      <c r="B45" s="70">
        <f>AVERAGE('PR (VSC)'!B45,'R78s (VSC)'!B45)</f>
        <v>0.98915816326530615</v>
      </c>
      <c r="C45" s="70">
        <f>AVERAGE('PR (VSC)'!C45,'R78s (VSC)'!C45)</f>
        <v>0.82589285714285721</v>
      </c>
      <c r="D45" s="70">
        <f>AVERAGE('PR (VSC)'!D45,'R78s (VSC)'!D45)</f>
        <v>0.60140306122448983</v>
      </c>
      <c r="E45" s="70">
        <f>AVERAGE('PR (VSC)'!E45,'R78s (VSC)'!E45)</f>
        <v>0.31568877551020408</v>
      </c>
      <c r="F45" s="70">
        <f>AVERAGE('PR (VSC)'!F45,'R78s (VSC)'!F45)</f>
        <v>0</v>
      </c>
      <c r="G45" s="70">
        <f>AVERAGE('PR (VSC)'!G45,'R78s (VSC)'!G45)</f>
        <v>0</v>
      </c>
      <c r="H45" s="70">
        <f>AVERAGE('PR (VSC)'!H45,'R78s (VSC)'!H45)</f>
        <v>0</v>
      </c>
      <c r="I45" s="70">
        <f>AVERAGE('PR (VSC)'!I45,'R78s (VSC)'!I45)</f>
        <v>0</v>
      </c>
      <c r="J45" s="68" t="str">
        <f t="shared" si="11"/>
        <v>Dec</v>
      </c>
      <c r="K45" s="70">
        <f>AVERAGE('PR (VSC)'!K45,'R78s (VSC)'!K45)</f>
        <v>0.98915816326530615</v>
      </c>
      <c r="L45" s="71">
        <f>AVERAGE('PR (VSC)'!L45,'R78s (VSC)'!L45)</f>
        <v>0.82589285714285721</v>
      </c>
      <c r="M45" s="71">
        <f>AVERAGE('PR (VSC)'!M45,'R78s (VSC)'!M45)</f>
        <v>0.60140306122448983</v>
      </c>
      <c r="N45" s="71">
        <f>AVERAGE('PR (VSC)'!N45,'R78s (VSC)'!N45)</f>
        <v>0.31568877551020408</v>
      </c>
      <c r="O45" s="71">
        <f>AVERAGE('PR (VSC)'!O45,'R78s (VSC)'!O45)</f>
        <v>0</v>
      </c>
      <c r="P45" s="71">
        <f>AVERAGE('PR (VSC)'!P45,'R78s (VSC)'!P45)</f>
        <v>0</v>
      </c>
      <c r="Q45" s="71">
        <f>AVERAGE('PR (VSC)'!Q45,'R78s (VSC)'!Q45)</f>
        <v>0</v>
      </c>
      <c r="R45" s="71">
        <f>AVERAGE('PR (VSC)'!R45,'R78s (VSC)'!R45)</f>
        <v>0</v>
      </c>
      <c r="S45" s="50" t="str">
        <f t="shared" si="12"/>
        <v>Dec</v>
      </c>
      <c r="T45" s="71">
        <f>AVERAGE('PR (VSC)'!T45,'R78s (VSC)'!T45)</f>
        <v>0.98915816326530615</v>
      </c>
      <c r="U45" s="71">
        <f>AVERAGE('PR (VSC)'!U45,'R78s (VSC)'!U45)</f>
        <v>0.82589285714285721</v>
      </c>
      <c r="V45" s="71">
        <f>AVERAGE('PR (VSC)'!V45,'R78s (VSC)'!V45)</f>
        <v>0.60140306122448983</v>
      </c>
      <c r="W45" s="71">
        <f>AVERAGE('PR (VSC)'!W45,'R78s (VSC)'!W45)</f>
        <v>0.31568877551020408</v>
      </c>
      <c r="X45" s="71">
        <f>AVERAGE('PR (VSC)'!X45,'R78s (VSC)'!X45)</f>
        <v>0</v>
      </c>
      <c r="Y45" s="71">
        <f>AVERAGE('PR (VSC)'!Y45,'R78s (VSC)'!Y45)</f>
        <v>0</v>
      </c>
      <c r="Z45" s="71">
        <f>AVERAGE('PR (VSC)'!Z45,'R78s (VSC)'!Z45)</f>
        <v>0</v>
      </c>
      <c r="AA45" s="71">
        <f>AVERAGE('PR (VSC)'!AA45,'R78s (VSC)'!AA45)</f>
        <v>0</v>
      </c>
      <c r="AB45" s="50" t="str">
        <f t="shared" si="13"/>
        <v>Dec</v>
      </c>
      <c r="AC45" s="71">
        <f>AVERAGE('PR (VSC)'!AC45,'R78s (VSC)'!AC45)</f>
        <v>0.98915816326530615</v>
      </c>
      <c r="AD45" s="71">
        <f>AVERAGE('PR (VSC)'!AD45,'R78s (VSC)'!AD45)</f>
        <v>0.82589285714285721</v>
      </c>
      <c r="AE45" s="71">
        <f>AVERAGE('PR (VSC)'!AE45,'R78s (VSC)'!AE45)</f>
        <v>0.60140306122448983</v>
      </c>
      <c r="AF45" s="71">
        <f>AVERAGE('PR (VSC)'!AF45,'R78s (VSC)'!AF45)</f>
        <v>0.31568877551020408</v>
      </c>
      <c r="AG45" s="71">
        <f>AVERAGE('PR (VSC)'!AG45,'R78s (VSC)'!AG45)</f>
        <v>0</v>
      </c>
      <c r="AH45" s="71">
        <f>AVERAGE('PR (VSC)'!AH45,'R78s (VSC)'!AH45)</f>
        <v>0</v>
      </c>
      <c r="AI45" s="71">
        <f>AVERAGE('PR (VSC)'!AI45,'R78s (VSC)'!AI45)</f>
        <v>0</v>
      </c>
      <c r="AJ45" s="71">
        <f>AVERAGE('PR (VSC)'!AJ45,'R78s (VSC)'!AJ45)</f>
        <v>0</v>
      </c>
      <c r="AK45" s="50" t="str">
        <f t="shared" si="14"/>
        <v>Dec</v>
      </c>
      <c r="AL45" s="71">
        <f>AVERAGE('PR (VSC)'!AL45,'R78s (VSC)'!AL45)</f>
        <v>0.98915816326530615</v>
      </c>
      <c r="AM45" s="71">
        <f>AVERAGE('PR (VSC)'!AM45,'R78s (VSC)'!AM45)</f>
        <v>0.82589285714285721</v>
      </c>
      <c r="AN45" s="71">
        <f>AVERAGE('PR (VSC)'!AN45,'R78s (VSC)'!AN45)</f>
        <v>0.60140306122448983</v>
      </c>
      <c r="AO45" s="71">
        <f>AVERAGE('PR (VSC)'!AO45,'R78s (VSC)'!AO45)</f>
        <v>0.31568877551020408</v>
      </c>
      <c r="AP45" s="71">
        <f>AVERAGE('PR (VSC)'!AP45,'R78s (VSC)'!AP45)</f>
        <v>0</v>
      </c>
      <c r="AQ45" s="71">
        <f>AVERAGE('PR (VSC)'!AQ45,'R78s (VSC)'!AQ45)</f>
        <v>0</v>
      </c>
      <c r="AR45" s="71">
        <f>AVERAGE('PR (VSC)'!AR45,'R78s (VSC)'!AR45)</f>
        <v>0</v>
      </c>
      <c r="AS45" s="71">
        <f>AVERAGE('PR (VSC)'!AS45,'R78s (VSC)'!AS45)</f>
        <v>0</v>
      </c>
      <c r="AT45" s="50" t="str">
        <f t="shared" si="15"/>
        <v>Dec</v>
      </c>
      <c r="AU45" s="71">
        <f>AVERAGE('PR (VSC)'!AU45,'R78s (VSC)'!AU45)</f>
        <v>0.98915816326530615</v>
      </c>
      <c r="AV45" s="71">
        <f>AVERAGE('PR (VSC)'!AV45,'R78s (VSC)'!AV45)</f>
        <v>0.82589285714285721</v>
      </c>
      <c r="AW45" s="71">
        <f>AVERAGE('PR (VSC)'!AW45,'R78s (VSC)'!AW45)</f>
        <v>0.60140306122448983</v>
      </c>
      <c r="AX45" s="71">
        <f>AVERAGE('PR (VSC)'!AX45,'R78s (VSC)'!AX45)</f>
        <v>0.31568877551020408</v>
      </c>
      <c r="AY45" s="71">
        <f>AVERAGE('PR (VSC)'!AY45,'R78s (VSC)'!AY45)</f>
        <v>0</v>
      </c>
      <c r="AZ45" s="71">
        <f>AVERAGE('PR (VSC)'!AZ45,'R78s (VSC)'!AZ45)</f>
        <v>0</v>
      </c>
      <c r="BA45" s="71">
        <f>AVERAGE('PR (VSC)'!BA45,'R78s (VSC)'!BA45)</f>
        <v>0</v>
      </c>
      <c r="BB45" s="71">
        <f>AVERAGE('PR (VSC)'!BB45,'R78s (VSC)'!BB45)</f>
        <v>0</v>
      </c>
      <c r="BC45" s="50" t="str">
        <f t="shared" si="16"/>
        <v>Dec</v>
      </c>
      <c r="BD45" s="71">
        <f>AVERAGE('PR (VSC)'!BD45,'R78s (VSC)'!BD45)</f>
        <v>0.98915816326530615</v>
      </c>
      <c r="BE45" s="71">
        <f>AVERAGE('PR (VSC)'!BE45,'R78s (VSC)'!BE45)</f>
        <v>0.82589285714285721</v>
      </c>
      <c r="BF45" s="71">
        <f>AVERAGE('PR (VSC)'!BF45,'R78s (VSC)'!BF45)</f>
        <v>0.60140306122448983</v>
      </c>
      <c r="BG45" s="71">
        <f>AVERAGE('PR (VSC)'!BG45,'R78s (VSC)'!BG45)</f>
        <v>0.31568877551020408</v>
      </c>
      <c r="BH45" s="71">
        <f>AVERAGE('PR (VSC)'!BH45,'R78s (VSC)'!BH45)</f>
        <v>0</v>
      </c>
      <c r="BI45" s="71">
        <f>AVERAGE('PR (VSC)'!BI45,'R78s (VSC)'!BI45)</f>
        <v>0</v>
      </c>
      <c r="BJ45" s="71">
        <f>AVERAGE('PR (VSC)'!BJ45,'R78s (VSC)'!BJ45)</f>
        <v>0</v>
      </c>
      <c r="BK45" s="71">
        <f>AVERAGE('PR (VSC)'!BK45,'R78s (VSC)'!BK45)</f>
        <v>0</v>
      </c>
      <c r="BL45" s="50" t="str">
        <f t="shared" si="17"/>
        <v>Dec</v>
      </c>
      <c r="BM45" s="71">
        <f>AVERAGE('PR (VSC)'!BM45,'R78s (VSC)'!BM45)</f>
        <v>0.98915816326530615</v>
      </c>
      <c r="BN45" s="71">
        <f>AVERAGE('PR (VSC)'!BN45,'R78s (VSC)'!BN45)</f>
        <v>0.82589285714285721</v>
      </c>
      <c r="BO45" s="71">
        <f>AVERAGE('PR (VSC)'!BO45,'R78s (VSC)'!BO45)</f>
        <v>0.60140306122448983</v>
      </c>
      <c r="BP45" s="71">
        <f>AVERAGE('PR (VSC)'!BP45,'R78s (VSC)'!BP45)</f>
        <v>0.31568877551020408</v>
      </c>
      <c r="BQ45" s="71">
        <f>AVERAGE('PR (VSC)'!BQ45,'R78s (VSC)'!BQ45)</f>
        <v>0</v>
      </c>
      <c r="BR45" s="71">
        <f>AVERAGE('PR (VSC)'!BR45,'R78s (VSC)'!BR45)</f>
        <v>0</v>
      </c>
      <c r="BS45" s="71">
        <f>AVERAGE('PR (VSC)'!BS45,'R78s (VSC)'!BS45)</f>
        <v>0</v>
      </c>
      <c r="BT45" s="71">
        <f>AVERAGE('PR (VSC)'!BT45,'R78s (VSC)'!BT45)</f>
        <v>0</v>
      </c>
      <c r="BU45" s="50" t="str">
        <f t="shared" si="18"/>
        <v>Dec</v>
      </c>
      <c r="BV45" s="71">
        <f>AVERAGE('PR (VSC)'!BV45,'R78s (VSC)'!BV45)</f>
        <v>0.98915816326530615</v>
      </c>
      <c r="BW45" s="71">
        <f>AVERAGE('PR (VSC)'!BW45,'R78s (VSC)'!BW45)</f>
        <v>0.82589285714285721</v>
      </c>
      <c r="BX45" s="71">
        <f>AVERAGE('PR (VSC)'!BX45,'R78s (VSC)'!BX45)</f>
        <v>0.60140306122448983</v>
      </c>
      <c r="BY45" s="71">
        <f>AVERAGE('PR (VSC)'!BY45,'R78s (VSC)'!BY45)</f>
        <v>0.31568877551020408</v>
      </c>
      <c r="BZ45" s="71">
        <f>AVERAGE('PR (VSC)'!BZ45,'R78s (VSC)'!BZ45)</f>
        <v>0</v>
      </c>
      <c r="CA45" s="71">
        <f>AVERAGE('PR (VSC)'!CA45,'R78s (VSC)'!CA45)</f>
        <v>0</v>
      </c>
      <c r="CB45" s="71">
        <f>AVERAGE('PR (VSC)'!CB45,'R78s (VSC)'!CB45)</f>
        <v>0</v>
      </c>
      <c r="CC45" s="71">
        <f>AVERAGE('PR (VSC)'!CC45,'R78s (VSC)'!CC45)</f>
        <v>0</v>
      </c>
      <c r="CD45" s="50" t="str">
        <f t="shared" si="19"/>
        <v>Dec</v>
      </c>
      <c r="CE45" s="71">
        <f>AVERAGE('PR (VSC)'!CE45,'R78s (VSC)'!CE45)</f>
        <v>0.98915816326530615</v>
      </c>
      <c r="CF45" s="71">
        <f>AVERAGE('PR (VSC)'!CF45,'R78s (VSC)'!CF45)</f>
        <v>0.82589285714285721</v>
      </c>
      <c r="CG45" s="71">
        <f>AVERAGE('PR (VSC)'!CG45,'R78s (VSC)'!CG45)</f>
        <v>0.60140306122448983</v>
      </c>
      <c r="CH45" s="71">
        <f>AVERAGE('PR (VSC)'!CH45,'R78s (VSC)'!CH45)</f>
        <v>0.31568877551020408</v>
      </c>
      <c r="CI45" s="71">
        <f>AVERAGE('PR (VSC)'!CI45,'R78s (VSC)'!CI45)</f>
        <v>0</v>
      </c>
      <c r="CJ45" s="71">
        <f>AVERAGE('PR (VSC)'!CJ45,'R78s (VSC)'!CJ45)</f>
        <v>0</v>
      </c>
      <c r="CK45" s="71">
        <f>AVERAGE('PR (VSC)'!CK45,'R78s (VSC)'!CK45)</f>
        <v>0</v>
      </c>
      <c r="CL45" s="71">
        <f>AVERAGE('PR (VSC)'!CL45,'R78s (VSC)'!CL45)</f>
        <v>0</v>
      </c>
    </row>
    <row r="46" spans="1:90" ht="15.95" customHeight="1">
      <c r="A46" s="45"/>
      <c r="B46" s="44" t="s">
        <v>37</v>
      </c>
      <c r="C46" s="44" t="s">
        <v>38</v>
      </c>
      <c r="D46" s="44" t="s">
        <v>39</v>
      </c>
      <c r="E46" s="44" t="s">
        <v>40</v>
      </c>
      <c r="F46" s="44" t="s">
        <v>41</v>
      </c>
      <c r="G46" s="44" t="s">
        <v>42</v>
      </c>
      <c r="H46" s="44" t="s">
        <v>43</v>
      </c>
      <c r="I46" s="44" t="s">
        <v>44</v>
      </c>
      <c r="J46" s="72"/>
      <c r="K46" s="44" t="s">
        <v>38</v>
      </c>
      <c r="L46" s="64" t="s">
        <v>39</v>
      </c>
      <c r="M46" s="64" t="s">
        <v>40</v>
      </c>
      <c r="N46" s="64" t="s">
        <v>41</v>
      </c>
      <c r="O46" s="64" t="s">
        <v>42</v>
      </c>
      <c r="P46" s="64" t="s">
        <v>43</v>
      </c>
      <c r="Q46" s="64" t="s">
        <v>44</v>
      </c>
      <c r="R46" s="64" t="s">
        <v>45</v>
      </c>
      <c r="S46" s="45"/>
      <c r="T46" s="64" t="s">
        <v>39</v>
      </c>
      <c r="U46" s="64" t="s">
        <v>40</v>
      </c>
      <c r="V46" s="64" t="s">
        <v>41</v>
      </c>
      <c r="W46" s="64" t="s">
        <v>42</v>
      </c>
      <c r="X46" s="64" t="s">
        <v>43</v>
      </c>
      <c r="Y46" s="64" t="s">
        <v>44</v>
      </c>
      <c r="Z46" s="64" t="s">
        <v>45</v>
      </c>
      <c r="AA46" s="64" t="s">
        <v>46</v>
      </c>
      <c r="AB46" s="45"/>
      <c r="AC46" s="64" t="s">
        <v>40</v>
      </c>
      <c r="AD46" s="64" t="s">
        <v>41</v>
      </c>
      <c r="AE46" s="64" t="s">
        <v>42</v>
      </c>
      <c r="AF46" s="64" t="s">
        <v>43</v>
      </c>
      <c r="AG46" s="64" t="s">
        <v>44</v>
      </c>
      <c r="AH46" s="64" t="s">
        <v>45</v>
      </c>
      <c r="AI46" s="64" t="s">
        <v>46</v>
      </c>
      <c r="AJ46" s="64" t="s">
        <v>81</v>
      </c>
      <c r="AK46" s="45"/>
      <c r="AL46" s="64" t="s">
        <v>41</v>
      </c>
      <c r="AM46" s="64" t="s">
        <v>42</v>
      </c>
      <c r="AN46" s="64" t="s">
        <v>43</v>
      </c>
      <c r="AO46" s="64" t="s">
        <v>44</v>
      </c>
      <c r="AP46" s="64" t="s">
        <v>45</v>
      </c>
      <c r="AQ46" s="64" t="s">
        <v>46</v>
      </c>
      <c r="AR46" s="64" t="s">
        <v>81</v>
      </c>
      <c r="AS46" s="64" t="s">
        <v>82</v>
      </c>
      <c r="AT46" s="45"/>
      <c r="AU46" s="64" t="s">
        <v>42</v>
      </c>
      <c r="AV46" s="64" t="s">
        <v>43</v>
      </c>
      <c r="AW46" s="64" t="s">
        <v>44</v>
      </c>
      <c r="AX46" s="64" t="s">
        <v>45</v>
      </c>
      <c r="AY46" s="64" t="s">
        <v>46</v>
      </c>
      <c r="AZ46" s="64" t="s">
        <v>81</v>
      </c>
      <c r="BA46" s="64" t="s">
        <v>82</v>
      </c>
      <c r="BB46" s="64" t="s">
        <v>83</v>
      </c>
      <c r="BC46" s="45"/>
      <c r="BD46" s="64" t="s">
        <v>43</v>
      </c>
      <c r="BE46" s="64" t="s">
        <v>44</v>
      </c>
      <c r="BF46" s="64" t="s">
        <v>45</v>
      </c>
      <c r="BG46" s="64" t="s">
        <v>46</v>
      </c>
      <c r="BH46" s="64" t="s">
        <v>81</v>
      </c>
      <c r="BI46" s="64" t="s">
        <v>82</v>
      </c>
      <c r="BJ46" s="64" t="s">
        <v>83</v>
      </c>
      <c r="BK46" s="64" t="s">
        <v>84</v>
      </c>
      <c r="BL46" s="45"/>
      <c r="BM46" s="64" t="s">
        <v>44</v>
      </c>
      <c r="BN46" s="64" t="s">
        <v>45</v>
      </c>
      <c r="BO46" s="64" t="s">
        <v>46</v>
      </c>
      <c r="BP46" s="64" t="s">
        <v>81</v>
      </c>
      <c r="BQ46" s="64" t="s">
        <v>82</v>
      </c>
      <c r="BR46" s="64" t="s">
        <v>83</v>
      </c>
      <c r="BS46" s="64" t="s">
        <v>84</v>
      </c>
      <c r="BT46" s="64" t="s">
        <v>85</v>
      </c>
      <c r="BU46" s="45"/>
      <c r="BV46" s="64" t="s">
        <v>45</v>
      </c>
      <c r="BW46" s="64" t="s">
        <v>46</v>
      </c>
      <c r="BX46" s="64" t="s">
        <v>81</v>
      </c>
      <c r="BY46" s="64" t="s">
        <v>82</v>
      </c>
      <c r="BZ46" s="64" t="s">
        <v>83</v>
      </c>
      <c r="CA46" s="64" t="s">
        <v>84</v>
      </c>
      <c r="CB46" s="64" t="s">
        <v>85</v>
      </c>
      <c r="CC46" s="64" t="s">
        <v>86</v>
      </c>
      <c r="CD46" s="45"/>
      <c r="CE46" s="64" t="s">
        <v>46</v>
      </c>
      <c r="CF46" s="64" t="s">
        <v>81</v>
      </c>
      <c r="CG46" s="64" t="s">
        <v>82</v>
      </c>
      <c r="CH46" s="64" t="s">
        <v>83</v>
      </c>
      <c r="CI46" s="64" t="s">
        <v>84</v>
      </c>
      <c r="CJ46" s="64" t="s">
        <v>85</v>
      </c>
      <c r="CK46" s="64" t="s">
        <v>86</v>
      </c>
      <c r="CL46" s="64" t="s">
        <v>87</v>
      </c>
    </row>
    <row r="47" spans="1:90" ht="13.7" customHeight="1">
      <c r="A47" s="50" t="str">
        <f t="shared" ref="A47:A58" si="20">A34</f>
        <v>Jan</v>
      </c>
      <c r="B47" s="41">
        <f t="shared" ref="B47:B58" si="21">ROUND(B34*B8,0)</f>
        <v>4731</v>
      </c>
      <c r="C47" s="41">
        <f t="shared" ref="C47:C58" si="22">ROUND(C34*B8,0)</f>
        <v>3498</v>
      </c>
      <c r="D47" s="41">
        <f>ROUND(D34*B8,0)</f>
        <v>1921</v>
      </c>
      <c r="E47" s="41">
        <f t="shared" ref="E47:E58" si="23">ROUND(E34*B8,0)</f>
        <v>0</v>
      </c>
      <c r="F47" s="41">
        <f t="shared" ref="F47:F58" si="24">ROUND(F34*B8,0)</f>
        <v>0</v>
      </c>
      <c r="G47" s="41">
        <f t="shared" ref="G47:G58" si="25">ROUND(G34*B8,0)</f>
        <v>0</v>
      </c>
      <c r="H47" s="41">
        <f t="shared" ref="H47:H58" si="26">ROUND(H34*B8,0)</f>
        <v>0</v>
      </c>
      <c r="I47" s="41">
        <f t="shared" ref="I47:I58" si="27">ROUND(I34*B8,0)</f>
        <v>0</v>
      </c>
      <c r="J47" s="68" t="str">
        <f t="shared" ref="J47:J58" si="28">J34</f>
        <v>Jan</v>
      </c>
      <c r="K47" s="41">
        <f t="shared" ref="K47:K58" si="29">ROUND(K34*K8,0)</f>
        <v>4731</v>
      </c>
      <c r="L47" s="69">
        <f t="shared" ref="L47:L58" si="30">ROUND(L34*K8,0)</f>
        <v>3498</v>
      </c>
      <c r="M47" s="69">
        <f>ROUND(M34*K8,0)</f>
        <v>1921</v>
      </c>
      <c r="N47" s="69">
        <f t="shared" ref="N47:N58" si="31">ROUND(N34*K8,0)</f>
        <v>0</v>
      </c>
      <c r="O47" s="69">
        <f t="shared" ref="O47:O58" si="32">ROUND(O34*K8,0)</f>
        <v>0</v>
      </c>
      <c r="P47" s="69">
        <f t="shared" ref="P47:P58" si="33">ROUND(P34*K8,0)</f>
        <v>0</v>
      </c>
      <c r="Q47" s="69">
        <f t="shared" ref="Q47:Q58" si="34">ROUND(Q34*K8,0)</f>
        <v>0</v>
      </c>
      <c r="R47" s="69">
        <f t="shared" ref="R47:R58" si="35">ROUND(R34*K8,0)</f>
        <v>0</v>
      </c>
      <c r="S47" s="50" t="str">
        <f t="shared" ref="S47:S58" si="36">S34</f>
        <v>Jan</v>
      </c>
      <c r="T47" s="69">
        <f t="shared" ref="T47:T58" si="37">ROUND(T34*T8,0)</f>
        <v>4731</v>
      </c>
      <c r="U47" s="69">
        <f t="shared" ref="U47:U58" si="38">ROUND(U34*T8,0)</f>
        <v>3498</v>
      </c>
      <c r="V47" s="69">
        <f>ROUND(V34*T8,0)</f>
        <v>1921</v>
      </c>
      <c r="W47" s="69">
        <f t="shared" ref="W47:W58" si="39">ROUND(W34*T8,0)</f>
        <v>0</v>
      </c>
      <c r="X47" s="69">
        <f t="shared" ref="X47:X58" si="40">ROUND(X34*T8,0)</f>
        <v>0</v>
      </c>
      <c r="Y47" s="69">
        <f t="shared" ref="Y47:Y58" si="41">ROUND(Y34*T8,0)</f>
        <v>0</v>
      </c>
      <c r="Z47" s="69">
        <f t="shared" ref="Z47:Z58" si="42">ROUND(Z34*T8,0)</f>
        <v>0</v>
      </c>
      <c r="AA47" s="69">
        <f t="shared" ref="AA47:AA58" si="43">ROUND(AA34*T8,0)</f>
        <v>0</v>
      </c>
      <c r="AB47" s="50" t="str">
        <f t="shared" ref="AB47:AB58" si="44">AB34</f>
        <v>Jan</v>
      </c>
      <c r="AC47" s="69">
        <f t="shared" ref="AC47:AC58" si="45">ROUND(AC34*AC8,0)</f>
        <v>4731</v>
      </c>
      <c r="AD47" s="69">
        <f t="shared" ref="AD47:AD58" si="46">ROUND(AD34*AC8,0)</f>
        <v>3498</v>
      </c>
      <c r="AE47" s="69">
        <f>ROUND(AE34*AC8,0)</f>
        <v>1921</v>
      </c>
      <c r="AF47" s="69">
        <f t="shared" ref="AF47:AF58" si="47">ROUND(AF34*AC8,0)</f>
        <v>0</v>
      </c>
      <c r="AG47" s="69">
        <f t="shared" ref="AG47:AG58" si="48">ROUND(AG34*AC8,0)</f>
        <v>0</v>
      </c>
      <c r="AH47" s="69">
        <f t="shared" ref="AH47:AH58" si="49">ROUND(AH34*AC8,0)</f>
        <v>0</v>
      </c>
      <c r="AI47" s="69">
        <f t="shared" ref="AI47:AI58" si="50">ROUND(AI34*AC8,0)</f>
        <v>0</v>
      </c>
      <c r="AJ47" s="69">
        <f t="shared" ref="AJ47:AJ58" si="51">ROUND(AJ34*AC8,0)</f>
        <v>0</v>
      </c>
      <c r="AK47" s="50" t="str">
        <f t="shared" ref="AK47:AK58" si="52">AK34</f>
        <v>Jan</v>
      </c>
      <c r="AL47" s="69">
        <f t="shared" ref="AL47:AL58" si="53">ROUND(AL34*AL8,0)</f>
        <v>4731</v>
      </c>
      <c r="AM47" s="69">
        <f t="shared" ref="AM47:AM58" si="54">ROUND(AM34*AL8,0)</f>
        <v>3498</v>
      </c>
      <c r="AN47" s="69">
        <f>ROUND(AN34*AL8,0)</f>
        <v>1921</v>
      </c>
      <c r="AO47" s="69">
        <f t="shared" ref="AO47:AO58" si="55">ROUND(AO34*AL8,0)</f>
        <v>0</v>
      </c>
      <c r="AP47" s="69">
        <f t="shared" ref="AP47:AP58" si="56">ROUND(AP34*AL8,0)</f>
        <v>0</v>
      </c>
      <c r="AQ47" s="69">
        <f t="shared" ref="AQ47:AQ58" si="57">ROUND(AQ34*AL8,0)</f>
        <v>0</v>
      </c>
      <c r="AR47" s="69">
        <f t="shared" ref="AR47:AR58" si="58">ROUND(AR34*AL8,0)</f>
        <v>0</v>
      </c>
      <c r="AS47" s="69">
        <f t="shared" ref="AS47:AS58" si="59">ROUND(AS34*AL8,0)</f>
        <v>0</v>
      </c>
      <c r="AT47" s="50" t="str">
        <f t="shared" ref="AT47:AT58" si="60">AT34</f>
        <v>Jan</v>
      </c>
      <c r="AU47" s="69">
        <f t="shared" ref="AU47:AU58" si="61">ROUND(AU34*AU8,0)</f>
        <v>4731</v>
      </c>
      <c r="AV47" s="69">
        <f t="shared" ref="AV47:AV58" si="62">ROUND(AV34*AU8,0)</f>
        <v>3498</v>
      </c>
      <c r="AW47" s="69">
        <f>ROUND(AW34*AU8,0)</f>
        <v>1921</v>
      </c>
      <c r="AX47" s="69">
        <f t="shared" ref="AX47:AX58" si="63">ROUND(AX34*AU8,0)</f>
        <v>0</v>
      </c>
      <c r="AY47" s="69">
        <f t="shared" ref="AY47:AY58" si="64">ROUND(AY34*AU8,0)</f>
        <v>0</v>
      </c>
      <c r="AZ47" s="69">
        <f t="shared" ref="AZ47:AZ58" si="65">ROUND(AZ34*AU8,0)</f>
        <v>0</v>
      </c>
      <c r="BA47" s="69">
        <f t="shared" ref="BA47:BA58" si="66">ROUND(BA34*AU8,0)</f>
        <v>0</v>
      </c>
      <c r="BB47" s="69">
        <f t="shared" ref="BB47:BB58" si="67">ROUND(BB34*AU8,0)</f>
        <v>0</v>
      </c>
      <c r="BC47" s="50" t="str">
        <f t="shared" ref="BC47:BC58" si="68">BC34</f>
        <v>Jan</v>
      </c>
      <c r="BD47" s="69">
        <f t="shared" ref="BD47:BD58" si="69">ROUND(BD34*BD8,0)</f>
        <v>4731</v>
      </c>
      <c r="BE47" s="69">
        <f t="shared" ref="BE47:BE58" si="70">ROUND(BE34*BD8,0)</f>
        <v>3498</v>
      </c>
      <c r="BF47" s="69">
        <f>ROUND(BF34*BD8,0)</f>
        <v>1921</v>
      </c>
      <c r="BG47" s="69">
        <f t="shared" ref="BG47:BG58" si="71">ROUND(BG34*BD8,0)</f>
        <v>0</v>
      </c>
      <c r="BH47" s="69">
        <f t="shared" ref="BH47:BH58" si="72">ROUND(BH34*BD8,0)</f>
        <v>0</v>
      </c>
      <c r="BI47" s="69">
        <f t="shared" ref="BI47:BI58" si="73">ROUND(BI34*BD8,0)</f>
        <v>0</v>
      </c>
      <c r="BJ47" s="69">
        <f t="shared" ref="BJ47:BJ58" si="74">ROUND(BJ34*BD8,0)</f>
        <v>0</v>
      </c>
      <c r="BK47" s="69">
        <f t="shared" ref="BK47:BK58" si="75">ROUND(BK34*BD8,0)</f>
        <v>0</v>
      </c>
      <c r="BL47" s="50" t="str">
        <f t="shared" ref="BL47:BL58" si="76">BL34</f>
        <v>Jan</v>
      </c>
      <c r="BM47" s="69">
        <f t="shared" ref="BM47:BM58" si="77">ROUND(BM34*BM8,0)</f>
        <v>4731</v>
      </c>
      <c r="BN47" s="69">
        <f t="shared" ref="BN47:BN58" si="78">ROUND(BN34*BM8,0)</f>
        <v>3498</v>
      </c>
      <c r="BO47" s="69">
        <f>ROUND(BO34*BM8,0)</f>
        <v>1921</v>
      </c>
      <c r="BP47" s="69">
        <f t="shared" ref="BP47:BP58" si="79">ROUND(BP34*BM8,0)</f>
        <v>0</v>
      </c>
      <c r="BQ47" s="69">
        <f t="shared" ref="BQ47:BQ58" si="80">ROUND(BQ34*BM8,0)</f>
        <v>0</v>
      </c>
      <c r="BR47" s="69">
        <f t="shared" ref="BR47:BR58" si="81">ROUND(BR34*BM8,0)</f>
        <v>0</v>
      </c>
      <c r="BS47" s="69">
        <f t="shared" ref="BS47:BS58" si="82">ROUND(BS34*BM8,0)</f>
        <v>0</v>
      </c>
      <c r="BT47" s="69">
        <f t="shared" ref="BT47:BT58" si="83">ROUND(BT34*BM8,0)</f>
        <v>0</v>
      </c>
      <c r="BU47" s="50" t="str">
        <f t="shared" ref="BU47:BU58" si="84">BU34</f>
        <v>Jan</v>
      </c>
      <c r="BV47" s="69">
        <f t="shared" ref="BV47:BV58" si="85">ROUND(BV34*BV8,0)</f>
        <v>4731</v>
      </c>
      <c r="BW47" s="69">
        <f t="shared" ref="BW47:BW58" si="86">ROUND(BW34*BV8,0)</f>
        <v>3498</v>
      </c>
      <c r="BX47" s="69">
        <f>ROUND(BX34*BV8,0)</f>
        <v>1921</v>
      </c>
      <c r="BY47" s="69">
        <f t="shared" ref="BY47:BY58" si="87">ROUND(BY34*BV8,0)</f>
        <v>0</v>
      </c>
      <c r="BZ47" s="69">
        <f t="shared" ref="BZ47:BZ58" si="88">ROUND(BZ34*BV8,0)</f>
        <v>0</v>
      </c>
      <c r="CA47" s="69">
        <f t="shared" ref="CA47:CA58" si="89">ROUND(CA34*BV8,0)</f>
        <v>0</v>
      </c>
      <c r="CB47" s="69">
        <f t="shared" ref="CB47:CB58" si="90">ROUND(CB34*BV8,0)</f>
        <v>0</v>
      </c>
      <c r="CC47" s="69">
        <f t="shared" ref="CC47:CC58" si="91">ROUND(CC34*BV8,0)</f>
        <v>0</v>
      </c>
      <c r="CD47" s="50" t="str">
        <f t="shared" ref="CD47:CD58" si="92">CD34</f>
        <v>Jan</v>
      </c>
      <c r="CE47" s="69">
        <f t="shared" ref="CE47:CE58" si="93">ROUND(CE34*CE8,0)</f>
        <v>4731</v>
      </c>
      <c r="CF47" s="69">
        <f t="shared" ref="CF47:CF58" si="94">ROUND(CF34*CE8,0)</f>
        <v>3498</v>
      </c>
      <c r="CG47" s="69">
        <f>ROUND(CG34*CE8,0)</f>
        <v>1921</v>
      </c>
      <c r="CH47" s="69">
        <f t="shared" ref="CH47:CH58" si="95">ROUND(CH34*CE8,0)</f>
        <v>0</v>
      </c>
      <c r="CI47" s="69">
        <f t="shared" ref="CI47:CI58" si="96">ROUND(CI34*CE8,0)</f>
        <v>0</v>
      </c>
      <c r="CJ47" s="69">
        <f t="shared" ref="CJ47:CJ58" si="97">ROUND(CJ34*CE8,0)</f>
        <v>0</v>
      </c>
      <c r="CK47" s="69">
        <f t="shared" ref="CK47:CK58" si="98">ROUND(CK34*CE8,0)</f>
        <v>0</v>
      </c>
      <c r="CL47" s="69">
        <f t="shared" ref="CL47:CL58" si="99">ROUND(CL34*CE8,0)</f>
        <v>0</v>
      </c>
    </row>
    <row r="48" spans="1:90" ht="13.7" customHeight="1">
      <c r="A48" s="50" t="str">
        <f t="shared" si="20"/>
        <v>Feb</v>
      </c>
      <c r="B48" s="41">
        <f t="shared" si="21"/>
        <v>4818</v>
      </c>
      <c r="C48" s="41">
        <f t="shared" si="22"/>
        <v>3614</v>
      </c>
      <c r="D48" s="41">
        <f t="shared" ref="D48:D58" si="100">ROUND(D35*B$8,0)</f>
        <v>2066</v>
      </c>
      <c r="E48" s="41">
        <f t="shared" si="23"/>
        <v>173</v>
      </c>
      <c r="F48" s="41">
        <f t="shared" si="24"/>
        <v>0</v>
      </c>
      <c r="G48" s="41">
        <f t="shared" si="25"/>
        <v>0</v>
      </c>
      <c r="H48" s="41">
        <f t="shared" si="26"/>
        <v>0</v>
      </c>
      <c r="I48" s="41">
        <f t="shared" si="27"/>
        <v>0</v>
      </c>
      <c r="J48" s="68" t="str">
        <f t="shared" si="28"/>
        <v>Feb</v>
      </c>
      <c r="K48" s="41">
        <f t="shared" si="29"/>
        <v>4818</v>
      </c>
      <c r="L48" s="69">
        <f t="shared" si="30"/>
        <v>3614</v>
      </c>
      <c r="M48" s="69">
        <f t="shared" ref="M48:M58" si="101">ROUND(M35*K$8,0)</f>
        <v>2066</v>
      </c>
      <c r="N48" s="69">
        <f t="shared" si="31"/>
        <v>173</v>
      </c>
      <c r="O48" s="69">
        <f t="shared" si="32"/>
        <v>0</v>
      </c>
      <c r="P48" s="69">
        <f t="shared" si="33"/>
        <v>0</v>
      </c>
      <c r="Q48" s="69">
        <f t="shared" si="34"/>
        <v>0</v>
      </c>
      <c r="R48" s="69">
        <f t="shared" si="35"/>
        <v>0</v>
      </c>
      <c r="S48" s="50" t="str">
        <f t="shared" si="36"/>
        <v>Feb</v>
      </c>
      <c r="T48" s="69">
        <f t="shared" si="37"/>
        <v>4818</v>
      </c>
      <c r="U48" s="69">
        <f t="shared" si="38"/>
        <v>3614</v>
      </c>
      <c r="V48" s="69">
        <f t="shared" ref="V48:V58" si="102">ROUND(V35*T$8,0)</f>
        <v>2066</v>
      </c>
      <c r="W48" s="69">
        <f t="shared" si="39"/>
        <v>173</v>
      </c>
      <c r="X48" s="69">
        <f t="shared" si="40"/>
        <v>0</v>
      </c>
      <c r="Y48" s="69">
        <f t="shared" si="41"/>
        <v>0</v>
      </c>
      <c r="Z48" s="69">
        <f t="shared" si="42"/>
        <v>0</v>
      </c>
      <c r="AA48" s="69">
        <f t="shared" si="43"/>
        <v>0</v>
      </c>
      <c r="AB48" s="50" t="str">
        <f t="shared" si="44"/>
        <v>Feb</v>
      </c>
      <c r="AC48" s="69">
        <f t="shared" si="45"/>
        <v>4818</v>
      </c>
      <c r="AD48" s="69">
        <f t="shared" si="46"/>
        <v>3614</v>
      </c>
      <c r="AE48" s="69">
        <f t="shared" ref="AE48:AE58" si="103">ROUND(AE35*AC$8,0)</f>
        <v>2066</v>
      </c>
      <c r="AF48" s="69">
        <f t="shared" si="47"/>
        <v>173</v>
      </c>
      <c r="AG48" s="69">
        <f t="shared" si="48"/>
        <v>0</v>
      </c>
      <c r="AH48" s="69">
        <f t="shared" si="49"/>
        <v>0</v>
      </c>
      <c r="AI48" s="69">
        <f t="shared" si="50"/>
        <v>0</v>
      </c>
      <c r="AJ48" s="69">
        <f t="shared" si="51"/>
        <v>0</v>
      </c>
      <c r="AK48" s="50" t="str">
        <f t="shared" si="52"/>
        <v>Feb</v>
      </c>
      <c r="AL48" s="69">
        <f t="shared" si="53"/>
        <v>4818</v>
      </c>
      <c r="AM48" s="69">
        <f t="shared" si="54"/>
        <v>3614</v>
      </c>
      <c r="AN48" s="69">
        <f t="shared" ref="AN48:AN58" si="104">ROUND(AN35*AL$8,0)</f>
        <v>2066</v>
      </c>
      <c r="AO48" s="69">
        <f t="shared" si="55"/>
        <v>173</v>
      </c>
      <c r="AP48" s="69">
        <f t="shared" si="56"/>
        <v>0</v>
      </c>
      <c r="AQ48" s="69">
        <f t="shared" si="57"/>
        <v>0</v>
      </c>
      <c r="AR48" s="69">
        <f t="shared" si="58"/>
        <v>0</v>
      </c>
      <c r="AS48" s="69">
        <f t="shared" si="59"/>
        <v>0</v>
      </c>
      <c r="AT48" s="50" t="str">
        <f t="shared" si="60"/>
        <v>Feb</v>
      </c>
      <c r="AU48" s="69">
        <f t="shared" si="61"/>
        <v>4818</v>
      </c>
      <c r="AV48" s="69">
        <f t="shared" si="62"/>
        <v>3614</v>
      </c>
      <c r="AW48" s="69">
        <f t="shared" ref="AW48:AW58" si="105">ROUND(AW35*AU$8,0)</f>
        <v>2066</v>
      </c>
      <c r="AX48" s="69">
        <f t="shared" si="63"/>
        <v>173</v>
      </c>
      <c r="AY48" s="69">
        <f t="shared" si="64"/>
        <v>0</v>
      </c>
      <c r="AZ48" s="69">
        <f t="shared" si="65"/>
        <v>0</v>
      </c>
      <c r="BA48" s="69">
        <f t="shared" si="66"/>
        <v>0</v>
      </c>
      <c r="BB48" s="69">
        <f t="shared" si="67"/>
        <v>0</v>
      </c>
      <c r="BC48" s="50" t="str">
        <f t="shared" si="68"/>
        <v>Feb</v>
      </c>
      <c r="BD48" s="69">
        <f t="shared" si="69"/>
        <v>4818</v>
      </c>
      <c r="BE48" s="69">
        <f t="shared" si="70"/>
        <v>3614</v>
      </c>
      <c r="BF48" s="69">
        <f t="shared" ref="BF48:BF58" si="106">ROUND(BF35*BD$8,0)</f>
        <v>2066</v>
      </c>
      <c r="BG48" s="69">
        <f t="shared" si="71"/>
        <v>173</v>
      </c>
      <c r="BH48" s="69">
        <f t="shared" si="72"/>
        <v>0</v>
      </c>
      <c r="BI48" s="69">
        <f t="shared" si="73"/>
        <v>0</v>
      </c>
      <c r="BJ48" s="69">
        <f t="shared" si="74"/>
        <v>0</v>
      </c>
      <c r="BK48" s="69">
        <f t="shared" si="75"/>
        <v>0</v>
      </c>
      <c r="BL48" s="50" t="str">
        <f t="shared" si="76"/>
        <v>Feb</v>
      </c>
      <c r="BM48" s="69">
        <f t="shared" si="77"/>
        <v>4818</v>
      </c>
      <c r="BN48" s="69">
        <f t="shared" si="78"/>
        <v>3614</v>
      </c>
      <c r="BO48" s="69">
        <f t="shared" ref="BO48:BO58" si="107">ROUND(BO35*BM$8,0)</f>
        <v>2066</v>
      </c>
      <c r="BP48" s="69">
        <f t="shared" si="79"/>
        <v>173</v>
      </c>
      <c r="BQ48" s="69">
        <f t="shared" si="80"/>
        <v>0</v>
      </c>
      <c r="BR48" s="69">
        <f t="shared" si="81"/>
        <v>0</v>
      </c>
      <c r="BS48" s="69">
        <f t="shared" si="82"/>
        <v>0</v>
      </c>
      <c r="BT48" s="69">
        <f t="shared" si="83"/>
        <v>0</v>
      </c>
      <c r="BU48" s="50" t="str">
        <f t="shared" si="84"/>
        <v>Feb</v>
      </c>
      <c r="BV48" s="69">
        <f t="shared" si="85"/>
        <v>4818</v>
      </c>
      <c r="BW48" s="69">
        <f t="shared" si="86"/>
        <v>3614</v>
      </c>
      <c r="BX48" s="69">
        <f t="shared" ref="BX48:BX58" si="108">ROUND(BX35*BV$8,0)</f>
        <v>2066</v>
      </c>
      <c r="BY48" s="69">
        <f t="shared" si="87"/>
        <v>173</v>
      </c>
      <c r="BZ48" s="69">
        <f t="shared" si="88"/>
        <v>0</v>
      </c>
      <c r="CA48" s="69">
        <f t="shared" si="89"/>
        <v>0</v>
      </c>
      <c r="CB48" s="69">
        <f t="shared" si="90"/>
        <v>0</v>
      </c>
      <c r="CC48" s="69">
        <f t="shared" si="91"/>
        <v>0</v>
      </c>
      <c r="CD48" s="50" t="str">
        <f t="shared" si="92"/>
        <v>Feb</v>
      </c>
      <c r="CE48" s="69">
        <f t="shared" si="93"/>
        <v>4818</v>
      </c>
      <c r="CF48" s="69">
        <f t="shared" si="94"/>
        <v>3614</v>
      </c>
      <c r="CG48" s="69">
        <f t="shared" ref="CG48:CG58" si="109">ROUND(CG35*CE$8,0)</f>
        <v>2066</v>
      </c>
      <c r="CH48" s="69">
        <f t="shared" si="95"/>
        <v>173</v>
      </c>
      <c r="CI48" s="69">
        <f t="shared" si="96"/>
        <v>0</v>
      </c>
      <c r="CJ48" s="69">
        <f t="shared" si="97"/>
        <v>0</v>
      </c>
      <c r="CK48" s="69">
        <f t="shared" si="98"/>
        <v>0</v>
      </c>
      <c r="CL48" s="69">
        <f t="shared" si="99"/>
        <v>0</v>
      </c>
    </row>
    <row r="49" spans="1:90" ht="13.7" customHeight="1">
      <c r="A49" s="50" t="str">
        <f t="shared" si="20"/>
        <v>Mar</v>
      </c>
      <c r="B49" s="41">
        <f t="shared" si="21"/>
        <v>4903</v>
      </c>
      <c r="C49" s="41">
        <f t="shared" si="22"/>
        <v>3728</v>
      </c>
      <c r="D49" s="41">
        <f t="shared" si="100"/>
        <v>2208</v>
      </c>
      <c r="E49" s="41">
        <f t="shared" si="23"/>
        <v>344</v>
      </c>
      <c r="F49" s="41">
        <f t="shared" si="24"/>
        <v>0</v>
      </c>
      <c r="G49" s="41">
        <f t="shared" si="25"/>
        <v>0</v>
      </c>
      <c r="H49" s="41">
        <f t="shared" si="26"/>
        <v>0</v>
      </c>
      <c r="I49" s="41">
        <f t="shared" si="27"/>
        <v>0</v>
      </c>
      <c r="J49" s="68" t="str">
        <f t="shared" si="28"/>
        <v>Mar</v>
      </c>
      <c r="K49" s="41">
        <f t="shared" si="29"/>
        <v>4903</v>
      </c>
      <c r="L49" s="69">
        <f t="shared" si="30"/>
        <v>3728</v>
      </c>
      <c r="M49" s="69">
        <f t="shared" si="101"/>
        <v>2208</v>
      </c>
      <c r="N49" s="69">
        <f t="shared" si="31"/>
        <v>344</v>
      </c>
      <c r="O49" s="69">
        <f t="shared" si="32"/>
        <v>0</v>
      </c>
      <c r="P49" s="69">
        <f t="shared" si="33"/>
        <v>0</v>
      </c>
      <c r="Q49" s="69">
        <f t="shared" si="34"/>
        <v>0</v>
      </c>
      <c r="R49" s="69">
        <f t="shared" si="35"/>
        <v>0</v>
      </c>
      <c r="S49" s="50" t="str">
        <f t="shared" si="36"/>
        <v>Mar</v>
      </c>
      <c r="T49" s="69">
        <f t="shared" si="37"/>
        <v>4903</v>
      </c>
      <c r="U49" s="69">
        <f t="shared" si="38"/>
        <v>3728</v>
      </c>
      <c r="V49" s="69">
        <f t="shared" si="102"/>
        <v>2208</v>
      </c>
      <c r="W49" s="69">
        <f t="shared" si="39"/>
        <v>344</v>
      </c>
      <c r="X49" s="69">
        <f t="shared" si="40"/>
        <v>0</v>
      </c>
      <c r="Y49" s="69">
        <f t="shared" si="41"/>
        <v>0</v>
      </c>
      <c r="Z49" s="69">
        <f t="shared" si="42"/>
        <v>0</v>
      </c>
      <c r="AA49" s="69">
        <f t="shared" si="43"/>
        <v>0</v>
      </c>
      <c r="AB49" s="50" t="str">
        <f t="shared" si="44"/>
        <v>Mar</v>
      </c>
      <c r="AC49" s="69">
        <f t="shared" si="45"/>
        <v>4903</v>
      </c>
      <c r="AD49" s="69">
        <f t="shared" si="46"/>
        <v>3728</v>
      </c>
      <c r="AE49" s="69">
        <f t="shared" si="103"/>
        <v>2208</v>
      </c>
      <c r="AF49" s="69">
        <f t="shared" si="47"/>
        <v>344</v>
      </c>
      <c r="AG49" s="69">
        <f t="shared" si="48"/>
        <v>0</v>
      </c>
      <c r="AH49" s="69">
        <f t="shared" si="49"/>
        <v>0</v>
      </c>
      <c r="AI49" s="69">
        <f t="shared" si="50"/>
        <v>0</v>
      </c>
      <c r="AJ49" s="69">
        <f t="shared" si="51"/>
        <v>0</v>
      </c>
      <c r="AK49" s="50" t="str">
        <f t="shared" si="52"/>
        <v>Mar</v>
      </c>
      <c r="AL49" s="69">
        <f t="shared" si="53"/>
        <v>4903</v>
      </c>
      <c r="AM49" s="69">
        <f t="shared" si="54"/>
        <v>3728</v>
      </c>
      <c r="AN49" s="69">
        <f t="shared" si="104"/>
        <v>2208</v>
      </c>
      <c r="AO49" s="69">
        <f t="shared" si="55"/>
        <v>344</v>
      </c>
      <c r="AP49" s="69">
        <f t="shared" si="56"/>
        <v>0</v>
      </c>
      <c r="AQ49" s="69">
        <f t="shared" si="57"/>
        <v>0</v>
      </c>
      <c r="AR49" s="69">
        <f t="shared" si="58"/>
        <v>0</v>
      </c>
      <c r="AS49" s="69">
        <f t="shared" si="59"/>
        <v>0</v>
      </c>
      <c r="AT49" s="50" t="str">
        <f t="shared" si="60"/>
        <v>Mar</v>
      </c>
      <c r="AU49" s="69">
        <f t="shared" si="61"/>
        <v>4903</v>
      </c>
      <c r="AV49" s="69">
        <f t="shared" si="62"/>
        <v>3728</v>
      </c>
      <c r="AW49" s="69">
        <f t="shared" si="105"/>
        <v>2208</v>
      </c>
      <c r="AX49" s="69">
        <f t="shared" si="63"/>
        <v>344</v>
      </c>
      <c r="AY49" s="69">
        <f t="shared" si="64"/>
        <v>0</v>
      </c>
      <c r="AZ49" s="69">
        <f t="shared" si="65"/>
        <v>0</v>
      </c>
      <c r="BA49" s="69">
        <f t="shared" si="66"/>
        <v>0</v>
      </c>
      <c r="BB49" s="69">
        <f t="shared" si="67"/>
        <v>0</v>
      </c>
      <c r="BC49" s="50" t="str">
        <f t="shared" si="68"/>
        <v>Mar</v>
      </c>
      <c r="BD49" s="69">
        <f t="shared" si="69"/>
        <v>4903</v>
      </c>
      <c r="BE49" s="69">
        <f t="shared" si="70"/>
        <v>3728</v>
      </c>
      <c r="BF49" s="69">
        <f t="shared" si="106"/>
        <v>2208</v>
      </c>
      <c r="BG49" s="69">
        <f t="shared" si="71"/>
        <v>344</v>
      </c>
      <c r="BH49" s="69">
        <f t="shared" si="72"/>
        <v>0</v>
      </c>
      <c r="BI49" s="69">
        <f t="shared" si="73"/>
        <v>0</v>
      </c>
      <c r="BJ49" s="69">
        <f t="shared" si="74"/>
        <v>0</v>
      </c>
      <c r="BK49" s="69">
        <f t="shared" si="75"/>
        <v>0</v>
      </c>
      <c r="BL49" s="50" t="str">
        <f t="shared" si="76"/>
        <v>Mar</v>
      </c>
      <c r="BM49" s="69">
        <f t="shared" si="77"/>
        <v>4903</v>
      </c>
      <c r="BN49" s="69">
        <f t="shared" si="78"/>
        <v>3728</v>
      </c>
      <c r="BO49" s="69">
        <f t="shared" si="107"/>
        <v>2208</v>
      </c>
      <c r="BP49" s="69">
        <f t="shared" si="79"/>
        <v>344</v>
      </c>
      <c r="BQ49" s="69">
        <f t="shared" si="80"/>
        <v>0</v>
      </c>
      <c r="BR49" s="69">
        <f t="shared" si="81"/>
        <v>0</v>
      </c>
      <c r="BS49" s="69">
        <f t="shared" si="82"/>
        <v>0</v>
      </c>
      <c r="BT49" s="69">
        <f t="shared" si="83"/>
        <v>0</v>
      </c>
      <c r="BU49" s="50" t="str">
        <f t="shared" si="84"/>
        <v>Mar</v>
      </c>
      <c r="BV49" s="69">
        <f t="shared" si="85"/>
        <v>4903</v>
      </c>
      <c r="BW49" s="69">
        <f t="shared" si="86"/>
        <v>3728</v>
      </c>
      <c r="BX49" s="69">
        <f t="shared" si="108"/>
        <v>2208</v>
      </c>
      <c r="BY49" s="69">
        <f t="shared" si="87"/>
        <v>344</v>
      </c>
      <c r="BZ49" s="69">
        <f t="shared" si="88"/>
        <v>0</v>
      </c>
      <c r="CA49" s="69">
        <f t="shared" si="89"/>
        <v>0</v>
      </c>
      <c r="CB49" s="69">
        <f t="shared" si="90"/>
        <v>0</v>
      </c>
      <c r="CC49" s="69">
        <f t="shared" si="91"/>
        <v>0</v>
      </c>
      <c r="CD49" s="50" t="str">
        <f t="shared" si="92"/>
        <v>Mar</v>
      </c>
      <c r="CE49" s="69">
        <f t="shared" si="93"/>
        <v>4903</v>
      </c>
      <c r="CF49" s="69">
        <f t="shared" si="94"/>
        <v>3728</v>
      </c>
      <c r="CG49" s="69">
        <f t="shared" si="109"/>
        <v>2208</v>
      </c>
      <c r="CH49" s="69">
        <f t="shared" si="95"/>
        <v>344</v>
      </c>
      <c r="CI49" s="69">
        <f t="shared" si="96"/>
        <v>0</v>
      </c>
      <c r="CJ49" s="69">
        <f t="shared" si="97"/>
        <v>0</v>
      </c>
      <c r="CK49" s="69">
        <f t="shared" si="98"/>
        <v>0</v>
      </c>
      <c r="CL49" s="69">
        <f t="shared" si="99"/>
        <v>0</v>
      </c>
    </row>
    <row r="50" spans="1:90" ht="13.7" customHeight="1">
      <c r="A50" s="50" t="str">
        <f t="shared" si="20"/>
        <v>Apr</v>
      </c>
      <c r="B50" s="41">
        <f t="shared" si="21"/>
        <v>4986</v>
      </c>
      <c r="C50" s="41">
        <f t="shared" si="22"/>
        <v>3839</v>
      </c>
      <c r="D50" s="41">
        <f t="shared" si="100"/>
        <v>2348</v>
      </c>
      <c r="E50" s="41">
        <f t="shared" si="23"/>
        <v>513</v>
      </c>
      <c r="F50" s="41">
        <f t="shared" si="24"/>
        <v>0</v>
      </c>
      <c r="G50" s="41">
        <f t="shared" si="25"/>
        <v>0</v>
      </c>
      <c r="H50" s="41">
        <f t="shared" si="26"/>
        <v>0</v>
      </c>
      <c r="I50" s="41">
        <f t="shared" si="27"/>
        <v>0</v>
      </c>
      <c r="J50" s="68" t="str">
        <f t="shared" si="28"/>
        <v>Apr</v>
      </c>
      <c r="K50" s="41">
        <f t="shared" si="29"/>
        <v>4986</v>
      </c>
      <c r="L50" s="69">
        <f t="shared" si="30"/>
        <v>3839</v>
      </c>
      <c r="M50" s="69">
        <f t="shared" si="101"/>
        <v>2348</v>
      </c>
      <c r="N50" s="69">
        <f t="shared" si="31"/>
        <v>513</v>
      </c>
      <c r="O50" s="69">
        <f t="shared" si="32"/>
        <v>0</v>
      </c>
      <c r="P50" s="69">
        <f t="shared" si="33"/>
        <v>0</v>
      </c>
      <c r="Q50" s="69">
        <f t="shared" si="34"/>
        <v>0</v>
      </c>
      <c r="R50" s="69">
        <f t="shared" si="35"/>
        <v>0</v>
      </c>
      <c r="S50" s="50" t="str">
        <f t="shared" si="36"/>
        <v>Apr</v>
      </c>
      <c r="T50" s="69">
        <f t="shared" si="37"/>
        <v>4986</v>
      </c>
      <c r="U50" s="69">
        <f t="shared" si="38"/>
        <v>3839</v>
      </c>
      <c r="V50" s="69">
        <f t="shared" si="102"/>
        <v>2348</v>
      </c>
      <c r="W50" s="69">
        <f t="shared" si="39"/>
        <v>513</v>
      </c>
      <c r="X50" s="69">
        <f t="shared" si="40"/>
        <v>0</v>
      </c>
      <c r="Y50" s="69">
        <f t="shared" si="41"/>
        <v>0</v>
      </c>
      <c r="Z50" s="69">
        <f t="shared" si="42"/>
        <v>0</v>
      </c>
      <c r="AA50" s="69">
        <f t="shared" si="43"/>
        <v>0</v>
      </c>
      <c r="AB50" s="50" t="str">
        <f t="shared" si="44"/>
        <v>Apr</v>
      </c>
      <c r="AC50" s="69">
        <f t="shared" si="45"/>
        <v>4986</v>
      </c>
      <c r="AD50" s="69">
        <f t="shared" si="46"/>
        <v>3839</v>
      </c>
      <c r="AE50" s="69">
        <f t="shared" si="103"/>
        <v>2348</v>
      </c>
      <c r="AF50" s="69">
        <f t="shared" si="47"/>
        <v>513</v>
      </c>
      <c r="AG50" s="69">
        <f t="shared" si="48"/>
        <v>0</v>
      </c>
      <c r="AH50" s="69">
        <f t="shared" si="49"/>
        <v>0</v>
      </c>
      <c r="AI50" s="69">
        <f t="shared" si="50"/>
        <v>0</v>
      </c>
      <c r="AJ50" s="69">
        <f t="shared" si="51"/>
        <v>0</v>
      </c>
      <c r="AK50" s="50" t="str">
        <f t="shared" si="52"/>
        <v>Apr</v>
      </c>
      <c r="AL50" s="69">
        <f t="shared" si="53"/>
        <v>4986</v>
      </c>
      <c r="AM50" s="69">
        <f t="shared" si="54"/>
        <v>3839</v>
      </c>
      <c r="AN50" s="69">
        <f t="shared" si="104"/>
        <v>2348</v>
      </c>
      <c r="AO50" s="69">
        <f t="shared" si="55"/>
        <v>513</v>
      </c>
      <c r="AP50" s="69">
        <f t="shared" si="56"/>
        <v>0</v>
      </c>
      <c r="AQ50" s="69">
        <f t="shared" si="57"/>
        <v>0</v>
      </c>
      <c r="AR50" s="69">
        <f t="shared" si="58"/>
        <v>0</v>
      </c>
      <c r="AS50" s="69">
        <f t="shared" si="59"/>
        <v>0</v>
      </c>
      <c r="AT50" s="50" t="str">
        <f t="shared" si="60"/>
        <v>Apr</v>
      </c>
      <c r="AU50" s="69">
        <f t="shared" si="61"/>
        <v>4986</v>
      </c>
      <c r="AV50" s="69">
        <f t="shared" si="62"/>
        <v>3839</v>
      </c>
      <c r="AW50" s="69">
        <f t="shared" si="105"/>
        <v>2348</v>
      </c>
      <c r="AX50" s="69">
        <f t="shared" si="63"/>
        <v>513</v>
      </c>
      <c r="AY50" s="69">
        <f t="shared" si="64"/>
        <v>0</v>
      </c>
      <c r="AZ50" s="69">
        <f t="shared" si="65"/>
        <v>0</v>
      </c>
      <c r="BA50" s="69">
        <f t="shared" si="66"/>
        <v>0</v>
      </c>
      <c r="BB50" s="69">
        <f t="shared" si="67"/>
        <v>0</v>
      </c>
      <c r="BC50" s="50" t="str">
        <f t="shared" si="68"/>
        <v>Apr</v>
      </c>
      <c r="BD50" s="69">
        <f t="shared" si="69"/>
        <v>4986</v>
      </c>
      <c r="BE50" s="69">
        <f t="shared" si="70"/>
        <v>3839</v>
      </c>
      <c r="BF50" s="69">
        <f t="shared" si="106"/>
        <v>2348</v>
      </c>
      <c r="BG50" s="69">
        <f t="shared" si="71"/>
        <v>513</v>
      </c>
      <c r="BH50" s="69">
        <f t="shared" si="72"/>
        <v>0</v>
      </c>
      <c r="BI50" s="69">
        <f t="shared" si="73"/>
        <v>0</v>
      </c>
      <c r="BJ50" s="69">
        <f t="shared" si="74"/>
        <v>0</v>
      </c>
      <c r="BK50" s="69">
        <f t="shared" si="75"/>
        <v>0</v>
      </c>
      <c r="BL50" s="50" t="str">
        <f t="shared" si="76"/>
        <v>Apr</v>
      </c>
      <c r="BM50" s="69">
        <f t="shared" si="77"/>
        <v>4986</v>
      </c>
      <c r="BN50" s="69">
        <f t="shared" si="78"/>
        <v>3839</v>
      </c>
      <c r="BO50" s="69">
        <f t="shared" si="107"/>
        <v>2348</v>
      </c>
      <c r="BP50" s="69">
        <f t="shared" si="79"/>
        <v>513</v>
      </c>
      <c r="BQ50" s="69">
        <f t="shared" si="80"/>
        <v>0</v>
      </c>
      <c r="BR50" s="69">
        <f t="shared" si="81"/>
        <v>0</v>
      </c>
      <c r="BS50" s="69">
        <f t="shared" si="82"/>
        <v>0</v>
      </c>
      <c r="BT50" s="69">
        <f t="shared" si="83"/>
        <v>0</v>
      </c>
      <c r="BU50" s="50" t="str">
        <f t="shared" si="84"/>
        <v>Apr</v>
      </c>
      <c r="BV50" s="69">
        <f t="shared" si="85"/>
        <v>4986</v>
      </c>
      <c r="BW50" s="69">
        <f t="shared" si="86"/>
        <v>3839</v>
      </c>
      <c r="BX50" s="69">
        <f t="shared" si="108"/>
        <v>2348</v>
      </c>
      <c r="BY50" s="69">
        <f t="shared" si="87"/>
        <v>513</v>
      </c>
      <c r="BZ50" s="69">
        <f t="shared" si="88"/>
        <v>0</v>
      </c>
      <c r="CA50" s="69">
        <f t="shared" si="89"/>
        <v>0</v>
      </c>
      <c r="CB50" s="69">
        <f t="shared" si="90"/>
        <v>0</v>
      </c>
      <c r="CC50" s="69">
        <f t="shared" si="91"/>
        <v>0</v>
      </c>
      <c r="CD50" s="50" t="str">
        <f t="shared" si="92"/>
        <v>Apr</v>
      </c>
      <c r="CE50" s="69">
        <f t="shared" si="93"/>
        <v>4986</v>
      </c>
      <c r="CF50" s="69">
        <f t="shared" si="94"/>
        <v>3839</v>
      </c>
      <c r="CG50" s="69">
        <f t="shared" si="109"/>
        <v>2348</v>
      </c>
      <c r="CH50" s="69">
        <f t="shared" si="95"/>
        <v>513</v>
      </c>
      <c r="CI50" s="69">
        <f t="shared" si="96"/>
        <v>0</v>
      </c>
      <c r="CJ50" s="69">
        <f t="shared" si="97"/>
        <v>0</v>
      </c>
      <c r="CK50" s="69">
        <f t="shared" si="98"/>
        <v>0</v>
      </c>
      <c r="CL50" s="69">
        <f t="shared" si="99"/>
        <v>0</v>
      </c>
    </row>
    <row r="51" spans="1:90" ht="13.7" customHeight="1">
      <c r="A51" s="50" t="str">
        <f t="shared" si="20"/>
        <v>May</v>
      </c>
      <c r="B51" s="41">
        <f t="shared" si="21"/>
        <v>5066</v>
      </c>
      <c r="C51" s="41">
        <f t="shared" si="22"/>
        <v>3947</v>
      </c>
      <c r="D51" s="41">
        <f t="shared" si="100"/>
        <v>2485</v>
      </c>
      <c r="E51" s="41">
        <f t="shared" si="23"/>
        <v>679</v>
      </c>
      <c r="F51" s="41">
        <f t="shared" si="24"/>
        <v>0</v>
      </c>
      <c r="G51" s="41">
        <f t="shared" si="25"/>
        <v>0</v>
      </c>
      <c r="H51" s="41">
        <f t="shared" si="26"/>
        <v>0</v>
      </c>
      <c r="I51" s="41">
        <f t="shared" si="27"/>
        <v>0</v>
      </c>
      <c r="J51" s="68" t="str">
        <f t="shared" si="28"/>
        <v>May</v>
      </c>
      <c r="K51" s="41">
        <f t="shared" si="29"/>
        <v>5066</v>
      </c>
      <c r="L51" s="69">
        <f t="shared" si="30"/>
        <v>3947</v>
      </c>
      <c r="M51" s="69">
        <f t="shared" si="101"/>
        <v>2485</v>
      </c>
      <c r="N51" s="69">
        <f t="shared" si="31"/>
        <v>679</v>
      </c>
      <c r="O51" s="69">
        <f t="shared" si="32"/>
        <v>0</v>
      </c>
      <c r="P51" s="69">
        <f t="shared" si="33"/>
        <v>0</v>
      </c>
      <c r="Q51" s="69">
        <f t="shared" si="34"/>
        <v>0</v>
      </c>
      <c r="R51" s="69">
        <f t="shared" si="35"/>
        <v>0</v>
      </c>
      <c r="S51" s="50" t="str">
        <f t="shared" si="36"/>
        <v>May</v>
      </c>
      <c r="T51" s="69">
        <f t="shared" si="37"/>
        <v>5066</v>
      </c>
      <c r="U51" s="69">
        <f t="shared" si="38"/>
        <v>3947</v>
      </c>
      <c r="V51" s="69">
        <f t="shared" si="102"/>
        <v>2485</v>
      </c>
      <c r="W51" s="69">
        <f t="shared" si="39"/>
        <v>679</v>
      </c>
      <c r="X51" s="69">
        <f t="shared" si="40"/>
        <v>0</v>
      </c>
      <c r="Y51" s="69">
        <f t="shared" si="41"/>
        <v>0</v>
      </c>
      <c r="Z51" s="69">
        <f t="shared" si="42"/>
        <v>0</v>
      </c>
      <c r="AA51" s="69">
        <f t="shared" si="43"/>
        <v>0</v>
      </c>
      <c r="AB51" s="50" t="str">
        <f t="shared" si="44"/>
        <v>May</v>
      </c>
      <c r="AC51" s="69">
        <f t="shared" si="45"/>
        <v>5066</v>
      </c>
      <c r="AD51" s="69">
        <f t="shared" si="46"/>
        <v>3947</v>
      </c>
      <c r="AE51" s="69">
        <f t="shared" si="103"/>
        <v>2485</v>
      </c>
      <c r="AF51" s="69">
        <f t="shared" si="47"/>
        <v>679</v>
      </c>
      <c r="AG51" s="69">
        <f t="shared" si="48"/>
        <v>0</v>
      </c>
      <c r="AH51" s="69">
        <f t="shared" si="49"/>
        <v>0</v>
      </c>
      <c r="AI51" s="69">
        <f t="shared" si="50"/>
        <v>0</v>
      </c>
      <c r="AJ51" s="69">
        <f t="shared" si="51"/>
        <v>0</v>
      </c>
      <c r="AK51" s="50" t="str">
        <f t="shared" si="52"/>
        <v>May</v>
      </c>
      <c r="AL51" s="69">
        <f t="shared" si="53"/>
        <v>5066</v>
      </c>
      <c r="AM51" s="69">
        <f t="shared" si="54"/>
        <v>3947</v>
      </c>
      <c r="AN51" s="69">
        <f t="shared" si="104"/>
        <v>2485</v>
      </c>
      <c r="AO51" s="69">
        <f t="shared" si="55"/>
        <v>679</v>
      </c>
      <c r="AP51" s="69">
        <f t="shared" si="56"/>
        <v>0</v>
      </c>
      <c r="AQ51" s="69">
        <f t="shared" si="57"/>
        <v>0</v>
      </c>
      <c r="AR51" s="69">
        <f t="shared" si="58"/>
        <v>0</v>
      </c>
      <c r="AS51" s="69">
        <f t="shared" si="59"/>
        <v>0</v>
      </c>
      <c r="AT51" s="50" t="str">
        <f t="shared" si="60"/>
        <v>May</v>
      </c>
      <c r="AU51" s="69">
        <f t="shared" si="61"/>
        <v>5066</v>
      </c>
      <c r="AV51" s="69">
        <f t="shared" si="62"/>
        <v>3947</v>
      </c>
      <c r="AW51" s="69">
        <f t="shared" si="105"/>
        <v>2485</v>
      </c>
      <c r="AX51" s="69">
        <f t="shared" si="63"/>
        <v>679</v>
      </c>
      <c r="AY51" s="69">
        <f t="shared" si="64"/>
        <v>0</v>
      </c>
      <c r="AZ51" s="69">
        <f t="shared" si="65"/>
        <v>0</v>
      </c>
      <c r="BA51" s="69">
        <f t="shared" si="66"/>
        <v>0</v>
      </c>
      <c r="BB51" s="69">
        <f t="shared" si="67"/>
        <v>0</v>
      </c>
      <c r="BC51" s="50" t="str">
        <f t="shared" si="68"/>
        <v>May</v>
      </c>
      <c r="BD51" s="69">
        <f t="shared" si="69"/>
        <v>5066</v>
      </c>
      <c r="BE51" s="69">
        <f t="shared" si="70"/>
        <v>3947</v>
      </c>
      <c r="BF51" s="69">
        <f t="shared" si="106"/>
        <v>2485</v>
      </c>
      <c r="BG51" s="69">
        <f t="shared" si="71"/>
        <v>679</v>
      </c>
      <c r="BH51" s="69">
        <f t="shared" si="72"/>
        <v>0</v>
      </c>
      <c r="BI51" s="69">
        <f t="shared" si="73"/>
        <v>0</v>
      </c>
      <c r="BJ51" s="69">
        <f t="shared" si="74"/>
        <v>0</v>
      </c>
      <c r="BK51" s="69">
        <f t="shared" si="75"/>
        <v>0</v>
      </c>
      <c r="BL51" s="50" t="str">
        <f t="shared" si="76"/>
        <v>May</v>
      </c>
      <c r="BM51" s="69">
        <f t="shared" si="77"/>
        <v>5066</v>
      </c>
      <c r="BN51" s="69">
        <f t="shared" si="78"/>
        <v>3947</v>
      </c>
      <c r="BO51" s="69">
        <f t="shared" si="107"/>
        <v>2485</v>
      </c>
      <c r="BP51" s="69">
        <f t="shared" si="79"/>
        <v>679</v>
      </c>
      <c r="BQ51" s="69">
        <f t="shared" si="80"/>
        <v>0</v>
      </c>
      <c r="BR51" s="69">
        <f t="shared" si="81"/>
        <v>0</v>
      </c>
      <c r="BS51" s="69">
        <f t="shared" si="82"/>
        <v>0</v>
      </c>
      <c r="BT51" s="69">
        <f t="shared" si="83"/>
        <v>0</v>
      </c>
      <c r="BU51" s="50" t="str">
        <f t="shared" si="84"/>
        <v>May</v>
      </c>
      <c r="BV51" s="69">
        <f t="shared" si="85"/>
        <v>5066</v>
      </c>
      <c r="BW51" s="69">
        <f t="shared" si="86"/>
        <v>3947</v>
      </c>
      <c r="BX51" s="69">
        <f t="shared" si="108"/>
        <v>2485</v>
      </c>
      <c r="BY51" s="69">
        <f t="shared" si="87"/>
        <v>679</v>
      </c>
      <c r="BZ51" s="69">
        <f t="shared" si="88"/>
        <v>0</v>
      </c>
      <c r="CA51" s="69">
        <f t="shared" si="89"/>
        <v>0</v>
      </c>
      <c r="CB51" s="69">
        <f t="shared" si="90"/>
        <v>0</v>
      </c>
      <c r="CC51" s="69">
        <f t="shared" si="91"/>
        <v>0</v>
      </c>
      <c r="CD51" s="50" t="str">
        <f t="shared" si="92"/>
        <v>May</v>
      </c>
      <c r="CE51" s="69">
        <f t="shared" si="93"/>
        <v>5066</v>
      </c>
      <c r="CF51" s="69">
        <f t="shared" si="94"/>
        <v>3947</v>
      </c>
      <c r="CG51" s="69">
        <f t="shared" si="109"/>
        <v>2485</v>
      </c>
      <c r="CH51" s="69">
        <f t="shared" si="95"/>
        <v>679</v>
      </c>
      <c r="CI51" s="69">
        <f t="shared" si="96"/>
        <v>0</v>
      </c>
      <c r="CJ51" s="69">
        <f t="shared" si="97"/>
        <v>0</v>
      </c>
      <c r="CK51" s="69">
        <f t="shared" si="98"/>
        <v>0</v>
      </c>
      <c r="CL51" s="69">
        <f t="shared" si="99"/>
        <v>0</v>
      </c>
    </row>
    <row r="52" spans="1:90" ht="13.7" customHeight="1">
      <c r="A52" s="50" t="str">
        <f t="shared" si="20"/>
        <v>Jun</v>
      </c>
      <c r="B52" s="41">
        <f t="shared" si="21"/>
        <v>5143</v>
      </c>
      <c r="C52" s="41">
        <f t="shared" si="22"/>
        <v>4054</v>
      </c>
      <c r="D52" s="41">
        <f t="shared" si="100"/>
        <v>2620</v>
      </c>
      <c r="E52" s="41">
        <f t="shared" si="23"/>
        <v>842</v>
      </c>
      <c r="F52" s="41">
        <f t="shared" si="24"/>
        <v>0</v>
      </c>
      <c r="G52" s="41">
        <f t="shared" si="25"/>
        <v>0</v>
      </c>
      <c r="H52" s="41">
        <f t="shared" si="26"/>
        <v>0</v>
      </c>
      <c r="I52" s="41">
        <f t="shared" si="27"/>
        <v>0</v>
      </c>
      <c r="J52" s="68" t="str">
        <f t="shared" si="28"/>
        <v>Jun</v>
      </c>
      <c r="K52" s="41">
        <f t="shared" si="29"/>
        <v>5143</v>
      </c>
      <c r="L52" s="69">
        <f t="shared" si="30"/>
        <v>4054</v>
      </c>
      <c r="M52" s="69">
        <f t="shared" si="101"/>
        <v>2620</v>
      </c>
      <c r="N52" s="69">
        <f t="shared" si="31"/>
        <v>842</v>
      </c>
      <c r="O52" s="69">
        <f t="shared" si="32"/>
        <v>0</v>
      </c>
      <c r="P52" s="69">
        <f t="shared" si="33"/>
        <v>0</v>
      </c>
      <c r="Q52" s="69">
        <f t="shared" si="34"/>
        <v>0</v>
      </c>
      <c r="R52" s="69">
        <f t="shared" si="35"/>
        <v>0</v>
      </c>
      <c r="S52" s="50" t="str">
        <f t="shared" si="36"/>
        <v>Jun</v>
      </c>
      <c r="T52" s="69">
        <f t="shared" si="37"/>
        <v>5143</v>
      </c>
      <c r="U52" s="69">
        <f t="shared" si="38"/>
        <v>4054</v>
      </c>
      <c r="V52" s="69">
        <f t="shared" si="102"/>
        <v>2620</v>
      </c>
      <c r="W52" s="69">
        <f t="shared" si="39"/>
        <v>842</v>
      </c>
      <c r="X52" s="69">
        <f t="shared" si="40"/>
        <v>0</v>
      </c>
      <c r="Y52" s="69">
        <f t="shared" si="41"/>
        <v>0</v>
      </c>
      <c r="Z52" s="69">
        <f t="shared" si="42"/>
        <v>0</v>
      </c>
      <c r="AA52" s="69">
        <f t="shared" si="43"/>
        <v>0</v>
      </c>
      <c r="AB52" s="50" t="str">
        <f t="shared" si="44"/>
        <v>Jun</v>
      </c>
      <c r="AC52" s="69">
        <f t="shared" si="45"/>
        <v>5143</v>
      </c>
      <c r="AD52" s="69">
        <f t="shared" si="46"/>
        <v>4054</v>
      </c>
      <c r="AE52" s="69">
        <f t="shared" si="103"/>
        <v>2620</v>
      </c>
      <c r="AF52" s="69">
        <f t="shared" si="47"/>
        <v>842</v>
      </c>
      <c r="AG52" s="69">
        <f t="shared" si="48"/>
        <v>0</v>
      </c>
      <c r="AH52" s="69">
        <f t="shared" si="49"/>
        <v>0</v>
      </c>
      <c r="AI52" s="69">
        <f t="shared" si="50"/>
        <v>0</v>
      </c>
      <c r="AJ52" s="69">
        <f t="shared" si="51"/>
        <v>0</v>
      </c>
      <c r="AK52" s="50" t="str">
        <f t="shared" si="52"/>
        <v>Jun</v>
      </c>
      <c r="AL52" s="69">
        <f t="shared" si="53"/>
        <v>5143</v>
      </c>
      <c r="AM52" s="69">
        <f t="shared" si="54"/>
        <v>4054</v>
      </c>
      <c r="AN52" s="69">
        <f t="shared" si="104"/>
        <v>2620</v>
      </c>
      <c r="AO52" s="69">
        <f t="shared" si="55"/>
        <v>842</v>
      </c>
      <c r="AP52" s="69">
        <f t="shared" si="56"/>
        <v>0</v>
      </c>
      <c r="AQ52" s="69">
        <f t="shared" si="57"/>
        <v>0</v>
      </c>
      <c r="AR52" s="69">
        <f t="shared" si="58"/>
        <v>0</v>
      </c>
      <c r="AS52" s="69">
        <f t="shared" si="59"/>
        <v>0</v>
      </c>
      <c r="AT52" s="50" t="str">
        <f t="shared" si="60"/>
        <v>Jun</v>
      </c>
      <c r="AU52" s="69">
        <f t="shared" si="61"/>
        <v>5143</v>
      </c>
      <c r="AV52" s="69">
        <f t="shared" si="62"/>
        <v>4054</v>
      </c>
      <c r="AW52" s="69">
        <f t="shared" si="105"/>
        <v>2620</v>
      </c>
      <c r="AX52" s="69">
        <f t="shared" si="63"/>
        <v>842</v>
      </c>
      <c r="AY52" s="69">
        <f t="shared" si="64"/>
        <v>0</v>
      </c>
      <c r="AZ52" s="69">
        <f t="shared" si="65"/>
        <v>0</v>
      </c>
      <c r="BA52" s="69">
        <f t="shared" si="66"/>
        <v>0</v>
      </c>
      <c r="BB52" s="69">
        <f t="shared" si="67"/>
        <v>0</v>
      </c>
      <c r="BC52" s="50" t="str">
        <f t="shared" si="68"/>
        <v>Jun</v>
      </c>
      <c r="BD52" s="69">
        <f t="shared" si="69"/>
        <v>5143</v>
      </c>
      <c r="BE52" s="69">
        <f t="shared" si="70"/>
        <v>4054</v>
      </c>
      <c r="BF52" s="69">
        <f t="shared" si="106"/>
        <v>2620</v>
      </c>
      <c r="BG52" s="69">
        <f t="shared" si="71"/>
        <v>842</v>
      </c>
      <c r="BH52" s="69">
        <f t="shared" si="72"/>
        <v>0</v>
      </c>
      <c r="BI52" s="69">
        <f t="shared" si="73"/>
        <v>0</v>
      </c>
      <c r="BJ52" s="69">
        <f t="shared" si="74"/>
        <v>0</v>
      </c>
      <c r="BK52" s="69">
        <f t="shared" si="75"/>
        <v>0</v>
      </c>
      <c r="BL52" s="50" t="str">
        <f t="shared" si="76"/>
        <v>Jun</v>
      </c>
      <c r="BM52" s="69">
        <f t="shared" si="77"/>
        <v>5143</v>
      </c>
      <c r="BN52" s="69">
        <f t="shared" si="78"/>
        <v>4054</v>
      </c>
      <c r="BO52" s="69">
        <f t="shared" si="107"/>
        <v>2620</v>
      </c>
      <c r="BP52" s="69">
        <f t="shared" si="79"/>
        <v>842</v>
      </c>
      <c r="BQ52" s="69">
        <f t="shared" si="80"/>
        <v>0</v>
      </c>
      <c r="BR52" s="69">
        <f t="shared" si="81"/>
        <v>0</v>
      </c>
      <c r="BS52" s="69">
        <f t="shared" si="82"/>
        <v>0</v>
      </c>
      <c r="BT52" s="69">
        <f t="shared" si="83"/>
        <v>0</v>
      </c>
      <c r="BU52" s="50" t="str">
        <f t="shared" si="84"/>
        <v>Jun</v>
      </c>
      <c r="BV52" s="69">
        <f t="shared" si="85"/>
        <v>5143</v>
      </c>
      <c r="BW52" s="69">
        <f t="shared" si="86"/>
        <v>4054</v>
      </c>
      <c r="BX52" s="69">
        <f t="shared" si="108"/>
        <v>2620</v>
      </c>
      <c r="BY52" s="69">
        <f t="shared" si="87"/>
        <v>842</v>
      </c>
      <c r="BZ52" s="69">
        <f t="shared" si="88"/>
        <v>0</v>
      </c>
      <c r="CA52" s="69">
        <f t="shared" si="89"/>
        <v>0</v>
      </c>
      <c r="CB52" s="69">
        <f t="shared" si="90"/>
        <v>0</v>
      </c>
      <c r="CC52" s="69">
        <f t="shared" si="91"/>
        <v>0</v>
      </c>
      <c r="CD52" s="50" t="str">
        <f t="shared" si="92"/>
        <v>Jun</v>
      </c>
      <c r="CE52" s="69">
        <f t="shared" si="93"/>
        <v>5143</v>
      </c>
      <c r="CF52" s="69">
        <f t="shared" si="94"/>
        <v>4054</v>
      </c>
      <c r="CG52" s="69">
        <f t="shared" si="109"/>
        <v>2620</v>
      </c>
      <c r="CH52" s="69">
        <f t="shared" si="95"/>
        <v>842</v>
      </c>
      <c r="CI52" s="69">
        <f t="shared" si="96"/>
        <v>0</v>
      </c>
      <c r="CJ52" s="69">
        <f t="shared" si="97"/>
        <v>0</v>
      </c>
      <c r="CK52" s="69">
        <f t="shared" si="98"/>
        <v>0</v>
      </c>
      <c r="CL52" s="69">
        <f t="shared" si="99"/>
        <v>0</v>
      </c>
    </row>
    <row r="53" spans="1:90" ht="13.7" customHeight="1">
      <c r="A53" s="50" t="str">
        <f t="shared" si="20"/>
        <v>Jul</v>
      </c>
      <c r="B53" s="41">
        <f t="shared" si="21"/>
        <v>5219</v>
      </c>
      <c r="C53" s="41">
        <f t="shared" si="22"/>
        <v>4158</v>
      </c>
      <c r="D53" s="41">
        <f t="shared" si="100"/>
        <v>2753</v>
      </c>
      <c r="E53" s="41">
        <f t="shared" si="23"/>
        <v>1004</v>
      </c>
      <c r="F53" s="41">
        <f t="shared" si="24"/>
        <v>0</v>
      </c>
      <c r="G53" s="41">
        <f t="shared" si="25"/>
        <v>0</v>
      </c>
      <c r="H53" s="41">
        <f t="shared" si="26"/>
        <v>0</v>
      </c>
      <c r="I53" s="41">
        <f t="shared" si="27"/>
        <v>0</v>
      </c>
      <c r="J53" s="68" t="str">
        <f t="shared" si="28"/>
        <v>Jul</v>
      </c>
      <c r="K53" s="41">
        <f t="shared" si="29"/>
        <v>5219</v>
      </c>
      <c r="L53" s="69">
        <f t="shared" si="30"/>
        <v>4158</v>
      </c>
      <c r="M53" s="69">
        <f t="shared" si="101"/>
        <v>2753</v>
      </c>
      <c r="N53" s="69">
        <f t="shared" si="31"/>
        <v>1004</v>
      </c>
      <c r="O53" s="69">
        <f t="shared" si="32"/>
        <v>0</v>
      </c>
      <c r="P53" s="69">
        <f t="shared" si="33"/>
        <v>0</v>
      </c>
      <c r="Q53" s="69">
        <f t="shared" si="34"/>
        <v>0</v>
      </c>
      <c r="R53" s="69">
        <f t="shared" si="35"/>
        <v>0</v>
      </c>
      <c r="S53" s="50" t="str">
        <f t="shared" si="36"/>
        <v>Jul</v>
      </c>
      <c r="T53" s="69">
        <f t="shared" si="37"/>
        <v>5219</v>
      </c>
      <c r="U53" s="69">
        <f t="shared" si="38"/>
        <v>4158</v>
      </c>
      <c r="V53" s="69">
        <f t="shared" si="102"/>
        <v>2753</v>
      </c>
      <c r="W53" s="69">
        <f t="shared" si="39"/>
        <v>1004</v>
      </c>
      <c r="X53" s="69">
        <f t="shared" si="40"/>
        <v>0</v>
      </c>
      <c r="Y53" s="69">
        <f t="shared" si="41"/>
        <v>0</v>
      </c>
      <c r="Z53" s="69">
        <f t="shared" si="42"/>
        <v>0</v>
      </c>
      <c r="AA53" s="69">
        <f t="shared" si="43"/>
        <v>0</v>
      </c>
      <c r="AB53" s="50" t="str">
        <f t="shared" si="44"/>
        <v>Jul</v>
      </c>
      <c r="AC53" s="69">
        <f t="shared" si="45"/>
        <v>5219</v>
      </c>
      <c r="AD53" s="69">
        <f t="shared" si="46"/>
        <v>4158</v>
      </c>
      <c r="AE53" s="69">
        <f t="shared" si="103"/>
        <v>2753</v>
      </c>
      <c r="AF53" s="69">
        <f t="shared" si="47"/>
        <v>1004</v>
      </c>
      <c r="AG53" s="69">
        <f t="shared" si="48"/>
        <v>0</v>
      </c>
      <c r="AH53" s="69">
        <f t="shared" si="49"/>
        <v>0</v>
      </c>
      <c r="AI53" s="69">
        <f t="shared" si="50"/>
        <v>0</v>
      </c>
      <c r="AJ53" s="69">
        <f t="shared" si="51"/>
        <v>0</v>
      </c>
      <c r="AK53" s="50" t="str">
        <f t="shared" si="52"/>
        <v>Jul</v>
      </c>
      <c r="AL53" s="69">
        <f t="shared" si="53"/>
        <v>5219</v>
      </c>
      <c r="AM53" s="69">
        <f t="shared" si="54"/>
        <v>4158</v>
      </c>
      <c r="AN53" s="69">
        <f t="shared" si="104"/>
        <v>2753</v>
      </c>
      <c r="AO53" s="69">
        <f t="shared" si="55"/>
        <v>1004</v>
      </c>
      <c r="AP53" s="69">
        <f t="shared" si="56"/>
        <v>0</v>
      </c>
      <c r="AQ53" s="69">
        <f t="shared" si="57"/>
        <v>0</v>
      </c>
      <c r="AR53" s="69">
        <f t="shared" si="58"/>
        <v>0</v>
      </c>
      <c r="AS53" s="69">
        <f t="shared" si="59"/>
        <v>0</v>
      </c>
      <c r="AT53" s="50" t="str">
        <f t="shared" si="60"/>
        <v>Jul</v>
      </c>
      <c r="AU53" s="69">
        <f t="shared" si="61"/>
        <v>5219</v>
      </c>
      <c r="AV53" s="69">
        <f t="shared" si="62"/>
        <v>4158</v>
      </c>
      <c r="AW53" s="69">
        <f t="shared" si="105"/>
        <v>2753</v>
      </c>
      <c r="AX53" s="69">
        <f t="shared" si="63"/>
        <v>1004</v>
      </c>
      <c r="AY53" s="69">
        <f t="shared" si="64"/>
        <v>0</v>
      </c>
      <c r="AZ53" s="69">
        <f t="shared" si="65"/>
        <v>0</v>
      </c>
      <c r="BA53" s="69">
        <f t="shared" si="66"/>
        <v>0</v>
      </c>
      <c r="BB53" s="69">
        <f t="shared" si="67"/>
        <v>0</v>
      </c>
      <c r="BC53" s="50" t="str">
        <f t="shared" si="68"/>
        <v>Jul</v>
      </c>
      <c r="BD53" s="69">
        <f t="shared" si="69"/>
        <v>5219</v>
      </c>
      <c r="BE53" s="69">
        <f t="shared" si="70"/>
        <v>4158</v>
      </c>
      <c r="BF53" s="69">
        <f t="shared" si="106"/>
        <v>2753</v>
      </c>
      <c r="BG53" s="69">
        <f t="shared" si="71"/>
        <v>1004</v>
      </c>
      <c r="BH53" s="69">
        <f t="shared" si="72"/>
        <v>0</v>
      </c>
      <c r="BI53" s="69">
        <f t="shared" si="73"/>
        <v>0</v>
      </c>
      <c r="BJ53" s="69">
        <f t="shared" si="74"/>
        <v>0</v>
      </c>
      <c r="BK53" s="69">
        <f t="shared" si="75"/>
        <v>0</v>
      </c>
      <c r="BL53" s="50" t="str">
        <f t="shared" si="76"/>
        <v>Jul</v>
      </c>
      <c r="BM53" s="69">
        <f t="shared" si="77"/>
        <v>5219</v>
      </c>
      <c r="BN53" s="69">
        <f t="shared" si="78"/>
        <v>4158</v>
      </c>
      <c r="BO53" s="69">
        <f t="shared" si="107"/>
        <v>2753</v>
      </c>
      <c r="BP53" s="69">
        <f t="shared" si="79"/>
        <v>1004</v>
      </c>
      <c r="BQ53" s="69">
        <f t="shared" si="80"/>
        <v>0</v>
      </c>
      <c r="BR53" s="69">
        <f t="shared" si="81"/>
        <v>0</v>
      </c>
      <c r="BS53" s="69">
        <f t="shared" si="82"/>
        <v>0</v>
      </c>
      <c r="BT53" s="69">
        <f t="shared" si="83"/>
        <v>0</v>
      </c>
      <c r="BU53" s="50" t="str">
        <f t="shared" si="84"/>
        <v>Jul</v>
      </c>
      <c r="BV53" s="69">
        <f t="shared" si="85"/>
        <v>5219</v>
      </c>
      <c r="BW53" s="69">
        <f t="shared" si="86"/>
        <v>4158</v>
      </c>
      <c r="BX53" s="69">
        <f t="shared" si="108"/>
        <v>2753</v>
      </c>
      <c r="BY53" s="69">
        <f t="shared" si="87"/>
        <v>1004</v>
      </c>
      <c r="BZ53" s="69">
        <f t="shared" si="88"/>
        <v>0</v>
      </c>
      <c r="CA53" s="69">
        <f t="shared" si="89"/>
        <v>0</v>
      </c>
      <c r="CB53" s="69">
        <f t="shared" si="90"/>
        <v>0</v>
      </c>
      <c r="CC53" s="69">
        <f t="shared" si="91"/>
        <v>0</v>
      </c>
      <c r="CD53" s="50" t="str">
        <f t="shared" si="92"/>
        <v>Jul</v>
      </c>
      <c r="CE53" s="69">
        <f t="shared" si="93"/>
        <v>5219</v>
      </c>
      <c r="CF53" s="69">
        <f t="shared" si="94"/>
        <v>4158</v>
      </c>
      <c r="CG53" s="69">
        <f t="shared" si="109"/>
        <v>2753</v>
      </c>
      <c r="CH53" s="69">
        <f t="shared" si="95"/>
        <v>1004</v>
      </c>
      <c r="CI53" s="69">
        <f t="shared" si="96"/>
        <v>0</v>
      </c>
      <c r="CJ53" s="69">
        <f t="shared" si="97"/>
        <v>0</v>
      </c>
      <c r="CK53" s="69">
        <f t="shared" si="98"/>
        <v>0</v>
      </c>
      <c r="CL53" s="69">
        <f t="shared" si="99"/>
        <v>0</v>
      </c>
    </row>
    <row r="54" spans="1:90" ht="13.7" customHeight="1">
      <c r="A54" s="50" t="str">
        <f t="shared" si="20"/>
        <v>Aug</v>
      </c>
      <c r="B54" s="41">
        <f t="shared" si="21"/>
        <v>5291</v>
      </c>
      <c r="C54" s="41">
        <f t="shared" si="22"/>
        <v>4259</v>
      </c>
      <c r="D54" s="41">
        <f t="shared" si="100"/>
        <v>2883</v>
      </c>
      <c r="E54" s="41">
        <f t="shared" si="23"/>
        <v>1162</v>
      </c>
      <c r="F54" s="41">
        <f t="shared" si="24"/>
        <v>0</v>
      </c>
      <c r="G54" s="41">
        <f t="shared" si="25"/>
        <v>0</v>
      </c>
      <c r="H54" s="41">
        <f t="shared" si="26"/>
        <v>0</v>
      </c>
      <c r="I54" s="41">
        <f t="shared" si="27"/>
        <v>0</v>
      </c>
      <c r="J54" s="68" t="str">
        <f t="shared" si="28"/>
        <v>Aug</v>
      </c>
      <c r="K54" s="41">
        <f t="shared" si="29"/>
        <v>5291</v>
      </c>
      <c r="L54" s="69">
        <f t="shared" si="30"/>
        <v>4259</v>
      </c>
      <c r="M54" s="69">
        <f t="shared" si="101"/>
        <v>2883</v>
      </c>
      <c r="N54" s="69">
        <f t="shared" si="31"/>
        <v>1162</v>
      </c>
      <c r="O54" s="69">
        <f t="shared" si="32"/>
        <v>0</v>
      </c>
      <c r="P54" s="69">
        <f t="shared" si="33"/>
        <v>0</v>
      </c>
      <c r="Q54" s="69">
        <f t="shared" si="34"/>
        <v>0</v>
      </c>
      <c r="R54" s="69">
        <f t="shared" si="35"/>
        <v>0</v>
      </c>
      <c r="S54" s="50" t="str">
        <f t="shared" si="36"/>
        <v>Aug</v>
      </c>
      <c r="T54" s="69">
        <f t="shared" si="37"/>
        <v>5291</v>
      </c>
      <c r="U54" s="69">
        <f t="shared" si="38"/>
        <v>4259</v>
      </c>
      <c r="V54" s="69">
        <f t="shared" si="102"/>
        <v>2883</v>
      </c>
      <c r="W54" s="69">
        <f t="shared" si="39"/>
        <v>1162</v>
      </c>
      <c r="X54" s="69">
        <f t="shared" si="40"/>
        <v>0</v>
      </c>
      <c r="Y54" s="69">
        <f t="shared" si="41"/>
        <v>0</v>
      </c>
      <c r="Z54" s="69">
        <f t="shared" si="42"/>
        <v>0</v>
      </c>
      <c r="AA54" s="69">
        <f t="shared" si="43"/>
        <v>0</v>
      </c>
      <c r="AB54" s="50" t="str">
        <f t="shared" si="44"/>
        <v>Aug</v>
      </c>
      <c r="AC54" s="69">
        <f t="shared" si="45"/>
        <v>5291</v>
      </c>
      <c r="AD54" s="69">
        <f t="shared" si="46"/>
        <v>4259</v>
      </c>
      <c r="AE54" s="69">
        <f t="shared" si="103"/>
        <v>2883</v>
      </c>
      <c r="AF54" s="69">
        <f t="shared" si="47"/>
        <v>1162</v>
      </c>
      <c r="AG54" s="69">
        <f t="shared" si="48"/>
        <v>0</v>
      </c>
      <c r="AH54" s="69">
        <f t="shared" si="49"/>
        <v>0</v>
      </c>
      <c r="AI54" s="69">
        <f t="shared" si="50"/>
        <v>0</v>
      </c>
      <c r="AJ54" s="69">
        <f t="shared" si="51"/>
        <v>0</v>
      </c>
      <c r="AK54" s="50" t="str">
        <f t="shared" si="52"/>
        <v>Aug</v>
      </c>
      <c r="AL54" s="69">
        <f t="shared" si="53"/>
        <v>5291</v>
      </c>
      <c r="AM54" s="69">
        <f t="shared" si="54"/>
        <v>4259</v>
      </c>
      <c r="AN54" s="69">
        <f t="shared" si="104"/>
        <v>2883</v>
      </c>
      <c r="AO54" s="69">
        <f t="shared" si="55"/>
        <v>1162</v>
      </c>
      <c r="AP54" s="69">
        <f t="shared" si="56"/>
        <v>0</v>
      </c>
      <c r="AQ54" s="69">
        <f t="shared" si="57"/>
        <v>0</v>
      </c>
      <c r="AR54" s="69">
        <f t="shared" si="58"/>
        <v>0</v>
      </c>
      <c r="AS54" s="69">
        <f t="shared" si="59"/>
        <v>0</v>
      </c>
      <c r="AT54" s="50" t="str">
        <f t="shared" si="60"/>
        <v>Aug</v>
      </c>
      <c r="AU54" s="69">
        <f t="shared" si="61"/>
        <v>5291</v>
      </c>
      <c r="AV54" s="69">
        <f t="shared" si="62"/>
        <v>4259</v>
      </c>
      <c r="AW54" s="69">
        <f t="shared" si="105"/>
        <v>2883</v>
      </c>
      <c r="AX54" s="69">
        <f t="shared" si="63"/>
        <v>1162</v>
      </c>
      <c r="AY54" s="69">
        <f t="shared" si="64"/>
        <v>0</v>
      </c>
      <c r="AZ54" s="69">
        <f t="shared" si="65"/>
        <v>0</v>
      </c>
      <c r="BA54" s="69">
        <f t="shared" si="66"/>
        <v>0</v>
      </c>
      <c r="BB54" s="69">
        <f t="shared" si="67"/>
        <v>0</v>
      </c>
      <c r="BC54" s="50" t="str">
        <f t="shared" si="68"/>
        <v>Aug</v>
      </c>
      <c r="BD54" s="69">
        <f t="shared" si="69"/>
        <v>5291</v>
      </c>
      <c r="BE54" s="69">
        <f t="shared" si="70"/>
        <v>4259</v>
      </c>
      <c r="BF54" s="69">
        <f t="shared" si="106"/>
        <v>2883</v>
      </c>
      <c r="BG54" s="69">
        <f t="shared" si="71"/>
        <v>1162</v>
      </c>
      <c r="BH54" s="69">
        <f t="shared" si="72"/>
        <v>0</v>
      </c>
      <c r="BI54" s="69">
        <f t="shared" si="73"/>
        <v>0</v>
      </c>
      <c r="BJ54" s="69">
        <f t="shared" si="74"/>
        <v>0</v>
      </c>
      <c r="BK54" s="69">
        <f t="shared" si="75"/>
        <v>0</v>
      </c>
      <c r="BL54" s="50" t="str">
        <f t="shared" si="76"/>
        <v>Aug</v>
      </c>
      <c r="BM54" s="69">
        <f t="shared" si="77"/>
        <v>5291</v>
      </c>
      <c r="BN54" s="69">
        <f t="shared" si="78"/>
        <v>4259</v>
      </c>
      <c r="BO54" s="69">
        <f t="shared" si="107"/>
        <v>2883</v>
      </c>
      <c r="BP54" s="69">
        <f t="shared" si="79"/>
        <v>1162</v>
      </c>
      <c r="BQ54" s="69">
        <f t="shared" si="80"/>
        <v>0</v>
      </c>
      <c r="BR54" s="69">
        <f t="shared" si="81"/>
        <v>0</v>
      </c>
      <c r="BS54" s="69">
        <f t="shared" si="82"/>
        <v>0</v>
      </c>
      <c r="BT54" s="69">
        <f t="shared" si="83"/>
        <v>0</v>
      </c>
      <c r="BU54" s="50" t="str">
        <f t="shared" si="84"/>
        <v>Aug</v>
      </c>
      <c r="BV54" s="69">
        <f t="shared" si="85"/>
        <v>5291</v>
      </c>
      <c r="BW54" s="69">
        <f t="shared" si="86"/>
        <v>4259</v>
      </c>
      <c r="BX54" s="69">
        <f t="shared" si="108"/>
        <v>2883</v>
      </c>
      <c r="BY54" s="69">
        <f t="shared" si="87"/>
        <v>1162</v>
      </c>
      <c r="BZ54" s="69">
        <f t="shared" si="88"/>
        <v>0</v>
      </c>
      <c r="CA54" s="69">
        <f t="shared" si="89"/>
        <v>0</v>
      </c>
      <c r="CB54" s="69">
        <f t="shared" si="90"/>
        <v>0</v>
      </c>
      <c r="CC54" s="69">
        <f t="shared" si="91"/>
        <v>0</v>
      </c>
      <c r="CD54" s="50" t="str">
        <f t="shared" si="92"/>
        <v>Aug</v>
      </c>
      <c r="CE54" s="69">
        <f t="shared" si="93"/>
        <v>5291</v>
      </c>
      <c r="CF54" s="69">
        <f t="shared" si="94"/>
        <v>4259</v>
      </c>
      <c r="CG54" s="69">
        <f t="shared" si="109"/>
        <v>2883</v>
      </c>
      <c r="CH54" s="69">
        <f t="shared" si="95"/>
        <v>1162</v>
      </c>
      <c r="CI54" s="69">
        <f t="shared" si="96"/>
        <v>0</v>
      </c>
      <c r="CJ54" s="69">
        <f t="shared" si="97"/>
        <v>0</v>
      </c>
      <c r="CK54" s="69">
        <f t="shared" si="98"/>
        <v>0</v>
      </c>
      <c r="CL54" s="69">
        <f t="shared" si="99"/>
        <v>0</v>
      </c>
    </row>
    <row r="55" spans="1:90" ht="13.7" customHeight="1">
      <c r="A55" s="50" t="str">
        <f t="shared" si="20"/>
        <v>Sep</v>
      </c>
      <c r="B55" s="41">
        <f t="shared" si="21"/>
        <v>5362</v>
      </c>
      <c r="C55" s="41">
        <f t="shared" si="22"/>
        <v>4358</v>
      </c>
      <c r="D55" s="41">
        <f t="shared" si="100"/>
        <v>3011</v>
      </c>
      <c r="E55" s="41">
        <f t="shared" si="23"/>
        <v>1319</v>
      </c>
      <c r="F55" s="41">
        <f t="shared" si="24"/>
        <v>0</v>
      </c>
      <c r="G55" s="41">
        <f t="shared" si="25"/>
        <v>0</v>
      </c>
      <c r="H55" s="41">
        <f t="shared" si="26"/>
        <v>0</v>
      </c>
      <c r="I55" s="41">
        <f t="shared" si="27"/>
        <v>0</v>
      </c>
      <c r="J55" s="68" t="str">
        <f t="shared" si="28"/>
        <v>Sep</v>
      </c>
      <c r="K55" s="41">
        <f t="shared" si="29"/>
        <v>5362</v>
      </c>
      <c r="L55" s="69">
        <f t="shared" si="30"/>
        <v>4358</v>
      </c>
      <c r="M55" s="69">
        <f t="shared" si="101"/>
        <v>3011</v>
      </c>
      <c r="N55" s="69">
        <f t="shared" si="31"/>
        <v>1319</v>
      </c>
      <c r="O55" s="69">
        <f t="shared" si="32"/>
        <v>0</v>
      </c>
      <c r="P55" s="69">
        <f t="shared" si="33"/>
        <v>0</v>
      </c>
      <c r="Q55" s="69">
        <f t="shared" si="34"/>
        <v>0</v>
      </c>
      <c r="R55" s="69">
        <f t="shared" si="35"/>
        <v>0</v>
      </c>
      <c r="S55" s="50" t="str">
        <f t="shared" si="36"/>
        <v>Sep</v>
      </c>
      <c r="T55" s="69">
        <f t="shared" si="37"/>
        <v>5362</v>
      </c>
      <c r="U55" s="69">
        <f t="shared" si="38"/>
        <v>4358</v>
      </c>
      <c r="V55" s="69">
        <f t="shared" si="102"/>
        <v>3011</v>
      </c>
      <c r="W55" s="69">
        <f t="shared" si="39"/>
        <v>1319</v>
      </c>
      <c r="X55" s="69">
        <f t="shared" si="40"/>
        <v>0</v>
      </c>
      <c r="Y55" s="69">
        <f t="shared" si="41"/>
        <v>0</v>
      </c>
      <c r="Z55" s="69">
        <f t="shared" si="42"/>
        <v>0</v>
      </c>
      <c r="AA55" s="69">
        <f t="shared" si="43"/>
        <v>0</v>
      </c>
      <c r="AB55" s="50" t="str">
        <f t="shared" si="44"/>
        <v>Sep</v>
      </c>
      <c r="AC55" s="69">
        <f t="shared" si="45"/>
        <v>5362</v>
      </c>
      <c r="AD55" s="69">
        <f t="shared" si="46"/>
        <v>4358</v>
      </c>
      <c r="AE55" s="69">
        <f t="shared" si="103"/>
        <v>3011</v>
      </c>
      <c r="AF55" s="69">
        <f t="shared" si="47"/>
        <v>1319</v>
      </c>
      <c r="AG55" s="69">
        <f t="shared" si="48"/>
        <v>0</v>
      </c>
      <c r="AH55" s="69">
        <f t="shared" si="49"/>
        <v>0</v>
      </c>
      <c r="AI55" s="69">
        <f t="shared" si="50"/>
        <v>0</v>
      </c>
      <c r="AJ55" s="69">
        <f t="shared" si="51"/>
        <v>0</v>
      </c>
      <c r="AK55" s="50" t="str">
        <f t="shared" si="52"/>
        <v>Sep</v>
      </c>
      <c r="AL55" s="69">
        <f t="shared" si="53"/>
        <v>5362</v>
      </c>
      <c r="AM55" s="69">
        <f t="shared" si="54"/>
        <v>4358</v>
      </c>
      <c r="AN55" s="69">
        <f t="shared" si="104"/>
        <v>3011</v>
      </c>
      <c r="AO55" s="69">
        <f t="shared" si="55"/>
        <v>1319</v>
      </c>
      <c r="AP55" s="69">
        <f t="shared" si="56"/>
        <v>0</v>
      </c>
      <c r="AQ55" s="69">
        <f t="shared" si="57"/>
        <v>0</v>
      </c>
      <c r="AR55" s="69">
        <f t="shared" si="58"/>
        <v>0</v>
      </c>
      <c r="AS55" s="69">
        <f t="shared" si="59"/>
        <v>0</v>
      </c>
      <c r="AT55" s="50" t="str">
        <f t="shared" si="60"/>
        <v>Sep</v>
      </c>
      <c r="AU55" s="69">
        <f t="shared" si="61"/>
        <v>5362</v>
      </c>
      <c r="AV55" s="69">
        <f t="shared" si="62"/>
        <v>4358</v>
      </c>
      <c r="AW55" s="69">
        <f t="shared" si="105"/>
        <v>3011</v>
      </c>
      <c r="AX55" s="69">
        <f t="shared" si="63"/>
        <v>1319</v>
      </c>
      <c r="AY55" s="69">
        <f t="shared" si="64"/>
        <v>0</v>
      </c>
      <c r="AZ55" s="69">
        <f t="shared" si="65"/>
        <v>0</v>
      </c>
      <c r="BA55" s="69">
        <f t="shared" si="66"/>
        <v>0</v>
      </c>
      <c r="BB55" s="69">
        <f t="shared" si="67"/>
        <v>0</v>
      </c>
      <c r="BC55" s="50" t="str">
        <f t="shared" si="68"/>
        <v>Sep</v>
      </c>
      <c r="BD55" s="69">
        <f t="shared" si="69"/>
        <v>5362</v>
      </c>
      <c r="BE55" s="69">
        <f t="shared" si="70"/>
        <v>4358</v>
      </c>
      <c r="BF55" s="69">
        <f t="shared" si="106"/>
        <v>3011</v>
      </c>
      <c r="BG55" s="69">
        <f t="shared" si="71"/>
        <v>1319</v>
      </c>
      <c r="BH55" s="69">
        <f t="shared" si="72"/>
        <v>0</v>
      </c>
      <c r="BI55" s="69">
        <f t="shared" si="73"/>
        <v>0</v>
      </c>
      <c r="BJ55" s="69">
        <f t="shared" si="74"/>
        <v>0</v>
      </c>
      <c r="BK55" s="69">
        <f t="shared" si="75"/>
        <v>0</v>
      </c>
      <c r="BL55" s="50" t="str">
        <f t="shared" si="76"/>
        <v>Sep</v>
      </c>
      <c r="BM55" s="69">
        <f t="shared" si="77"/>
        <v>5362</v>
      </c>
      <c r="BN55" s="69">
        <f t="shared" si="78"/>
        <v>4358</v>
      </c>
      <c r="BO55" s="69">
        <f t="shared" si="107"/>
        <v>3011</v>
      </c>
      <c r="BP55" s="69">
        <f t="shared" si="79"/>
        <v>1319</v>
      </c>
      <c r="BQ55" s="69">
        <f t="shared" si="80"/>
        <v>0</v>
      </c>
      <c r="BR55" s="69">
        <f t="shared" si="81"/>
        <v>0</v>
      </c>
      <c r="BS55" s="69">
        <f t="shared" si="82"/>
        <v>0</v>
      </c>
      <c r="BT55" s="69">
        <f t="shared" si="83"/>
        <v>0</v>
      </c>
      <c r="BU55" s="50" t="str">
        <f t="shared" si="84"/>
        <v>Sep</v>
      </c>
      <c r="BV55" s="69">
        <f t="shared" si="85"/>
        <v>5362</v>
      </c>
      <c r="BW55" s="69">
        <f t="shared" si="86"/>
        <v>4358</v>
      </c>
      <c r="BX55" s="69">
        <f t="shared" si="108"/>
        <v>3011</v>
      </c>
      <c r="BY55" s="69">
        <f t="shared" si="87"/>
        <v>1319</v>
      </c>
      <c r="BZ55" s="69">
        <f t="shared" si="88"/>
        <v>0</v>
      </c>
      <c r="CA55" s="69">
        <f t="shared" si="89"/>
        <v>0</v>
      </c>
      <c r="CB55" s="69">
        <f t="shared" si="90"/>
        <v>0</v>
      </c>
      <c r="CC55" s="69">
        <f t="shared" si="91"/>
        <v>0</v>
      </c>
      <c r="CD55" s="50" t="str">
        <f t="shared" si="92"/>
        <v>Sep</v>
      </c>
      <c r="CE55" s="69">
        <f t="shared" si="93"/>
        <v>5362</v>
      </c>
      <c r="CF55" s="69">
        <f t="shared" si="94"/>
        <v>4358</v>
      </c>
      <c r="CG55" s="69">
        <f t="shared" si="109"/>
        <v>3011</v>
      </c>
      <c r="CH55" s="69">
        <f t="shared" si="95"/>
        <v>1319</v>
      </c>
      <c r="CI55" s="69">
        <f t="shared" si="96"/>
        <v>0</v>
      </c>
      <c r="CJ55" s="69">
        <f t="shared" si="97"/>
        <v>0</v>
      </c>
      <c r="CK55" s="69">
        <f t="shared" si="98"/>
        <v>0</v>
      </c>
      <c r="CL55" s="69">
        <f t="shared" si="99"/>
        <v>0</v>
      </c>
    </row>
    <row r="56" spans="1:90" ht="13.7" customHeight="1">
      <c r="A56" s="50" t="str">
        <f t="shared" si="20"/>
        <v>Oct</v>
      </c>
      <c r="B56" s="41">
        <f t="shared" si="21"/>
        <v>5430</v>
      </c>
      <c r="C56" s="41">
        <f t="shared" si="22"/>
        <v>4455</v>
      </c>
      <c r="D56" s="41">
        <f t="shared" si="100"/>
        <v>3136</v>
      </c>
      <c r="E56" s="41">
        <f t="shared" si="23"/>
        <v>1473</v>
      </c>
      <c r="F56" s="41">
        <f t="shared" si="24"/>
        <v>0</v>
      </c>
      <c r="G56" s="41">
        <f t="shared" si="25"/>
        <v>0</v>
      </c>
      <c r="H56" s="41">
        <f t="shared" si="26"/>
        <v>0</v>
      </c>
      <c r="I56" s="41">
        <f t="shared" si="27"/>
        <v>0</v>
      </c>
      <c r="J56" s="68" t="str">
        <f t="shared" si="28"/>
        <v>Oct</v>
      </c>
      <c r="K56" s="41">
        <f t="shared" si="29"/>
        <v>5430</v>
      </c>
      <c r="L56" s="69">
        <f t="shared" si="30"/>
        <v>4455</v>
      </c>
      <c r="M56" s="69">
        <f t="shared" si="101"/>
        <v>3136</v>
      </c>
      <c r="N56" s="69">
        <f t="shared" si="31"/>
        <v>1473</v>
      </c>
      <c r="O56" s="69">
        <f t="shared" si="32"/>
        <v>0</v>
      </c>
      <c r="P56" s="69">
        <f t="shared" si="33"/>
        <v>0</v>
      </c>
      <c r="Q56" s="69">
        <f t="shared" si="34"/>
        <v>0</v>
      </c>
      <c r="R56" s="69">
        <f t="shared" si="35"/>
        <v>0</v>
      </c>
      <c r="S56" s="50" t="str">
        <f t="shared" si="36"/>
        <v>Oct</v>
      </c>
      <c r="T56" s="69">
        <f t="shared" si="37"/>
        <v>5430</v>
      </c>
      <c r="U56" s="69">
        <f t="shared" si="38"/>
        <v>4455</v>
      </c>
      <c r="V56" s="69">
        <f t="shared" si="102"/>
        <v>3136</v>
      </c>
      <c r="W56" s="69">
        <f t="shared" si="39"/>
        <v>1473</v>
      </c>
      <c r="X56" s="69">
        <f t="shared" si="40"/>
        <v>0</v>
      </c>
      <c r="Y56" s="69">
        <f t="shared" si="41"/>
        <v>0</v>
      </c>
      <c r="Z56" s="69">
        <f t="shared" si="42"/>
        <v>0</v>
      </c>
      <c r="AA56" s="69">
        <f t="shared" si="43"/>
        <v>0</v>
      </c>
      <c r="AB56" s="50" t="str">
        <f t="shared" si="44"/>
        <v>Oct</v>
      </c>
      <c r="AC56" s="69">
        <f t="shared" si="45"/>
        <v>5430</v>
      </c>
      <c r="AD56" s="69">
        <f t="shared" si="46"/>
        <v>4455</v>
      </c>
      <c r="AE56" s="69">
        <f t="shared" si="103"/>
        <v>3136</v>
      </c>
      <c r="AF56" s="69">
        <f t="shared" si="47"/>
        <v>1473</v>
      </c>
      <c r="AG56" s="69">
        <f t="shared" si="48"/>
        <v>0</v>
      </c>
      <c r="AH56" s="69">
        <f t="shared" si="49"/>
        <v>0</v>
      </c>
      <c r="AI56" s="69">
        <f t="shared" si="50"/>
        <v>0</v>
      </c>
      <c r="AJ56" s="69">
        <f t="shared" si="51"/>
        <v>0</v>
      </c>
      <c r="AK56" s="50" t="str">
        <f t="shared" si="52"/>
        <v>Oct</v>
      </c>
      <c r="AL56" s="69">
        <f t="shared" si="53"/>
        <v>5430</v>
      </c>
      <c r="AM56" s="69">
        <f t="shared" si="54"/>
        <v>4455</v>
      </c>
      <c r="AN56" s="69">
        <f t="shared" si="104"/>
        <v>3136</v>
      </c>
      <c r="AO56" s="69">
        <f t="shared" si="55"/>
        <v>1473</v>
      </c>
      <c r="AP56" s="69">
        <f t="shared" si="56"/>
        <v>0</v>
      </c>
      <c r="AQ56" s="69">
        <f t="shared" si="57"/>
        <v>0</v>
      </c>
      <c r="AR56" s="69">
        <f t="shared" si="58"/>
        <v>0</v>
      </c>
      <c r="AS56" s="69">
        <f t="shared" si="59"/>
        <v>0</v>
      </c>
      <c r="AT56" s="50" t="str">
        <f t="shared" si="60"/>
        <v>Oct</v>
      </c>
      <c r="AU56" s="69">
        <f t="shared" si="61"/>
        <v>5430</v>
      </c>
      <c r="AV56" s="69">
        <f t="shared" si="62"/>
        <v>4455</v>
      </c>
      <c r="AW56" s="69">
        <f t="shared" si="105"/>
        <v>3136</v>
      </c>
      <c r="AX56" s="69">
        <f t="shared" si="63"/>
        <v>1473</v>
      </c>
      <c r="AY56" s="69">
        <f t="shared" si="64"/>
        <v>0</v>
      </c>
      <c r="AZ56" s="69">
        <f t="shared" si="65"/>
        <v>0</v>
      </c>
      <c r="BA56" s="69">
        <f t="shared" si="66"/>
        <v>0</v>
      </c>
      <c r="BB56" s="69">
        <f t="shared" si="67"/>
        <v>0</v>
      </c>
      <c r="BC56" s="50" t="str">
        <f t="shared" si="68"/>
        <v>Oct</v>
      </c>
      <c r="BD56" s="69">
        <f t="shared" si="69"/>
        <v>5430</v>
      </c>
      <c r="BE56" s="69">
        <f t="shared" si="70"/>
        <v>4455</v>
      </c>
      <c r="BF56" s="69">
        <f t="shared" si="106"/>
        <v>3136</v>
      </c>
      <c r="BG56" s="69">
        <f t="shared" si="71"/>
        <v>1473</v>
      </c>
      <c r="BH56" s="69">
        <f t="shared" si="72"/>
        <v>0</v>
      </c>
      <c r="BI56" s="69">
        <f t="shared" si="73"/>
        <v>0</v>
      </c>
      <c r="BJ56" s="69">
        <f t="shared" si="74"/>
        <v>0</v>
      </c>
      <c r="BK56" s="69">
        <f t="shared" si="75"/>
        <v>0</v>
      </c>
      <c r="BL56" s="50" t="str">
        <f t="shared" si="76"/>
        <v>Oct</v>
      </c>
      <c r="BM56" s="69">
        <f t="shared" si="77"/>
        <v>5430</v>
      </c>
      <c r="BN56" s="69">
        <f t="shared" si="78"/>
        <v>4455</v>
      </c>
      <c r="BO56" s="69">
        <f t="shared" si="107"/>
        <v>3136</v>
      </c>
      <c r="BP56" s="69">
        <f t="shared" si="79"/>
        <v>1473</v>
      </c>
      <c r="BQ56" s="69">
        <f t="shared" si="80"/>
        <v>0</v>
      </c>
      <c r="BR56" s="69">
        <f t="shared" si="81"/>
        <v>0</v>
      </c>
      <c r="BS56" s="69">
        <f t="shared" si="82"/>
        <v>0</v>
      </c>
      <c r="BT56" s="69">
        <f t="shared" si="83"/>
        <v>0</v>
      </c>
      <c r="BU56" s="50" t="str">
        <f t="shared" si="84"/>
        <v>Oct</v>
      </c>
      <c r="BV56" s="69">
        <f t="shared" si="85"/>
        <v>5430</v>
      </c>
      <c r="BW56" s="69">
        <f t="shared" si="86"/>
        <v>4455</v>
      </c>
      <c r="BX56" s="69">
        <f t="shared" si="108"/>
        <v>3136</v>
      </c>
      <c r="BY56" s="69">
        <f t="shared" si="87"/>
        <v>1473</v>
      </c>
      <c r="BZ56" s="69">
        <f t="shared" si="88"/>
        <v>0</v>
      </c>
      <c r="CA56" s="69">
        <f t="shared" si="89"/>
        <v>0</v>
      </c>
      <c r="CB56" s="69">
        <f t="shared" si="90"/>
        <v>0</v>
      </c>
      <c r="CC56" s="69">
        <f t="shared" si="91"/>
        <v>0</v>
      </c>
      <c r="CD56" s="50" t="str">
        <f t="shared" si="92"/>
        <v>Oct</v>
      </c>
      <c r="CE56" s="69">
        <f t="shared" si="93"/>
        <v>5430</v>
      </c>
      <c r="CF56" s="69">
        <f t="shared" si="94"/>
        <v>4455</v>
      </c>
      <c r="CG56" s="69">
        <f t="shared" si="109"/>
        <v>3136</v>
      </c>
      <c r="CH56" s="69">
        <f t="shared" si="95"/>
        <v>1473</v>
      </c>
      <c r="CI56" s="69">
        <f t="shared" si="96"/>
        <v>0</v>
      </c>
      <c r="CJ56" s="69">
        <f t="shared" si="97"/>
        <v>0</v>
      </c>
      <c r="CK56" s="69">
        <f t="shared" si="98"/>
        <v>0</v>
      </c>
      <c r="CL56" s="69">
        <f t="shared" si="99"/>
        <v>0</v>
      </c>
    </row>
    <row r="57" spans="1:90" ht="13.7" customHeight="1">
      <c r="A57" s="50" t="str">
        <f t="shared" si="20"/>
        <v>Nov</v>
      </c>
      <c r="B57" s="41">
        <f t="shared" si="21"/>
        <v>5496</v>
      </c>
      <c r="C57" s="41">
        <f t="shared" si="22"/>
        <v>4550</v>
      </c>
      <c r="D57" s="41">
        <f t="shared" si="100"/>
        <v>3259</v>
      </c>
      <c r="E57" s="41">
        <f t="shared" si="23"/>
        <v>1625</v>
      </c>
      <c r="F57" s="41">
        <f t="shared" si="24"/>
        <v>0</v>
      </c>
      <c r="G57" s="41">
        <f t="shared" si="25"/>
        <v>0</v>
      </c>
      <c r="H57" s="41">
        <f t="shared" si="26"/>
        <v>0</v>
      </c>
      <c r="I57" s="41">
        <f t="shared" si="27"/>
        <v>0</v>
      </c>
      <c r="J57" s="68" t="str">
        <f t="shared" si="28"/>
        <v>Nov</v>
      </c>
      <c r="K57" s="41">
        <f t="shared" si="29"/>
        <v>5496</v>
      </c>
      <c r="L57" s="69">
        <f t="shared" si="30"/>
        <v>4550</v>
      </c>
      <c r="M57" s="69">
        <f t="shared" si="101"/>
        <v>3259</v>
      </c>
      <c r="N57" s="69">
        <f t="shared" si="31"/>
        <v>1625</v>
      </c>
      <c r="O57" s="69">
        <f t="shared" si="32"/>
        <v>0</v>
      </c>
      <c r="P57" s="69">
        <f t="shared" si="33"/>
        <v>0</v>
      </c>
      <c r="Q57" s="69">
        <f t="shared" si="34"/>
        <v>0</v>
      </c>
      <c r="R57" s="69">
        <f t="shared" si="35"/>
        <v>0</v>
      </c>
      <c r="S57" s="50" t="str">
        <f t="shared" si="36"/>
        <v>Nov</v>
      </c>
      <c r="T57" s="69">
        <f t="shared" si="37"/>
        <v>5496</v>
      </c>
      <c r="U57" s="69">
        <f t="shared" si="38"/>
        <v>4550</v>
      </c>
      <c r="V57" s="69">
        <f t="shared" si="102"/>
        <v>3259</v>
      </c>
      <c r="W57" s="69">
        <f t="shared" si="39"/>
        <v>1625</v>
      </c>
      <c r="X57" s="69">
        <f t="shared" si="40"/>
        <v>0</v>
      </c>
      <c r="Y57" s="69">
        <f t="shared" si="41"/>
        <v>0</v>
      </c>
      <c r="Z57" s="69">
        <f t="shared" si="42"/>
        <v>0</v>
      </c>
      <c r="AA57" s="69">
        <f t="shared" si="43"/>
        <v>0</v>
      </c>
      <c r="AB57" s="50" t="str">
        <f t="shared" si="44"/>
        <v>Nov</v>
      </c>
      <c r="AC57" s="69">
        <f t="shared" si="45"/>
        <v>5496</v>
      </c>
      <c r="AD57" s="69">
        <f t="shared" si="46"/>
        <v>4550</v>
      </c>
      <c r="AE57" s="69">
        <f t="shared" si="103"/>
        <v>3259</v>
      </c>
      <c r="AF57" s="69">
        <f t="shared" si="47"/>
        <v>1625</v>
      </c>
      <c r="AG57" s="69">
        <f t="shared" si="48"/>
        <v>0</v>
      </c>
      <c r="AH57" s="69">
        <f t="shared" si="49"/>
        <v>0</v>
      </c>
      <c r="AI57" s="69">
        <f t="shared" si="50"/>
        <v>0</v>
      </c>
      <c r="AJ57" s="69">
        <f t="shared" si="51"/>
        <v>0</v>
      </c>
      <c r="AK57" s="50" t="str">
        <f t="shared" si="52"/>
        <v>Nov</v>
      </c>
      <c r="AL57" s="69">
        <f t="shared" si="53"/>
        <v>5496</v>
      </c>
      <c r="AM57" s="69">
        <f t="shared" si="54"/>
        <v>4550</v>
      </c>
      <c r="AN57" s="69">
        <f t="shared" si="104"/>
        <v>3259</v>
      </c>
      <c r="AO57" s="69">
        <f t="shared" si="55"/>
        <v>1625</v>
      </c>
      <c r="AP57" s="69">
        <f t="shared" si="56"/>
        <v>0</v>
      </c>
      <c r="AQ57" s="69">
        <f t="shared" si="57"/>
        <v>0</v>
      </c>
      <c r="AR57" s="69">
        <f t="shared" si="58"/>
        <v>0</v>
      </c>
      <c r="AS57" s="69">
        <f t="shared" si="59"/>
        <v>0</v>
      </c>
      <c r="AT57" s="50" t="str">
        <f t="shared" si="60"/>
        <v>Nov</v>
      </c>
      <c r="AU57" s="69">
        <f t="shared" si="61"/>
        <v>5496</v>
      </c>
      <c r="AV57" s="69">
        <f t="shared" si="62"/>
        <v>4550</v>
      </c>
      <c r="AW57" s="69">
        <f t="shared" si="105"/>
        <v>3259</v>
      </c>
      <c r="AX57" s="69">
        <f t="shared" si="63"/>
        <v>1625</v>
      </c>
      <c r="AY57" s="69">
        <f t="shared" si="64"/>
        <v>0</v>
      </c>
      <c r="AZ57" s="69">
        <f t="shared" si="65"/>
        <v>0</v>
      </c>
      <c r="BA57" s="69">
        <f t="shared" si="66"/>
        <v>0</v>
      </c>
      <c r="BB57" s="69">
        <f t="shared" si="67"/>
        <v>0</v>
      </c>
      <c r="BC57" s="50" t="str">
        <f t="shared" si="68"/>
        <v>Nov</v>
      </c>
      <c r="BD57" s="69">
        <f t="shared" si="69"/>
        <v>5496</v>
      </c>
      <c r="BE57" s="69">
        <f t="shared" si="70"/>
        <v>4550</v>
      </c>
      <c r="BF57" s="69">
        <f t="shared" si="106"/>
        <v>3259</v>
      </c>
      <c r="BG57" s="69">
        <f t="shared" si="71"/>
        <v>1625</v>
      </c>
      <c r="BH57" s="69">
        <f t="shared" si="72"/>
        <v>0</v>
      </c>
      <c r="BI57" s="69">
        <f t="shared" si="73"/>
        <v>0</v>
      </c>
      <c r="BJ57" s="69">
        <f t="shared" si="74"/>
        <v>0</v>
      </c>
      <c r="BK57" s="69">
        <f t="shared" si="75"/>
        <v>0</v>
      </c>
      <c r="BL57" s="50" t="str">
        <f t="shared" si="76"/>
        <v>Nov</v>
      </c>
      <c r="BM57" s="69">
        <f t="shared" si="77"/>
        <v>5496</v>
      </c>
      <c r="BN57" s="69">
        <f t="shared" si="78"/>
        <v>4550</v>
      </c>
      <c r="BO57" s="69">
        <f t="shared" si="107"/>
        <v>3259</v>
      </c>
      <c r="BP57" s="69">
        <f t="shared" si="79"/>
        <v>1625</v>
      </c>
      <c r="BQ57" s="69">
        <f t="shared" si="80"/>
        <v>0</v>
      </c>
      <c r="BR57" s="69">
        <f t="shared" si="81"/>
        <v>0</v>
      </c>
      <c r="BS57" s="69">
        <f t="shared" si="82"/>
        <v>0</v>
      </c>
      <c r="BT57" s="69">
        <f t="shared" si="83"/>
        <v>0</v>
      </c>
      <c r="BU57" s="50" t="str">
        <f t="shared" si="84"/>
        <v>Nov</v>
      </c>
      <c r="BV57" s="69">
        <f t="shared" si="85"/>
        <v>5496</v>
      </c>
      <c r="BW57" s="69">
        <f t="shared" si="86"/>
        <v>4550</v>
      </c>
      <c r="BX57" s="69">
        <f t="shared" si="108"/>
        <v>3259</v>
      </c>
      <c r="BY57" s="69">
        <f t="shared" si="87"/>
        <v>1625</v>
      </c>
      <c r="BZ57" s="69">
        <f t="shared" si="88"/>
        <v>0</v>
      </c>
      <c r="CA57" s="69">
        <f t="shared" si="89"/>
        <v>0</v>
      </c>
      <c r="CB57" s="69">
        <f t="shared" si="90"/>
        <v>0</v>
      </c>
      <c r="CC57" s="69">
        <f t="shared" si="91"/>
        <v>0</v>
      </c>
      <c r="CD57" s="50" t="str">
        <f t="shared" si="92"/>
        <v>Nov</v>
      </c>
      <c r="CE57" s="69">
        <f t="shared" si="93"/>
        <v>5496</v>
      </c>
      <c r="CF57" s="69">
        <f t="shared" si="94"/>
        <v>4550</v>
      </c>
      <c r="CG57" s="69">
        <f t="shared" si="109"/>
        <v>3259</v>
      </c>
      <c r="CH57" s="69">
        <f t="shared" si="95"/>
        <v>1625</v>
      </c>
      <c r="CI57" s="69">
        <f t="shared" si="96"/>
        <v>0</v>
      </c>
      <c r="CJ57" s="69">
        <f t="shared" si="97"/>
        <v>0</v>
      </c>
      <c r="CK57" s="69">
        <f t="shared" si="98"/>
        <v>0</v>
      </c>
      <c r="CL57" s="69">
        <f t="shared" si="99"/>
        <v>0</v>
      </c>
    </row>
    <row r="58" spans="1:90" ht="13.7" customHeight="1">
      <c r="A58" s="50" t="str">
        <f t="shared" si="20"/>
        <v>Dec</v>
      </c>
      <c r="B58" s="41">
        <f t="shared" si="21"/>
        <v>5559</v>
      </c>
      <c r="C58" s="41">
        <f t="shared" si="22"/>
        <v>4642</v>
      </c>
      <c r="D58" s="41">
        <f t="shared" si="100"/>
        <v>3380</v>
      </c>
      <c r="E58" s="41">
        <f t="shared" si="23"/>
        <v>1774</v>
      </c>
      <c r="F58" s="41">
        <f t="shared" si="24"/>
        <v>0</v>
      </c>
      <c r="G58" s="41">
        <f t="shared" si="25"/>
        <v>0</v>
      </c>
      <c r="H58" s="41">
        <f t="shared" si="26"/>
        <v>0</v>
      </c>
      <c r="I58" s="41">
        <f t="shared" si="27"/>
        <v>0</v>
      </c>
      <c r="J58" s="68" t="str">
        <f t="shared" si="28"/>
        <v>Dec</v>
      </c>
      <c r="K58" s="41">
        <f t="shared" si="29"/>
        <v>5559</v>
      </c>
      <c r="L58" s="69">
        <f t="shared" si="30"/>
        <v>4642</v>
      </c>
      <c r="M58" s="69">
        <f t="shared" si="101"/>
        <v>3380</v>
      </c>
      <c r="N58" s="69">
        <f t="shared" si="31"/>
        <v>1774</v>
      </c>
      <c r="O58" s="69">
        <f t="shared" si="32"/>
        <v>0</v>
      </c>
      <c r="P58" s="69">
        <f t="shared" si="33"/>
        <v>0</v>
      </c>
      <c r="Q58" s="69">
        <f t="shared" si="34"/>
        <v>0</v>
      </c>
      <c r="R58" s="69">
        <f t="shared" si="35"/>
        <v>0</v>
      </c>
      <c r="S58" s="50" t="str">
        <f t="shared" si="36"/>
        <v>Dec</v>
      </c>
      <c r="T58" s="69">
        <f t="shared" si="37"/>
        <v>5559</v>
      </c>
      <c r="U58" s="69">
        <f t="shared" si="38"/>
        <v>4642</v>
      </c>
      <c r="V58" s="69">
        <f t="shared" si="102"/>
        <v>3380</v>
      </c>
      <c r="W58" s="69">
        <f t="shared" si="39"/>
        <v>1774</v>
      </c>
      <c r="X58" s="69">
        <f t="shared" si="40"/>
        <v>0</v>
      </c>
      <c r="Y58" s="69">
        <f t="shared" si="41"/>
        <v>0</v>
      </c>
      <c r="Z58" s="69">
        <f t="shared" si="42"/>
        <v>0</v>
      </c>
      <c r="AA58" s="69">
        <f t="shared" si="43"/>
        <v>0</v>
      </c>
      <c r="AB58" s="50" t="str">
        <f t="shared" si="44"/>
        <v>Dec</v>
      </c>
      <c r="AC58" s="69">
        <f t="shared" si="45"/>
        <v>5559</v>
      </c>
      <c r="AD58" s="69">
        <f t="shared" si="46"/>
        <v>4642</v>
      </c>
      <c r="AE58" s="69">
        <f t="shared" si="103"/>
        <v>3380</v>
      </c>
      <c r="AF58" s="69">
        <f t="shared" si="47"/>
        <v>1774</v>
      </c>
      <c r="AG58" s="69">
        <f t="shared" si="48"/>
        <v>0</v>
      </c>
      <c r="AH58" s="69">
        <f t="shared" si="49"/>
        <v>0</v>
      </c>
      <c r="AI58" s="69">
        <f t="shared" si="50"/>
        <v>0</v>
      </c>
      <c r="AJ58" s="69">
        <f t="shared" si="51"/>
        <v>0</v>
      </c>
      <c r="AK58" s="50" t="str">
        <f t="shared" si="52"/>
        <v>Dec</v>
      </c>
      <c r="AL58" s="69">
        <f t="shared" si="53"/>
        <v>5559</v>
      </c>
      <c r="AM58" s="69">
        <f t="shared" si="54"/>
        <v>4642</v>
      </c>
      <c r="AN58" s="69">
        <f t="shared" si="104"/>
        <v>3380</v>
      </c>
      <c r="AO58" s="69">
        <f t="shared" si="55"/>
        <v>1774</v>
      </c>
      <c r="AP58" s="69">
        <f t="shared" si="56"/>
        <v>0</v>
      </c>
      <c r="AQ58" s="69">
        <f t="shared" si="57"/>
        <v>0</v>
      </c>
      <c r="AR58" s="69">
        <f t="shared" si="58"/>
        <v>0</v>
      </c>
      <c r="AS58" s="69">
        <f t="shared" si="59"/>
        <v>0</v>
      </c>
      <c r="AT58" s="50" t="str">
        <f t="shared" si="60"/>
        <v>Dec</v>
      </c>
      <c r="AU58" s="69">
        <f t="shared" si="61"/>
        <v>5559</v>
      </c>
      <c r="AV58" s="69">
        <f t="shared" si="62"/>
        <v>4642</v>
      </c>
      <c r="AW58" s="69">
        <f t="shared" si="105"/>
        <v>3380</v>
      </c>
      <c r="AX58" s="69">
        <f t="shared" si="63"/>
        <v>1774</v>
      </c>
      <c r="AY58" s="69">
        <f t="shared" si="64"/>
        <v>0</v>
      </c>
      <c r="AZ58" s="69">
        <f t="shared" si="65"/>
        <v>0</v>
      </c>
      <c r="BA58" s="69">
        <f t="shared" si="66"/>
        <v>0</v>
      </c>
      <c r="BB58" s="69">
        <f t="shared" si="67"/>
        <v>0</v>
      </c>
      <c r="BC58" s="50" t="str">
        <f t="shared" si="68"/>
        <v>Dec</v>
      </c>
      <c r="BD58" s="69">
        <f t="shared" si="69"/>
        <v>5559</v>
      </c>
      <c r="BE58" s="69">
        <f t="shared" si="70"/>
        <v>4642</v>
      </c>
      <c r="BF58" s="69">
        <f t="shared" si="106"/>
        <v>3380</v>
      </c>
      <c r="BG58" s="69">
        <f t="shared" si="71"/>
        <v>1774</v>
      </c>
      <c r="BH58" s="69">
        <f t="shared" si="72"/>
        <v>0</v>
      </c>
      <c r="BI58" s="69">
        <f t="shared" si="73"/>
        <v>0</v>
      </c>
      <c r="BJ58" s="69">
        <f t="shared" si="74"/>
        <v>0</v>
      </c>
      <c r="BK58" s="69">
        <f t="shared" si="75"/>
        <v>0</v>
      </c>
      <c r="BL58" s="50" t="str">
        <f t="shared" si="76"/>
        <v>Dec</v>
      </c>
      <c r="BM58" s="69">
        <f t="shared" si="77"/>
        <v>5559</v>
      </c>
      <c r="BN58" s="69">
        <f t="shared" si="78"/>
        <v>4642</v>
      </c>
      <c r="BO58" s="69">
        <f t="shared" si="107"/>
        <v>3380</v>
      </c>
      <c r="BP58" s="69">
        <f t="shared" si="79"/>
        <v>1774</v>
      </c>
      <c r="BQ58" s="69">
        <f t="shared" si="80"/>
        <v>0</v>
      </c>
      <c r="BR58" s="69">
        <f t="shared" si="81"/>
        <v>0</v>
      </c>
      <c r="BS58" s="69">
        <f t="shared" si="82"/>
        <v>0</v>
      </c>
      <c r="BT58" s="69">
        <f t="shared" si="83"/>
        <v>0</v>
      </c>
      <c r="BU58" s="50" t="str">
        <f t="shared" si="84"/>
        <v>Dec</v>
      </c>
      <c r="BV58" s="69">
        <f t="shared" si="85"/>
        <v>5559</v>
      </c>
      <c r="BW58" s="69">
        <f t="shared" si="86"/>
        <v>4642</v>
      </c>
      <c r="BX58" s="69">
        <f t="shared" si="108"/>
        <v>3380</v>
      </c>
      <c r="BY58" s="69">
        <f t="shared" si="87"/>
        <v>1774</v>
      </c>
      <c r="BZ58" s="69">
        <f t="shared" si="88"/>
        <v>0</v>
      </c>
      <c r="CA58" s="69">
        <f t="shared" si="89"/>
        <v>0</v>
      </c>
      <c r="CB58" s="69">
        <f t="shared" si="90"/>
        <v>0</v>
      </c>
      <c r="CC58" s="69">
        <f t="shared" si="91"/>
        <v>0</v>
      </c>
      <c r="CD58" s="50" t="str">
        <f t="shared" si="92"/>
        <v>Dec</v>
      </c>
      <c r="CE58" s="69">
        <f t="shared" si="93"/>
        <v>5559</v>
      </c>
      <c r="CF58" s="69">
        <f t="shared" si="94"/>
        <v>4642</v>
      </c>
      <c r="CG58" s="69">
        <f t="shared" si="109"/>
        <v>3380</v>
      </c>
      <c r="CH58" s="69">
        <f t="shared" si="95"/>
        <v>1774</v>
      </c>
      <c r="CI58" s="69">
        <f t="shared" si="96"/>
        <v>0</v>
      </c>
      <c r="CJ58" s="69">
        <f t="shared" si="97"/>
        <v>0</v>
      </c>
      <c r="CK58" s="69">
        <f t="shared" si="98"/>
        <v>0</v>
      </c>
      <c r="CL58" s="69">
        <f t="shared" si="99"/>
        <v>0</v>
      </c>
    </row>
    <row r="59" spans="1:90" ht="13.7" customHeight="1">
      <c r="A59" s="38"/>
      <c r="B59" s="41">
        <f t="shared" ref="B59:I59" si="110">SUM(B47:B58)</f>
        <v>62004</v>
      </c>
      <c r="C59" s="41">
        <f t="shared" si="110"/>
        <v>49102</v>
      </c>
      <c r="D59" s="41">
        <f t="shared" si="110"/>
        <v>32070</v>
      </c>
      <c r="E59" s="41">
        <f t="shared" si="110"/>
        <v>10908</v>
      </c>
      <c r="F59" s="41">
        <f t="shared" si="110"/>
        <v>0</v>
      </c>
      <c r="G59" s="41">
        <f t="shared" si="110"/>
        <v>0</v>
      </c>
      <c r="H59" s="41">
        <f t="shared" si="110"/>
        <v>0</v>
      </c>
      <c r="I59" s="41">
        <f t="shared" si="110"/>
        <v>0</v>
      </c>
      <c r="J59" s="17"/>
      <c r="K59" s="41">
        <f t="shared" ref="K59:R59" si="111">SUM(K47:K58)</f>
        <v>62004</v>
      </c>
      <c r="L59" s="69">
        <f t="shared" si="111"/>
        <v>49102</v>
      </c>
      <c r="M59" s="69">
        <f t="shared" si="111"/>
        <v>32070</v>
      </c>
      <c r="N59" s="69">
        <f t="shared" si="111"/>
        <v>10908</v>
      </c>
      <c r="O59" s="69">
        <f t="shared" si="111"/>
        <v>0</v>
      </c>
      <c r="P59" s="69">
        <f t="shared" si="111"/>
        <v>0</v>
      </c>
      <c r="Q59" s="69">
        <f t="shared" si="111"/>
        <v>0</v>
      </c>
      <c r="R59" s="69">
        <f t="shared" si="111"/>
        <v>0</v>
      </c>
      <c r="S59" s="38"/>
      <c r="T59" s="69">
        <f t="shared" ref="T59:AA59" si="112">SUM(T47:T58)</f>
        <v>62004</v>
      </c>
      <c r="U59" s="69">
        <f t="shared" si="112"/>
        <v>49102</v>
      </c>
      <c r="V59" s="69">
        <f t="shared" si="112"/>
        <v>32070</v>
      </c>
      <c r="W59" s="69">
        <f t="shared" si="112"/>
        <v>10908</v>
      </c>
      <c r="X59" s="69">
        <f t="shared" si="112"/>
        <v>0</v>
      </c>
      <c r="Y59" s="69">
        <f t="shared" si="112"/>
        <v>0</v>
      </c>
      <c r="Z59" s="69">
        <f t="shared" si="112"/>
        <v>0</v>
      </c>
      <c r="AA59" s="69">
        <f t="shared" si="112"/>
        <v>0</v>
      </c>
      <c r="AB59" s="38"/>
      <c r="AC59" s="69">
        <f t="shared" ref="AC59:AJ59" si="113">SUM(AC47:AC58)</f>
        <v>62004</v>
      </c>
      <c r="AD59" s="69">
        <f t="shared" si="113"/>
        <v>49102</v>
      </c>
      <c r="AE59" s="69">
        <f t="shared" si="113"/>
        <v>32070</v>
      </c>
      <c r="AF59" s="69">
        <f t="shared" si="113"/>
        <v>10908</v>
      </c>
      <c r="AG59" s="69">
        <f t="shared" si="113"/>
        <v>0</v>
      </c>
      <c r="AH59" s="69">
        <f t="shared" si="113"/>
        <v>0</v>
      </c>
      <c r="AI59" s="69">
        <f t="shared" si="113"/>
        <v>0</v>
      </c>
      <c r="AJ59" s="69">
        <f t="shared" si="113"/>
        <v>0</v>
      </c>
      <c r="AK59" s="38"/>
      <c r="AL59" s="69">
        <f t="shared" ref="AL59:AS59" si="114">SUM(AL47:AL58)</f>
        <v>62004</v>
      </c>
      <c r="AM59" s="69">
        <f t="shared" si="114"/>
        <v>49102</v>
      </c>
      <c r="AN59" s="69">
        <f t="shared" si="114"/>
        <v>32070</v>
      </c>
      <c r="AO59" s="69">
        <f t="shared" si="114"/>
        <v>10908</v>
      </c>
      <c r="AP59" s="69">
        <f t="shared" si="114"/>
        <v>0</v>
      </c>
      <c r="AQ59" s="69">
        <f t="shared" si="114"/>
        <v>0</v>
      </c>
      <c r="AR59" s="69">
        <f t="shared" si="114"/>
        <v>0</v>
      </c>
      <c r="AS59" s="69">
        <f t="shared" si="114"/>
        <v>0</v>
      </c>
      <c r="AT59" s="38"/>
      <c r="AU59" s="69">
        <f t="shared" ref="AU59:BB59" si="115">SUM(AU47:AU58)</f>
        <v>62004</v>
      </c>
      <c r="AV59" s="69">
        <f t="shared" si="115"/>
        <v>49102</v>
      </c>
      <c r="AW59" s="69">
        <f t="shared" si="115"/>
        <v>32070</v>
      </c>
      <c r="AX59" s="69">
        <f t="shared" si="115"/>
        <v>10908</v>
      </c>
      <c r="AY59" s="69">
        <f t="shared" si="115"/>
        <v>0</v>
      </c>
      <c r="AZ59" s="69">
        <f t="shared" si="115"/>
        <v>0</v>
      </c>
      <c r="BA59" s="69">
        <f t="shared" si="115"/>
        <v>0</v>
      </c>
      <c r="BB59" s="69">
        <f t="shared" si="115"/>
        <v>0</v>
      </c>
      <c r="BC59" s="38"/>
      <c r="BD59" s="69">
        <f t="shared" ref="BD59:BK59" si="116">SUM(BD47:BD58)</f>
        <v>62004</v>
      </c>
      <c r="BE59" s="69">
        <f t="shared" si="116"/>
        <v>49102</v>
      </c>
      <c r="BF59" s="69">
        <f t="shared" si="116"/>
        <v>32070</v>
      </c>
      <c r="BG59" s="69">
        <f t="shared" si="116"/>
        <v>10908</v>
      </c>
      <c r="BH59" s="69">
        <f t="shared" si="116"/>
        <v>0</v>
      </c>
      <c r="BI59" s="69">
        <f t="shared" si="116"/>
        <v>0</v>
      </c>
      <c r="BJ59" s="69">
        <f t="shared" si="116"/>
        <v>0</v>
      </c>
      <c r="BK59" s="69">
        <f t="shared" si="116"/>
        <v>0</v>
      </c>
      <c r="BL59" s="38"/>
      <c r="BM59" s="69">
        <f t="shared" ref="BM59:BT59" si="117">SUM(BM47:BM58)</f>
        <v>62004</v>
      </c>
      <c r="BN59" s="69">
        <f t="shared" si="117"/>
        <v>49102</v>
      </c>
      <c r="BO59" s="69">
        <f t="shared" si="117"/>
        <v>32070</v>
      </c>
      <c r="BP59" s="69">
        <f t="shared" si="117"/>
        <v>10908</v>
      </c>
      <c r="BQ59" s="69">
        <f t="shared" si="117"/>
        <v>0</v>
      </c>
      <c r="BR59" s="69">
        <f t="shared" si="117"/>
        <v>0</v>
      </c>
      <c r="BS59" s="69">
        <f t="shared" si="117"/>
        <v>0</v>
      </c>
      <c r="BT59" s="69">
        <f t="shared" si="117"/>
        <v>0</v>
      </c>
      <c r="BU59" s="38"/>
      <c r="BV59" s="69">
        <f t="shared" ref="BV59:CC59" si="118">SUM(BV47:BV58)</f>
        <v>62004</v>
      </c>
      <c r="BW59" s="69">
        <f t="shared" si="118"/>
        <v>49102</v>
      </c>
      <c r="BX59" s="69">
        <f t="shared" si="118"/>
        <v>32070</v>
      </c>
      <c r="BY59" s="69">
        <f t="shared" si="118"/>
        <v>10908</v>
      </c>
      <c r="BZ59" s="69">
        <f t="shared" si="118"/>
        <v>0</v>
      </c>
      <c r="CA59" s="69">
        <f t="shared" si="118"/>
        <v>0</v>
      </c>
      <c r="CB59" s="69">
        <f t="shared" si="118"/>
        <v>0</v>
      </c>
      <c r="CC59" s="69">
        <f t="shared" si="118"/>
        <v>0</v>
      </c>
      <c r="CD59" s="38"/>
      <c r="CE59" s="69">
        <f t="shared" ref="CE59:CL59" si="119">SUM(CE47:CE58)</f>
        <v>62004</v>
      </c>
      <c r="CF59" s="69">
        <f t="shared" si="119"/>
        <v>49102</v>
      </c>
      <c r="CG59" s="69">
        <f t="shared" si="119"/>
        <v>32070</v>
      </c>
      <c r="CH59" s="69">
        <f t="shared" si="119"/>
        <v>10908</v>
      </c>
      <c r="CI59" s="69">
        <f t="shared" si="119"/>
        <v>0</v>
      </c>
      <c r="CJ59" s="69">
        <f t="shared" si="119"/>
        <v>0</v>
      </c>
      <c r="CK59" s="69">
        <f t="shared" si="119"/>
        <v>0</v>
      </c>
      <c r="CL59" s="69">
        <f t="shared" si="119"/>
        <v>0</v>
      </c>
    </row>
    <row r="60" spans="1:90" ht="15.95" customHeight="1">
      <c r="A60" s="38"/>
      <c r="B60" s="44" t="s">
        <v>37</v>
      </c>
      <c r="C60" s="44" t="s">
        <v>38</v>
      </c>
      <c r="D60" s="44" t="s">
        <v>39</v>
      </c>
      <c r="E60" s="44" t="s">
        <v>40</v>
      </c>
      <c r="F60" s="44" t="s">
        <v>41</v>
      </c>
      <c r="G60" s="44" t="s">
        <v>42</v>
      </c>
      <c r="H60" s="44" t="s">
        <v>43</v>
      </c>
      <c r="I60" s="44" t="s">
        <v>44</v>
      </c>
      <c r="J60" s="44" t="s">
        <v>45</v>
      </c>
      <c r="K60" s="44" t="s">
        <v>46</v>
      </c>
      <c r="L60" s="64" t="s">
        <v>81</v>
      </c>
      <c r="M60" s="64" t="s">
        <v>82</v>
      </c>
      <c r="N60" s="64" t="s">
        <v>83</v>
      </c>
      <c r="O60" s="64" t="s">
        <v>84</v>
      </c>
      <c r="P60" s="64" t="s">
        <v>85</v>
      </c>
      <c r="Q60" s="64" t="s">
        <v>86</v>
      </c>
      <c r="R60" s="64" t="s">
        <v>87</v>
      </c>
      <c r="S60" s="64" t="s">
        <v>88</v>
      </c>
      <c r="T60" s="69"/>
      <c r="U60" s="38"/>
      <c r="V60" s="38"/>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8"/>
      <c r="BI60" s="38"/>
      <c r="BJ60" s="38"/>
      <c r="BK60" s="38"/>
      <c r="BL60" s="38"/>
      <c r="BM60" s="38"/>
      <c r="BN60" s="38"/>
      <c r="BO60" s="38"/>
      <c r="BP60" s="38"/>
      <c r="BQ60" s="38"/>
      <c r="BR60" s="38"/>
      <c r="BS60" s="38"/>
      <c r="BT60" s="38"/>
      <c r="BU60" s="38"/>
      <c r="BV60" s="38"/>
      <c r="BW60" s="38"/>
      <c r="BX60" s="38"/>
      <c r="BY60" s="38"/>
      <c r="BZ60" s="38"/>
      <c r="CA60" s="38"/>
      <c r="CB60" s="38"/>
      <c r="CC60" s="38"/>
      <c r="CD60" s="38"/>
      <c r="CE60" s="38"/>
      <c r="CF60" s="38"/>
      <c r="CG60" s="38"/>
      <c r="CH60" s="38"/>
      <c r="CI60" s="38"/>
      <c r="CJ60" s="38"/>
      <c r="CK60" s="38"/>
      <c r="CL60" s="38"/>
    </row>
    <row r="61" spans="1:90" ht="13.7" customHeight="1">
      <c r="A61" s="38"/>
      <c r="B61" s="41">
        <f>B59</f>
        <v>62004</v>
      </c>
      <c r="C61" s="41">
        <f>C59+K59</f>
        <v>111106</v>
      </c>
      <c r="D61" s="41">
        <f>D59+L59+T59</f>
        <v>143176</v>
      </c>
      <c r="E61" s="41">
        <f>E59+M59+U59+AC59</f>
        <v>154084</v>
      </c>
      <c r="F61" s="41">
        <f>F59+N59+V59+AD59+AL59</f>
        <v>154084</v>
      </c>
      <c r="G61" s="41">
        <f>G59+O59+W59+AE59+AM59+AU59</f>
        <v>154084</v>
      </c>
      <c r="H61" s="41">
        <f>H59+P59+X59+AF59+AN59+AV59+BD59</f>
        <v>154084</v>
      </c>
      <c r="I61" s="41">
        <f>I59+Q59+Y59+AG59+AO59+AW59+BE59+BM59</f>
        <v>154084</v>
      </c>
      <c r="J61" s="41">
        <f>R59+Z59+AH59+AP59+AX59+BF59+BN59+BV59</f>
        <v>154084</v>
      </c>
      <c r="K61" s="41">
        <f>AA59+AI59+AQ59+AY59+BG59+BO59+BW59+CE59</f>
        <v>154084</v>
      </c>
      <c r="L61" s="69">
        <f>AJ59+AR59+AZ59+BH59+BP59+BX59+CF59</f>
        <v>92080</v>
      </c>
      <c r="M61" s="69">
        <f>AS59+BA59+BI59+BQ59+BY59+CG59</f>
        <v>42978</v>
      </c>
      <c r="N61" s="69">
        <f>BB59+BJ59+BR59+BZ59+CH59</f>
        <v>10908</v>
      </c>
      <c r="O61" s="69">
        <f>BK59+BS59+CA59+CI59</f>
        <v>0</v>
      </c>
      <c r="P61" s="69">
        <f>BT59+CB59+CJ59</f>
        <v>0</v>
      </c>
      <c r="Q61" s="69">
        <f>CC59+CK59</f>
        <v>0</v>
      </c>
      <c r="R61" s="69">
        <f>CL59</f>
        <v>0</v>
      </c>
      <c r="S61" s="73">
        <v>0</v>
      </c>
      <c r="T61" s="69"/>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c r="BR61" s="38"/>
      <c r="BS61" s="38"/>
      <c r="BT61" s="38"/>
      <c r="BU61" s="38"/>
      <c r="BV61" s="38"/>
      <c r="BW61" s="38"/>
      <c r="BX61" s="38"/>
      <c r="BY61" s="38"/>
      <c r="BZ61" s="38"/>
      <c r="CA61" s="38"/>
      <c r="CB61" s="38"/>
      <c r="CC61" s="38"/>
      <c r="CD61" s="38"/>
      <c r="CE61" s="38"/>
      <c r="CF61" s="38"/>
      <c r="CG61" s="38"/>
      <c r="CH61" s="38"/>
      <c r="CI61" s="38"/>
      <c r="CJ61" s="38"/>
      <c r="CK61" s="38"/>
      <c r="CL61" s="38"/>
    </row>
  </sheetData>
  <mergeCells count="13">
    <mergeCell ref="A3:R3"/>
    <mergeCell ref="A1:CL1"/>
    <mergeCell ref="A2:CL2"/>
    <mergeCell ref="AT7:BB7"/>
    <mergeCell ref="BC7:BK7"/>
    <mergeCell ref="BL7:BT7"/>
    <mergeCell ref="BU7:CC7"/>
    <mergeCell ref="CD7:CL7"/>
    <mergeCell ref="AK7:AS7"/>
    <mergeCell ref="A7:I7"/>
    <mergeCell ref="J7:R7"/>
    <mergeCell ref="S7:AA7"/>
    <mergeCell ref="AB7:AJ7"/>
  </mergeCells>
  <pageMargins left="0.7" right="0.7" top="0.75" bottom="0.75" header="0.3" footer="0.3"/>
  <pageSetup orientation="portrait" r:id="rId1"/>
  <headerFooter>
    <oddFooter>&amp;C&amp;"Helvetica Neue,Regular"&amp;12&amp;K000000&amp;P</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L61"/>
  <sheetViews>
    <sheetView showGridLines="0" workbookViewId="0"/>
  </sheetViews>
  <sheetFormatPr defaultColWidth="9.5" defaultRowHeight="12.95" customHeight="1"/>
  <cols>
    <col min="1" max="1" width="5.5" style="5" customWidth="1"/>
    <col min="2" max="5" width="10.5" style="5" customWidth="1"/>
    <col min="6" max="12" width="11.5" style="5" customWidth="1"/>
    <col min="13" max="17" width="10.5" style="5" customWidth="1"/>
    <col min="18" max="19" width="9.5" style="5" customWidth="1"/>
    <col min="20" max="25" width="10.5" style="5" customWidth="1"/>
    <col min="26" max="26" width="9" style="5" customWidth="1"/>
    <col min="27" max="27" width="9.5" style="5" customWidth="1"/>
    <col min="28" max="28" width="5.5" style="5" customWidth="1"/>
    <col min="29" max="34" width="10.5" style="5" customWidth="1"/>
    <col min="35" max="36" width="9.5" style="5" customWidth="1"/>
    <col min="37" max="37" width="5.5" style="5" customWidth="1"/>
    <col min="38" max="43" width="10.5" style="5" customWidth="1"/>
    <col min="44" max="45" width="9.5" style="5" customWidth="1"/>
    <col min="46" max="46" width="5.5" style="5" customWidth="1"/>
    <col min="47" max="52" width="10.5" style="5" customWidth="1"/>
    <col min="53" max="54" width="9.5" style="5" customWidth="1"/>
    <col min="55" max="55" width="5.5" style="5" customWidth="1"/>
    <col min="56" max="61" width="10.5" style="5" customWidth="1"/>
    <col min="62" max="63" width="9.5" style="5" customWidth="1"/>
    <col min="64" max="64" width="5.5" style="5" customWidth="1"/>
    <col min="65" max="70" width="10.5" style="5" customWidth="1"/>
    <col min="71" max="72" width="9.5" style="5" customWidth="1"/>
    <col min="73" max="73" width="5.5" style="5" customWidth="1"/>
    <col min="74" max="79" width="10.5" style="5" customWidth="1"/>
    <col min="80" max="81" width="9.5" style="5" customWidth="1"/>
    <col min="82" max="82" width="5.5" style="5" customWidth="1"/>
    <col min="83" max="88" width="10.5" style="5" customWidth="1"/>
    <col min="89" max="91" width="9.5" style="5" customWidth="1"/>
    <col min="92" max="16384" width="9.5" style="5"/>
  </cols>
  <sheetData>
    <row r="1" spans="1:90" ht="35.450000000000003" customHeight="1">
      <c r="A1" s="120"/>
      <c r="B1" s="99"/>
      <c r="C1" s="99"/>
      <c r="D1" s="99"/>
      <c r="E1" s="99"/>
      <c r="F1" s="99"/>
      <c r="G1" s="99"/>
      <c r="H1" s="99"/>
      <c r="I1" s="99"/>
      <c r="J1" s="99"/>
      <c r="K1" s="99"/>
      <c r="L1" s="121"/>
      <c r="M1" s="121"/>
      <c r="N1" s="121"/>
      <c r="O1" s="121"/>
      <c r="P1" s="121"/>
      <c r="Q1" s="121"/>
      <c r="R1" s="121"/>
      <c r="S1" s="121"/>
      <c r="T1" s="121"/>
      <c r="U1" s="121"/>
      <c r="V1" s="121"/>
      <c r="W1" s="121"/>
      <c r="X1" s="121"/>
      <c r="Y1" s="121"/>
      <c r="Z1" s="121"/>
      <c r="AA1" s="121"/>
      <c r="AB1" s="121"/>
      <c r="AC1" s="121"/>
      <c r="AD1" s="121"/>
      <c r="AE1" s="121"/>
      <c r="AF1" s="121"/>
      <c r="AG1" s="121"/>
      <c r="AH1" s="121"/>
      <c r="AI1" s="121"/>
      <c r="AJ1" s="121"/>
      <c r="AK1" s="121"/>
      <c r="AL1" s="121"/>
      <c r="AM1" s="121"/>
      <c r="AN1" s="121"/>
      <c r="AO1" s="121"/>
      <c r="AP1" s="121"/>
      <c r="AQ1" s="121"/>
      <c r="AR1" s="121"/>
      <c r="AS1" s="121"/>
      <c r="AT1" s="121"/>
      <c r="AU1" s="121"/>
      <c r="AV1" s="121"/>
      <c r="AW1" s="121"/>
      <c r="AX1" s="121"/>
      <c r="AY1" s="121"/>
      <c r="AZ1" s="121"/>
      <c r="BA1" s="121"/>
      <c r="BB1" s="121"/>
      <c r="BC1" s="121"/>
      <c r="BD1" s="121"/>
      <c r="BE1" s="121"/>
      <c r="BF1" s="121"/>
      <c r="BG1" s="121"/>
      <c r="BH1" s="121"/>
      <c r="BI1" s="121"/>
      <c r="BJ1" s="121"/>
      <c r="BK1" s="121"/>
      <c r="BL1" s="121"/>
      <c r="BM1" s="121"/>
      <c r="BN1" s="121"/>
      <c r="BO1" s="121"/>
      <c r="BP1" s="121"/>
      <c r="BQ1" s="121"/>
      <c r="BR1" s="121"/>
      <c r="BS1" s="121"/>
      <c r="BT1" s="121"/>
      <c r="BU1" s="121"/>
      <c r="BV1" s="121"/>
      <c r="BW1" s="121"/>
      <c r="BX1" s="121"/>
      <c r="BY1" s="121"/>
      <c r="BZ1" s="121"/>
      <c r="CA1" s="121"/>
      <c r="CB1" s="121"/>
      <c r="CC1" s="121"/>
      <c r="CD1" s="121"/>
      <c r="CE1" s="121"/>
      <c r="CF1" s="121"/>
      <c r="CG1" s="121"/>
      <c r="CH1" s="121"/>
      <c r="CI1" s="121"/>
      <c r="CJ1" s="121"/>
      <c r="CK1" s="121"/>
      <c r="CL1" s="121"/>
    </row>
    <row r="2" spans="1:90" ht="17.45" customHeight="1">
      <c r="A2" s="127"/>
      <c r="B2" s="99"/>
      <c r="C2" s="99"/>
      <c r="D2" s="99"/>
      <c r="E2" s="99"/>
      <c r="F2" s="99"/>
      <c r="G2" s="99"/>
      <c r="H2" s="99"/>
      <c r="I2" s="99"/>
      <c r="J2" s="99"/>
      <c r="K2" s="99"/>
      <c r="L2" s="121"/>
      <c r="M2" s="121"/>
      <c r="N2" s="121"/>
      <c r="O2" s="121"/>
      <c r="P2" s="121"/>
      <c r="Q2" s="121"/>
      <c r="R2" s="121"/>
      <c r="S2" s="121"/>
      <c r="T2" s="121"/>
      <c r="U2" s="121"/>
      <c r="V2" s="121"/>
      <c r="W2" s="121"/>
      <c r="X2" s="121"/>
      <c r="Y2" s="121"/>
      <c r="Z2" s="121"/>
      <c r="AA2" s="121"/>
      <c r="AB2" s="121"/>
      <c r="AC2" s="121"/>
      <c r="AD2" s="121"/>
      <c r="AE2" s="121"/>
      <c r="AF2" s="121"/>
      <c r="AG2" s="121"/>
      <c r="AH2" s="121"/>
      <c r="AI2" s="121"/>
      <c r="AJ2" s="121"/>
      <c r="AK2" s="121"/>
      <c r="AL2" s="121"/>
      <c r="AM2" s="121"/>
      <c r="AN2" s="121"/>
      <c r="AO2" s="121"/>
      <c r="AP2" s="121"/>
      <c r="AQ2" s="121"/>
      <c r="AR2" s="121"/>
      <c r="AS2" s="121"/>
      <c r="AT2" s="121"/>
      <c r="AU2" s="121"/>
      <c r="AV2" s="121"/>
      <c r="AW2" s="121"/>
      <c r="AX2" s="121"/>
      <c r="AY2" s="121"/>
      <c r="AZ2" s="121"/>
      <c r="BA2" s="121"/>
      <c r="BB2" s="121"/>
      <c r="BC2" s="121"/>
      <c r="BD2" s="121"/>
      <c r="BE2" s="121"/>
      <c r="BF2" s="121"/>
      <c r="BG2" s="121"/>
      <c r="BH2" s="121"/>
      <c r="BI2" s="121"/>
      <c r="BJ2" s="121"/>
      <c r="BK2" s="121"/>
      <c r="BL2" s="121"/>
      <c r="BM2" s="121"/>
      <c r="BN2" s="121"/>
      <c r="BO2" s="121"/>
      <c r="BP2" s="121"/>
      <c r="BQ2" s="121"/>
      <c r="BR2" s="121"/>
      <c r="BS2" s="121"/>
      <c r="BT2" s="121"/>
      <c r="BU2" s="121"/>
      <c r="BV2" s="121"/>
      <c r="BW2" s="121"/>
      <c r="BX2" s="121"/>
      <c r="BY2" s="121"/>
      <c r="BZ2" s="121"/>
      <c r="CA2" s="121"/>
      <c r="CB2" s="121"/>
      <c r="CC2" s="121"/>
      <c r="CD2" s="121"/>
      <c r="CE2" s="121"/>
      <c r="CF2" s="121"/>
      <c r="CG2" s="121"/>
      <c r="CH2" s="121"/>
      <c r="CI2" s="121"/>
      <c r="CJ2" s="121"/>
      <c r="CK2" s="121"/>
      <c r="CL2" s="121"/>
    </row>
    <row r="3" spans="1:90" ht="35.450000000000003" customHeight="1">
      <c r="A3" s="116" t="s">
        <v>128</v>
      </c>
      <c r="B3" s="99"/>
      <c r="C3" s="99"/>
      <c r="D3" s="99"/>
      <c r="E3" s="99"/>
      <c r="F3" s="99"/>
      <c r="G3" s="99"/>
      <c r="H3" s="99"/>
      <c r="I3" s="99"/>
      <c r="J3" s="99"/>
      <c r="K3" s="99"/>
      <c r="L3" s="121"/>
      <c r="M3" s="121"/>
      <c r="N3" s="121"/>
      <c r="O3" s="121"/>
      <c r="P3" s="121"/>
      <c r="Q3" s="121"/>
      <c r="R3" s="121"/>
      <c r="S3" s="36"/>
      <c r="T3" s="36"/>
      <c r="U3" s="36"/>
      <c r="V3" s="36"/>
      <c r="W3" s="36"/>
      <c r="X3" s="36"/>
      <c r="Y3" s="36"/>
      <c r="Z3" s="36"/>
      <c r="AA3" s="36"/>
      <c r="AB3" s="36"/>
      <c r="AC3" s="36"/>
      <c r="AD3" s="36"/>
      <c r="AE3" s="36"/>
      <c r="AF3" s="36"/>
      <c r="AG3" s="36"/>
      <c r="AH3" s="36"/>
      <c r="AI3" s="36"/>
      <c r="AJ3" s="36"/>
      <c r="AK3" s="36"/>
      <c r="AL3" s="36"/>
      <c r="AM3" s="36"/>
      <c r="AN3" s="36"/>
      <c r="AO3" s="36"/>
      <c r="AP3" s="36"/>
      <c r="AQ3" s="36"/>
      <c r="AR3" s="36"/>
      <c r="AS3" s="36"/>
      <c r="AT3" s="36"/>
      <c r="AU3" s="36"/>
      <c r="AV3" s="36"/>
      <c r="AW3" s="36"/>
      <c r="AX3" s="36"/>
      <c r="AY3" s="36"/>
      <c r="AZ3" s="36"/>
      <c r="BA3" s="36"/>
      <c r="BB3" s="36"/>
      <c r="BC3" s="36"/>
      <c r="BD3" s="36"/>
      <c r="BE3" s="36"/>
      <c r="BF3" s="36"/>
      <c r="BG3" s="36"/>
      <c r="BH3" s="36"/>
      <c r="BI3" s="36"/>
      <c r="BJ3" s="36"/>
      <c r="BK3" s="36"/>
      <c r="BL3" s="36"/>
      <c r="BM3" s="36"/>
      <c r="BN3" s="36"/>
      <c r="BO3" s="36"/>
      <c r="BP3" s="36"/>
      <c r="BQ3" s="36"/>
      <c r="BR3" s="36"/>
      <c r="BS3" s="36"/>
      <c r="BT3" s="36"/>
      <c r="BU3" s="36"/>
      <c r="BV3" s="36"/>
      <c r="BW3" s="36"/>
      <c r="BX3" s="36"/>
      <c r="BY3" s="36"/>
      <c r="BZ3" s="36"/>
      <c r="CA3" s="36"/>
      <c r="CB3" s="36"/>
      <c r="CC3" s="36"/>
      <c r="CD3" s="36"/>
      <c r="CE3" s="36"/>
      <c r="CF3" s="36"/>
      <c r="CG3" s="36"/>
      <c r="CH3" s="36"/>
      <c r="CI3" s="36"/>
      <c r="CJ3" s="36"/>
      <c r="CK3" s="36"/>
      <c r="CL3" s="36"/>
    </row>
    <row r="4" spans="1:90" ht="13.7" customHeight="1">
      <c r="A4" s="38"/>
      <c r="B4" s="17"/>
      <c r="C4" s="17"/>
      <c r="D4" s="17"/>
      <c r="E4" s="17"/>
      <c r="F4" s="17"/>
      <c r="G4" s="17"/>
      <c r="H4" s="17"/>
      <c r="I4" s="17"/>
      <c r="J4" s="17"/>
      <c r="K4" s="17"/>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c r="BI4" s="38"/>
      <c r="BJ4" s="38"/>
      <c r="BK4" s="38"/>
      <c r="BL4" s="38"/>
      <c r="BM4" s="38"/>
      <c r="BN4" s="38"/>
      <c r="BO4" s="38"/>
      <c r="BP4" s="38"/>
      <c r="BQ4" s="38"/>
      <c r="BR4" s="38"/>
      <c r="BS4" s="38"/>
      <c r="BT4" s="38"/>
      <c r="BU4" s="38"/>
      <c r="BV4" s="38"/>
      <c r="BW4" s="38"/>
      <c r="BX4" s="38"/>
      <c r="BY4" s="38"/>
      <c r="BZ4" s="38"/>
      <c r="CA4" s="38"/>
      <c r="CB4" s="38"/>
      <c r="CC4" s="38"/>
      <c r="CD4" s="38"/>
      <c r="CE4" s="38"/>
      <c r="CF4" s="38"/>
      <c r="CG4" s="38"/>
      <c r="CH4" s="38"/>
      <c r="CI4" s="38"/>
      <c r="CJ4" s="38"/>
      <c r="CK4" s="38"/>
      <c r="CL4" s="38"/>
    </row>
    <row r="5" spans="1:90" ht="13.7" customHeight="1">
      <c r="A5" s="38"/>
      <c r="B5" s="17"/>
      <c r="C5" s="17"/>
      <c r="D5" s="17"/>
      <c r="E5" s="17"/>
      <c r="F5" s="17"/>
      <c r="G5" s="17"/>
      <c r="H5" s="17"/>
      <c r="I5" s="17"/>
      <c r="J5" s="17"/>
      <c r="K5" s="17"/>
      <c r="L5" s="38"/>
      <c r="M5" s="38"/>
      <c r="N5" s="38"/>
      <c r="O5" s="38"/>
      <c r="P5" s="38"/>
      <c r="Q5" s="38"/>
      <c r="R5" s="38"/>
      <c r="S5" s="38"/>
      <c r="T5" s="38"/>
      <c r="U5" s="38"/>
      <c r="V5" s="38"/>
      <c r="W5" s="38"/>
      <c r="X5" s="38"/>
      <c r="Y5" s="38"/>
      <c r="Z5" s="38"/>
      <c r="AA5" s="38"/>
      <c r="AB5" s="38"/>
      <c r="AC5" s="38"/>
      <c r="AD5" s="38"/>
      <c r="AE5" s="38"/>
      <c r="AF5" s="38"/>
      <c r="AG5" s="38"/>
      <c r="AH5" s="38"/>
      <c r="AI5" s="38"/>
      <c r="AJ5" s="38"/>
      <c r="AK5" s="38"/>
      <c r="AL5" s="38"/>
      <c r="AM5" s="38"/>
      <c r="AN5" s="38"/>
      <c r="AO5" s="38"/>
      <c r="AP5" s="38"/>
      <c r="AQ5" s="38"/>
      <c r="AR5" s="38"/>
      <c r="AS5" s="38"/>
      <c r="AT5" s="38"/>
      <c r="AU5" s="38"/>
      <c r="AV5" s="38"/>
      <c r="AW5" s="38"/>
      <c r="AX5" s="38"/>
      <c r="AY5" s="38"/>
      <c r="AZ5" s="38"/>
      <c r="BA5" s="38"/>
      <c r="BB5" s="38"/>
      <c r="BC5" s="38"/>
      <c r="BD5" s="38"/>
      <c r="BE5" s="38"/>
      <c r="BF5" s="38"/>
      <c r="BG5" s="38"/>
      <c r="BH5" s="38"/>
      <c r="BI5" s="38"/>
      <c r="BJ5" s="38"/>
      <c r="BK5" s="38"/>
      <c r="BL5" s="38"/>
      <c r="BM5" s="38"/>
      <c r="BN5" s="38"/>
      <c r="BO5" s="38"/>
      <c r="BP5" s="38"/>
      <c r="BQ5" s="38"/>
      <c r="BR5" s="38"/>
      <c r="BS5" s="38"/>
      <c r="BT5" s="38"/>
      <c r="BU5" s="38"/>
      <c r="BV5" s="38"/>
      <c r="BW5" s="38"/>
      <c r="BX5" s="38"/>
      <c r="BY5" s="38"/>
      <c r="BZ5" s="38"/>
      <c r="CA5" s="38"/>
      <c r="CB5" s="38"/>
      <c r="CC5" s="38"/>
      <c r="CD5" s="38"/>
      <c r="CE5" s="38"/>
      <c r="CF5" s="38"/>
      <c r="CG5" s="38"/>
      <c r="CH5" s="38"/>
      <c r="CI5" s="38"/>
      <c r="CJ5" s="38"/>
      <c r="CK5" s="38"/>
      <c r="CL5" s="38"/>
    </row>
    <row r="6" spans="1:90" ht="13.7" customHeight="1">
      <c r="A6" s="38"/>
      <c r="B6" s="17"/>
      <c r="C6" s="17"/>
      <c r="D6" s="17"/>
      <c r="E6" s="17"/>
      <c r="F6" s="17"/>
      <c r="G6" s="17"/>
      <c r="H6" s="17"/>
      <c r="I6" s="17"/>
      <c r="J6" s="17"/>
      <c r="K6" s="17"/>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8"/>
      <c r="BD6" s="38"/>
      <c r="BE6" s="38"/>
      <c r="BF6" s="38"/>
      <c r="BG6" s="38"/>
      <c r="BH6" s="38"/>
      <c r="BI6" s="38"/>
      <c r="BJ6" s="38"/>
      <c r="BK6" s="38"/>
      <c r="BL6" s="38"/>
      <c r="BM6" s="38"/>
      <c r="BN6" s="38"/>
      <c r="BO6" s="38"/>
      <c r="BP6" s="38"/>
      <c r="BQ6" s="38"/>
      <c r="BR6" s="38"/>
      <c r="BS6" s="38"/>
      <c r="BT6" s="38"/>
      <c r="BU6" s="38"/>
      <c r="BV6" s="38"/>
      <c r="BW6" s="38"/>
      <c r="BX6" s="38"/>
      <c r="BY6" s="38"/>
      <c r="BZ6" s="38"/>
      <c r="CA6" s="38"/>
      <c r="CB6" s="38"/>
      <c r="CC6" s="38"/>
      <c r="CD6" s="38"/>
      <c r="CE6" s="38"/>
      <c r="CF6" s="38"/>
      <c r="CG6" s="38"/>
      <c r="CH6" s="38"/>
      <c r="CI6" s="38"/>
      <c r="CJ6" s="38"/>
      <c r="CK6" s="38"/>
      <c r="CL6" s="38"/>
    </row>
    <row r="7" spans="1:90" ht="15.95" customHeight="1">
      <c r="A7" s="123" t="s">
        <v>37</v>
      </c>
      <c r="B7" s="125"/>
      <c r="C7" s="125"/>
      <c r="D7" s="125"/>
      <c r="E7" s="125"/>
      <c r="F7" s="125"/>
      <c r="G7" s="125"/>
      <c r="H7" s="125"/>
      <c r="I7" s="125"/>
      <c r="J7" s="126" t="s">
        <v>38</v>
      </c>
      <c r="K7" s="125"/>
      <c r="L7" s="124"/>
      <c r="M7" s="124"/>
      <c r="N7" s="124"/>
      <c r="O7" s="124"/>
      <c r="P7" s="124"/>
      <c r="Q7" s="124"/>
      <c r="R7" s="124"/>
      <c r="S7" s="123" t="s">
        <v>39</v>
      </c>
      <c r="T7" s="124"/>
      <c r="U7" s="124"/>
      <c r="V7" s="124"/>
      <c r="W7" s="124"/>
      <c r="X7" s="124"/>
      <c r="Y7" s="124"/>
      <c r="Z7" s="124"/>
      <c r="AA7" s="124"/>
      <c r="AB7" s="123" t="s">
        <v>40</v>
      </c>
      <c r="AC7" s="124"/>
      <c r="AD7" s="124"/>
      <c r="AE7" s="124"/>
      <c r="AF7" s="124"/>
      <c r="AG7" s="124"/>
      <c r="AH7" s="124"/>
      <c r="AI7" s="124"/>
      <c r="AJ7" s="124"/>
      <c r="AK7" s="123" t="s">
        <v>41</v>
      </c>
      <c r="AL7" s="124"/>
      <c r="AM7" s="124"/>
      <c r="AN7" s="124"/>
      <c r="AO7" s="124"/>
      <c r="AP7" s="124"/>
      <c r="AQ7" s="124"/>
      <c r="AR7" s="124"/>
      <c r="AS7" s="124"/>
      <c r="AT7" s="123" t="s">
        <v>42</v>
      </c>
      <c r="AU7" s="124"/>
      <c r="AV7" s="124"/>
      <c r="AW7" s="124"/>
      <c r="AX7" s="124"/>
      <c r="AY7" s="124"/>
      <c r="AZ7" s="124"/>
      <c r="BA7" s="124"/>
      <c r="BB7" s="124"/>
      <c r="BC7" s="123" t="s">
        <v>43</v>
      </c>
      <c r="BD7" s="124"/>
      <c r="BE7" s="124"/>
      <c r="BF7" s="124"/>
      <c r="BG7" s="124"/>
      <c r="BH7" s="124"/>
      <c r="BI7" s="124"/>
      <c r="BJ7" s="124"/>
      <c r="BK7" s="124"/>
      <c r="BL7" s="123" t="s">
        <v>44</v>
      </c>
      <c r="BM7" s="124"/>
      <c r="BN7" s="124"/>
      <c r="BO7" s="124"/>
      <c r="BP7" s="124"/>
      <c r="BQ7" s="124"/>
      <c r="BR7" s="124"/>
      <c r="BS7" s="124"/>
      <c r="BT7" s="124"/>
      <c r="BU7" s="123" t="s">
        <v>45</v>
      </c>
      <c r="BV7" s="124"/>
      <c r="BW7" s="124"/>
      <c r="BX7" s="124"/>
      <c r="BY7" s="124"/>
      <c r="BZ7" s="124"/>
      <c r="CA7" s="124"/>
      <c r="CB7" s="124"/>
      <c r="CC7" s="124"/>
      <c r="CD7" s="123" t="s">
        <v>46</v>
      </c>
      <c r="CE7" s="124"/>
      <c r="CF7" s="124"/>
      <c r="CG7" s="124"/>
      <c r="CH7" s="124"/>
      <c r="CI7" s="124"/>
      <c r="CJ7" s="124"/>
      <c r="CK7" s="124"/>
      <c r="CL7" s="124"/>
    </row>
    <row r="8" spans="1:90" ht="13.7" customHeight="1">
      <c r="A8" s="50" t="s">
        <v>109</v>
      </c>
      <c r="B8" s="41">
        <f>ROUND(IF(Assumptions!$B$28&gt;0,Assumptions!$B$20*(Assumptions!$B$21-(Assumptions!$B$21*Assumptions!$B$22)-Assumptions!$B$23),0),0)</f>
        <v>5620</v>
      </c>
      <c r="C8" s="17"/>
      <c r="D8" s="17"/>
      <c r="E8" s="17"/>
      <c r="F8" s="17"/>
      <c r="G8" s="17"/>
      <c r="H8" s="17"/>
      <c r="I8" s="17"/>
      <c r="J8" s="68" t="s">
        <v>109</v>
      </c>
      <c r="K8" s="41">
        <f>ROUND(IF(Assumptions!$B$28&gt;1,B8*(1+Assumptions!$B$25),0),0)</f>
        <v>5620</v>
      </c>
      <c r="L8" s="38"/>
      <c r="M8" s="38"/>
      <c r="N8" s="38"/>
      <c r="O8" s="38"/>
      <c r="P8" s="38"/>
      <c r="Q8" s="38"/>
      <c r="R8" s="38"/>
      <c r="S8" s="50" t="s">
        <v>109</v>
      </c>
      <c r="T8" s="69">
        <f>ROUND(IF(Assumptions!$B$28&gt;2,K8*(1+Assumptions!$B$25),0),0)</f>
        <v>5620</v>
      </c>
      <c r="U8" s="69"/>
      <c r="V8" s="69"/>
      <c r="W8" s="69"/>
      <c r="X8" s="69"/>
      <c r="Y8" s="69"/>
      <c r="Z8" s="69"/>
      <c r="AA8" s="69"/>
      <c r="AB8" s="50" t="s">
        <v>109</v>
      </c>
      <c r="AC8" s="69">
        <f>ROUND(IF(Assumptions!$B$28&gt;3,T8*(1+Assumptions!$B$25),0),0)</f>
        <v>5620</v>
      </c>
      <c r="AD8" s="69"/>
      <c r="AE8" s="69"/>
      <c r="AF8" s="69"/>
      <c r="AG8" s="69"/>
      <c r="AH8" s="69"/>
      <c r="AI8" s="69"/>
      <c r="AJ8" s="69"/>
      <c r="AK8" s="50" t="s">
        <v>109</v>
      </c>
      <c r="AL8" s="69">
        <f>ROUND(IF(Assumptions!$B$28&gt;4,AC8*(1+Assumptions!$B$25),0),0)</f>
        <v>5620</v>
      </c>
      <c r="AM8" s="69"/>
      <c r="AN8" s="69"/>
      <c r="AO8" s="69"/>
      <c r="AP8" s="69"/>
      <c r="AQ8" s="69"/>
      <c r="AR8" s="69"/>
      <c r="AS8" s="69"/>
      <c r="AT8" s="50" t="s">
        <v>109</v>
      </c>
      <c r="AU8" s="69">
        <f>ROUND(IF(Assumptions!$B$28&gt;5,AL8*(1+Assumptions!$B$25),0),0)</f>
        <v>5620</v>
      </c>
      <c r="AV8" s="69"/>
      <c r="AW8" s="69"/>
      <c r="AX8" s="69"/>
      <c r="AY8" s="69"/>
      <c r="AZ8" s="69"/>
      <c r="BA8" s="69"/>
      <c r="BB8" s="69"/>
      <c r="BC8" s="50" t="s">
        <v>109</v>
      </c>
      <c r="BD8" s="69">
        <f>ROUND(IF(Assumptions!$B$28&gt;6,AU8*(1+Assumptions!$B$25),0),0)</f>
        <v>5620</v>
      </c>
      <c r="BE8" s="69"/>
      <c r="BF8" s="69"/>
      <c r="BG8" s="69"/>
      <c r="BH8" s="69"/>
      <c r="BI8" s="69"/>
      <c r="BJ8" s="69"/>
      <c r="BK8" s="69"/>
      <c r="BL8" s="50" t="s">
        <v>109</v>
      </c>
      <c r="BM8" s="69">
        <f>ROUND(IF(Assumptions!$B$28&gt;7,BD8*(1+Assumptions!$B$25),0),0)</f>
        <v>5620</v>
      </c>
      <c r="BN8" s="69"/>
      <c r="BO8" s="69"/>
      <c r="BP8" s="69"/>
      <c r="BQ8" s="69"/>
      <c r="BR8" s="69"/>
      <c r="BS8" s="69"/>
      <c r="BT8" s="69"/>
      <c r="BU8" s="50" t="s">
        <v>109</v>
      </c>
      <c r="BV8" s="69">
        <f>ROUND(IF(Assumptions!$B$28&gt;8,BM8*(1+Assumptions!$B$25),0),0)</f>
        <v>5620</v>
      </c>
      <c r="BW8" s="69"/>
      <c r="BX8" s="69"/>
      <c r="BY8" s="69"/>
      <c r="BZ8" s="69"/>
      <c r="CA8" s="69"/>
      <c r="CB8" s="69"/>
      <c r="CC8" s="69"/>
      <c r="CD8" s="50" t="s">
        <v>109</v>
      </c>
      <c r="CE8" s="69">
        <f>ROUND(IF(Assumptions!$B$28&gt;9,BV8*(1+Assumptions!$B$25),0),0)</f>
        <v>5620</v>
      </c>
      <c r="CF8" s="69"/>
      <c r="CG8" s="69"/>
      <c r="CH8" s="69"/>
      <c r="CI8" s="69"/>
      <c r="CJ8" s="69"/>
      <c r="CK8" s="69"/>
      <c r="CL8" s="69"/>
    </row>
    <row r="9" spans="1:90" ht="13.7" customHeight="1">
      <c r="A9" s="50" t="s">
        <v>110</v>
      </c>
      <c r="B9" s="41">
        <f>ROUND(IF(Assumptions!$B$28&gt;0,Assumptions!$B$20*(Assumptions!$B$21-(Assumptions!$B$21*Assumptions!$B$22)-Assumptions!$B$23),0),0)</f>
        <v>5620</v>
      </c>
      <c r="C9" s="17"/>
      <c r="D9" s="17"/>
      <c r="E9" s="17"/>
      <c r="F9" s="17"/>
      <c r="G9" s="17"/>
      <c r="H9" s="17"/>
      <c r="I9" s="17"/>
      <c r="J9" s="68" t="s">
        <v>110</v>
      </c>
      <c r="K9" s="41">
        <f>ROUND(IF(Assumptions!$B$28&gt;1,B9*(1+Assumptions!$B$25),0),0)</f>
        <v>5620</v>
      </c>
      <c r="L9" s="38"/>
      <c r="M9" s="38"/>
      <c r="N9" s="38"/>
      <c r="O9" s="38"/>
      <c r="P9" s="38"/>
      <c r="Q9" s="38"/>
      <c r="R9" s="38"/>
      <c r="S9" s="50" t="s">
        <v>110</v>
      </c>
      <c r="T9" s="69">
        <f>ROUND(IF(Assumptions!$B$28&gt;2,K9*(1+Assumptions!$B$25),0),0)</f>
        <v>5620</v>
      </c>
      <c r="U9" s="69"/>
      <c r="V9" s="69"/>
      <c r="W9" s="69"/>
      <c r="X9" s="69"/>
      <c r="Y9" s="69"/>
      <c r="Z9" s="69"/>
      <c r="AA9" s="69"/>
      <c r="AB9" s="50" t="s">
        <v>110</v>
      </c>
      <c r="AC9" s="69">
        <f>ROUND(IF(Assumptions!$B$28&gt;3,T9*(1+Assumptions!$B$25),0),0)</f>
        <v>5620</v>
      </c>
      <c r="AD9" s="69"/>
      <c r="AE9" s="69"/>
      <c r="AF9" s="69"/>
      <c r="AG9" s="69"/>
      <c r="AH9" s="69"/>
      <c r="AI9" s="69"/>
      <c r="AJ9" s="69"/>
      <c r="AK9" s="50" t="s">
        <v>110</v>
      </c>
      <c r="AL9" s="69">
        <f>ROUND(IF(Assumptions!$B$28&gt;4,AC9*(1+Assumptions!$B$25),0),0)</f>
        <v>5620</v>
      </c>
      <c r="AM9" s="69"/>
      <c r="AN9" s="69"/>
      <c r="AO9" s="69"/>
      <c r="AP9" s="69"/>
      <c r="AQ9" s="69"/>
      <c r="AR9" s="69"/>
      <c r="AS9" s="69"/>
      <c r="AT9" s="50" t="s">
        <v>110</v>
      </c>
      <c r="AU9" s="69">
        <f>ROUND(IF(Assumptions!$B$28&gt;5,AL9*(1+Assumptions!$B$25),0),0)</f>
        <v>5620</v>
      </c>
      <c r="AV9" s="69"/>
      <c r="AW9" s="69"/>
      <c r="AX9" s="69"/>
      <c r="AY9" s="69"/>
      <c r="AZ9" s="69"/>
      <c r="BA9" s="69"/>
      <c r="BB9" s="69"/>
      <c r="BC9" s="50" t="s">
        <v>110</v>
      </c>
      <c r="BD9" s="69">
        <f>ROUND(IF(Assumptions!$B$28&gt;6,AU9*(1+Assumptions!$B$25),0),0)</f>
        <v>5620</v>
      </c>
      <c r="BE9" s="69"/>
      <c r="BF9" s="69"/>
      <c r="BG9" s="69"/>
      <c r="BH9" s="69"/>
      <c r="BI9" s="69"/>
      <c r="BJ9" s="69"/>
      <c r="BK9" s="69"/>
      <c r="BL9" s="50" t="s">
        <v>110</v>
      </c>
      <c r="BM9" s="69">
        <f>ROUND(IF(Assumptions!$B$28&gt;7,BD9*(1+Assumptions!$B$25),0),0)</f>
        <v>5620</v>
      </c>
      <c r="BN9" s="69"/>
      <c r="BO9" s="69"/>
      <c r="BP9" s="69"/>
      <c r="BQ9" s="69"/>
      <c r="BR9" s="69"/>
      <c r="BS9" s="69"/>
      <c r="BT9" s="69"/>
      <c r="BU9" s="50" t="s">
        <v>110</v>
      </c>
      <c r="BV9" s="69">
        <f>ROUND(IF(Assumptions!$B$28&gt;8,BM9*(1+Assumptions!$B$25),0),0)</f>
        <v>5620</v>
      </c>
      <c r="BW9" s="69"/>
      <c r="BX9" s="69"/>
      <c r="BY9" s="69"/>
      <c r="BZ9" s="69"/>
      <c r="CA9" s="69"/>
      <c r="CB9" s="69"/>
      <c r="CC9" s="69"/>
      <c r="CD9" s="50" t="s">
        <v>110</v>
      </c>
      <c r="CE9" s="69">
        <f>ROUND(IF(Assumptions!$B$28&gt;9,BV9*(1+Assumptions!$B$25),0),0)</f>
        <v>5620</v>
      </c>
      <c r="CF9" s="69"/>
      <c r="CG9" s="69"/>
      <c r="CH9" s="69"/>
      <c r="CI9" s="69"/>
      <c r="CJ9" s="69"/>
      <c r="CK9" s="69"/>
      <c r="CL9" s="69"/>
    </row>
    <row r="10" spans="1:90" ht="13.7" customHeight="1">
      <c r="A10" s="50" t="s">
        <v>111</v>
      </c>
      <c r="B10" s="41">
        <f>ROUND(IF(Assumptions!$B$28&gt;0,Assumptions!$B$20*(Assumptions!$B$21-(Assumptions!$B$21*Assumptions!$B$22)-Assumptions!$B$23),0),0)</f>
        <v>5620</v>
      </c>
      <c r="C10" s="17"/>
      <c r="D10" s="17"/>
      <c r="E10" s="17"/>
      <c r="F10" s="17"/>
      <c r="G10" s="17"/>
      <c r="H10" s="17"/>
      <c r="I10" s="17"/>
      <c r="J10" s="68" t="s">
        <v>111</v>
      </c>
      <c r="K10" s="41">
        <f>ROUND(IF(Assumptions!$B$28&gt;1,B10*(1+Assumptions!$B$25),0),0)</f>
        <v>5620</v>
      </c>
      <c r="L10" s="38"/>
      <c r="M10" s="38"/>
      <c r="N10" s="38"/>
      <c r="O10" s="38"/>
      <c r="P10" s="38"/>
      <c r="Q10" s="38"/>
      <c r="R10" s="38"/>
      <c r="S10" s="50" t="s">
        <v>111</v>
      </c>
      <c r="T10" s="69">
        <f>ROUND(IF(Assumptions!$B$28&gt;2,K10*(1+Assumptions!$B$25),0),0)</f>
        <v>5620</v>
      </c>
      <c r="U10" s="69"/>
      <c r="V10" s="69"/>
      <c r="W10" s="69"/>
      <c r="X10" s="69"/>
      <c r="Y10" s="69"/>
      <c r="Z10" s="69"/>
      <c r="AA10" s="69"/>
      <c r="AB10" s="50" t="s">
        <v>111</v>
      </c>
      <c r="AC10" s="69">
        <f>ROUND(IF(Assumptions!$B$28&gt;3,T10*(1+Assumptions!$B$25),0),0)</f>
        <v>5620</v>
      </c>
      <c r="AD10" s="69"/>
      <c r="AE10" s="69"/>
      <c r="AF10" s="69"/>
      <c r="AG10" s="69"/>
      <c r="AH10" s="69"/>
      <c r="AI10" s="69"/>
      <c r="AJ10" s="69"/>
      <c r="AK10" s="50" t="s">
        <v>111</v>
      </c>
      <c r="AL10" s="69">
        <f>ROUND(IF(Assumptions!$B$28&gt;4,AC10*(1+Assumptions!$B$25),0),0)</f>
        <v>5620</v>
      </c>
      <c r="AM10" s="69"/>
      <c r="AN10" s="69"/>
      <c r="AO10" s="69"/>
      <c r="AP10" s="69"/>
      <c r="AQ10" s="69"/>
      <c r="AR10" s="69"/>
      <c r="AS10" s="69"/>
      <c r="AT10" s="50" t="s">
        <v>111</v>
      </c>
      <c r="AU10" s="69">
        <f>ROUND(IF(Assumptions!$B$28&gt;5,AL10*(1+Assumptions!$B$25),0),0)</f>
        <v>5620</v>
      </c>
      <c r="AV10" s="69"/>
      <c r="AW10" s="69"/>
      <c r="AX10" s="69"/>
      <c r="AY10" s="69"/>
      <c r="AZ10" s="69"/>
      <c r="BA10" s="69"/>
      <c r="BB10" s="69"/>
      <c r="BC10" s="50" t="s">
        <v>111</v>
      </c>
      <c r="BD10" s="69">
        <f>ROUND(IF(Assumptions!$B$28&gt;6,AU10*(1+Assumptions!$B$25),0),0)</f>
        <v>5620</v>
      </c>
      <c r="BE10" s="69"/>
      <c r="BF10" s="69"/>
      <c r="BG10" s="69"/>
      <c r="BH10" s="69"/>
      <c r="BI10" s="69"/>
      <c r="BJ10" s="69"/>
      <c r="BK10" s="69"/>
      <c r="BL10" s="50" t="s">
        <v>111</v>
      </c>
      <c r="BM10" s="69">
        <f>ROUND(IF(Assumptions!$B$28&gt;7,BD10*(1+Assumptions!$B$25),0),0)</f>
        <v>5620</v>
      </c>
      <c r="BN10" s="69"/>
      <c r="BO10" s="69"/>
      <c r="BP10" s="69"/>
      <c r="BQ10" s="69"/>
      <c r="BR10" s="69"/>
      <c r="BS10" s="69"/>
      <c r="BT10" s="69"/>
      <c r="BU10" s="50" t="s">
        <v>111</v>
      </c>
      <c r="BV10" s="69">
        <f>ROUND(IF(Assumptions!$B$28&gt;8,BM10*(1+Assumptions!$B$25),0),0)</f>
        <v>5620</v>
      </c>
      <c r="BW10" s="69"/>
      <c r="BX10" s="69"/>
      <c r="BY10" s="69"/>
      <c r="BZ10" s="69"/>
      <c r="CA10" s="69"/>
      <c r="CB10" s="69"/>
      <c r="CC10" s="69"/>
      <c r="CD10" s="50" t="s">
        <v>111</v>
      </c>
      <c r="CE10" s="69">
        <f>ROUND(IF(Assumptions!$B$28&gt;9,BV10*(1+Assumptions!$B$25),0),0)</f>
        <v>5620</v>
      </c>
      <c r="CF10" s="69"/>
      <c r="CG10" s="69"/>
      <c r="CH10" s="69"/>
      <c r="CI10" s="69"/>
      <c r="CJ10" s="69"/>
      <c r="CK10" s="69"/>
      <c r="CL10" s="69"/>
    </row>
    <row r="11" spans="1:90" ht="13.7" customHeight="1">
      <c r="A11" s="50" t="s">
        <v>112</v>
      </c>
      <c r="B11" s="41">
        <f>ROUND(IF(Assumptions!$B$28&gt;0,Assumptions!$B$20*(Assumptions!$B$21-(Assumptions!$B$21*Assumptions!$B$22)-Assumptions!$B$23),0),0)</f>
        <v>5620</v>
      </c>
      <c r="C11" s="17"/>
      <c r="D11" s="17"/>
      <c r="E11" s="17"/>
      <c r="F11" s="17"/>
      <c r="G11" s="17"/>
      <c r="H11" s="17"/>
      <c r="I11" s="17"/>
      <c r="J11" s="68" t="s">
        <v>112</v>
      </c>
      <c r="K11" s="41">
        <f>ROUND(IF(Assumptions!$B$28&gt;1,B11*(1+Assumptions!$B$25),0),0)</f>
        <v>5620</v>
      </c>
      <c r="L11" s="38"/>
      <c r="M11" s="38"/>
      <c r="N11" s="38"/>
      <c r="O11" s="38"/>
      <c r="P11" s="38"/>
      <c r="Q11" s="38"/>
      <c r="R11" s="38"/>
      <c r="S11" s="50" t="s">
        <v>112</v>
      </c>
      <c r="T11" s="69">
        <f>ROUND(IF(Assumptions!$B$28&gt;2,K11*(1+Assumptions!$B$25),0),0)</f>
        <v>5620</v>
      </c>
      <c r="U11" s="69"/>
      <c r="V11" s="69"/>
      <c r="W11" s="69"/>
      <c r="X11" s="69"/>
      <c r="Y11" s="69"/>
      <c r="Z11" s="69"/>
      <c r="AA11" s="69"/>
      <c r="AB11" s="50" t="s">
        <v>112</v>
      </c>
      <c r="AC11" s="69">
        <f>ROUND(IF(Assumptions!$B$28&gt;3,T11*(1+Assumptions!$B$25),0),0)</f>
        <v>5620</v>
      </c>
      <c r="AD11" s="69"/>
      <c r="AE11" s="69"/>
      <c r="AF11" s="69"/>
      <c r="AG11" s="69"/>
      <c r="AH11" s="69"/>
      <c r="AI11" s="69"/>
      <c r="AJ11" s="69"/>
      <c r="AK11" s="50" t="s">
        <v>112</v>
      </c>
      <c r="AL11" s="69">
        <f>ROUND(IF(Assumptions!$B$28&gt;4,AC11*(1+Assumptions!$B$25),0),0)</f>
        <v>5620</v>
      </c>
      <c r="AM11" s="69"/>
      <c r="AN11" s="69"/>
      <c r="AO11" s="69"/>
      <c r="AP11" s="69"/>
      <c r="AQ11" s="69"/>
      <c r="AR11" s="69"/>
      <c r="AS11" s="69"/>
      <c r="AT11" s="50" t="s">
        <v>112</v>
      </c>
      <c r="AU11" s="69">
        <f>ROUND(IF(Assumptions!$B$28&gt;5,AL11*(1+Assumptions!$B$25),0),0)</f>
        <v>5620</v>
      </c>
      <c r="AV11" s="69"/>
      <c r="AW11" s="69"/>
      <c r="AX11" s="69"/>
      <c r="AY11" s="69"/>
      <c r="AZ11" s="69"/>
      <c r="BA11" s="69"/>
      <c r="BB11" s="69"/>
      <c r="BC11" s="50" t="s">
        <v>112</v>
      </c>
      <c r="BD11" s="69">
        <f>ROUND(IF(Assumptions!$B$28&gt;6,AU11*(1+Assumptions!$B$25),0),0)</f>
        <v>5620</v>
      </c>
      <c r="BE11" s="69"/>
      <c r="BF11" s="69"/>
      <c r="BG11" s="69"/>
      <c r="BH11" s="69"/>
      <c r="BI11" s="69"/>
      <c r="BJ11" s="69"/>
      <c r="BK11" s="69"/>
      <c r="BL11" s="50" t="s">
        <v>112</v>
      </c>
      <c r="BM11" s="69">
        <f>ROUND(IF(Assumptions!$B$28&gt;7,BD11*(1+Assumptions!$B$25),0),0)</f>
        <v>5620</v>
      </c>
      <c r="BN11" s="69"/>
      <c r="BO11" s="69"/>
      <c r="BP11" s="69"/>
      <c r="BQ11" s="69"/>
      <c r="BR11" s="69"/>
      <c r="BS11" s="69"/>
      <c r="BT11" s="69"/>
      <c r="BU11" s="50" t="s">
        <v>112</v>
      </c>
      <c r="BV11" s="69">
        <f>ROUND(IF(Assumptions!$B$28&gt;8,BM11*(1+Assumptions!$B$25),0),0)</f>
        <v>5620</v>
      </c>
      <c r="BW11" s="69"/>
      <c r="BX11" s="69"/>
      <c r="BY11" s="69"/>
      <c r="BZ11" s="69"/>
      <c r="CA11" s="69"/>
      <c r="CB11" s="69"/>
      <c r="CC11" s="69"/>
      <c r="CD11" s="50" t="s">
        <v>112</v>
      </c>
      <c r="CE11" s="69">
        <f>ROUND(IF(Assumptions!$B$28&gt;9,BV11*(1+Assumptions!$B$25),0),0)</f>
        <v>5620</v>
      </c>
      <c r="CF11" s="69"/>
      <c r="CG11" s="69"/>
      <c r="CH11" s="69"/>
      <c r="CI11" s="69"/>
      <c r="CJ11" s="69"/>
      <c r="CK11" s="69"/>
      <c r="CL11" s="69"/>
    </row>
    <row r="12" spans="1:90" ht="13.7" customHeight="1">
      <c r="A12" s="50" t="s">
        <v>113</v>
      </c>
      <c r="B12" s="41">
        <f>ROUND(IF(Assumptions!$B$28&gt;0,Assumptions!$B$20*(Assumptions!$B$21-(Assumptions!$B$21*Assumptions!$B$22)-Assumptions!$B$23),0),0)</f>
        <v>5620</v>
      </c>
      <c r="C12" s="17"/>
      <c r="D12" s="17"/>
      <c r="E12" s="17"/>
      <c r="F12" s="17"/>
      <c r="G12" s="17"/>
      <c r="H12" s="17"/>
      <c r="I12" s="17"/>
      <c r="J12" s="68" t="s">
        <v>113</v>
      </c>
      <c r="K12" s="41">
        <f>ROUND(IF(Assumptions!$B$28&gt;1,B12*(1+Assumptions!$B$25),0),0)</f>
        <v>5620</v>
      </c>
      <c r="L12" s="38"/>
      <c r="M12" s="38"/>
      <c r="N12" s="38"/>
      <c r="O12" s="38"/>
      <c r="P12" s="38"/>
      <c r="Q12" s="38"/>
      <c r="R12" s="38"/>
      <c r="S12" s="50" t="s">
        <v>113</v>
      </c>
      <c r="T12" s="69">
        <f>ROUND(IF(Assumptions!$B$28&gt;2,K12*(1+Assumptions!$B$25),0),0)</f>
        <v>5620</v>
      </c>
      <c r="U12" s="69"/>
      <c r="V12" s="69"/>
      <c r="W12" s="69"/>
      <c r="X12" s="69"/>
      <c r="Y12" s="69"/>
      <c r="Z12" s="69"/>
      <c r="AA12" s="69"/>
      <c r="AB12" s="50" t="s">
        <v>113</v>
      </c>
      <c r="AC12" s="69">
        <f>ROUND(IF(Assumptions!$B$28&gt;3,T12*(1+Assumptions!$B$25),0),0)</f>
        <v>5620</v>
      </c>
      <c r="AD12" s="69"/>
      <c r="AE12" s="69"/>
      <c r="AF12" s="69"/>
      <c r="AG12" s="69"/>
      <c r="AH12" s="69"/>
      <c r="AI12" s="69"/>
      <c r="AJ12" s="69"/>
      <c r="AK12" s="50" t="s">
        <v>113</v>
      </c>
      <c r="AL12" s="69">
        <f>ROUND(IF(Assumptions!$B$28&gt;4,AC12*(1+Assumptions!$B$25),0),0)</f>
        <v>5620</v>
      </c>
      <c r="AM12" s="69"/>
      <c r="AN12" s="69"/>
      <c r="AO12" s="69"/>
      <c r="AP12" s="69"/>
      <c r="AQ12" s="69"/>
      <c r="AR12" s="69"/>
      <c r="AS12" s="69"/>
      <c r="AT12" s="50" t="s">
        <v>113</v>
      </c>
      <c r="AU12" s="69">
        <f>ROUND(IF(Assumptions!$B$28&gt;5,AL12*(1+Assumptions!$B$25),0),0)</f>
        <v>5620</v>
      </c>
      <c r="AV12" s="69"/>
      <c r="AW12" s="69"/>
      <c r="AX12" s="69"/>
      <c r="AY12" s="69"/>
      <c r="AZ12" s="69"/>
      <c r="BA12" s="69"/>
      <c r="BB12" s="69"/>
      <c r="BC12" s="50" t="s">
        <v>113</v>
      </c>
      <c r="BD12" s="69">
        <f>ROUND(IF(Assumptions!$B$28&gt;6,AU12*(1+Assumptions!$B$25),0),0)</f>
        <v>5620</v>
      </c>
      <c r="BE12" s="69"/>
      <c r="BF12" s="69"/>
      <c r="BG12" s="69"/>
      <c r="BH12" s="69"/>
      <c r="BI12" s="69"/>
      <c r="BJ12" s="69"/>
      <c r="BK12" s="69"/>
      <c r="BL12" s="50" t="s">
        <v>113</v>
      </c>
      <c r="BM12" s="69">
        <f>ROUND(IF(Assumptions!$B$28&gt;7,BD12*(1+Assumptions!$B$25),0),0)</f>
        <v>5620</v>
      </c>
      <c r="BN12" s="69"/>
      <c r="BO12" s="69"/>
      <c r="BP12" s="69"/>
      <c r="BQ12" s="69"/>
      <c r="BR12" s="69"/>
      <c r="BS12" s="69"/>
      <c r="BT12" s="69"/>
      <c r="BU12" s="50" t="s">
        <v>113</v>
      </c>
      <c r="BV12" s="69">
        <f>ROUND(IF(Assumptions!$B$28&gt;8,BM12*(1+Assumptions!$B$25),0),0)</f>
        <v>5620</v>
      </c>
      <c r="BW12" s="69"/>
      <c r="BX12" s="69"/>
      <c r="BY12" s="69"/>
      <c r="BZ12" s="69"/>
      <c r="CA12" s="69"/>
      <c r="CB12" s="69"/>
      <c r="CC12" s="69"/>
      <c r="CD12" s="50" t="s">
        <v>113</v>
      </c>
      <c r="CE12" s="69">
        <f>ROUND(IF(Assumptions!$B$28&gt;9,BV12*(1+Assumptions!$B$25),0),0)</f>
        <v>5620</v>
      </c>
      <c r="CF12" s="69"/>
      <c r="CG12" s="69"/>
      <c r="CH12" s="69"/>
      <c r="CI12" s="69"/>
      <c r="CJ12" s="69"/>
      <c r="CK12" s="69"/>
      <c r="CL12" s="69"/>
    </row>
    <row r="13" spans="1:90" ht="13.7" customHeight="1">
      <c r="A13" s="50" t="s">
        <v>114</v>
      </c>
      <c r="B13" s="41">
        <f>ROUND(IF(Assumptions!$B$28&gt;0,Assumptions!$B$20*(Assumptions!$B$21-(Assumptions!$B$21*Assumptions!$B$22)-Assumptions!$B$23),0),0)</f>
        <v>5620</v>
      </c>
      <c r="C13" s="17"/>
      <c r="D13" s="17"/>
      <c r="E13" s="17"/>
      <c r="F13" s="17"/>
      <c r="G13" s="17"/>
      <c r="H13" s="17"/>
      <c r="I13" s="17"/>
      <c r="J13" s="68" t="s">
        <v>114</v>
      </c>
      <c r="K13" s="41">
        <f>ROUND(IF(Assumptions!$B$28&gt;1,B13*(1+Assumptions!$B$25),0),0)</f>
        <v>5620</v>
      </c>
      <c r="L13" s="38"/>
      <c r="M13" s="38"/>
      <c r="N13" s="38"/>
      <c r="O13" s="38"/>
      <c r="P13" s="38"/>
      <c r="Q13" s="38"/>
      <c r="R13" s="38"/>
      <c r="S13" s="50" t="s">
        <v>114</v>
      </c>
      <c r="T13" s="69">
        <f>ROUND(IF(Assumptions!$B$28&gt;2,K13*(1+Assumptions!$B$25),0),0)</f>
        <v>5620</v>
      </c>
      <c r="U13" s="69"/>
      <c r="V13" s="69"/>
      <c r="W13" s="69"/>
      <c r="X13" s="69"/>
      <c r="Y13" s="69"/>
      <c r="Z13" s="69"/>
      <c r="AA13" s="69"/>
      <c r="AB13" s="50" t="s">
        <v>114</v>
      </c>
      <c r="AC13" s="69">
        <f>ROUND(IF(Assumptions!$B$28&gt;3,T13*(1+Assumptions!$B$25),0),0)</f>
        <v>5620</v>
      </c>
      <c r="AD13" s="69"/>
      <c r="AE13" s="69"/>
      <c r="AF13" s="69"/>
      <c r="AG13" s="69"/>
      <c r="AH13" s="69"/>
      <c r="AI13" s="69"/>
      <c r="AJ13" s="69"/>
      <c r="AK13" s="50" t="s">
        <v>114</v>
      </c>
      <c r="AL13" s="69">
        <f>ROUND(IF(Assumptions!$B$28&gt;4,AC13*(1+Assumptions!$B$25),0),0)</f>
        <v>5620</v>
      </c>
      <c r="AM13" s="69"/>
      <c r="AN13" s="69"/>
      <c r="AO13" s="69"/>
      <c r="AP13" s="69"/>
      <c r="AQ13" s="69"/>
      <c r="AR13" s="69"/>
      <c r="AS13" s="69"/>
      <c r="AT13" s="50" t="s">
        <v>114</v>
      </c>
      <c r="AU13" s="69">
        <f>ROUND(IF(Assumptions!$B$28&gt;5,AL13*(1+Assumptions!$B$25),0),0)</f>
        <v>5620</v>
      </c>
      <c r="AV13" s="69"/>
      <c r="AW13" s="69"/>
      <c r="AX13" s="69"/>
      <c r="AY13" s="69"/>
      <c r="AZ13" s="69"/>
      <c r="BA13" s="69"/>
      <c r="BB13" s="69"/>
      <c r="BC13" s="50" t="s">
        <v>114</v>
      </c>
      <c r="BD13" s="69">
        <f>ROUND(IF(Assumptions!$B$28&gt;6,AU13*(1+Assumptions!$B$25),0),0)</f>
        <v>5620</v>
      </c>
      <c r="BE13" s="69"/>
      <c r="BF13" s="69"/>
      <c r="BG13" s="69"/>
      <c r="BH13" s="69"/>
      <c r="BI13" s="69"/>
      <c r="BJ13" s="69"/>
      <c r="BK13" s="69"/>
      <c r="BL13" s="50" t="s">
        <v>114</v>
      </c>
      <c r="BM13" s="69">
        <f>ROUND(IF(Assumptions!$B$28&gt;7,BD13*(1+Assumptions!$B$25),0),0)</f>
        <v>5620</v>
      </c>
      <c r="BN13" s="69"/>
      <c r="BO13" s="69"/>
      <c r="BP13" s="69"/>
      <c r="BQ13" s="69"/>
      <c r="BR13" s="69"/>
      <c r="BS13" s="69"/>
      <c r="BT13" s="69"/>
      <c r="BU13" s="50" t="s">
        <v>114</v>
      </c>
      <c r="BV13" s="69">
        <f>ROUND(IF(Assumptions!$B$28&gt;8,BM13*(1+Assumptions!$B$25),0),0)</f>
        <v>5620</v>
      </c>
      <c r="BW13" s="69"/>
      <c r="BX13" s="69"/>
      <c r="BY13" s="69"/>
      <c r="BZ13" s="69"/>
      <c r="CA13" s="69"/>
      <c r="CB13" s="69"/>
      <c r="CC13" s="69"/>
      <c r="CD13" s="50" t="s">
        <v>114</v>
      </c>
      <c r="CE13" s="69">
        <f>ROUND(IF(Assumptions!$B$28&gt;9,BV13*(1+Assumptions!$B$25),0),0)</f>
        <v>5620</v>
      </c>
      <c r="CF13" s="69"/>
      <c r="CG13" s="69"/>
      <c r="CH13" s="69"/>
      <c r="CI13" s="69"/>
      <c r="CJ13" s="69"/>
      <c r="CK13" s="69"/>
      <c r="CL13" s="69"/>
    </row>
    <row r="14" spans="1:90" ht="13.7" customHeight="1">
      <c r="A14" s="50" t="s">
        <v>115</v>
      </c>
      <c r="B14" s="41">
        <f>ROUND(IF(Assumptions!$B$28&gt;0,Assumptions!$B$20*(Assumptions!$B$21-(Assumptions!$B$21*Assumptions!$B$22)-Assumptions!$B$23),0),0)</f>
        <v>5620</v>
      </c>
      <c r="C14" s="17"/>
      <c r="D14" s="17"/>
      <c r="E14" s="17"/>
      <c r="F14" s="17"/>
      <c r="G14" s="17"/>
      <c r="H14" s="17"/>
      <c r="I14" s="17"/>
      <c r="J14" s="68" t="s">
        <v>115</v>
      </c>
      <c r="K14" s="41">
        <f>ROUND(IF(Assumptions!$B$28&gt;1,B14*(1+Assumptions!$B$25),0),0)</f>
        <v>5620</v>
      </c>
      <c r="L14" s="38"/>
      <c r="M14" s="38"/>
      <c r="N14" s="38"/>
      <c r="O14" s="38"/>
      <c r="P14" s="38"/>
      <c r="Q14" s="38"/>
      <c r="R14" s="38"/>
      <c r="S14" s="50" t="s">
        <v>115</v>
      </c>
      <c r="T14" s="69">
        <f>ROUND(IF(Assumptions!$B$28&gt;2,K14*(1+Assumptions!$B$25),0),0)</f>
        <v>5620</v>
      </c>
      <c r="U14" s="69"/>
      <c r="V14" s="69"/>
      <c r="W14" s="69"/>
      <c r="X14" s="69"/>
      <c r="Y14" s="69"/>
      <c r="Z14" s="69"/>
      <c r="AA14" s="69"/>
      <c r="AB14" s="50" t="s">
        <v>115</v>
      </c>
      <c r="AC14" s="69">
        <f>ROUND(IF(Assumptions!$B$28&gt;3,T14*(1+Assumptions!$B$25),0),0)</f>
        <v>5620</v>
      </c>
      <c r="AD14" s="69"/>
      <c r="AE14" s="69"/>
      <c r="AF14" s="69"/>
      <c r="AG14" s="69"/>
      <c r="AH14" s="69"/>
      <c r="AI14" s="69"/>
      <c r="AJ14" s="69"/>
      <c r="AK14" s="50" t="s">
        <v>115</v>
      </c>
      <c r="AL14" s="69">
        <f>ROUND(IF(Assumptions!$B$28&gt;4,AC14*(1+Assumptions!$B$25),0),0)</f>
        <v>5620</v>
      </c>
      <c r="AM14" s="69"/>
      <c r="AN14" s="69"/>
      <c r="AO14" s="69"/>
      <c r="AP14" s="69"/>
      <c r="AQ14" s="69"/>
      <c r="AR14" s="69"/>
      <c r="AS14" s="69"/>
      <c r="AT14" s="50" t="s">
        <v>115</v>
      </c>
      <c r="AU14" s="69">
        <f>ROUND(IF(Assumptions!$B$28&gt;5,AL14*(1+Assumptions!$B$25),0),0)</f>
        <v>5620</v>
      </c>
      <c r="AV14" s="69"/>
      <c r="AW14" s="69"/>
      <c r="AX14" s="69"/>
      <c r="AY14" s="69"/>
      <c r="AZ14" s="69"/>
      <c r="BA14" s="69"/>
      <c r="BB14" s="69"/>
      <c r="BC14" s="50" t="s">
        <v>115</v>
      </c>
      <c r="BD14" s="69">
        <f>ROUND(IF(Assumptions!$B$28&gt;6,AU14*(1+Assumptions!$B$25),0),0)</f>
        <v>5620</v>
      </c>
      <c r="BE14" s="69"/>
      <c r="BF14" s="69"/>
      <c r="BG14" s="69"/>
      <c r="BH14" s="69"/>
      <c r="BI14" s="69"/>
      <c r="BJ14" s="69"/>
      <c r="BK14" s="69"/>
      <c r="BL14" s="50" t="s">
        <v>115</v>
      </c>
      <c r="BM14" s="69">
        <f>ROUND(IF(Assumptions!$B$28&gt;7,BD14*(1+Assumptions!$B$25),0),0)</f>
        <v>5620</v>
      </c>
      <c r="BN14" s="69"/>
      <c r="BO14" s="69"/>
      <c r="BP14" s="69"/>
      <c r="BQ14" s="69"/>
      <c r="BR14" s="69"/>
      <c r="BS14" s="69"/>
      <c r="BT14" s="69"/>
      <c r="BU14" s="50" t="s">
        <v>115</v>
      </c>
      <c r="BV14" s="69">
        <f>ROUND(IF(Assumptions!$B$28&gt;8,BM14*(1+Assumptions!$B$25),0),0)</f>
        <v>5620</v>
      </c>
      <c r="BW14" s="69"/>
      <c r="BX14" s="69"/>
      <c r="BY14" s="69"/>
      <c r="BZ14" s="69"/>
      <c r="CA14" s="69"/>
      <c r="CB14" s="69"/>
      <c r="CC14" s="69"/>
      <c r="CD14" s="50" t="s">
        <v>115</v>
      </c>
      <c r="CE14" s="69">
        <f>ROUND(IF(Assumptions!$B$28&gt;9,BV14*(1+Assumptions!$B$25),0),0)</f>
        <v>5620</v>
      </c>
      <c r="CF14" s="69"/>
      <c r="CG14" s="69"/>
      <c r="CH14" s="69"/>
      <c r="CI14" s="69"/>
      <c r="CJ14" s="69"/>
      <c r="CK14" s="69"/>
      <c r="CL14" s="69"/>
    </row>
    <row r="15" spans="1:90" ht="13.7" customHeight="1">
      <c r="A15" s="50" t="s">
        <v>116</v>
      </c>
      <c r="B15" s="41">
        <f>ROUND(IF(Assumptions!$B$28&gt;0,Assumptions!$B$20*(Assumptions!$B$21-(Assumptions!$B$21*Assumptions!$B$22)-Assumptions!$B$23),0),0)</f>
        <v>5620</v>
      </c>
      <c r="C15" s="17"/>
      <c r="D15" s="17"/>
      <c r="E15" s="17"/>
      <c r="F15" s="17"/>
      <c r="G15" s="17"/>
      <c r="H15" s="17"/>
      <c r="I15" s="17"/>
      <c r="J15" s="68" t="s">
        <v>116</v>
      </c>
      <c r="K15" s="41">
        <f>ROUND(IF(Assumptions!$B$28&gt;1,B15*(1+Assumptions!$B$25),0),0)</f>
        <v>5620</v>
      </c>
      <c r="L15" s="38"/>
      <c r="M15" s="38"/>
      <c r="N15" s="38"/>
      <c r="O15" s="38"/>
      <c r="P15" s="38"/>
      <c r="Q15" s="38"/>
      <c r="R15" s="38"/>
      <c r="S15" s="50" t="s">
        <v>116</v>
      </c>
      <c r="T15" s="69">
        <f>ROUND(IF(Assumptions!$B$28&gt;2,K15*(1+Assumptions!$B$25),0),0)</f>
        <v>5620</v>
      </c>
      <c r="U15" s="69"/>
      <c r="V15" s="69"/>
      <c r="W15" s="69"/>
      <c r="X15" s="69"/>
      <c r="Y15" s="69"/>
      <c r="Z15" s="69"/>
      <c r="AA15" s="69"/>
      <c r="AB15" s="50" t="s">
        <v>116</v>
      </c>
      <c r="AC15" s="69">
        <f>ROUND(IF(Assumptions!$B$28&gt;3,T15*(1+Assumptions!$B$25),0),0)</f>
        <v>5620</v>
      </c>
      <c r="AD15" s="69"/>
      <c r="AE15" s="69"/>
      <c r="AF15" s="69"/>
      <c r="AG15" s="69"/>
      <c r="AH15" s="69"/>
      <c r="AI15" s="69"/>
      <c r="AJ15" s="69"/>
      <c r="AK15" s="50" t="s">
        <v>116</v>
      </c>
      <c r="AL15" s="69">
        <f>ROUND(IF(Assumptions!$B$28&gt;4,AC15*(1+Assumptions!$B$25),0),0)</f>
        <v>5620</v>
      </c>
      <c r="AM15" s="69"/>
      <c r="AN15" s="69"/>
      <c r="AO15" s="69"/>
      <c r="AP15" s="69"/>
      <c r="AQ15" s="69"/>
      <c r="AR15" s="69"/>
      <c r="AS15" s="69"/>
      <c r="AT15" s="50" t="s">
        <v>116</v>
      </c>
      <c r="AU15" s="69">
        <f>ROUND(IF(Assumptions!$B$28&gt;5,AL15*(1+Assumptions!$B$25),0),0)</f>
        <v>5620</v>
      </c>
      <c r="AV15" s="69"/>
      <c r="AW15" s="69"/>
      <c r="AX15" s="69"/>
      <c r="AY15" s="69"/>
      <c r="AZ15" s="69"/>
      <c r="BA15" s="69"/>
      <c r="BB15" s="69"/>
      <c r="BC15" s="50" t="s">
        <v>116</v>
      </c>
      <c r="BD15" s="69">
        <f>ROUND(IF(Assumptions!$B$28&gt;6,AU15*(1+Assumptions!$B$25),0),0)</f>
        <v>5620</v>
      </c>
      <c r="BE15" s="69"/>
      <c r="BF15" s="69"/>
      <c r="BG15" s="69"/>
      <c r="BH15" s="69"/>
      <c r="BI15" s="69"/>
      <c r="BJ15" s="69"/>
      <c r="BK15" s="69"/>
      <c r="BL15" s="50" t="s">
        <v>116</v>
      </c>
      <c r="BM15" s="69">
        <f>ROUND(IF(Assumptions!$B$28&gt;7,BD15*(1+Assumptions!$B$25),0),0)</f>
        <v>5620</v>
      </c>
      <c r="BN15" s="69"/>
      <c r="BO15" s="69"/>
      <c r="BP15" s="69"/>
      <c r="BQ15" s="69"/>
      <c r="BR15" s="69"/>
      <c r="BS15" s="69"/>
      <c r="BT15" s="69"/>
      <c r="BU15" s="50" t="s">
        <v>116</v>
      </c>
      <c r="BV15" s="69">
        <f>ROUND(IF(Assumptions!$B$28&gt;8,BM15*(1+Assumptions!$B$25),0),0)</f>
        <v>5620</v>
      </c>
      <c r="BW15" s="69"/>
      <c r="BX15" s="69"/>
      <c r="BY15" s="69"/>
      <c r="BZ15" s="69"/>
      <c r="CA15" s="69"/>
      <c r="CB15" s="69"/>
      <c r="CC15" s="69"/>
      <c r="CD15" s="50" t="s">
        <v>116</v>
      </c>
      <c r="CE15" s="69">
        <f>ROUND(IF(Assumptions!$B$28&gt;9,BV15*(1+Assumptions!$B$25),0),0)</f>
        <v>5620</v>
      </c>
      <c r="CF15" s="69"/>
      <c r="CG15" s="69"/>
      <c r="CH15" s="69"/>
      <c r="CI15" s="69"/>
      <c r="CJ15" s="69"/>
      <c r="CK15" s="69"/>
      <c r="CL15" s="69"/>
    </row>
    <row r="16" spans="1:90" ht="13.7" customHeight="1">
      <c r="A16" s="50" t="s">
        <v>117</v>
      </c>
      <c r="B16" s="41">
        <f>ROUND(IF(Assumptions!$B$28&gt;0,Assumptions!$B$20*(Assumptions!$B$21-(Assumptions!$B$21*Assumptions!$B$22)-Assumptions!$B$23),0),0)</f>
        <v>5620</v>
      </c>
      <c r="C16" s="17"/>
      <c r="D16" s="17"/>
      <c r="E16" s="17"/>
      <c r="F16" s="17"/>
      <c r="G16" s="17"/>
      <c r="H16" s="17"/>
      <c r="I16" s="17"/>
      <c r="J16" s="68" t="s">
        <v>117</v>
      </c>
      <c r="K16" s="41">
        <f>ROUND(IF(Assumptions!$B$28&gt;1,B16*(1+Assumptions!$B$25),0),0)</f>
        <v>5620</v>
      </c>
      <c r="L16" s="38"/>
      <c r="M16" s="38"/>
      <c r="N16" s="38"/>
      <c r="O16" s="38"/>
      <c r="P16" s="38"/>
      <c r="Q16" s="38"/>
      <c r="R16" s="38"/>
      <c r="S16" s="50" t="s">
        <v>117</v>
      </c>
      <c r="T16" s="69">
        <f>ROUND(IF(Assumptions!$B$28&gt;2,K16*(1+Assumptions!$B$25),0),0)</f>
        <v>5620</v>
      </c>
      <c r="U16" s="69"/>
      <c r="V16" s="69"/>
      <c r="W16" s="69"/>
      <c r="X16" s="69"/>
      <c r="Y16" s="69"/>
      <c r="Z16" s="69"/>
      <c r="AA16" s="69"/>
      <c r="AB16" s="50" t="s">
        <v>117</v>
      </c>
      <c r="AC16" s="69">
        <f>ROUND(IF(Assumptions!$B$28&gt;3,T16*(1+Assumptions!$B$25),0),0)</f>
        <v>5620</v>
      </c>
      <c r="AD16" s="69"/>
      <c r="AE16" s="69"/>
      <c r="AF16" s="69"/>
      <c r="AG16" s="69"/>
      <c r="AH16" s="69"/>
      <c r="AI16" s="69"/>
      <c r="AJ16" s="69"/>
      <c r="AK16" s="50" t="s">
        <v>117</v>
      </c>
      <c r="AL16" s="69">
        <f>ROUND(IF(Assumptions!$B$28&gt;4,AC16*(1+Assumptions!$B$25),0),0)</f>
        <v>5620</v>
      </c>
      <c r="AM16" s="69"/>
      <c r="AN16" s="69"/>
      <c r="AO16" s="69"/>
      <c r="AP16" s="69"/>
      <c r="AQ16" s="69"/>
      <c r="AR16" s="69"/>
      <c r="AS16" s="69"/>
      <c r="AT16" s="50" t="s">
        <v>117</v>
      </c>
      <c r="AU16" s="69">
        <f>ROUND(IF(Assumptions!$B$28&gt;5,AL16*(1+Assumptions!$B$25),0),0)</f>
        <v>5620</v>
      </c>
      <c r="AV16" s="69"/>
      <c r="AW16" s="69"/>
      <c r="AX16" s="69"/>
      <c r="AY16" s="69"/>
      <c r="AZ16" s="69"/>
      <c r="BA16" s="69"/>
      <c r="BB16" s="69"/>
      <c r="BC16" s="50" t="s">
        <v>117</v>
      </c>
      <c r="BD16" s="69">
        <f>ROUND(IF(Assumptions!$B$28&gt;6,AU16*(1+Assumptions!$B$25),0),0)</f>
        <v>5620</v>
      </c>
      <c r="BE16" s="69"/>
      <c r="BF16" s="69"/>
      <c r="BG16" s="69"/>
      <c r="BH16" s="69"/>
      <c r="BI16" s="69"/>
      <c r="BJ16" s="69"/>
      <c r="BK16" s="69"/>
      <c r="BL16" s="50" t="s">
        <v>117</v>
      </c>
      <c r="BM16" s="69">
        <f>ROUND(IF(Assumptions!$B$28&gt;7,BD16*(1+Assumptions!$B$25),0),0)</f>
        <v>5620</v>
      </c>
      <c r="BN16" s="69"/>
      <c r="BO16" s="69"/>
      <c r="BP16" s="69"/>
      <c r="BQ16" s="69"/>
      <c r="BR16" s="69"/>
      <c r="BS16" s="69"/>
      <c r="BT16" s="69"/>
      <c r="BU16" s="50" t="s">
        <v>117</v>
      </c>
      <c r="BV16" s="69">
        <f>ROUND(IF(Assumptions!$B$28&gt;8,BM16*(1+Assumptions!$B$25),0),0)</f>
        <v>5620</v>
      </c>
      <c r="BW16" s="69"/>
      <c r="BX16" s="69"/>
      <c r="BY16" s="69"/>
      <c r="BZ16" s="69"/>
      <c r="CA16" s="69"/>
      <c r="CB16" s="69"/>
      <c r="CC16" s="69"/>
      <c r="CD16" s="50" t="s">
        <v>117</v>
      </c>
      <c r="CE16" s="69">
        <f>ROUND(IF(Assumptions!$B$28&gt;9,BV16*(1+Assumptions!$B$25),0),0)</f>
        <v>5620</v>
      </c>
      <c r="CF16" s="69"/>
      <c r="CG16" s="69"/>
      <c r="CH16" s="69"/>
      <c r="CI16" s="69"/>
      <c r="CJ16" s="69"/>
      <c r="CK16" s="69"/>
      <c r="CL16" s="69"/>
    </row>
    <row r="17" spans="1:90" ht="13.7" customHeight="1">
      <c r="A17" s="50" t="s">
        <v>118</v>
      </c>
      <c r="B17" s="41">
        <f>ROUND(IF(Assumptions!$B$28&gt;0,Assumptions!$B$20*(Assumptions!$B$21-(Assumptions!$B$21*Assumptions!$B$22)-Assumptions!$B$23),0),0)</f>
        <v>5620</v>
      </c>
      <c r="C17" s="17"/>
      <c r="D17" s="17"/>
      <c r="E17" s="17"/>
      <c r="F17" s="17"/>
      <c r="G17" s="17"/>
      <c r="H17" s="17"/>
      <c r="I17" s="17"/>
      <c r="J17" s="68" t="s">
        <v>118</v>
      </c>
      <c r="K17" s="41">
        <f>ROUND(IF(Assumptions!$B$28&gt;1,B17*(1+Assumptions!$B$25),0),0)</f>
        <v>5620</v>
      </c>
      <c r="L17" s="38"/>
      <c r="M17" s="38"/>
      <c r="N17" s="38"/>
      <c r="O17" s="38"/>
      <c r="P17" s="38"/>
      <c r="Q17" s="38"/>
      <c r="R17" s="38"/>
      <c r="S17" s="50" t="s">
        <v>118</v>
      </c>
      <c r="T17" s="69">
        <f>ROUND(IF(Assumptions!$B$28&gt;2,K17*(1+Assumptions!$B$25),0),0)</f>
        <v>5620</v>
      </c>
      <c r="U17" s="69"/>
      <c r="V17" s="69"/>
      <c r="W17" s="69"/>
      <c r="X17" s="69"/>
      <c r="Y17" s="69"/>
      <c r="Z17" s="69"/>
      <c r="AA17" s="69"/>
      <c r="AB17" s="50" t="s">
        <v>118</v>
      </c>
      <c r="AC17" s="69">
        <f>ROUND(IF(Assumptions!$B$28&gt;3,T17*(1+Assumptions!$B$25),0),0)</f>
        <v>5620</v>
      </c>
      <c r="AD17" s="69"/>
      <c r="AE17" s="69"/>
      <c r="AF17" s="69"/>
      <c r="AG17" s="69"/>
      <c r="AH17" s="69"/>
      <c r="AI17" s="69"/>
      <c r="AJ17" s="69"/>
      <c r="AK17" s="50" t="s">
        <v>118</v>
      </c>
      <c r="AL17" s="69">
        <f>ROUND(IF(Assumptions!$B$28&gt;4,AC17*(1+Assumptions!$B$25),0),0)</f>
        <v>5620</v>
      </c>
      <c r="AM17" s="69"/>
      <c r="AN17" s="69"/>
      <c r="AO17" s="69"/>
      <c r="AP17" s="69"/>
      <c r="AQ17" s="69"/>
      <c r="AR17" s="69"/>
      <c r="AS17" s="69"/>
      <c r="AT17" s="50" t="s">
        <v>118</v>
      </c>
      <c r="AU17" s="69">
        <f>ROUND(IF(Assumptions!$B$28&gt;5,AL17*(1+Assumptions!$B$25),0),0)</f>
        <v>5620</v>
      </c>
      <c r="AV17" s="69"/>
      <c r="AW17" s="69"/>
      <c r="AX17" s="69"/>
      <c r="AY17" s="69"/>
      <c r="AZ17" s="69"/>
      <c r="BA17" s="69"/>
      <c r="BB17" s="69"/>
      <c r="BC17" s="50" t="s">
        <v>118</v>
      </c>
      <c r="BD17" s="69">
        <f>ROUND(IF(Assumptions!$B$28&gt;6,AU17*(1+Assumptions!$B$25),0),0)</f>
        <v>5620</v>
      </c>
      <c r="BE17" s="69"/>
      <c r="BF17" s="69"/>
      <c r="BG17" s="69"/>
      <c r="BH17" s="69"/>
      <c r="BI17" s="69"/>
      <c r="BJ17" s="69"/>
      <c r="BK17" s="69"/>
      <c r="BL17" s="50" t="s">
        <v>118</v>
      </c>
      <c r="BM17" s="69">
        <f>ROUND(IF(Assumptions!$B$28&gt;7,BD17*(1+Assumptions!$B$25),0),0)</f>
        <v>5620</v>
      </c>
      <c r="BN17" s="69"/>
      <c r="BO17" s="69"/>
      <c r="BP17" s="69"/>
      <c r="BQ17" s="69"/>
      <c r="BR17" s="69"/>
      <c r="BS17" s="69"/>
      <c r="BT17" s="69"/>
      <c r="BU17" s="50" t="s">
        <v>118</v>
      </c>
      <c r="BV17" s="69">
        <f>ROUND(IF(Assumptions!$B$28&gt;8,BM17*(1+Assumptions!$B$25),0),0)</f>
        <v>5620</v>
      </c>
      <c r="BW17" s="69"/>
      <c r="BX17" s="69"/>
      <c r="BY17" s="69"/>
      <c r="BZ17" s="69"/>
      <c r="CA17" s="69"/>
      <c r="CB17" s="69"/>
      <c r="CC17" s="69"/>
      <c r="CD17" s="50" t="s">
        <v>118</v>
      </c>
      <c r="CE17" s="69">
        <f>ROUND(IF(Assumptions!$B$28&gt;9,BV17*(1+Assumptions!$B$25),0),0)</f>
        <v>5620</v>
      </c>
      <c r="CF17" s="69"/>
      <c r="CG17" s="69"/>
      <c r="CH17" s="69"/>
      <c r="CI17" s="69"/>
      <c r="CJ17" s="69"/>
      <c r="CK17" s="69"/>
      <c r="CL17" s="69"/>
    </row>
    <row r="18" spans="1:90" ht="13.7" customHeight="1">
      <c r="A18" s="50" t="s">
        <v>119</v>
      </c>
      <c r="B18" s="41">
        <f>ROUND(IF(Assumptions!$B$28&gt;0,Assumptions!$B$20*(Assumptions!$B$21-(Assumptions!$B$21*Assumptions!$B$22)-Assumptions!$B$23),0),0)</f>
        <v>5620</v>
      </c>
      <c r="C18" s="17"/>
      <c r="D18" s="17"/>
      <c r="E18" s="17"/>
      <c r="F18" s="17"/>
      <c r="G18" s="17"/>
      <c r="H18" s="17"/>
      <c r="I18" s="17"/>
      <c r="J18" s="68" t="s">
        <v>119</v>
      </c>
      <c r="K18" s="41">
        <f>ROUND(IF(Assumptions!$B$28&gt;1,B18*(1+Assumptions!$B$25),0),0)</f>
        <v>5620</v>
      </c>
      <c r="L18" s="38"/>
      <c r="M18" s="38"/>
      <c r="N18" s="38"/>
      <c r="O18" s="38"/>
      <c r="P18" s="38"/>
      <c r="Q18" s="38"/>
      <c r="R18" s="38"/>
      <c r="S18" s="50" t="s">
        <v>119</v>
      </c>
      <c r="T18" s="69">
        <f>ROUND(IF(Assumptions!$B$28&gt;2,K18*(1+Assumptions!$B$25),0),0)</f>
        <v>5620</v>
      </c>
      <c r="U18" s="69"/>
      <c r="V18" s="69"/>
      <c r="W18" s="69"/>
      <c r="X18" s="69"/>
      <c r="Y18" s="69"/>
      <c r="Z18" s="69"/>
      <c r="AA18" s="69"/>
      <c r="AB18" s="50" t="s">
        <v>119</v>
      </c>
      <c r="AC18" s="69">
        <f>ROUND(IF(Assumptions!$B$28&gt;3,T18*(1+Assumptions!$B$25),0),0)</f>
        <v>5620</v>
      </c>
      <c r="AD18" s="69"/>
      <c r="AE18" s="69"/>
      <c r="AF18" s="69"/>
      <c r="AG18" s="69"/>
      <c r="AH18" s="69"/>
      <c r="AI18" s="69"/>
      <c r="AJ18" s="69"/>
      <c r="AK18" s="50" t="s">
        <v>119</v>
      </c>
      <c r="AL18" s="69">
        <f>ROUND(IF(Assumptions!$B$28&gt;4,AC18*(1+Assumptions!$B$25),0),0)</f>
        <v>5620</v>
      </c>
      <c r="AM18" s="69"/>
      <c r="AN18" s="69"/>
      <c r="AO18" s="69"/>
      <c r="AP18" s="69"/>
      <c r="AQ18" s="69"/>
      <c r="AR18" s="69"/>
      <c r="AS18" s="69"/>
      <c r="AT18" s="50" t="s">
        <v>119</v>
      </c>
      <c r="AU18" s="69">
        <f>ROUND(IF(Assumptions!$B$28&gt;5,AL18*(1+Assumptions!$B$25),0),0)</f>
        <v>5620</v>
      </c>
      <c r="AV18" s="69"/>
      <c r="AW18" s="69"/>
      <c r="AX18" s="69"/>
      <c r="AY18" s="69"/>
      <c r="AZ18" s="69"/>
      <c r="BA18" s="69"/>
      <c r="BB18" s="69"/>
      <c r="BC18" s="50" t="s">
        <v>119</v>
      </c>
      <c r="BD18" s="69">
        <f>ROUND(IF(Assumptions!$B$28&gt;6,AU18*(1+Assumptions!$B$25),0),0)</f>
        <v>5620</v>
      </c>
      <c r="BE18" s="69"/>
      <c r="BF18" s="69"/>
      <c r="BG18" s="69"/>
      <c r="BH18" s="69"/>
      <c r="BI18" s="69"/>
      <c r="BJ18" s="69"/>
      <c r="BK18" s="69"/>
      <c r="BL18" s="50" t="s">
        <v>119</v>
      </c>
      <c r="BM18" s="69">
        <f>ROUND(IF(Assumptions!$B$28&gt;7,BD18*(1+Assumptions!$B$25),0),0)</f>
        <v>5620</v>
      </c>
      <c r="BN18" s="69"/>
      <c r="BO18" s="69"/>
      <c r="BP18" s="69"/>
      <c r="BQ18" s="69"/>
      <c r="BR18" s="69"/>
      <c r="BS18" s="69"/>
      <c r="BT18" s="69"/>
      <c r="BU18" s="50" t="s">
        <v>119</v>
      </c>
      <c r="BV18" s="69">
        <f>ROUND(IF(Assumptions!$B$28&gt;8,BM18*(1+Assumptions!$B$25),0),0)</f>
        <v>5620</v>
      </c>
      <c r="BW18" s="69"/>
      <c r="BX18" s="69"/>
      <c r="BY18" s="69"/>
      <c r="BZ18" s="69"/>
      <c r="CA18" s="69"/>
      <c r="CB18" s="69"/>
      <c r="CC18" s="69"/>
      <c r="CD18" s="50" t="s">
        <v>119</v>
      </c>
      <c r="CE18" s="69">
        <f>ROUND(IF(Assumptions!$B$28&gt;9,BV18*(1+Assumptions!$B$25),0),0)</f>
        <v>5620</v>
      </c>
      <c r="CF18" s="69"/>
      <c r="CG18" s="69"/>
      <c r="CH18" s="69"/>
      <c r="CI18" s="69"/>
      <c r="CJ18" s="69"/>
      <c r="CK18" s="69"/>
      <c r="CL18" s="69"/>
    </row>
    <row r="19" spans="1:90" ht="13.7" customHeight="1">
      <c r="A19" s="50" t="s">
        <v>120</v>
      </c>
      <c r="B19" s="41">
        <f>ROUND(IF(Assumptions!$B$28&gt;0,Assumptions!$B$20*(Assumptions!$B$21-(Assumptions!$B$21*Assumptions!$B$22)-Assumptions!$B$23),0),0)</f>
        <v>5620</v>
      </c>
      <c r="C19" s="17"/>
      <c r="D19" s="17"/>
      <c r="E19" s="17"/>
      <c r="F19" s="17"/>
      <c r="G19" s="17"/>
      <c r="H19" s="17"/>
      <c r="I19" s="17"/>
      <c r="J19" s="68" t="s">
        <v>120</v>
      </c>
      <c r="K19" s="41">
        <f>ROUND(IF(Assumptions!$B$28&gt;1,B19*(1+Assumptions!$B$25),0),0)</f>
        <v>5620</v>
      </c>
      <c r="L19" s="38"/>
      <c r="M19" s="38"/>
      <c r="N19" s="38"/>
      <c r="O19" s="38"/>
      <c r="P19" s="38"/>
      <c r="Q19" s="38"/>
      <c r="R19" s="38"/>
      <c r="S19" s="50" t="s">
        <v>120</v>
      </c>
      <c r="T19" s="69">
        <f>ROUND(IF(Assumptions!$B$28&gt;2,K19*(1+Assumptions!$B$25),0),0)</f>
        <v>5620</v>
      </c>
      <c r="U19" s="69"/>
      <c r="V19" s="69"/>
      <c r="W19" s="69"/>
      <c r="X19" s="69"/>
      <c r="Y19" s="69"/>
      <c r="Z19" s="69"/>
      <c r="AA19" s="69"/>
      <c r="AB19" s="50" t="s">
        <v>120</v>
      </c>
      <c r="AC19" s="69">
        <f>ROUND(IF(Assumptions!$B$28&gt;3,T19*(1+Assumptions!$B$25),0),0)</f>
        <v>5620</v>
      </c>
      <c r="AD19" s="69"/>
      <c r="AE19" s="69"/>
      <c r="AF19" s="69"/>
      <c r="AG19" s="69"/>
      <c r="AH19" s="69"/>
      <c r="AI19" s="69"/>
      <c r="AJ19" s="69"/>
      <c r="AK19" s="50" t="s">
        <v>120</v>
      </c>
      <c r="AL19" s="69">
        <f>ROUND(IF(Assumptions!$B$28&gt;4,AC19*(1+Assumptions!$B$25),0),0)</f>
        <v>5620</v>
      </c>
      <c r="AM19" s="69"/>
      <c r="AN19" s="69"/>
      <c r="AO19" s="69"/>
      <c r="AP19" s="69"/>
      <c r="AQ19" s="69"/>
      <c r="AR19" s="69"/>
      <c r="AS19" s="69"/>
      <c r="AT19" s="50" t="s">
        <v>120</v>
      </c>
      <c r="AU19" s="69">
        <f>ROUND(IF(Assumptions!$B$28&gt;5,AL19*(1+Assumptions!$B$25),0),0)</f>
        <v>5620</v>
      </c>
      <c r="AV19" s="69"/>
      <c r="AW19" s="69"/>
      <c r="AX19" s="69"/>
      <c r="AY19" s="69"/>
      <c r="AZ19" s="69"/>
      <c r="BA19" s="69"/>
      <c r="BB19" s="69"/>
      <c r="BC19" s="50" t="s">
        <v>120</v>
      </c>
      <c r="BD19" s="69">
        <f>ROUND(IF(Assumptions!$B$28&gt;6,AU19*(1+Assumptions!$B$25),0),0)</f>
        <v>5620</v>
      </c>
      <c r="BE19" s="69"/>
      <c r="BF19" s="69"/>
      <c r="BG19" s="69"/>
      <c r="BH19" s="69"/>
      <c r="BI19" s="69"/>
      <c r="BJ19" s="69"/>
      <c r="BK19" s="69"/>
      <c r="BL19" s="50" t="s">
        <v>120</v>
      </c>
      <c r="BM19" s="69">
        <f>ROUND(IF(Assumptions!$B$28&gt;7,BD19*(1+Assumptions!$B$25),0),0)</f>
        <v>5620</v>
      </c>
      <c r="BN19" s="69"/>
      <c r="BO19" s="69"/>
      <c r="BP19" s="69"/>
      <c r="BQ19" s="69"/>
      <c r="BR19" s="69"/>
      <c r="BS19" s="69"/>
      <c r="BT19" s="69"/>
      <c r="BU19" s="50" t="s">
        <v>120</v>
      </c>
      <c r="BV19" s="69">
        <f>ROUND(IF(Assumptions!$B$28&gt;8,BM19*(1+Assumptions!$B$25),0),0)</f>
        <v>5620</v>
      </c>
      <c r="BW19" s="69"/>
      <c r="BX19" s="69"/>
      <c r="BY19" s="69"/>
      <c r="BZ19" s="69"/>
      <c r="CA19" s="69"/>
      <c r="CB19" s="69"/>
      <c r="CC19" s="69"/>
      <c r="CD19" s="50" t="s">
        <v>120</v>
      </c>
      <c r="CE19" s="69">
        <f>ROUND(IF(Assumptions!$B$28&gt;9,BV19*(1+Assumptions!$B$25),0),0)</f>
        <v>5620</v>
      </c>
      <c r="CF19" s="69"/>
      <c r="CG19" s="69"/>
      <c r="CH19" s="69"/>
      <c r="CI19" s="69"/>
      <c r="CJ19" s="69"/>
      <c r="CK19" s="69"/>
      <c r="CL19" s="69"/>
    </row>
    <row r="20" spans="1:90" ht="13.7" customHeight="1">
      <c r="A20" s="38"/>
      <c r="B20" s="41">
        <f>SUM(B8:B19)</f>
        <v>67440</v>
      </c>
      <c r="C20" s="17"/>
      <c r="D20" s="17"/>
      <c r="E20" s="17"/>
      <c r="F20" s="17"/>
      <c r="G20" s="17"/>
      <c r="H20" s="17"/>
      <c r="I20" s="17"/>
      <c r="J20" s="17"/>
      <c r="K20" s="41">
        <f>SUM(K8:K19)</f>
        <v>67440</v>
      </c>
      <c r="L20" s="38"/>
      <c r="M20" s="38"/>
      <c r="N20" s="38"/>
      <c r="O20" s="38"/>
      <c r="P20" s="38"/>
      <c r="Q20" s="38"/>
      <c r="R20" s="38"/>
      <c r="S20" s="38"/>
      <c r="T20" s="69">
        <f>SUM(T8:T19)</f>
        <v>67440</v>
      </c>
      <c r="U20" s="38"/>
      <c r="V20" s="38"/>
      <c r="W20" s="38"/>
      <c r="X20" s="38"/>
      <c r="Y20" s="38"/>
      <c r="Z20" s="38"/>
      <c r="AA20" s="38"/>
      <c r="AB20" s="38"/>
      <c r="AC20" s="69">
        <f>SUM(AC8:AC19)</f>
        <v>67440</v>
      </c>
      <c r="AD20" s="38"/>
      <c r="AE20" s="38"/>
      <c r="AF20" s="38"/>
      <c r="AG20" s="38"/>
      <c r="AH20" s="38"/>
      <c r="AI20" s="38"/>
      <c r="AJ20" s="38"/>
      <c r="AK20" s="38"/>
      <c r="AL20" s="69">
        <f>SUM(AL8:AL19)</f>
        <v>67440</v>
      </c>
      <c r="AM20" s="38"/>
      <c r="AN20" s="69"/>
      <c r="AO20" s="38"/>
      <c r="AP20" s="38"/>
      <c r="AQ20" s="38"/>
      <c r="AR20" s="38"/>
      <c r="AS20" s="38"/>
      <c r="AT20" s="38"/>
      <c r="AU20" s="69">
        <f>SUM(AU8:AU19)</f>
        <v>67440</v>
      </c>
      <c r="AV20" s="38"/>
      <c r="AW20" s="38"/>
      <c r="AX20" s="38"/>
      <c r="AY20" s="38"/>
      <c r="AZ20" s="38"/>
      <c r="BA20" s="38"/>
      <c r="BB20" s="38"/>
      <c r="BC20" s="38"/>
      <c r="BD20" s="69">
        <f>SUM(BD8:BD19)</f>
        <v>67440</v>
      </c>
      <c r="BE20" s="38"/>
      <c r="BF20" s="38"/>
      <c r="BG20" s="38"/>
      <c r="BH20" s="38"/>
      <c r="BI20" s="38"/>
      <c r="BJ20" s="38"/>
      <c r="BK20" s="38"/>
      <c r="BL20" s="38"/>
      <c r="BM20" s="69">
        <f>SUM(BM8:BM19)</f>
        <v>67440</v>
      </c>
      <c r="BN20" s="38"/>
      <c r="BO20" s="38"/>
      <c r="BP20" s="38"/>
      <c r="BQ20" s="38"/>
      <c r="BR20" s="38"/>
      <c r="BS20" s="38"/>
      <c r="BT20" s="38"/>
      <c r="BU20" s="38"/>
      <c r="BV20" s="69">
        <f>SUM(BV8:BV19)</f>
        <v>67440</v>
      </c>
      <c r="BW20" s="38"/>
      <c r="BX20" s="38"/>
      <c r="BY20" s="38"/>
      <c r="BZ20" s="38"/>
      <c r="CA20" s="38"/>
      <c r="CB20" s="38"/>
      <c r="CC20" s="38"/>
      <c r="CD20" s="38"/>
      <c r="CE20" s="69">
        <f>SUM(CE8:CE19)</f>
        <v>67440</v>
      </c>
      <c r="CF20" s="38"/>
      <c r="CG20" s="38"/>
      <c r="CH20" s="38"/>
      <c r="CI20" s="38"/>
      <c r="CJ20" s="38"/>
      <c r="CK20" s="38"/>
      <c r="CL20" s="38"/>
    </row>
    <row r="21" spans="1:90" ht="13.7" customHeight="1">
      <c r="A21" s="50" t="str">
        <f t="shared" ref="A21:A32" si="0">A8</f>
        <v>Jan</v>
      </c>
      <c r="B21" s="41">
        <f>IF(Assumptions!$B$27&gt;12,12,Assumptions!$B$27)</f>
        <v>12</v>
      </c>
      <c r="C21" s="41">
        <f>IF(Assumptions!$B$27&gt;B21+12,B21+12,Assumptions!$B$27)</f>
        <v>24</v>
      </c>
      <c r="D21" s="41">
        <f>IF(Assumptions!$B$27&gt;C21+12,C21+12,Assumptions!$B$27)</f>
        <v>36</v>
      </c>
      <c r="E21" s="41">
        <f>IF(Assumptions!$B$27&gt;D21+12,D21+12,Assumptions!$B$27)</f>
        <v>48</v>
      </c>
      <c r="F21" s="41">
        <f>IF(Assumptions!$B$27&gt;E21+12,E21+12,Assumptions!$B$27)</f>
        <v>48</v>
      </c>
      <c r="G21" s="41">
        <f>IF(Assumptions!$B$27&gt;F21+12,F21+12,Assumptions!$B$27)</f>
        <v>48</v>
      </c>
      <c r="H21" s="41">
        <f>IF(Assumptions!$B$27&gt;G21+12,G21+12,Assumptions!$B$27)</f>
        <v>48</v>
      </c>
      <c r="I21" s="41">
        <f>IF(Assumptions!$B$27&gt;H21+12,H21+12,Assumptions!$B$27)</f>
        <v>48</v>
      </c>
      <c r="J21" s="68" t="str">
        <f t="shared" ref="J21:J32" si="1">J8</f>
        <v>Jan</v>
      </c>
      <c r="K21" s="41">
        <f>IF(Assumptions!$B$27&gt;12,12,Assumptions!$B$27)</f>
        <v>12</v>
      </c>
      <c r="L21" s="69">
        <f>IF(Assumptions!$B$27&gt;K21+12,K21+12,Assumptions!$B$27)</f>
        <v>24</v>
      </c>
      <c r="M21" s="69">
        <f>IF(Assumptions!$B$27&gt;L21+12,L21+12,Assumptions!$B$27)</f>
        <v>36</v>
      </c>
      <c r="N21" s="69">
        <f>IF(Assumptions!$B$27&gt;M21+12,M21+12,Assumptions!$B$27)</f>
        <v>48</v>
      </c>
      <c r="O21" s="69">
        <f>IF(Assumptions!$B$27&gt;N21+12,N21+12,Assumptions!$B$27)</f>
        <v>48</v>
      </c>
      <c r="P21" s="69">
        <f>IF(Assumptions!$B$27&gt;O21+12,O21+12,Assumptions!$B$27)</f>
        <v>48</v>
      </c>
      <c r="Q21" s="69">
        <f>IF(Assumptions!$B$27&gt;P21+12,P21+12,Assumptions!$B$27)</f>
        <v>48</v>
      </c>
      <c r="R21" s="69">
        <f>IF(Assumptions!$B$27&gt;Q21+12,Q21+12,Assumptions!$B$27)</f>
        <v>48</v>
      </c>
      <c r="S21" s="50" t="str">
        <f t="shared" ref="S21:S32" si="2">S8</f>
        <v>Jan</v>
      </c>
      <c r="T21" s="69">
        <f>IF(Assumptions!$B$27&gt;12,12,Assumptions!$B$27)</f>
        <v>12</v>
      </c>
      <c r="U21" s="69">
        <f>IF(Assumptions!$B$27&gt;T21+12,T21+12,Assumptions!$B$27)</f>
        <v>24</v>
      </c>
      <c r="V21" s="69">
        <f>IF(Assumptions!$B$27&gt;U21+12,U21+12,Assumptions!$B$27)</f>
        <v>36</v>
      </c>
      <c r="W21" s="69">
        <f>IF(Assumptions!$B$27&gt;V21+12,V21+12,Assumptions!$B$27)</f>
        <v>48</v>
      </c>
      <c r="X21" s="69">
        <f>IF(Assumptions!$B$27&gt;W21+12,W21+12,Assumptions!$B$27)</f>
        <v>48</v>
      </c>
      <c r="Y21" s="69">
        <f>IF(Assumptions!$B$27&gt;X21+12,X21+12,Assumptions!$B$27)</f>
        <v>48</v>
      </c>
      <c r="Z21" s="69">
        <f>IF(Assumptions!$B$27&gt;Y21+12,Y21+12,Assumptions!$B$27)</f>
        <v>48</v>
      </c>
      <c r="AA21" s="69">
        <f>IF(Assumptions!$B$27&gt;Z21+12,Z21+12,Assumptions!$B$27)</f>
        <v>48</v>
      </c>
      <c r="AB21" s="50" t="str">
        <f t="shared" ref="AB21:AB32" si="3">AB8</f>
        <v>Jan</v>
      </c>
      <c r="AC21" s="69">
        <f>IF(Assumptions!$B$27&gt;12,12,Assumptions!$B$27)</f>
        <v>12</v>
      </c>
      <c r="AD21" s="69">
        <f>IF(Assumptions!$B$27&gt;AC21+12,AC21+12,Assumptions!$B$27)</f>
        <v>24</v>
      </c>
      <c r="AE21" s="69">
        <f>IF(Assumptions!$B$27&gt;AD21+12,AD21+12,Assumptions!$B$27)</f>
        <v>36</v>
      </c>
      <c r="AF21" s="69">
        <f>IF(Assumptions!$B$27&gt;AE21+12,AE21+12,Assumptions!$B$27)</f>
        <v>48</v>
      </c>
      <c r="AG21" s="69">
        <f>IF(Assumptions!$B$27&gt;AF21+12,AF21+12,Assumptions!$B$27)</f>
        <v>48</v>
      </c>
      <c r="AH21" s="69">
        <f>IF(Assumptions!$B$27&gt;AG21+12,AG21+12,Assumptions!$B$27)</f>
        <v>48</v>
      </c>
      <c r="AI21" s="69">
        <f>IF(Assumptions!$B$27&gt;AH21+12,AH21+12,Assumptions!$B$27)</f>
        <v>48</v>
      </c>
      <c r="AJ21" s="69">
        <f>IF(Assumptions!$B$27&gt;AI21+12,AI21+12,Assumptions!$B$27)</f>
        <v>48</v>
      </c>
      <c r="AK21" s="50" t="str">
        <f t="shared" ref="AK21:AK32" si="4">AK8</f>
        <v>Jan</v>
      </c>
      <c r="AL21" s="69">
        <f>IF(Assumptions!$B$27&gt;12,12,Assumptions!$B$27)</f>
        <v>12</v>
      </c>
      <c r="AM21" s="69">
        <f>IF(Assumptions!$B$27&gt;AL21+12,AL21+12,Assumptions!$B$27)</f>
        <v>24</v>
      </c>
      <c r="AN21" s="69">
        <f>IF(Assumptions!$B$27&gt;AM21+12,AM21+12,Assumptions!$B$27)</f>
        <v>36</v>
      </c>
      <c r="AO21" s="69">
        <f>IF(Assumptions!$B$27&gt;AN21+12,AN21+12,Assumptions!$B$27)</f>
        <v>48</v>
      </c>
      <c r="AP21" s="69">
        <f>IF(Assumptions!$B$27&gt;AO21+12,AO21+12,Assumptions!$B$27)</f>
        <v>48</v>
      </c>
      <c r="AQ21" s="69">
        <f>IF(Assumptions!$B$27&gt;AP21+12,AP21+12,Assumptions!$B$27)</f>
        <v>48</v>
      </c>
      <c r="AR21" s="69">
        <f>IF(Assumptions!$B$27&gt;AQ21+12,AQ21+12,Assumptions!$B$27)</f>
        <v>48</v>
      </c>
      <c r="AS21" s="69">
        <f>IF(Assumptions!$B$27&gt;AR21+12,AR21+12,Assumptions!$B$27)</f>
        <v>48</v>
      </c>
      <c r="AT21" s="50" t="str">
        <f t="shared" ref="AT21:AT32" si="5">AT8</f>
        <v>Jan</v>
      </c>
      <c r="AU21" s="69">
        <f>IF(Assumptions!$B$27&gt;12,12,Assumptions!$B$27)</f>
        <v>12</v>
      </c>
      <c r="AV21" s="69">
        <f>IF(Assumptions!$B$27&gt;AU21+12,AU21+12,Assumptions!$B$27)</f>
        <v>24</v>
      </c>
      <c r="AW21" s="69">
        <f>IF(Assumptions!$B$27&gt;AV21+12,AV21+12,Assumptions!$B$27)</f>
        <v>36</v>
      </c>
      <c r="AX21" s="69">
        <f>IF(Assumptions!$B$27&gt;AW21+12,AW21+12,Assumptions!$B$27)</f>
        <v>48</v>
      </c>
      <c r="AY21" s="69">
        <f>IF(Assumptions!$B$27&gt;AX21+12,AX21+12,Assumptions!$B$27)</f>
        <v>48</v>
      </c>
      <c r="AZ21" s="69">
        <f>IF(Assumptions!$B$27&gt;AY21+12,AY21+12,Assumptions!$B$27)</f>
        <v>48</v>
      </c>
      <c r="BA21" s="69">
        <f>IF(Assumptions!$B$27&gt;AZ21+12,AZ21+12,Assumptions!$B$27)</f>
        <v>48</v>
      </c>
      <c r="BB21" s="69">
        <f>IF(Assumptions!$B$27&gt;BA21+12,BA21+12,Assumptions!$B$27)</f>
        <v>48</v>
      </c>
      <c r="BC21" s="50" t="str">
        <f t="shared" ref="BC21:BC32" si="6">BC8</f>
        <v>Jan</v>
      </c>
      <c r="BD21" s="69">
        <f>IF(Assumptions!$B$27&gt;12,12,Assumptions!$B$27)</f>
        <v>12</v>
      </c>
      <c r="BE21" s="69">
        <f>IF(Assumptions!$B$27&gt;BD21+12,BD21+12,Assumptions!$B$27)</f>
        <v>24</v>
      </c>
      <c r="BF21" s="69">
        <f>IF(Assumptions!$B$27&gt;BE21+12,BE21+12,Assumptions!$B$27)</f>
        <v>36</v>
      </c>
      <c r="BG21" s="69">
        <f>IF(Assumptions!$B$27&gt;BF21+12,BF21+12,Assumptions!$B$27)</f>
        <v>48</v>
      </c>
      <c r="BH21" s="69">
        <f>IF(Assumptions!$B$27&gt;BG21+12,BG21+12,Assumptions!$B$27)</f>
        <v>48</v>
      </c>
      <c r="BI21" s="69">
        <f>IF(Assumptions!$B$27&gt;BH21+12,BH21+12,Assumptions!$B$27)</f>
        <v>48</v>
      </c>
      <c r="BJ21" s="69">
        <f>IF(Assumptions!$B$27&gt;BI21+12,BI21+12,Assumptions!$B$27)</f>
        <v>48</v>
      </c>
      <c r="BK21" s="69">
        <f>IF(Assumptions!$B$27&gt;BJ21+12,BJ21+12,Assumptions!$B$27)</f>
        <v>48</v>
      </c>
      <c r="BL21" s="50" t="str">
        <f t="shared" ref="BL21:BL32" si="7">BL8</f>
        <v>Jan</v>
      </c>
      <c r="BM21" s="69">
        <f>IF(Assumptions!$B$27&gt;12,12,Assumptions!$B$27)</f>
        <v>12</v>
      </c>
      <c r="BN21" s="69">
        <f>IF(Assumptions!$B$27&gt;BM21+12,BM21+12,Assumptions!$B$27)</f>
        <v>24</v>
      </c>
      <c r="BO21" s="69">
        <f>IF(Assumptions!$B$27&gt;BN21+12,BN21+12,Assumptions!$B$27)</f>
        <v>36</v>
      </c>
      <c r="BP21" s="69">
        <f>IF(Assumptions!$B$27&gt;BO21+12,BO21+12,Assumptions!$B$27)</f>
        <v>48</v>
      </c>
      <c r="BQ21" s="69">
        <f>IF(Assumptions!$B$27&gt;BP21+12,BP21+12,Assumptions!$B$27)</f>
        <v>48</v>
      </c>
      <c r="BR21" s="69">
        <f>IF(Assumptions!$B$27&gt;BQ21+12,BQ21+12,Assumptions!$B$27)</f>
        <v>48</v>
      </c>
      <c r="BS21" s="69">
        <f>IF(Assumptions!$B$27&gt;BR21+12,BR21+12,Assumptions!$B$27)</f>
        <v>48</v>
      </c>
      <c r="BT21" s="69">
        <f>IF(Assumptions!$B$27&gt;BS21+12,BS21+12,Assumptions!$B$27)</f>
        <v>48</v>
      </c>
      <c r="BU21" s="50" t="str">
        <f t="shared" ref="BU21:BU32" si="8">BU8</f>
        <v>Jan</v>
      </c>
      <c r="BV21" s="69">
        <f>IF(Assumptions!$B$27&gt;12,12,Assumptions!$B$27)</f>
        <v>12</v>
      </c>
      <c r="BW21" s="69">
        <f>IF(Assumptions!$B$27&gt;BV21+12,BV21+12,Assumptions!$B$27)</f>
        <v>24</v>
      </c>
      <c r="BX21" s="69">
        <f>IF(Assumptions!$B$27&gt;BW21+12,BW21+12,Assumptions!$B$27)</f>
        <v>36</v>
      </c>
      <c r="BY21" s="69">
        <f>IF(Assumptions!$B$27&gt;BX21+12,BX21+12,Assumptions!$B$27)</f>
        <v>48</v>
      </c>
      <c r="BZ21" s="69">
        <f>IF(Assumptions!$B$27&gt;BY21+12,BY21+12,Assumptions!$B$27)</f>
        <v>48</v>
      </c>
      <c r="CA21" s="69">
        <f>IF(Assumptions!$B$27&gt;BZ21+12,BZ21+12,Assumptions!$B$27)</f>
        <v>48</v>
      </c>
      <c r="CB21" s="69">
        <f>IF(Assumptions!$B$27&gt;CA21+12,CA21+12,Assumptions!$B$27)</f>
        <v>48</v>
      </c>
      <c r="CC21" s="69">
        <f>IF(Assumptions!$B$27&gt;CB21+12,CB21+12,Assumptions!$B$27)</f>
        <v>48</v>
      </c>
      <c r="CD21" s="50" t="str">
        <f t="shared" ref="CD21:CD32" si="9">CD8</f>
        <v>Jan</v>
      </c>
      <c r="CE21" s="69">
        <f>IF(Assumptions!$B$27&gt;12,12,Assumptions!$B$27)</f>
        <v>12</v>
      </c>
      <c r="CF21" s="69">
        <f>IF(Assumptions!$B$27&gt;CE21+12,CE21+12,Assumptions!$B$27)</f>
        <v>24</v>
      </c>
      <c r="CG21" s="69">
        <f>IF(Assumptions!$B$27&gt;CF21+12,CF21+12,Assumptions!$B$27)</f>
        <v>36</v>
      </c>
      <c r="CH21" s="69">
        <f>IF(Assumptions!$B$27&gt;CG21+12,CG21+12,Assumptions!$B$27)</f>
        <v>48</v>
      </c>
      <c r="CI21" s="69">
        <f>IF(Assumptions!$B$27&gt;CH21+12,CH21+12,Assumptions!$B$27)</f>
        <v>48</v>
      </c>
      <c r="CJ21" s="69">
        <f>IF(Assumptions!$B$27&gt;CI21+12,CI21+12,Assumptions!$B$27)</f>
        <v>48</v>
      </c>
      <c r="CK21" s="69">
        <f>IF(Assumptions!$B$27&gt;CJ21+12,CJ21+12,Assumptions!$B$27)</f>
        <v>48</v>
      </c>
      <c r="CL21" s="69">
        <f>IF(Assumptions!$B$27&gt;CK21+12,CK21+12,Assumptions!$B$27)</f>
        <v>48</v>
      </c>
    </row>
    <row r="22" spans="1:90" ht="13.7" customHeight="1">
      <c r="A22" s="50" t="str">
        <f t="shared" si="0"/>
        <v>Feb</v>
      </c>
      <c r="B22" s="41">
        <f>IF(Assumptions!$B$27&gt;11,11,Assumptions!$B$27)</f>
        <v>11</v>
      </c>
      <c r="C22" s="41">
        <f>IF(Assumptions!$B$27&gt;B22+12,B22+12,Assumptions!$B$27)</f>
        <v>23</v>
      </c>
      <c r="D22" s="41">
        <f>IF(Assumptions!$B$27&gt;C22+12,C22+12,Assumptions!$B$27)</f>
        <v>35</v>
      </c>
      <c r="E22" s="41">
        <f>IF(Assumptions!$B$27&gt;D22+12,D22+12,Assumptions!$B$27)</f>
        <v>47</v>
      </c>
      <c r="F22" s="41">
        <f>IF(Assumptions!$B$27&gt;E22+12,E22+12,Assumptions!$B$27)</f>
        <v>48</v>
      </c>
      <c r="G22" s="41">
        <f>IF(Assumptions!$B$27&gt;F22+12,F22+12,Assumptions!$B$27)</f>
        <v>48</v>
      </c>
      <c r="H22" s="41">
        <f>IF(Assumptions!$B$27&gt;G22+12,G22+12,Assumptions!$B$27)</f>
        <v>48</v>
      </c>
      <c r="I22" s="41">
        <f>IF(Assumptions!$B$27&gt;H22+12,H22+12,Assumptions!$B$27)</f>
        <v>48</v>
      </c>
      <c r="J22" s="68" t="str">
        <f t="shared" si="1"/>
        <v>Feb</v>
      </c>
      <c r="K22" s="41">
        <f>IF(Assumptions!$B$27&gt;11,11,Assumptions!$B$27)</f>
        <v>11</v>
      </c>
      <c r="L22" s="69">
        <f>IF(Assumptions!$B$27&gt;K22+12,K22+12,Assumptions!$B$27)</f>
        <v>23</v>
      </c>
      <c r="M22" s="69">
        <f>IF(Assumptions!$B$27&gt;L22+12,L22+12,Assumptions!$B$27)</f>
        <v>35</v>
      </c>
      <c r="N22" s="69">
        <f>IF(Assumptions!$B$27&gt;M22+12,M22+12,Assumptions!$B$27)</f>
        <v>47</v>
      </c>
      <c r="O22" s="69">
        <f>IF(Assumptions!$B$27&gt;N22+12,N22+12,Assumptions!$B$27)</f>
        <v>48</v>
      </c>
      <c r="P22" s="69">
        <f>IF(Assumptions!$B$27&gt;O22+12,O22+12,Assumptions!$B$27)</f>
        <v>48</v>
      </c>
      <c r="Q22" s="69">
        <f>IF(Assumptions!$B$27&gt;P22+12,P22+12,Assumptions!$B$27)</f>
        <v>48</v>
      </c>
      <c r="R22" s="69">
        <f>IF(Assumptions!$B$27&gt;Q22+12,Q22+12,Assumptions!$B$27)</f>
        <v>48</v>
      </c>
      <c r="S22" s="50" t="str">
        <f t="shared" si="2"/>
        <v>Feb</v>
      </c>
      <c r="T22" s="69">
        <f>IF(Assumptions!$B$27&gt;11,11,Assumptions!$B$27)</f>
        <v>11</v>
      </c>
      <c r="U22" s="69">
        <f>IF(Assumptions!$B$27&gt;T22+12,T22+12,Assumptions!$B$27)</f>
        <v>23</v>
      </c>
      <c r="V22" s="69">
        <f>IF(Assumptions!$B$27&gt;U22+12,U22+12,Assumptions!$B$27)</f>
        <v>35</v>
      </c>
      <c r="W22" s="69">
        <f>IF(Assumptions!$B$27&gt;V22+12,V22+12,Assumptions!$B$27)</f>
        <v>47</v>
      </c>
      <c r="X22" s="69">
        <f>IF(Assumptions!$B$27&gt;W22+12,W22+12,Assumptions!$B$27)</f>
        <v>48</v>
      </c>
      <c r="Y22" s="69">
        <f>IF(Assumptions!$B$27&gt;X22+12,X22+12,Assumptions!$B$27)</f>
        <v>48</v>
      </c>
      <c r="Z22" s="69">
        <f>IF(Assumptions!$B$27&gt;Y22+12,Y22+12,Assumptions!$B$27)</f>
        <v>48</v>
      </c>
      <c r="AA22" s="69">
        <f>IF(Assumptions!$B$27&gt;Z22+12,Z22+12,Assumptions!$B$27)</f>
        <v>48</v>
      </c>
      <c r="AB22" s="50" t="str">
        <f t="shared" si="3"/>
        <v>Feb</v>
      </c>
      <c r="AC22" s="69">
        <f>IF(Assumptions!$B$27&gt;11,11,Assumptions!$B$27)</f>
        <v>11</v>
      </c>
      <c r="AD22" s="69">
        <f>IF(Assumptions!$B$27&gt;AC22+12,AC22+12,Assumptions!$B$27)</f>
        <v>23</v>
      </c>
      <c r="AE22" s="69">
        <f>IF(Assumptions!$B$27&gt;AD22+12,AD22+12,Assumptions!$B$27)</f>
        <v>35</v>
      </c>
      <c r="AF22" s="69">
        <f>IF(Assumptions!$B$27&gt;AE22+12,AE22+12,Assumptions!$B$27)</f>
        <v>47</v>
      </c>
      <c r="AG22" s="69">
        <f>IF(Assumptions!$B$27&gt;AF22+12,AF22+12,Assumptions!$B$27)</f>
        <v>48</v>
      </c>
      <c r="AH22" s="69">
        <f>IF(Assumptions!$B$27&gt;AG22+12,AG22+12,Assumptions!$B$27)</f>
        <v>48</v>
      </c>
      <c r="AI22" s="69">
        <f>IF(Assumptions!$B$27&gt;AH22+12,AH22+12,Assumptions!$B$27)</f>
        <v>48</v>
      </c>
      <c r="AJ22" s="69">
        <f>IF(Assumptions!$B$27&gt;AI22+12,AI22+12,Assumptions!$B$27)</f>
        <v>48</v>
      </c>
      <c r="AK22" s="50" t="str">
        <f t="shared" si="4"/>
        <v>Feb</v>
      </c>
      <c r="AL22" s="69">
        <f>IF(Assumptions!$B$27&gt;11,11,Assumptions!$B$27)</f>
        <v>11</v>
      </c>
      <c r="AM22" s="69">
        <f>IF(Assumptions!$B$27&gt;AL22+12,AL22+12,Assumptions!$B$27)</f>
        <v>23</v>
      </c>
      <c r="AN22" s="69">
        <f>IF(Assumptions!$B$27&gt;AM22+12,AM22+12,Assumptions!$B$27)</f>
        <v>35</v>
      </c>
      <c r="AO22" s="69">
        <f>IF(Assumptions!$B$27&gt;AN22+12,AN22+12,Assumptions!$B$27)</f>
        <v>47</v>
      </c>
      <c r="AP22" s="69">
        <f>IF(Assumptions!$B$27&gt;AO22+12,AO22+12,Assumptions!$B$27)</f>
        <v>48</v>
      </c>
      <c r="AQ22" s="69">
        <f>IF(Assumptions!$B$27&gt;AP22+12,AP22+12,Assumptions!$B$27)</f>
        <v>48</v>
      </c>
      <c r="AR22" s="69">
        <f>IF(Assumptions!$B$27&gt;AQ22+12,AQ22+12,Assumptions!$B$27)</f>
        <v>48</v>
      </c>
      <c r="AS22" s="69">
        <f>IF(Assumptions!$B$27&gt;AR22+12,AR22+12,Assumptions!$B$27)</f>
        <v>48</v>
      </c>
      <c r="AT22" s="50" t="str">
        <f t="shared" si="5"/>
        <v>Feb</v>
      </c>
      <c r="AU22" s="69">
        <f>IF(Assumptions!$B$27&gt;11,11,Assumptions!$B$27)</f>
        <v>11</v>
      </c>
      <c r="AV22" s="69">
        <f>IF(Assumptions!$B$27&gt;AU22+12,AU22+12,Assumptions!$B$27)</f>
        <v>23</v>
      </c>
      <c r="AW22" s="69">
        <f>IF(Assumptions!$B$27&gt;AV22+12,AV22+12,Assumptions!$B$27)</f>
        <v>35</v>
      </c>
      <c r="AX22" s="69">
        <f>IF(Assumptions!$B$27&gt;AW22+12,AW22+12,Assumptions!$B$27)</f>
        <v>47</v>
      </c>
      <c r="AY22" s="69">
        <f>IF(Assumptions!$B$27&gt;AX22+12,AX22+12,Assumptions!$B$27)</f>
        <v>48</v>
      </c>
      <c r="AZ22" s="69">
        <f>IF(Assumptions!$B$27&gt;AY22+12,AY22+12,Assumptions!$B$27)</f>
        <v>48</v>
      </c>
      <c r="BA22" s="69">
        <f>IF(Assumptions!$B$27&gt;AZ22+12,AZ22+12,Assumptions!$B$27)</f>
        <v>48</v>
      </c>
      <c r="BB22" s="69">
        <f>IF(Assumptions!$B$27&gt;BA22+12,BA22+12,Assumptions!$B$27)</f>
        <v>48</v>
      </c>
      <c r="BC22" s="50" t="str">
        <f t="shared" si="6"/>
        <v>Feb</v>
      </c>
      <c r="BD22" s="69">
        <f>IF(Assumptions!$B$27&gt;11,11,Assumptions!$B$27)</f>
        <v>11</v>
      </c>
      <c r="BE22" s="69">
        <f>IF(Assumptions!$B$27&gt;BD22+12,BD22+12,Assumptions!$B$27)</f>
        <v>23</v>
      </c>
      <c r="BF22" s="69">
        <f>IF(Assumptions!$B$27&gt;BE22+12,BE22+12,Assumptions!$B$27)</f>
        <v>35</v>
      </c>
      <c r="BG22" s="69">
        <f>IF(Assumptions!$B$27&gt;BF22+12,BF22+12,Assumptions!$B$27)</f>
        <v>47</v>
      </c>
      <c r="BH22" s="69">
        <f>IF(Assumptions!$B$27&gt;BG22+12,BG22+12,Assumptions!$B$27)</f>
        <v>48</v>
      </c>
      <c r="BI22" s="69">
        <f>IF(Assumptions!$B$27&gt;BH22+12,BH22+12,Assumptions!$B$27)</f>
        <v>48</v>
      </c>
      <c r="BJ22" s="69">
        <f>IF(Assumptions!$B$27&gt;BI22+12,BI22+12,Assumptions!$B$27)</f>
        <v>48</v>
      </c>
      <c r="BK22" s="69">
        <f>IF(Assumptions!$B$27&gt;BJ22+12,BJ22+12,Assumptions!$B$27)</f>
        <v>48</v>
      </c>
      <c r="BL22" s="50" t="str">
        <f t="shared" si="7"/>
        <v>Feb</v>
      </c>
      <c r="BM22" s="69">
        <f>IF(Assumptions!$B$27&gt;11,11,Assumptions!$B$27)</f>
        <v>11</v>
      </c>
      <c r="BN22" s="69">
        <f>IF(Assumptions!$B$27&gt;BM22+12,BM22+12,Assumptions!$B$27)</f>
        <v>23</v>
      </c>
      <c r="BO22" s="69">
        <f>IF(Assumptions!$B$27&gt;BN22+12,BN22+12,Assumptions!$B$27)</f>
        <v>35</v>
      </c>
      <c r="BP22" s="69">
        <f>IF(Assumptions!$B$27&gt;BO22+12,BO22+12,Assumptions!$B$27)</f>
        <v>47</v>
      </c>
      <c r="BQ22" s="69">
        <f>IF(Assumptions!$B$27&gt;BP22+12,BP22+12,Assumptions!$B$27)</f>
        <v>48</v>
      </c>
      <c r="BR22" s="69">
        <f>IF(Assumptions!$B$27&gt;BQ22+12,BQ22+12,Assumptions!$B$27)</f>
        <v>48</v>
      </c>
      <c r="BS22" s="69">
        <f>IF(Assumptions!$B$27&gt;BR22+12,BR22+12,Assumptions!$B$27)</f>
        <v>48</v>
      </c>
      <c r="BT22" s="69">
        <f>IF(Assumptions!$B$27&gt;BS22+12,BS22+12,Assumptions!$B$27)</f>
        <v>48</v>
      </c>
      <c r="BU22" s="50" t="str">
        <f t="shared" si="8"/>
        <v>Feb</v>
      </c>
      <c r="BV22" s="69">
        <f>IF(Assumptions!$B$27&gt;11,11,Assumptions!$B$27)</f>
        <v>11</v>
      </c>
      <c r="BW22" s="69">
        <f>IF(Assumptions!$B$27&gt;BV22+12,BV22+12,Assumptions!$B$27)</f>
        <v>23</v>
      </c>
      <c r="BX22" s="69">
        <f>IF(Assumptions!$B$27&gt;BW22+12,BW22+12,Assumptions!$B$27)</f>
        <v>35</v>
      </c>
      <c r="BY22" s="69">
        <f>IF(Assumptions!$B$27&gt;BX22+12,BX22+12,Assumptions!$B$27)</f>
        <v>47</v>
      </c>
      <c r="BZ22" s="69">
        <f>IF(Assumptions!$B$27&gt;BY22+12,BY22+12,Assumptions!$B$27)</f>
        <v>48</v>
      </c>
      <c r="CA22" s="69">
        <f>IF(Assumptions!$B$27&gt;BZ22+12,BZ22+12,Assumptions!$B$27)</f>
        <v>48</v>
      </c>
      <c r="CB22" s="69">
        <f>IF(Assumptions!$B$27&gt;CA22+12,CA22+12,Assumptions!$B$27)</f>
        <v>48</v>
      </c>
      <c r="CC22" s="69">
        <f>IF(Assumptions!$B$27&gt;CB22+12,CB22+12,Assumptions!$B$27)</f>
        <v>48</v>
      </c>
      <c r="CD22" s="50" t="str">
        <f t="shared" si="9"/>
        <v>Feb</v>
      </c>
      <c r="CE22" s="69">
        <f>IF(Assumptions!$B$27&gt;11,11,Assumptions!$B$27)</f>
        <v>11</v>
      </c>
      <c r="CF22" s="69">
        <f>IF(Assumptions!$B$27&gt;CE22+12,CE22+12,Assumptions!$B$27)</f>
        <v>23</v>
      </c>
      <c r="CG22" s="69">
        <f>IF(Assumptions!$B$27&gt;CF22+12,CF22+12,Assumptions!$B$27)</f>
        <v>35</v>
      </c>
      <c r="CH22" s="69">
        <f>IF(Assumptions!$B$27&gt;CG22+12,CG22+12,Assumptions!$B$27)</f>
        <v>47</v>
      </c>
      <c r="CI22" s="69">
        <f>IF(Assumptions!$B$27&gt;CH22+12,CH22+12,Assumptions!$B$27)</f>
        <v>48</v>
      </c>
      <c r="CJ22" s="69">
        <f>IF(Assumptions!$B$27&gt;CI22+12,CI22+12,Assumptions!$B$27)</f>
        <v>48</v>
      </c>
      <c r="CK22" s="69">
        <f>IF(Assumptions!$B$27&gt;CJ22+12,CJ22+12,Assumptions!$B$27)</f>
        <v>48</v>
      </c>
      <c r="CL22" s="69">
        <f>IF(Assumptions!$B$27&gt;CK22+12,CK22+12,Assumptions!$B$27)</f>
        <v>48</v>
      </c>
    </row>
    <row r="23" spans="1:90" ht="13.7" customHeight="1">
      <c r="A23" s="50" t="str">
        <f t="shared" si="0"/>
        <v>Mar</v>
      </c>
      <c r="B23" s="41">
        <f>IF(Assumptions!$B$27&gt;10,10,Assumptions!$B$27)</f>
        <v>10</v>
      </c>
      <c r="C23" s="41">
        <f>IF(Assumptions!$B$27&gt;B23+12,B23+12,Assumptions!$B$27)</f>
        <v>22</v>
      </c>
      <c r="D23" s="41">
        <f>IF(Assumptions!$B$27&gt;C23+12,C23+12,Assumptions!$B$27)</f>
        <v>34</v>
      </c>
      <c r="E23" s="41">
        <f>IF(Assumptions!$B$27&gt;D23+12,D23+12,Assumptions!$B$27)</f>
        <v>46</v>
      </c>
      <c r="F23" s="41">
        <f>IF(Assumptions!$B$27&gt;E23+12,E23+12,Assumptions!$B$27)</f>
        <v>48</v>
      </c>
      <c r="G23" s="41">
        <f>IF(Assumptions!$B$27&gt;F23+12,F23+12,Assumptions!$B$27)</f>
        <v>48</v>
      </c>
      <c r="H23" s="41">
        <f>IF(Assumptions!$B$27&gt;G23+12,G23+12,Assumptions!$B$27)</f>
        <v>48</v>
      </c>
      <c r="I23" s="41">
        <f>IF(Assumptions!$B$27&gt;H23+12,H23+12,Assumptions!$B$27)</f>
        <v>48</v>
      </c>
      <c r="J23" s="68" t="str">
        <f t="shared" si="1"/>
        <v>Mar</v>
      </c>
      <c r="K23" s="41">
        <f>IF(Assumptions!$B$27&gt;10,10,Assumptions!$B$27)</f>
        <v>10</v>
      </c>
      <c r="L23" s="69">
        <f>IF(Assumptions!$B$27&gt;K23+12,K23+12,Assumptions!$B$27)</f>
        <v>22</v>
      </c>
      <c r="M23" s="69">
        <f>IF(Assumptions!$B$27&gt;L23+12,L23+12,Assumptions!$B$27)</f>
        <v>34</v>
      </c>
      <c r="N23" s="69">
        <f>IF(Assumptions!$B$27&gt;M23+12,M23+12,Assumptions!$B$27)</f>
        <v>46</v>
      </c>
      <c r="O23" s="69">
        <f>IF(Assumptions!$B$27&gt;N23+12,N23+12,Assumptions!$B$27)</f>
        <v>48</v>
      </c>
      <c r="P23" s="69">
        <f>IF(Assumptions!$B$27&gt;O23+12,O23+12,Assumptions!$B$27)</f>
        <v>48</v>
      </c>
      <c r="Q23" s="69">
        <f>IF(Assumptions!$B$27&gt;P23+12,P23+12,Assumptions!$B$27)</f>
        <v>48</v>
      </c>
      <c r="R23" s="69">
        <f>IF(Assumptions!$B$27&gt;Q23+12,Q23+12,Assumptions!$B$27)</f>
        <v>48</v>
      </c>
      <c r="S23" s="50" t="str">
        <f t="shared" si="2"/>
        <v>Mar</v>
      </c>
      <c r="T23" s="69">
        <f>IF(Assumptions!$B$27&gt;10,10,Assumptions!$B$27)</f>
        <v>10</v>
      </c>
      <c r="U23" s="69">
        <f>IF(Assumptions!$B$27&gt;T23+12,T23+12,Assumptions!$B$27)</f>
        <v>22</v>
      </c>
      <c r="V23" s="69">
        <f>IF(Assumptions!$B$27&gt;U23+12,U23+12,Assumptions!$B$27)</f>
        <v>34</v>
      </c>
      <c r="W23" s="69">
        <f>IF(Assumptions!$B$27&gt;V23+12,V23+12,Assumptions!$B$27)</f>
        <v>46</v>
      </c>
      <c r="X23" s="69">
        <f>IF(Assumptions!$B$27&gt;W23+12,W23+12,Assumptions!$B$27)</f>
        <v>48</v>
      </c>
      <c r="Y23" s="69">
        <f>IF(Assumptions!$B$27&gt;X23+12,X23+12,Assumptions!$B$27)</f>
        <v>48</v>
      </c>
      <c r="Z23" s="69">
        <f>IF(Assumptions!$B$27&gt;Y23+12,Y23+12,Assumptions!$B$27)</f>
        <v>48</v>
      </c>
      <c r="AA23" s="69">
        <f>IF(Assumptions!$B$27&gt;Z23+12,Z23+12,Assumptions!$B$27)</f>
        <v>48</v>
      </c>
      <c r="AB23" s="50" t="str">
        <f t="shared" si="3"/>
        <v>Mar</v>
      </c>
      <c r="AC23" s="69">
        <f>IF(Assumptions!$B$27&gt;10,10,Assumptions!$B$27)</f>
        <v>10</v>
      </c>
      <c r="AD23" s="69">
        <f>IF(Assumptions!$B$27&gt;AC23+12,AC23+12,Assumptions!$B$27)</f>
        <v>22</v>
      </c>
      <c r="AE23" s="69">
        <f>IF(Assumptions!$B$27&gt;AD23+12,AD23+12,Assumptions!$B$27)</f>
        <v>34</v>
      </c>
      <c r="AF23" s="69">
        <f>IF(Assumptions!$B$27&gt;AE23+12,AE23+12,Assumptions!$B$27)</f>
        <v>46</v>
      </c>
      <c r="AG23" s="69">
        <f>IF(Assumptions!$B$27&gt;AF23+12,AF23+12,Assumptions!$B$27)</f>
        <v>48</v>
      </c>
      <c r="AH23" s="69">
        <f>IF(Assumptions!$B$27&gt;AG23+12,AG23+12,Assumptions!$B$27)</f>
        <v>48</v>
      </c>
      <c r="AI23" s="69">
        <f>IF(Assumptions!$B$27&gt;AH23+12,AH23+12,Assumptions!$B$27)</f>
        <v>48</v>
      </c>
      <c r="AJ23" s="69">
        <f>IF(Assumptions!$B$27&gt;AI23+12,AI23+12,Assumptions!$B$27)</f>
        <v>48</v>
      </c>
      <c r="AK23" s="50" t="str">
        <f t="shared" si="4"/>
        <v>Mar</v>
      </c>
      <c r="AL23" s="69">
        <f>IF(Assumptions!$B$27&gt;10,10,Assumptions!$B$27)</f>
        <v>10</v>
      </c>
      <c r="AM23" s="69">
        <f>IF(Assumptions!$B$27&gt;AL23+12,AL23+12,Assumptions!$B$27)</f>
        <v>22</v>
      </c>
      <c r="AN23" s="69">
        <f>IF(Assumptions!$B$27&gt;AM23+12,AM23+12,Assumptions!$B$27)</f>
        <v>34</v>
      </c>
      <c r="AO23" s="69">
        <f>IF(Assumptions!$B$27&gt;AN23+12,AN23+12,Assumptions!$B$27)</f>
        <v>46</v>
      </c>
      <c r="AP23" s="69">
        <f>IF(Assumptions!$B$27&gt;AO23+12,AO23+12,Assumptions!$B$27)</f>
        <v>48</v>
      </c>
      <c r="AQ23" s="69">
        <f>IF(Assumptions!$B$27&gt;AP23+12,AP23+12,Assumptions!$B$27)</f>
        <v>48</v>
      </c>
      <c r="AR23" s="69">
        <f>IF(Assumptions!$B$27&gt;AQ23+12,AQ23+12,Assumptions!$B$27)</f>
        <v>48</v>
      </c>
      <c r="AS23" s="69">
        <f>IF(Assumptions!$B$27&gt;AR23+12,AR23+12,Assumptions!$B$27)</f>
        <v>48</v>
      </c>
      <c r="AT23" s="50" t="str">
        <f t="shared" si="5"/>
        <v>Mar</v>
      </c>
      <c r="AU23" s="69">
        <f>IF(Assumptions!$B$27&gt;10,10,Assumptions!$B$27)</f>
        <v>10</v>
      </c>
      <c r="AV23" s="69">
        <f>IF(Assumptions!$B$27&gt;AU23+12,AU23+12,Assumptions!$B$27)</f>
        <v>22</v>
      </c>
      <c r="AW23" s="69">
        <f>IF(Assumptions!$B$27&gt;AV23+12,AV23+12,Assumptions!$B$27)</f>
        <v>34</v>
      </c>
      <c r="AX23" s="69">
        <f>IF(Assumptions!$B$27&gt;AW23+12,AW23+12,Assumptions!$B$27)</f>
        <v>46</v>
      </c>
      <c r="AY23" s="69">
        <f>IF(Assumptions!$B$27&gt;AX23+12,AX23+12,Assumptions!$B$27)</f>
        <v>48</v>
      </c>
      <c r="AZ23" s="69">
        <f>IF(Assumptions!$B$27&gt;AY23+12,AY23+12,Assumptions!$B$27)</f>
        <v>48</v>
      </c>
      <c r="BA23" s="69">
        <f>IF(Assumptions!$B$27&gt;AZ23+12,AZ23+12,Assumptions!$B$27)</f>
        <v>48</v>
      </c>
      <c r="BB23" s="69">
        <f>IF(Assumptions!$B$27&gt;BA23+12,BA23+12,Assumptions!$B$27)</f>
        <v>48</v>
      </c>
      <c r="BC23" s="50" t="str">
        <f t="shared" si="6"/>
        <v>Mar</v>
      </c>
      <c r="BD23" s="69">
        <f>IF(Assumptions!$B$27&gt;10,10,Assumptions!$B$27)</f>
        <v>10</v>
      </c>
      <c r="BE23" s="69">
        <f>IF(Assumptions!$B$27&gt;BD23+12,BD23+12,Assumptions!$B$27)</f>
        <v>22</v>
      </c>
      <c r="BF23" s="69">
        <f>IF(Assumptions!$B$27&gt;BE23+12,BE23+12,Assumptions!$B$27)</f>
        <v>34</v>
      </c>
      <c r="BG23" s="69">
        <f>IF(Assumptions!$B$27&gt;BF23+12,BF23+12,Assumptions!$B$27)</f>
        <v>46</v>
      </c>
      <c r="BH23" s="69">
        <f>IF(Assumptions!$B$27&gt;BG23+12,BG23+12,Assumptions!$B$27)</f>
        <v>48</v>
      </c>
      <c r="BI23" s="69">
        <f>IF(Assumptions!$B$27&gt;BH23+12,BH23+12,Assumptions!$B$27)</f>
        <v>48</v>
      </c>
      <c r="BJ23" s="69">
        <f>IF(Assumptions!$B$27&gt;BI23+12,BI23+12,Assumptions!$B$27)</f>
        <v>48</v>
      </c>
      <c r="BK23" s="69">
        <f>IF(Assumptions!$B$27&gt;BJ23+12,BJ23+12,Assumptions!$B$27)</f>
        <v>48</v>
      </c>
      <c r="BL23" s="50" t="str">
        <f t="shared" si="7"/>
        <v>Mar</v>
      </c>
      <c r="BM23" s="69">
        <f>IF(Assumptions!$B$27&gt;10,10,Assumptions!$B$27)</f>
        <v>10</v>
      </c>
      <c r="BN23" s="69">
        <f>IF(Assumptions!$B$27&gt;BM23+12,BM23+12,Assumptions!$B$27)</f>
        <v>22</v>
      </c>
      <c r="BO23" s="69">
        <f>IF(Assumptions!$B$27&gt;BN23+12,BN23+12,Assumptions!$B$27)</f>
        <v>34</v>
      </c>
      <c r="BP23" s="69">
        <f>IF(Assumptions!$B$27&gt;BO23+12,BO23+12,Assumptions!$B$27)</f>
        <v>46</v>
      </c>
      <c r="BQ23" s="69">
        <f>IF(Assumptions!$B$27&gt;BP23+12,BP23+12,Assumptions!$B$27)</f>
        <v>48</v>
      </c>
      <c r="BR23" s="69">
        <f>IF(Assumptions!$B$27&gt;BQ23+12,BQ23+12,Assumptions!$B$27)</f>
        <v>48</v>
      </c>
      <c r="BS23" s="69">
        <f>IF(Assumptions!$B$27&gt;BR23+12,BR23+12,Assumptions!$B$27)</f>
        <v>48</v>
      </c>
      <c r="BT23" s="69">
        <f>IF(Assumptions!$B$27&gt;BS23+12,BS23+12,Assumptions!$B$27)</f>
        <v>48</v>
      </c>
      <c r="BU23" s="50" t="str">
        <f t="shared" si="8"/>
        <v>Mar</v>
      </c>
      <c r="BV23" s="69">
        <f>IF(Assumptions!$B$27&gt;10,10,Assumptions!$B$27)</f>
        <v>10</v>
      </c>
      <c r="BW23" s="69">
        <f>IF(Assumptions!$B$27&gt;BV23+12,BV23+12,Assumptions!$B$27)</f>
        <v>22</v>
      </c>
      <c r="BX23" s="69">
        <f>IF(Assumptions!$B$27&gt;BW23+12,BW23+12,Assumptions!$B$27)</f>
        <v>34</v>
      </c>
      <c r="BY23" s="69">
        <f>IF(Assumptions!$B$27&gt;BX23+12,BX23+12,Assumptions!$B$27)</f>
        <v>46</v>
      </c>
      <c r="BZ23" s="69">
        <f>IF(Assumptions!$B$27&gt;BY23+12,BY23+12,Assumptions!$B$27)</f>
        <v>48</v>
      </c>
      <c r="CA23" s="69">
        <f>IF(Assumptions!$B$27&gt;BZ23+12,BZ23+12,Assumptions!$B$27)</f>
        <v>48</v>
      </c>
      <c r="CB23" s="69">
        <f>IF(Assumptions!$B$27&gt;CA23+12,CA23+12,Assumptions!$B$27)</f>
        <v>48</v>
      </c>
      <c r="CC23" s="69">
        <f>IF(Assumptions!$B$27&gt;CB23+12,CB23+12,Assumptions!$B$27)</f>
        <v>48</v>
      </c>
      <c r="CD23" s="50" t="str">
        <f t="shared" si="9"/>
        <v>Mar</v>
      </c>
      <c r="CE23" s="69">
        <f>IF(Assumptions!$B$27&gt;10,10,Assumptions!$B$27)</f>
        <v>10</v>
      </c>
      <c r="CF23" s="69">
        <f>IF(Assumptions!$B$27&gt;CE23+12,CE23+12,Assumptions!$B$27)</f>
        <v>22</v>
      </c>
      <c r="CG23" s="69">
        <f>IF(Assumptions!$B$27&gt;CF23+12,CF23+12,Assumptions!$B$27)</f>
        <v>34</v>
      </c>
      <c r="CH23" s="69">
        <f>IF(Assumptions!$B$27&gt;CG23+12,CG23+12,Assumptions!$B$27)</f>
        <v>46</v>
      </c>
      <c r="CI23" s="69">
        <f>IF(Assumptions!$B$27&gt;CH23+12,CH23+12,Assumptions!$B$27)</f>
        <v>48</v>
      </c>
      <c r="CJ23" s="69">
        <f>IF(Assumptions!$B$27&gt;CI23+12,CI23+12,Assumptions!$B$27)</f>
        <v>48</v>
      </c>
      <c r="CK23" s="69">
        <f>IF(Assumptions!$B$27&gt;CJ23+12,CJ23+12,Assumptions!$B$27)</f>
        <v>48</v>
      </c>
      <c r="CL23" s="69">
        <f>IF(Assumptions!$B$27&gt;CK23+12,CK23+12,Assumptions!$B$27)</f>
        <v>48</v>
      </c>
    </row>
    <row r="24" spans="1:90" ht="13.7" customHeight="1">
      <c r="A24" s="50" t="str">
        <f t="shared" si="0"/>
        <v>Apr</v>
      </c>
      <c r="B24" s="41">
        <f>IF(Assumptions!$B$27&gt;9,9,Assumptions!$B$27)</f>
        <v>9</v>
      </c>
      <c r="C24" s="41">
        <f>IF(Assumptions!$B$27&gt;B24+12,B24+12,Assumptions!$B$27)</f>
        <v>21</v>
      </c>
      <c r="D24" s="41">
        <f>IF(Assumptions!$B$27&gt;C24+12,C24+12,Assumptions!$B$27)</f>
        <v>33</v>
      </c>
      <c r="E24" s="41">
        <f>IF(Assumptions!$B$27&gt;D24+12,D24+12,Assumptions!$B$27)</f>
        <v>45</v>
      </c>
      <c r="F24" s="41">
        <f>IF(Assumptions!$B$27&gt;E24+12,E24+12,Assumptions!$B$27)</f>
        <v>48</v>
      </c>
      <c r="G24" s="41">
        <f>IF(Assumptions!$B$27&gt;F24+12,F24+12,Assumptions!$B$27)</f>
        <v>48</v>
      </c>
      <c r="H24" s="41">
        <f>IF(Assumptions!$B$27&gt;G24+12,G24+12,Assumptions!$B$27)</f>
        <v>48</v>
      </c>
      <c r="I24" s="41">
        <f>IF(Assumptions!$B$27&gt;H24+12,H24+12,Assumptions!$B$27)</f>
        <v>48</v>
      </c>
      <c r="J24" s="68" t="str">
        <f t="shared" si="1"/>
        <v>Apr</v>
      </c>
      <c r="K24" s="41">
        <f>IF(Assumptions!$B$27&gt;9,9,Assumptions!$B$27)</f>
        <v>9</v>
      </c>
      <c r="L24" s="69">
        <f>IF(Assumptions!$B$27&gt;K24+12,K24+12,Assumptions!$B$27)</f>
        <v>21</v>
      </c>
      <c r="M24" s="69">
        <f>IF(Assumptions!$B$27&gt;L24+12,L24+12,Assumptions!$B$27)</f>
        <v>33</v>
      </c>
      <c r="N24" s="69">
        <f>IF(Assumptions!$B$27&gt;M24+12,M24+12,Assumptions!$B$27)</f>
        <v>45</v>
      </c>
      <c r="O24" s="69">
        <f>IF(Assumptions!$B$27&gt;N24+12,N24+12,Assumptions!$B$27)</f>
        <v>48</v>
      </c>
      <c r="P24" s="69">
        <f>IF(Assumptions!$B$27&gt;O24+12,O24+12,Assumptions!$B$27)</f>
        <v>48</v>
      </c>
      <c r="Q24" s="69">
        <f>IF(Assumptions!$B$27&gt;P24+12,P24+12,Assumptions!$B$27)</f>
        <v>48</v>
      </c>
      <c r="R24" s="69">
        <f>IF(Assumptions!$B$27&gt;Q24+12,Q24+12,Assumptions!$B$27)</f>
        <v>48</v>
      </c>
      <c r="S24" s="50" t="str">
        <f t="shared" si="2"/>
        <v>Apr</v>
      </c>
      <c r="T24" s="69">
        <f>IF(Assumptions!$B$27&gt;9,9,Assumptions!$B$27)</f>
        <v>9</v>
      </c>
      <c r="U24" s="69">
        <f>IF(Assumptions!$B$27&gt;T24+12,T24+12,Assumptions!$B$27)</f>
        <v>21</v>
      </c>
      <c r="V24" s="69">
        <f>IF(Assumptions!$B$27&gt;U24+12,U24+12,Assumptions!$B$27)</f>
        <v>33</v>
      </c>
      <c r="W24" s="69">
        <f>IF(Assumptions!$B$27&gt;V24+12,V24+12,Assumptions!$B$27)</f>
        <v>45</v>
      </c>
      <c r="X24" s="69">
        <f>IF(Assumptions!$B$27&gt;W24+12,W24+12,Assumptions!$B$27)</f>
        <v>48</v>
      </c>
      <c r="Y24" s="69">
        <f>IF(Assumptions!$B$27&gt;X24+12,X24+12,Assumptions!$B$27)</f>
        <v>48</v>
      </c>
      <c r="Z24" s="69">
        <f>IF(Assumptions!$B$27&gt;Y24+12,Y24+12,Assumptions!$B$27)</f>
        <v>48</v>
      </c>
      <c r="AA24" s="69">
        <f>IF(Assumptions!$B$27&gt;Z24+12,Z24+12,Assumptions!$B$27)</f>
        <v>48</v>
      </c>
      <c r="AB24" s="50" t="str">
        <f t="shared" si="3"/>
        <v>Apr</v>
      </c>
      <c r="AC24" s="69">
        <f>IF(Assumptions!$B$27&gt;9,9,Assumptions!$B$27)</f>
        <v>9</v>
      </c>
      <c r="AD24" s="69">
        <f>IF(Assumptions!$B$27&gt;AC24+12,AC24+12,Assumptions!$B$27)</f>
        <v>21</v>
      </c>
      <c r="AE24" s="69">
        <f>IF(Assumptions!$B$27&gt;AD24+12,AD24+12,Assumptions!$B$27)</f>
        <v>33</v>
      </c>
      <c r="AF24" s="69">
        <f>IF(Assumptions!$B$27&gt;AE24+12,AE24+12,Assumptions!$B$27)</f>
        <v>45</v>
      </c>
      <c r="AG24" s="69">
        <f>IF(Assumptions!$B$27&gt;AF24+12,AF24+12,Assumptions!$B$27)</f>
        <v>48</v>
      </c>
      <c r="AH24" s="69">
        <f>IF(Assumptions!$B$27&gt;AG24+12,AG24+12,Assumptions!$B$27)</f>
        <v>48</v>
      </c>
      <c r="AI24" s="69">
        <f>IF(Assumptions!$B$27&gt;AH24+12,AH24+12,Assumptions!$B$27)</f>
        <v>48</v>
      </c>
      <c r="AJ24" s="69">
        <f>IF(Assumptions!$B$27&gt;AI24+12,AI24+12,Assumptions!$B$27)</f>
        <v>48</v>
      </c>
      <c r="AK24" s="50" t="str">
        <f t="shared" si="4"/>
        <v>Apr</v>
      </c>
      <c r="AL24" s="69">
        <f>IF(Assumptions!$B$27&gt;9,9,Assumptions!$B$27)</f>
        <v>9</v>
      </c>
      <c r="AM24" s="69">
        <f>IF(Assumptions!$B$27&gt;AL24+12,AL24+12,Assumptions!$B$27)</f>
        <v>21</v>
      </c>
      <c r="AN24" s="69">
        <f>IF(Assumptions!$B$27&gt;AM24+12,AM24+12,Assumptions!$B$27)</f>
        <v>33</v>
      </c>
      <c r="AO24" s="69">
        <f>IF(Assumptions!$B$27&gt;AN24+12,AN24+12,Assumptions!$B$27)</f>
        <v>45</v>
      </c>
      <c r="AP24" s="69">
        <f>IF(Assumptions!$B$27&gt;AO24+12,AO24+12,Assumptions!$B$27)</f>
        <v>48</v>
      </c>
      <c r="AQ24" s="69">
        <f>IF(Assumptions!$B$27&gt;AP24+12,AP24+12,Assumptions!$B$27)</f>
        <v>48</v>
      </c>
      <c r="AR24" s="69">
        <f>IF(Assumptions!$B$27&gt;AQ24+12,AQ24+12,Assumptions!$B$27)</f>
        <v>48</v>
      </c>
      <c r="AS24" s="69">
        <f>IF(Assumptions!$B$27&gt;AR24+12,AR24+12,Assumptions!$B$27)</f>
        <v>48</v>
      </c>
      <c r="AT24" s="50" t="str">
        <f t="shared" si="5"/>
        <v>Apr</v>
      </c>
      <c r="AU24" s="69">
        <f>IF(Assumptions!$B$27&gt;9,9,Assumptions!$B$27)</f>
        <v>9</v>
      </c>
      <c r="AV24" s="69">
        <f>IF(Assumptions!$B$27&gt;AU24+12,AU24+12,Assumptions!$B$27)</f>
        <v>21</v>
      </c>
      <c r="AW24" s="69">
        <f>IF(Assumptions!$B$27&gt;AV24+12,AV24+12,Assumptions!$B$27)</f>
        <v>33</v>
      </c>
      <c r="AX24" s="69">
        <f>IF(Assumptions!$B$27&gt;AW24+12,AW24+12,Assumptions!$B$27)</f>
        <v>45</v>
      </c>
      <c r="AY24" s="69">
        <f>IF(Assumptions!$B$27&gt;AX24+12,AX24+12,Assumptions!$B$27)</f>
        <v>48</v>
      </c>
      <c r="AZ24" s="69">
        <f>IF(Assumptions!$B$27&gt;AY24+12,AY24+12,Assumptions!$B$27)</f>
        <v>48</v>
      </c>
      <c r="BA24" s="69">
        <f>IF(Assumptions!$B$27&gt;AZ24+12,AZ24+12,Assumptions!$B$27)</f>
        <v>48</v>
      </c>
      <c r="BB24" s="69">
        <f>IF(Assumptions!$B$27&gt;BA24+12,BA24+12,Assumptions!$B$27)</f>
        <v>48</v>
      </c>
      <c r="BC24" s="50" t="str">
        <f t="shared" si="6"/>
        <v>Apr</v>
      </c>
      <c r="BD24" s="69">
        <f>IF(Assumptions!$B$27&gt;9,9,Assumptions!$B$27)</f>
        <v>9</v>
      </c>
      <c r="BE24" s="69">
        <f>IF(Assumptions!$B$27&gt;BD24+12,BD24+12,Assumptions!$B$27)</f>
        <v>21</v>
      </c>
      <c r="BF24" s="69">
        <f>IF(Assumptions!$B$27&gt;BE24+12,BE24+12,Assumptions!$B$27)</f>
        <v>33</v>
      </c>
      <c r="BG24" s="69">
        <f>IF(Assumptions!$B$27&gt;BF24+12,BF24+12,Assumptions!$B$27)</f>
        <v>45</v>
      </c>
      <c r="BH24" s="69">
        <f>IF(Assumptions!$B$27&gt;BG24+12,BG24+12,Assumptions!$B$27)</f>
        <v>48</v>
      </c>
      <c r="BI24" s="69">
        <f>IF(Assumptions!$B$27&gt;BH24+12,BH24+12,Assumptions!$B$27)</f>
        <v>48</v>
      </c>
      <c r="BJ24" s="69">
        <f>IF(Assumptions!$B$27&gt;BI24+12,BI24+12,Assumptions!$B$27)</f>
        <v>48</v>
      </c>
      <c r="BK24" s="69">
        <f>IF(Assumptions!$B$27&gt;BJ24+12,BJ24+12,Assumptions!$B$27)</f>
        <v>48</v>
      </c>
      <c r="BL24" s="50" t="str">
        <f t="shared" si="7"/>
        <v>Apr</v>
      </c>
      <c r="BM24" s="69">
        <f>IF(Assumptions!$B$27&gt;9,9,Assumptions!$B$27)</f>
        <v>9</v>
      </c>
      <c r="BN24" s="69">
        <f>IF(Assumptions!$B$27&gt;BM24+12,BM24+12,Assumptions!$B$27)</f>
        <v>21</v>
      </c>
      <c r="BO24" s="69">
        <f>IF(Assumptions!$B$27&gt;BN24+12,BN24+12,Assumptions!$B$27)</f>
        <v>33</v>
      </c>
      <c r="BP24" s="69">
        <f>IF(Assumptions!$B$27&gt;BO24+12,BO24+12,Assumptions!$B$27)</f>
        <v>45</v>
      </c>
      <c r="BQ24" s="69">
        <f>IF(Assumptions!$B$27&gt;BP24+12,BP24+12,Assumptions!$B$27)</f>
        <v>48</v>
      </c>
      <c r="BR24" s="69">
        <f>IF(Assumptions!$B$27&gt;BQ24+12,BQ24+12,Assumptions!$B$27)</f>
        <v>48</v>
      </c>
      <c r="BS24" s="69">
        <f>IF(Assumptions!$B$27&gt;BR24+12,BR24+12,Assumptions!$B$27)</f>
        <v>48</v>
      </c>
      <c r="BT24" s="69">
        <f>IF(Assumptions!$B$27&gt;BS24+12,BS24+12,Assumptions!$B$27)</f>
        <v>48</v>
      </c>
      <c r="BU24" s="50" t="str">
        <f t="shared" si="8"/>
        <v>Apr</v>
      </c>
      <c r="BV24" s="69">
        <f>IF(Assumptions!$B$27&gt;9,9,Assumptions!$B$27)</f>
        <v>9</v>
      </c>
      <c r="BW24" s="69">
        <f>IF(Assumptions!$B$27&gt;BV24+12,BV24+12,Assumptions!$B$27)</f>
        <v>21</v>
      </c>
      <c r="BX24" s="69">
        <f>IF(Assumptions!$B$27&gt;BW24+12,BW24+12,Assumptions!$B$27)</f>
        <v>33</v>
      </c>
      <c r="BY24" s="69">
        <f>IF(Assumptions!$B$27&gt;BX24+12,BX24+12,Assumptions!$B$27)</f>
        <v>45</v>
      </c>
      <c r="BZ24" s="69">
        <f>IF(Assumptions!$B$27&gt;BY24+12,BY24+12,Assumptions!$B$27)</f>
        <v>48</v>
      </c>
      <c r="CA24" s="69">
        <f>IF(Assumptions!$B$27&gt;BZ24+12,BZ24+12,Assumptions!$B$27)</f>
        <v>48</v>
      </c>
      <c r="CB24" s="69">
        <f>IF(Assumptions!$B$27&gt;CA24+12,CA24+12,Assumptions!$B$27)</f>
        <v>48</v>
      </c>
      <c r="CC24" s="69">
        <f>IF(Assumptions!$B$27&gt;CB24+12,CB24+12,Assumptions!$B$27)</f>
        <v>48</v>
      </c>
      <c r="CD24" s="50" t="str">
        <f t="shared" si="9"/>
        <v>Apr</v>
      </c>
      <c r="CE24" s="69">
        <f>IF(Assumptions!$B$27&gt;9,9,Assumptions!$B$27)</f>
        <v>9</v>
      </c>
      <c r="CF24" s="69">
        <f>IF(Assumptions!$B$27&gt;CE24+12,CE24+12,Assumptions!$B$27)</f>
        <v>21</v>
      </c>
      <c r="CG24" s="69">
        <f>IF(Assumptions!$B$27&gt;CF24+12,CF24+12,Assumptions!$B$27)</f>
        <v>33</v>
      </c>
      <c r="CH24" s="69">
        <f>IF(Assumptions!$B$27&gt;CG24+12,CG24+12,Assumptions!$B$27)</f>
        <v>45</v>
      </c>
      <c r="CI24" s="69">
        <f>IF(Assumptions!$B$27&gt;CH24+12,CH24+12,Assumptions!$B$27)</f>
        <v>48</v>
      </c>
      <c r="CJ24" s="69">
        <f>IF(Assumptions!$B$27&gt;CI24+12,CI24+12,Assumptions!$B$27)</f>
        <v>48</v>
      </c>
      <c r="CK24" s="69">
        <f>IF(Assumptions!$B$27&gt;CJ24+12,CJ24+12,Assumptions!$B$27)</f>
        <v>48</v>
      </c>
      <c r="CL24" s="69">
        <f>IF(Assumptions!$B$27&gt;CK24+12,CK24+12,Assumptions!$B$27)</f>
        <v>48</v>
      </c>
    </row>
    <row r="25" spans="1:90" ht="13.7" customHeight="1">
      <c r="A25" s="50" t="str">
        <f t="shared" si="0"/>
        <v>May</v>
      </c>
      <c r="B25" s="41">
        <f>IF(Assumptions!$B$27&gt;8,8,Assumptions!$B$27)</f>
        <v>8</v>
      </c>
      <c r="C25" s="41">
        <f>IF(Assumptions!$B$27&gt;B25+12,B25+12,Assumptions!$B$27)</f>
        <v>20</v>
      </c>
      <c r="D25" s="41">
        <f>IF(Assumptions!$B$27&gt;C25+12,C25+12,Assumptions!$B$27)</f>
        <v>32</v>
      </c>
      <c r="E25" s="41">
        <f>IF(Assumptions!$B$27&gt;D25+12,D25+12,Assumptions!$B$27)</f>
        <v>44</v>
      </c>
      <c r="F25" s="41">
        <f>IF(Assumptions!$B$27&gt;E25+12,E25+12,Assumptions!$B$27)</f>
        <v>48</v>
      </c>
      <c r="G25" s="41">
        <f>IF(Assumptions!$B$27&gt;F25+12,F25+12,Assumptions!$B$27)</f>
        <v>48</v>
      </c>
      <c r="H25" s="41">
        <f>IF(Assumptions!$B$27&gt;G25+12,G25+12,Assumptions!$B$27)</f>
        <v>48</v>
      </c>
      <c r="I25" s="41">
        <f>IF(Assumptions!$B$27&gt;H25+12,H25+12,Assumptions!$B$27)</f>
        <v>48</v>
      </c>
      <c r="J25" s="68" t="str">
        <f t="shared" si="1"/>
        <v>May</v>
      </c>
      <c r="K25" s="41">
        <f>IF(Assumptions!$B$27&gt;8,8,Assumptions!$B$27)</f>
        <v>8</v>
      </c>
      <c r="L25" s="69">
        <f>IF(Assumptions!$B$27&gt;K25+12,K25+12,Assumptions!$B$27)</f>
        <v>20</v>
      </c>
      <c r="M25" s="69">
        <f>IF(Assumptions!$B$27&gt;L25+12,L25+12,Assumptions!$B$27)</f>
        <v>32</v>
      </c>
      <c r="N25" s="69">
        <f>IF(Assumptions!$B$27&gt;M25+12,M25+12,Assumptions!$B$27)</f>
        <v>44</v>
      </c>
      <c r="O25" s="69">
        <f>IF(Assumptions!$B$27&gt;N25+12,N25+12,Assumptions!$B$27)</f>
        <v>48</v>
      </c>
      <c r="P25" s="69">
        <f>IF(Assumptions!$B$27&gt;O25+12,O25+12,Assumptions!$B$27)</f>
        <v>48</v>
      </c>
      <c r="Q25" s="69">
        <f>IF(Assumptions!$B$27&gt;P25+12,P25+12,Assumptions!$B$27)</f>
        <v>48</v>
      </c>
      <c r="R25" s="69">
        <f>IF(Assumptions!$B$27&gt;Q25+12,Q25+12,Assumptions!$B$27)</f>
        <v>48</v>
      </c>
      <c r="S25" s="50" t="str">
        <f t="shared" si="2"/>
        <v>May</v>
      </c>
      <c r="T25" s="69">
        <f>IF(Assumptions!$B$27&gt;8,8,Assumptions!$B$27)</f>
        <v>8</v>
      </c>
      <c r="U25" s="69">
        <f>IF(Assumptions!$B$27&gt;T25+12,T25+12,Assumptions!$B$27)</f>
        <v>20</v>
      </c>
      <c r="V25" s="69">
        <f>IF(Assumptions!$B$27&gt;U25+12,U25+12,Assumptions!$B$27)</f>
        <v>32</v>
      </c>
      <c r="W25" s="69">
        <f>IF(Assumptions!$B$27&gt;V25+12,V25+12,Assumptions!$B$27)</f>
        <v>44</v>
      </c>
      <c r="X25" s="69">
        <f>IF(Assumptions!$B$27&gt;W25+12,W25+12,Assumptions!$B$27)</f>
        <v>48</v>
      </c>
      <c r="Y25" s="69">
        <f>IF(Assumptions!$B$27&gt;X25+12,X25+12,Assumptions!$B$27)</f>
        <v>48</v>
      </c>
      <c r="Z25" s="69">
        <f>IF(Assumptions!$B$27&gt;Y25+12,Y25+12,Assumptions!$B$27)</f>
        <v>48</v>
      </c>
      <c r="AA25" s="69">
        <f>IF(Assumptions!$B$27&gt;Z25+12,Z25+12,Assumptions!$B$27)</f>
        <v>48</v>
      </c>
      <c r="AB25" s="50" t="str">
        <f t="shared" si="3"/>
        <v>May</v>
      </c>
      <c r="AC25" s="69">
        <f>IF(Assumptions!$B$27&gt;8,8,Assumptions!$B$27)</f>
        <v>8</v>
      </c>
      <c r="AD25" s="69">
        <f>IF(Assumptions!$B$27&gt;AC25+12,AC25+12,Assumptions!$B$27)</f>
        <v>20</v>
      </c>
      <c r="AE25" s="69">
        <f>IF(Assumptions!$B$27&gt;AD25+12,AD25+12,Assumptions!$B$27)</f>
        <v>32</v>
      </c>
      <c r="AF25" s="69">
        <f>IF(Assumptions!$B$27&gt;AE25+12,AE25+12,Assumptions!$B$27)</f>
        <v>44</v>
      </c>
      <c r="AG25" s="69">
        <f>IF(Assumptions!$B$27&gt;AF25+12,AF25+12,Assumptions!$B$27)</f>
        <v>48</v>
      </c>
      <c r="AH25" s="69">
        <f>IF(Assumptions!$B$27&gt;AG25+12,AG25+12,Assumptions!$B$27)</f>
        <v>48</v>
      </c>
      <c r="AI25" s="69">
        <f>IF(Assumptions!$B$27&gt;AH25+12,AH25+12,Assumptions!$B$27)</f>
        <v>48</v>
      </c>
      <c r="AJ25" s="69">
        <f>IF(Assumptions!$B$27&gt;AI25+12,AI25+12,Assumptions!$B$27)</f>
        <v>48</v>
      </c>
      <c r="AK25" s="50" t="str">
        <f t="shared" si="4"/>
        <v>May</v>
      </c>
      <c r="AL25" s="69">
        <f>IF(Assumptions!$B$27&gt;8,8,Assumptions!$B$27)</f>
        <v>8</v>
      </c>
      <c r="AM25" s="69">
        <f>IF(Assumptions!$B$27&gt;AL25+12,AL25+12,Assumptions!$B$27)</f>
        <v>20</v>
      </c>
      <c r="AN25" s="69">
        <f>IF(Assumptions!$B$27&gt;AM25+12,AM25+12,Assumptions!$B$27)</f>
        <v>32</v>
      </c>
      <c r="AO25" s="69">
        <f>IF(Assumptions!$B$27&gt;AN25+12,AN25+12,Assumptions!$B$27)</f>
        <v>44</v>
      </c>
      <c r="AP25" s="69">
        <f>IF(Assumptions!$B$27&gt;AO25+12,AO25+12,Assumptions!$B$27)</f>
        <v>48</v>
      </c>
      <c r="AQ25" s="69">
        <f>IF(Assumptions!$B$27&gt;AP25+12,AP25+12,Assumptions!$B$27)</f>
        <v>48</v>
      </c>
      <c r="AR25" s="69">
        <f>IF(Assumptions!$B$27&gt;AQ25+12,AQ25+12,Assumptions!$B$27)</f>
        <v>48</v>
      </c>
      <c r="AS25" s="69">
        <f>IF(Assumptions!$B$27&gt;AR25+12,AR25+12,Assumptions!$B$27)</f>
        <v>48</v>
      </c>
      <c r="AT25" s="50" t="str">
        <f t="shared" si="5"/>
        <v>May</v>
      </c>
      <c r="AU25" s="69">
        <f>IF(Assumptions!$B$27&gt;8,8,Assumptions!$B$27)</f>
        <v>8</v>
      </c>
      <c r="AV25" s="69">
        <f>IF(Assumptions!$B$27&gt;AU25+12,AU25+12,Assumptions!$B$27)</f>
        <v>20</v>
      </c>
      <c r="AW25" s="69">
        <f>IF(Assumptions!$B$27&gt;AV25+12,AV25+12,Assumptions!$B$27)</f>
        <v>32</v>
      </c>
      <c r="AX25" s="69">
        <f>IF(Assumptions!$B$27&gt;AW25+12,AW25+12,Assumptions!$B$27)</f>
        <v>44</v>
      </c>
      <c r="AY25" s="69">
        <f>IF(Assumptions!$B$27&gt;AX25+12,AX25+12,Assumptions!$B$27)</f>
        <v>48</v>
      </c>
      <c r="AZ25" s="69">
        <f>IF(Assumptions!$B$27&gt;AY25+12,AY25+12,Assumptions!$B$27)</f>
        <v>48</v>
      </c>
      <c r="BA25" s="69">
        <f>IF(Assumptions!$B$27&gt;AZ25+12,AZ25+12,Assumptions!$B$27)</f>
        <v>48</v>
      </c>
      <c r="BB25" s="69">
        <f>IF(Assumptions!$B$27&gt;BA25+12,BA25+12,Assumptions!$B$27)</f>
        <v>48</v>
      </c>
      <c r="BC25" s="50" t="str">
        <f t="shared" si="6"/>
        <v>May</v>
      </c>
      <c r="BD25" s="69">
        <f>IF(Assumptions!$B$27&gt;8,8,Assumptions!$B$27)</f>
        <v>8</v>
      </c>
      <c r="BE25" s="69">
        <f>IF(Assumptions!$B$27&gt;BD25+12,BD25+12,Assumptions!$B$27)</f>
        <v>20</v>
      </c>
      <c r="BF25" s="69">
        <f>IF(Assumptions!$B$27&gt;BE25+12,BE25+12,Assumptions!$B$27)</f>
        <v>32</v>
      </c>
      <c r="BG25" s="69">
        <f>IF(Assumptions!$B$27&gt;BF25+12,BF25+12,Assumptions!$B$27)</f>
        <v>44</v>
      </c>
      <c r="BH25" s="69">
        <f>IF(Assumptions!$B$27&gt;BG25+12,BG25+12,Assumptions!$B$27)</f>
        <v>48</v>
      </c>
      <c r="BI25" s="69">
        <f>IF(Assumptions!$B$27&gt;BH25+12,BH25+12,Assumptions!$B$27)</f>
        <v>48</v>
      </c>
      <c r="BJ25" s="69">
        <f>IF(Assumptions!$B$27&gt;BI25+12,BI25+12,Assumptions!$B$27)</f>
        <v>48</v>
      </c>
      <c r="BK25" s="69">
        <f>IF(Assumptions!$B$27&gt;BJ25+12,BJ25+12,Assumptions!$B$27)</f>
        <v>48</v>
      </c>
      <c r="BL25" s="50" t="str">
        <f t="shared" si="7"/>
        <v>May</v>
      </c>
      <c r="BM25" s="69">
        <f>IF(Assumptions!$B$27&gt;8,8,Assumptions!$B$27)</f>
        <v>8</v>
      </c>
      <c r="BN25" s="69">
        <f>IF(Assumptions!$B$27&gt;BM25+12,BM25+12,Assumptions!$B$27)</f>
        <v>20</v>
      </c>
      <c r="BO25" s="69">
        <f>IF(Assumptions!$B$27&gt;BN25+12,BN25+12,Assumptions!$B$27)</f>
        <v>32</v>
      </c>
      <c r="BP25" s="69">
        <f>IF(Assumptions!$B$27&gt;BO25+12,BO25+12,Assumptions!$B$27)</f>
        <v>44</v>
      </c>
      <c r="BQ25" s="69">
        <f>IF(Assumptions!$B$27&gt;BP25+12,BP25+12,Assumptions!$B$27)</f>
        <v>48</v>
      </c>
      <c r="BR25" s="69">
        <f>IF(Assumptions!$B$27&gt;BQ25+12,BQ25+12,Assumptions!$B$27)</f>
        <v>48</v>
      </c>
      <c r="BS25" s="69">
        <f>IF(Assumptions!$B$27&gt;BR25+12,BR25+12,Assumptions!$B$27)</f>
        <v>48</v>
      </c>
      <c r="BT25" s="69">
        <f>IF(Assumptions!$B$27&gt;BS25+12,BS25+12,Assumptions!$B$27)</f>
        <v>48</v>
      </c>
      <c r="BU25" s="50" t="str">
        <f t="shared" si="8"/>
        <v>May</v>
      </c>
      <c r="BV25" s="69">
        <f>IF(Assumptions!$B$27&gt;8,8,Assumptions!$B$27)</f>
        <v>8</v>
      </c>
      <c r="BW25" s="69">
        <f>IF(Assumptions!$B$27&gt;BV25+12,BV25+12,Assumptions!$B$27)</f>
        <v>20</v>
      </c>
      <c r="BX25" s="69">
        <f>IF(Assumptions!$B$27&gt;BW25+12,BW25+12,Assumptions!$B$27)</f>
        <v>32</v>
      </c>
      <c r="BY25" s="69">
        <f>IF(Assumptions!$B$27&gt;BX25+12,BX25+12,Assumptions!$B$27)</f>
        <v>44</v>
      </c>
      <c r="BZ25" s="69">
        <f>IF(Assumptions!$B$27&gt;BY25+12,BY25+12,Assumptions!$B$27)</f>
        <v>48</v>
      </c>
      <c r="CA25" s="69">
        <f>IF(Assumptions!$B$27&gt;BZ25+12,BZ25+12,Assumptions!$B$27)</f>
        <v>48</v>
      </c>
      <c r="CB25" s="69">
        <f>IF(Assumptions!$B$27&gt;CA25+12,CA25+12,Assumptions!$B$27)</f>
        <v>48</v>
      </c>
      <c r="CC25" s="69">
        <f>IF(Assumptions!$B$27&gt;CB25+12,CB25+12,Assumptions!$B$27)</f>
        <v>48</v>
      </c>
      <c r="CD25" s="50" t="str">
        <f t="shared" si="9"/>
        <v>May</v>
      </c>
      <c r="CE25" s="69">
        <f>IF(Assumptions!$B$27&gt;8,8,Assumptions!$B$27)</f>
        <v>8</v>
      </c>
      <c r="CF25" s="69">
        <f>IF(Assumptions!$B$27&gt;CE25+12,CE25+12,Assumptions!$B$27)</f>
        <v>20</v>
      </c>
      <c r="CG25" s="69">
        <f>IF(Assumptions!$B$27&gt;CF25+12,CF25+12,Assumptions!$B$27)</f>
        <v>32</v>
      </c>
      <c r="CH25" s="69">
        <f>IF(Assumptions!$B$27&gt;CG25+12,CG25+12,Assumptions!$B$27)</f>
        <v>44</v>
      </c>
      <c r="CI25" s="69">
        <f>IF(Assumptions!$B$27&gt;CH25+12,CH25+12,Assumptions!$B$27)</f>
        <v>48</v>
      </c>
      <c r="CJ25" s="69">
        <f>IF(Assumptions!$B$27&gt;CI25+12,CI25+12,Assumptions!$B$27)</f>
        <v>48</v>
      </c>
      <c r="CK25" s="69">
        <f>IF(Assumptions!$B$27&gt;CJ25+12,CJ25+12,Assumptions!$B$27)</f>
        <v>48</v>
      </c>
      <c r="CL25" s="69">
        <f>IF(Assumptions!$B$27&gt;CK25+12,CK25+12,Assumptions!$B$27)</f>
        <v>48</v>
      </c>
    </row>
    <row r="26" spans="1:90" ht="13.7" customHeight="1">
      <c r="A26" s="50" t="str">
        <f t="shared" si="0"/>
        <v>Jun</v>
      </c>
      <c r="B26" s="41">
        <f>IF(Assumptions!$B$27&gt;7,7,Assumptions!$B$27)</f>
        <v>7</v>
      </c>
      <c r="C26" s="41">
        <f>IF(Assumptions!$B$27&gt;B26+12,B26+12,Assumptions!$B$27)</f>
        <v>19</v>
      </c>
      <c r="D26" s="41">
        <f>IF(Assumptions!$B$27&gt;C26+12,C26+12,Assumptions!$B$27)</f>
        <v>31</v>
      </c>
      <c r="E26" s="41">
        <f>IF(Assumptions!$B$27&gt;D26+12,D26+12,Assumptions!$B$27)</f>
        <v>43</v>
      </c>
      <c r="F26" s="41">
        <f>IF(Assumptions!$B$27&gt;E26+12,E26+12,Assumptions!$B$27)</f>
        <v>48</v>
      </c>
      <c r="G26" s="41">
        <f>IF(Assumptions!$B$27&gt;F26+12,F26+12,Assumptions!$B$27)</f>
        <v>48</v>
      </c>
      <c r="H26" s="41">
        <f>IF(Assumptions!$B$27&gt;G26+12,G26+12,Assumptions!$B$27)</f>
        <v>48</v>
      </c>
      <c r="I26" s="41">
        <f>IF(Assumptions!$B$27&gt;H26+12,H26+12,Assumptions!$B$27)</f>
        <v>48</v>
      </c>
      <c r="J26" s="68" t="str">
        <f t="shared" si="1"/>
        <v>Jun</v>
      </c>
      <c r="K26" s="41">
        <f>IF(Assumptions!$B$27&gt;7,7,Assumptions!$B$27)</f>
        <v>7</v>
      </c>
      <c r="L26" s="69">
        <f>IF(Assumptions!$B$27&gt;K26+12,K26+12,Assumptions!$B$27)</f>
        <v>19</v>
      </c>
      <c r="M26" s="69">
        <f>IF(Assumptions!$B$27&gt;L26+12,L26+12,Assumptions!$B$27)</f>
        <v>31</v>
      </c>
      <c r="N26" s="69">
        <f>IF(Assumptions!$B$27&gt;M26+12,M26+12,Assumptions!$B$27)</f>
        <v>43</v>
      </c>
      <c r="O26" s="69">
        <f>IF(Assumptions!$B$27&gt;N26+12,N26+12,Assumptions!$B$27)</f>
        <v>48</v>
      </c>
      <c r="P26" s="69">
        <f>IF(Assumptions!$B$27&gt;O26+12,O26+12,Assumptions!$B$27)</f>
        <v>48</v>
      </c>
      <c r="Q26" s="69">
        <f>IF(Assumptions!$B$27&gt;P26+12,P26+12,Assumptions!$B$27)</f>
        <v>48</v>
      </c>
      <c r="R26" s="69">
        <f>IF(Assumptions!$B$27&gt;Q26+12,Q26+12,Assumptions!$B$27)</f>
        <v>48</v>
      </c>
      <c r="S26" s="50" t="str">
        <f t="shared" si="2"/>
        <v>Jun</v>
      </c>
      <c r="T26" s="69">
        <f>IF(Assumptions!$B$27&gt;7,7,Assumptions!$B$27)</f>
        <v>7</v>
      </c>
      <c r="U26" s="69">
        <f>IF(Assumptions!$B$27&gt;T26+12,T26+12,Assumptions!$B$27)</f>
        <v>19</v>
      </c>
      <c r="V26" s="69">
        <f>IF(Assumptions!$B$27&gt;U26+12,U26+12,Assumptions!$B$27)</f>
        <v>31</v>
      </c>
      <c r="W26" s="69">
        <f>IF(Assumptions!$B$27&gt;V26+12,V26+12,Assumptions!$B$27)</f>
        <v>43</v>
      </c>
      <c r="X26" s="69">
        <f>IF(Assumptions!$B$27&gt;W26+12,W26+12,Assumptions!$B$27)</f>
        <v>48</v>
      </c>
      <c r="Y26" s="69">
        <f>IF(Assumptions!$B$27&gt;X26+12,X26+12,Assumptions!$B$27)</f>
        <v>48</v>
      </c>
      <c r="Z26" s="69">
        <f>IF(Assumptions!$B$27&gt;Y26+12,Y26+12,Assumptions!$B$27)</f>
        <v>48</v>
      </c>
      <c r="AA26" s="69">
        <f>IF(Assumptions!$B$27&gt;Z26+12,Z26+12,Assumptions!$B$27)</f>
        <v>48</v>
      </c>
      <c r="AB26" s="50" t="str">
        <f t="shared" si="3"/>
        <v>Jun</v>
      </c>
      <c r="AC26" s="69">
        <f>IF(Assumptions!$B$27&gt;7,7,Assumptions!$B$27)</f>
        <v>7</v>
      </c>
      <c r="AD26" s="69">
        <f>IF(Assumptions!$B$27&gt;AC26+12,AC26+12,Assumptions!$B$27)</f>
        <v>19</v>
      </c>
      <c r="AE26" s="69">
        <f>IF(Assumptions!$B$27&gt;AD26+12,AD26+12,Assumptions!$B$27)</f>
        <v>31</v>
      </c>
      <c r="AF26" s="69">
        <f>IF(Assumptions!$B$27&gt;AE26+12,AE26+12,Assumptions!$B$27)</f>
        <v>43</v>
      </c>
      <c r="AG26" s="69">
        <f>IF(Assumptions!$B$27&gt;AF26+12,AF26+12,Assumptions!$B$27)</f>
        <v>48</v>
      </c>
      <c r="AH26" s="69">
        <f>IF(Assumptions!$B$27&gt;AG26+12,AG26+12,Assumptions!$B$27)</f>
        <v>48</v>
      </c>
      <c r="AI26" s="69">
        <f>IF(Assumptions!$B$27&gt;AH26+12,AH26+12,Assumptions!$B$27)</f>
        <v>48</v>
      </c>
      <c r="AJ26" s="69">
        <f>IF(Assumptions!$B$27&gt;AI26+12,AI26+12,Assumptions!$B$27)</f>
        <v>48</v>
      </c>
      <c r="AK26" s="50" t="str">
        <f t="shared" si="4"/>
        <v>Jun</v>
      </c>
      <c r="AL26" s="69">
        <f>IF(Assumptions!$B$27&gt;7,7,Assumptions!$B$27)</f>
        <v>7</v>
      </c>
      <c r="AM26" s="69">
        <f>IF(Assumptions!$B$27&gt;AL26+12,AL26+12,Assumptions!$B$27)</f>
        <v>19</v>
      </c>
      <c r="AN26" s="69">
        <f>IF(Assumptions!$B$27&gt;AM26+12,AM26+12,Assumptions!$B$27)</f>
        <v>31</v>
      </c>
      <c r="AO26" s="69">
        <f>IF(Assumptions!$B$27&gt;AN26+12,AN26+12,Assumptions!$B$27)</f>
        <v>43</v>
      </c>
      <c r="AP26" s="69">
        <f>IF(Assumptions!$B$27&gt;AO26+12,AO26+12,Assumptions!$B$27)</f>
        <v>48</v>
      </c>
      <c r="AQ26" s="69">
        <f>IF(Assumptions!$B$27&gt;AP26+12,AP26+12,Assumptions!$B$27)</f>
        <v>48</v>
      </c>
      <c r="AR26" s="69">
        <f>IF(Assumptions!$B$27&gt;AQ26+12,AQ26+12,Assumptions!$B$27)</f>
        <v>48</v>
      </c>
      <c r="AS26" s="69">
        <f>IF(Assumptions!$B$27&gt;AR26+12,AR26+12,Assumptions!$B$27)</f>
        <v>48</v>
      </c>
      <c r="AT26" s="50" t="str">
        <f t="shared" si="5"/>
        <v>Jun</v>
      </c>
      <c r="AU26" s="69">
        <f>IF(Assumptions!$B$27&gt;7,7,Assumptions!$B$27)</f>
        <v>7</v>
      </c>
      <c r="AV26" s="69">
        <f>IF(Assumptions!$B$27&gt;AU26+12,AU26+12,Assumptions!$B$27)</f>
        <v>19</v>
      </c>
      <c r="AW26" s="69">
        <f>IF(Assumptions!$B$27&gt;AV26+12,AV26+12,Assumptions!$B$27)</f>
        <v>31</v>
      </c>
      <c r="AX26" s="69">
        <f>IF(Assumptions!$B$27&gt;AW26+12,AW26+12,Assumptions!$B$27)</f>
        <v>43</v>
      </c>
      <c r="AY26" s="69">
        <f>IF(Assumptions!$B$27&gt;AX26+12,AX26+12,Assumptions!$B$27)</f>
        <v>48</v>
      </c>
      <c r="AZ26" s="69">
        <f>IF(Assumptions!$B$27&gt;AY26+12,AY26+12,Assumptions!$B$27)</f>
        <v>48</v>
      </c>
      <c r="BA26" s="69">
        <f>IF(Assumptions!$B$27&gt;AZ26+12,AZ26+12,Assumptions!$B$27)</f>
        <v>48</v>
      </c>
      <c r="BB26" s="69">
        <f>IF(Assumptions!$B$27&gt;BA26+12,BA26+12,Assumptions!$B$27)</f>
        <v>48</v>
      </c>
      <c r="BC26" s="50" t="str">
        <f t="shared" si="6"/>
        <v>Jun</v>
      </c>
      <c r="BD26" s="69">
        <f>IF(Assumptions!$B$27&gt;7,7,Assumptions!$B$27)</f>
        <v>7</v>
      </c>
      <c r="BE26" s="69">
        <f>IF(Assumptions!$B$27&gt;BD26+12,BD26+12,Assumptions!$B$27)</f>
        <v>19</v>
      </c>
      <c r="BF26" s="69">
        <f>IF(Assumptions!$B$27&gt;BE26+12,BE26+12,Assumptions!$B$27)</f>
        <v>31</v>
      </c>
      <c r="BG26" s="69">
        <f>IF(Assumptions!$B$27&gt;BF26+12,BF26+12,Assumptions!$B$27)</f>
        <v>43</v>
      </c>
      <c r="BH26" s="69">
        <f>IF(Assumptions!$B$27&gt;BG26+12,BG26+12,Assumptions!$B$27)</f>
        <v>48</v>
      </c>
      <c r="BI26" s="69">
        <f>IF(Assumptions!$B$27&gt;BH26+12,BH26+12,Assumptions!$B$27)</f>
        <v>48</v>
      </c>
      <c r="BJ26" s="69">
        <f>IF(Assumptions!$B$27&gt;BI26+12,BI26+12,Assumptions!$B$27)</f>
        <v>48</v>
      </c>
      <c r="BK26" s="69">
        <f>IF(Assumptions!$B$27&gt;BJ26+12,BJ26+12,Assumptions!$B$27)</f>
        <v>48</v>
      </c>
      <c r="BL26" s="50" t="str">
        <f t="shared" si="7"/>
        <v>Jun</v>
      </c>
      <c r="BM26" s="69">
        <f>IF(Assumptions!$B$27&gt;7,7,Assumptions!$B$27)</f>
        <v>7</v>
      </c>
      <c r="BN26" s="69">
        <f>IF(Assumptions!$B$27&gt;BM26+12,BM26+12,Assumptions!$B$27)</f>
        <v>19</v>
      </c>
      <c r="BO26" s="69">
        <f>IF(Assumptions!$B$27&gt;BN26+12,BN26+12,Assumptions!$B$27)</f>
        <v>31</v>
      </c>
      <c r="BP26" s="69">
        <f>IF(Assumptions!$B$27&gt;BO26+12,BO26+12,Assumptions!$B$27)</f>
        <v>43</v>
      </c>
      <c r="BQ26" s="69">
        <f>IF(Assumptions!$B$27&gt;BP26+12,BP26+12,Assumptions!$B$27)</f>
        <v>48</v>
      </c>
      <c r="BR26" s="69">
        <f>IF(Assumptions!$B$27&gt;BQ26+12,BQ26+12,Assumptions!$B$27)</f>
        <v>48</v>
      </c>
      <c r="BS26" s="69">
        <f>IF(Assumptions!$B$27&gt;BR26+12,BR26+12,Assumptions!$B$27)</f>
        <v>48</v>
      </c>
      <c r="BT26" s="69">
        <f>IF(Assumptions!$B$27&gt;BS26+12,BS26+12,Assumptions!$B$27)</f>
        <v>48</v>
      </c>
      <c r="BU26" s="50" t="str">
        <f t="shared" si="8"/>
        <v>Jun</v>
      </c>
      <c r="BV26" s="69">
        <f>IF(Assumptions!$B$27&gt;7,7,Assumptions!$B$27)</f>
        <v>7</v>
      </c>
      <c r="BW26" s="69">
        <f>IF(Assumptions!$B$27&gt;BV26+12,BV26+12,Assumptions!$B$27)</f>
        <v>19</v>
      </c>
      <c r="BX26" s="69">
        <f>IF(Assumptions!$B$27&gt;BW26+12,BW26+12,Assumptions!$B$27)</f>
        <v>31</v>
      </c>
      <c r="BY26" s="69">
        <f>IF(Assumptions!$B$27&gt;BX26+12,BX26+12,Assumptions!$B$27)</f>
        <v>43</v>
      </c>
      <c r="BZ26" s="69">
        <f>IF(Assumptions!$B$27&gt;BY26+12,BY26+12,Assumptions!$B$27)</f>
        <v>48</v>
      </c>
      <c r="CA26" s="69">
        <f>IF(Assumptions!$B$27&gt;BZ26+12,BZ26+12,Assumptions!$B$27)</f>
        <v>48</v>
      </c>
      <c r="CB26" s="69">
        <f>IF(Assumptions!$B$27&gt;CA26+12,CA26+12,Assumptions!$B$27)</f>
        <v>48</v>
      </c>
      <c r="CC26" s="69">
        <f>IF(Assumptions!$B$27&gt;CB26+12,CB26+12,Assumptions!$B$27)</f>
        <v>48</v>
      </c>
      <c r="CD26" s="50" t="str">
        <f t="shared" si="9"/>
        <v>Jun</v>
      </c>
      <c r="CE26" s="69">
        <f>IF(Assumptions!$B$27&gt;7,7,Assumptions!$B$27)</f>
        <v>7</v>
      </c>
      <c r="CF26" s="69">
        <f>IF(Assumptions!$B$27&gt;CE26+12,CE26+12,Assumptions!$B$27)</f>
        <v>19</v>
      </c>
      <c r="CG26" s="69">
        <f>IF(Assumptions!$B$27&gt;CF26+12,CF26+12,Assumptions!$B$27)</f>
        <v>31</v>
      </c>
      <c r="CH26" s="69">
        <f>IF(Assumptions!$B$27&gt;CG26+12,CG26+12,Assumptions!$B$27)</f>
        <v>43</v>
      </c>
      <c r="CI26" s="69">
        <f>IF(Assumptions!$B$27&gt;CH26+12,CH26+12,Assumptions!$B$27)</f>
        <v>48</v>
      </c>
      <c r="CJ26" s="69">
        <f>IF(Assumptions!$B$27&gt;CI26+12,CI26+12,Assumptions!$B$27)</f>
        <v>48</v>
      </c>
      <c r="CK26" s="69">
        <f>IF(Assumptions!$B$27&gt;CJ26+12,CJ26+12,Assumptions!$B$27)</f>
        <v>48</v>
      </c>
      <c r="CL26" s="69">
        <f>IF(Assumptions!$B$27&gt;CK26+12,CK26+12,Assumptions!$B$27)</f>
        <v>48</v>
      </c>
    </row>
    <row r="27" spans="1:90" ht="13.7" customHeight="1">
      <c r="A27" s="50" t="str">
        <f t="shared" si="0"/>
        <v>Jul</v>
      </c>
      <c r="B27" s="41">
        <f>IF(Assumptions!$B$27&gt;6,6,Assumptions!$B$27)</f>
        <v>6</v>
      </c>
      <c r="C27" s="41">
        <f>IF(Assumptions!$B$27&gt;B27+12,B27+12,Assumptions!$B$27)</f>
        <v>18</v>
      </c>
      <c r="D27" s="41">
        <f>IF(Assumptions!$B$27&gt;C27+12,C27+12,Assumptions!$B$27)</f>
        <v>30</v>
      </c>
      <c r="E27" s="41">
        <f>IF(Assumptions!$B$27&gt;D27+12,D27+12,Assumptions!$B$27)</f>
        <v>42</v>
      </c>
      <c r="F27" s="41">
        <f>IF(Assumptions!$B$27&gt;E27+12,E27+12,Assumptions!$B$27)</f>
        <v>48</v>
      </c>
      <c r="G27" s="41">
        <f>IF(Assumptions!$B$27&gt;F27+12,F27+12,Assumptions!$B$27)</f>
        <v>48</v>
      </c>
      <c r="H27" s="41">
        <f>IF(Assumptions!$B$27&gt;G27+12,G27+12,Assumptions!$B$27)</f>
        <v>48</v>
      </c>
      <c r="I27" s="41">
        <f>IF(Assumptions!$B$27&gt;H27+12,H27+12,Assumptions!$B$27)</f>
        <v>48</v>
      </c>
      <c r="J27" s="68" t="str">
        <f t="shared" si="1"/>
        <v>Jul</v>
      </c>
      <c r="K27" s="41">
        <f>IF(Assumptions!$B$27&gt;6,6,Assumptions!$B$27)</f>
        <v>6</v>
      </c>
      <c r="L27" s="69">
        <f>IF(Assumptions!$B$27&gt;K27+12,K27+12,Assumptions!$B$27)</f>
        <v>18</v>
      </c>
      <c r="M27" s="69">
        <f>IF(Assumptions!$B$27&gt;L27+12,L27+12,Assumptions!$B$27)</f>
        <v>30</v>
      </c>
      <c r="N27" s="69">
        <f>IF(Assumptions!$B$27&gt;M27+12,M27+12,Assumptions!$B$27)</f>
        <v>42</v>
      </c>
      <c r="O27" s="69">
        <f>IF(Assumptions!$B$27&gt;N27+12,N27+12,Assumptions!$B$27)</f>
        <v>48</v>
      </c>
      <c r="P27" s="69">
        <f>IF(Assumptions!$B$27&gt;O27+12,O27+12,Assumptions!$B$27)</f>
        <v>48</v>
      </c>
      <c r="Q27" s="69">
        <f>IF(Assumptions!$B$27&gt;P27+12,P27+12,Assumptions!$B$27)</f>
        <v>48</v>
      </c>
      <c r="R27" s="69">
        <f>IF(Assumptions!$B$27&gt;Q27+12,Q27+12,Assumptions!$B$27)</f>
        <v>48</v>
      </c>
      <c r="S27" s="50" t="str">
        <f t="shared" si="2"/>
        <v>Jul</v>
      </c>
      <c r="T27" s="69">
        <f>IF(Assumptions!$B$27&gt;6,6,Assumptions!$B$27)</f>
        <v>6</v>
      </c>
      <c r="U27" s="69">
        <f>IF(Assumptions!$B$27&gt;T27+12,T27+12,Assumptions!$B$27)</f>
        <v>18</v>
      </c>
      <c r="V27" s="69">
        <f>IF(Assumptions!$B$27&gt;U27+12,U27+12,Assumptions!$B$27)</f>
        <v>30</v>
      </c>
      <c r="W27" s="69">
        <f>IF(Assumptions!$B$27&gt;V27+12,V27+12,Assumptions!$B$27)</f>
        <v>42</v>
      </c>
      <c r="X27" s="69">
        <f>IF(Assumptions!$B$27&gt;W27+12,W27+12,Assumptions!$B$27)</f>
        <v>48</v>
      </c>
      <c r="Y27" s="69">
        <f>IF(Assumptions!$B$27&gt;X27+12,X27+12,Assumptions!$B$27)</f>
        <v>48</v>
      </c>
      <c r="Z27" s="69">
        <f>IF(Assumptions!$B$27&gt;Y27+12,Y27+12,Assumptions!$B$27)</f>
        <v>48</v>
      </c>
      <c r="AA27" s="69">
        <f>IF(Assumptions!$B$27&gt;Z27+12,Z27+12,Assumptions!$B$27)</f>
        <v>48</v>
      </c>
      <c r="AB27" s="50" t="str">
        <f t="shared" si="3"/>
        <v>Jul</v>
      </c>
      <c r="AC27" s="69">
        <f>IF(Assumptions!$B$27&gt;6,6,Assumptions!$B$27)</f>
        <v>6</v>
      </c>
      <c r="AD27" s="69">
        <f>IF(Assumptions!$B$27&gt;AC27+12,AC27+12,Assumptions!$B$27)</f>
        <v>18</v>
      </c>
      <c r="AE27" s="69">
        <f>IF(Assumptions!$B$27&gt;AD27+12,AD27+12,Assumptions!$B$27)</f>
        <v>30</v>
      </c>
      <c r="AF27" s="69">
        <f>IF(Assumptions!$B$27&gt;AE27+12,AE27+12,Assumptions!$B$27)</f>
        <v>42</v>
      </c>
      <c r="AG27" s="69">
        <f>IF(Assumptions!$B$27&gt;AF27+12,AF27+12,Assumptions!$B$27)</f>
        <v>48</v>
      </c>
      <c r="AH27" s="69">
        <f>IF(Assumptions!$B$27&gt;AG27+12,AG27+12,Assumptions!$B$27)</f>
        <v>48</v>
      </c>
      <c r="AI27" s="69">
        <f>IF(Assumptions!$B$27&gt;AH27+12,AH27+12,Assumptions!$B$27)</f>
        <v>48</v>
      </c>
      <c r="AJ27" s="69">
        <f>IF(Assumptions!$B$27&gt;AI27+12,AI27+12,Assumptions!$B$27)</f>
        <v>48</v>
      </c>
      <c r="AK27" s="50" t="str">
        <f t="shared" si="4"/>
        <v>Jul</v>
      </c>
      <c r="AL27" s="69">
        <f>IF(Assumptions!$B$27&gt;6,6,Assumptions!$B$27)</f>
        <v>6</v>
      </c>
      <c r="AM27" s="69">
        <f>IF(Assumptions!$B$27&gt;AL27+12,AL27+12,Assumptions!$B$27)</f>
        <v>18</v>
      </c>
      <c r="AN27" s="69">
        <f>IF(Assumptions!$B$27&gt;AM27+12,AM27+12,Assumptions!$B$27)</f>
        <v>30</v>
      </c>
      <c r="AO27" s="69">
        <f>IF(Assumptions!$B$27&gt;AN27+12,AN27+12,Assumptions!$B$27)</f>
        <v>42</v>
      </c>
      <c r="AP27" s="69">
        <f>IF(Assumptions!$B$27&gt;AO27+12,AO27+12,Assumptions!$B$27)</f>
        <v>48</v>
      </c>
      <c r="AQ27" s="69">
        <f>IF(Assumptions!$B$27&gt;AP27+12,AP27+12,Assumptions!$B$27)</f>
        <v>48</v>
      </c>
      <c r="AR27" s="69">
        <f>IF(Assumptions!$B$27&gt;AQ27+12,AQ27+12,Assumptions!$B$27)</f>
        <v>48</v>
      </c>
      <c r="AS27" s="69">
        <f>IF(Assumptions!$B$27&gt;AR27+12,AR27+12,Assumptions!$B$27)</f>
        <v>48</v>
      </c>
      <c r="AT27" s="50" t="str">
        <f t="shared" si="5"/>
        <v>Jul</v>
      </c>
      <c r="AU27" s="69">
        <f>IF(Assumptions!$B$27&gt;6,6,Assumptions!$B$27)</f>
        <v>6</v>
      </c>
      <c r="AV27" s="69">
        <f>IF(Assumptions!$B$27&gt;AU27+12,AU27+12,Assumptions!$B$27)</f>
        <v>18</v>
      </c>
      <c r="AW27" s="69">
        <f>IF(Assumptions!$B$27&gt;AV27+12,AV27+12,Assumptions!$B$27)</f>
        <v>30</v>
      </c>
      <c r="AX27" s="69">
        <f>IF(Assumptions!$B$27&gt;AW27+12,AW27+12,Assumptions!$B$27)</f>
        <v>42</v>
      </c>
      <c r="AY27" s="69">
        <f>IF(Assumptions!$B$27&gt;AX27+12,AX27+12,Assumptions!$B$27)</f>
        <v>48</v>
      </c>
      <c r="AZ27" s="69">
        <f>IF(Assumptions!$B$27&gt;AY27+12,AY27+12,Assumptions!$B$27)</f>
        <v>48</v>
      </c>
      <c r="BA27" s="69">
        <f>IF(Assumptions!$B$27&gt;AZ27+12,AZ27+12,Assumptions!$B$27)</f>
        <v>48</v>
      </c>
      <c r="BB27" s="69">
        <f>IF(Assumptions!$B$27&gt;BA27+12,BA27+12,Assumptions!$B$27)</f>
        <v>48</v>
      </c>
      <c r="BC27" s="50" t="str">
        <f t="shared" si="6"/>
        <v>Jul</v>
      </c>
      <c r="BD27" s="69">
        <f>IF(Assumptions!$B$27&gt;6,6,Assumptions!$B$27)</f>
        <v>6</v>
      </c>
      <c r="BE27" s="69">
        <f>IF(Assumptions!$B$27&gt;BD27+12,BD27+12,Assumptions!$B$27)</f>
        <v>18</v>
      </c>
      <c r="BF27" s="69">
        <f>IF(Assumptions!$B$27&gt;BE27+12,BE27+12,Assumptions!$B$27)</f>
        <v>30</v>
      </c>
      <c r="BG27" s="69">
        <f>IF(Assumptions!$B$27&gt;BF27+12,BF27+12,Assumptions!$B$27)</f>
        <v>42</v>
      </c>
      <c r="BH27" s="69">
        <f>IF(Assumptions!$B$27&gt;BG27+12,BG27+12,Assumptions!$B$27)</f>
        <v>48</v>
      </c>
      <c r="BI27" s="69">
        <f>IF(Assumptions!$B$27&gt;BH27+12,BH27+12,Assumptions!$B$27)</f>
        <v>48</v>
      </c>
      <c r="BJ27" s="69">
        <f>IF(Assumptions!$B$27&gt;BI27+12,BI27+12,Assumptions!$B$27)</f>
        <v>48</v>
      </c>
      <c r="BK27" s="69">
        <f>IF(Assumptions!$B$27&gt;BJ27+12,BJ27+12,Assumptions!$B$27)</f>
        <v>48</v>
      </c>
      <c r="BL27" s="50" t="str">
        <f t="shared" si="7"/>
        <v>Jul</v>
      </c>
      <c r="BM27" s="69">
        <f>IF(Assumptions!$B$27&gt;6,6,Assumptions!$B$27)</f>
        <v>6</v>
      </c>
      <c r="BN27" s="69">
        <f>IF(Assumptions!$B$27&gt;BM27+12,BM27+12,Assumptions!$B$27)</f>
        <v>18</v>
      </c>
      <c r="BO27" s="69">
        <f>IF(Assumptions!$B$27&gt;BN27+12,BN27+12,Assumptions!$B$27)</f>
        <v>30</v>
      </c>
      <c r="BP27" s="69">
        <f>IF(Assumptions!$B$27&gt;BO27+12,BO27+12,Assumptions!$B$27)</f>
        <v>42</v>
      </c>
      <c r="BQ27" s="69">
        <f>IF(Assumptions!$B$27&gt;BP27+12,BP27+12,Assumptions!$B$27)</f>
        <v>48</v>
      </c>
      <c r="BR27" s="69">
        <f>IF(Assumptions!$B$27&gt;BQ27+12,BQ27+12,Assumptions!$B$27)</f>
        <v>48</v>
      </c>
      <c r="BS27" s="69">
        <f>IF(Assumptions!$B$27&gt;BR27+12,BR27+12,Assumptions!$B$27)</f>
        <v>48</v>
      </c>
      <c r="BT27" s="69">
        <f>IF(Assumptions!$B$27&gt;BS27+12,BS27+12,Assumptions!$B$27)</f>
        <v>48</v>
      </c>
      <c r="BU27" s="50" t="str">
        <f t="shared" si="8"/>
        <v>Jul</v>
      </c>
      <c r="BV27" s="69">
        <f>IF(Assumptions!$B$27&gt;6,6,Assumptions!$B$27)</f>
        <v>6</v>
      </c>
      <c r="BW27" s="69">
        <f>IF(Assumptions!$B$27&gt;BV27+12,BV27+12,Assumptions!$B$27)</f>
        <v>18</v>
      </c>
      <c r="BX27" s="69">
        <f>IF(Assumptions!$B$27&gt;BW27+12,BW27+12,Assumptions!$B$27)</f>
        <v>30</v>
      </c>
      <c r="BY27" s="69">
        <f>IF(Assumptions!$B$27&gt;BX27+12,BX27+12,Assumptions!$B$27)</f>
        <v>42</v>
      </c>
      <c r="BZ27" s="69">
        <f>IF(Assumptions!$B$27&gt;BY27+12,BY27+12,Assumptions!$B$27)</f>
        <v>48</v>
      </c>
      <c r="CA27" s="69">
        <f>IF(Assumptions!$B$27&gt;BZ27+12,BZ27+12,Assumptions!$B$27)</f>
        <v>48</v>
      </c>
      <c r="CB27" s="69">
        <f>IF(Assumptions!$B$27&gt;CA27+12,CA27+12,Assumptions!$B$27)</f>
        <v>48</v>
      </c>
      <c r="CC27" s="69">
        <f>IF(Assumptions!$B$27&gt;CB27+12,CB27+12,Assumptions!$B$27)</f>
        <v>48</v>
      </c>
      <c r="CD27" s="50" t="str">
        <f t="shared" si="9"/>
        <v>Jul</v>
      </c>
      <c r="CE27" s="69">
        <f>IF(Assumptions!$B$27&gt;6,6,Assumptions!$B$27)</f>
        <v>6</v>
      </c>
      <c r="CF27" s="69">
        <f>IF(Assumptions!$B$27&gt;CE27+12,CE27+12,Assumptions!$B$27)</f>
        <v>18</v>
      </c>
      <c r="CG27" s="69">
        <f>IF(Assumptions!$B$27&gt;CF27+12,CF27+12,Assumptions!$B$27)</f>
        <v>30</v>
      </c>
      <c r="CH27" s="69">
        <f>IF(Assumptions!$B$27&gt;CG27+12,CG27+12,Assumptions!$B$27)</f>
        <v>42</v>
      </c>
      <c r="CI27" s="69">
        <f>IF(Assumptions!$B$27&gt;CH27+12,CH27+12,Assumptions!$B$27)</f>
        <v>48</v>
      </c>
      <c r="CJ27" s="69">
        <f>IF(Assumptions!$B$27&gt;CI27+12,CI27+12,Assumptions!$B$27)</f>
        <v>48</v>
      </c>
      <c r="CK27" s="69">
        <f>IF(Assumptions!$B$27&gt;CJ27+12,CJ27+12,Assumptions!$B$27)</f>
        <v>48</v>
      </c>
      <c r="CL27" s="69">
        <f>IF(Assumptions!$B$27&gt;CK27+12,CK27+12,Assumptions!$B$27)</f>
        <v>48</v>
      </c>
    </row>
    <row r="28" spans="1:90" ht="13.7" customHeight="1">
      <c r="A28" s="50" t="str">
        <f t="shared" si="0"/>
        <v>Aug</v>
      </c>
      <c r="B28" s="41">
        <f>IF(Assumptions!$B$27&gt;5,5,Assumptions!$B$27)</f>
        <v>5</v>
      </c>
      <c r="C28" s="41">
        <f>IF(Assumptions!$B$27&gt;B28+12,B28+12,Assumptions!$B$27)</f>
        <v>17</v>
      </c>
      <c r="D28" s="41">
        <f>IF(Assumptions!$B$27&gt;C28+12,C28+12,Assumptions!$B$27)</f>
        <v>29</v>
      </c>
      <c r="E28" s="41">
        <f>IF(Assumptions!$B$27&gt;D28+12,D28+12,Assumptions!$B$27)</f>
        <v>41</v>
      </c>
      <c r="F28" s="41">
        <f>IF(Assumptions!$B$27&gt;E28+12,E28+12,Assumptions!$B$27)</f>
        <v>48</v>
      </c>
      <c r="G28" s="41">
        <f>IF(Assumptions!$B$27&gt;F28+12,F28+12,Assumptions!$B$27)</f>
        <v>48</v>
      </c>
      <c r="H28" s="41">
        <f>IF(Assumptions!$B$27&gt;G28+12,G28+12,Assumptions!$B$27)</f>
        <v>48</v>
      </c>
      <c r="I28" s="41">
        <f>IF(Assumptions!$B$27&gt;H28+12,H28+12,Assumptions!$B$27)</f>
        <v>48</v>
      </c>
      <c r="J28" s="68" t="str">
        <f t="shared" si="1"/>
        <v>Aug</v>
      </c>
      <c r="K28" s="41">
        <f>IF(Assumptions!$B$27&gt;5,5,Assumptions!$B$27)</f>
        <v>5</v>
      </c>
      <c r="L28" s="69">
        <f>IF(Assumptions!$B$27&gt;K28+12,K28+12,Assumptions!$B$27)</f>
        <v>17</v>
      </c>
      <c r="M28" s="69">
        <f>IF(Assumptions!$B$27&gt;L28+12,L28+12,Assumptions!$B$27)</f>
        <v>29</v>
      </c>
      <c r="N28" s="69">
        <f>IF(Assumptions!$B$27&gt;M28+12,M28+12,Assumptions!$B$27)</f>
        <v>41</v>
      </c>
      <c r="O28" s="69">
        <f>IF(Assumptions!$B$27&gt;N28+12,N28+12,Assumptions!$B$27)</f>
        <v>48</v>
      </c>
      <c r="P28" s="69">
        <f>IF(Assumptions!$B$27&gt;O28+12,O28+12,Assumptions!$B$27)</f>
        <v>48</v>
      </c>
      <c r="Q28" s="69">
        <f>IF(Assumptions!$B$27&gt;P28+12,P28+12,Assumptions!$B$27)</f>
        <v>48</v>
      </c>
      <c r="R28" s="69">
        <f>IF(Assumptions!$B$27&gt;Q28+12,Q28+12,Assumptions!$B$27)</f>
        <v>48</v>
      </c>
      <c r="S28" s="50" t="str">
        <f t="shared" si="2"/>
        <v>Aug</v>
      </c>
      <c r="T28" s="69">
        <f>IF(Assumptions!$B$27&gt;5,5,Assumptions!$B$27)</f>
        <v>5</v>
      </c>
      <c r="U28" s="69">
        <f>IF(Assumptions!$B$27&gt;T28+12,T28+12,Assumptions!$B$27)</f>
        <v>17</v>
      </c>
      <c r="V28" s="69">
        <f>IF(Assumptions!$B$27&gt;U28+12,U28+12,Assumptions!$B$27)</f>
        <v>29</v>
      </c>
      <c r="W28" s="69">
        <f>IF(Assumptions!$B$27&gt;V28+12,V28+12,Assumptions!$B$27)</f>
        <v>41</v>
      </c>
      <c r="X28" s="69">
        <f>IF(Assumptions!$B$27&gt;W28+12,W28+12,Assumptions!$B$27)</f>
        <v>48</v>
      </c>
      <c r="Y28" s="69">
        <f>IF(Assumptions!$B$27&gt;X28+12,X28+12,Assumptions!$B$27)</f>
        <v>48</v>
      </c>
      <c r="Z28" s="69">
        <f>IF(Assumptions!$B$27&gt;Y28+12,Y28+12,Assumptions!$B$27)</f>
        <v>48</v>
      </c>
      <c r="AA28" s="69">
        <f>IF(Assumptions!$B$27&gt;Z28+12,Z28+12,Assumptions!$B$27)</f>
        <v>48</v>
      </c>
      <c r="AB28" s="50" t="str">
        <f t="shared" si="3"/>
        <v>Aug</v>
      </c>
      <c r="AC28" s="69">
        <f>IF(Assumptions!$B$27&gt;5,5,Assumptions!$B$27)</f>
        <v>5</v>
      </c>
      <c r="AD28" s="69">
        <f>IF(Assumptions!$B$27&gt;AC28+12,AC28+12,Assumptions!$B$27)</f>
        <v>17</v>
      </c>
      <c r="AE28" s="69">
        <f>IF(Assumptions!$B$27&gt;AD28+12,AD28+12,Assumptions!$B$27)</f>
        <v>29</v>
      </c>
      <c r="AF28" s="69">
        <f>IF(Assumptions!$B$27&gt;AE28+12,AE28+12,Assumptions!$B$27)</f>
        <v>41</v>
      </c>
      <c r="AG28" s="69">
        <f>IF(Assumptions!$B$27&gt;AF28+12,AF28+12,Assumptions!$B$27)</f>
        <v>48</v>
      </c>
      <c r="AH28" s="69">
        <f>IF(Assumptions!$B$27&gt;AG28+12,AG28+12,Assumptions!$B$27)</f>
        <v>48</v>
      </c>
      <c r="AI28" s="69">
        <f>IF(Assumptions!$B$27&gt;AH28+12,AH28+12,Assumptions!$B$27)</f>
        <v>48</v>
      </c>
      <c r="AJ28" s="69">
        <f>IF(Assumptions!$B$27&gt;AI28+12,AI28+12,Assumptions!$B$27)</f>
        <v>48</v>
      </c>
      <c r="AK28" s="50" t="str">
        <f t="shared" si="4"/>
        <v>Aug</v>
      </c>
      <c r="AL28" s="69">
        <f>IF(Assumptions!$B$27&gt;5,5,Assumptions!$B$27)</f>
        <v>5</v>
      </c>
      <c r="AM28" s="69">
        <f>IF(Assumptions!$B$27&gt;AL28+12,AL28+12,Assumptions!$B$27)</f>
        <v>17</v>
      </c>
      <c r="AN28" s="69">
        <f>IF(Assumptions!$B$27&gt;AM28+12,AM28+12,Assumptions!$B$27)</f>
        <v>29</v>
      </c>
      <c r="AO28" s="69">
        <f>IF(Assumptions!$B$27&gt;AN28+12,AN28+12,Assumptions!$B$27)</f>
        <v>41</v>
      </c>
      <c r="AP28" s="69">
        <f>IF(Assumptions!$B$27&gt;AO28+12,AO28+12,Assumptions!$B$27)</f>
        <v>48</v>
      </c>
      <c r="AQ28" s="69">
        <f>IF(Assumptions!$B$27&gt;AP28+12,AP28+12,Assumptions!$B$27)</f>
        <v>48</v>
      </c>
      <c r="AR28" s="69">
        <f>IF(Assumptions!$B$27&gt;AQ28+12,AQ28+12,Assumptions!$B$27)</f>
        <v>48</v>
      </c>
      <c r="AS28" s="69">
        <f>IF(Assumptions!$B$27&gt;AR28+12,AR28+12,Assumptions!$B$27)</f>
        <v>48</v>
      </c>
      <c r="AT28" s="50" t="str">
        <f t="shared" si="5"/>
        <v>Aug</v>
      </c>
      <c r="AU28" s="69">
        <f>IF(Assumptions!$B$27&gt;5,5,Assumptions!$B$27)</f>
        <v>5</v>
      </c>
      <c r="AV28" s="69">
        <f>IF(Assumptions!$B$27&gt;AU28+12,AU28+12,Assumptions!$B$27)</f>
        <v>17</v>
      </c>
      <c r="AW28" s="69">
        <f>IF(Assumptions!$B$27&gt;AV28+12,AV28+12,Assumptions!$B$27)</f>
        <v>29</v>
      </c>
      <c r="AX28" s="69">
        <f>IF(Assumptions!$B$27&gt;AW28+12,AW28+12,Assumptions!$B$27)</f>
        <v>41</v>
      </c>
      <c r="AY28" s="69">
        <f>IF(Assumptions!$B$27&gt;AX28+12,AX28+12,Assumptions!$B$27)</f>
        <v>48</v>
      </c>
      <c r="AZ28" s="69">
        <f>IF(Assumptions!$B$27&gt;AY28+12,AY28+12,Assumptions!$B$27)</f>
        <v>48</v>
      </c>
      <c r="BA28" s="69">
        <f>IF(Assumptions!$B$27&gt;AZ28+12,AZ28+12,Assumptions!$B$27)</f>
        <v>48</v>
      </c>
      <c r="BB28" s="69">
        <f>IF(Assumptions!$B$27&gt;BA28+12,BA28+12,Assumptions!$B$27)</f>
        <v>48</v>
      </c>
      <c r="BC28" s="50" t="str">
        <f t="shared" si="6"/>
        <v>Aug</v>
      </c>
      <c r="BD28" s="69">
        <f>IF(Assumptions!$B$27&gt;5,5,Assumptions!$B$27)</f>
        <v>5</v>
      </c>
      <c r="BE28" s="69">
        <f>IF(Assumptions!$B$27&gt;BD28+12,BD28+12,Assumptions!$B$27)</f>
        <v>17</v>
      </c>
      <c r="BF28" s="69">
        <f>IF(Assumptions!$B$27&gt;BE28+12,BE28+12,Assumptions!$B$27)</f>
        <v>29</v>
      </c>
      <c r="BG28" s="69">
        <f>IF(Assumptions!$B$27&gt;BF28+12,BF28+12,Assumptions!$B$27)</f>
        <v>41</v>
      </c>
      <c r="BH28" s="69">
        <f>IF(Assumptions!$B$27&gt;BG28+12,BG28+12,Assumptions!$B$27)</f>
        <v>48</v>
      </c>
      <c r="BI28" s="69">
        <f>IF(Assumptions!$B$27&gt;BH28+12,BH28+12,Assumptions!$B$27)</f>
        <v>48</v>
      </c>
      <c r="BJ28" s="69">
        <f>IF(Assumptions!$B$27&gt;BI28+12,BI28+12,Assumptions!$B$27)</f>
        <v>48</v>
      </c>
      <c r="BK28" s="69">
        <f>IF(Assumptions!$B$27&gt;BJ28+12,BJ28+12,Assumptions!$B$27)</f>
        <v>48</v>
      </c>
      <c r="BL28" s="50" t="str">
        <f t="shared" si="7"/>
        <v>Aug</v>
      </c>
      <c r="BM28" s="69">
        <f>IF(Assumptions!$B$27&gt;5,5,Assumptions!$B$27)</f>
        <v>5</v>
      </c>
      <c r="BN28" s="69">
        <f>IF(Assumptions!$B$27&gt;BM28+12,BM28+12,Assumptions!$B$27)</f>
        <v>17</v>
      </c>
      <c r="BO28" s="69">
        <f>IF(Assumptions!$B$27&gt;BN28+12,BN28+12,Assumptions!$B$27)</f>
        <v>29</v>
      </c>
      <c r="BP28" s="69">
        <f>IF(Assumptions!$B$27&gt;BO28+12,BO28+12,Assumptions!$B$27)</f>
        <v>41</v>
      </c>
      <c r="BQ28" s="69">
        <f>IF(Assumptions!$B$27&gt;BP28+12,BP28+12,Assumptions!$B$27)</f>
        <v>48</v>
      </c>
      <c r="BR28" s="69">
        <f>IF(Assumptions!$B$27&gt;BQ28+12,BQ28+12,Assumptions!$B$27)</f>
        <v>48</v>
      </c>
      <c r="BS28" s="69">
        <f>IF(Assumptions!$B$27&gt;BR28+12,BR28+12,Assumptions!$B$27)</f>
        <v>48</v>
      </c>
      <c r="BT28" s="69">
        <f>IF(Assumptions!$B$27&gt;BS28+12,BS28+12,Assumptions!$B$27)</f>
        <v>48</v>
      </c>
      <c r="BU28" s="50" t="str">
        <f t="shared" si="8"/>
        <v>Aug</v>
      </c>
      <c r="BV28" s="69">
        <f>IF(Assumptions!$B$27&gt;5,5,Assumptions!$B$27)</f>
        <v>5</v>
      </c>
      <c r="BW28" s="69">
        <f>IF(Assumptions!$B$27&gt;BV28+12,BV28+12,Assumptions!$B$27)</f>
        <v>17</v>
      </c>
      <c r="BX28" s="69">
        <f>IF(Assumptions!$B$27&gt;BW28+12,BW28+12,Assumptions!$B$27)</f>
        <v>29</v>
      </c>
      <c r="BY28" s="69">
        <f>IF(Assumptions!$B$27&gt;BX28+12,BX28+12,Assumptions!$B$27)</f>
        <v>41</v>
      </c>
      <c r="BZ28" s="69">
        <f>IF(Assumptions!$B$27&gt;BY28+12,BY28+12,Assumptions!$B$27)</f>
        <v>48</v>
      </c>
      <c r="CA28" s="69">
        <f>IF(Assumptions!$B$27&gt;BZ28+12,BZ28+12,Assumptions!$B$27)</f>
        <v>48</v>
      </c>
      <c r="CB28" s="69">
        <f>IF(Assumptions!$B$27&gt;CA28+12,CA28+12,Assumptions!$B$27)</f>
        <v>48</v>
      </c>
      <c r="CC28" s="69">
        <f>IF(Assumptions!$B$27&gt;CB28+12,CB28+12,Assumptions!$B$27)</f>
        <v>48</v>
      </c>
      <c r="CD28" s="50" t="str">
        <f t="shared" si="9"/>
        <v>Aug</v>
      </c>
      <c r="CE28" s="69">
        <f>IF(Assumptions!$B$27&gt;5,5,Assumptions!$B$27)</f>
        <v>5</v>
      </c>
      <c r="CF28" s="69">
        <f>IF(Assumptions!$B$27&gt;CE28+12,CE28+12,Assumptions!$B$27)</f>
        <v>17</v>
      </c>
      <c r="CG28" s="69">
        <f>IF(Assumptions!$B$27&gt;CF28+12,CF28+12,Assumptions!$B$27)</f>
        <v>29</v>
      </c>
      <c r="CH28" s="69">
        <f>IF(Assumptions!$B$27&gt;CG28+12,CG28+12,Assumptions!$B$27)</f>
        <v>41</v>
      </c>
      <c r="CI28" s="69">
        <f>IF(Assumptions!$B$27&gt;CH28+12,CH28+12,Assumptions!$B$27)</f>
        <v>48</v>
      </c>
      <c r="CJ28" s="69">
        <f>IF(Assumptions!$B$27&gt;CI28+12,CI28+12,Assumptions!$B$27)</f>
        <v>48</v>
      </c>
      <c r="CK28" s="69">
        <f>IF(Assumptions!$B$27&gt;CJ28+12,CJ28+12,Assumptions!$B$27)</f>
        <v>48</v>
      </c>
      <c r="CL28" s="69">
        <f>IF(Assumptions!$B$27&gt;CK28+12,CK28+12,Assumptions!$B$27)</f>
        <v>48</v>
      </c>
    </row>
    <row r="29" spans="1:90" ht="13.7" customHeight="1">
      <c r="A29" s="50" t="str">
        <f t="shared" si="0"/>
        <v>Sep</v>
      </c>
      <c r="B29" s="41">
        <f>IF(Assumptions!$B$27&gt;4,4,Assumptions!$B$27)</f>
        <v>4</v>
      </c>
      <c r="C29" s="41">
        <f>IF(Assumptions!$B$27&gt;B29+12,B29+12,Assumptions!$B$27)</f>
        <v>16</v>
      </c>
      <c r="D29" s="41">
        <f>IF(Assumptions!$B$27&gt;C29+12,C29+12,Assumptions!$B$27)</f>
        <v>28</v>
      </c>
      <c r="E29" s="41">
        <f>IF(Assumptions!$B$27&gt;D29+12,D29+12,Assumptions!$B$27)</f>
        <v>40</v>
      </c>
      <c r="F29" s="41">
        <f>IF(Assumptions!$B$27&gt;E29+12,E29+12,Assumptions!$B$27)</f>
        <v>48</v>
      </c>
      <c r="G29" s="41">
        <f>IF(Assumptions!$B$27&gt;F29+12,F29+12,Assumptions!$B$27)</f>
        <v>48</v>
      </c>
      <c r="H29" s="41">
        <f>IF(Assumptions!$B$27&gt;G29+12,G29+12,Assumptions!$B$27)</f>
        <v>48</v>
      </c>
      <c r="I29" s="41">
        <f>IF(Assumptions!$B$27&gt;H29+12,H29+12,Assumptions!$B$27)</f>
        <v>48</v>
      </c>
      <c r="J29" s="68" t="str">
        <f t="shared" si="1"/>
        <v>Sep</v>
      </c>
      <c r="K29" s="41">
        <f>IF(Assumptions!$B$27&gt;4,4,Assumptions!$B$27)</f>
        <v>4</v>
      </c>
      <c r="L29" s="69">
        <f>IF(Assumptions!$B$27&gt;K29+12,K29+12,Assumptions!$B$27)</f>
        <v>16</v>
      </c>
      <c r="M29" s="69">
        <f>IF(Assumptions!$B$27&gt;L29+12,L29+12,Assumptions!$B$27)</f>
        <v>28</v>
      </c>
      <c r="N29" s="69">
        <f>IF(Assumptions!$B$27&gt;M29+12,M29+12,Assumptions!$B$27)</f>
        <v>40</v>
      </c>
      <c r="O29" s="69">
        <f>IF(Assumptions!$B$27&gt;N29+12,N29+12,Assumptions!$B$27)</f>
        <v>48</v>
      </c>
      <c r="P29" s="69">
        <f>IF(Assumptions!$B$27&gt;O29+12,O29+12,Assumptions!$B$27)</f>
        <v>48</v>
      </c>
      <c r="Q29" s="69">
        <f>IF(Assumptions!$B$27&gt;P29+12,P29+12,Assumptions!$B$27)</f>
        <v>48</v>
      </c>
      <c r="R29" s="69">
        <f>IF(Assumptions!$B$27&gt;Q29+12,Q29+12,Assumptions!$B$27)</f>
        <v>48</v>
      </c>
      <c r="S29" s="50" t="str">
        <f t="shared" si="2"/>
        <v>Sep</v>
      </c>
      <c r="T29" s="69">
        <f>IF(Assumptions!$B$27&gt;4,4,Assumptions!$B$27)</f>
        <v>4</v>
      </c>
      <c r="U29" s="69">
        <f>IF(Assumptions!$B$27&gt;T29+12,T29+12,Assumptions!$B$27)</f>
        <v>16</v>
      </c>
      <c r="V29" s="69">
        <f>IF(Assumptions!$B$27&gt;U29+12,U29+12,Assumptions!$B$27)</f>
        <v>28</v>
      </c>
      <c r="W29" s="69">
        <f>IF(Assumptions!$B$27&gt;V29+12,V29+12,Assumptions!$B$27)</f>
        <v>40</v>
      </c>
      <c r="X29" s="69">
        <f>IF(Assumptions!$B$27&gt;W29+12,W29+12,Assumptions!$B$27)</f>
        <v>48</v>
      </c>
      <c r="Y29" s="69">
        <f>IF(Assumptions!$B$27&gt;X29+12,X29+12,Assumptions!$B$27)</f>
        <v>48</v>
      </c>
      <c r="Z29" s="69">
        <f>IF(Assumptions!$B$27&gt;Y29+12,Y29+12,Assumptions!$B$27)</f>
        <v>48</v>
      </c>
      <c r="AA29" s="69">
        <f>IF(Assumptions!$B$27&gt;Z29+12,Z29+12,Assumptions!$B$27)</f>
        <v>48</v>
      </c>
      <c r="AB29" s="50" t="str">
        <f t="shared" si="3"/>
        <v>Sep</v>
      </c>
      <c r="AC29" s="69">
        <f>IF(Assumptions!$B$27&gt;4,4,Assumptions!$B$27)</f>
        <v>4</v>
      </c>
      <c r="AD29" s="69">
        <f>IF(Assumptions!$B$27&gt;AC29+12,AC29+12,Assumptions!$B$27)</f>
        <v>16</v>
      </c>
      <c r="AE29" s="69">
        <f>IF(Assumptions!$B$27&gt;AD29+12,AD29+12,Assumptions!$B$27)</f>
        <v>28</v>
      </c>
      <c r="AF29" s="69">
        <f>IF(Assumptions!$B$27&gt;AE29+12,AE29+12,Assumptions!$B$27)</f>
        <v>40</v>
      </c>
      <c r="AG29" s="69">
        <f>IF(Assumptions!$B$27&gt;AF29+12,AF29+12,Assumptions!$B$27)</f>
        <v>48</v>
      </c>
      <c r="AH29" s="69">
        <f>IF(Assumptions!$B$27&gt;AG29+12,AG29+12,Assumptions!$B$27)</f>
        <v>48</v>
      </c>
      <c r="AI29" s="69">
        <f>IF(Assumptions!$B$27&gt;AH29+12,AH29+12,Assumptions!$B$27)</f>
        <v>48</v>
      </c>
      <c r="AJ29" s="69">
        <f>IF(Assumptions!$B$27&gt;AI29+12,AI29+12,Assumptions!$B$27)</f>
        <v>48</v>
      </c>
      <c r="AK29" s="50" t="str">
        <f t="shared" si="4"/>
        <v>Sep</v>
      </c>
      <c r="AL29" s="69">
        <f>IF(Assumptions!$B$27&gt;4,4,Assumptions!$B$27)</f>
        <v>4</v>
      </c>
      <c r="AM29" s="69">
        <f>IF(Assumptions!$B$27&gt;AL29+12,AL29+12,Assumptions!$B$27)</f>
        <v>16</v>
      </c>
      <c r="AN29" s="69">
        <f>IF(Assumptions!$B$27&gt;AM29+12,AM29+12,Assumptions!$B$27)</f>
        <v>28</v>
      </c>
      <c r="AO29" s="69">
        <f>IF(Assumptions!$B$27&gt;AN29+12,AN29+12,Assumptions!$B$27)</f>
        <v>40</v>
      </c>
      <c r="AP29" s="69">
        <f>IF(Assumptions!$B$27&gt;AO29+12,AO29+12,Assumptions!$B$27)</f>
        <v>48</v>
      </c>
      <c r="AQ29" s="69">
        <f>IF(Assumptions!$B$27&gt;AP29+12,AP29+12,Assumptions!$B$27)</f>
        <v>48</v>
      </c>
      <c r="AR29" s="69">
        <f>IF(Assumptions!$B$27&gt;AQ29+12,AQ29+12,Assumptions!$B$27)</f>
        <v>48</v>
      </c>
      <c r="AS29" s="69">
        <f>IF(Assumptions!$B$27&gt;AR29+12,AR29+12,Assumptions!$B$27)</f>
        <v>48</v>
      </c>
      <c r="AT29" s="50" t="str">
        <f t="shared" si="5"/>
        <v>Sep</v>
      </c>
      <c r="AU29" s="69">
        <f>IF(Assumptions!$B$27&gt;4,4,Assumptions!$B$27)</f>
        <v>4</v>
      </c>
      <c r="AV29" s="69">
        <f>IF(Assumptions!$B$27&gt;AU29+12,AU29+12,Assumptions!$B$27)</f>
        <v>16</v>
      </c>
      <c r="AW29" s="69">
        <f>IF(Assumptions!$B$27&gt;AV29+12,AV29+12,Assumptions!$B$27)</f>
        <v>28</v>
      </c>
      <c r="AX29" s="69">
        <f>IF(Assumptions!$B$27&gt;AW29+12,AW29+12,Assumptions!$B$27)</f>
        <v>40</v>
      </c>
      <c r="AY29" s="69">
        <f>IF(Assumptions!$B$27&gt;AX29+12,AX29+12,Assumptions!$B$27)</f>
        <v>48</v>
      </c>
      <c r="AZ29" s="69">
        <f>IF(Assumptions!$B$27&gt;AY29+12,AY29+12,Assumptions!$B$27)</f>
        <v>48</v>
      </c>
      <c r="BA29" s="69">
        <f>IF(Assumptions!$B$27&gt;AZ29+12,AZ29+12,Assumptions!$B$27)</f>
        <v>48</v>
      </c>
      <c r="BB29" s="69">
        <f>IF(Assumptions!$B$27&gt;BA29+12,BA29+12,Assumptions!$B$27)</f>
        <v>48</v>
      </c>
      <c r="BC29" s="50" t="str">
        <f t="shared" si="6"/>
        <v>Sep</v>
      </c>
      <c r="BD29" s="69">
        <f>IF(Assumptions!$B$27&gt;4,4,Assumptions!$B$27)</f>
        <v>4</v>
      </c>
      <c r="BE29" s="69">
        <f>IF(Assumptions!$B$27&gt;BD29+12,BD29+12,Assumptions!$B$27)</f>
        <v>16</v>
      </c>
      <c r="BF29" s="69">
        <f>IF(Assumptions!$B$27&gt;BE29+12,BE29+12,Assumptions!$B$27)</f>
        <v>28</v>
      </c>
      <c r="BG29" s="69">
        <f>IF(Assumptions!$B$27&gt;BF29+12,BF29+12,Assumptions!$B$27)</f>
        <v>40</v>
      </c>
      <c r="BH29" s="69">
        <f>IF(Assumptions!$B$27&gt;BG29+12,BG29+12,Assumptions!$B$27)</f>
        <v>48</v>
      </c>
      <c r="BI29" s="69">
        <f>IF(Assumptions!$B$27&gt;BH29+12,BH29+12,Assumptions!$B$27)</f>
        <v>48</v>
      </c>
      <c r="BJ29" s="69">
        <f>IF(Assumptions!$B$27&gt;BI29+12,BI29+12,Assumptions!$B$27)</f>
        <v>48</v>
      </c>
      <c r="BK29" s="69">
        <f>IF(Assumptions!$B$27&gt;BJ29+12,BJ29+12,Assumptions!$B$27)</f>
        <v>48</v>
      </c>
      <c r="BL29" s="50" t="str">
        <f t="shared" si="7"/>
        <v>Sep</v>
      </c>
      <c r="BM29" s="69">
        <f>IF(Assumptions!$B$27&gt;4,4,Assumptions!$B$27)</f>
        <v>4</v>
      </c>
      <c r="BN29" s="69">
        <f>IF(Assumptions!$B$27&gt;BM29+12,BM29+12,Assumptions!$B$27)</f>
        <v>16</v>
      </c>
      <c r="BO29" s="69">
        <f>IF(Assumptions!$B$27&gt;BN29+12,BN29+12,Assumptions!$B$27)</f>
        <v>28</v>
      </c>
      <c r="BP29" s="69">
        <f>IF(Assumptions!$B$27&gt;BO29+12,BO29+12,Assumptions!$B$27)</f>
        <v>40</v>
      </c>
      <c r="BQ29" s="69">
        <f>IF(Assumptions!$B$27&gt;BP29+12,BP29+12,Assumptions!$B$27)</f>
        <v>48</v>
      </c>
      <c r="BR29" s="69">
        <f>IF(Assumptions!$B$27&gt;BQ29+12,BQ29+12,Assumptions!$B$27)</f>
        <v>48</v>
      </c>
      <c r="BS29" s="69">
        <f>IF(Assumptions!$B$27&gt;BR29+12,BR29+12,Assumptions!$B$27)</f>
        <v>48</v>
      </c>
      <c r="BT29" s="69">
        <f>IF(Assumptions!$B$27&gt;BS29+12,BS29+12,Assumptions!$B$27)</f>
        <v>48</v>
      </c>
      <c r="BU29" s="50" t="str">
        <f t="shared" si="8"/>
        <v>Sep</v>
      </c>
      <c r="BV29" s="69">
        <f>IF(Assumptions!$B$27&gt;4,4,Assumptions!$B$27)</f>
        <v>4</v>
      </c>
      <c r="BW29" s="69">
        <f>IF(Assumptions!$B$27&gt;BV29+12,BV29+12,Assumptions!$B$27)</f>
        <v>16</v>
      </c>
      <c r="BX29" s="69">
        <f>IF(Assumptions!$B$27&gt;BW29+12,BW29+12,Assumptions!$B$27)</f>
        <v>28</v>
      </c>
      <c r="BY29" s="69">
        <f>IF(Assumptions!$B$27&gt;BX29+12,BX29+12,Assumptions!$B$27)</f>
        <v>40</v>
      </c>
      <c r="BZ29" s="69">
        <f>IF(Assumptions!$B$27&gt;BY29+12,BY29+12,Assumptions!$B$27)</f>
        <v>48</v>
      </c>
      <c r="CA29" s="69">
        <f>IF(Assumptions!$B$27&gt;BZ29+12,BZ29+12,Assumptions!$B$27)</f>
        <v>48</v>
      </c>
      <c r="CB29" s="69">
        <f>IF(Assumptions!$B$27&gt;CA29+12,CA29+12,Assumptions!$B$27)</f>
        <v>48</v>
      </c>
      <c r="CC29" s="69">
        <f>IF(Assumptions!$B$27&gt;CB29+12,CB29+12,Assumptions!$B$27)</f>
        <v>48</v>
      </c>
      <c r="CD29" s="50" t="str">
        <f t="shared" si="9"/>
        <v>Sep</v>
      </c>
      <c r="CE29" s="69">
        <f>IF(Assumptions!$B$27&gt;4,4,Assumptions!$B$27)</f>
        <v>4</v>
      </c>
      <c r="CF29" s="69">
        <f>IF(Assumptions!$B$27&gt;CE29+12,CE29+12,Assumptions!$B$27)</f>
        <v>16</v>
      </c>
      <c r="CG29" s="69">
        <f>IF(Assumptions!$B$27&gt;CF29+12,CF29+12,Assumptions!$B$27)</f>
        <v>28</v>
      </c>
      <c r="CH29" s="69">
        <f>IF(Assumptions!$B$27&gt;CG29+12,CG29+12,Assumptions!$B$27)</f>
        <v>40</v>
      </c>
      <c r="CI29" s="69">
        <f>IF(Assumptions!$B$27&gt;CH29+12,CH29+12,Assumptions!$B$27)</f>
        <v>48</v>
      </c>
      <c r="CJ29" s="69">
        <f>IF(Assumptions!$B$27&gt;CI29+12,CI29+12,Assumptions!$B$27)</f>
        <v>48</v>
      </c>
      <c r="CK29" s="69">
        <f>IF(Assumptions!$B$27&gt;CJ29+12,CJ29+12,Assumptions!$B$27)</f>
        <v>48</v>
      </c>
      <c r="CL29" s="69">
        <f>IF(Assumptions!$B$27&gt;CK29+12,CK29+12,Assumptions!$B$27)</f>
        <v>48</v>
      </c>
    </row>
    <row r="30" spans="1:90" ht="13.7" customHeight="1">
      <c r="A30" s="50" t="str">
        <f t="shared" si="0"/>
        <v>Oct</v>
      </c>
      <c r="B30" s="41">
        <f>IF(Assumptions!$B$27&gt;3,3,Assumptions!$B$27)</f>
        <v>3</v>
      </c>
      <c r="C30" s="41">
        <f>IF(Assumptions!$B$27&gt;B30+12,B30+12,Assumptions!$B$27)</f>
        <v>15</v>
      </c>
      <c r="D30" s="41">
        <f>IF(Assumptions!$B$27&gt;C30+12,C30+12,Assumptions!$B$27)</f>
        <v>27</v>
      </c>
      <c r="E30" s="41">
        <f>IF(Assumptions!$B$27&gt;D30+12,D30+12,Assumptions!$B$27)</f>
        <v>39</v>
      </c>
      <c r="F30" s="41">
        <f>IF(Assumptions!$B$27&gt;E30+12,E30+12,Assumptions!$B$27)</f>
        <v>48</v>
      </c>
      <c r="G30" s="41">
        <f>IF(Assumptions!$B$27&gt;F30+12,F30+12,Assumptions!$B$27)</f>
        <v>48</v>
      </c>
      <c r="H30" s="41">
        <f>IF(Assumptions!$B$27&gt;G30+12,G30+12,Assumptions!$B$27)</f>
        <v>48</v>
      </c>
      <c r="I30" s="41">
        <f>IF(Assumptions!$B$27&gt;H30+12,H30+12,Assumptions!$B$27)</f>
        <v>48</v>
      </c>
      <c r="J30" s="68" t="str">
        <f t="shared" si="1"/>
        <v>Oct</v>
      </c>
      <c r="K30" s="41">
        <f>IF(Assumptions!$B$27&gt;3,3,Assumptions!$B$27)</f>
        <v>3</v>
      </c>
      <c r="L30" s="69">
        <f>IF(Assumptions!$B$27&gt;K30+12,K30+12,Assumptions!$B$27)</f>
        <v>15</v>
      </c>
      <c r="M30" s="69">
        <f>IF(Assumptions!$B$27&gt;L30+12,L30+12,Assumptions!$B$27)</f>
        <v>27</v>
      </c>
      <c r="N30" s="69">
        <f>IF(Assumptions!$B$27&gt;M30+12,M30+12,Assumptions!$B$27)</f>
        <v>39</v>
      </c>
      <c r="O30" s="69">
        <f>IF(Assumptions!$B$27&gt;N30+12,N30+12,Assumptions!$B$27)</f>
        <v>48</v>
      </c>
      <c r="P30" s="69">
        <f>IF(Assumptions!$B$27&gt;O30+12,O30+12,Assumptions!$B$27)</f>
        <v>48</v>
      </c>
      <c r="Q30" s="69">
        <f>IF(Assumptions!$B$27&gt;P30+12,P30+12,Assumptions!$B$27)</f>
        <v>48</v>
      </c>
      <c r="R30" s="69">
        <f>IF(Assumptions!$B$27&gt;Q30+12,Q30+12,Assumptions!$B$27)</f>
        <v>48</v>
      </c>
      <c r="S30" s="50" t="str">
        <f t="shared" si="2"/>
        <v>Oct</v>
      </c>
      <c r="T30" s="69">
        <f>IF(Assumptions!$B$27&gt;3,3,Assumptions!$B$27)</f>
        <v>3</v>
      </c>
      <c r="U30" s="69">
        <f>IF(Assumptions!$B$27&gt;T30+12,T30+12,Assumptions!$B$27)</f>
        <v>15</v>
      </c>
      <c r="V30" s="69">
        <f>IF(Assumptions!$B$27&gt;U30+12,U30+12,Assumptions!$B$27)</f>
        <v>27</v>
      </c>
      <c r="W30" s="69">
        <f>IF(Assumptions!$B$27&gt;V30+12,V30+12,Assumptions!$B$27)</f>
        <v>39</v>
      </c>
      <c r="X30" s="69">
        <f>IF(Assumptions!$B$27&gt;W30+12,W30+12,Assumptions!$B$27)</f>
        <v>48</v>
      </c>
      <c r="Y30" s="69">
        <f>IF(Assumptions!$B$27&gt;X30+12,X30+12,Assumptions!$B$27)</f>
        <v>48</v>
      </c>
      <c r="Z30" s="69">
        <f>IF(Assumptions!$B$27&gt;Y30+12,Y30+12,Assumptions!$B$27)</f>
        <v>48</v>
      </c>
      <c r="AA30" s="69">
        <f>IF(Assumptions!$B$27&gt;Z30+12,Z30+12,Assumptions!$B$27)</f>
        <v>48</v>
      </c>
      <c r="AB30" s="50" t="str">
        <f t="shared" si="3"/>
        <v>Oct</v>
      </c>
      <c r="AC30" s="69">
        <f>IF(Assumptions!$B$27&gt;3,3,Assumptions!$B$27)</f>
        <v>3</v>
      </c>
      <c r="AD30" s="69">
        <f>IF(Assumptions!$B$27&gt;AC30+12,AC30+12,Assumptions!$B$27)</f>
        <v>15</v>
      </c>
      <c r="AE30" s="69">
        <f>IF(Assumptions!$B$27&gt;AD30+12,AD30+12,Assumptions!$B$27)</f>
        <v>27</v>
      </c>
      <c r="AF30" s="69">
        <f>IF(Assumptions!$B$27&gt;AE30+12,AE30+12,Assumptions!$B$27)</f>
        <v>39</v>
      </c>
      <c r="AG30" s="69">
        <f>IF(Assumptions!$B$27&gt;AF30+12,AF30+12,Assumptions!$B$27)</f>
        <v>48</v>
      </c>
      <c r="AH30" s="69">
        <f>IF(Assumptions!$B$27&gt;AG30+12,AG30+12,Assumptions!$B$27)</f>
        <v>48</v>
      </c>
      <c r="AI30" s="69">
        <f>IF(Assumptions!$B$27&gt;AH30+12,AH30+12,Assumptions!$B$27)</f>
        <v>48</v>
      </c>
      <c r="AJ30" s="69">
        <f>IF(Assumptions!$B$27&gt;AI30+12,AI30+12,Assumptions!$B$27)</f>
        <v>48</v>
      </c>
      <c r="AK30" s="50" t="str">
        <f t="shared" si="4"/>
        <v>Oct</v>
      </c>
      <c r="AL30" s="69">
        <f>IF(Assumptions!$B$27&gt;3,3,Assumptions!$B$27)</f>
        <v>3</v>
      </c>
      <c r="AM30" s="69">
        <f>IF(Assumptions!$B$27&gt;AL30+12,AL30+12,Assumptions!$B$27)</f>
        <v>15</v>
      </c>
      <c r="AN30" s="69">
        <f>IF(Assumptions!$B$27&gt;AM30+12,AM30+12,Assumptions!$B$27)</f>
        <v>27</v>
      </c>
      <c r="AO30" s="69">
        <f>IF(Assumptions!$B$27&gt;AN30+12,AN30+12,Assumptions!$B$27)</f>
        <v>39</v>
      </c>
      <c r="AP30" s="69">
        <f>IF(Assumptions!$B$27&gt;AO30+12,AO30+12,Assumptions!$B$27)</f>
        <v>48</v>
      </c>
      <c r="AQ30" s="69">
        <f>IF(Assumptions!$B$27&gt;AP30+12,AP30+12,Assumptions!$B$27)</f>
        <v>48</v>
      </c>
      <c r="AR30" s="69">
        <f>IF(Assumptions!$B$27&gt;AQ30+12,AQ30+12,Assumptions!$B$27)</f>
        <v>48</v>
      </c>
      <c r="AS30" s="69">
        <f>IF(Assumptions!$B$27&gt;AR30+12,AR30+12,Assumptions!$B$27)</f>
        <v>48</v>
      </c>
      <c r="AT30" s="50" t="str">
        <f t="shared" si="5"/>
        <v>Oct</v>
      </c>
      <c r="AU30" s="69">
        <f>IF(Assumptions!$B$27&gt;3,3,Assumptions!$B$27)</f>
        <v>3</v>
      </c>
      <c r="AV30" s="69">
        <f>IF(Assumptions!$B$27&gt;AU30+12,AU30+12,Assumptions!$B$27)</f>
        <v>15</v>
      </c>
      <c r="AW30" s="69">
        <f>IF(Assumptions!$B$27&gt;AV30+12,AV30+12,Assumptions!$B$27)</f>
        <v>27</v>
      </c>
      <c r="AX30" s="69">
        <f>IF(Assumptions!$B$27&gt;AW30+12,AW30+12,Assumptions!$B$27)</f>
        <v>39</v>
      </c>
      <c r="AY30" s="69">
        <f>IF(Assumptions!$B$27&gt;AX30+12,AX30+12,Assumptions!$B$27)</f>
        <v>48</v>
      </c>
      <c r="AZ30" s="69">
        <f>IF(Assumptions!$B$27&gt;AY30+12,AY30+12,Assumptions!$B$27)</f>
        <v>48</v>
      </c>
      <c r="BA30" s="69">
        <f>IF(Assumptions!$B$27&gt;AZ30+12,AZ30+12,Assumptions!$B$27)</f>
        <v>48</v>
      </c>
      <c r="BB30" s="69">
        <f>IF(Assumptions!$B$27&gt;BA30+12,BA30+12,Assumptions!$B$27)</f>
        <v>48</v>
      </c>
      <c r="BC30" s="50" t="str">
        <f t="shared" si="6"/>
        <v>Oct</v>
      </c>
      <c r="BD30" s="69">
        <f>IF(Assumptions!$B$27&gt;3,3,Assumptions!$B$27)</f>
        <v>3</v>
      </c>
      <c r="BE30" s="69">
        <f>IF(Assumptions!$B$27&gt;BD30+12,BD30+12,Assumptions!$B$27)</f>
        <v>15</v>
      </c>
      <c r="BF30" s="69">
        <f>IF(Assumptions!$B$27&gt;BE30+12,BE30+12,Assumptions!$B$27)</f>
        <v>27</v>
      </c>
      <c r="BG30" s="69">
        <f>IF(Assumptions!$B$27&gt;BF30+12,BF30+12,Assumptions!$B$27)</f>
        <v>39</v>
      </c>
      <c r="BH30" s="69">
        <f>IF(Assumptions!$B$27&gt;BG30+12,BG30+12,Assumptions!$B$27)</f>
        <v>48</v>
      </c>
      <c r="BI30" s="69">
        <f>IF(Assumptions!$B$27&gt;BH30+12,BH30+12,Assumptions!$B$27)</f>
        <v>48</v>
      </c>
      <c r="BJ30" s="69">
        <f>IF(Assumptions!$B$27&gt;BI30+12,BI30+12,Assumptions!$B$27)</f>
        <v>48</v>
      </c>
      <c r="BK30" s="69">
        <f>IF(Assumptions!$B$27&gt;BJ30+12,BJ30+12,Assumptions!$B$27)</f>
        <v>48</v>
      </c>
      <c r="BL30" s="50" t="str">
        <f t="shared" si="7"/>
        <v>Oct</v>
      </c>
      <c r="BM30" s="69">
        <f>IF(Assumptions!$B$27&gt;3,3,Assumptions!$B$27)</f>
        <v>3</v>
      </c>
      <c r="BN30" s="69">
        <f>IF(Assumptions!$B$27&gt;BM30+12,BM30+12,Assumptions!$B$27)</f>
        <v>15</v>
      </c>
      <c r="BO30" s="69">
        <f>IF(Assumptions!$B$27&gt;BN30+12,BN30+12,Assumptions!$B$27)</f>
        <v>27</v>
      </c>
      <c r="BP30" s="69">
        <f>IF(Assumptions!$B$27&gt;BO30+12,BO30+12,Assumptions!$B$27)</f>
        <v>39</v>
      </c>
      <c r="BQ30" s="69">
        <f>IF(Assumptions!$B$27&gt;BP30+12,BP30+12,Assumptions!$B$27)</f>
        <v>48</v>
      </c>
      <c r="BR30" s="69">
        <f>IF(Assumptions!$B$27&gt;BQ30+12,BQ30+12,Assumptions!$B$27)</f>
        <v>48</v>
      </c>
      <c r="BS30" s="69">
        <f>IF(Assumptions!$B$27&gt;BR30+12,BR30+12,Assumptions!$B$27)</f>
        <v>48</v>
      </c>
      <c r="BT30" s="69">
        <f>IF(Assumptions!$B$27&gt;BS30+12,BS30+12,Assumptions!$B$27)</f>
        <v>48</v>
      </c>
      <c r="BU30" s="50" t="str">
        <f t="shared" si="8"/>
        <v>Oct</v>
      </c>
      <c r="BV30" s="69">
        <f>IF(Assumptions!$B$27&gt;3,3,Assumptions!$B$27)</f>
        <v>3</v>
      </c>
      <c r="BW30" s="69">
        <f>IF(Assumptions!$B$27&gt;BV30+12,BV30+12,Assumptions!$B$27)</f>
        <v>15</v>
      </c>
      <c r="BX30" s="69">
        <f>IF(Assumptions!$B$27&gt;BW30+12,BW30+12,Assumptions!$B$27)</f>
        <v>27</v>
      </c>
      <c r="BY30" s="69">
        <f>IF(Assumptions!$B$27&gt;BX30+12,BX30+12,Assumptions!$B$27)</f>
        <v>39</v>
      </c>
      <c r="BZ30" s="69">
        <f>IF(Assumptions!$B$27&gt;BY30+12,BY30+12,Assumptions!$B$27)</f>
        <v>48</v>
      </c>
      <c r="CA30" s="69">
        <f>IF(Assumptions!$B$27&gt;BZ30+12,BZ30+12,Assumptions!$B$27)</f>
        <v>48</v>
      </c>
      <c r="CB30" s="69">
        <f>IF(Assumptions!$B$27&gt;CA30+12,CA30+12,Assumptions!$B$27)</f>
        <v>48</v>
      </c>
      <c r="CC30" s="69">
        <f>IF(Assumptions!$B$27&gt;CB30+12,CB30+12,Assumptions!$B$27)</f>
        <v>48</v>
      </c>
      <c r="CD30" s="50" t="str">
        <f t="shared" si="9"/>
        <v>Oct</v>
      </c>
      <c r="CE30" s="69">
        <f>IF(Assumptions!$B$27&gt;3,3,Assumptions!$B$27)</f>
        <v>3</v>
      </c>
      <c r="CF30" s="69">
        <f>IF(Assumptions!$B$27&gt;CE30+12,CE30+12,Assumptions!$B$27)</f>
        <v>15</v>
      </c>
      <c r="CG30" s="69">
        <f>IF(Assumptions!$B$27&gt;CF30+12,CF30+12,Assumptions!$B$27)</f>
        <v>27</v>
      </c>
      <c r="CH30" s="69">
        <f>IF(Assumptions!$B$27&gt;CG30+12,CG30+12,Assumptions!$B$27)</f>
        <v>39</v>
      </c>
      <c r="CI30" s="69">
        <f>IF(Assumptions!$B$27&gt;CH30+12,CH30+12,Assumptions!$B$27)</f>
        <v>48</v>
      </c>
      <c r="CJ30" s="69">
        <f>IF(Assumptions!$B$27&gt;CI30+12,CI30+12,Assumptions!$B$27)</f>
        <v>48</v>
      </c>
      <c r="CK30" s="69">
        <f>IF(Assumptions!$B$27&gt;CJ30+12,CJ30+12,Assumptions!$B$27)</f>
        <v>48</v>
      </c>
      <c r="CL30" s="69">
        <f>IF(Assumptions!$B$27&gt;CK30+12,CK30+12,Assumptions!$B$27)</f>
        <v>48</v>
      </c>
    </row>
    <row r="31" spans="1:90" ht="13.7" customHeight="1">
      <c r="A31" s="50" t="str">
        <f t="shared" si="0"/>
        <v>Nov</v>
      </c>
      <c r="B31" s="41">
        <f>IF(Assumptions!$B$27&gt;2,2,Assumptions!$B$27)</f>
        <v>2</v>
      </c>
      <c r="C31" s="41">
        <f>IF(Assumptions!$B$27&gt;B31+12,B31+12,Assumptions!$B$27)</f>
        <v>14</v>
      </c>
      <c r="D31" s="41">
        <f>IF(Assumptions!$B$27&gt;C31+12,C31+12,Assumptions!$B$27)</f>
        <v>26</v>
      </c>
      <c r="E31" s="41">
        <f>IF(Assumptions!$B$27&gt;D31+12,D31+12,Assumptions!$B$27)</f>
        <v>38</v>
      </c>
      <c r="F31" s="41">
        <f>IF(Assumptions!$B$27&gt;E31+12,E31+12,Assumptions!$B$27)</f>
        <v>48</v>
      </c>
      <c r="G31" s="41">
        <f>IF(Assumptions!$B$27&gt;F31+12,F31+12,Assumptions!$B$27)</f>
        <v>48</v>
      </c>
      <c r="H31" s="41">
        <f>IF(Assumptions!$B$27&gt;G31+12,G31+12,Assumptions!$B$27)</f>
        <v>48</v>
      </c>
      <c r="I31" s="41">
        <f>IF(Assumptions!$B$27&gt;H31+12,H31+12,Assumptions!$B$27)</f>
        <v>48</v>
      </c>
      <c r="J31" s="68" t="str">
        <f t="shared" si="1"/>
        <v>Nov</v>
      </c>
      <c r="K31" s="41">
        <f>IF(Assumptions!$B$27&gt;2,2,Assumptions!$B$27)</f>
        <v>2</v>
      </c>
      <c r="L31" s="69">
        <f>IF(Assumptions!$B$27&gt;K31+12,K31+12,Assumptions!$B$27)</f>
        <v>14</v>
      </c>
      <c r="M31" s="69">
        <f>IF(Assumptions!$B$27&gt;L31+12,L31+12,Assumptions!$B$27)</f>
        <v>26</v>
      </c>
      <c r="N31" s="69">
        <f>IF(Assumptions!$B$27&gt;M31+12,M31+12,Assumptions!$B$27)</f>
        <v>38</v>
      </c>
      <c r="O31" s="69">
        <f>IF(Assumptions!$B$27&gt;N31+12,N31+12,Assumptions!$B$27)</f>
        <v>48</v>
      </c>
      <c r="P31" s="69">
        <f>IF(Assumptions!$B$27&gt;O31+12,O31+12,Assumptions!$B$27)</f>
        <v>48</v>
      </c>
      <c r="Q31" s="69">
        <f>IF(Assumptions!$B$27&gt;P31+12,P31+12,Assumptions!$B$27)</f>
        <v>48</v>
      </c>
      <c r="R31" s="69">
        <f>IF(Assumptions!$B$27&gt;Q31+12,Q31+12,Assumptions!$B$27)</f>
        <v>48</v>
      </c>
      <c r="S31" s="50" t="str">
        <f t="shared" si="2"/>
        <v>Nov</v>
      </c>
      <c r="T31" s="69">
        <f>IF(Assumptions!$B$27&gt;2,2,Assumptions!$B$27)</f>
        <v>2</v>
      </c>
      <c r="U31" s="69">
        <f>IF(Assumptions!$B$27&gt;T31+12,T31+12,Assumptions!$B$27)</f>
        <v>14</v>
      </c>
      <c r="V31" s="69">
        <f>IF(Assumptions!$B$27&gt;U31+12,U31+12,Assumptions!$B$27)</f>
        <v>26</v>
      </c>
      <c r="W31" s="69">
        <f>IF(Assumptions!$B$27&gt;V31+12,V31+12,Assumptions!$B$27)</f>
        <v>38</v>
      </c>
      <c r="X31" s="69">
        <f>IF(Assumptions!$B$27&gt;W31+12,W31+12,Assumptions!$B$27)</f>
        <v>48</v>
      </c>
      <c r="Y31" s="69">
        <f>IF(Assumptions!$B$27&gt;X31+12,X31+12,Assumptions!$B$27)</f>
        <v>48</v>
      </c>
      <c r="Z31" s="69">
        <f>IF(Assumptions!$B$27&gt;Y31+12,Y31+12,Assumptions!$B$27)</f>
        <v>48</v>
      </c>
      <c r="AA31" s="69">
        <f>IF(Assumptions!$B$27&gt;Z31+12,Z31+12,Assumptions!$B$27)</f>
        <v>48</v>
      </c>
      <c r="AB31" s="50" t="str">
        <f t="shared" si="3"/>
        <v>Nov</v>
      </c>
      <c r="AC31" s="69">
        <f>IF(Assumptions!$B$27&gt;2,2,Assumptions!$B$27)</f>
        <v>2</v>
      </c>
      <c r="AD31" s="69">
        <f>IF(Assumptions!$B$27&gt;AC31+12,AC31+12,Assumptions!$B$27)</f>
        <v>14</v>
      </c>
      <c r="AE31" s="69">
        <f>IF(Assumptions!$B$27&gt;AD31+12,AD31+12,Assumptions!$B$27)</f>
        <v>26</v>
      </c>
      <c r="AF31" s="69">
        <f>IF(Assumptions!$B$27&gt;AE31+12,AE31+12,Assumptions!$B$27)</f>
        <v>38</v>
      </c>
      <c r="AG31" s="69">
        <f>IF(Assumptions!$B$27&gt;AF31+12,AF31+12,Assumptions!$B$27)</f>
        <v>48</v>
      </c>
      <c r="AH31" s="69">
        <f>IF(Assumptions!$B$27&gt;AG31+12,AG31+12,Assumptions!$B$27)</f>
        <v>48</v>
      </c>
      <c r="AI31" s="69">
        <f>IF(Assumptions!$B$27&gt;AH31+12,AH31+12,Assumptions!$B$27)</f>
        <v>48</v>
      </c>
      <c r="AJ31" s="69">
        <f>IF(Assumptions!$B$27&gt;AI31+12,AI31+12,Assumptions!$B$27)</f>
        <v>48</v>
      </c>
      <c r="AK31" s="50" t="str">
        <f t="shared" si="4"/>
        <v>Nov</v>
      </c>
      <c r="AL31" s="69">
        <f>IF(Assumptions!$B$27&gt;2,2,Assumptions!$B$27)</f>
        <v>2</v>
      </c>
      <c r="AM31" s="69">
        <f>IF(Assumptions!$B$27&gt;AL31+12,AL31+12,Assumptions!$B$27)</f>
        <v>14</v>
      </c>
      <c r="AN31" s="69">
        <f>IF(Assumptions!$B$27&gt;AM31+12,AM31+12,Assumptions!$B$27)</f>
        <v>26</v>
      </c>
      <c r="AO31" s="69">
        <f>IF(Assumptions!$B$27&gt;AN31+12,AN31+12,Assumptions!$B$27)</f>
        <v>38</v>
      </c>
      <c r="AP31" s="69">
        <f>IF(Assumptions!$B$27&gt;AO31+12,AO31+12,Assumptions!$B$27)</f>
        <v>48</v>
      </c>
      <c r="AQ31" s="69">
        <f>IF(Assumptions!$B$27&gt;AP31+12,AP31+12,Assumptions!$B$27)</f>
        <v>48</v>
      </c>
      <c r="AR31" s="69">
        <f>IF(Assumptions!$B$27&gt;AQ31+12,AQ31+12,Assumptions!$B$27)</f>
        <v>48</v>
      </c>
      <c r="AS31" s="69">
        <f>IF(Assumptions!$B$27&gt;AR31+12,AR31+12,Assumptions!$B$27)</f>
        <v>48</v>
      </c>
      <c r="AT31" s="50" t="str">
        <f t="shared" si="5"/>
        <v>Nov</v>
      </c>
      <c r="AU31" s="69">
        <f>IF(Assumptions!$B$27&gt;2,2,Assumptions!$B$27)</f>
        <v>2</v>
      </c>
      <c r="AV31" s="69">
        <f>IF(Assumptions!$B$27&gt;AU31+12,AU31+12,Assumptions!$B$27)</f>
        <v>14</v>
      </c>
      <c r="AW31" s="69">
        <f>IF(Assumptions!$B$27&gt;AV31+12,AV31+12,Assumptions!$B$27)</f>
        <v>26</v>
      </c>
      <c r="AX31" s="69">
        <f>IF(Assumptions!$B$27&gt;AW31+12,AW31+12,Assumptions!$B$27)</f>
        <v>38</v>
      </c>
      <c r="AY31" s="69">
        <f>IF(Assumptions!$B$27&gt;AX31+12,AX31+12,Assumptions!$B$27)</f>
        <v>48</v>
      </c>
      <c r="AZ31" s="69">
        <f>IF(Assumptions!$B$27&gt;AY31+12,AY31+12,Assumptions!$B$27)</f>
        <v>48</v>
      </c>
      <c r="BA31" s="69">
        <f>IF(Assumptions!$B$27&gt;AZ31+12,AZ31+12,Assumptions!$B$27)</f>
        <v>48</v>
      </c>
      <c r="BB31" s="69">
        <f>IF(Assumptions!$B$27&gt;BA31+12,BA31+12,Assumptions!$B$27)</f>
        <v>48</v>
      </c>
      <c r="BC31" s="50" t="str">
        <f t="shared" si="6"/>
        <v>Nov</v>
      </c>
      <c r="BD31" s="69">
        <f>IF(Assumptions!$B$27&gt;2,2,Assumptions!$B$27)</f>
        <v>2</v>
      </c>
      <c r="BE31" s="69">
        <f>IF(Assumptions!$B$27&gt;BD31+12,BD31+12,Assumptions!$B$27)</f>
        <v>14</v>
      </c>
      <c r="BF31" s="69">
        <f>IF(Assumptions!$B$27&gt;BE31+12,BE31+12,Assumptions!$B$27)</f>
        <v>26</v>
      </c>
      <c r="BG31" s="69">
        <f>IF(Assumptions!$B$27&gt;BF31+12,BF31+12,Assumptions!$B$27)</f>
        <v>38</v>
      </c>
      <c r="BH31" s="69">
        <f>IF(Assumptions!$B$27&gt;BG31+12,BG31+12,Assumptions!$B$27)</f>
        <v>48</v>
      </c>
      <c r="BI31" s="69">
        <f>IF(Assumptions!$B$27&gt;BH31+12,BH31+12,Assumptions!$B$27)</f>
        <v>48</v>
      </c>
      <c r="BJ31" s="69">
        <f>IF(Assumptions!$B$27&gt;BI31+12,BI31+12,Assumptions!$B$27)</f>
        <v>48</v>
      </c>
      <c r="BK31" s="69">
        <f>IF(Assumptions!$B$27&gt;BJ31+12,BJ31+12,Assumptions!$B$27)</f>
        <v>48</v>
      </c>
      <c r="BL31" s="50" t="str">
        <f t="shared" si="7"/>
        <v>Nov</v>
      </c>
      <c r="BM31" s="69">
        <f>IF(Assumptions!$B$27&gt;2,2,Assumptions!$B$27)</f>
        <v>2</v>
      </c>
      <c r="BN31" s="69">
        <f>IF(Assumptions!$B$27&gt;BM31+12,BM31+12,Assumptions!$B$27)</f>
        <v>14</v>
      </c>
      <c r="BO31" s="69">
        <f>IF(Assumptions!$B$27&gt;BN31+12,BN31+12,Assumptions!$B$27)</f>
        <v>26</v>
      </c>
      <c r="BP31" s="69">
        <f>IF(Assumptions!$B$27&gt;BO31+12,BO31+12,Assumptions!$B$27)</f>
        <v>38</v>
      </c>
      <c r="BQ31" s="69">
        <f>IF(Assumptions!$B$27&gt;BP31+12,BP31+12,Assumptions!$B$27)</f>
        <v>48</v>
      </c>
      <c r="BR31" s="69">
        <f>IF(Assumptions!$B$27&gt;BQ31+12,BQ31+12,Assumptions!$B$27)</f>
        <v>48</v>
      </c>
      <c r="BS31" s="69">
        <f>IF(Assumptions!$B$27&gt;BR31+12,BR31+12,Assumptions!$B$27)</f>
        <v>48</v>
      </c>
      <c r="BT31" s="69">
        <f>IF(Assumptions!$B$27&gt;BS31+12,BS31+12,Assumptions!$B$27)</f>
        <v>48</v>
      </c>
      <c r="BU31" s="50" t="str">
        <f t="shared" si="8"/>
        <v>Nov</v>
      </c>
      <c r="BV31" s="69">
        <f>IF(Assumptions!$B$27&gt;2,2,Assumptions!$B$27)</f>
        <v>2</v>
      </c>
      <c r="BW31" s="69">
        <f>IF(Assumptions!$B$27&gt;BV31+12,BV31+12,Assumptions!$B$27)</f>
        <v>14</v>
      </c>
      <c r="BX31" s="69">
        <f>IF(Assumptions!$B$27&gt;BW31+12,BW31+12,Assumptions!$B$27)</f>
        <v>26</v>
      </c>
      <c r="BY31" s="69">
        <f>IF(Assumptions!$B$27&gt;BX31+12,BX31+12,Assumptions!$B$27)</f>
        <v>38</v>
      </c>
      <c r="BZ31" s="69">
        <f>IF(Assumptions!$B$27&gt;BY31+12,BY31+12,Assumptions!$B$27)</f>
        <v>48</v>
      </c>
      <c r="CA31" s="69">
        <f>IF(Assumptions!$B$27&gt;BZ31+12,BZ31+12,Assumptions!$B$27)</f>
        <v>48</v>
      </c>
      <c r="CB31" s="69">
        <f>IF(Assumptions!$B$27&gt;CA31+12,CA31+12,Assumptions!$B$27)</f>
        <v>48</v>
      </c>
      <c r="CC31" s="69">
        <f>IF(Assumptions!$B$27&gt;CB31+12,CB31+12,Assumptions!$B$27)</f>
        <v>48</v>
      </c>
      <c r="CD31" s="50" t="str">
        <f t="shared" si="9"/>
        <v>Nov</v>
      </c>
      <c r="CE31" s="69">
        <f>IF(Assumptions!$B$27&gt;2,2,Assumptions!$B$27)</f>
        <v>2</v>
      </c>
      <c r="CF31" s="69">
        <f>IF(Assumptions!$B$27&gt;CE31+12,CE31+12,Assumptions!$B$27)</f>
        <v>14</v>
      </c>
      <c r="CG31" s="69">
        <f>IF(Assumptions!$B$27&gt;CF31+12,CF31+12,Assumptions!$B$27)</f>
        <v>26</v>
      </c>
      <c r="CH31" s="69">
        <f>IF(Assumptions!$B$27&gt;CG31+12,CG31+12,Assumptions!$B$27)</f>
        <v>38</v>
      </c>
      <c r="CI31" s="69">
        <f>IF(Assumptions!$B$27&gt;CH31+12,CH31+12,Assumptions!$B$27)</f>
        <v>48</v>
      </c>
      <c r="CJ31" s="69">
        <f>IF(Assumptions!$B$27&gt;CI31+12,CI31+12,Assumptions!$B$27)</f>
        <v>48</v>
      </c>
      <c r="CK31" s="69">
        <f>IF(Assumptions!$B$27&gt;CJ31+12,CJ31+12,Assumptions!$B$27)</f>
        <v>48</v>
      </c>
      <c r="CL31" s="69">
        <f>IF(Assumptions!$B$27&gt;CK31+12,CK31+12,Assumptions!$B$27)</f>
        <v>48</v>
      </c>
    </row>
    <row r="32" spans="1:90" ht="13.7" customHeight="1">
      <c r="A32" s="50" t="str">
        <f t="shared" si="0"/>
        <v>Dec</v>
      </c>
      <c r="B32" s="41">
        <f>IF(Assumptions!$B$27&gt;1,1,Assumptions!$B$27)</f>
        <v>1</v>
      </c>
      <c r="C32" s="41">
        <f>IF(Assumptions!$B$27&gt;B32+12,B32+12,Assumptions!$B$27)</f>
        <v>13</v>
      </c>
      <c r="D32" s="41">
        <f>IF(Assumptions!$B$27&gt;C32+12,C32+12,Assumptions!$B$27)</f>
        <v>25</v>
      </c>
      <c r="E32" s="41">
        <f>IF(Assumptions!$B$27&gt;D32+12,D32+12,Assumptions!$B$27)</f>
        <v>37</v>
      </c>
      <c r="F32" s="41">
        <f>IF(Assumptions!$B$27&gt;E32+12,E32+12,Assumptions!$B$27)</f>
        <v>48</v>
      </c>
      <c r="G32" s="41">
        <f>IF(Assumptions!$B$27&gt;F32+12,F32+12,Assumptions!$B$27)</f>
        <v>48</v>
      </c>
      <c r="H32" s="41">
        <f>IF(Assumptions!$B$27&gt;G32+12,G32+12,Assumptions!$B$27)</f>
        <v>48</v>
      </c>
      <c r="I32" s="41">
        <f>IF(Assumptions!$B$27&gt;H32+12,H32+12,Assumptions!$B$27)</f>
        <v>48</v>
      </c>
      <c r="J32" s="68" t="str">
        <f t="shared" si="1"/>
        <v>Dec</v>
      </c>
      <c r="K32" s="41">
        <f>IF(Assumptions!$B$27&gt;1,1,Assumptions!$B$27)</f>
        <v>1</v>
      </c>
      <c r="L32" s="69">
        <f>IF(Assumptions!$B$27&gt;K32+12,K32+12,Assumptions!$B$27)</f>
        <v>13</v>
      </c>
      <c r="M32" s="69">
        <f>IF(Assumptions!$B$27&gt;L32+12,L32+12,Assumptions!$B$27)</f>
        <v>25</v>
      </c>
      <c r="N32" s="69">
        <f>IF(Assumptions!$B$27&gt;M32+12,M32+12,Assumptions!$B$27)</f>
        <v>37</v>
      </c>
      <c r="O32" s="69">
        <f>IF(Assumptions!$B$27&gt;N32+12,N32+12,Assumptions!$B$27)</f>
        <v>48</v>
      </c>
      <c r="P32" s="69">
        <f>IF(Assumptions!$B$27&gt;O32+12,O32+12,Assumptions!$B$27)</f>
        <v>48</v>
      </c>
      <c r="Q32" s="69">
        <f>IF(Assumptions!$B$27&gt;P32+12,P32+12,Assumptions!$B$27)</f>
        <v>48</v>
      </c>
      <c r="R32" s="69">
        <f>IF(Assumptions!$B$27&gt;Q32+12,Q32+12,Assumptions!$B$27)</f>
        <v>48</v>
      </c>
      <c r="S32" s="50" t="str">
        <f t="shared" si="2"/>
        <v>Dec</v>
      </c>
      <c r="T32" s="69">
        <f>IF(Assumptions!$B$27&gt;1,1,Assumptions!$B$27)</f>
        <v>1</v>
      </c>
      <c r="U32" s="69">
        <f>IF(Assumptions!$B$27&gt;T32+12,T32+12,Assumptions!$B$27)</f>
        <v>13</v>
      </c>
      <c r="V32" s="69">
        <f>IF(Assumptions!$B$27&gt;U32+12,U32+12,Assumptions!$B$27)</f>
        <v>25</v>
      </c>
      <c r="W32" s="69">
        <f>IF(Assumptions!$B$27&gt;V32+12,V32+12,Assumptions!$B$27)</f>
        <v>37</v>
      </c>
      <c r="X32" s="69">
        <f>IF(Assumptions!$B$27&gt;W32+12,W32+12,Assumptions!$B$27)</f>
        <v>48</v>
      </c>
      <c r="Y32" s="69">
        <f>IF(Assumptions!$B$27&gt;X32+12,X32+12,Assumptions!$B$27)</f>
        <v>48</v>
      </c>
      <c r="Z32" s="69">
        <f>IF(Assumptions!$B$27&gt;Y32+12,Y32+12,Assumptions!$B$27)</f>
        <v>48</v>
      </c>
      <c r="AA32" s="69">
        <f>IF(Assumptions!$B$27&gt;Z32+12,Z32+12,Assumptions!$B$27)</f>
        <v>48</v>
      </c>
      <c r="AB32" s="50" t="str">
        <f t="shared" si="3"/>
        <v>Dec</v>
      </c>
      <c r="AC32" s="69">
        <f>IF(Assumptions!$B$27&gt;1,1,Assumptions!$B$27)</f>
        <v>1</v>
      </c>
      <c r="AD32" s="69">
        <f>IF(Assumptions!$B$27&gt;AC32+12,AC32+12,Assumptions!$B$27)</f>
        <v>13</v>
      </c>
      <c r="AE32" s="69">
        <f>IF(Assumptions!$B$27&gt;AD32+12,AD32+12,Assumptions!$B$27)</f>
        <v>25</v>
      </c>
      <c r="AF32" s="69">
        <f>IF(Assumptions!$B$27&gt;AE32+12,AE32+12,Assumptions!$B$27)</f>
        <v>37</v>
      </c>
      <c r="AG32" s="69">
        <f>IF(Assumptions!$B$27&gt;AF32+12,AF32+12,Assumptions!$B$27)</f>
        <v>48</v>
      </c>
      <c r="AH32" s="69">
        <f>IF(Assumptions!$B$27&gt;AG32+12,AG32+12,Assumptions!$B$27)</f>
        <v>48</v>
      </c>
      <c r="AI32" s="69">
        <f>IF(Assumptions!$B$27&gt;AH32+12,AH32+12,Assumptions!$B$27)</f>
        <v>48</v>
      </c>
      <c r="AJ32" s="69">
        <f>IF(Assumptions!$B$27&gt;AI32+12,AI32+12,Assumptions!$B$27)</f>
        <v>48</v>
      </c>
      <c r="AK32" s="50" t="str">
        <f t="shared" si="4"/>
        <v>Dec</v>
      </c>
      <c r="AL32" s="69">
        <f>IF(Assumptions!$B$27&gt;1,1,Assumptions!$B$27)</f>
        <v>1</v>
      </c>
      <c r="AM32" s="69">
        <f>IF(Assumptions!$B$27&gt;AL32+12,AL32+12,Assumptions!$B$27)</f>
        <v>13</v>
      </c>
      <c r="AN32" s="69">
        <f>IF(Assumptions!$B$27&gt;AM32+12,AM32+12,Assumptions!$B$27)</f>
        <v>25</v>
      </c>
      <c r="AO32" s="69">
        <f>IF(Assumptions!$B$27&gt;AN32+12,AN32+12,Assumptions!$B$27)</f>
        <v>37</v>
      </c>
      <c r="AP32" s="69">
        <f>IF(Assumptions!$B$27&gt;AO32+12,AO32+12,Assumptions!$B$27)</f>
        <v>48</v>
      </c>
      <c r="AQ32" s="69">
        <f>IF(Assumptions!$B$27&gt;AP32+12,AP32+12,Assumptions!$B$27)</f>
        <v>48</v>
      </c>
      <c r="AR32" s="69">
        <f>IF(Assumptions!$B$27&gt;AQ32+12,AQ32+12,Assumptions!$B$27)</f>
        <v>48</v>
      </c>
      <c r="AS32" s="69">
        <f>IF(Assumptions!$B$27&gt;AR32+12,AR32+12,Assumptions!$B$27)</f>
        <v>48</v>
      </c>
      <c r="AT32" s="50" t="str">
        <f t="shared" si="5"/>
        <v>Dec</v>
      </c>
      <c r="AU32" s="69">
        <f>IF(Assumptions!$B$27&gt;1,1,Assumptions!$B$27)</f>
        <v>1</v>
      </c>
      <c r="AV32" s="69">
        <f>IF(Assumptions!$B$27&gt;AU32+12,AU32+12,Assumptions!$B$27)</f>
        <v>13</v>
      </c>
      <c r="AW32" s="69">
        <f>IF(Assumptions!$B$27&gt;AV32+12,AV32+12,Assumptions!$B$27)</f>
        <v>25</v>
      </c>
      <c r="AX32" s="69">
        <f>IF(Assumptions!$B$27&gt;AW32+12,AW32+12,Assumptions!$B$27)</f>
        <v>37</v>
      </c>
      <c r="AY32" s="69">
        <f>IF(Assumptions!$B$27&gt;AX32+12,AX32+12,Assumptions!$B$27)</f>
        <v>48</v>
      </c>
      <c r="AZ32" s="69">
        <f>IF(Assumptions!$B$27&gt;AY32+12,AY32+12,Assumptions!$B$27)</f>
        <v>48</v>
      </c>
      <c r="BA32" s="69">
        <f>IF(Assumptions!$B$27&gt;AZ32+12,AZ32+12,Assumptions!$B$27)</f>
        <v>48</v>
      </c>
      <c r="BB32" s="69">
        <f>IF(Assumptions!$B$27&gt;BA32+12,BA32+12,Assumptions!$B$27)</f>
        <v>48</v>
      </c>
      <c r="BC32" s="50" t="str">
        <f t="shared" si="6"/>
        <v>Dec</v>
      </c>
      <c r="BD32" s="69">
        <f>IF(Assumptions!$B$27&gt;1,1,Assumptions!$B$27)</f>
        <v>1</v>
      </c>
      <c r="BE32" s="69">
        <f>IF(Assumptions!$B$27&gt;BD32+12,BD32+12,Assumptions!$B$27)</f>
        <v>13</v>
      </c>
      <c r="BF32" s="69">
        <f>IF(Assumptions!$B$27&gt;BE32+12,BE32+12,Assumptions!$B$27)</f>
        <v>25</v>
      </c>
      <c r="BG32" s="69">
        <f>IF(Assumptions!$B$27&gt;BF32+12,BF32+12,Assumptions!$B$27)</f>
        <v>37</v>
      </c>
      <c r="BH32" s="69">
        <f>IF(Assumptions!$B$27&gt;BG32+12,BG32+12,Assumptions!$B$27)</f>
        <v>48</v>
      </c>
      <c r="BI32" s="69">
        <f>IF(Assumptions!$B$27&gt;BH32+12,BH32+12,Assumptions!$B$27)</f>
        <v>48</v>
      </c>
      <c r="BJ32" s="69">
        <f>IF(Assumptions!$B$27&gt;BI32+12,BI32+12,Assumptions!$B$27)</f>
        <v>48</v>
      </c>
      <c r="BK32" s="69">
        <f>IF(Assumptions!$B$27&gt;BJ32+12,BJ32+12,Assumptions!$B$27)</f>
        <v>48</v>
      </c>
      <c r="BL32" s="50" t="str">
        <f t="shared" si="7"/>
        <v>Dec</v>
      </c>
      <c r="BM32" s="69">
        <f>IF(Assumptions!$B$27&gt;1,1,Assumptions!$B$27)</f>
        <v>1</v>
      </c>
      <c r="BN32" s="69">
        <f>IF(Assumptions!$B$27&gt;BM32+12,BM32+12,Assumptions!$B$27)</f>
        <v>13</v>
      </c>
      <c r="BO32" s="69">
        <f>IF(Assumptions!$B$27&gt;BN32+12,BN32+12,Assumptions!$B$27)</f>
        <v>25</v>
      </c>
      <c r="BP32" s="69">
        <f>IF(Assumptions!$B$27&gt;BO32+12,BO32+12,Assumptions!$B$27)</f>
        <v>37</v>
      </c>
      <c r="BQ32" s="69">
        <f>IF(Assumptions!$B$27&gt;BP32+12,BP32+12,Assumptions!$B$27)</f>
        <v>48</v>
      </c>
      <c r="BR32" s="69">
        <f>IF(Assumptions!$B$27&gt;BQ32+12,BQ32+12,Assumptions!$B$27)</f>
        <v>48</v>
      </c>
      <c r="BS32" s="69">
        <f>IF(Assumptions!$B$27&gt;BR32+12,BR32+12,Assumptions!$B$27)</f>
        <v>48</v>
      </c>
      <c r="BT32" s="69">
        <f>IF(Assumptions!$B$27&gt;BS32+12,BS32+12,Assumptions!$B$27)</f>
        <v>48</v>
      </c>
      <c r="BU32" s="50" t="str">
        <f t="shared" si="8"/>
        <v>Dec</v>
      </c>
      <c r="BV32" s="69">
        <f>IF(Assumptions!$B$27&gt;1,1,Assumptions!$B$27)</f>
        <v>1</v>
      </c>
      <c r="BW32" s="69">
        <f>IF(Assumptions!$B$27&gt;BV32+12,BV32+12,Assumptions!$B$27)</f>
        <v>13</v>
      </c>
      <c r="BX32" s="69">
        <f>IF(Assumptions!$B$27&gt;BW32+12,BW32+12,Assumptions!$B$27)</f>
        <v>25</v>
      </c>
      <c r="BY32" s="69">
        <f>IF(Assumptions!$B$27&gt;BX32+12,BX32+12,Assumptions!$B$27)</f>
        <v>37</v>
      </c>
      <c r="BZ32" s="69">
        <f>IF(Assumptions!$B$27&gt;BY32+12,BY32+12,Assumptions!$B$27)</f>
        <v>48</v>
      </c>
      <c r="CA32" s="69">
        <f>IF(Assumptions!$B$27&gt;BZ32+12,BZ32+12,Assumptions!$B$27)</f>
        <v>48</v>
      </c>
      <c r="CB32" s="69">
        <f>IF(Assumptions!$B$27&gt;CA32+12,CA32+12,Assumptions!$B$27)</f>
        <v>48</v>
      </c>
      <c r="CC32" s="69">
        <f>IF(Assumptions!$B$27&gt;CB32+12,CB32+12,Assumptions!$B$27)</f>
        <v>48</v>
      </c>
      <c r="CD32" s="50" t="str">
        <f t="shared" si="9"/>
        <v>Dec</v>
      </c>
      <c r="CE32" s="69">
        <f>IF(Assumptions!$B$27&gt;1,1,Assumptions!$B$27)</f>
        <v>1</v>
      </c>
      <c r="CF32" s="69">
        <f>IF(Assumptions!$B$27&gt;CE32+12,CE32+12,Assumptions!$B$27)</f>
        <v>13</v>
      </c>
      <c r="CG32" s="69">
        <f>IF(Assumptions!$B$27&gt;CF32+12,CF32+12,Assumptions!$B$27)</f>
        <v>25</v>
      </c>
      <c r="CH32" s="69">
        <f>IF(Assumptions!$B$27&gt;CG32+12,CG32+12,Assumptions!$B$27)</f>
        <v>37</v>
      </c>
      <c r="CI32" s="69">
        <f>IF(Assumptions!$B$27&gt;CH32+12,CH32+12,Assumptions!$B$27)</f>
        <v>48</v>
      </c>
      <c r="CJ32" s="69">
        <f>IF(Assumptions!$B$27&gt;CI32+12,CI32+12,Assumptions!$B$27)</f>
        <v>48</v>
      </c>
      <c r="CK32" s="69">
        <f>IF(Assumptions!$B$27&gt;CJ32+12,CJ32+12,Assumptions!$B$27)</f>
        <v>48</v>
      </c>
      <c r="CL32" s="69">
        <f>IF(Assumptions!$B$27&gt;CK32+12,CK32+12,Assumptions!$B$27)</f>
        <v>48</v>
      </c>
    </row>
    <row r="33" spans="1:90" ht="15.95" customHeight="1">
      <c r="A33" s="38"/>
      <c r="B33" s="44" t="s">
        <v>37</v>
      </c>
      <c r="C33" s="44" t="s">
        <v>38</v>
      </c>
      <c r="D33" s="44" t="s">
        <v>39</v>
      </c>
      <c r="E33" s="44" t="s">
        <v>40</v>
      </c>
      <c r="F33" s="44" t="s">
        <v>41</v>
      </c>
      <c r="G33" s="44" t="s">
        <v>42</v>
      </c>
      <c r="H33" s="44" t="s">
        <v>43</v>
      </c>
      <c r="I33" s="44" t="s">
        <v>44</v>
      </c>
      <c r="J33" s="17"/>
      <c r="K33" s="44" t="s">
        <v>37</v>
      </c>
      <c r="L33" s="64" t="s">
        <v>38</v>
      </c>
      <c r="M33" s="64" t="s">
        <v>39</v>
      </c>
      <c r="N33" s="64" t="s">
        <v>40</v>
      </c>
      <c r="O33" s="64" t="s">
        <v>41</v>
      </c>
      <c r="P33" s="64" t="s">
        <v>42</v>
      </c>
      <c r="Q33" s="64" t="s">
        <v>43</v>
      </c>
      <c r="R33" s="64" t="s">
        <v>44</v>
      </c>
      <c r="S33" s="38"/>
      <c r="T33" s="64" t="s">
        <v>37</v>
      </c>
      <c r="U33" s="64" t="s">
        <v>38</v>
      </c>
      <c r="V33" s="64" t="s">
        <v>39</v>
      </c>
      <c r="W33" s="64" t="s">
        <v>40</v>
      </c>
      <c r="X33" s="64" t="s">
        <v>41</v>
      </c>
      <c r="Y33" s="64" t="s">
        <v>42</v>
      </c>
      <c r="Z33" s="64" t="s">
        <v>43</v>
      </c>
      <c r="AA33" s="64" t="s">
        <v>44</v>
      </c>
      <c r="AB33" s="38"/>
      <c r="AC33" s="64" t="s">
        <v>37</v>
      </c>
      <c r="AD33" s="64" t="s">
        <v>38</v>
      </c>
      <c r="AE33" s="64" t="s">
        <v>39</v>
      </c>
      <c r="AF33" s="64" t="s">
        <v>40</v>
      </c>
      <c r="AG33" s="64" t="s">
        <v>41</v>
      </c>
      <c r="AH33" s="64" t="s">
        <v>42</v>
      </c>
      <c r="AI33" s="64" t="s">
        <v>43</v>
      </c>
      <c r="AJ33" s="64" t="s">
        <v>44</v>
      </c>
      <c r="AK33" s="38"/>
      <c r="AL33" s="64" t="s">
        <v>37</v>
      </c>
      <c r="AM33" s="64" t="s">
        <v>38</v>
      </c>
      <c r="AN33" s="64" t="s">
        <v>39</v>
      </c>
      <c r="AO33" s="64" t="s">
        <v>40</v>
      </c>
      <c r="AP33" s="64" t="s">
        <v>41</v>
      </c>
      <c r="AQ33" s="64" t="s">
        <v>42</v>
      </c>
      <c r="AR33" s="64" t="s">
        <v>43</v>
      </c>
      <c r="AS33" s="64" t="s">
        <v>44</v>
      </c>
      <c r="AT33" s="38"/>
      <c r="AU33" s="64" t="s">
        <v>37</v>
      </c>
      <c r="AV33" s="64" t="s">
        <v>38</v>
      </c>
      <c r="AW33" s="64" t="s">
        <v>39</v>
      </c>
      <c r="AX33" s="64" t="s">
        <v>40</v>
      </c>
      <c r="AY33" s="64" t="s">
        <v>41</v>
      </c>
      <c r="AZ33" s="64" t="s">
        <v>42</v>
      </c>
      <c r="BA33" s="64" t="s">
        <v>43</v>
      </c>
      <c r="BB33" s="64" t="s">
        <v>44</v>
      </c>
      <c r="BC33" s="38"/>
      <c r="BD33" s="64" t="s">
        <v>37</v>
      </c>
      <c r="BE33" s="64" t="s">
        <v>38</v>
      </c>
      <c r="BF33" s="64" t="s">
        <v>39</v>
      </c>
      <c r="BG33" s="64" t="s">
        <v>40</v>
      </c>
      <c r="BH33" s="64" t="s">
        <v>41</v>
      </c>
      <c r="BI33" s="64" t="s">
        <v>42</v>
      </c>
      <c r="BJ33" s="64" t="s">
        <v>43</v>
      </c>
      <c r="BK33" s="64" t="s">
        <v>44</v>
      </c>
      <c r="BL33" s="38"/>
      <c r="BM33" s="64" t="s">
        <v>37</v>
      </c>
      <c r="BN33" s="64" t="s">
        <v>38</v>
      </c>
      <c r="BO33" s="64" t="s">
        <v>39</v>
      </c>
      <c r="BP33" s="64" t="s">
        <v>40</v>
      </c>
      <c r="BQ33" s="64" t="s">
        <v>41</v>
      </c>
      <c r="BR33" s="64" t="s">
        <v>42</v>
      </c>
      <c r="BS33" s="64" t="s">
        <v>43</v>
      </c>
      <c r="BT33" s="64" t="s">
        <v>44</v>
      </c>
      <c r="BU33" s="38"/>
      <c r="BV33" s="64" t="s">
        <v>37</v>
      </c>
      <c r="BW33" s="64" t="s">
        <v>38</v>
      </c>
      <c r="BX33" s="64" t="s">
        <v>39</v>
      </c>
      <c r="BY33" s="64" t="s">
        <v>40</v>
      </c>
      <c r="BZ33" s="64" t="s">
        <v>41</v>
      </c>
      <c r="CA33" s="64" t="s">
        <v>42</v>
      </c>
      <c r="CB33" s="64" t="s">
        <v>43</v>
      </c>
      <c r="CC33" s="64" t="s">
        <v>44</v>
      </c>
      <c r="CD33" s="38"/>
      <c r="CE33" s="64" t="s">
        <v>37</v>
      </c>
      <c r="CF33" s="64" t="s">
        <v>38</v>
      </c>
      <c r="CG33" s="64" t="s">
        <v>39</v>
      </c>
      <c r="CH33" s="64" t="s">
        <v>40</v>
      </c>
      <c r="CI33" s="64" t="s">
        <v>41</v>
      </c>
      <c r="CJ33" s="64" t="s">
        <v>42</v>
      </c>
      <c r="CK33" s="64" t="s">
        <v>43</v>
      </c>
      <c r="CL33" s="64" t="s">
        <v>44</v>
      </c>
    </row>
    <row r="34" spans="1:90" ht="13.7" customHeight="1">
      <c r="A34" s="50" t="str">
        <f t="shared" ref="A34:A45" si="10">A21</f>
        <v>Jan</v>
      </c>
      <c r="B34" s="70">
        <f>1-(B21*(B21+1))/(Assumptions!$B$27*(Assumptions!$B$27+1))</f>
        <v>0.93367346938775508</v>
      </c>
      <c r="C34" s="70">
        <f>1-(C21*(C21+1))/(Assumptions!$B$27*(Assumptions!$B$27+1))</f>
        <v>0.74489795918367352</v>
      </c>
      <c r="D34" s="70">
        <f>1-(D21*(D21+1))/(Assumptions!$B$27*(Assumptions!$B$27+1))</f>
        <v>0.43367346938775508</v>
      </c>
      <c r="E34" s="70">
        <f>1-(E21*(E21+1))/(Assumptions!$B$27*(Assumptions!$B$27+1))</f>
        <v>0</v>
      </c>
      <c r="F34" s="70">
        <f>1-(F21*(F21+1))/(Assumptions!$B$27*(Assumptions!$B$27+1))</f>
        <v>0</v>
      </c>
      <c r="G34" s="70">
        <f>1-(G21*(G21+1))/(Assumptions!$B$27*(Assumptions!$B$27+1))</f>
        <v>0</v>
      </c>
      <c r="H34" s="70">
        <f>1-(H21*(H21+1))/(Assumptions!$B$27*(Assumptions!$B$27+1))</f>
        <v>0</v>
      </c>
      <c r="I34" s="70">
        <f>1-(I21*(I21+1))/(Assumptions!$B$27*(Assumptions!$B$27+1))</f>
        <v>0</v>
      </c>
      <c r="J34" s="68" t="str">
        <f t="shared" ref="J34:J45" si="11">J21</f>
        <v>Jan</v>
      </c>
      <c r="K34" s="70">
        <f>1-(K21*(K21+1))/(Assumptions!$B$27*(Assumptions!$B$27+1))</f>
        <v>0.93367346938775508</v>
      </c>
      <c r="L34" s="71">
        <f>1-(L21*(L21+1))/(Assumptions!$B$27*(Assumptions!$B$27+1))</f>
        <v>0.74489795918367352</v>
      </c>
      <c r="M34" s="71">
        <f>1-(M21*(M21+1))/(Assumptions!$B$27*(Assumptions!$B$27+1))</f>
        <v>0.43367346938775508</v>
      </c>
      <c r="N34" s="71">
        <f>1-(N21*(N21+1))/(Assumptions!$B$27*(Assumptions!$B$27+1))</f>
        <v>0</v>
      </c>
      <c r="O34" s="71">
        <f>1-(O21*(O21+1))/(Assumptions!$B$27*(Assumptions!$B$27+1))</f>
        <v>0</v>
      </c>
      <c r="P34" s="71">
        <f>1-(P21*(P21+1))/(Assumptions!$B$27*(Assumptions!$B$27+1))</f>
        <v>0</v>
      </c>
      <c r="Q34" s="71">
        <f>1-(Q21*(Q21+1))/(Assumptions!$B$27*(Assumptions!$B$27+1))</f>
        <v>0</v>
      </c>
      <c r="R34" s="71">
        <f>1-(R21*(R21+1))/(Assumptions!$B$27*(Assumptions!$B$27+1))</f>
        <v>0</v>
      </c>
      <c r="S34" s="50" t="str">
        <f t="shared" ref="S34:S45" si="12">S21</f>
        <v>Jan</v>
      </c>
      <c r="T34" s="71">
        <f>1-(T21*(T21+1))/(Assumptions!$B$27*(Assumptions!$B$27+1))</f>
        <v>0.93367346938775508</v>
      </c>
      <c r="U34" s="71">
        <f>1-(U21*(U21+1))/(Assumptions!$B$27*(Assumptions!$B$27+1))</f>
        <v>0.74489795918367352</v>
      </c>
      <c r="V34" s="71">
        <f>1-(V21*(V21+1))/(Assumptions!$B$27*(Assumptions!$B$27+1))</f>
        <v>0.43367346938775508</v>
      </c>
      <c r="W34" s="71">
        <f>1-(W21*(W21+1))/(Assumptions!$B$27*(Assumptions!$B$27+1))</f>
        <v>0</v>
      </c>
      <c r="X34" s="71">
        <f>1-(X21*(X21+1))/(Assumptions!$B$27*(Assumptions!$B$27+1))</f>
        <v>0</v>
      </c>
      <c r="Y34" s="71">
        <f>1-(Y21*(Y21+1))/(Assumptions!$B$27*(Assumptions!$B$27+1))</f>
        <v>0</v>
      </c>
      <c r="Z34" s="71">
        <f>1-(Z21*(Z21+1))/(Assumptions!$B$27*(Assumptions!$B$27+1))</f>
        <v>0</v>
      </c>
      <c r="AA34" s="71">
        <f>1-(AA21*(AA21+1))/(Assumptions!$B$27*(Assumptions!$B$27+1))</f>
        <v>0</v>
      </c>
      <c r="AB34" s="50" t="str">
        <f t="shared" ref="AB34:AB45" si="13">AB21</f>
        <v>Jan</v>
      </c>
      <c r="AC34" s="71">
        <f>1-(AC21*(AC21+1))/(Assumptions!$B$27*(Assumptions!$B$27+1))</f>
        <v>0.93367346938775508</v>
      </c>
      <c r="AD34" s="71">
        <f>1-(AD21*(AD21+1))/(Assumptions!$B$27*(Assumptions!$B$27+1))</f>
        <v>0.74489795918367352</v>
      </c>
      <c r="AE34" s="71">
        <f>1-(AE21*(AE21+1))/(Assumptions!$B$27*(Assumptions!$B$27+1))</f>
        <v>0.43367346938775508</v>
      </c>
      <c r="AF34" s="71">
        <f>1-(AF21*(AF21+1))/(Assumptions!$B$27*(Assumptions!$B$27+1))</f>
        <v>0</v>
      </c>
      <c r="AG34" s="71">
        <f>1-(AG21*(AG21+1))/(Assumptions!$B$27*(Assumptions!$B$27+1))</f>
        <v>0</v>
      </c>
      <c r="AH34" s="71">
        <f>1-(AH21*(AH21+1))/(Assumptions!$B$27*(Assumptions!$B$27+1))</f>
        <v>0</v>
      </c>
      <c r="AI34" s="71">
        <f>1-(AI21*(AI21+1))/(Assumptions!$B$27*(Assumptions!$B$27+1))</f>
        <v>0</v>
      </c>
      <c r="AJ34" s="71">
        <f>1-(AJ21*(AJ21+1))/(Assumptions!$B$27*(Assumptions!$B$27+1))</f>
        <v>0</v>
      </c>
      <c r="AK34" s="50" t="str">
        <f t="shared" ref="AK34:AK45" si="14">AK21</f>
        <v>Jan</v>
      </c>
      <c r="AL34" s="71">
        <f>1-(AL21*(AL21+1))/(Assumptions!$B$27*(Assumptions!$B$27+1))</f>
        <v>0.93367346938775508</v>
      </c>
      <c r="AM34" s="71">
        <f>1-(AM21*(AM21+1))/(Assumptions!$B$27*(Assumptions!$B$27+1))</f>
        <v>0.74489795918367352</v>
      </c>
      <c r="AN34" s="71">
        <f>1-(AN21*(AN21+1))/(Assumptions!$B$27*(Assumptions!$B$27+1))</f>
        <v>0.43367346938775508</v>
      </c>
      <c r="AO34" s="71">
        <f>1-(AO21*(AO21+1))/(Assumptions!$B$27*(Assumptions!$B$27+1))</f>
        <v>0</v>
      </c>
      <c r="AP34" s="71">
        <f>1-(AP21*(AP21+1))/(Assumptions!$B$27*(Assumptions!$B$27+1))</f>
        <v>0</v>
      </c>
      <c r="AQ34" s="71">
        <f>1-(AQ21*(AQ21+1))/(Assumptions!$B$27*(Assumptions!$B$27+1))</f>
        <v>0</v>
      </c>
      <c r="AR34" s="71">
        <f>1-(AR21*(AR21+1))/(Assumptions!$B$27*(Assumptions!$B$27+1))</f>
        <v>0</v>
      </c>
      <c r="AS34" s="71">
        <f>1-(AS21*(AS21+1))/(Assumptions!$B$27*(Assumptions!$B$27+1))</f>
        <v>0</v>
      </c>
      <c r="AT34" s="50" t="str">
        <f t="shared" ref="AT34:AT45" si="15">AT21</f>
        <v>Jan</v>
      </c>
      <c r="AU34" s="71">
        <f>1-(AU21*(AU21+1))/(Assumptions!$B$27*(Assumptions!$B$27+1))</f>
        <v>0.93367346938775508</v>
      </c>
      <c r="AV34" s="71">
        <f>1-(AV21*(AV21+1))/(Assumptions!$B$27*(Assumptions!$B$27+1))</f>
        <v>0.74489795918367352</v>
      </c>
      <c r="AW34" s="71">
        <f>1-(AW21*(AW21+1))/(Assumptions!$B$27*(Assumptions!$B$27+1))</f>
        <v>0.43367346938775508</v>
      </c>
      <c r="AX34" s="71">
        <f>1-(AX21*(AX21+1))/(Assumptions!$B$27*(Assumptions!$B$27+1))</f>
        <v>0</v>
      </c>
      <c r="AY34" s="71">
        <f>1-(AY21*(AY21+1))/(Assumptions!$B$27*(Assumptions!$B$27+1))</f>
        <v>0</v>
      </c>
      <c r="AZ34" s="71">
        <f>1-(AZ21*(AZ21+1))/(Assumptions!$B$27*(Assumptions!$B$27+1))</f>
        <v>0</v>
      </c>
      <c r="BA34" s="71">
        <f>1-(BA21*(BA21+1))/(Assumptions!$B$27*(Assumptions!$B$27+1))</f>
        <v>0</v>
      </c>
      <c r="BB34" s="71">
        <f>1-(BB21*(BB21+1))/(Assumptions!$B$27*(Assumptions!$B$27+1))</f>
        <v>0</v>
      </c>
      <c r="BC34" s="50" t="str">
        <f t="shared" ref="BC34:BC45" si="16">BC21</f>
        <v>Jan</v>
      </c>
      <c r="BD34" s="71">
        <f>1-(BD21*(BD21+1))/(Assumptions!$B$27*(Assumptions!$B$27+1))</f>
        <v>0.93367346938775508</v>
      </c>
      <c r="BE34" s="71">
        <f>1-(BE21*(BE21+1))/(Assumptions!$B$27*(Assumptions!$B$27+1))</f>
        <v>0.74489795918367352</v>
      </c>
      <c r="BF34" s="71">
        <f>1-(BF21*(BF21+1))/(Assumptions!$B$27*(Assumptions!$B$27+1))</f>
        <v>0.43367346938775508</v>
      </c>
      <c r="BG34" s="71">
        <f>1-(BG21*(BG21+1))/(Assumptions!$B$27*(Assumptions!$B$27+1))</f>
        <v>0</v>
      </c>
      <c r="BH34" s="71">
        <f>1-(BH21*(BH21+1))/(Assumptions!$B$27*(Assumptions!$B$27+1))</f>
        <v>0</v>
      </c>
      <c r="BI34" s="71">
        <f>1-(BI21*(BI21+1))/(Assumptions!$B$27*(Assumptions!$B$27+1))</f>
        <v>0</v>
      </c>
      <c r="BJ34" s="71">
        <f>1-(BJ21*(BJ21+1))/(Assumptions!$B$27*(Assumptions!$B$27+1))</f>
        <v>0</v>
      </c>
      <c r="BK34" s="71">
        <f>1-(BK21*(BK21+1))/(Assumptions!$B$27*(Assumptions!$B$27+1))</f>
        <v>0</v>
      </c>
      <c r="BL34" s="50" t="str">
        <f t="shared" ref="BL34:BL45" si="17">BL21</f>
        <v>Jan</v>
      </c>
      <c r="BM34" s="71">
        <f>1-(BM21*(BM21+1))/(Assumptions!$B$27*(Assumptions!$B$27+1))</f>
        <v>0.93367346938775508</v>
      </c>
      <c r="BN34" s="71">
        <f>1-(BN21*(BN21+1))/(Assumptions!$B$27*(Assumptions!$B$27+1))</f>
        <v>0.74489795918367352</v>
      </c>
      <c r="BO34" s="71">
        <f>1-(BO21*(BO21+1))/(Assumptions!$B$27*(Assumptions!$B$27+1))</f>
        <v>0.43367346938775508</v>
      </c>
      <c r="BP34" s="71">
        <f>1-(BP21*(BP21+1))/(Assumptions!$B$27*(Assumptions!$B$27+1))</f>
        <v>0</v>
      </c>
      <c r="BQ34" s="71">
        <f>1-(BQ21*(BQ21+1))/(Assumptions!$B$27*(Assumptions!$B$27+1))</f>
        <v>0</v>
      </c>
      <c r="BR34" s="71">
        <f>1-(BR21*(BR21+1))/(Assumptions!$B$27*(Assumptions!$B$27+1))</f>
        <v>0</v>
      </c>
      <c r="BS34" s="71">
        <f>1-(BS21*(BS21+1))/(Assumptions!$B$27*(Assumptions!$B$27+1))</f>
        <v>0</v>
      </c>
      <c r="BT34" s="71">
        <f>1-(BT21*(BT21+1))/(Assumptions!$B$27*(Assumptions!$B$27+1))</f>
        <v>0</v>
      </c>
      <c r="BU34" s="50" t="str">
        <f t="shared" ref="BU34:BU45" si="18">BU21</f>
        <v>Jan</v>
      </c>
      <c r="BV34" s="71">
        <f>1-(BV21*(BV21+1))/(Assumptions!$B$27*(Assumptions!$B$27+1))</f>
        <v>0.93367346938775508</v>
      </c>
      <c r="BW34" s="71">
        <f>1-(BW21*(BW21+1))/(Assumptions!$B$27*(Assumptions!$B$27+1))</f>
        <v>0.74489795918367352</v>
      </c>
      <c r="BX34" s="71">
        <f>1-(BX21*(BX21+1))/(Assumptions!$B$27*(Assumptions!$B$27+1))</f>
        <v>0.43367346938775508</v>
      </c>
      <c r="BY34" s="71">
        <f>1-(BY21*(BY21+1))/(Assumptions!$B$27*(Assumptions!$B$27+1))</f>
        <v>0</v>
      </c>
      <c r="BZ34" s="71">
        <f>1-(BZ21*(BZ21+1))/(Assumptions!$B$27*(Assumptions!$B$27+1))</f>
        <v>0</v>
      </c>
      <c r="CA34" s="71">
        <f>1-(CA21*(CA21+1))/(Assumptions!$B$27*(Assumptions!$B$27+1))</f>
        <v>0</v>
      </c>
      <c r="CB34" s="71">
        <f>1-(CB21*(CB21+1))/(Assumptions!$B$27*(Assumptions!$B$27+1))</f>
        <v>0</v>
      </c>
      <c r="CC34" s="71">
        <f>1-(CC21*(CC21+1))/(Assumptions!$B$27*(Assumptions!$B$27+1))</f>
        <v>0</v>
      </c>
      <c r="CD34" s="50" t="str">
        <f t="shared" ref="CD34:CD45" si="19">CD21</f>
        <v>Jan</v>
      </c>
      <c r="CE34" s="71">
        <f>1-(CE21*(CE21+1))/(Assumptions!$B$27*(Assumptions!$B$27+1))</f>
        <v>0.93367346938775508</v>
      </c>
      <c r="CF34" s="71">
        <f>1-(CF21*(CF21+1))/(Assumptions!$B$27*(Assumptions!$B$27+1))</f>
        <v>0.74489795918367352</v>
      </c>
      <c r="CG34" s="71">
        <f>1-(CG21*(CG21+1))/(Assumptions!$B$27*(Assumptions!$B$27+1))</f>
        <v>0.43367346938775508</v>
      </c>
      <c r="CH34" s="71">
        <f>1-(CH21*(CH21+1))/(Assumptions!$B$27*(Assumptions!$B$27+1))</f>
        <v>0</v>
      </c>
      <c r="CI34" s="71">
        <f>1-(CI21*(CI21+1))/(Assumptions!$B$27*(Assumptions!$B$27+1))</f>
        <v>0</v>
      </c>
      <c r="CJ34" s="71">
        <f>1-(CJ21*(CJ21+1))/(Assumptions!$B$27*(Assumptions!$B$27+1))</f>
        <v>0</v>
      </c>
      <c r="CK34" s="71">
        <f>1-(CK21*(CK21+1))/(Assumptions!$B$27*(Assumptions!$B$27+1))</f>
        <v>0</v>
      </c>
      <c r="CL34" s="71">
        <f>1-(CL21*(CL21+1))/(Assumptions!$B$27*(Assumptions!$B$27+1))</f>
        <v>0</v>
      </c>
    </row>
    <row r="35" spans="1:90" ht="13.7" customHeight="1">
      <c r="A35" s="50" t="str">
        <f t="shared" si="10"/>
        <v>Feb</v>
      </c>
      <c r="B35" s="70">
        <f>1-(B22*(B22+1))/(Assumptions!$B$27*(Assumptions!$B$27+1))</f>
        <v>0.94387755102040816</v>
      </c>
      <c r="C35" s="70">
        <f>1-(C22*(C22+1))/(Assumptions!$B$27*(Assumptions!$B$27+1))</f>
        <v>0.76530612244897955</v>
      </c>
      <c r="D35" s="70">
        <f>1-(D22*(D22+1))/(Assumptions!$B$27*(Assumptions!$B$27+1))</f>
        <v>0.4642857142857143</v>
      </c>
      <c r="E35" s="70">
        <f>1-(E22*(E22+1))/(Assumptions!$B$27*(Assumptions!$B$27+1))</f>
        <v>4.081632653061229E-2</v>
      </c>
      <c r="F35" s="70">
        <f>1-(F22*(F22+1))/(Assumptions!$B$27*(Assumptions!$B$27+1))</f>
        <v>0</v>
      </c>
      <c r="G35" s="70">
        <f>1-(G22*(G22+1))/(Assumptions!$B$27*(Assumptions!$B$27+1))</f>
        <v>0</v>
      </c>
      <c r="H35" s="70">
        <f>1-(H22*(H22+1))/(Assumptions!$B$27*(Assumptions!$B$27+1))</f>
        <v>0</v>
      </c>
      <c r="I35" s="70">
        <f>1-(I22*(I22+1))/(Assumptions!$B$27*(Assumptions!$B$27+1))</f>
        <v>0</v>
      </c>
      <c r="J35" s="68" t="str">
        <f t="shared" si="11"/>
        <v>Feb</v>
      </c>
      <c r="K35" s="70">
        <f>1-(K22*(K22+1))/(Assumptions!$B$27*(Assumptions!$B$27+1))</f>
        <v>0.94387755102040816</v>
      </c>
      <c r="L35" s="71">
        <f>1-(L22*(L22+1))/(Assumptions!$B$27*(Assumptions!$B$27+1))</f>
        <v>0.76530612244897955</v>
      </c>
      <c r="M35" s="71">
        <f>1-(M22*(M22+1))/(Assumptions!$B$27*(Assumptions!$B$27+1))</f>
        <v>0.4642857142857143</v>
      </c>
      <c r="N35" s="71">
        <f>1-(N22*(N22+1))/(Assumptions!$B$27*(Assumptions!$B$27+1))</f>
        <v>4.081632653061229E-2</v>
      </c>
      <c r="O35" s="71">
        <f>1-(O22*(O22+1))/(Assumptions!$B$27*(Assumptions!$B$27+1))</f>
        <v>0</v>
      </c>
      <c r="P35" s="71">
        <f>1-(P22*(P22+1))/(Assumptions!$B$27*(Assumptions!$B$27+1))</f>
        <v>0</v>
      </c>
      <c r="Q35" s="71">
        <f>1-(Q22*(Q22+1))/(Assumptions!$B$27*(Assumptions!$B$27+1))</f>
        <v>0</v>
      </c>
      <c r="R35" s="71">
        <f>1-(R22*(R22+1))/(Assumptions!$B$27*(Assumptions!$B$27+1))</f>
        <v>0</v>
      </c>
      <c r="S35" s="50" t="str">
        <f t="shared" si="12"/>
        <v>Feb</v>
      </c>
      <c r="T35" s="71">
        <f>1-(T22*(T22+1))/(Assumptions!$B$27*(Assumptions!$B$27+1))</f>
        <v>0.94387755102040816</v>
      </c>
      <c r="U35" s="71">
        <f>1-(U22*(U22+1))/(Assumptions!$B$27*(Assumptions!$B$27+1))</f>
        <v>0.76530612244897955</v>
      </c>
      <c r="V35" s="71">
        <f>1-(V22*(V22+1))/(Assumptions!$B$27*(Assumptions!$B$27+1))</f>
        <v>0.4642857142857143</v>
      </c>
      <c r="W35" s="71">
        <f>1-(W22*(W22+1))/(Assumptions!$B$27*(Assumptions!$B$27+1))</f>
        <v>4.081632653061229E-2</v>
      </c>
      <c r="X35" s="71">
        <f>1-(X22*(X22+1))/(Assumptions!$B$27*(Assumptions!$B$27+1))</f>
        <v>0</v>
      </c>
      <c r="Y35" s="71">
        <f>1-(Y22*(Y22+1))/(Assumptions!$B$27*(Assumptions!$B$27+1))</f>
        <v>0</v>
      </c>
      <c r="Z35" s="71">
        <f>1-(Z22*(Z22+1))/(Assumptions!$B$27*(Assumptions!$B$27+1))</f>
        <v>0</v>
      </c>
      <c r="AA35" s="71">
        <f>1-(AA22*(AA22+1))/(Assumptions!$B$27*(Assumptions!$B$27+1))</f>
        <v>0</v>
      </c>
      <c r="AB35" s="50" t="str">
        <f t="shared" si="13"/>
        <v>Feb</v>
      </c>
      <c r="AC35" s="71">
        <f>1-(AC22*(AC22+1))/(Assumptions!$B$27*(Assumptions!$B$27+1))</f>
        <v>0.94387755102040816</v>
      </c>
      <c r="AD35" s="71">
        <f>1-(AD22*(AD22+1))/(Assumptions!$B$27*(Assumptions!$B$27+1))</f>
        <v>0.76530612244897955</v>
      </c>
      <c r="AE35" s="71">
        <f>1-(AE22*(AE22+1))/(Assumptions!$B$27*(Assumptions!$B$27+1))</f>
        <v>0.4642857142857143</v>
      </c>
      <c r="AF35" s="71">
        <f>1-(AF22*(AF22+1))/(Assumptions!$B$27*(Assumptions!$B$27+1))</f>
        <v>4.081632653061229E-2</v>
      </c>
      <c r="AG35" s="71">
        <f>1-(AG22*(AG22+1))/(Assumptions!$B$27*(Assumptions!$B$27+1))</f>
        <v>0</v>
      </c>
      <c r="AH35" s="71">
        <f>1-(AH22*(AH22+1))/(Assumptions!$B$27*(Assumptions!$B$27+1))</f>
        <v>0</v>
      </c>
      <c r="AI35" s="71">
        <f>1-(AI22*(AI22+1))/(Assumptions!$B$27*(Assumptions!$B$27+1))</f>
        <v>0</v>
      </c>
      <c r="AJ35" s="71">
        <f>1-(AJ22*(AJ22+1))/(Assumptions!$B$27*(Assumptions!$B$27+1))</f>
        <v>0</v>
      </c>
      <c r="AK35" s="50" t="str">
        <f t="shared" si="14"/>
        <v>Feb</v>
      </c>
      <c r="AL35" s="71">
        <f>1-(AL22*(AL22+1))/(Assumptions!$B$27*(Assumptions!$B$27+1))</f>
        <v>0.94387755102040816</v>
      </c>
      <c r="AM35" s="71">
        <f>1-(AM22*(AM22+1))/(Assumptions!$B$27*(Assumptions!$B$27+1))</f>
        <v>0.76530612244897955</v>
      </c>
      <c r="AN35" s="71">
        <f>1-(AN22*(AN22+1))/(Assumptions!$B$27*(Assumptions!$B$27+1))</f>
        <v>0.4642857142857143</v>
      </c>
      <c r="AO35" s="71">
        <f>1-(AO22*(AO22+1))/(Assumptions!$B$27*(Assumptions!$B$27+1))</f>
        <v>4.081632653061229E-2</v>
      </c>
      <c r="AP35" s="71">
        <f>1-(AP22*(AP22+1))/(Assumptions!$B$27*(Assumptions!$B$27+1))</f>
        <v>0</v>
      </c>
      <c r="AQ35" s="71">
        <f>1-(AQ22*(AQ22+1))/(Assumptions!$B$27*(Assumptions!$B$27+1))</f>
        <v>0</v>
      </c>
      <c r="AR35" s="71">
        <f>1-(AR22*(AR22+1))/(Assumptions!$B$27*(Assumptions!$B$27+1))</f>
        <v>0</v>
      </c>
      <c r="AS35" s="71">
        <f>1-(AS22*(AS22+1))/(Assumptions!$B$27*(Assumptions!$B$27+1))</f>
        <v>0</v>
      </c>
      <c r="AT35" s="50" t="str">
        <f t="shared" si="15"/>
        <v>Feb</v>
      </c>
      <c r="AU35" s="71">
        <f>1-(AU22*(AU22+1))/(Assumptions!$B$27*(Assumptions!$B$27+1))</f>
        <v>0.94387755102040816</v>
      </c>
      <c r="AV35" s="71">
        <f>1-(AV22*(AV22+1))/(Assumptions!$B$27*(Assumptions!$B$27+1))</f>
        <v>0.76530612244897955</v>
      </c>
      <c r="AW35" s="71">
        <f>1-(AW22*(AW22+1))/(Assumptions!$B$27*(Assumptions!$B$27+1))</f>
        <v>0.4642857142857143</v>
      </c>
      <c r="AX35" s="71">
        <f>1-(AX22*(AX22+1))/(Assumptions!$B$27*(Assumptions!$B$27+1))</f>
        <v>4.081632653061229E-2</v>
      </c>
      <c r="AY35" s="71">
        <f>1-(AY22*(AY22+1))/(Assumptions!$B$27*(Assumptions!$B$27+1))</f>
        <v>0</v>
      </c>
      <c r="AZ35" s="71">
        <f>1-(AZ22*(AZ22+1))/(Assumptions!$B$27*(Assumptions!$B$27+1))</f>
        <v>0</v>
      </c>
      <c r="BA35" s="71">
        <f>1-(BA22*(BA22+1))/(Assumptions!$B$27*(Assumptions!$B$27+1))</f>
        <v>0</v>
      </c>
      <c r="BB35" s="71">
        <f>1-(BB22*(BB22+1))/(Assumptions!$B$27*(Assumptions!$B$27+1))</f>
        <v>0</v>
      </c>
      <c r="BC35" s="50" t="str">
        <f t="shared" si="16"/>
        <v>Feb</v>
      </c>
      <c r="BD35" s="71">
        <f>1-(BD22*(BD22+1))/(Assumptions!$B$27*(Assumptions!$B$27+1))</f>
        <v>0.94387755102040816</v>
      </c>
      <c r="BE35" s="71">
        <f>1-(BE22*(BE22+1))/(Assumptions!$B$27*(Assumptions!$B$27+1))</f>
        <v>0.76530612244897955</v>
      </c>
      <c r="BF35" s="71">
        <f>1-(BF22*(BF22+1))/(Assumptions!$B$27*(Assumptions!$B$27+1))</f>
        <v>0.4642857142857143</v>
      </c>
      <c r="BG35" s="71">
        <f>1-(BG22*(BG22+1))/(Assumptions!$B$27*(Assumptions!$B$27+1))</f>
        <v>4.081632653061229E-2</v>
      </c>
      <c r="BH35" s="71">
        <f>1-(BH22*(BH22+1))/(Assumptions!$B$27*(Assumptions!$B$27+1))</f>
        <v>0</v>
      </c>
      <c r="BI35" s="71">
        <f>1-(BI22*(BI22+1))/(Assumptions!$B$27*(Assumptions!$B$27+1))</f>
        <v>0</v>
      </c>
      <c r="BJ35" s="71">
        <f>1-(BJ22*(BJ22+1))/(Assumptions!$B$27*(Assumptions!$B$27+1))</f>
        <v>0</v>
      </c>
      <c r="BK35" s="71">
        <f>1-(BK22*(BK22+1))/(Assumptions!$B$27*(Assumptions!$B$27+1))</f>
        <v>0</v>
      </c>
      <c r="BL35" s="50" t="str">
        <f t="shared" si="17"/>
        <v>Feb</v>
      </c>
      <c r="BM35" s="71">
        <f>1-(BM22*(BM22+1))/(Assumptions!$B$27*(Assumptions!$B$27+1))</f>
        <v>0.94387755102040816</v>
      </c>
      <c r="BN35" s="71">
        <f>1-(BN22*(BN22+1))/(Assumptions!$B$27*(Assumptions!$B$27+1))</f>
        <v>0.76530612244897955</v>
      </c>
      <c r="BO35" s="71">
        <f>1-(BO22*(BO22+1))/(Assumptions!$B$27*(Assumptions!$B$27+1))</f>
        <v>0.4642857142857143</v>
      </c>
      <c r="BP35" s="71">
        <f>1-(BP22*(BP22+1))/(Assumptions!$B$27*(Assumptions!$B$27+1))</f>
        <v>4.081632653061229E-2</v>
      </c>
      <c r="BQ35" s="71">
        <f>1-(BQ22*(BQ22+1))/(Assumptions!$B$27*(Assumptions!$B$27+1))</f>
        <v>0</v>
      </c>
      <c r="BR35" s="71">
        <f>1-(BR22*(BR22+1))/(Assumptions!$B$27*(Assumptions!$B$27+1))</f>
        <v>0</v>
      </c>
      <c r="BS35" s="71">
        <f>1-(BS22*(BS22+1))/(Assumptions!$B$27*(Assumptions!$B$27+1))</f>
        <v>0</v>
      </c>
      <c r="BT35" s="71">
        <f>1-(BT22*(BT22+1))/(Assumptions!$B$27*(Assumptions!$B$27+1))</f>
        <v>0</v>
      </c>
      <c r="BU35" s="50" t="str">
        <f t="shared" si="18"/>
        <v>Feb</v>
      </c>
      <c r="BV35" s="71">
        <f>1-(BV22*(BV22+1))/(Assumptions!$B$27*(Assumptions!$B$27+1))</f>
        <v>0.94387755102040816</v>
      </c>
      <c r="BW35" s="71">
        <f>1-(BW22*(BW22+1))/(Assumptions!$B$27*(Assumptions!$B$27+1))</f>
        <v>0.76530612244897955</v>
      </c>
      <c r="BX35" s="71">
        <f>1-(BX22*(BX22+1))/(Assumptions!$B$27*(Assumptions!$B$27+1))</f>
        <v>0.4642857142857143</v>
      </c>
      <c r="BY35" s="71">
        <f>1-(BY22*(BY22+1))/(Assumptions!$B$27*(Assumptions!$B$27+1))</f>
        <v>4.081632653061229E-2</v>
      </c>
      <c r="BZ35" s="71">
        <f>1-(BZ22*(BZ22+1))/(Assumptions!$B$27*(Assumptions!$B$27+1))</f>
        <v>0</v>
      </c>
      <c r="CA35" s="71">
        <f>1-(CA22*(CA22+1))/(Assumptions!$B$27*(Assumptions!$B$27+1))</f>
        <v>0</v>
      </c>
      <c r="CB35" s="71">
        <f>1-(CB22*(CB22+1))/(Assumptions!$B$27*(Assumptions!$B$27+1))</f>
        <v>0</v>
      </c>
      <c r="CC35" s="71">
        <f>1-(CC22*(CC22+1))/(Assumptions!$B$27*(Assumptions!$B$27+1))</f>
        <v>0</v>
      </c>
      <c r="CD35" s="50" t="str">
        <f t="shared" si="19"/>
        <v>Feb</v>
      </c>
      <c r="CE35" s="71">
        <f>1-(CE22*(CE22+1))/(Assumptions!$B$27*(Assumptions!$B$27+1))</f>
        <v>0.94387755102040816</v>
      </c>
      <c r="CF35" s="71">
        <f>1-(CF22*(CF22+1))/(Assumptions!$B$27*(Assumptions!$B$27+1))</f>
        <v>0.76530612244897955</v>
      </c>
      <c r="CG35" s="71">
        <f>1-(CG22*(CG22+1))/(Assumptions!$B$27*(Assumptions!$B$27+1))</f>
        <v>0.4642857142857143</v>
      </c>
      <c r="CH35" s="71">
        <f>1-(CH22*(CH22+1))/(Assumptions!$B$27*(Assumptions!$B$27+1))</f>
        <v>4.081632653061229E-2</v>
      </c>
      <c r="CI35" s="71">
        <f>1-(CI22*(CI22+1))/(Assumptions!$B$27*(Assumptions!$B$27+1))</f>
        <v>0</v>
      </c>
      <c r="CJ35" s="71">
        <f>1-(CJ22*(CJ22+1))/(Assumptions!$B$27*(Assumptions!$B$27+1))</f>
        <v>0</v>
      </c>
      <c r="CK35" s="71">
        <f>1-(CK22*(CK22+1))/(Assumptions!$B$27*(Assumptions!$B$27+1))</f>
        <v>0</v>
      </c>
      <c r="CL35" s="71">
        <f>1-(CL22*(CL22+1))/(Assumptions!$B$27*(Assumptions!$B$27+1))</f>
        <v>0</v>
      </c>
    </row>
    <row r="36" spans="1:90" ht="13.7" customHeight="1">
      <c r="A36" s="50" t="str">
        <f t="shared" si="10"/>
        <v>Mar</v>
      </c>
      <c r="B36" s="70">
        <f>1-(B23*(B23+1))/(Assumptions!$B$27*(Assumptions!$B$27+1))</f>
        <v>0.95323129251700678</v>
      </c>
      <c r="C36" s="70">
        <f>1-(C23*(C23+1))/(Assumptions!$B$27*(Assumptions!$B$27+1))</f>
        <v>0.78486394557823136</v>
      </c>
      <c r="D36" s="70">
        <f>1-(D23*(D23+1))/(Assumptions!$B$27*(Assumptions!$B$27+1))</f>
        <v>0.49404761904761907</v>
      </c>
      <c r="E36" s="70">
        <f>1-(E23*(E23+1))/(Assumptions!$B$27*(Assumptions!$B$27+1))</f>
        <v>8.0782312925170019E-2</v>
      </c>
      <c r="F36" s="70">
        <f>1-(F23*(F23+1))/(Assumptions!$B$27*(Assumptions!$B$27+1))</f>
        <v>0</v>
      </c>
      <c r="G36" s="70">
        <f>1-(G23*(G23+1))/(Assumptions!$B$27*(Assumptions!$B$27+1))</f>
        <v>0</v>
      </c>
      <c r="H36" s="70">
        <f>1-(H23*(H23+1))/(Assumptions!$B$27*(Assumptions!$B$27+1))</f>
        <v>0</v>
      </c>
      <c r="I36" s="70">
        <f>1-(I23*(I23+1))/(Assumptions!$B$27*(Assumptions!$B$27+1))</f>
        <v>0</v>
      </c>
      <c r="J36" s="68" t="str">
        <f t="shared" si="11"/>
        <v>Mar</v>
      </c>
      <c r="K36" s="70">
        <f>1-(K23*(K23+1))/(Assumptions!$B$27*(Assumptions!$B$27+1))</f>
        <v>0.95323129251700678</v>
      </c>
      <c r="L36" s="71">
        <f>1-(L23*(L23+1))/(Assumptions!$B$27*(Assumptions!$B$27+1))</f>
        <v>0.78486394557823136</v>
      </c>
      <c r="M36" s="71">
        <f>1-(M23*(M23+1))/(Assumptions!$B$27*(Assumptions!$B$27+1))</f>
        <v>0.49404761904761907</v>
      </c>
      <c r="N36" s="71">
        <f>1-(N23*(N23+1))/(Assumptions!$B$27*(Assumptions!$B$27+1))</f>
        <v>8.0782312925170019E-2</v>
      </c>
      <c r="O36" s="71">
        <f>1-(O23*(O23+1))/(Assumptions!$B$27*(Assumptions!$B$27+1))</f>
        <v>0</v>
      </c>
      <c r="P36" s="71">
        <f>1-(P23*(P23+1))/(Assumptions!$B$27*(Assumptions!$B$27+1))</f>
        <v>0</v>
      </c>
      <c r="Q36" s="71">
        <f>1-(Q23*(Q23+1))/(Assumptions!$B$27*(Assumptions!$B$27+1))</f>
        <v>0</v>
      </c>
      <c r="R36" s="71">
        <f>1-(R23*(R23+1))/(Assumptions!$B$27*(Assumptions!$B$27+1))</f>
        <v>0</v>
      </c>
      <c r="S36" s="50" t="str">
        <f t="shared" si="12"/>
        <v>Mar</v>
      </c>
      <c r="T36" s="71">
        <f>1-(T23*(T23+1))/(Assumptions!$B$27*(Assumptions!$B$27+1))</f>
        <v>0.95323129251700678</v>
      </c>
      <c r="U36" s="71">
        <f>1-(U23*(U23+1))/(Assumptions!$B$27*(Assumptions!$B$27+1))</f>
        <v>0.78486394557823136</v>
      </c>
      <c r="V36" s="71">
        <f>1-(V23*(V23+1))/(Assumptions!$B$27*(Assumptions!$B$27+1))</f>
        <v>0.49404761904761907</v>
      </c>
      <c r="W36" s="71">
        <f>1-(W23*(W23+1))/(Assumptions!$B$27*(Assumptions!$B$27+1))</f>
        <v>8.0782312925170019E-2</v>
      </c>
      <c r="X36" s="71">
        <f>1-(X23*(X23+1))/(Assumptions!$B$27*(Assumptions!$B$27+1))</f>
        <v>0</v>
      </c>
      <c r="Y36" s="71">
        <f>1-(Y23*(Y23+1))/(Assumptions!$B$27*(Assumptions!$B$27+1))</f>
        <v>0</v>
      </c>
      <c r="Z36" s="71">
        <f>1-(Z23*(Z23+1))/(Assumptions!$B$27*(Assumptions!$B$27+1))</f>
        <v>0</v>
      </c>
      <c r="AA36" s="71">
        <f>1-(AA23*(AA23+1))/(Assumptions!$B$27*(Assumptions!$B$27+1))</f>
        <v>0</v>
      </c>
      <c r="AB36" s="50" t="str">
        <f t="shared" si="13"/>
        <v>Mar</v>
      </c>
      <c r="AC36" s="71">
        <f>1-(AC23*(AC23+1))/(Assumptions!$B$27*(Assumptions!$B$27+1))</f>
        <v>0.95323129251700678</v>
      </c>
      <c r="AD36" s="71">
        <f>1-(AD23*(AD23+1))/(Assumptions!$B$27*(Assumptions!$B$27+1))</f>
        <v>0.78486394557823136</v>
      </c>
      <c r="AE36" s="71">
        <f>1-(AE23*(AE23+1))/(Assumptions!$B$27*(Assumptions!$B$27+1))</f>
        <v>0.49404761904761907</v>
      </c>
      <c r="AF36" s="71">
        <f>1-(AF23*(AF23+1))/(Assumptions!$B$27*(Assumptions!$B$27+1))</f>
        <v>8.0782312925170019E-2</v>
      </c>
      <c r="AG36" s="71">
        <f>1-(AG23*(AG23+1))/(Assumptions!$B$27*(Assumptions!$B$27+1))</f>
        <v>0</v>
      </c>
      <c r="AH36" s="71">
        <f>1-(AH23*(AH23+1))/(Assumptions!$B$27*(Assumptions!$B$27+1))</f>
        <v>0</v>
      </c>
      <c r="AI36" s="71">
        <f>1-(AI23*(AI23+1))/(Assumptions!$B$27*(Assumptions!$B$27+1))</f>
        <v>0</v>
      </c>
      <c r="AJ36" s="71">
        <f>1-(AJ23*(AJ23+1))/(Assumptions!$B$27*(Assumptions!$B$27+1))</f>
        <v>0</v>
      </c>
      <c r="AK36" s="50" t="str">
        <f t="shared" si="14"/>
        <v>Mar</v>
      </c>
      <c r="AL36" s="71">
        <f>1-(AL23*(AL23+1))/(Assumptions!$B$27*(Assumptions!$B$27+1))</f>
        <v>0.95323129251700678</v>
      </c>
      <c r="AM36" s="71">
        <f>1-(AM23*(AM23+1))/(Assumptions!$B$27*(Assumptions!$B$27+1))</f>
        <v>0.78486394557823136</v>
      </c>
      <c r="AN36" s="71">
        <f>1-(AN23*(AN23+1))/(Assumptions!$B$27*(Assumptions!$B$27+1))</f>
        <v>0.49404761904761907</v>
      </c>
      <c r="AO36" s="71">
        <f>1-(AO23*(AO23+1))/(Assumptions!$B$27*(Assumptions!$B$27+1))</f>
        <v>8.0782312925170019E-2</v>
      </c>
      <c r="AP36" s="71">
        <f>1-(AP23*(AP23+1))/(Assumptions!$B$27*(Assumptions!$B$27+1))</f>
        <v>0</v>
      </c>
      <c r="AQ36" s="71">
        <f>1-(AQ23*(AQ23+1))/(Assumptions!$B$27*(Assumptions!$B$27+1))</f>
        <v>0</v>
      </c>
      <c r="AR36" s="71">
        <f>1-(AR23*(AR23+1))/(Assumptions!$B$27*(Assumptions!$B$27+1))</f>
        <v>0</v>
      </c>
      <c r="AS36" s="71">
        <f>1-(AS23*(AS23+1))/(Assumptions!$B$27*(Assumptions!$B$27+1))</f>
        <v>0</v>
      </c>
      <c r="AT36" s="50" t="str">
        <f t="shared" si="15"/>
        <v>Mar</v>
      </c>
      <c r="AU36" s="71">
        <f>1-(AU23*(AU23+1))/(Assumptions!$B$27*(Assumptions!$B$27+1))</f>
        <v>0.95323129251700678</v>
      </c>
      <c r="AV36" s="71">
        <f>1-(AV23*(AV23+1))/(Assumptions!$B$27*(Assumptions!$B$27+1))</f>
        <v>0.78486394557823136</v>
      </c>
      <c r="AW36" s="71">
        <f>1-(AW23*(AW23+1))/(Assumptions!$B$27*(Assumptions!$B$27+1))</f>
        <v>0.49404761904761907</v>
      </c>
      <c r="AX36" s="71">
        <f>1-(AX23*(AX23+1))/(Assumptions!$B$27*(Assumptions!$B$27+1))</f>
        <v>8.0782312925170019E-2</v>
      </c>
      <c r="AY36" s="71">
        <f>1-(AY23*(AY23+1))/(Assumptions!$B$27*(Assumptions!$B$27+1))</f>
        <v>0</v>
      </c>
      <c r="AZ36" s="71">
        <f>1-(AZ23*(AZ23+1))/(Assumptions!$B$27*(Assumptions!$B$27+1))</f>
        <v>0</v>
      </c>
      <c r="BA36" s="71">
        <f>1-(BA23*(BA23+1))/(Assumptions!$B$27*(Assumptions!$B$27+1))</f>
        <v>0</v>
      </c>
      <c r="BB36" s="71">
        <f>1-(BB23*(BB23+1))/(Assumptions!$B$27*(Assumptions!$B$27+1))</f>
        <v>0</v>
      </c>
      <c r="BC36" s="50" t="str">
        <f t="shared" si="16"/>
        <v>Mar</v>
      </c>
      <c r="BD36" s="71">
        <f>1-(BD23*(BD23+1))/(Assumptions!$B$27*(Assumptions!$B$27+1))</f>
        <v>0.95323129251700678</v>
      </c>
      <c r="BE36" s="71">
        <f>1-(BE23*(BE23+1))/(Assumptions!$B$27*(Assumptions!$B$27+1))</f>
        <v>0.78486394557823136</v>
      </c>
      <c r="BF36" s="71">
        <f>1-(BF23*(BF23+1))/(Assumptions!$B$27*(Assumptions!$B$27+1))</f>
        <v>0.49404761904761907</v>
      </c>
      <c r="BG36" s="71">
        <f>1-(BG23*(BG23+1))/(Assumptions!$B$27*(Assumptions!$B$27+1))</f>
        <v>8.0782312925170019E-2</v>
      </c>
      <c r="BH36" s="71">
        <f>1-(BH23*(BH23+1))/(Assumptions!$B$27*(Assumptions!$B$27+1))</f>
        <v>0</v>
      </c>
      <c r="BI36" s="71">
        <f>1-(BI23*(BI23+1))/(Assumptions!$B$27*(Assumptions!$B$27+1))</f>
        <v>0</v>
      </c>
      <c r="BJ36" s="71">
        <f>1-(BJ23*(BJ23+1))/(Assumptions!$B$27*(Assumptions!$B$27+1))</f>
        <v>0</v>
      </c>
      <c r="BK36" s="71">
        <f>1-(BK23*(BK23+1))/(Assumptions!$B$27*(Assumptions!$B$27+1))</f>
        <v>0</v>
      </c>
      <c r="BL36" s="50" t="str">
        <f t="shared" si="17"/>
        <v>Mar</v>
      </c>
      <c r="BM36" s="71">
        <f>1-(BM23*(BM23+1))/(Assumptions!$B$27*(Assumptions!$B$27+1))</f>
        <v>0.95323129251700678</v>
      </c>
      <c r="BN36" s="71">
        <f>1-(BN23*(BN23+1))/(Assumptions!$B$27*(Assumptions!$B$27+1))</f>
        <v>0.78486394557823136</v>
      </c>
      <c r="BO36" s="71">
        <f>1-(BO23*(BO23+1))/(Assumptions!$B$27*(Assumptions!$B$27+1))</f>
        <v>0.49404761904761907</v>
      </c>
      <c r="BP36" s="71">
        <f>1-(BP23*(BP23+1))/(Assumptions!$B$27*(Assumptions!$B$27+1))</f>
        <v>8.0782312925170019E-2</v>
      </c>
      <c r="BQ36" s="71">
        <f>1-(BQ23*(BQ23+1))/(Assumptions!$B$27*(Assumptions!$B$27+1))</f>
        <v>0</v>
      </c>
      <c r="BR36" s="71">
        <f>1-(BR23*(BR23+1))/(Assumptions!$B$27*(Assumptions!$B$27+1))</f>
        <v>0</v>
      </c>
      <c r="BS36" s="71">
        <f>1-(BS23*(BS23+1))/(Assumptions!$B$27*(Assumptions!$B$27+1))</f>
        <v>0</v>
      </c>
      <c r="BT36" s="71">
        <f>1-(BT23*(BT23+1))/(Assumptions!$B$27*(Assumptions!$B$27+1))</f>
        <v>0</v>
      </c>
      <c r="BU36" s="50" t="str">
        <f t="shared" si="18"/>
        <v>Mar</v>
      </c>
      <c r="BV36" s="71">
        <f>1-(BV23*(BV23+1))/(Assumptions!$B$27*(Assumptions!$B$27+1))</f>
        <v>0.95323129251700678</v>
      </c>
      <c r="BW36" s="71">
        <f>1-(BW23*(BW23+1))/(Assumptions!$B$27*(Assumptions!$B$27+1))</f>
        <v>0.78486394557823136</v>
      </c>
      <c r="BX36" s="71">
        <f>1-(BX23*(BX23+1))/(Assumptions!$B$27*(Assumptions!$B$27+1))</f>
        <v>0.49404761904761907</v>
      </c>
      <c r="BY36" s="71">
        <f>1-(BY23*(BY23+1))/(Assumptions!$B$27*(Assumptions!$B$27+1))</f>
        <v>8.0782312925170019E-2</v>
      </c>
      <c r="BZ36" s="71">
        <f>1-(BZ23*(BZ23+1))/(Assumptions!$B$27*(Assumptions!$B$27+1))</f>
        <v>0</v>
      </c>
      <c r="CA36" s="71">
        <f>1-(CA23*(CA23+1))/(Assumptions!$B$27*(Assumptions!$B$27+1))</f>
        <v>0</v>
      </c>
      <c r="CB36" s="71">
        <f>1-(CB23*(CB23+1))/(Assumptions!$B$27*(Assumptions!$B$27+1))</f>
        <v>0</v>
      </c>
      <c r="CC36" s="71">
        <f>1-(CC23*(CC23+1))/(Assumptions!$B$27*(Assumptions!$B$27+1))</f>
        <v>0</v>
      </c>
      <c r="CD36" s="50" t="str">
        <f t="shared" si="19"/>
        <v>Mar</v>
      </c>
      <c r="CE36" s="71">
        <f>1-(CE23*(CE23+1))/(Assumptions!$B$27*(Assumptions!$B$27+1))</f>
        <v>0.95323129251700678</v>
      </c>
      <c r="CF36" s="71">
        <f>1-(CF23*(CF23+1))/(Assumptions!$B$27*(Assumptions!$B$27+1))</f>
        <v>0.78486394557823136</v>
      </c>
      <c r="CG36" s="71">
        <f>1-(CG23*(CG23+1))/(Assumptions!$B$27*(Assumptions!$B$27+1))</f>
        <v>0.49404761904761907</v>
      </c>
      <c r="CH36" s="71">
        <f>1-(CH23*(CH23+1))/(Assumptions!$B$27*(Assumptions!$B$27+1))</f>
        <v>8.0782312925170019E-2</v>
      </c>
      <c r="CI36" s="71">
        <f>1-(CI23*(CI23+1))/(Assumptions!$B$27*(Assumptions!$B$27+1))</f>
        <v>0</v>
      </c>
      <c r="CJ36" s="71">
        <f>1-(CJ23*(CJ23+1))/(Assumptions!$B$27*(Assumptions!$B$27+1))</f>
        <v>0</v>
      </c>
      <c r="CK36" s="71">
        <f>1-(CK23*(CK23+1))/(Assumptions!$B$27*(Assumptions!$B$27+1))</f>
        <v>0</v>
      </c>
      <c r="CL36" s="71">
        <f>1-(CL23*(CL23+1))/(Assumptions!$B$27*(Assumptions!$B$27+1))</f>
        <v>0</v>
      </c>
    </row>
    <row r="37" spans="1:90" ht="13.7" customHeight="1">
      <c r="A37" s="50" t="str">
        <f t="shared" si="10"/>
        <v>Apr</v>
      </c>
      <c r="B37" s="70">
        <f>1-(B24*(B24+1))/(Assumptions!$B$27*(Assumptions!$B$27+1))</f>
        <v>0.96173469387755106</v>
      </c>
      <c r="C37" s="70">
        <f>1-(C24*(C24+1))/(Assumptions!$B$27*(Assumptions!$B$27+1))</f>
        <v>0.8035714285714286</v>
      </c>
      <c r="D37" s="70">
        <f>1-(D24*(D24+1))/(Assumptions!$B$27*(Assumptions!$B$27+1))</f>
        <v>0.52295918367346939</v>
      </c>
      <c r="E37" s="70">
        <f>1-(E24*(E24+1))/(Assumptions!$B$27*(Assumptions!$B$27+1))</f>
        <v>0.11989795918367352</v>
      </c>
      <c r="F37" s="70">
        <f>1-(F24*(F24+1))/(Assumptions!$B$27*(Assumptions!$B$27+1))</f>
        <v>0</v>
      </c>
      <c r="G37" s="70">
        <f>1-(G24*(G24+1))/(Assumptions!$B$27*(Assumptions!$B$27+1))</f>
        <v>0</v>
      </c>
      <c r="H37" s="70">
        <f>1-(H24*(H24+1))/(Assumptions!$B$27*(Assumptions!$B$27+1))</f>
        <v>0</v>
      </c>
      <c r="I37" s="70">
        <f>1-(I24*(I24+1))/(Assumptions!$B$27*(Assumptions!$B$27+1))</f>
        <v>0</v>
      </c>
      <c r="J37" s="68" t="str">
        <f t="shared" si="11"/>
        <v>Apr</v>
      </c>
      <c r="K37" s="70">
        <f>1-(K24*(K24+1))/(Assumptions!$B$27*(Assumptions!$B$27+1))</f>
        <v>0.96173469387755106</v>
      </c>
      <c r="L37" s="71">
        <f>1-(L24*(L24+1))/(Assumptions!$B$27*(Assumptions!$B$27+1))</f>
        <v>0.8035714285714286</v>
      </c>
      <c r="M37" s="71">
        <f>1-(M24*(M24+1))/(Assumptions!$B$27*(Assumptions!$B$27+1))</f>
        <v>0.52295918367346939</v>
      </c>
      <c r="N37" s="71">
        <f>1-(N24*(N24+1))/(Assumptions!$B$27*(Assumptions!$B$27+1))</f>
        <v>0.11989795918367352</v>
      </c>
      <c r="O37" s="71">
        <f>1-(O24*(O24+1))/(Assumptions!$B$27*(Assumptions!$B$27+1))</f>
        <v>0</v>
      </c>
      <c r="P37" s="71">
        <f>1-(P24*(P24+1))/(Assumptions!$B$27*(Assumptions!$B$27+1))</f>
        <v>0</v>
      </c>
      <c r="Q37" s="71">
        <f>1-(Q24*(Q24+1))/(Assumptions!$B$27*(Assumptions!$B$27+1))</f>
        <v>0</v>
      </c>
      <c r="R37" s="71">
        <f>1-(R24*(R24+1))/(Assumptions!$B$27*(Assumptions!$B$27+1))</f>
        <v>0</v>
      </c>
      <c r="S37" s="50" t="str">
        <f t="shared" si="12"/>
        <v>Apr</v>
      </c>
      <c r="T37" s="71">
        <f>1-(T24*(T24+1))/(Assumptions!$B$27*(Assumptions!$B$27+1))</f>
        <v>0.96173469387755106</v>
      </c>
      <c r="U37" s="71">
        <f>1-(U24*(U24+1))/(Assumptions!$B$27*(Assumptions!$B$27+1))</f>
        <v>0.8035714285714286</v>
      </c>
      <c r="V37" s="71">
        <f>1-(V24*(V24+1))/(Assumptions!$B$27*(Assumptions!$B$27+1))</f>
        <v>0.52295918367346939</v>
      </c>
      <c r="W37" s="71">
        <f>1-(W24*(W24+1))/(Assumptions!$B$27*(Assumptions!$B$27+1))</f>
        <v>0.11989795918367352</v>
      </c>
      <c r="X37" s="71">
        <f>1-(X24*(X24+1))/(Assumptions!$B$27*(Assumptions!$B$27+1))</f>
        <v>0</v>
      </c>
      <c r="Y37" s="71">
        <f>1-(Y24*(Y24+1))/(Assumptions!$B$27*(Assumptions!$B$27+1))</f>
        <v>0</v>
      </c>
      <c r="Z37" s="71">
        <f>1-(Z24*(Z24+1))/(Assumptions!$B$27*(Assumptions!$B$27+1))</f>
        <v>0</v>
      </c>
      <c r="AA37" s="71">
        <f>1-(AA24*(AA24+1))/(Assumptions!$B$27*(Assumptions!$B$27+1))</f>
        <v>0</v>
      </c>
      <c r="AB37" s="50" t="str">
        <f t="shared" si="13"/>
        <v>Apr</v>
      </c>
      <c r="AC37" s="71">
        <f>1-(AC24*(AC24+1))/(Assumptions!$B$27*(Assumptions!$B$27+1))</f>
        <v>0.96173469387755106</v>
      </c>
      <c r="AD37" s="71">
        <f>1-(AD24*(AD24+1))/(Assumptions!$B$27*(Assumptions!$B$27+1))</f>
        <v>0.8035714285714286</v>
      </c>
      <c r="AE37" s="71">
        <f>1-(AE24*(AE24+1))/(Assumptions!$B$27*(Assumptions!$B$27+1))</f>
        <v>0.52295918367346939</v>
      </c>
      <c r="AF37" s="71">
        <f>1-(AF24*(AF24+1))/(Assumptions!$B$27*(Assumptions!$B$27+1))</f>
        <v>0.11989795918367352</v>
      </c>
      <c r="AG37" s="71">
        <f>1-(AG24*(AG24+1))/(Assumptions!$B$27*(Assumptions!$B$27+1))</f>
        <v>0</v>
      </c>
      <c r="AH37" s="71">
        <f>1-(AH24*(AH24+1))/(Assumptions!$B$27*(Assumptions!$B$27+1))</f>
        <v>0</v>
      </c>
      <c r="AI37" s="71">
        <f>1-(AI24*(AI24+1))/(Assumptions!$B$27*(Assumptions!$B$27+1))</f>
        <v>0</v>
      </c>
      <c r="AJ37" s="71">
        <f>1-(AJ24*(AJ24+1))/(Assumptions!$B$27*(Assumptions!$B$27+1))</f>
        <v>0</v>
      </c>
      <c r="AK37" s="50" t="str">
        <f t="shared" si="14"/>
        <v>Apr</v>
      </c>
      <c r="AL37" s="71">
        <f>1-(AL24*(AL24+1))/(Assumptions!$B$27*(Assumptions!$B$27+1))</f>
        <v>0.96173469387755106</v>
      </c>
      <c r="AM37" s="71">
        <f>1-(AM24*(AM24+1))/(Assumptions!$B$27*(Assumptions!$B$27+1))</f>
        <v>0.8035714285714286</v>
      </c>
      <c r="AN37" s="71">
        <f>1-(AN24*(AN24+1))/(Assumptions!$B$27*(Assumptions!$B$27+1))</f>
        <v>0.52295918367346939</v>
      </c>
      <c r="AO37" s="71">
        <f>1-(AO24*(AO24+1))/(Assumptions!$B$27*(Assumptions!$B$27+1))</f>
        <v>0.11989795918367352</v>
      </c>
      <c r="AP37" s="71">
        <f>1-(AP24*(AP24+1))/(Assumptions!$B$27*(Assumptions!$B$27+1))</f>
        <v>0</v>
      </c>
      <c r="AQ37" s="71">
        <f>1-(AQ24*(AQ24+1))/(Assumptions!$B$27*(Assumptions!$B$27+1))</f>
        <v>0</v>
      </c>
      <c r="AR37" s="71">
        <f>1-(AR24*(AR24+1))/(Assumptions!$B$27*(Assumptions!$B$27+1))</f>
        <v>0</v>
      </c>
      <c r="AS37" s="71">
        <f>1-(AS24*(AS24+1))/(Assumptions!$B$27*(Assumptions!$B$27+1))</f>
        <v>0</v>
      </c>
      <c r="AT37" s="50" t="str">
        <f t="shared" si="15"/>
        <v>Apr</v>
      </c>
      <c r="AU37" s="71">
        <f>1-(AU24*(AU24+1))/(Assumptions!$B$27*(Assumptions!$B$27+1))</f>
        <v>0.96173469387755106</v>
      </c>
      <c r="AV37" s="71">
        <f>1-(AV24*(AV24+1))/(Assumptions!$B$27*(Assumptions!$B$27+1))</f>
        <v>0.8035714285714286</v>
      </c>
      <c r="AW37" s="71">
        <f>1-(AW24*(AW24+1))/(Assumptions!$B$27*(Assumptions!$B$27+1))</f>
        <v>0.52295918367346939</v>
      </c>
      <c r="AX37" s="71">
        <f>1-(AX24*(AX24+1))/(Assumptions!$B$27*(Assumptions!$B$27+1))</f>
        <v>0.11989795918367352</v>
      </c>
      <c r="AY37" s="71">
        <f>1-(AY24*(AY24+1))/(Assumptions!$B$27*(Assumptions!$B$27+1))</f>
        <v>0</v>
      </c>
      <c r="AZ37" s="71">
        <f>1-(AZ24*(AZ24+1))/(Assumptions!$B$27*(Assumptions!$B$27+1))</f>
        <v>0</v>
      </c>
      <c r="BA37" s="71">
        <f>1-(BA24*(BA24+1))/(Assumptions!$B$27*(Assumptions!$B$27+1))</f>
        <v>0</v>
      </c>
      <c r="BB37" s="71">
        <f>1-(BB24*(BB24+1))/(Assumptions!$B$27*(Assumptions!$B$27+1))</f>
        <v>0</v>
      </c>
      <c r="BC37" s="50" t="str">
        <f t="shared" si="16"/>
        <v>Apr</v>
      </c>
      <c r="BD37" s="71">
        <f>1-(BD24*(BD24+1))/(Assumptions!$B$27*(Assumptions!$B$27+1))</f>
        <v>0.96173469387755106</v>
      </c>
      <c r="BE37" s="71">
        <f>1-(BE24*(BE24+1))/(Assumptions!$B$27*(Assumptions!$B$27+1))</f>
        <v>0.8035714285714286</v>
      </c>
      <c r="BF37" s="71">
        <f>1-(BF24*(BF24+1))/(Assumptions!$B$27*(Assumptions!$B$27+1))</f>
        <v>0.52295918367346939</v>
      </c>
      <c r="BG37" s="71">
        <f>1-(BG24*(BG24+1))/(Assumptions!$B$27*(Assumptions!$B$27+1))</f>
        <v>0.11989795918367352</v>
      </c>
      <c r="BH37" s="71">
        <f>1-(BH24*(BH24+1))/(Assumptions!$B$27*(Assumptions!$B$27+1))</f>
        <v>0</v>
      </c>
      <c r="BI37" s="71">
        <f>1-(BI24*(BI24+1))/(Assumptions!$B$27*(Assumptions!$B$27+1))</f>
        <v>0</v>
      </c>
      <c r="BJ37" s="71">
        <f>1-(BJ24*(BJ24+1))/(Assumptions!$B$27*(Assumptions!$B$27+1))</f>
        <v>0</v>
      </c>
      <c r="BK37" s="71">
        <f>1-(BK24*(BK24+1))/(Assumptions!$B$27*(Assumptions!$B$27+1))</f>
        <v>0</v>
      </c>
      <c r="BL37" s="50" t="str">
        <f t="shared" si="17"/>
        <v>Apr</v>
      </c>
      <c r="BM37" s="71">
        <f>1-(BM24*(BM24+1))/(Assumptions!$B$27*(Assumptions!$B$27+1))</f>
        <v>0.96173469387755106</v>
      </c>
      <c r="BN37" s="71">
        <f>1-(BN24*(BN24+1))/(Assumptions!$B$27*(Assumptions!$B$27+1))</f>
        <v>0.8035714285714286</v>
      </c>
      <c r="BO37" s="71">
        <f>1-(BO24*(BO24+1))/(Assumptions!$B$27*(Assumptions!$B$27+1))</f>
        <v>0.52295918367346939</v>
      </c>
      <c r="BP37" s="71">
        <f>1-(BP24*(BP24+1))/(Assumptions!$B$27*(Assumptions!$B$27+1))</f>
        <v>0.11989795918367352</v>
      </c>
      <c r="BQ37" s="71">
        <f>1-(BQ24*(BQ24+1))/(Assumptions!$B$27*(Assumptions!$B$27+1))</f>
        <v>0</v>
      </c>
      <c r="BR37" s="71">
        <f>1-(BR24*(BR24+1))/(Assumptions!$B$27*(Assumptions!$B$27+1))</f>
        <v>0</v>
      </c>
      <c r="BS37" s="71">
        <f>1-(BS24*(BS24+1))/(Assumptions!$B$27*(Assumptions!$B$27+1))</f>
        <v>0</v>
      </c>
      <c r="BT37" s="71">
        <f>1-(BT24*(BT24+1))/(Assumptions!$B$27*(Assumptions!$B$27+1))</f>
        <v>0</v>
      </c>
      <c r="BU37" s="50" t="str">
        <f t="shared" si="18"/>
        <v>Apr</v>
      </c>
      <c r="BV37" s="71">
        <f>1-(BV24*(BV24+1))/(Assumptions!$B$27*(Assumptions!$B$27+1))</f>
        <v>0.96173469387755106</v>
      </c>
      <c r="BW37" s="71">
        <f>1-(BW24*(BW24+1))/(Assumptions!$B$27*(Assumptions!$B$27+1))</f>
        <v>0.8035714285714286</v>
      </c>
      <c r="BX37" s="71">
        <f>1-(BX24*(BX24+1))/(Assumptions!$B$27*(Assumptions!$B$27+1))</f>
        <v>0.52295918367346939</v>
      </c>
      <c r="BY37" s="71">
        <f>1-(BY24*(BY24+1))/(Assumptions!$B$27*(Assumptions!$B$27+1))</f>
        <v>0.11989795918367352</v>
      </c>
      <c r="BZ37" s="71">
        <f>1-(BZ24*(BZ24+1))/(Assumptions!$B$27*(Assumptions!$B$27+1))</f>
        <v>0</v>
      </c>
      <c r="CA37" s="71">
        <f>1-(CA24*(CA24+1))/(Assumptions!$B$27*(Assumptions!$B$27+1))</f>
        <v>0</v>
      </c>
      <c r="CB37" s="71">
        <f>1-(CB24*(CB24+1))/(Assumptions!$B$27*(Assumptions!$B$27+1))</f>
        <v>0</v>
      </c>
      <c r="CC37" s="71">
        <f>1-(CC24*(CC24+1))/(Assumptions!$B$27*(Assumptions!$B$27+1))</f>
        <v>0</v>
      </c>
      <c r="CD37" s="50" t="str">
        <f t="shared" si="19"/>
        <v>Apr</v>
      </c>
      <c r="CE37" s="71">
        <f>1-(CE24*(CE24+1))/(Assumptions!$B$27*(Assumptions!$B$27+1))</f>
        <v>0.96173469387755106</v>
      </c>
      <c r="CF37" s="71">
        <f>1-(CF24*(CF24+1))/(Assumptions!$B$27*(Assumptions!$B$27+1))</f>
        <v>0.8035714285714286</v>
      </c>
      <c r="CG37" s="71">
        <f>1-(CG24*(CG24+1))/(Assumptions!$B$27*(Assumptions!$B$27+1))</f>
        <v>0.52295918367346939</v>
      </c>
      <c r="CH37" s="71">
        <f>1-(CH24*(CH24+1))/(Assumptions!$B$27*(Assumptions!$B$27+1))</f>
        <v>0.11989795918367352</v>
      </c>
      <c r="CI37" s="71">
        <f>1-(CI24*(CI24+1))/(Assumptions!$B$27*(Assumptions!$B$27+1))</f>
        <v>0</v>
      </c>
      <c r="CJ37" s="71">
        <f>1-(CJ24*(CJ24+1))/(Assumptions!$B$27*(Assumptions!$B$27+1))</f>
        <v>0</v>
      </c>
      <c r="CK37" s="71">
        <f>1-(CK24*(CK24+1))/(Assumptions!$B$27*(Assumptions!$B$27+1))</f>
        <v>0</v>
      </c>
      <c r="CL37" s="71">
        <f>1-(CL24*(CL24+1))/(Assumptions!$B$27*(Assumptions!$B$27+1))</f>
        <v>0</v>
      </c>
    </row>
    <row r="38" spans="1:90" ht="13.7" customHeight="1">
      <c r="A38" s="50" t="str">
        <f t="shared" si="10"/>
        <v>May</v>
      </c>
      <c r="B38" s="70">
        <f>1-(B25*(B25+1))/(Assumptions!$B$27*(Assumptions!$B$27+1))</f>
        <v>0.96938775510204078</v>
      </c>
      <c r="C38" s="70">
        <f>1-(C25*(C25+1))/(Assumptions!$B$27*(Assumptions!$B$27+1))</f>
        <v>0.8214285714285714</v>
      </c>
      <c r="D38" s="70">
        <f>1-(D25*(D25+1))/(Assumptions!$B$27*(Assumptions!$B$27+1))</f>
        <v>0.55102040816326525</v>
      </c>
      <c r="E38" s="70">
        <f>1-(E25*(E25+1))/(Assumptions!$B$27*(Assumptions!$B$27+1))</f>
        <v>0.15816326530612246</v>
      </c>
      <c r="F38" s="70">
        <f>1-(F25*(F25+1))/(Assumptions!$B$27*(Assumptions!$B$27+1))</f>
        <v>0</v>
      </c>
      <c r="G38" s="70">
        <f>1-(G25*(G25+1))/(Assumptions!$B$27*(Assumptions!$B$27+1))</f>
        <v>0</v>
      </c>
      <c r="H38" s="70">
        <f>1-(H25*(H25+1))/(Assumptions!$B$27*(Assumptions!$B$27+1))</f>
        <v>0</v>
      </c>
      <c r="I38" s="70">
        <f>1-(I25*(I25+1))/(Assumptions!$B$27*(Assumptions!$B$27+1))</f>
        <v>0</v>
      </c>
      <c r="J38" s="68" t="str">
        <f t="shared" si="11"/>
        <v>May</v>
      </c>
      <c r="K38" s="70">
        <f>1-(K25*(K25+1))/(Assumptions!$B$27*(Assumptions!$B$27+1))</f>
        <v>0.96938775510204078</v>
      </c>
      <c r="L38" s="71">
        <f>1-(L25*(L25+1))/(Assumptions!$B$27*(Assumptions!$B$27+1))</f>
        <v>0.8214285714285714</v>
      </c>
      <c r="M38" s="71">
        <f>1-(M25*(M25+1))/(Assumptions!$B$27*(Assumptions!$B$27+1))</f>
        <v>0.55102040816326525</v>
      </c>
      <c r="N38" s="71">
        <f>1-(N25*(N25+1))/(Assumptions!$B$27*(Assumptions!$B$27+1))</f>
        <v>0.15816326530612246</v>
      </c>
      <c r="O38" s="71">
        <f>1-(O25*(O25+1))/(Assumptions!$B$27*(Assumptions!$B$27+1))</f>
        <v>0</v>
      </c>
      <c r="P38" s="71">
        <f>1-(P25*(P25+1))/(Assumptions!$B$27*(Assumptions!$B$27+1))</f>
        <v>0</v>
      </c>
      <c r="Q38" s="71">
        <f>1-(Q25*(Q25+1))/(Assumptions!$B$27*(Assumptions!$B$27+1))</f>
        <v>0</v>
      </c>
      <c r="R38" s="71">
        <f>1-(R25*(R25+1))/(Assumptions!$B$27*(Assumptions!$B$27+1))</f>
        <v>0</v>
      </c>
      <c r="S38" s="50" t="str">
        <f t="shared" si="12"/>
        <v>May</v>
      </c>
      <c r="T38" s="71">
        <f>1-(T25*(T25+1))/(Assumptions!$B$27*(Assumptions!$B$27+1))</f>
        <v>0.96938775510204078</v>
      </c>
      <c r="U38" s="71">
        <f>1-(U25*(U25+1))/(Assumptions!$B$27*(Assumptions!$B$27+1))</f>
        <v>0.8214285714285714</v>
      </c>
      <c r="V38" s="71">
        <f>1-(V25*(V25+1))/(Assumptions!$B$27*(Assumptions!$B$27+1))</f>
        <v>0.55102040816326525</v>
      </c>
      <c r="W38" s="71">
        <f>1-(W25*(W25+1))/(Assumptions!$B$27*(Assumptions!$B$27+1))</f>
        <v>0.15816326530612246</v>
      </c>
      <c r="X38" s="71">
        <f>1-(X25*(X25+1))/(Assumptions!$B$27*(Assumptions!$B$27+1))</f>
        <v>0</v>
      </c>
      <c r="Y38" s="71">
        <f>1-(Y25*(Y25+1))/(Assumptions!$B$27*(Assumptions!$B$27+1))</f>
        <v>0</v>
      </c>
      <c r="Z38" s="71">
        <f>1-(Z25*(Z25+1))/(Assumptions!$B$27*(Assumptions!$B$27+1))</f>
        <v>0</v>
      </c>
      <c r="AA38" s="71">
        <f>1-(AA25*(AA25+1))/(Assumptions!$B$27*(Assumptions!$B$27+1))</f>
        <v>0</v>
      </c>
      <c r="AB38" s="50" t="str">
        <f t="shared" si="13"/>
        <v>May</v>
      </c>
      <c r="AC38" s="71">
        <f>1-(AC25*(AC25+1))/(Assumptions!$B$27*(Assumptions!$B$27+1))</f>
        <v>0.96938775510204078</v>
      </c>
      <c r="AD38" s="71">
        <f>1-(AD25*(AD25+1))/(Assumptions!$B$27*(Assumptions!$B$27+1))</f>
        <v>0.8214285714285714</v>
      </c>
      <c r="AE38" s="71">
        <f>1-(AE25*(AE25+1))/(Assumptions!$B$27*(Assumptions!$B$27+1))</f>
        <v>0.55102040816326525</v>
      </c>
      <c r="AF38" s="71">
        <f>1-(AF25*(AF25+1))/(Assumptions!$B$27*(Assumptions!$B$27+1))</f>
        <v>0.15816326530612246</v>
      </c>
      <c r="AG38" s="71">
        <f>1-(AG25*(AG25+1))/(Assumptions!$B$27*(Assumptions!$B$27+1))</f>
        <v>0</v>
      </c>
      <c r="AH38" s="71">
        <f>1-(AH25*(AH25+1))/(Assumptions!$B$27*(Assumptions!$B$27+1))</f>
        <v>0</v>
      </c>
      <c r="AI38" s="71">
        <f>1-(AI25*(AI25+1))/(Assumptions!$B$27*(Assumptions!$B$27+1))</f>
        <v>0</v>
      </c>
      <c r="AJ38" s="71">
        <f>1-(AJ25*(AJ25+1))/(Assumptions!$B$27*(Assumptions!$B$27+1))</f>
        <v>0</v>
      </c>
      <c r="AK38" s="50" t="str">
        <f t="shared" si="14"/>
        <v>May</v>
      </c>
      <c r="AL38" s="71">
        <f>1-(AL25*(AL25+1))/(Assumptions!$B$27*(Assumptions!$B$27+1))</f>
        <v>0.96938775510204078</v>
      </c>
      <c r="AM38" s="71">
        <f>1-(AM25*(AM25+1))/(Assumptions!$B$27*(Assumptions!$B$27+1))</f>
        <v>0.8214285714285714</v>
      </c>
      <c r="AN38" s="71">
        <f>1-(AN25*(AN25+1))/(Assumptions!$B$27*(Assumptions!$B$27+1))</f>
        <v>0.55102040816326525</v>
      </c>
      <c r="AO38" s="71">
        <f>1-(AO25*(AO25+1))/(Assumptions!$B$27*(Assumptions!$B$27+1))</f>
        <v>0.15816326530612246</v>
      </c>
      <c r="AP38" s="71">
        <f>1-(AP25*(AP25+1))/(Assumptions!$B$27*(Assumptions!$B$27+1))</f>
        <v>0</v>
      </c>
      <c r="AQ38" s="71">
        <f>1-(AQ25*(AQ25+1))/(Assumptions!$B$27*(Assumptions!$B$27+1))</f>
        <v>0</v>
      </c>
      <c r="AR38" s="71">
        <f>1-(AR25*(AR25+1))/(Assumptions!$B$27*(Assumptions!$B$27+1))</f>
        <v>0</v>
      </c>
      <c r="AS38" s="71">
        <f>1-(AS25*(AS25+1))/(Assumptions!$B$27*(Assumptions!$B$27+1))</f>
        <v>0</v>
      </c>
      <c r="AT38" s="50" t="str">
        <f t="shared" si="15"/>
        <v>May</v>
      </c>
      <c r="AU38" s="71">
        <f>1-(AU25*(AU25+1))/(Assumptions!$B$27*(Assumptions!$B$27+1))</f>
        <v>0.96938775510204078</v>
      </c>
      <c r="AV38" s="71">
        <f>1-(AV25*(AV25+1))/(Assumptions!$B$27*(Assumptions!$B$27+1))</f>
        <v>0.8214285714285714</v>
      </c>
      <c r="AW38" s="71">
        <f>1-(AW25*(AW25+1))/(Assumptions!$B$27*(Assumptions!$B$27+1))</f>
        <v>0.55102040816326525</v>
      </c>
      <c r="AX38" s="71">
        <f>1-(AX25*(AX25+1))/(Assumptions!$B$27*(Assumptions!$B$27+1))</f>
        <v>0.15816326530612246</v>
      </c>
      <c r="AY38" s="71">
        <f>1-(AY25*(AY25+1))/(Assumptions!$B$27*(Assumptions!$B$27+1))</f>
        <v>0</v>
      </c>
      <c r="AZ38" s="71">
        <f>1-(AZ25*(AZ25+1))/(Assumptions!$B$27*(Assumptions!$B$27+1))</f>
        <v>0</v>
      </c>
      <c r="BA38" s="71">
        <f>1-(BA25*(BA25+1))/(Assumptions!$B$27*(Assumptions!$B$27+1))</f>
        <v>0</v>
      </c>
      <c r="BB38" s="71">
        <f>1-(BB25*(BB25+1))/(Assumptions!$B$27*(Assumptions!$B$27+1))</f>
        <v>0</v>
      </c>
      <c r="BC38" s="50" t="str">
        <f t="shared" si="16"/>
        <v>May</v>
      </c>
      <c r="BD38" s="71">
        <f>1-(BD25*(BD25+1))/(Assumptions!$B$27*(Assumptions!$B$27+1))</f>
        <v>0.96938775510204078</v>
      </c>
      <c r="BE38" s="71">
        <f>1-(BE25*(BE25+1))/(Assumptions!$B$27*(Assumptions!$B$27+1))</f>
        <v>0.8214285714285714</v>
      </c>
      <c r="BF38" s="71">
        <f>1-(BF25*(BF25+1))/(Assumptions!$B$27*(Assumptions!$B$27+1))</f>
        <v>0.55102040816326525</v>
      </c>
      <c r="BG38" s="71">
        <f>1-(BG25*(BG25+1))/(Assumptions!$B$27*(Assumptions!$B$27+1))</f>
        <v>0.15816326530612246</v>
      </c>
      <c r="BH38" s="71">
        <f>1-(BH25*(BH25+1))/(Assumptions!$B$27*(Assumptions!$B$27+1))</f>
        <v>0</v>
      </c>
      <c r="BI38" s="71">
        <f>1-(BI25*(BI25+1))/(Assumptions!$B$27*(Assumptions!$B$27+1))</f>
        <v>0</v>
      </c>
      <c r="BJ38" s="71">
        <f>1-(BJ25*(BJ25+1))/(Assumptions!$B$27*(Assumptions!$B$27+1))</f>
        <v>0</v>
      </c>
      <c r="BK38" s="71">
        <f>1-(BK25*(BK25+1))/(Assumptions!$B$27*(Assumptions!$B$27+1))</f>
        <v>0</v>
      </c>
      <c r="BL38" s="50" t="str">
        <f t="shared" si="17"/>
        <v>May</v>
      </c>
      <c r="BM38" s="71">
        <f>1-(BM25*(BM25+1))/(Assumptions!$B$27*(Assumptions!$B$27+1))</f>
        <v>0.96938775510204078</v>
      </c>
      <c r="BN38" s="71">
        <f>1-(BN25*(BN25+1))/(Assumptions!$B$27*(Assumptions!$B$27+1))</f>
        <v>0.8214285714285714</v>
      </c>
      <c r="BO38" s="71">
        <f>1-(BO25*(BO25+1))/(Assumptions!$B$27*(Assumptions!$B$27+1))</f>
        <v>0.55102040816326525</v>
      </c>
      <c r="BP38" s="71">
        <f>1-(BP25*(BP25+1))/(Assumptions!$B$27*(Assumptions!$B$27+1))</f>
        <v>0.15816326530612246</v>
      </c>
      <c r="BQ38" s="71">
        <f>1-(BQ25*(BQ25+1))/(Assumptions!$B$27*(Assumptions!$B$27+1))</f>
        <v>0</v>
      </c>
      <c r="BR38" s="71">
        <f>1-(BR25*(BR25+1))/(Assumptions!$B$27*(Assumptions!$B$27+1))</f>
        <v>0</v>
      </c>
      <c r="BS38" s="71">
        <f>1-(BS25*(BS25+1))/(Assumptions!$B$27*(Assumptions!$B$27+1))</f>
        <v>0</v>
      </c>
      <c r="BT38" s="71">
        <f>1-(BT25*(BT25+1))/(Assumptions!$B$27*(Assumptions!$B$27+1))</f>
        <v>0</v>
      </c>
      <c r="BU38" s="50" t="str">
        <f t="shared" si="18"/>
        <v>May</v>
      </c>
      <c r="BV38" s="71">
        <f>1-(BV25*(BV25+1))/(Assumptions!$B$27*(Assumptions!$B$27+1))</f>
        <v>0.96938775510204078</v>
      </c>
      <c r="BW38" s="71">
        <f>1-(BW25*(BW25+1))/(Assumptions!$B$27*(Assumptions!$B$27+1))</f>
        <v>0.8214285714285714</v>
      </c>
      <c r="BX38" s="71">
        <f>1-(BX25*(BX25+1))/(Assumptions!$B$27*(Assumptions!$B$27+1))</f>
        <v>0.55102040816326525</v>
      </c>
      <c r="BY38" s="71">
        <f>1-(BY25*(BY25+1))/(Assumptions!$B$27*(Assumptions!$B$27+1))</f>
        <v>0.15816326530612246</v>
      </c>
      <c r="BZ38" s="71">
        <f>1-(BZ25*(BZ25+1))/(Assumptions!$B$27*(Assumptions!$B$27+1))</f>
        <v>0</v>
      </c>
      <c r="CA38" s="71">
        <f>1-(CA25*(CA25+1))/(Assumptions!$B$27*(Assumptions!$B$27+1))</f>
        <v>0</v>
      </c>
      <c r="CB38" s="71">
        <f>1-(CB25*(CB25+1))/(Assumptions!$B$27*(Assumptions!$B$27+1))</f>
        <v>0</v>
      </c>
      <c r="CC38" s="71">
        <f>1-(CC25*(CC25+1))/(Assumptions!$B$27*(Assumptions!$B$27+1))</f>
        <v>0</v>
      </c>
      <c r="CD38" s="50" t="str">
        <f t="shared" si="19"/>
        <v>May</v>
      </c>
      <c r="CE38" s="71">
        <f>1-(CE25*(CE25+1))/(Assumptions!$B$27*(Assumptions!$B$27+1))</f>
        <v>0.96938775510204078</v>
      </c>
      <c r="CF38" s="71">
        <f>1-(CF25*(CF25+1))/(Assumptions!$B$27*(Assumptions!$B$27+1))</f>
        <v>0.8214285714285714</v>
      </c>
      <c r="CG38" s="71">
        <f>1-(CG25*(CG25+1))/(Assumptions!$B$27*(Assumptions!$B$27+1))</f>
        <v>0.55102040816326525</v>
      </c>
      <c r="CH38" s="71">
        <f>1-(CH25*(CH25+1))/(Assumptions!$B$27*(Assumptions!$B$27+1))</f>
        <v>0.15816326530612246</v>
      </c>
      <c r="CI38" s="71">
        <f>1-(CI25*(CI25+1))/(Assumptions!$B$27*(Assumptions!$B$27+1))</f>
        <v>0</v>
      </c>
      <c r="CJ38" s="71">
        <f>1-(CJ25*(CJ25+1))/(Assumptions!$B$27*(Assumptions!$B$27+1))</f>
        <v>0</v>
      </c>
      <c r="CK38" s="71">
        <f>1-(CK25*(CK25+1))/(Assumptions!$B$27*(Assumptions!$B$27+1))</f>
        <v>0</v>
      </c>
      <c r="CL38" s="71">
        <f>1-(CL25*(CL25+1))/(Assumptions!$B$27*(Assumptions!$B$27+1))</f>
        <v>0</v>
      </c>
    </row>
    <row r="39" spans="1:90" ht="13.7" customHeight="1">
      <c r="A39" s="50" t="str">
        <f t="shared" si="10"/>
        <v>Jun</v>
      </c>
      <c r="B39" s="70">
        <f>1-(B26*(B26+1))/(Assumptions!$B$27*(Assumptions!$B$27+1))</f>
        <v>0.97619047619047616</v>
      </c>
      <c r="C39" s="70">
        <f>1-(C26*(C26+1))/(Assumptions!$B$27*(Assumptions!$B$27+1))</f>
        <v>0.83843537414965985</v>
      </c>
      <c r="D39" s="70">
        <f>1-(D26*(D26+1))/(Assumptions!$B$27*(Assumptions!$B$27+1))</f>
        <v>0.57823129251700678</v>
      </c>
      <c r="E39" s="70">
        <f>1-(E26*(E26+1))/(Assumptions!$B$27*(Assumptions!$B$27+1))</f>
        <v>0.19557823129251706</v>
      </c>
      <c r="F39" s="70">
        <f>1-(F26*(F26+1))/(Assumptions!$B$27*(Assumptions!$B$27+1))</f>
        <v>0</v>
      </c>
      <c r="G39" s="70">
        <f>1-(G26*(G26+1))/(Assumptions!$B$27*(Assumptions!$B$27+1))</f>
        <v>0</v>
      </c>
      <c r="H39" s="70">
        <f>1-(H26*(H26+1))/(Assumptions!$B$27*(Assumptions!$B$27+1))</f>
        <v>0</v>
      </c>
      <c r="I39" s="70">
        <f>1-(I26*(I26+1))/(Assumptions!$B$27*(Assumptions!$B$27+1))</f>
        <v>0</v>
      </c>
      <c r="J39" s="68" t="str">
        <f t="shared" si="11"/>
        <v>Jun</v>
      </c>
      <c r="K39" s="70">
        <f>1-(K26*(K26+1))/(Assumptions!$B$27*(Assumptions!$B$27+1))</f>
        <v>0.97619047619047616</v>
      </c>
      <c r="L39" s="71">
        <f>1-(L26*(L26+1))/(Assumptions!$B$27*(Assumptions!$B$27+1))</f>
        <v>0.83843537414965985</v>
      </c>
      <c r="M39" s="71">
        <f>1-(M26*(M26+1))/(Assumptions!$B$27*(Assumptions!$B$27+1))</f>
        <v>0.57823129251700678</v>
      </c>
      <c r="N39" s="71">
        <f>1-(N26*(N26+1))/(Assumptions!$B$27*(Assumptions!$B$27+1))</f>
        <v>0.19557823129251706</v>
      </c>
      <c r="O39" s="71">
        <f>1-(O26*(O26+1))/(Assumptions!$B$27*(Assumptions!$B$27+1))</f>
        <v>0</v>
      </c>
      <c r="P39" s="71">
        <f>1-(P26*(P26+1))/(Assumptions!$B$27*(Assumptions!$B$27+1))</f>
        <v>0</v>
      </c>
      <c r="Q39" s="71">
        <f>1-(Q26*(Q26+1))/(Assumptions!$B$27*(Assumptions!$B$27+1))</f>
        <v>0</v>
      </c>
      <c r="R39" s="71">
        <f>1-(R26*(R26+1))/(Assumptions!$B$27*(Assumptions!$B$27+1))</f>
        <v>0</v>
      </c>
      <c r="S39" s="50" t="str">
        <f t="shared" si="12"/>
        <v>Jun</v>
      </c>
      <c r="T39" s="71">
        <f>1-(T26*(T26+1))/(Assumptions!$B$27*(Assumptions!$B$27+1))</f>
        <v>0.97619047619047616</v>
      </c>
      <c r="U39" s="71">
        <f>1-(U26*(U26+1))/(Assumptions!$B$27*(Assumptions!$B$27+1))</f>
        <v>0.83843537414965985</v>
      </c>
      <c r="V39" s="71">
        <f>1-(V26*(V26+1))/(Assumptions!$B$27*(Assumptions!$B$27+1))</f>
        <v>0.57823129251700678</v>
      </c>
      <c r="W39" s="71">
        <f>1-(W26*(W26+1))/(Assumptions!$B$27*(Assumptions!$B$27+1))</f>
        <v>0.19557823129251706</v>
      </c>
      <c r="X39" s="71">
        <f>1-(X26*(X26+1))/(Assumptions!$B$27*(Assumptions!$B$27+1))</f>
        <v>0</v>
      </c>
      <c r="Y39" s="71">
        <f>1-(Y26*(Y26+1))/(Assumptions!$B$27*(Assumptions!$B$27+1))</f>
        <v>0</v>
      </c>
      <c r="Z39" s="71">
        <f>1-(Z26*(Z26+1))/(Assumptions!$B$27*(Assumptions!$B$27+1))</f>
        <v>0</v>
      </c>
      <c r="AA39" s="71">
        <f>1-(AA26*(AA26+1))/(Assumptions!$B$27*(Assumptions!$B$27+1))</f>
        <v>0</v>
      </c>
      <c r="AB39" s="50" t="str">
        <f t="shared" si="13"/>
        <v>Jun</v>
      </c>
      <c r="AC39" s="71">
        <f>1-(AC26*(AC26+1))/(Assumptions!$B$27*(Assumptions!$B$27+1))</f>
        <v>0.97619047619047616</v>
      </c>
      <c r="AD39" s="71">
        <f>1-(AD26*(AD26+1))/(Assumptions!$B$27*(Assumptions!$B$27+1))</f>
        <v>0.83843537414965985</v>
      </c>
      <c r="AE39" s="71">
        <f>1-(AE26*(AE26+1))/(Assumptions!$B$27*(Assumptions!$B$27+1))</f>
        <v>0.57823129251700678</v>
      </c>
      <c r="AF39" s="71">
        <f>1-(AF26*(AF26+1))/(Assumptions!$B$27*(Assumptions!$B$27+1))</f>
        <v>0.19557823129251706</v>
      </c>
      <c r="AG39" s="71">
        <f>1-(AG26*(AG26+1))/(Assumptions!$B$27*(Assumptions!$B$27+1))</f>
        <v>0</v>
      </c>
      <c r="AH39" s="71">
        <f>1-(AH26*(AH26+1))/(Assumptions!$B$27*(Assumptions!$B$27+1))</f>
        <v>0</v>
      </c>
      <c r="AI39" s="71">
        <f>1-(AI26*(AI26+1))/(Assumptions!$B$27*(Assumptions!$B$27+1))</f>
        <v>0</v>
      </c>
      <c r="AJ39" s="71">
        <f>1-(AJ26*(AJ26+1))/(Assumptions!$B$27*(Assumptions!$B$27+1))</f>
        <v>0</v>
      </c>
      <c r="AK39" s="50" t="str">
        <f t="shared" si="14"/>
        <v>Jun</v>
      </c>
      <c r="AL39" s="71">
        <f>1-(AL26*(AL26+1))/(Assumptions!$B$27*(Assumptions!$B$27+1))</f>
        <v>0.97619047619047616</v>
      </c>
      <c r="AM39" s="71">
        <f>1-(AM26*(AM26+1))/(Assumptions!$B$27*(Assumptions!$B$27+1))</f>
        <v>0.83843537414965985</v>
      </c>
      <c r="AN39" s="71">
        <f>1-(AN26*(AN26+1))/(Assumptions!$B$27*(Assumptions!$B$27+1))</f>
        <v>0.57823129251700678</v>
      </c>
      <c r="AO39" s="71">
        <f>1-(AO26*(AO26+1))/(Assumptions!$B$27*(Assumptions!$B$27+1))</f>
        <v>0.19557823129251706</v>
      </c>
      <c r="AP39" s="71">
        <f>1-(AP26*(AP26+1))/(Assumptions!$B$27*(Assumptions!$B$27+1))</f>
        <v>0</v>
      </c>
      <c r="AQ39" s="71">
        <f>1-(AQ26*(AQ26+1))/(Assumptions!$B$27*(Assumptions!$B$27+1))</f>
        <v>0</v>
      </c>
      <c r="AR39" s="71">
        <f>1-(AR26*(AR26+1))/(Assumptions!$B$27*(Assumptions!$B$27+1))</f>
        <v>0</v>
      </c>
      <c r="AS39" s="71">
        <f>1-(AS26*(AS26+1))/(Assumptions!$B$27*(Assumptions!$B$27+1))</f>
        <v>0</v>
      </c>
      <c r="AT39" s="50" t="str">
        <f t="shared" si="15"/>
        <v>Jun</v>
      </c>
      <c r="AU39" s="71">
        <f>1-(AU26*(AU26+1))/(Assumptions!$B$27*(Assumptions!$B$27+1))</f>
        <v>0.97619047619047616</v>
      </c>
      <c r="AV39" s="71">
        <f>1-(AV26*(AV26+1))/(Assumptions!$B$27*(Assumptions!$B$27+1))</f>
        <v>0.83843537414965985</v>
      </c>
      <c r="AW39" s="71">
        <f>1-(AW26*(AW26+1))/(Assumptions!$B$27*(Assumptions!$B$27+1))</f>
        <v>0.57823129251700678</v>
      </c>
      <c r="AX39" s="71">
        <f>1-(AX26*(AX26+1))/(Assumptions!$B$27*(Assumptions!$B$27+1))</f>
        <v>0.19557823129251706</v>
      </c>
      <c r="AY39" s="71">
        <f>1-(AY26*(AY26+1))/(Assumptions!$B$27*(Assumptions!$B$27+1))</f>
        <v>0</v>
      </c>
      <c r="AZ39" s="71">
        <f>1-(AZ26*(AZ26+1))/(Assumptions!$B$27*(Assumptions!$B$27+1))</f>
        <v>0</v>
      </c>
      <c r="BA39" s="71">
        <f>1-(BA26*(BA26+1))/(Assumptions!$B$27*(Assumptions!$B$27+1))</f>
        <v>0</v>
      </c>
      <c r="BB39" s="71">
        <f>1-(BB26*(BB26+1))/(Assumptions!$B$27*(Assumptions!$B$27+1))</f>
        <v>0</v>
      </c>
      <c r="BC39" s="50" t="str">
        <f t="shared" si="16"/>
        <v>Jun</v>
      </c>
      <c r="BD39" s="71">
        <f>1-(BD26*(BD26+1))/(Assumptions!$B$27*(Assumptions!$B$27+1))</f>
        <v>0.97619047619047616</v>
      </c>
      <c r="BE39" s="71">
        <f>1-(BE26*(BE26+1))/(Assumptions!$B$27*(Assumptions!$B$27+1))</f>
        <v>0.83843537414965985</v>
      </c>
      <c r="BF39" s="71">
        <f>1-(BF26*(BF26+1))/(Assumptions!$B$27*(Assumptions!$B$27+1))</f>
        <v>0.57823129251700678</v>
      </c>
      <c r="BG39" s="71">
        <f>1-(BG26*(BG26+1))/(Assumptions!$B$27*(Assumptions!$B$27+1))</f>
        <v>0.19557823129251706</v>
      </c>
      <c r="BH39" s="71">
        <f>1-(BH26*(BH26+1))/(Assumptions!$B$27*(Assumptions!$B$27+1))</f>
        <v>0</v>
      </c>
      <c r="BI39" s="71">
        <f>1-(BI26*(BI26+1))/(Assumptions!$B$27*(Assumptions!$B$27+1))</f>
        <v>0</v>
      </c>
      <c r="BJ39" s="71">
        <f>1-(BJ26*(BJ26+1))/(Assumptions!$B$27*(Assumptions!$B$27+1))</f>
        <v>0</v>
      </c>
      <c r="BK39" s="71">
        <f>1-(BK26*(BK26+1))/(Assumptions!$B$27*(Assumptions!$B$27+1))</f>
        <v>0</v>
      </c>
      <c r="BL39" s="50" t="str">
        <f t="shared" si="17"/>
        <v>Jun</v>
      </c>
      <c r="BM39" s="71">
        <f>1-(BM26*(BM26+1))/(Assumptions!$B$27*(Assumptions!$B$27+1))</f>
        <v>0.97619047619047616</v>
      </c>
      <c r="BN39" s="71">
        <f>1-(BN26*(BN26+1))/(Assumptions!$B$27*(Assumptions!$B$27+1))</f>
        <v>0.83843537414965985</v>
      </c>
      <c r="BO39" s="71">
        <f>1-(BO26*(BO26+1))/(Assumptions!$B$27*(Assumptions!$B$27+1))</f>
        <v>0.57823129251700678</v>
      </c>
      <c r="BP39" s="71">
        <f>1-(BP26*(BP26+1))/(Assumptions!$B$27*(Assumptions!$B$27+1))</f>
        <v>0.19557823129251706</v>
      </c>
      <c r="BQ39" s="71">
        <f>1-(BQ26*(BQ26+1))/(Assumptions!$B$27*(Assumptions!$B$27+1))</f>
        <v>0</v>
      </c>
      <c r="BR39" s="71">
        <f>1-(BR26*(BR26+1))/(Assumptions!$B$27*(Assumptions!$B$27+1))</f>
        <v>0</v>
      </c>
      <c r="BS39" s="71">
        <f>1-(BS26*(BS26+1))/(Assumptions!$B$27*(Assumptions!$B$27+1))</f>
        <v>0</v>
      </c>
      <c r="BT39" s="71">
        <f>1-(BT26*(BT26+1))/(Assumptions!$B$27*(Assumptions!$B$27+1))</f>
        <v>0</v>
      </c>
      <c r="BU39" s="50" t="str">
        <f t="shared" si="18"/>
        <v>Jun</v>
      </c>
      <c r="BV39" s="71">
        <f>1-(BV26*(BV26+1))/(Assumptions!$B$27*(Assumptions!$B$27+1))</f>
        <v>0.97619047619047616</v>
      </c>
      <c r="BW39" s="71">
        <f>1-(BW26*(BW26+1))/(Assumptions!$B$27*(Assumptions!$B$27+1))</f>
        <v>0.83843537414965985</v>
      </c>
      <c r="BX39" s="71">
        <f>1-(BX26*(BX26+1))/(Assumptions!$B$27*(Assumptions!$B$27+1))</f>
        <v>0.57823129251700678</v>
      </c>
      <c r="BY39" s="71">
        <f>1-(BY26*(BY26+1))/(Assumptions!$B$27*(Assumptions!$B$27+1))</f>
        <v>0.19557823129251706</v>
      </c>
      <c r="BZ39" s="71">
        <f>1-(BZ26*(BZ26+1))/(Assumptions!$B$27*(Assumptions!$B$27+1))</f>
        <v>0</v>
      </c>
      <c r="CA39" s="71">
        <f>1-(CA26*(CA26+1))/(Assumptions!$B$27*(Assumptions!$B$27+1))</f>
        <v>0</v>
      </c>
      <c r="CB39" s="71">
        <f>1-(CB26*(CB26+1))/(Assumptions!$B$27*(Assumptions!$B$27+1))</f>
        <v>0</v>
      </c>
      <c r="CC39" s="71">
        <f>1-(CC26*(CC26+1))/(Assumptions!$B$27*(Assumptions!$B$27+1))</f>
        <v>0</v>
      </c>
      <c r="CD39" s="50" t="str">
        <f t="shared" si="19"/>
        <v>Jun</v>
      </c>
      <c r="CE39" s="71">
        <f>1-(CE26*(CE26+1))/(Assumptions!$B$27*(Assumptions!$B$27+1))</f>
        <v>0.97619047619047616</v>
      </c>
      <c r="CF39" s="71">
        <f>1-(CF26*(CF26+1))/(Assumptions!$B$27*(Assumptions!$B$27+1))</f>
        <v>0.83843537414965985</v>
      </c>
      <c r="CG39" s="71">
        <f>1-(CG26*(CG26+1))/(Assumptions!$B$27*(Assumptions!$B$27+1))</f>
        <v>0.57823129251700678</v>
      </c>
      <c r="CH39" s="71">
        <f>1-(CH26*(CH26+1))/(Assumptions!$B$27*(Assumptions!$B$27+1))</f>
        <v>0.19557823129251706</v>
      </c>
      <c r="CI39" s="71">
        <f>1-(CI26*(CI26+1))/(Assumptions!$B$27*(Assumptions!$B$27+1))</f>
        <v>0</v>
      </c>
      <c r="CJ39" s="71">
        <f>1-(CJ26*(CJ26+1))/(Assumptions!$B$27*(Assumptions!$B$27+1))</f>
        <v>0</v>
      </c>
      <c r="CK39" s="71">
        <f>1-(CK26*(CK26+1))/(Assumptions!$B$27*(Assumptions!$B$27+1))</f>
        <v>0</v>
      </c>
      <c r="CL39" s="71">
        <f>1-(CL26*(CL26+1))/(Assumptions!$B$27*(Assumptions!$B$27+1))</f>
        <v>0</v>
      </c>
    </row>
    <row r="40" spans="1:90" ht="13.7" customHeight="1">
      <c r="A40" s="50" t="str">
        <f t="shared" si="10"/>
        <v>Jul</v>
      </c>
      <c r="B40" s="70">
        <f>1-(B27*(B27+1))/(Assumptions!$B$27*(Assumptions!$B$27+1))</f>
        <v>0.9821428571428571</v>
      </c>
      <c r="C40" s="70">
        <f>1-(C27*(C27+1))/(Assumptions!$B$27*(Assumptions!$B$27+1))</f>
        <v>0.85459183673469385</v>
      </c>
      <c r="D40" s="70">
        <f>1-(D27*(D27+1))/(Assumptions!$B$27*(Assumptions!$B$27+1))</f>
        <v>0.60459183673469385</v>
      </c>
      <c r="E40" s="70">
        <f>1-(E27*(E27+1))/(Assumptions!$B$27*(Assumptions!$B$27+1))</f>
        <v>0.2321428571428571</v>
      </c>
      <c r="F40" s="70">
        <f>1-(F27*(F27+1))/(Assumptions!$B$27*(Assumptions!$B$27+1))</f>
        <v>0</v>
      </c>
      <c r="G40" s="70">
        <f>1-(G27*(G27+1))/(Assumptions!$B$27*(Assumptions!$B$27+1))</f>
        <v>0</v>
      </c>
      <c r="H40" s="70">
        <f>1-(H27*(H27+1))/(Assumptions!$B$27*(Assumptions!$B$27+1))</f>
        <v>0</v>
      </c>
      <c r="I40" s="70">
        <f>1-(I27*(I27+1))/(Assumptions!$B$27*(Assumptions!$B$27+1))</f>
        <v>0</v>
      </c>
      <c r="J40" s="68" t="str">
        <f t="shared" si="11"/>
        <v>Jul</v>
      </c>
      <c r="K40" s="70">
        <f>1-(K27*(K27+1))/(Assumptions!$B$27*(Assumptions!$B$27+1))</f>
        <v>0.9821428571428571</v>
      </c>
      <c r="L40" s="71">
        <f>1-(L27*(L27+1))/(Assumptions!$B$27*(Assumptions!$B$27+1))</f>
        <v>0.85459183673469385</v>
      </c>
      <c r="M40" s="71">
        <f>1-(M27*(M27+1))/(Assumptions!$B$27*(Assumptions!$B$27+1))</f>
        <v>0.60459183673469385</v>
      </c>
      <c r="N40" s="71">
        <f>1-(N27*(N27+1))/(Assumptions!$B$27*(Assumptions!$B$27+1))</f>
        <v>0.2321428571428571</v>
      </c>
      <c r="O40" s="71">
        <f>1-(O27*(O27+1))/(Assumptions!$B$27*(Assumptions!$B$27+1))</f>
        <v>0</v>
      </c>
      <c r="P40" s="71">
        <f>1-(P27*(P27+1))/(Assumptions!$B$27*(Assumptions!$B$27+1))</f>
        <v>0</v>
      </c>
      <c r="Q40" s="71">
        <f>1-(Q27*(Q27+1))/(Assumptions!$B$27*(Assumptions!$B$27+1))</f>
        <v>0</v>
      </c>
      <c r="R40" s="71">
        <f>1-(R27*(R27+1))/(Assumptions!$B$27*(Assumptions!$B$27+1))</f>
        <v>0</v>
      </c>
      <c r="S40" s="50" t="str">
        <f t="shared" si="12"/>
        <v>Jul</v>
      </c>
      <c r="T40" s="71">
        <f>1-(T27*(T27+1))/(Assumptions!$B$27*(Assumptions!$B$27+1))</f>
        <v>0.9821428571428571</v>
      </c>
      <c r="U40" s="71">
        <f>1-(U27*(U27+1))/(Assumptions!$B$27*(Assumptions!$B$27+1))</f>
        <v>0.85459183673469385</v>
      </c>
      <c r="V40" s="71">
        <f>1-(V27*(V27+1))/(Assumptions!$B$27*(Assumptions!$B$27+1))</f>
        <v>0.60459183673469385</v>
      </c>
      <c r="W40" s="71">
        <f>1-(W27*(W27+1))/(Assumptions!$B$27*(Assumptions!$B$27+1))</f>
        <v>0.2321428571428571</v>
      </c>
      <c r="X40" s="71">
        <f>1-(X27*(X27+1))/(Assumptions!$B$27*(Assumptions!$B$27+1))</f>
        <v>0</v>
      </c>
      <c r="Y40" s="71">
        <f>1-(Y27*(Y27+1))/(Assumptions!$B$27*(Assumptions!$B$27+1))</f>
        <v>0</v>
      </c>
      <c r="Z40" s="71">
        <f>1-(Z27*(Z27+1))/(Assumptions!$B$27*(Assumptions!$B$27+1))</f>
        <v>0</v>
      </c>
      <c r="AA40" s="71">
        <f>1-(AA27*(AA27+1))/(Assumptions!$B$27*(Assumptions!$B$27+1))</f>
        <v>0</v>
      </c>
      <c r="AB40" s="50" t="str">
        <f t="shared" si="13"/>
        <v>Jul</v>
      </c>
      <c r="AC40" s="71">
        <f>1-(AC27*(AC27+1))/(Assumptions!$B$27*(Assumptions!$B$27+1))</f>
        <v>0.9821428571428571</v>
      </c>
      <c r="AD40" s="71">
        <f>1-(AD27*(AD27+1))/(Assumptions!$B$27*(Assumptions!$B$27+1))</f>
        <v>0.85459183673469385</v>
      </c>
      <c r="AE40" s="71">
        <f>1-(AE27*(AE27+1))/(Assumptions!$B$27*(Assumptions!$B$27+1))</f>
        <v>0.60459183673469385</v>
      </c>
      <c r="AF40" s="71">
        <f>1-(AF27*(AF27+1))/(Assumptions!$B$27*(Assumptions!$B$27+1))</f>
        <v>0.2321428571428571</v>
      </c>
      <c r="AG40" s="71">
        <f>1-(AG27*(AG27+1))/(Assumptions!$B$27*(Assumptions!$B$27+1))</f>
        <v>0</v>
      </c>
      <c r="AH40" s="71">
        <f>1-(AH27*(AH27+1))/(Assumptions!$B$27*(Assumptions!$B$27+1))</f>
        <v>0</v>
      </c>
      <c r="AI40" s="71">
        <f>1-(AI27*(AI27+1))/(Assumptions!$B$27*(Assumptions!$B$27+1))</f>
        <v>0</v>
      </c>
      <c r="AJ40" s="71">
        <f>1-(AJ27*(AJ27+1))/(Assumptions!$B$27*(Assumptions!$B$27+1))</f>
        <v>0</v>
      </c>
      <c r="AK40" s="50" t="str">
        <f t="shared" si="14"/>
        <v>Jul</v>
      </c>
      <c r="AL40" s="71">
        <f>1-(AL27*(AL27+1))/(Assumptions!$B$27*(Assumptions!$B$27+1))</f>
        <v>0.9821428571428571</v>
      </c>
      <c r="AM40" s="71">
        <f>1-(AM27*(AM27+1))/(Assumptions!$B$27*(Assumptions!$B$27+1))</f>
        <v>0.85459183673469385</v>
      </c>
      <c r="AN40" s="71">
        <f>1-(AN27*(AN27+1))/(Assumptions!$B$27*(Assumptions!$B$27+1))</f>
        <v>0.60459183673469385</v>
      </c>
      <c r="AO40" s="71">
        <f>1-(AO27*(AO27+1))/(Assumptions!$B$27*(Assumptions!$B$27+1))</f>
        <v>0.2321428571428571</v>
      </c>
      <c r="AP40" s="71">
        <f>1-(AP27*(AP27+1))/(Assumptions!$B$27*(Assumptions!$B$27+1))</f>
        <v>0</v>
      </c>
      <c r="AQ40" s="71">
        <f>1-(AQ27*(AQ27+1))/(Assumptions!$B$27*(Assumptions!$B$27+1))</f>
        <v>0</v>
      </c>
      <c r="AR40" s="71">
        <f>1-(AR27*(AR27+1))/(Assumptions!$B$27*(Assumptions!$B$27+1))</f>
        <v>0</v>
      </c>
      <c r="AS40" s="71">
        <f>1-(AS27*(AS27+1))/(Assumptions!$B$27*(Assumptions!$B$27+1))</f>
        <v>0</v>
      </c>
      <c r="AT40" s="50" t="str">
        <f t="shared" si="15"/>
        <v>Jul</v>
      </c>
      <c r="AU40" s="71">
        <f>1-(AU27*(AU27+1))/(Assumptions!$B$27*(Assumptions!$B$27+1))</f>
        <v>0.9821428571428571</v>
      </c>
      <c r="AV40" s="71">
        <f>1-(AV27*(AV27+1))/(Assumptions!$B$27*(Assumptions!$B$27+1))</f>
        <v>0.85459183673469385</v>
      </c>
      <c r="AW40" s="71">
        <f>1-(AW27*(AW27+1))/(Assumptions!$B$27*(Assumptions!$B$27+1))</f>
        <v>0.60459183673469385</v>
      </c>
      <c r="AX40" s="71">
        <f>1-(AX27*(AX27+1))/(Assumptions!$B$27*(Assumptions!$B$27+1))</f>
        <v>0.2321428571428571</v>
      </c>
      <c r="AY40" s="71">
        <f>1-(AY27*(AY27+1))/(Assumptions!$B$27*(Assumptions!$B$27+1))</f>
        <v>0</v>
      </c>
      <c r="AZ40" s="71">
        <f>1-(AZ27*(AZ27+1))/(Assumptions!$B$27*(Assumptions!$B$27+1))</f>
        <v>0</v>
      </c>
      <c r="BA40" s="71">
        <f>1-(BA27*(BA27+1))/(Assumptions!$B$27*(Assumptions!$B$27+1))</f>
        <v>0</v>
      </c>
      <c r="BB40" s="71">
        <f>1-(BB27*(BB27+1))/(Assumptions!$B$27*(Assumptions!$B$27+1))</f>
        <v>0</v>
      </c>
      <c r="BC40" s="50" t="str">
        <f t="shared" si="16"/>
        <v>Jul</v>
      </c>
      <c r="BD40" s="71">
        <f>1-(BD27*(BD27+1))/(Assumptions!$B$27*(Assumptions!$B$27+1))</f>
        <v>0.9821428571428571</v>
      </c>
      <c r="BE40" s="71">
        <f>1-(BE27*(BE27+1))/(Assumptions!$B$27*(Assumptions!$B$27+1))</f>
        <v>0.85459183673469385</v>
      </c>
      <c r="BF40" s="71">
        <f>1-(BF27*(BF27+1))/(Assumptions!$B$27*(Assumptions!$B$27+1))</f>
        <v>0.60459183673469385</v>
      </c>
      <c r="BG40" s="71">
        <f>1-(BG27*(BG27+1))/(Assumptions!$B$27*(Assumptions!$B$27+1))</f>
        <v>0.2321428571428571</v>
      </c>
      <c r="BH40" s="71">
        <f>1-(BH27*(BH27+1))/(Assumptions!$B$27*(Assumptions!$B$27+1))</f>
        <v>0</v>
      </c>
      <c r="BI40" s="71">
        <f>1-(BI27*(BI27+1))/(Assumptions!$B$27*(Assumptions!$B$27+1))</f>
        <v>0</v>
      </c>
      <c r="BJ40" s="71">
        <f>1-(BJ27*(BJ27+1))/(Assumptions!$B$27*(Assumptions!$B$27+1))</f>
        <v>0</v>
      </c>
      <c r="BK40" s="71">
        <f>1-(BK27*(BK27+1))/(Assumptions!$B$27*(Assumptions!$B$27+1))</f>
        <v>0</v>
      </c>
      <c r="BL40" s="50" t="str">
        <f t="shared" si="17"/>
        <v>Jul</v>
      </c>
      <c r="BM40" s="71">
        <f>1-(BM27*(BM27+1))/(Assumptions!$B$27*(Assumptions!$B$27+1))</f>
        <v>0.9821428571428571</v>
      </c>
      <c r="BN40" s="71">
        <f>1-(BN27*(BN27+1))/(Assumptions!$B$27*(Assumptions!$B$27+1))</f>
        <v>0.85459183673469385</v>
      </c>
      <c r="BO40" s="71">
        <f>1-(BO27*(BO27+1))/(Assumptions!$B$27*(Assumptions!$B$27+1))</f>
        <v>0.60459183673469385</v>
      </c>
      <c r="BP40" s="71">
        <f>1-(BP27*(BP27+1))/(Assumptions!$B$27*(Assumptions!$B$27+1))</f>
        <v>0.2321428571428571</v>
      </c>
      <c r="BQ40" s="71">
        <f>1-(BQ27*(BQ27+1))/(Assumptions!$B$27*(Assumptions!$B$27+1))</f>
        <v>0</v>
      </c>
      <c r="BR40" s="71">
        <f>1-(BR27*(BR27+1))/(Assumptions!$B$27*(Assumptions!$B$27+1))</f>
        <v>0</v>
      </c>
      <c r="BS40" s="71">
        <f>1-(BS27*(BS27+1))/(Assumptions!$B$27*(Assumptions!$B$27+1))</f>
        <v>0</v>
      </c>
      <c r="BT40" s="71">
        <f>1-(BT27*(BT27+1))/(Assumptions!$B$27*(Assumptions!$B$27+1))</f>
        <v>0</v>
      </c>
      <c r="BU40" s="50" t="str">
        <f t="shared" si="18"/>
        <v>Jul</v>
      </c>
      <c r="BV40" s="71">
        <f>1-(BV27*(BV27+1))/(Assumptions!$B$27*(Assumptions!$B$27+1))</f>
        <v>0.9821428571428571</v>
      </c>
      <c r="BW40" s="71">
        <f>1-(BW27*(BW27+1))/(Assumptions!$B$27*(Assumptions!$B$27+1))</f>
        <v>0.85459183673469385</v>
      </c>
      <c r="BX40" s="71">
        <f>1-(BX27*(BX27+1))/(Assumptions!$B$27*(Assumptions!$B$27+1))</f>
        <v>0.60459183673469385</v>
      </c>
      <c r="BY40" s="71">
        <f>1-(BY27*(BY27+1))/(Assumptions!$B$27*(Assumptions!$B$27+1))</f>
        <v>0.2321428571428571</v>
      </c>
      <c r="BZ40" s="71">
        <f>1-(BZ27*(BZ27+1))/(Assumptions!$B$27*(Assumptions!$B$27+1))</f>
        <v>0</v>
      </c>
      <c r="CA40" s="71">
        <f>1-(CA27*(CA27+1))/(Assumptions!$B$27*(Assumptions!$B$27+1))</f>
        <v>0</v>
      </c>
      <c r="CB40" s="71">
        <f>1-(CB27*(CB27+1))/(Assumptions!$B$27*(Assumptions!$B$27+1))</f>
        <v>0</v>
      </c>
      <c r="CC40" s="71">
        <f>1-(CC27*(CC27+1))/(Assumptions!$B$27*(Assumptions!$B$27+1))</f>
        <v>0</v>
      </c>
      <c r="CD40" s="50" t="str">
        <f t="shared" si="19"/>
        <v>Jul</v>
      </c>
      <c r="CE40" s="71">
        <f>1-(CE27*(CE27+1))/(Assumptions!$B$27*(Assumptions!$B$27+1))</f>
        <v>0.9821428571428571</v>
      </c>
      <c r="CF40" s="71">
        <f>1-(CF27*(CF27+1))/(Assumptions!$B$27*(Assumptions!$B$27+1))</f>
        <v>0.85459183673469385</v>
      </c>
      <c r="CG40" s="71">
        <f>1-(CG27*(CG27+1))/(Assumptions!$B$27*(Assumptions!$B$27+1))</f>
        <v>0.60459183673469385</v>
      </c>
      <c r="CH40" s="71">
        <f>1-(CH27*(CH27+1))/(Assumptions!$B$27*(Assumptions!$B$27+1))</f>
        <v>0.2321428571428571</v>
      </c>
      <c r="CI40" s="71">
        <f>1-(CI27*(CI27+1))/(Assumptions!$B$27*(Assumptions!$B$27+1))</f>
        <v>0</v>
      </c>
      <c r="CJ40" s="71">
        <f>1-(CJ27*(CJ27+1))/(Assumptions!$B$27*(Assumptions!$B$27+1))</f>
        <v>0</v>
      </c>
      <c r="CK40" s="71">
        <f>1-(CK27*(CK27+1))/(Assumptions!$B$27*(Assumptions!$B$27+1))</f>
        <v>0</v>
      </c>
      <c r="CL40" s="71">
        <f>1-(CL27*(CL27+1))/(Assumptions!$B$27*(Assumptions!$B$27+1))</f>
        <v>0</v>
      </c>
    </row>
    <row r="41" spans="1:90" ht="13.7" customHeight="1">
      <c r="A41" s="50" t="str">
        <f t="shared" si="10"/>
        <v>Aug</v>
      </c>
      <c r="B41" s="70">
        <f>1-(B28*(B28+1))/(Assumptions!$B$27*(Assumptions!$B$27+1))</f>
        <v>0.98724489795918369</v>
      </c>
      <c r="C41" s="70">
        <f>1-(C28*(C28+1))/(Assumptions!$B$27*(Assumptions!$B$27+1))</f>
        <v>0.86989795918367352</v>
      </c>
      <c r="D41" s="70">
        <f>1-(D28*(D28+1))/(Assumptions!$B$27*(Assumptions!$B$27+1))</f>
        <v>0.63010204081632648</v>
      </c>
      <c r="E41" s="70">
        <f>1-(E28*(E28+1))/(Assumptions!$B$27*(Assumptions!$B$27+1))</f>
        <v>0.2678571428571429</v>
      </c>
      <c r="F41" s="70">
        <f>1-(F28*(F28+1))/(Assumptions!$B$27*(Assumptions!$B$27+1))</f>
        <v>0</v>
      </c>
      <c r="G41" s="70">
        <f>1-(G28*(G28+1))/(Assumptions!$B$27*(Assumptions!$B$27+1))</f>
        <v>0</v>
      </c>
      <c r="H41" s="70">
        <f>1-(H28*(H28+1))/(Assumptions!$B$27*(Assumptions!$B$27+1))</f>
        <v>0</v>
      </c>
      <c r="I41" s="70">
        <f>1-(I28*(I28+1))/(Assumptions!$B$27*(Assumptions!$B$27+1))</f>
        <v>0</v>
      </c>
      <c r="J41" s="68" t="str">
        <f t="shared" si="11"/>
        <v>Aug</v>
      </c>
      <c r="K41" s="70">
        <f>1-(K28*(K28+1))/(Assumptions!$B$27*(Assumptions!$B$27+1))</f>
        <v>0.98724489795918369</v>
      </c>
      <c r="L41" s="71">
        <f>1-(L28*(L28+1))/(Assumptions!$B$27*(Assumptions!$B$27+1))</f>
        <v>0.86989795918367352</v>
      </c>
      <c r="M41" s="71">
        <f>1-(M28*(M28+1))/(Assumptions!$B$27*(Assumptions!$B$27+1))</f>
        <v>0.63010204081632648</v>
      </c>
      <c r="N41" s="71">
        <f>1-(N28*(N28+1))/(Assumptions!$B$27*(Assumptions!$B$27+1))</f>
        <v>0.2678571428571429</v>
      </c>
      <c r="O41" s="71">
        <f>1-(O28*(O28+1))/(Assumptions!$B$27*(Assumptions!$B$27+1))</f>
        <v>0</v>
      </c>
      <c r="P41" s="71">
        <f>1-(P28*(P28+1))/(Assumptions!$B$27*(Assumptions!$B$27+1))</f>
        <v>0</v>
      </c>
      <c r="Q41" s="71">
        <f>1-(Q28*(Q28+1))/(Assumptions!$B$27*(Assumptions!$B$27+1))</f>
        <v>0</v>
      </c>
      <c r="R41" s="71">
        <f>1-(R28*(R28+1))/(Assumptions!$B$27*(Assumptions!$B$27+1))</f>
        <v>0</v>
      </c>
      <c r="S41" s="50" t="str">
        <f t="shared" si="12"/>
        <v>Aug</v>
      </c>
      <c r="T41" s="71">
        <f>1-(T28*(T28+1))/(Assumptions!$B$27*(Assumptions!$B$27+1))</f>
        <v>0.98724489795918369</v>
      </c>
      <c r="U41" s="71">
        <f>1-(U28*(U28+1))/(Assumptions!$B$27*(Assumptions!$B$27+1))</f>
        <v>0.86989795918367352</v>
      </c>
      <c r="V41" s="71">
        <f>1-(V28*(V28+1))/(Assumptions!$B$27*(Assumptions!$B$27+1))</f>
        <v>0.63010204081632648</v>
      </c>
      <c r="W41" s="71">
        <f>1-(W28*(W28+1))/(Assumptions!$B$27*(Assumptions!$B$27+1))</f>
        <v>0.2678571428571429</v>
      </c>
      <c r="X41" s="71">
        <f>1-(X28*(X28+1))/(Assumptions!$B$27*(Assumptions!$B$27+1))</f>
        <v>0</v>
      </c>
      <c r="Y41" s="71">
        <f>1-(Y28*(Y28+1))/(Assumptions!$B$27*(Assumptions!$B$27+1))</f>
        <v>0</v>
      </c>
      <c r="Z41" s="71">
        <f>1-(Z28*(Z28+1))/(Assumptions!$B$27*(Assumptions!$B$27+1))</f>
        <v>0</v>
      </c>
      <c r="AA41" s="71">
        <f>1-(AA28*(AA28+1))/(Assumptions!$B$27*(Assumptions!$B$27+1))</f>
        <v>0</v>
      </c>
      <c r="AB41" s="50" t="str">
        <f t="shared" si="13"/>
        <v>Aug</v>
      </c>
      <c r="AC41" s="71">
        <f>1-(AC28*(AC28+1))/(Assumptions!$B$27*(Assumptions!$B$27+1))</f>
        <v>0.98724489795918369</v>
      </c>
      <c r="AD41" s="71">
        <f>1-(AD28*(AD28+1))/(Assumptions!$B$27*(Assumptions!$B$27+1))</f>
        <v>0.86989795918367352</v>
      </c>
      <c r="AE41" s="71">
        <f>1-(AE28*(AE28+1))/(Assumptions!$B$27*(Assumptions!$B$27+1))</f>
        <v>0.63010204081632648</v>
      </c>
      <c r="AF41" s="71">
        <f>1-(AF28*(AF28+1))/(Assumptions!$B$27*(Assumptions!$B$27+1))</f>
        <v>0.2678571428571429</v>
      </c>
      <c r="AG41" s="71">
        <f>1-(AG28*(AG28+1))/(Assumptions!$B$27*(Assumptions!$B$27+1))</f>
        <v>0</v>
      </c>
      <c r="AH41" s="71">
        <f>1-(AH28*(AH28+1))/(Assumptions!$B$27*(Assumptions!$B$27+1))</f>
        <v>0</v>
      </c>
      <c r="AI41" s="71">
        <f>1-(AI28*(AI28+1))/(Assumptions!$B$27*(Assumptions!$B$27+1))</f>
        <v>0</v>
      </c>
      <c r="AJ41" s="71">
        <f>1-(AJ28*(AJ28+1))/(Assumptions!$B$27*(Assumptions!$B$27+1))</f>
        <v>0</v>
      </c>
      <c r="AK41" s="50" t="str">
        <f t="shared" si="14"/>
        <v>Aug</v>
      </c>
      <c r="AL41" s="71">
        <f>1-(AL28*(AL28+1))/(Assumptions!$B$27*(Assumptions!$B$27+1))</f>
        <v>0.98724489795918369</v>
      </c>
      <c r="AM41" s="71">
        <f>1-(AM28*(AM28+1))/(Assumptions!$B$27*(Assumptions!$B$27+1))</f>
        <v>0.86989795918367352</v>
      </c>
      <c r="AN41" s="71">
        <f>1-(AN28*(AN28+1))/(Assumptions!$B$27*(Assumptions!$B$27+1))</f>
        <v>0.63010204081632648</v>
      </c>
      <c r="AO41" s="71">
        <f>1-(AO28*(AO28+1))/(Assumptions!$B$27*(Assumptions!$B$27+1))</f>
        <v>0.2678571428571429</v>
      </c>
      <c r="AP41" s="71">
        <f>1-(AP28*(AP28+1))/(Assumptions!$B$27*(Assumptions!$B$27+1))</f>
        <v>0</v>
      </c>
      <c r="AQ41" s="71">
        <f>1-(AQ28*(AQ28+1))/(Assumptions!$B$27*(Assumptions!$B$27+1))</f>
        <v>0</v>
      </c>
      <c r="AR41" s="71">
        <f>1-(AR28*(AR28+1))/(Assumptions!$B$27*(Assumptions!$B$27+1))</f>
        <v>0</v>
      </c>
      <c r="AS41" s="71">
        <f>1-(AS28*(AS28+1))/(Assumptions!$B$27*(Assumptions!$B$27+1))</f>
        <v>0</v>
      </c>
      <c r="AT41" s="50" t="str">
        <f t="shared" si="15"/>
        <v>Aug</v>
      </c>
      <c r="AU41" s="71">
        <f>1-(AU28*(AU28+1))/(Assumptions!$B$27*(Assumptions!$B$27+1))</f>
        <v>0.98724489795918369</v>
      </c>
      <c r="AV41" s="71">
        <f>1-(AV28*(AV28+1))/(Assumptions!$B$27*(Assumptions!$B$27+1))</f>
        <v>0.86989795918367352</v>
      </c>
      <c r="AW41" s="71">
        <f>1-(AW28*(AW28+1))/(Assumptions!$B$27*(Assumptions!$B$27+1))</f>
        <v>0.63010204081632648</v>
      </c>
      <c r="AX41" s="71">
        <f>1-(AX28*(AX28+1))/(Assumptions!$B$27*(Assumptions!$B$27+1))</f>
        <v>0.2678571428571429</v>
      </c>
      <c r="AY41" s="71">
        <f>1-(AY28*(AY28+1))/(Assumptions!$B$27*(Assumptions!$B$27+1))</f>
        <v>0</v>
      </c>
      <c r="AZ41" s="71">
        <f>1-(AZ28*(AZ28+1))/(Assumptions!$B$27*(Assumptions!$B$27+1))</f>
        <v>0</v>
      </c>
      <c r="BA41" s="71">
        <f>1-(BA28*(BA28+1))/(Assumptions!$B$27*(Assumptions!$B$27+1))</f>
        <v>0</v>
      </c>
      <c r="BB41" s="71">
        <f>1-(BB28*(BB28+1))/(Assumptions!$B$27*(Assumptions!$B$27+1))</f>
        <v>0</v>
      </c>
      <c r="BC41" s="50" t="str">
        <f t="shared" si="16"/>
        <v>Aug</v>
      </c>
      <c r="BD41" s="71">
        <f>1-(BD28*(BD28+1))/(Assumptions!$B$27*(Assumptions!$B$27+1))</f>
        <v>0.98724489795918369</v>
      </c>
      <c r="BE41" s="71">
        <f>1-(BE28*(BE28+1))/(Assumptions!$B$27*(Assumptions!$B$27+1))</f>
        <v>0.86989795918367352</v>
      </c>
      <c r="BF41" s="71">
        <f>1-(BF28*(BF28+1))/(Assumptions!$B$27*(Assumptions!$B$27+1))</f>
        <v>0.63010204081632648</v>
      </c>
      <c r="BG41" s="71">
        <f>1-(BG28*(BG28+1))/(Assumptions!$B$27*(Assumptions!$B$27+1))</f>
        <v>0.2678571428571429</v>
      </c>
      <c r="BH41" s="71">
        <f>1-(BH28*(BH28+1))/(Assumptions!$B$27*(Assumptions!$B$27+1))</f>
        <v>0</v>
      </c>
      <c r="BI41" s="71">
        <f>1-(BI28*(BI28+1))/(Assumptions!$B$27*(Assumptions!$B$27+1))</f>
        <v>0</v>
      </c>
      <c r="BJ41" s="71">
        <f>1-(BJ28*(BJ28+1))/(Assumptions!$B$27*(Assumptions!$B$27+1))</f>
        <v>0</v>
      </c>
      <c r="BK41" s="71">
        <f>1-(BK28*(BK28+1))/(Assumptions!$B$27*(Assumptions!$B$27+1))</f>
        <v>0</v>
      </c>
      <c r="BL41" s="50" t="str">
        <f t="shared" si="17"/>
        <v>Aug</v>
      </c>
      <c r="BM41" s="71">
        <f>1-(BM28*(BM28+1))/(Assumptions!$B$27*(Assumptions!$B$27+1))</f>
        <v>0.98724489795918369</v>
      </c>
      <c r="BN41" s="71">
        <f>1-(BN28*(BN28+1))/(Assumptions!$B$27*(Assumptions!$B$27+1))</f>
        <v>0.86989795918367352</v>
      </c>
      <c r="BO41" s="71">
        <f>1-(BO28*(BO28+1))/(Assumptions!$B$27*(Assumptions!$B$27+1))</f>
        <v>0.63010204081632648</v>
      </c>
      <c r="BP41" s="71">
        <f>1-(BP28*(BP28+1))/(Assumptions!$B$27*(Assumptions!$B$27+1))</f>
        <v>0.2678571428571429</v>
      </c>
      <c r="BQ41" s="71">
        <f>1-(BQ28*(BQ28+1))/(Assumptions!$B$27*(Assumptions!$B$27+1))</f>
        <v>0</v>
      </c>
      <c r="BR41" s="71">
        <f>1-(BR28*(BR28+1))/(Assumptions!$B$27*(Assumptions!$B$27+1))</f>
        <v>0</v>
      </c>
      <c r="BS41" s="71">
        <f>1-(BS28*(BS28+1))/(Assumptions!$B$27*(Assumptions!$B$27+1))</f>
        <v>0</v>
      </c>
      <c r="BT41" s="71">
        <f>1-(BT28*(BT28+1))/(Assumptions!$B$27*(Assumptions!$B$27+1))</f>
        <v>0</v>
      </c>
      <c r="BU41" s="50" t="str">
        <f t="shared" si="18"/>
        <v>Aug</v>
      </c>
      <c r="BV41" s="71">
        <f>1-(BV28*(BV28+1))/(Assumptions!$B$27*(Assumptions!$B$27+1))</f>
        <v>0.98724489795918369</v>
      </c>
      <c r="BW41" s="71">
        <f>1-(BW28*(BW28+1))/(Assumptions!$B$27*(Assumptions!$B$27+1))</f>
        <v>0.86989795918367352</v>
      </c>
      <c r="BX41" s="71">
        <f>1-(BX28*(BX28+1))/(Assumptions!$B$27*(Assumptions!$B$27+1))</f>
        <v>0.63010204081632648</v>
      </c>
      <c r="BY41" s="71">
        <f>1-(BY28*(BY28+1))/(Assumptions!$B$27*(Assumptions!$B$27+1))</f>
        <v>0.2678571428571429</v>
      </c>
      <c r="BZ41" s="71">
        <f>1-(BZ28*(BZ28+1))/(Assumptions!$B$27*(Assumptions!$B$27+1))</f>
        <v>0</v>
      </c>
      <c r="CA41" s="71">
        <f>1-(CA28*(CA28+1))/(Assumptions!$B$27*(Assumptions!$B$27+1))</f>
        <v>0</v>
      </c>
      <c r="CB41" s="71">
        <f>1-(CB28*(CB28+1))/(Assumptions!$B$27*(Assumptions!$B$27+1))</f>
        <v>0</v>
      </c>
      <c r="CC41" s="71">
        <f>1-(CC28*(CC28+1))/(Assumptions!$B$27*(Assumptions!$B$27+1))</f>
        <v>0</v>
      </c>
      <c r="CD41" s="50" t="str">
        <f t="shared" si="19"/>
        <v>Aug</v>
      </c>
      <c r="CE41" s="71">
        <f>1-(CE28*(CE28+1))/(Assumptions!$B$27*(Assumptions!$B$27+1))</f>
        <v>0.98724489795918369</v>
      </c>
      <c r="CF41" s="71">
        <f>1-(CF28*(CF28+1))/(Assumptions!$B$27*(Assumptions!$B$27+1))</f>
        <v>0.86989795918367352</v>
      </c>
      <c r="CG41" s="71">
        <f>1-(CG28*(CG28+1))/(Assumptions!$B$27*(Assumptions!$B$27+1))</f>
        <v>0.63010204081632648</v>
      </c>
      <c r="CH41" s="71">
        <f>1-(CH28*(CH28+1))/(Assumptions!$B$27*(Assumptions!$B$27+1))</f>
        <v>0.2678571428571429</v>
      </c>
      <c r="CI41" s="71">
        <f>1-(CI28*(CI28+1))/(Assumptions!$B$27*(Assumptions!$B$27+1))</f>
        <v>0</v>
      </c>
      <c r="CJ41" s="71">
        <f>1-(CJ28*(CJ28+1))/(Assumptions!$B$27*(Assumptions!$B$27+1))</f>
        <v>0</v>
      </c>
      <c r="CK41" s="71">
        <f>1-(CK28*(CK28+1))/(Assumptions!$B$27*(Assumptions!$B$27+1))</f>
        <v>0</v>
      </c>
      <c r="CL41" s="71">
        <f>1-(CL28*(CL28+1))/(Assumptions!$B$27*(Assumptions!$B$27+1))</f>
        <v>0</v>
      </c>
    </row>
    <row r="42" spans="1:90" ht="13.7" customHeight="1">
      <c r="A42" s="50" t="str">
        <f t="shared" si="10"/>
        <v>Sep</v>
      </c>
      <c r="B42" s="70">
        <f>1-(B29*(B29+1))/(Assumptions!$B$27*(Assumptions!$B$27+1))</f>
        <v>0.99149659863945583</v>
      </c>
      <c r="C42" s="70">
        <f>1-(C29*(C29+1))/(Assumptions!$B$27*(Assumptions!$B$27+1))</f>
        <v>0.88435374149659862</v>
      </c>
      <c r="D42" s="70">
        <f>1-(D29*(D29+1))/(Assumptions!$B$27*(Assumptions!$B$27+1))</f>
        <v>0.65476190476190477</v>
      </c>
      <c r="E42" s="70">
        <f>1-(E29*(E29+1))/(Assumptions!$B$27*(Assumptions!$B$27+1))</f>
        <v>0.30272108843537415</v>
      </c>
      <c r="F42" s="70">
        <f>1-(F29*(F29+1))/(Assumptions!$B$27*(Assumptions!$B$27+1))</f>
        <v>0</v>
      </c>
      <c r="G42" s="70">
        <f>1-(G29*(G29+1))/(Assumptions!$B$27*(Assumptions!$B$27+1))</f>
        <v>0</v>
      </c>
      <c r="H42" s="70">
        <f>1-(H29*(H29+1))/(Assumptions!$B$27*(Assumptions!$B$27+1))</f>
        <v>0</v>
      </c>
      <c r="I42" s="70">
        <f>1-(I29*(I29+1))/(Assumptions!$B$27*(Assumptions!$B$27+1))</f>
        <v>0</v>
      </c>
      <c r="J42" s="68" t="str">
        <f t="shared" si="11"/>
        <v>Sep</v>
      </c>
      <c r="K42" s="70">
        <f>1-(K29*(K29+1))/(Assumptions!$B$27*(Assumptions!$B$27+1))</f>
        <v>0.99149659863945583</v>
      </c>
      <c r="L42" s="71">
        <f>1-(L29*(L29+1))/(Assumptions!$B$27*(Assumptions!$B$27+1))</f>
        <v>0.88435374149659862</v>
      </c>
      <c r="M42" s="71">
        <f>1-(M29*(M29+1))/(Assumptions!$B$27*(Assumptions!$B$27+1))</f>
        <v>0.65476190476190477</v>
      </c>
      <c r="N42" s="71">
        <f>1-(N29*(N29+1))/(Assumptions!$B$27*(Assumptions!$B$27+1))</f>
        <v>0.30272108843537415</v>
      </c>
      <c r="O42" s="71">
        <f>1-(O29*(O29+1))/(Assumptions!$B$27*(Assumptions!$B$27+1))</f>
        <v>0</v>
      </c>
      <c r="P42" s="71">
        <f>1-(P29*(P29+1))/(Assumptions!$B$27*(Assumptions!$B$27+1))</f>
        <v>0</v>
      </c>
      <c r="Q42" s="71">
        <f>1-(Q29*(Q29+1))/(Assumptions!$B$27*(Assumptions!$B$27+1))</f>
        <v>0</v>
      </c>
      <c r="R42" s="71">
        <f>1-(R29*(R29+1))/(Assumptions!$B$27*(Assumptions!$B$27+1))</f>
        <v>0</v>
      </c>
      <c r="S42" s="50" t="str">
        <f t="shared" si="12"/>
        <v>Sep</v>
      </c>
      <c r="T42" s="71">
        <f>1-(T29*(T29+1))/(Assumptions!$B$27*(Assumptions!$B$27+1))</f>
        <v>0.99149659863945583</v>
      </c>
      <c r="U42" s="71">
        <f>1-(U29*(U29+1))/(Assumptions!$B$27*(Assumptions!$B$27+1))</f>
        <v>0.88435374149659862</v>
      </c>
      <c r="V42" s="71">
        <f>1-(V29*(V29+1))/(Assumptions!$B$27*(Assumptions!$B$27+1))</f>
        <v>0.65476190476190477</v>
      </c>
      <c r="W42" s="71">
        <f>1-(W29*(W29+1))/(Assumptions!$B$27*(Assumptions!$B$27+1))</f>
        <v>0.30272108843537415</v>
      </c>
      <c r="X42" s="71">
        <f>1-(X29*(X29+1))/(Assumptions!$B$27*(Assumptions!$B$27+1))</f>
        <v>0</v>
      </c>
      <c r="Y42" s="71">
        <f>1-(Y29*(Y29+1))/(Assumptions!$B$27*(Assumptions!$B$27+1))</f>
        <v>0</v>
      </c>
      <c r="Z42" s="71">
        <f>1-(Z29*(Z29+1))/(Assumptions!$B$27*(Assumptions!$B$27+1))</f>
        <v>0</v>
      </c>
      <c r="AA42" s="71">
        <f>1-(AA29*(AA29+1))/(Assumptions!$B$27*(Assumptions!$B$27+1))</f>
        <v>0</v>
      </c>
      <c r="AB42" s="50" t="str">
        <f t="shared" si="13"/>
        <v>Sep</v>
      </c>
      <c r="AC42" s="71">
        <f>1-(AC29*(AC29+1))/(Assumptions!$B$27*(Assumptions!$B$27+1))</f>
        <v>0.99149659863945583</v>
      </c>
      <c r="AD42" s="71">
        <f>1-(AD29*(AD29+1))/(Assumptions!$B$27*(Assumptions!$B$27+1))</f>
        <v>0.88435374149659862</v>
      </c>
      <c r="AE42" s="71">
        <f>1-(AE29*(AE29+1))/(Assumptions!$B$27*(Assumptions!$B$27+1))</f>
        <v>0.65476190476190477</v>
      </c>
      <c r="AF42" s="71">
        <f>1-(AF29*(AF29+1))/(Assumptions!$B$27*(Assumptions!$B$27+1))</f>
        <v>0.30272108843537415</v>
      </c>
      <c r="AG42" s="71">
        <f>1-(AG29*(AG29+1))/(Assumptions!$B$27*(Assumptions!$B$27+1))</f>
        <v>0</v>
      </c>
      <c r="AH42" s="71">
        <f>1-(AH29*(AH29+1))/(Assumptions!$B$27*(Assumptions!$B$27+1))</f>
        <v>0</v>
      </c>
      <c r="AI42" s="71">
        <f>1-(AI29*(AI29+1))/(Assumptions!$B$27*(Assumptions!$B$27+1))</f>
        <v>0</v>
      </c>
      <c r="AJ42" s="71">
        <f>1-(AJ29*(AJ29+1))/(Assumptions!$B$27*(Assumptions!$B$27+1))</f>
        <v>0</v>
      </c>
      <c r="AK42" s="50" t="str">
        <f t="shared" si="14"/>
        <v>Sep</v>
      </c>
      <c r="AL42" s="71">
        <f>1-(AL29*(AL29+1))/(Assumptions!$B$27*(Assumptions!$B$27+1))</f>
        <v>0.99149659863945583</v>
      </c>
      <c r="AM42" s="71">
        <f>1-(AM29*(AM29+1))/(Assumptions!$B$27*(Assumptions!$B$27+1))</f>
        <v>0.88435374149659862</v>
      </c>
      <c r="AN42" s="71">
        <f>1-(AN29*(AN29+1))/(Assumptions!$B$27*(Assumptions!$B$27+1))</f>
        <v>0.65476190476190477</v>
      </c>
      <c r="AO42" s="71">
        <f>1-(AO29*(AO29+1))/(Assumptions!$B$27*(Assumptions!$B$27+1))</f>
        <v>0.30272108843537415</v>
      </c>
      <c r="AP42" s="71">
        <f>1-(AP29*(AP29+1))/(Assumptions!$B$27*(Assumptions!$B$27+1))</f>
        <v>0</v>
      </c>
      <c r="AQ42" s="71">
        <f>1-(AQ29*(AQ29+1))/(Assumptions!$B$27*(Assumptions!$B$27+1))</f>
        <v>0</v>
      </c>
      <c r="AR42" s="71">
        <f>1-(AR29*(AR29+1))/(Assumptions!$B$27*(Assumptions!$B$27+1))</f>
        <v>0</v>
      </c>
      <c r="AS42" s="71">
        <f>1-(AS29*(AS29+1))/(Assumptions!$B$27*(Assumptions!$B$27+1))</f>
        <v>0</v>
      </c>
      <c r="AT42" s="50" t="str">
        <f t="shared" si="15"/>
        <v>Sep</v>
      </c>
      <c r="AU42" s="71">
        <f>1-(AU29*(AU29+1))/(Assumptions!$B$27*(Assumptions!$B$27+1))</f>
        <v>0.99149659863945583</v>
      </c>
      <c r="AV42" s="71">
        <f>1-(AV29*(AV29+1))/(Assumptions!$B$27*(Assumptions!$B$27+1))</f>
        <v>0.88435374149659862</v>
      </c>
      <c r="AW42" s="71">
        <f>1-(AW29*(AW29+1))/(Assumptions!$B$27*(Assumptions!$B$27+1))</f>
        <v>0.65476190476190477</v>
      </c>
      <c r="AX42" s="71">
        <f>1-(AX29*(AX29+1))/(Assumptions!$B$27*(Assumptions!$B$27+1))</f>
        <v>0.30272108843537415</v>
      </c>
      <c r="AY42" s="71">
        <f>1-(AY29*(AY29+1))/(Assumptions!$B$27*(Assumptions!$B$27+1))</f>
        <v>0</v>
      </c>
      <c r="AZ42" s="71">
        <f>1-(AZ29*(AZ29+1))/(Assumptions!$B$27*(Assumptions!$B$27+1))</f>
        <v>0</v>
      </c>
      <c r="BA42" s="71">
        <f>1-(BA29*(BA29+1))/(Assumptions!$B$27*(Assumptions!$B$27+1))</f>
        <v>0</v>
      </c>
      <c r="BB42" s="71">
        <f>1-(BB29*(BB29+1))/(Assumptions!$B$27*(Assumptions!$B$27+1))</f>
        <v>0</v>
      </c>
      <c r="BC42" s="50" t="str">
        <f t="shared" si="16"/>
        <v>Sep</v>
      </c>
      <c r="BD42" s="71">
        <f>1-(BD29*(BD29+1))/(Assumptions!$B$27*(Assumptions!$B$27+1))</f>
        <v>0.99149659863945583</v>
      </c>
      <c r="BE42" s="71">
        <f>1-(BE29*(BE29+1))/(Assumptions!$B$27*(Assumptions!$B$27+1))</f>
        <v>0.88435374149659862</v>
      </c>
      <c r="BF42" s="71">
        <f>1-(BF29*(BF29+1))/(Assumptions!$B$27*(Assumptions!$B$27+1))</f>
        <v>0.65476190476190477</v>
      </c>
      <c r="BG42" s="71">
        <f>1-(BG29*(BG29+1))/(Assumptions!$B$27*(Assumptions!$B$27+1))</f>
        <v>0.30272108843537415</v>
      </c>
      <c r="BH42" s="71">
        <f>1-(BH29*(BH29+1))/(Assumptions!$B$27*(Assumptions!$B$27+1))</f>
        <v>0</v>
      </c>
      <c r="BI42" s="71">
        <f>1-(BI29*(BI29+1))/(Assumptions!$B$27*(Assumptions!$B$27+1))</f>
        <v>0</v>
      </c>
      <c r="BJ42" s="71">
        <f>1-(BJ29*(BJ29+1))/(Assumptions!$B$27*(Assumptions!$B$27+1))</f>
        <v>0</v>
      </c>
      <c r="BK42" s="71">
        <f>1-(BK29*(BK29+1))/(Assumptions!$B$27*(Assumptions!$B$27+1))</f>
        <v>0</v>
      </c>
      <c r="BL42" s="50" t="str">
        <f t="shared" si="17"/>
        <v>Sep</v>
      </c>
      <c r="BM42" s="71">
        <f>1-(BM29*(BM29+1))/(Assumptions!$B$27*(Assumptions!$B$27+1))</f>
        <v>0.99149659863945583</v>
      </c>
      <c r="BN42" s="71">
        <f>1-(BN29*(BN29+1))/(Assumptions!$B$27*(Assumptions!$B$27+1))</f>
        <v>0.88435374149659862</v>
      </c>
      <c r="BO42" s="71">
        <f>1-(BO29*(BO29+1))/(Assumptions!$B$27*(Assumptions!$B$27+1))</f>
        <v>0.65476190476190477</v>
      </c>
      <c r="BP42" s="71">
        <f>1-(BP29*(BP29+1))/(Assumptions!$B$27*(Assumptions!$B$27+1))</f>
        <v>0.30272108843537415</v>
      </c>
      <c r="BQ42" s="71">
        <f>1-(BQ29*(BQ29+1))/(Assumptions!$B$27*(Assumptions!$B$27+1))</f>
        <v>0</v>
      </c>
      <c r="BR42" s="71">
        <f>1-(BR29*(BR29+1))/(Assumptions!$B$27*(Assumptions!$B$27+1))</f>
        <v>0</v>
      </c>
      <c r="BS42" s="71">
        <f>1-(BS29*(BS29+1))/(Assumptions!$B$27*(Assumptions!$B$27+1))</f>
        <v>0</v>
      </c>
      <c r="BT42" s="71">
        <f>1-(BT29*(BT29+1))/(Assumptions!$B$27*(Assumptions!$B$27+1))</f>
        <v>0</v>
      </c>
      <c r="BU42" s="50" t="str">
        <f t="shared" si="18"/>
        <v>Sep</v>
      </c>
      <c r="BV42" s="71">
        <f>1-(BV29*(BV29+1))/(Assumptions!$B$27*(Assumptions!$B$27+1))</f>
        <v>0.99149659863945583</v>
      </c>
      <c r="BW42" s="71">
        <f>1-(BW29*(BW29+1))/(Assumptions!$B$27*(Assumptions!$B$27+1))</f>
        <v>0.88435374149659862</v>
      </c>
      <c r="BX42" s="71">
        <f>1-(BX29*(BX29+1))/(Assumptions!$B$27*(Assumptions!$B$27+1))</f>
        <v>0.65476190476190477</v>
      </c>
      <c r="BY42" s="71">
        <f>1-(BY29*(BY29+1))/(Assumptions!$B$27*(Assumptions!$B$27+1))</f>
        <v>0.30272108843537415</v>
      </c>
      <c r="BZ42" s="71">
        <f>1-(BZ29*(BZ29+1))/(Assumptions!$B$27*(Assumptions!$B$27+1))</f>
        <v>0</v>
      </c>
      <c r="CA42" s="71">
        <f>1-(CA29*(CA29+1))/(Assumptions!$B$27*(Assumptions!$B$27+1))</f>
        <v>0</v>
      </c>
      <c r="CB42" s="71">
        <f>1-(CB29*(CB29+1))/(Assumptions!$B$27*(Assumptions!$B$27+1))</f>
        <v>0</v>
      </c>
      <c r="CC42" s="71">
        <f>1-(CC29*(CC29+1))/(Assumptions!$B$27*(Assumptions!$B$27+1))</f>
        <v>0</v>
      </c>
      <c r="CD42" s="50" t="str">
        <f t="shared" si="19"/>
        <v>Sep</v>
      </c>
      <c r="CE42" s="71">
        <f>1-(CE29*(CE29+1))/(Assumptions!$B$27*(Assumptions!$B$27+1))</f>
        <v>0.99149659863945583</v>
      </c>
      <c r="CF42" s="71">
        <f>1-(CF29*(CF29+1))/(Assumptions!$B$27*(Assumptions!$B$27+1))</f>
        <v>0.88435374149659862</v>
      </c>
      <c r="CG42" s="71">
        <f>1-(CG29*(CG29+1))/(Assumptions!$B$27*(Assumptions!$B$27+1))</f>
        <v>0.65476190476190477</v>
      </c>
      <c r="CH42" s="71">
        <f>1-(CH29*(CH29+1))/(Assumptions!$B$27*(Assumptions!$B$27+1))</f>
        <v>0.30272108843537415</v>
      </c>
      <c r="CI42" s="71">
        <f>1-(CI29*(CI29+1))/(Assumptions!$B$27*(Assumptions!$B$27+1))</f>
        <v>0</v>
      </c>
      <c r="CJ42" s="71">
        <f>1-(CJ29*(CJ29+1))/(Assumptions!$B$27*(Assumptions!$B$27+1))</f>
        <v>0</v>
      </c>
      <c r="CK42" s="71">
        <f>1-(CK29*(CK29+1))/(Assumptions!$B$27*(Assumptions!$B$27+1))</f>
        <v>0</v>
      </c>
      <c r="CL42" s="71">
        <f>1-(CL29*(CL29+1))/(Assumptions!$B$27*(Assumptions!$B$27+1))</f>
        <v>0</v>
      </c>
    </row>
    <row r="43" spans="1:90" ht="13.7" customHeight="1">
      <c r="A43" s="50" t="str">
        <f t="shared" si="10"/>
        <v>Oct</v>
      </c>
      <c r="B43" s="70">
        <f>1-(B30*(B30+1))/(Assumptions!$B$27*(Assumptions!$B$27+1))</f>
        <v>0.99489795918367352</v>
      </c>
      <c r="C43" s="70">
        <f>1-(C30*(C30+1))/(Assumptions!$B$27*(Assumptions!$B$27+1))</f>
        <v>0.89795918367346939</v>
      </c>
      <c r="D43" s="70">
        <f>1-(D30*(D30+1))/(Assumptions!$B$27*(Assumptions!$B$27+1))</f>
        <v>0.6785714285714286</v>
      </c>
      <c r="E43" s="70">
        <f>1-(E30*(E30+1))/(Assumptions!$B$27*(Assumptions!$B$27+1))</f>
        <v>0.33673469387755106</v>
      </c>
      <c r="F43" s="70">
        <f>1-(F30*(F30+1))/(Assumptions!$B$27*(Assumptions!$B$27+1))</f>
        <v>0</v>
      </c>
      <c r="G43" s="70">
        <f>1-(G30*(G30+1))/(Assumptions!$B$27*(Assumptions!$B$27+1))</f>
        <v>0</v>
      </c>
      <c r="H43" s="70">
        <f>1-(H30*(H30+1))/(Assumptions!$B$27*(Assumptions!$B$27+1))</f>
        <v>0</v>
      </c>
      <c r="I43" s="70">
        <f>1-(I30*(I30+1))/(Assumptions!$B$27*(Assumptions!$B$27+1))</f>
        <v>0</v>
      </c>
      <c r="J43" s="68" t="str">
        <f t="shared" si="11"/>
        <v>Oct</v>
      </c>
      <c r="K43" s="70">
        <f>1-(K30*(K30+1))/(Assumptions!$B$27*(Assumptions!$B$27+1))</f>
        <v>0.99489795918367352</v>
      </c>
      <c r="L43" s="71">
        <f>1-(L30*(L30+1))/(Assumptions!$B$27*(Assumptions!$B$27+1))</f>
        <v>0.89795918367346939</v>
      </c>
      <c r="M43" s="71">
        <f>1-(M30*(M30+1))/(Assumptions!$B$27*(Assumptions!$B$27+1))</f>
        <v>0.6785714285714286</v>
      </c>
      <c r="N43" s="71">
        <f>1-(N30*(N30+1))/(Assumptions!$B$27*(Assumptions!$B$27+1))</f>
        <v>0.33673469387755106</v>
      </c>
      <c r="O43" s="71">
        <f>1-(O30*(O30+1))/(Assumptions!$B$27*(Assumptions!$B$27+1))</f>
        <v>0</v>
      </c>
      <c r="P43" s="71">
        <f>1-(P30*(P30+1))/(Assumptions!$B$27*(Assumptions!$B$27+1))</f>
        <v>0</v>
      </c>
      <c r="Q43" s="71">
        <f>1-(Q30*(Q30+1))/(Assumptions!$B$27*(Assumptions!$B$27+1))</f>
        <v>0</v>
      </c>
      <c r="R43" s="71">
        <f>1-(R30*(R30+1))/(Assumptions!$B$27*(Assumptions!$B$27+1))</f>
        <v>0</v>
      </c>
      <c r="S43" s="50" t="str">
        <f t="shared" si="12"/>
        <v>Oct</v>
      </c>
      <c r="T43" s="71">
        <f>1-(T30*(T30+1))/(Assumptions!$B$27*(Assumptions!$B$27+1))</f>
        <v>0.99489795918367352</v>
      </c>
      <c r="U43" s="71">
        <f>1-(U30*(U30+1))/(Assumptions!$B$27*(Assumptions!$B$27+1))</f>
        <v>0.89795918367346939</v>
      </c>
      <c r="V43" s="71">
        <f>1-(V30*(V30+1))/(Assumptions!$B$27*(Assumptions!$B$27+1))</f>
        <v>0.6785714285714286</v>
      </c>
      <c r="W43" s="71">
        <f>1-(W30*(W30+1))/(Assumptions!$B$27*(Assumptions!$B$27+1))</f>
        <v>0.33673469387755106</v>
      </c>
      <c r="X43" s="71">
        <f>1-(X30*(X30+1))/(Assumptions!$B$27*(Assumptions!$B$27+1))</f>
        <v>0</v>
      </c>
      <c r="Y43" s="71">
        <f>1-(Y30*(Y30+1))/(Assumptions!$B$27*(Assumptions!$B$27+1))</f>
        <v>0</v>
      </c>
      <c r="Z43" s="71">
        <f>1-(Z30*(Z30+1))/(Assumptions!$B$27*(Assumptions!$B$27+1))</f>
        <v>0</v>
      </c>
      <c r="AA43" s="71">
        <f>1-(AA30*(AA30+1))/(Assumptions!$B$27*(Assumptions!$B$27+1))</f>
        <v>0</v>
      </c>
      <c r="AB43" s="50" t="str">
        <f t="shared" si="13"/>
        <v>Oct</v>
      </c>
      <c r="AC43" s="71">
        <f>1-(AC30*(AC30+1))/(Assumptions!$B$27*(Assumptions!$B$27+1))</f>
        <v>0.99489795918367352</v>
      </c>
      <c r="AD43" s="71">
        <f>1-(AD30*(AD30+1))/(Assumptions!$B$27*(Assumptions!$B$27+1))</f>
        <v>0.89795918367346939</v>
      </c>
      <c r="AE43" s="71">
        <f>1-(AE30*(AE30+1))/(Assumptions!$B$27*(Assumptions!$B$27+1))</f>
        <v>0.6785714285714286</v>
      </c>
      <c r="AF43" s="71">
        <f>1-(AF30*(AF30+1))/(Assumptions!$B$27*(Assumptions!$B$27+1))</f>
        <v>0.33673469387755106</v>
      </c>
      <c r="AG43" s="71">
        <f>1-(AG30*(AG30+1))/(Assumptions!$B$27*(Assumptions!$B$27+1))</f>
        <v>0</v>
      </c>
      <c r="AH43" s="71">
        <f>1-(AH30*(AH30+1))/(Assumptions!$B$27*(Assumptions!$B$27+1))</f>
        <v>0</v>
      </c>
      <c r="AI43" s="71">
        <f>1-(AI30*(AI30+1))/(Assumptions!$B$27*(Assumptions!$B$27+1))</f>
        <v>0</v>
      </c>
      <c r="AJ43" s="71">
        <f>1-(AJ30*(AJ30+1))/(Assumptions!$B$27*(Assumptions!$B$27+1))</f>
        <v>0</v>
      </c>
      <c r="AK43" s="50" t="str">
        <f t="shared" si="14"/>
        <v>Oct</v>
      </c>
      <c r="AL43" s="71">
        <f>1-(AL30*(AL30+1))/(Assumptions!$B$27*(Assumptions!$B$27+1))</f>
        <v>0.99489795918367352</v>
      </c>
      <c r="AM43" s="71">
        <f>1-(AM30*(AM30+1))/(Assumptions!$B$27*(Assumptions!$B$27+1))</f>
        <v>0.89795918367346939</v>
      </c>
      <c r="AN43" s="71">
        <f>1-(AN30*(AN30+1))/(Assumptions!$B$27*(Assumptions!$B$27+1))</f>
        <v>0.6785714285714286</v>
      </c>
      <c r="AO43" s="71">
        <f>1-(AO30*(AO30+1))/(Assumptions!$B$27*(Assumptions!$B$27+1))</f>
        <v>0.33673469387755106</v>
      </c>
      <c r="AP43" s="71">
        <f>1-(AP30*(AP30+1))/(Assumptions!$B$27*(Assumptions!$B$27+1))</f>
        <v>0</v>
      </c>
      <c r="AQ43" s="71">
        <f>1-(AQ30*(AQ30+1))/(Assumptions!$B$27*(Assumptions!$B$27+1))</f>
        <v>0</v>
      </c>
      <c r="AR43" s="71">
        <f>1-(AR30*(AR30+1))/(Assumptions!$B$27*(Assumptions!$B$27+1))</f>
        <v>0</v>
      </c>
      <c r="AS43" s="71">
        <f>1-(AS30*(AS30+1))/(Assumptions!$B$27*(Assumptions!$B$27+1))</f>
        <v>0</v>
      </c>
      <c r="AT43" s="50" t="str">
        <f t="shared" si="15"/>
        <v>Oct</v>
      </c>
      <c r="AU43" s="71">
        <f>1-(AU30*(AU30+1))/(Assumptions!$B$27*(Assumptions!$B$27+1))</f>
        <v>0.99489795918367352</v>
      </c>
      <c r="AV43" s="71">
        <f>1-(AV30*(AV30+1))/(Assumptions!$B$27*(Assumptions!$B$27+1))</f>
        <v>0.89795918367346939</v>
      </c>
      <c r="AW43" s="71">
        <f>1-(AW30*(AW30+1))/(Assumptions!$B$27*(Assumptions!$B$27+1))</f>
        <v>0.6785714285714286</v>
      </c>
      <c r="AX43" s="71">
        <f>1-(AX30*(AX30+1))/(Assumptions!$B$27*(Assumptions!$B$27+1))</f>
        <v>0.33673469387755106</v>
      </c>
      <c r="AY43" s="71">
        <f>1-(AY30*(AY30+1))/(Assumptions!$B$27*(Assumptions!$B$27+1))</f>
        <v>0</v>
      </c>
      <c r="AZ43" s="71">
        <f>1-(AZ30*(AZ30+1))/(Assumptions!$B$27*(Assumptions!$B$27+1))</f>
        <v>0</v>
      </c>
      <c r="BA43" s="71">
        <f>1-(BA30*(BA30+1))/(Assumptions!$B$27*(Assumptions!$B$27+1))</f>
        <v>0</v>
      </c>
      <c r="BB43" s="71">
        <f>1-(BB30*(BB30+1))/(Assumptions!$B$27*(Assumptions!$B$27+1))</f>
        <v>0</v>
      </c>
      <c r="BC43" s="50" t="str">
        <f t="shared" si="16"/>
        <v>Oct</v>
      </c>
      <c r="BD43" s="71">
        <f>1-(BD30*(BD30+1))/(Assumptions!$B$27*(Assumptions!$B$27+1))</f>
        <v>0.99489795918367352</v>
      </c>
      <c r="BE43" s="71">
        <f>1-(BE30*(BE30+1))/(Assumptions!$B$27*(Assumptions!$B$27+1))</f>
        <v>0.89795918367346939</v>
      </c>
      <c r="BF43" s="71">
        <f>1-(BF30*(BF30+1))/(Assumptions!$B$27*(Assumptions!$B$27+1))</f>
        <v>0.6785714285714286</v>
      </c>
      <c r="BG43" s="71">
        <f>1-(BG30*(BG30+1))/(Assumptions!$B$27*(Assumptions!$B$27+1))</f>
        <v>0.33673469387755106</v>
      </c>
      <c r="BH43" s="71">
        <f>1-(BH30*(BH30+1))/(Assumptions!$B$27*(Assumptions!$B$27+1))</f>
        <v>0</v>
      </c>
      <c r="BI43" s="71">
        <f>1-(BI30*(BI30+1))/(Assumptions!$B$27*(Assumptions!$B$27+1))</f>
        <v>0</v>
      </c>
      <c r="BJ43" s="71">
        <f>1-(BJ30*(BJ30+1))/(Assumptions!$B$27*(Assumptions!$B$27+1))</f>
        <v>0</v>
      </c>
      <c r="BK43" s="71">
        <f>1-(BK30*(BK30+1))/(Assumptions!$B$27*(Assumptions!$B$27+1))</f>
        <v>0</v>
      </c>
      <c r="BL43" s="50" t="str">
        <f t="shared" si="17"/>
        <v>Oct</v>
      </c>
      <c r="BM43" s="71">
        <f>1-(BM30*(BM30+1))/(Assumptions!$B$27*(Assumptions!$B$27+1))</f>
        <v>0.99489795918367352</v>
      </c>
      <c r="BN43" s="71">
        <f>1-(BN30*(BN30+1))/(Assumptions!$B$27*(Assumptions!$B$27+1))</f>
        <v>0.89795918367346939</v>
      </c>
      <c r="BO43" s="71">
        <f>1-(BO30*(BO30+1))/(Assumptions!$B$27*(Assumptions!$B$27+1))</f>
        <v>0.6785714285714286</v>
      </c>
      <c r="BP43" s="71">
        <f>1-(BP30*(BP30+1))/(Assumptions!$B$27*(Assumptions!$B$27+1))</f>
        <v>0.33673469387755106</v>
      </c>
      <c r="BQ43" s="71">
        <f>1-(BQ30*(BQ30+1))/(Assumptions!$B$27*(Assumptions!$B$27+1))</f>
        <v>0</v>
      </c>
      <c r="BR43" s="71">
        <f>1-(BR30*(BR30+1))/(Assumptions!$B$27*(Assumptions!$B$27+1))</f>
        <v>0</v>
      </c>
      <c r="BS43" s="71">
        <f>1-(BS30*(BS30+1))/(Assumptions!$B$27*(Assumptions!$B$27+1))</f>
        <v>0</v>
      </c>
      <c r="BT43" s="71">
        <f>1-(BT30*(BT30+1))/(Assumptions!$B$27*(Assumptions!$B$27+1))</f>
        <v>0</v>
      </c>
      <c r="BU43" s="50" t="str">
        <f t="shared" si="18"/>
        <v>Oct</v>
      </c>
      <c r="BV43" s="71">
        <f>1-(BV30*(BV30+1))/(Assumptions!$B$27*(Assumptions!$B$27+1))</f>
        <v>0.99489795918367352</v>
      </c>
      <c r="BW43" s="71">
        <f>1-(BW30*(BW30+1))/(Assumptions!$B$27*(Assumptions!$B$27+1))</f>
        <v>0.89795918367346939</v>
      </c>
      <c r="BX43" s="71">
        <f>1-(BX30*(BX30+1))/(Assumptions!$B$27*(Assumptions!$B$27+1))</f>
        <v>0.6785714285714286</v>
      </c>
      <c r="BY43" s="71">
        <f>1-(BY30*(BY30+1))/(Assumptions!$B$27*(Assumptions!$B$27+1))</f>
        <v>0.33673469387755106</v>
      </c>
      <c r="BZ43" s="71">
        <f>1-(BZ30*(BZ30+1))/(Assumptions!$B$27*(Assumptions!$B$27+1))</f>
        <v>0</v>
      </c>
      <c r="CA43" s="71">
        <f>1-(CA30*(CA30+1))/(Assumptions!$B$27*(Assumptions!$B$27+1))</f>
        <v>0</v>
      </c>
      <c r="CB43" s="71">
        <f>1-(CB30*(CB30+1))/(Assumptions!$B$27*(Assumptions!$B$27+1))</f>
        <v>0</v>
      </c>
      <c r="CC43" s="71">
        <f>1-(CC30*(CC30+1))/(Assumptions!$B$27*(Assumptions!$B$27+1))</f>
        <v>0</v>
      </c>
      <c r="CD43" s="50" t="str">
        <f t="shared" si="19"/>
        <v>Oct</v>
      </c>
      <c r="CE43" s="71">
        <f>1-(CE30*(CE30+1))/(Assumptions!$B$27*(Assumptions!$B$27+1))</f>
        <v>0.99489795918367352</v>
      </c>
      <c r="CF43" s="71">
        <f>1-(CF30*(CF30+1))/(Assumptions!$B$27*(Assumptions!$B$27+1))</f>
        <v>0.89795918367346939</v>
      </c>
      <c r="CG43" s="71">
        <f>1-(CG30*(CG30+1))/(Assumptions!$B$27*(Assumptions!$B$27+1))</f>
        <v>0.6785714285714286</v>
      </c>
      <c r="CH43" s="71">
        <f>1-(CH30*(CH30+1))/(Assumptions!$B$27*(Assumptions!$B$27+1))</f>
        <v>0.33673469387755106</v>
      </c>
      <c r="CI43" s="71">
        <f>1-(CI30*(CI30+1))/(Assumptions!$B$27*(Assumptions!$B$27+1))</f>
        <v>0</v>
      </c>
      <c r="CJ43" s="71">
        <f>1-(CJ30*(CJ30+1))/(Assumptions!$B$27*(Assumptions!$B$27+1))</f>
        <v>0</v>
      </c>
      <c r="CK43" s="71">
        <f>1-(CK30*(CK30+1))/(Assumptions!$B$27*(Assumptions!$B$27+1))</f>
        <v>0</v>
      </c>
      <c r="CL43" s="71">
        <f>1-(CL30*(CL30+1))/(Assumptions!$B$27*(Assumptions!$B$27+1))</f>
        <v>0</v>
      </c>
    </row>
    <row r="44" spans="1:90" ht="13.7" customHeight="1">
      <c r="A44" s="50" t="str">
        <f t="shared" si="10"/>
        <v>Nov</v>
      </c>
      <c r="B44" s="70">
        <f>1-(B31*(B31+1))/(Assumptions!$B$27*(Assumptions!$B$27+1))</f>
        <v>0.99744897959183676</v>
      </c>
      <c r="C44" s="70">
        <f>1-(C31*(C31+1))/(Assumptions!$B$27*(Assumptions!$B$27+1))</f>
        <v>0.9107142857142857</v>
      </c>
      <c r="D44" s="70">
        <f>1-(D31*(D31+1))/(Assumptions!$B$27*(Assumptions!$B$27+1))</f>
        <v>0.70153061224489788</v>
      </c>
      <c r="E44" s="70">
        <f>1-(E31*(E31+1))/(Assumptions!$B$27*(Assumptions!$B$27+1))</f>
        <v>0.36989795918367352</v>
      </c>
      <c r="F44" s="70">
        <f>1-(F31*(F31+1))/(Assumptions!$B$27*(Assumptions!$B$27+1))</f>
        <v>0</v>
      </c>
      <c r="G44" s="70">
        <f>1-(G31*(G31+1))/(Assumptions!$B$27*(Assumptions!$B$27+1))</f>
        <v>0</v>
      </c>
      <c r="H44" s="70">
        <f>1-(H31*(H31+1))/(Assumptions!$B$27*(Assumptions!$B$27+1))</f>
        <v>0</v>
      </c>
      <c r="I44" s="70">
        <f>1-(I31*(I31+1))/(Assumptions!$B$27*(Assumptions!$B$27+1))</f>
        <v>0</v>
      </c>
      <c r="J44" s="68" t="str">
        <f t="shared" si="11"/>
        <v>Nov</v>
      </c>
      <c r="K44" s="70">
        <f>1-(K31*(K31+1))/(Assumptions!$B$27*(Assumptions!$B$27+1))</f>
        <v>0.99744897959183676</v>
      </c>
      <c r="L44" s="71">
        <f>1-(L31*(L31+1))/(Assumptions!$B$27*(Assumptions!$B$27+1))</f>
        <v>0.9107142857142857</v>
      </c>
      <c r="M44" s="71">
        <f>1-(M31*(M31+1))/(Assumptions!$B$27*(Assumptions!$B$27+1))</f>
        <v>0.70153061224489788</v>
      </c>
      <c r="N44" s="71">
        <f>1-(N31*(N31+1))/(Assumptions!$B$27*(Assumptions!$B$27+1))</f>
        <v>0.36989795918367352</v>
      </c>
      <c r="O44" s="71">
        <f>1-(O31*(O31+1))/(Assumptions!$B$27*(Assumptions!$B$27+1))</f>
        <v>0</v>
      </c>
      <c r="P44" s="71">
        <f>1-(P31*(P31+1))/(Assumptions!$B$27*(Assumptions!$B$27+1))</f>
        <v>0</v>
      </c>
      <c r="Q44" s="71">
        <f>1-(Q31*(Q31+1))/(Assumptions!$B$27*(Assumptions!$B$27+1))</f>
        <v>0</v>
      </c>
      <c r="R44" s="71">
        <f>1-(R31*(R31+1))/(Assumptions!$B$27*(Assumptions!$B$27+1))</f>
        <v>0</v>
      </c>
      <c r="S44" s="50" t="str">
        <f t="shared" si="12"/>
        <v>Nov</v>
      </c>
      <c r="T44" s="71">
        <f>1-(T31*(T31+1))/(Assumptions!$B$27*(Assumptions!$B$27+1))</f>
        <v>0.99744897959183676</v>
      </c>
      <c r="U44" s="71">
        <f>1-(U31*(U31+1))/(Assumptions!$B$27*(Assumptions!$B$27+1))</f>
        <v>0.9107142857142857</v>
      </c>
      <c r="V44" s="71">
        <f>1-(V31*(V31+1))/(Assumptions!$B$27*(Assumptions!$B$27+1))</f>
        <v>0.70153061224489788</v>
      </c>
      <c r="W44" s="71">
        <f>1-(W31*(W31+1))/(Assumptions!$B$27*(Assumptions!$B$27+1))</f>
        <v>0.36989795918367352</v>
      </c>
      <c r="X44" s="71">
        <f>1-(X31*(X31+1))/(Assumptions!$B$27*(Assumptions!$B$27+1))</f>
        <v>0</v>
      </c>
      <c r="Y44" s="71">
        <f>1-(Y31*(Y31+1))/(Assumptions!$B$27*(Assumptions!$B$27+1))</f>
        <v>0</v>
      </c>
      <c r="Z44" s="71">
        <f>1-(Z31*(Z31+1))/(Assumptions!$B$27*(Assumptions!$B$27+1))</f>
        <v>0</v>
      </c>
      <c r="AA44" s="71">
        <f>1-(AA31*(AA31+1))/(Assumptions!$B$27*(Assumptions!$B$27+1))</f>
        <v>0</v>
      </c>
      <c r="AB44" s="50" t="str">
        <f t="shared" si="13"/>
        <v>Nov</v>
      </c>
      <c r="AC44" s="71">
        <f>1-(AC31*(AC31+1))/(Assumptions!$B$27*(Assumptions!$B$27+1))</f>
        <v>0.99744897959183676</v>
      </c>
      <c r="AD44" s="71">
        <f>1-(AD31*(AD31+1))/(Assumptions!$B$27*(Assumptions!$B$27+1))</f>
        <v>0.9107142857142857</v>
      </c>
      <c r="AE44" s="71">
        <f>1-(AE31*(AE31+1))/(Assumptions!$B$27*(Assumptions!$B$27+1))</f>
        <v>0.70153061224489788</v>
      </c>
      <c r="AF44" s="71">
        <f>1-(AF31*(AF31+1))/(Assumptions!$B$27*(Assumptions!$B$27+1))</f>
        <v>0.36989795918367352</v>
      </c>
      <c r="AG44" s="71">
        <f>1-(AG31*(AG31+1))/(Assumptions!$B$27*(Assumptions!$B$27+1))</f>
        <v>0</v>
      </c>
      <c r="AH44" s="71">
        <f>1-(AH31*(AH31+1))/(Assumptions!$B$27*(Assumptions!$B$27+1))</f>
        <v>0</v>
      </c>
      <c r="AI44" s="71">
        <f>1-(AI31*(AI31+1))/(Assumptions!$B$27*(Assumptions!$B$27+1))</f>
        <v>0</v>
      </c>
      <c r="AJ44" s="71">
        <f>1-(AJ31*(AJ31+1))/(Assumptions!$B$27*(Assumptions!$B$27+1))</f>
        <v>0</v>
      </c>
      <c r="AK44" s="50" t="str">
        <f t="shared" si="14"/>
        <v>Nov</v>
      </c>
      <c r="AL44" s="71">
        <f>1-(AL31*(AL31+1))/(Assumptions!$B$27*(Assumptions!$B$27+1))</f>
        <v>0.99744897959183676</v>
      </c>
      <c r="AM44" s="71">
        <f>1-(AM31*(AM31+1))/(Assumptions!$B$27*(Assumptions!$B$27+1))</f>
        <v>0.9107142857142857</v>
      </c>
      <c r="AN44" s="71">
        <f>1-(AN31*(AN31+1))/(Assumptions!$B$27*(Assumptions!$B$27+1))</f>
        <v>0.70153061224489788</v>
      </c>
      <c r="AO44" s="71">
        <f>1-(AO31*(AO31+1))/(Assumptions!$B$27*(Assumptions!$B$27+1))</f>
        <v>0.36989795918367352</v>
      </c>
      <c r="AP44" s="71">
        <f>1-(AP31*(AP31+1))/(Assumptions!$B$27*(Assumptions!$B$27+1))</f>
        <v>0</v>
      </c>
      <c r="AQ44" s="71">
        <f>1-(AQ31*(AQ31+1))/(Assumptions!$B$27*(Assumptions!$B$27+1))</f>
        <v>0</v>
      </c>
      <c r="AR44" s="71">
        <f>1-(AR31*(AR31+1))/(Assumptions!$B$27*(Assumptions!$B$27+1))</f>
        <v>0</v>
      </c>
      <c r="AS44" s="71">
        <f>1-(AS31*(AS31+1))/(Assumptions!$B$27*(Assumptions!$B$27+1))</f>
        <v>0</v>
      </c>
      <c r="AT44" s="50" t="str">
        <f t="shared" si="15"/>
        <v>Nov</v>
      </c>
      <c r="AU44" s="71">
        <f>1-(AU31*(AU31+1))/(Assumptions!$B$27*(Assumptions!$B$27+1))</f>
        <v>0.99744897959183676</v>
      </c>
      <c r="AV44" s="71">
        <f>1-(AV31*(AV31+1))/(Assumptions!$B$27*(Assumptions!$B$27+1))</f>
        <v>0.9107142857142857</v>
      </c>
      <c r="AW44" s="71">
        <f>1-(AW31*(AW31+1))/(Assumptions!$B$27*(Assumptions!$B$27+1))</f>
        <v>0.70153061224489788</v>
      </c>
      <c r="AX44" s="71">
        <f>1-(AX31*(AX31+1))/(Assumptions!$B$27*(Assumptions!$B$27+1))</f>
        <v>0.36989795918367352</v>
      </c>
      <c r="AY44" s="71">
        <f>1-(AY31*(AY31+1))/(Assumptions!$B$27*(Assumptions!$B$27+1))</f>
        <v>0</v>
      </c>
      <c r="AZ44" s="71">
        <f>1-(AZ31*(AZ31+1))/(Assumptions!$B$27*(Assumptions!$B$27+1))</f>
        <v>0</v>
      </c>
      <c r="BA44" s="71">
        <f>1-(BA31*(BA31+1))/(Assumptions!$B$27*(Assumptions!$B$27+1))</f>
        <v>0</v>
      </c>
      <c r="BB44" s="71">
        <f>1-(BB31*(BB31+1))/(Assumptions!$B$27*(Assumptions!$B$27+1))</f>
        <v>0</v>
      </c>
      <c r="BC44" s="50" t="str">
        <f t="shared" si="16"/>
        <v>Nov</v>
      </c>
      <c r="BD44" s="71">
        <f>1-(BD31*(BD31+1))/(Assumptions!$B$27*(Assumptions!$B$27+1))</f>
        <v>0.99744897959183676</v>
      </c>
      <c r="BE44" s="71">
        <f>1-(BE31*(BE31+1))/(Assumptions!$B$27*(Assumptions!$B$27+1))</f>
        <v>0.9107142857142857</v>
      </c>
      <c r="BF44" s="71">
        <f>1-(BF31*(BF31+1))/(Assumptions!$B$27*(Assumptions!$B$27+1))</f>
        <v>0.70153061224489788</v>
      </c>
      <c r="BG44" s="71">
        <f>1-(BG31*(BG31+1))/(Assumptions!$B$27*(Assumptions!$B$27+1))</f>
        <v>0.36989795918367352</v>
      </c>
      <c r="BH44" s="71">
        <f>1-(BH31*(BH31+1))/(Assumptions!$B$27*(Assumptions!$B$27+1))</f>
        <v>0</v>
      </c>
      <c r="BI44" s="71">
        <f>1-(BI31*(BI31+1))/(Assumptions!$B$27*(Assumptions!$B$27+1))</f>
        <v>0</v>
      </c>
      <c r="BJ44" s="71">
        <f>1-(BJ31*(BJ31+1))/(Assumptions!$B$27*(Assumptions!$B$27+1))</f>
        <v>0</v>
      </c>
      <c r="BK44" s="71">
        <f>1-(BK31*(BK31+1))/(Assumptions!$B$27*(Assumptions!$B$27+1))</f>
        <v>0</v>
      </c>
      <c r="BL44" s="50" t="str">
        <f t="shared" si="17"/>
        <v>Nov</v>
      </c>
      <c r="BM44" s="71">
        <f>1-(BM31*(BM31+1))/(Assumptions!$B$27*(Assumptions!$B$27+1))</f>
        <v>0.99744897959183676</v>
      </c>
      <c r="BN44" s="71">
        <f>1-(BN31*(BN31+1))/(Assumptions!$B$27*(Assumptions!$B$27+1))</f>
        <v>0.9107142857142857</v>
      </c>
      <c r="BO44" s="71">
        <f>1-(BO31*(BO31+1))/(Assumptions!$B$27*(Assumptions!$B$27+1))</f>
        <v>0.70153061224489788</v>
      </c>
      <c r="BP44" s="71">
        <f>1-(BP31*(BP31+1))/(Assumptions!$B$27*(Assumptions!$B$27+1))</f>
        <v>0.36989795918367352</v>
      </c>
      <c r="BQ44" s="71">
        <f>1-(BQ31*(BQ31+1))/(Assumptions!$B$27*(Assumptions!$B$27+1))</f>
        <v>0</v>
      </c>
      <c r="BR44" s="71">
        <f>1-(BR31*(BR31+1))/(Assumptions!$B$27*(Assumptions!$B$27+1))</f>
        <v>0</v>
      </c>
      <c r="BS44" s="71">
        <f>1-(BS31*(BS31+1))/(Assumptions!$B$27*(Assumptions!$B$27+1))</f>
        <v>0</v>
      </c>
      <c r="BT44" s="71">
        <f>1-(BT31*(BT31+1))/(Assumptions!$B$27*(Assumptions!$B$27+1))</f>
        <v>0</v>
      </c>
      <c r="BU44" s="50" t="str">
        <f t="shared" si="18"/>
        <v>Nov</v>
      </c>
      <c r="BV44" s="71">
        <f>1-(BV31*(BV31+1))/(Assumptions!$B$27*(Assumptions!$B$27+1))</f>
        <v>0.99744897959183676</v>
      </c>
      <c r="BW44" s="71">
        <f>1-(BW31*(BW31+1))/(Assumptions!$B$27*(Assumptions!$B$27+1))</f>
        <v>0.9107142857142857</v>
      </c>
      <c r="BX44" s="71">
        <f>1-(BX31*(BX31+1))/(Assumptions!$B$27*(Assumptions!$B$27+1))</f>
        <v>0.70153061224489788</v>
      </c>
      <c r="BY44" s="71">
        <f>1-(BY31*(BY31+1))/(Assumptions!$B$27*(Assumptions!$B$27+1))</f>
        <v>0.36989795918367352</v>
      </c>
      <c r="BZ44" s="71">
        <f>1-(BZ31*(BZ31+1))/(Assumptions!$B$27*(Assumptions!$B$27+1))</f>
        <v>0</v>
      </c>
      <c r="CA44" s="71">
        <f>1-(CA31*(CA31+1))/(Assumptions!$B$27*(Assumptions!$B$27+1))</f>
        <v>0</v>
      </c>
      <c r="CB44" s="71">
        <f>1-(CB31*(CB31+1))/(Assumptions!$B$27*(Assumptions!$B$27+1))</f>
        <v>0</v>
      </c>
      <c r="CC44" s="71">
        <f>1-(CC31*(CC31+1))/(Assumptions!$B$27*(Assumptions!$B$27+1))</f>
        <v>0</v>
      </c>
      <c r="CD44" s="50" t="str">
        <f t="shared" si="19"/>
        <v>Nov</v>
      </c>
      <c r="CE44" s="71">
        <f>1-(CE31*(CE31+1))/(Assumptions!$B$27*(Assumptions!$B$27+1))</f>
        <v>0.99744897959183676</v>
      </c>
      <c r="CF44" s="71">
        <f>1-(CF31*(CF31+1))/(Assumptions!$B$27*(Assumptions!$B$27+1))</f>
        <v>0.9107142857142857</v>
      </c>
      <c r="CG44" s="71">
        <f>1-(CG31*(CG31+1))/(Assumptions!$B$27*(Assumptions!$B$27+1))</f>
        <v>0.70153061224489788</v>
      </c>
      <c r="CH44" s="71">
        <f>1-(CH31*(CH31+1))/(Assumptions!$B$27*(Assumptions!$B$27+1))</f>
        <v>0.36989795918367352</v>
      </c>
      <c r="CI44" s="71">
        <f>1-(CI31*(CI31+1))/(Assumptions!$B$27*(Assumptions!$B$27+1))</f>
        <v>0</v>
      </c>
      <c r="CJ44" s="71">
        <f>1-(CJ31*(CJ31+1))/(Assumptions!$B$27*(Assumptions!$B$27+1))</f>
        <v>0</v>
      </c>
      <c r="CK44" s="71">
        <f>1-(CK31*(CK31+1))/(Assumptions!$B$27*(Assumptions!$B$27+1))</f>
        <v>0</v>
      </c>
      <c r="CL44" s="71">
        <f>1-(CL31*(CL31+1))/(Assumptions!$B$27*(Assumptions!$B$27+1))</f>
        <v>0</v>
      </c>
    </row>
    <row r="45" spans="1:90" ht="13.7" customHeight="1">
      <c r="A45" s="50" t="str">
        <f t="shared" si="10"/>
        <v>Dec</v>
      </c>
      <c r="B45" s="70">
        <f>1-(B32*(B32+1))/(Assumptions!$B$27*(Assumptions!$B$27+1))</f>
        <v>0.99914965986394555</v>
      </c>
      <c r="C45" s="70">
        <f>1-(C32*(C32+1))/(Assumptions!$B$27*(Assumptions!$B$27+1))</f>
        <v>0.92261904761904767</v>
      </c>
      <c r="D45" s="70">
        <f>1-(D32*(D32+1))/(Assumptions!$B$27*(Assumptions!$B$27+1))</f>
        <v>0.72363945578231292</v>
      </c>
      <c r="E45" s="70">
        <f>1-(E32*(E32+1))/(Assumptions!$B$27*(Assumptions!$B$27+1))</f>
        <v>0.40221088435374153</v>
      </c>
      <c r="F45" s="70">
        <f>1-(F32*(F32+1))/(Assumptions!$B$27*(Assumptions!$B$27+1))</f>
        <v>0</v>
      </c>
      <c r="G45" s="70">
        <f>1-(G32*(G32+1))/(Assumptions!$B$27*(Assumptions!$B$27+1))</f>
        <v>0</v>
      </c>
      <c r="H45" s="70">
        <f>1-(H32*(H32+1))/(Assumptions!$B$27*(Assumptions!$B$27+1))</f>
        <v>0</v>
      </c>
      <c r="I45" s="70">
        <f>1-(I32*(I32+1))/(Assumptions!$B$27*(Assumptions!$B$27+1))</f>
        <v>0</v>
      </c>
      <c r="J45" s="68" t="str">
        <f t="shared" si="11"/>
        <v>Dec</v>
      </c>
      <c r="K45" s="70">
        <f>1-(K32*(K32+1))/(Assumptions!$B$27*(Assumptions!$B$27+1))</f>
        <v>0.99914965986394555</v>
      </c>
      <c r="L45" s="71">
        <f>1-(L32*(L32+1))/(Assumptions!$B$27*(Assumptions!$B$27+1))</f>
        <v>0.92261904761904767</v>
      </c>
      <c r="M45" s="71">
        <f>1-(M32*(M32+1))/(Assumptions!$B$27*(Assumptions!$B$27+1))</f>
        <v>0.72363945578231292</v>
      </c>
      <c r="N45" s="71">
        <f>1-(N32*(N32+1))/(Assumptions!$B$27*(Assumptions!$B$27+1))</f>
        <v>0.40221088435374153</v>
      </c>
      <c r="O45" s="71">
        <f>1-(O32*(O32+1))/(Assumptions!$B$27*(Assumptions!$B$27+1))</f>
        <v>0</v>
      </c>
      <c r="P45" s="71">
        <f>1-(P32*(P32+1))/(Assumptions!$B$27*(Assumptions!$B$27+1))</f>
        <v>0</v>
      </c>
      <c r="Q45" s="71">
        <f>1-(Q32*(Q32+1))/(Assumptions!$B$27*(Assumptions!$B$27+1))</f>
        <v>0</v>
      </c>
      <c r="R45" s="71">
        <f>1-(R32*(R32+1))/(Assumptions!$B$27*(Assumptions!$B$27+1))</f>
        <v>0</v>
      </c>
      <c r="S45" s="50" t="str">
        <f t="shared" si="12"/>
        <v>Dec</v>
      </c>
      <c r="T45" s="71">
        <f>1-(T32*(T32+1))/(Assumptions!$B$27*(Assumptions!$B$27+1))</f>
        <v>0.99914965986394555</v>
      </c>
      <c r="U45" s="71">
        <f>1-(U32*(U32+1))/(Assumptions!$B$27*(Assumptions!$B$27+1))</f>
        <v>0.92261904761904767</v>
      </c>
      <c r="V45" s="71">
        <f>1-(V32*(V32+1))/(Assumptions!$B$27*(Assumptions!$B$27+1))</f>
        <v>0.72363945578231292</v>
      </c>
      <c r="W45" s="71">
        <f>1-(W32*(W32+1))/(Assumptions!$B$27*(Assumptions!$B$27+1))</f>
        <v>0.40221088435374153</v>
      </c>
      <c r="X45" s="71">
        <f>1-(X32*(X32+1))/(Assumptions!$B$27*(Assumptions!$B$27+1))</f>
        <v>0</v>
      </c>
      <c r="Y45" s="71">
        <f>1-(Y32*(Y32+1))/(Assumptions!$B$27*(Assumptions!$B$27+1))</f>
        <v>0</v>
      </c>
      <c r="Z45" s="71">
        <f>1-(Z32*(Z32+1))/(Assumptions!$B$27*(Assumptions!$B$27+1))</f>
        <v>0</v>
      </c>
      <c r="AA45" s="71">
        <f>1-(AA32*(AA32+1))/(Assumptions!$B$27*(Assumptions!$B$27+1))</f>
        <v>0</v>
      </c>
      <c r="AB45" s="50" t="str">
        <f t="shared" si="13"/>
        <v>Dec</v>
      </c>
      <c r="AC45" s="71">
        <f>1-(AC32*(AC32+1))/(Assumptions!$B$27*(Assumptions!$B$27+1))</f>
        <v>0.99914965986394555</v>
      </c>
      <c r="AD45" s="71">
        <f>1-(AD32*(AD32+1))/(Assumptions!$B$27*(Assumptions!$B$27+1))</f>
        <v>0.92261904761904767</v>
      </c>
      <c r="AE45" s="71">
        <f>1-(AE32*(AE32+1))/(Assumptions!$B$27*(Assumptions!$B$27+1))</f>
        <v>0.72363945578231292</v>
      </c>
      <c r="AF45" s="71">
        <f>1-(AF32*(AF32+1))/(Assumptions!$B$27*(Assumptions!$B$27+1))</f>
        <v>0.40221088435374153</v>
      </c>
      <c r="AG45" s="71">
        <f>1-(AG32*(AG32+1))/(Assumptions!$B$27*(Assumptions!$B$27+1))</f>
        <v>0</v>
      </c>
      <c r="AH45" s="71">
        <f>1-(AH32*(AH32+1))/(Assumptions!$B$27*(Assumptions!$B$27+1))</f>
        <v>0</v>
      </c>
      <c r="AI45" s="71">
        <f>1-(AI32*(AI32+1))/(Assumptions!$B$27*(Assumptions!$B$27+1))</f>
        <v>0</v>
      </c>
      <c r="AJ45" s="71">
        <f>1-(AJ32*(AJ32+1))/(Assumptions!$B$27*(Assumptions!$B$27+1))</f>
        <v>0</v>
      </c>
      <c r="AK45" s="50" t="str">
        <f t="shared" si="14"/>
        <v>Dec</v>
      </c>
      <c r="AL45" s="71">
        <f>1-(AL32*(AL32+1))/(Assumptions!$B$27*(Assumptions!$B$27+1))</f>
        <v>0.99914965986394555</v>
      </c>
      <c r="AM45" s="71">
        <f>1-(AM32*(AM32+1))/(Assumptions!$B$27*(Assumptions!$B$27+1))</f>
        <v>0.92261904761904767</v>
      </c>
      <c r="AN45" s="71">
        <f>1-(AN32*(AN32+1))/(Assumptions!$B$27*(Assumptions!$B$27+1))</f>
        <v>0.72363945578231292</v>
      </c>
      <c r="AO45" s="71">
        <f>1-(AO32*(AO32+1))/(Assumptions!$B$27*(Assumptions!$B$27+1))</f>
        <v>0.40221088435374153</v>
      </c>
      <c r="AP45" s="71">
        <f>1-(AP32*(AP32+1))/(Assumptions!$B$27*(Assumptions!$B$27+1))</f>
        <v>0</v>
      </c>
      <c r="AQ45" s="71">
        <f>1-(AQ32*(AQ32+1))/(Assumptions!$B$27*(Assumptions!$B$27+1))</f>
        <v>0</v>
      </c>
      <c r="AR45" s="71">
        <f>1-(AR32*(AR32+1))/(Assumptions!$B$27*(Assumptions!$B$27+1))</f>
        <v>0</v>
      </c>
      <c r="AS45" s="71">
        <f>1-(AS32*(AS32+1))/(Assumptions!$B$27*(Assumptions!$B$27+1))</f>
        <v>0</v>
      </c>
      <c r="AT45" s="50" t="str">
        <f t="shared" si="15"/>
        <v>Dec</v>
      </c>
      <c r="AU45" s="71">
        <f>1-(AU32*(AU32+1))/(Assumptions!$B$27*(Assumptions!$B$27+1))</f>
        <v>0.99914965986394555</v>
      </c>
      <c r="AV45" s="71">
        <f>1-(AV32*(AV32+1))/(Assumptions!$B$27*(Assumptions!$B$27+1))</f>
        <v>0.92261904761904767</v>
      </c>
      <c r="AW45" s="71">
        <f>1-(AW32*(AW32+1))/(Assumptions!$B$27*(Assumptions!$B$27+1))</f>
        <v>0.72363945578231292</v>
      </c>
      <c r="AX45" s="71">
        <f>1-(AX32*(AX32+1))/(Assumptions!$B$27*(Assumptions!$B$27+1))</f>
        <v>0.40221088435374153</v>
      </c>
      <c r="AY45" s="71">
        <f>1-(AY32*(AY32+1))/(Assumptions!$B$27*(Assumptions!$B$27+1))</f>
        <v>0</v>
      </c>
      <c r="AZ45" s="71">
        <f>1-(AZ32*(AZ32+1))/(Assumptions!$B$27*(Assumptions!$B$27+1))</f>
        <v>0</v>
      </c>
      <c r="BA45" s="71">
        <f>1-(BA32*(BA32+1))/(Assumptions!$B$27*(Assumptions!$B$27+1))</f>
        <v>0</v>
      </c>
      <c r="BB45" s="71">
        <f>1-(BB32*(BB32+1))/(Assumptions!$B$27*(Assumptions!$B$27+1))</f>
        <v>0</v>
      </c>
      <c r="BC45" s="50" t="str">
        <f t="shared" si="16"/>
        <v>Dec</v>
      </c>
      <c r="BD45" s="71">
        <f>1-(BD32*(BD32+1))/(Assumptions!$B$27*(Assumptions!$B$27+1))</f>
        <v>0.99914965986394555</v>
      </c>
      <c r="BE45" s="71">
        <f>1-(BE32*(BE32+1))/(Assumptions!$B$27*(Assumptions!$B$27+1))</f>
        <v>0.92261904761904767</v>
      </c>
      <c r="BF45" s="71">
        <f>1-(BF32*(BF32+1))/(Assumptions!$B$27*(Assumptions!$B$27+1))</f>
        <v>0.72363945578231292</v>
      </c>
      <c r="BG45" s="71">
        <f>1-(BG32*(BG32+1))/(Assumptions!$B$27*(Assumptions!$B$27+1))</f>
        <v>0.40221088435374153</v>
      </c>
      <c r="BH45" s="71">
        <f>1-(BH32*(BH32+1))/(Assumptions!$B$27*(Assumptions!$B$27+1))</f>
        <v>0</v>
      </c>
      <c r="BI45" s="71">
        <f>1-(BI32*(BI32+1))/(Assumptions!$B$27*(Assumptions!$B$27+1))</f>
        <v>0</v>
      </c>
      <c r="BJ45" s="71">
        <f>1-(BJ32*(BJ32+1))/(Assumptions!$B$27*(Assumptions!$B$27+1))</f>
        <v>0</v>
      </c>
      <c r="BK45" s="71">
        <f>1-(BK32*(BK32+1))/(Assumptions!$B$27*(Assumptions!$B$27+1))</f>
        <v>0</v>
      </c>
      <c r="BL45" s="50" t="str">
        <f t="shared" si="17"/>
        <v>Dec</v>
      </c>
      <c r="BM45" s="71">
        <f>1-(BM32*(BM32+1))/(Assumptions!$B$27*(Assumptions!$B$27+1))</f>
        <v>0.99914965986394555</v>
      </c>
      <c r="BN45" s="71">
        <f>1-(BN32*(BN32+1))/(Assumptions!$B$27*(Assumptions!$B$27+1))</f>
        <v>0.92261904761904767</v>
      </c>
      <c r="BO45" s="71">
        <f>1-(BO32*(BO32+1))/(Assumptions!$B$27*(Assumptions!$B$27+1))</f>
        <v>0.72363945578231292</v>
      </c>
      <c r="BP45" s="71">
        <f>1-(BP32*(BP32+1))/(Assumptions!$B$27*(Assumptions!$B$27+1))</f>
        <v>0.40221088435374153</v>
      </c>
      <c r="BQ45" s="71">
        <f>1-(BQ32*(BQ32+1))/(Assumptions!$B$27*(Assumptions!$B$27+1))</f>
        <v>0</v>
      </c>
      <c r="BR45" s="71">
        <f>1-(BR32*(BR32+1))/(Assumptions!$B$27*(Assumptions!$B$27+1))</f>
        <v>0</v>
      </c>
      <c r="BS45" s="71">
        <f>1-(BS32*(BS32+1))/(Assumptions!$B$27*(Assumptions!$B$27+1))</f>
        <v>0</v>
      </c>
      <c r="BT45" s="71">
        <f>1-(BT32*(BT32+1))/(Assumptions!$B$27*(Assumptions!$B$27+1))</f>
        <v>0</v>
      </c>
      <c r="BU45" s="50" t="str">
        <f t="shared" si="18"/>
        <v>Dec</v>
      </c>
      <c r="BV45" s="71">
        <f>1-(BV32*(BV32+1))/(Assumptions!$B$27*(Assumptions!$B$27+1))</f>
        <v>0.99914965986394555</v>
      </c>
      <c r="BW45" s="71">
        <f>1-(BW32*(BW32+1))/(Assumptions!$B$27*(Assumptions!$B$27+1))</f>
        <v>0.92261904761904767</v>
      </c>
      <c r="BX45" s="71">
        <f>1-(BX32*(BX32+1))/(Assumptions!$B$27*(Assumptions!$B$27+1))</f>
        <v>0.72363945578231292</v>
      </c>
      <c r="BY45" s="71">
        <f>1-(BY32*(BY32+1))/(Assumptions!$B$27*(Assumptions!$B$27+1))</f>
        <v>0.40221088435374153</v>
      </c>
      <c r="BZ45" s="71">
        <f>1-(BZ32*(BZ32+1))/(Assumptions!$B$27*(Assumptions!$B$27+1))</f>
        <v>0</v>
      </c>
      <c r="CA45" s="71">
        <f>1-(CA32*(CA32+1))/(Assumptions!$B$27*(Assumptions!$B$27+1))</f>
        <v>0</v>
      </c>
      <c r="CB45" s="71">
        <f>1-(CB32*(CB32+1))/(Assumptions!$B$27*(Assumptions!$B$27+1))</f>
        <v>0</v>
      </c>
      <c r="CC45" s="71">
        <f>1-(CC32*(CC32+1))/(Assumptions!$B$27*(Assumptions!$B$27+1))</f>
        <v>0</v>
      </c>
      <c r="CD45" s="50" t="str">
        <f t="shared" si="19"/>
        <v>Dec</v>
      </c>
      <c r="CE45" s="71">
        <f>1-(CE32*(CE32+1))/(Assumptions!$B$27*(Assumptions!$B$27+1))</f>
        <v>0.99914965986394555</v>
      </c>
      <c r="CF45" s="71">
        <f>1-(CF32*(CF32+1))/(Assumptions!$B$27*(Assumptions!$B$27+1))</f>
        <v>0.92261904761904767</v>
      </c>
      <c r="CG45" s="71">
        <f>1-(CG32*(CG32+1))/(Assumptions!$B$27*(Assumptions!$B$27+1))</f>
        <v>0.72363945578231292</v>
      </c>
      <c r="CH45" s="71">
        <f>1-(CH32*(CH32+1))/(Assumptions!$B$27*(Assumptions!$B$27+1))</f>
        <v>0.40221088435374153</v>
      </c>
      <c r="CI45" s="71">
        <f>1-(CI32*(CI32+1))/(Assumptions!$B$27*(Assumptions!$B$27+1))</f>
        <v>0</v>
      </c>
      <c r="CJ45" s="71">
        <f>1-(CJ32*(CJ32+1))/(Assumptions!$B$27*(Assumptions!$B$27+1))</f>
        <v>0</v>
      </c>
      <c r="CK45" s="71">
        <f>1-(CK32*(CK32+1))/(Assumptions!$B$27*(Assumptions!$B$27+1))</f>
        <v>0</v>
      </c>
      <c r="CL45" s="71">
        <f>1-(CL32*(CL32+1))/(Assumptions!$B$27*(Assumptions!$B$27+1))</f>
        <v>0</v>
      </c>
    </row>
    <row r="46" spans="1:90" ht="15.95" customHeight="1">
      <c r="A46" s="45"/>
      <c r="B46" s="44" t="s">
        <v>37</v>
      </c>
      <c r="C46" s="44" t="s">
        <v>38</v>
      </c>
      <c r="D46" s="44" t="s">
        <v>39</v>
      </c>
      <c r="E46" s="44" t="s">
        <v>40</v>
      </c>
      <c r="F46" s="44" t="s">
        <v>41</v>
      </c>
      <c r="G46" s="44" t="s">
        <v>42</v>
      </c>
      <c r="H46" s="44" t="s">
        <v>43</v>
      </c>
      <c r="I46" s="44" t="s">
        <v>44</v>
      </c>
      <c r="J46" s="72"/>
      <c r="K46" s="44" t="s">
        <v>38</v>
      </c>
      <c r="L46" s="64" t="s">
        <v>39</v>
      </c>
      <c r="M46" s="64" t="s">
        <v>40</v>
      </c>
      <c r="N46" s="64" t="s">
        <v>41</v>
      </c>
      <c r="O46" s="64" t="s">
        <v>42</v>
      </c>
      <c r="P46" s="64" t="s">
        <v>43</v>
      </c>
      <c r="Q46" s="64" t="s">
        <v>44</v>
      </c>
      <c r="R46" s="64" t="s">
        <v>45</v>
      </c>
      <c r="S46" s="45"/>
      <c r="T46" s="64" t="s">
        <v>39</v>
      </c>
      <c r="U46" s="64" t="s">
        <v>40</v>
      </c>
      <c r="V46" s="64" t="s">
        <v>41</v>
      </c>
      <c r="W46" s="64" t="s">
        <v>42</v>
      </c>
      <c r="X46" s="64" t="s">
        <v>43</v>
      </c>
      <c r="Y46" s="64" t="s">
        <v>44</v>
      </c>
      <c r="Z46" s="64" t="s">
        <v>45</v>
      </c>
      <c r="AA46" s="64" t="s">
        <v>46</v>
      </c>
      <c r="AB46" s="45"/>
      <c r="AC46" s="64" t="s">
        <v>40</v>
      </c>
      <c r="AD46" s="64" t="s">
        <v>41</v>
      </c>
      <c r="AE46" s="64" t="s">
        <v>42</v>
      </c>
      <c r="AF46" s="64" t="s">
        <v>43</v>
      </c>
      <c r="AG46" s="64" t="s">
        <v>44</v>
      </c>
      <c r="AH46" s="64" t="s">
        <v>45</v>
      </c>
      <c r="AI46" s="64" t="s">
        <v>46</v>
      </c>
      <c r="AJ46" s="64" t="s">
        <v>81</v>
      </c>
      <c r="AK46" s="45"/>
      <c r="AL46" s="64" t="s">
        <v>41</v>
      </c>
      <c r="AM46" s="64" t="s">
        <v>42</v>
      </c>
      <c r="AN46" s="64" t="s">
        <v>43</v>
      </c>
      <c r="AO46" s="64" t="s">
        <v>44</v>
      </c>
      <c r="AP46" s="64" t="s">
        <v>45</v>
      </c>
      <c r="AQ46" s="64" t="s">
        <v>46</v>
      </c>
      <c r="AR46" s="64" t="s">
        <v>81</v>
      </c>
      <c r="AS46" s="64" t="s">
        <v>82</v>
      </c>
      <c r="AT46" s="45"/>
      <c r="AU46" s="64" t="s">
        <v>42</v>
      </c>
      <c r="AV46" s="64" t="s">
        <v>43</v>
      </c>
      <c r="AW46" s="64" t="s">
        <v>44</v>
      </c>
      <c r="AX46" s="64" t="s">
        <v>45</v>
      </c>
      <c r="AY46" s="64" t="s">
        <v>46</v>
      </c>
      <c r="AZ46" s="64" t="s">
        <v>81</v>
      </c>
      <c r="BA46" s="64" t="s">
        <v>82</v>
      </c>
      <c r="BB46" s="64" t="s">
        <v>83</v>
      </c>
      <c r="BC46" s="45"/>
      <c r="BD46" s="64" t="s">
        <v>43</v>
      </c>
      <c r="BE46" s="64" t="s">
        <v>44</v>
      </c>
      <c r="BF46" s="64" t="s">
        <v>45</v>
      </c>
      <c r="BG46" s="64" t="s">
        <v>46</v>
      </c>
      <c r="BH46" s="64" t="s">
        <v>81</v>
      </c>
      <c r="BI46" s="64" t="s">
        <v>82</v>
      </c>
      <c r="BJ46" s="64" t="s">
        <v>83</v>
      </c>
      <c r="BK46" s="64" t="s">
        <v>84</v>
      </c>
      <c r="BL46" s="45"/>
      <c r="BM46" s="64" t="s">
        <v>44</v>
      </c>
      <c r="BN46" s="64" t="s">
        <v>45</v>
      </c>
      <c r="BO46" s="64" t="s">
        <v>46</v>
      </c>
      <c r="BP46" s="64" t="s">
        <v>81</v>
      </c>
      <c r="BQ46" s="64" t="s">
        <v>82</v>
      </c>
      <c r="BR46" s="64" t="s">
        <v>83</v>
      </c>
      <c r="BS46" s="64" t="s">
        <v>84</v>
      </c>
      <c r="BT46" s="64" t="s">
        <v>85</v>
      </c>
      <c r="BU46" s="45"/>
      <c r="BV46" s="64" t="s">
        <v>45</v>
      </c>
      <c r="BW46" s="64" t="s">
        <v>46</v>
      </c>
      <c r="BX46" s="64" t="s">
        <v>81</v>
      </c>
      <c r="BY46" s="64" t="s">
        <v>82</v>
      </c>
      <c r="BZ46" s="64" t="s">
        <v>83</v>
      </c>
      <c r="CA46" s="64" t="s">
        <v>84</v>
      </c>
      <c r="CB46" s="64" t="s">
        <v>85</v>
      </c>
      <c r="CC46" s="64" t="s">
        <v>86</v>
      </c>
      <c r="CD46" s="45"/>
      <c r="CE46" s="64" t="s">
        <v>46</v>
      </c>
      <c r="CF46" s="64" t="s">
        <v>81</v>
      </c>
      <c r="CG46" s="64" t="s">
        <v>82</v>
      </c>
      <c r="CH46" s="64" t="s">
        <v>83</v>
      </c>
      <c r="CI46" s="64" t="s">
        <v>84</v>
      </c>
      <c r="CJ46" s="64" t="s">
        <v>85</v>
      </c>
      <c r="CK46" s="64" t="s">
        <v>86</v>
      </c>
      <c r="CL46" s="64" t="s">
        <v>87</v>
      </c>
    </row>
    <row r="47" spans="1:90" ht="13.7" customHeight="1">
      <c r="A47" s="50" t="str">
        <f t="shared" ref="A47:A58" si="20">A34</f>
        <v>Jan</v>
      </c>
      <c r="B47" s="41">
        <f t="shared" ref="B47:B58" si="21">ROUND(B34*B8,0)</f>
        <v>5247</v>
      </c>
      <c r="C47" s="41">
        <f t="shared" ref="C47:C58" si="22">ROUND(C34*B8,0)</f>
        <v>4186</v>
      </c>
      <c r="D47" s="41">
        <f>ROUND(D34*B8,0)</f>
        <v>2437</v>
      </c>
      <c r="E47" s="41">
        <f t="shared" ref="E47:E58" si="23">ROUND(E34*B8,0)</f>
        <v>0</v>
      </c>
      <c r="F47" s="41">
        <f t="shared" ref="F47:F58" si="24">ROUND(F34*B8,0)</f>
        <v>0</v>
      </c>
      <c r="G47" s="41">
        <f t="shared" ref="G47:G58" si="25">ROUND(G34*B8,0)</f>
        <v>0</v>
      </c>
      <c r="H47" s="41">
        <f t="shared" ref="H47:H58" si="26">ROUND(H34*B8,0)</f>
        <v>0</v>
      </c>
      <c r="I47" s="41">
        <f t="shared" ref="I47:I58" si="27">ROUND(I34*B8,0)</f>
        <v>0</v>
      </c>
      <c r="J47" s="68" t="str">
        <f t="shared" ref="J47:J58" si="28">J34</f>
        <v>Jan</v>
      </c>
      <c r="K47" s="41">
        <f t="shared" ref="K47:K58" si="29">ROUND(K34*K8,0)</f>
        <v>5247</v>
      </c>
      <c r="L47" s="69">
        <f t="shared" ref="L47:L58" si="30">ROUND(L34*K8,0)</f>
        <v>4186</v>
      </c>
      <c r="M47" s="69">
        <f>ROUND(M34*K8,0)</f>
        <v>2437</v>
      </c>
      <c r="N47" s="69">
        <f t="shared" ref="N47:N58" si="31">ROUND(N34*K8,0)</f>
        <v>0</v>
      </c>
      <c r="O47" s="69">
        <f t="shared" ref="O47:O58" si="32">ROUND(O34*K8,0)</f>
        <v>0</v>
      </c>
      <c r="P47" s="69">
        <f t="shared" ref="P47:P58" si="33">ROUND(P34*K8,0)</f>
        <v>0</v>
      </c>
      <c r="Q47" s="69">
        <f t="shared" ref="Q47:Q58" si="34">ROUND(Q34*K8,0)</f>
        <v>0</v>
      </c>
      <c r="R47" s="69">
        <f t="shared" ref="R47:R58" si="35">ROUND(R34*K8,0)</f>
        <v>0</v>
      </c>
      <c r="S47" s="50" t="str">
        <f t="shared" ref="S47:S58" si="36">S34</f>
        <v>Jan</v>
      </c>
      <c r="T47" s="69">
        <f t="shared" ref="T47:T58" si="37">ROUND(T34*T8,0)</f>
        <v>5247</v>
      </c>
      <c r="U47" s="69">
        <f t="shared" ref="U47:U58" si="38">ROUND(U34*T8,0)</f>
        <v>4186</v>
      </c>
      <c r="V47" s="69">
        <f>ROUND(V34*T8,0)</f>
        <v>2437</v>
      </c>
      <c r="W47" s="69">
        <f t="shared" ref="W47:W58" si="39">ROUND(W34*T8,0)</f>
        <v>0</v>
      </c>
      <c r="X47" s="69">
        <f t="shared" ref="X47:X58" si="40">ROUND(X34*T8,0)</f>
        <v>0</v>
      </c>
      <c r="Y47" s="69">
        <f t="shared" ref="Y47:Y58" si="41">ROUND(Y34*T8,0)</f>
        <v>0</v>
      </c>
      <c r="Z47" s="69">
        <f t="shared" ref="Z47:Z58" si="42">ROUND(Z34*T8,0)</f>
        <v>0</v>
      </c>
      <c r="AA47" s="69">
        <f t="shared" ref="AA47:AA58" si="43">ROUND(AA34*T8,0)</f>
        <v>0</v>
      </c>
      <c r="AB47" s="50" t="str">
        <f t="shared" ref="AB47:AB58" si="44">AB34</f>
        <v>Jan</v>
      </c>
      <c r="AC47" s="69">
        <f t="shared" ref="AC47:AC58" si="45">ROUND(AC34*AC8,0)</f>
        <v>5247</v>
      </c>
      <c r="AD47" s="69">
        <f t="shared" ref="AD47:AD58" si="46">ROUND(AD34*AC8,0)</f>
        <v>4186</v>
      </c>
      <c r="AE47" s="69">
        <f>ROUND(AE34*AC8,0)</f>
        <v>2437</v>
      </c>
      <c r="AF47" s="69">
        <f t="shared" ref="AF47:AF58" si="47">ROUND(AF34*AC8,0)</f>
        <v>0</v>
      </c>
      <c r="AG47" s="69">
        <f t="shared" ref="AG47:AG58" si="48">ROUND(AG34*AC8,0)</f>
        <v>0</v>
      </c>
      <c r="AH47" s="69">
        <f t="shared" ref="AH47:AH58" si="49">ROUND(AH34*AC8,0)</f>
        <v>0</v>
      </c>
      <c r="AI47" s="69">
        <f t="shared" ref="AI47:AI58" si="50">ROUND(AI34*AC8,0)</f>
        <v>0</v>
      </c>
      <c r="AJ47" s="69">
        <f t="shared" ref="AJ47:AJ58" si="51">ROUND(AJ34*AC8,0)</f>
        <v>0</v>
      </c>
      <c r="AK47" s="50" t="str">
        <f t="shared" ref="AK47:AK58" si="52">AK34</f>
        <v>Jan</v>
      </c>
      <c r="AL47" s="69">
        <f t="shared" ref="AL47:AL58" si="53">ROUND(AL34*AL8,0)</f>
        <v>5247</v>
      </c>
      <c r="AM47" s="69">
        <f t="shared" ref="AM47:AM58" si="54">ROUND(AM34*AL8,0)</f>
        <v>4186</v>
      </c>
      <c r="AN47" s="69">
        <f>ROUND(AN34*AL8,0)</f>
        <v>2437</v>
      </c>
      <c r="AO47" s="69">
        <f t="shared" ref="AO47:AO58" si="55">ROUND(AO34*AL8,0)</f>
        <v>0</v>
      </c>
      <c r="AP47" s="69">
        <f t="shared" ref="AP47:AP58" si="56">ROUND(AP34*AL8,0)</f>
        <v>0</v>
      </c>
      <c r="AQ47" s="69">
        <f t="shared" ref="AQ47:AQ58" si="57">ROUND(AQ34*AL8,0)</f>
        <v>0</v>
      </c>
      <c r="AR47" s="69">
        <f t="shared" ref="AR47:AR58" si="58">ROUND(AR34*AL8,0)</f>
        <v>0</v>
      </c>
      <c r="AS47" s="69">
        <f t="shared" ref="AS47:AS58" si="59">ROUND(AS34*AL8,0)</f>
        <v>0</v>
      </c>
      <c r="AT47" s="50" t="str">
        <f t="shared" ref="AT47:AT58" si="60">AT34</f>
        <v>Jan</v>
      </c>
      <c r="AU47" s="69">
        <f t="shared" ref="AU47:AU58" si="61">ROUND(AU34*AU8,0)</f>
        <v>5247</v>
      </c>
      <c r="AV47" s="69">
        <f t="shared" ref="AV47:AV58" si="62">ROUND(AV34*AU8,0)</f>
        <v>4186</v>
      </c>
      <c r="AW47" s="69">
        <f>ROUND(AW34*AU8,0)</f>
        <v>2437</v>
      </c>
      <c r="AX47" s="69">
        <f t="shared" ref="AX47:AX58" si="63">ROUND(AX34*AU8,0)</f>
        <v>0</v>
      </c>
      <c r="AY47" s="69">
        <f t="shared" ref="AY47:AY58" si="64">ROUND(AY34*AU8,0)</f>
        <v>0</v>
      </c>
      <c r="AZ47" s="69">
        <f t="shared" ref="AZ47:AZ58" si="65">ROUND(AZ34*AU8,0)</f>
        <v>0</v>
      </c>
      <c r="BA47" s="69">
        <f t="shared" ref="BA47:BA58" si="66">ROUND(BA34*AU8,0)</f>
        <v>0</v>
      </c>
      <c r="BB47" s="69">
        <f t="shared" ref="BB47:BB58" si="67">ROUND(BB34*AU8,0)</f>
        <v>0</v>
      </c>
      <c r="BC47" s="50" t="str">
        <f t="shared" ref="BC47:BC58" si="68">BC34</f>
        <v>Jan</v>
      </c>
      <c r="BD47" s="69">
        <f t="shared" ref="BD47:BD58" si="69">ROUND(BD34*BD8,0)</f>
        <v>5247</v>
      </c>
      <c r="BE47" s="69">
        <f t="shared" ref="BE47:BE58" si="70">ROUND(BE34*BD8,0)</f>
        <v>4186</v>
      </c>
      <c r="BF47" s="69">
        <f>ROUND(BF34*BD8,0)</f>
        <v>2437</v>
      </c>
      <c r="BG47" s="69">
        <f t="shared" ref="BG47:BG58" si="71">ROUND(BG34*BD8,0)</f>
        <v>0</v>
      </c>
      <c r="BH47" s="69">
        <f t="shared" ref="BH47:BH58" si="72">ROUND(BH34*BD8,0)</f>
        <v>0</v>
      </c>
      <c r="BI47" s="69">
        <f t="shared" ref="BI47:BI58" si="73">ROUND(BI34*BD8,0)</f>
        <v>0</v>
      </c>
      <c r="BJ47" s="69">
        <f t="shared" ref="BJ47:BJ58" si="74">ROUND(BJ34*BD8,0)</f>
        <v>0</v>
      </c>
      <c r="BK47" s="69">
        <f t="shared" ref="BK47:BK58" si="75">ROUND(BK34*BD8,0)</f>
        <v>0</v>
      </c>
      <c r="BL47" s="50" t="str">
        <f t="shared" ref="BL47:BL58" si="76">BL34</f>
        <v>Jan</v>
      </c>
      <c r="BM47" s="69">
        <f t="shared" ref="BM47:BM58" si="77">ROUND(BM34*BM8,0)</f>
        <v>5247</v>
      </c>
      <c r="BN47" s="69">
        <f t="shared" ref="BN47:BN58" si="78">ROUND(BN34*BM8,0)</f>
        <v>4186</v>
      </c>
      <c r="BO47" s="69">
        <f>ROUND(BO34*BM8,0)</f>
        <v>2437</v>
      </c>
      <c r="BP47" s="69">
        <f t="shared" ref="BP47:BP58" si="79">ROUND(BP34*BM8,0)</f>
        <v>0</v>
      </c>
      <c r="BQ47" s="69">
        <f t="shared" ref="BQ47:BQ58" si="80">ROUND(BQ34*BM8,0)</f>
        <v>0</v>
      </c>
      <c r="BR47" s="69">
        <f t="shared" ref="BR47:BR58" si="81">ROUND(BR34*BM8,0)</f>
        <v>0</v>
      </c>
      <c r="BS47" s="69">
        <f t="shared" ref="BS47:BS58" si="82">ROUND(BS34*BM8,0)</f>
        <v>0</v>
      </c>
      <c r="BT47" s="69">
        <f t="shared" ref="BT47:BT58" si="83">ROUND(BT34*BM8,0)</f>
        <v>0</v>
      </c>
      <c r="BU47" s="50" t="str">
        <f t="shared" ref="BU47:BU58" si="84">BU34</f>
        <v>Jan</v>
      </c>
      <c r="BV47" s="69">
        <f t="shared" ref="BV47:BV58" si="85">ROUND(BV34*BV8,0)</f>
        <v>5247</v>
      </c>
      <c r="BW47" s="69">
        <f t="shared" ref="BW47:BW58" si="86">ROUND(BW34*BV8,0)</f>
        <v>4186</v>
      </c>
      <c r="BX47" s="69">
        <f>ROUND(BX34*BV8,0)</f>
        <v>2437</v>
      </c>
      <c r="BY47" s="69">
        <f t="shared" ref="BY47:BY58" si="87">ROUND(BY34*BV8,0)</f>
        <v>0</v>
      </c>
      <c r="BZ47" s="69">
        <f t="shared" ref="BZ47:BZ58" si="88">ROUND(BZ34*BV8,0)</f>
        <v>0</v>
      </c>
      <c r="CA47" s="69">
        <f t="shared" ref="CA47:CA58" si="89">ROUND(CA34*BV8,0)</f>
        <v>0</v>
      </c>
      <c r="CB47" s="69">
        <f t="shared" ref="CB47:CB58" si="90">ROUND(CB34*BV8,0)</f>
        <v>0</v>
      </c>
      <c r="CC47" s="69">
        <f t="shared" ref="CC47:CC58" si="91">ROUND(CC34*BV8,0)</f>
        <v>0</v>
      </c>
      <c r="CD47" s="50" t="str">
        <f t="shared" ref="CD47:CD58" si="92">CD34</f>
        <v>Jan</v>
      </c>
      <c r="CE47" s="69">
        <f t="shared" ref="CE47:CE58" si="93">ROUND(CE34*CE8,0)</f>
        <v>5247</v>
      </c>
      <c r="CF47" s="69">
        <f t="shared" ref="CF47:CF58" si="94">ROUND(CF34*CE8,0)</f>
        <v>4186</v>
      </c>
      <c r="CG47" s="69">
        <f>ROUND(CG34*CE8,0)</f>
        <v>2437</v>
      </c>
      <c r="CH47" s="69">
        <f t="shared" ref="CH47:CH58" si="95">ROUND(CH34*CE8,0)</f>
        <v>0</v>
      </c>
      <c r="CI47" s="69">
        <f t="shared" ref="CI47:CI58" si="96">ROUND(CI34*CE8,0)</f>
        <v>0</v>
      </c>
      <c r="CJ47" s="69">
        <f t="shared" ref="CJ47:CJ58" si="97">ROUND(CJ34*CE8,0)</f>
        <v>0</v>
      </c>
      <c r="CK47" s="69">
        <f t="shared" ref="CK47:CK58" si="98">ROUND(CK34*CE8,0)</f>
        <v>0</v>
      </c>
      <c r="CL47" s="69">
        <f t="shared" ref="CL47:CL58" si="99">ROUND(CL34*CE8,0)</f>
        <v>0</v>
      </c>
    </row>
    <row r="48" spans="1:90" ht="13.7" customHeight="1">
      <c r="A48" s="50" t="str">
        <f t="shared" si="20"/>
        <v>Feb</v>
      </c>
      <c r="B48" s="41">
        <f t="shared" si="21"/>
        <v>5305</v>
      </c>
      <c r="C48" s="41">
        <f t="shared" si="22"/>
        <v>4301</v>
      </c>
      <c r="D48" s="41">
        <f t="shared" ref="D48:D58" si="100">ROUND(D35*B$8,0)</f>
        <v>2609</v>
      </c>
      <c r="E48" s="41">
        <f t="shared" si="23"/>
        <v>229</v>
      </c>
      <c r="F48" s="41">
        <f t="shared" si="24"/>
        <v>0</v>
      </c>
      <c r="G48" s="41">
        <f t="shared" si="25"/>
        <v>0</v>
      </c>
      <c r="H48" s="41">
        <f t="shared" si="26"/>
        <v>0</v>
      </c>
      <c r="I48" s="41">
        <f t="shared" si="27"/>
        <v>0</v>
      </c>
      <c r="J48" s="68" t="str">
        <f t="shared" si="28"/>
        <v>Feb</v>
      </c>
      <c r="K48" s="41">
        <f t="shared" si="29"/>
        <v>5305</v>
      </c>
      <c r="L48" s="69">
        <f t="shared" si="30"/>
        <v>4301</v>
      </c>
      <c r="M48" s="69">
        <f t="shared" ref="M48:M58" si="101">ROUND(M35*K$8,0)</f>
        <v>2609</v>
      </c>
      <c r="N48" s="69">
        <f t="shared" si="31"/>
        <v>229</v>
      </c>
      <c r="O48" s="69">
        <f t="shared" si="32"/>
        <v>0</v>
      </c>
      <c r="P48" s="69">
        <f t="shared" si="33"/>
        <v>0</v>
      </c>
      <c r="Q48" s="69">
        <f t="shared" si="34"/>
        <v>0</v>
      </c>
      <c r="R48" s="69">
        <f t="shared" si="35"/>
        <v>0</v>
      </c>
      <c r="S48" s="50" t="str">
        <f t="shared" si="36"/>
        <v>Feb</v>
      </c>
      <c r="T48" s="69">
        <f t="shared" si="37"/>
        <v>5305</v>
      </c>
      <c r="U48" s="69">
        <f t="shared" si="38"/>
        <v>4301</v>
      </c>
      <c r="V48" s="69">
        <f t="shared" ref="V48:V58" si="102">ROUND(V35*T$8,0)</f>
        <v>2609</v>
      </c>
      <c r="W48" s="69">
        <f t="shared" si="39"/>
        <v>229</v>
      </c>
      <c r="X48" s="69">
        <f t="shared" si="40"/>
        <v>0</v>
      </c>
      <c r="Y48" s="69">
        <f t="shared" si="41"/>
        <v>0</v>
      </c>
      <c r="Z48" s="69">
        <f t="shared" si="42"/>
        <v>0</v>
      </c>
      <c r="AA48" s="69">
        <f t="shared" si="43"/>
        <v>0</v>
      </c>
      <c r="AB48" s="50" t="str">
        <f t="shared" si="44"/>
        <v>Feb</v>
      </c>
      <c r="AC48" s="69">
        <f t="shared" si="45"/>
        <v>5305</v>
      </c>
      <c r="AD48" s="69">
        <f t="shared" si="46"/>
        <v>4301</v>
      </c>
      <c r="AE48" s="69">
        <f t="shared" ref="AE48:AE58" si="103">ROUND(AE35*AC$8,0)</f>
        <v>2609</v>
      </c>
      <c r="AF48" s="69">
        <f t="shared" si="47"/>
        <v>229</v>
      </c>
      <c r="AG48" s="69">
        <f t="shared" si="48"/>
        <v>0</v>
      </c>
      <c r="AH48" s="69">
        <f t="shared" si="49"/>
        <v>0</v>
      </c>
      <c r="AI48" s="69">
        <f t="shared" si="50"/>
        <v>0</v>
      </c>
      <c r="AJ48" s="69">
        <f t="shared" si="51"/>
        <v>0</v>
      </c>
      <c r="AK48" s="50" t="str">
        <f t="shared" si="52"/>
        <v>Feb</v>
      </c>
      <c r="AL48" s="69">
        <f t="shared" si="53"/>
        <v>5305</v>
      </c>
      <c r="AM48" s="69">
        <f t="shared" si="54"/>
        <v>4301</v>
      </c>
      <c r="AN48" s="69">
        <f t="shared" ref="AN48:AN58" si="104">ROUND(AN35*AL$8,0)</f>
        <v>2609</v>
      </c>
      <c r="AO48" s="69">
        <f t="shared" si="55"/>
        <v>229</v>
      </c>
      <c r="AP48" s="69">
        <f t="shared" si="56"/>
        <v>0</v>
      </c>
      <c r="AQ48" s="69">
        <f t="shared" si="57"/>
        <v>0</v>
      </c>
      <c r="AR48" s="69">
        <f t="shared" si="58"/>
        <v>0</v>
      </c>
      <c r="AS48" s="69">
        <f t="shared" si="59"/>
        <v>0</v>
      </c>
      <c r="AT48" s="50" t="str">
        <f t="shared" si="60"/>
        <v>Feb</v>
      </c>
      <c r="AU48" s="69">
        <f t="shared" si="61"/>
        <v>5305</v>
      </c>
      <c r="AV48" s="69">
        <f t="shared" si="62"/>
        <v>4301</v>
      </c>
      <c r="AW48" s="69">
        <f t="shared" ref="AW48:AW58" si="105">ROUND(AW35*AU$8,0)</f>
        <v>2609</v>
      </c>
      <c r="AX48" s="69">
        <f t="shared" si="63"/>
        <v>229</v>
      </c>
      <c r="AY48" s="69">
        <f t="shared" si="64"/>
        <v>0</v>
      </c>
      <c r="AZ48" s="69">
        <f t="shared" si="65"/>
        <v>0</v>
      </c>
      <c r="BA48" s="69">
        <f t="shared" si="66"/>
        <v>0</v>
      </c>
      <c r="BB48" s="69">
        <f t="shared" si="67"/>
        <v>0</v>
      </c>
      <c r="BC48" s="50" t="str">
        <f t="shared" si="68"/>
        <v>Feb</v>
      </c>
      <c r="BD48" s="69">
        <f t="shared" si="69"/>
        <v>5305</v>
      </c>
      <c r="BE48" s="69">
        <f t="shared" si="70"/>
        <v>4301</v>
      </c>
      <c r="BF48" s="69">
        <f t="shared" ref="BF48:BF58" si="106">ROUND(BF35*BD$8,0)</f>
        <v>2609</v>
      </c>
      <c r="BG48" s="69">
        <f t="shared" si="71"/>
        <v>229</v>
      </c>
      <c r="BH48" s="69">
        <f t="shared" si="72"/>
        <v>0</v>
      </c>
      <c r="BI48" s="69">
        <f t="shared" si="73"/>
        <v>0</v>
      </c>
      <c r="BJ48" s="69">
        <f t="shared" si="74"/>
        <v>0</v>
      </c>
      <c r="BK48" s="69">
        <f t="shared" si="75"/>
        <v>0</v>
      </c>
      <c r="BL48" s="50" t="str">
        <f t="shared" si="76"/>
        <v>Feb</v>
      </c>
      <c r="BM48" s="69">
        <f t="shared" si="77"/>
        <v>5305</v>
      </c>
      <c r="BN48" s="69">
        <f t="shared" si="78"/>
        <v>4301</v>
      </c>
      <c r="BO48" s="69">
        <f t="shared" ref="BO48:BO58" si="107">ROUND(BO35*BM$8,0)</f>
        <v>2609</v>
      </c>
      <c r="BP48" s="69">
        <f t="shared" si="79"/>
        <v>229</v>
      </c>
      <c r="BQ48" s="69">
        <f t="shared" si="80"/>
        <v>0</v>
      </c>
      <c r="BR48" s="69">
        <f t="shared" si="81"/>
        <v>0</v>
      </c>
      <c r="BS48" s="69">
        <f t="shared" si="82"/>
        <v>0</v>
      </c>
      <c r="BT48" s="69">
        <f t="shared" si="83"/>
        <v>0</v>
      </c>
      <c r="BU48" s="50" t="str">
        <f t="shared" si="84"/>
        <v>Feb</v>
      </c>
      <c r="BV48" s="69">
        <f t="shared" si="85"/>
        <v>5305</v>
      </c>
      <c r="BW48" s="69">
        <f t="shared" si="86"/>
        <v>4301</v>
      </c>
      <c r="BX48" s="69">
        <f t="shared" ref="BX48:BX58" si="108">ROUND(BX35*BV$8,0)</f>
        <v>2609</v>
      </c>
      <c r="BY48" s="69">
        <f t="shared" si="87"/>
        <v>229</v>
      </c>
      <c r="BZ48" s="69">
        <f t="shared" si="88"/>
        <v>0</v>
      </c>
      <c r="CA48" s="69">
        <f t="shared" si="89"/>
        <v>0</v>
      </c>
      <c r="CB48" s="69">
        <f t="shared" si="90"/>
        <v>0</v>
      </c>
      <c r="CC48" s="69">
        <f t="shared" si="91"/>
        <v>0</v>
      </c>
      <c r="CD48" s="50" t="str">
        <f t="shared" si="92"/>
        <v>Feb</v>
      </c>
      <c r="CE48" s="69">
        <f t="shared" si="93"/>
        <v>5305</v>
      </c>
      <c r="CF48" s="69">
        <f t="shared" si="94"/>
        <v>4301</v>
      </c>
      <c r="CG48" s="69">
        <f t="shared" ref="CG48:CG58" si="109">ROUND(CG35*CE$8,0)</f>
        <v>2609</v>
      </c>
      <c r="CH48" s="69">
        <f t="shared" si="95"/>
        <v>229</v>
      </c>
      <c r="CI48" s="69">
        <f t="shared" si="96"/>
        <v>0</v>
      </c>
      <c r="CJ48" s="69">
        <f t="shared" si="97"/>
        <v>0</v>
      </c>
      <c r="CK48" s="69">
        <f t="shared" si="98"/>
        <v>0</v>
      </c>
      <c r="CL48" s="69">
        <f t="shared" si="99"/>
        <v>0</v>
      </c>
    </row>
    <row r="49" spans="1:90" ht="13.7" customHeight="1">
      <c r="A49" s="50" t="str">
        <f t="shared" si="20"/>
        <v>Mar</v>
      </c>
      <c r="B49" s="41">
        <f t="shared" si="21"/>
        <v>5357</v>
      </c>
      <c r="C49" s="41">
        <f t="shared" si="22"/>
        <v>4411</v>
      </c>
      <c r="D49" s="41">
        <f t="shared" si="100"/>
        <v>2777</v>
      </c>
      <c r="E49" s="41">
        <f t="shared" si="23"/>
        <v>454</v>
      </c>
      <c r="F49" s="41">
        <f t="shared" si="24"/>
        <v>0</v>
      </c>
      <c r="G49" s="41">
        <f t="shared" si="25"/>
        <v>0</v>
      </c>
      <c r="H49" s="41">
        <f t="shared" si="26"/>
        <v>0</v>
      </c>
      <c r="I49" s="41">
        <f t="shared" si="27"/>
        <v>0</v>
      </c>
      <c r="J49" s="68" t="str">
        <f t="shared" si="28"/>
        <v>Mar</v>
      </c>
      <c r="K49" s="41">
        <f t="shared" si="29"/>
        <v>5357</v>
      </c>
      <c r="L49" s="69">
        <f t="shared" si="30"/>
        <v>4411</v>
      </c>
      <c r="M49" s="69">
        <f t="shared" si="101"/>
        <v>2777</v>
      </c>
      <c r="N49" s="69">
        <f t="shared" si="31"/>
        <v>454</v>
      </c>
      <c r="O49" s="69">
        <f t="shared" si="32"/>
        <v>0</v>
      </c>
      <c r="P49" s="69">
        <f t="shared" si="33"/>
        <v>0</v>
      </c>
      <c r="Q49" s="69">
        <f t="shared" si="34"/>
        <v>0</v>
      </c>
      <c r="R49" s="69">
        <f t="shared" si="35"/>
        <v>0</v>
      </c>
      <c r="S49" s="50" t="str">
        <f t="shared" si="36"/>
        <v>Mar</v>
      </c>
      <c r="T49" s="69">
        <f t="shared" si="37"/>
        <v>5357</v>
      </c>
      <c r="U49" s="69">
        <f t="shared" si="38"/>
        <v>4411</v>
      </c>
      <c r="V49" s="69">
        <f t="shared" si="102"/>
        <v>2777</v>
      </c>
      <c r="W49" s="69">
        <f t="shared" si="39"/>
        <v>454</v>
      </c>
      <c r="X49" s="69">
        <f t="shared" si="40"/>
        <v>0</v>
      </c>
      <c r="Y49" s="69">
        <f t="shared" si="41"/>
        <v>0</v>
      </c>
      <c r="Z49" s="69">
        <f t="shared" si="42"/>
        <v>0</v>
      </c>
      <c r="AA49" s="69">
        <f t="shared" si="43"/>
        <v>0</v>
      </c>
      <c r="AB49" s="50" t="str">
        <f t="shared" si="44"/>
        <v>Mar</v>
      </c>
      <c r="AC49" s="69">
        <f t="shared" si="45"/>
        <v>5357</v>
      </c>
      <c r="AD49" s="69">
        <f t="shared" si="46"/>
        <v>4411</v>
      </c>
      <c r="AE49" s="69">
        <f t="shared" si="103"/>
        <v>2777</v>
      </c>
      <c r="AF49" s="69">
        <f t="shared" si="47"/>
        <v>454</v>
      </c>
      <c r="AG49" s="69">
        <f t="shared" si="48"/>
        <v>0</v>
      </c>
      <c r="AH49" s="69">
        <f t="shared" si="49"/>
        <v>0</v>
      </c>
      <c r="AI49" s="69">
        <f t="shared" si="50"/>
        <v>0</v>
      </c>
      <c r="AJ49" s="69">
        <f t="shared" si="51"/>
        <v>0</v>
      </c>
      <c r="AK49" s="50" t="str">
        <f t="shared" si="52"/>
        <v>Mar</v>
      </c>
      <c r="AL49" s="69">
        <f t="shared" si="53"/>
        <v>5357</v>
      </c>
      <c r="AM49" s="69">
        <f t="shared" si="54"/>
        <v>4411</v>
      </c>
      <c r="AN49" s="69">
        <f t="shared" si="104"/>
        <v>2777</v>
      </c>
      <c r="AO49" s="69">
        <f t="shared" si="55"/>
        <v>454</v>
      </c>
      <c r="AP49" s="69">
        <f t="shared" si="56"/>
        <v>0</v>
      </c>
      <c r="AQ49" s="69">
        <f t="shared" si="57"/>
        <v>0</v>
      </c>
      <c r="AR49" s="69">
        <f t="shared" si="58"/>
        <v>0</v>
      </c>
      <c r="AS49" s="69">
        <f t="shared" si="59"/>
        <v>0</v>
      </c>
      <c r="AT49" s="50" t="str">
        <f t="shared" si="60"/>
        <v>Mar</v>
      </c>
      <c r="AU49" s="69">
        <f t="shared" si="61"/>
        <v>5357</v>
      </c>
      <c r="AV49" s="69">
        <f t="shared" si="62"/>
        <v>4411</v>
      </c>
      <c r="AW49" s="69">
        <f t="shared" si="105"/>
        <v>2777</v>
      </c>
      <c r="AX49" s="69">
        <f t="shared" si="63"/>
        <v>454</v>
      </c>
      <c r="AY49" s="69">
        <f t="shared" si="64"/>
        <v>0</v>
      </c>
      <c r="AZ49" s="69">
        <f t="shared" si="65"/>
        <v>0</v>
      </c>
      <c r="BA49" s="69">
        <f t="shared" si="66"/>
        <v>0</v>
      </c>
      <c r="BB49" s="69">
        <f t="shared" si="67"/>
        <v>0</v>
      </c>
      <c r="BC49" s="50" t="str">
        <f t="shared" si="68"/>
        <v>Mar</v>
      </c>
      <c r="BD49" s="69">
        <f t="shared" si="69"/>
        <v>5357</v>
      </c>
      <c r="BE49" s="69">
        <f t="shared" si="70"/>
        <v>4411</v>
      </c>
      <c r="BF49" s="69">
        <f t="shared" si="106"/>
        <v>2777</v>
      </c>
      <c r="BG49" s="69">
        <f t="shared" si="71"/>
        <v>454</v>
      </c>
      <c r="BH49" s="69">
        <f t="shared" si="72"/>
        <v>0</v>
      </c>
      <c r="BI49" s="69">
        <f t="shared" si="73"/>
        <v>0</v>
      </c>
      <c r="BJ49" s="69">
        <f t="shared" si="74"/>
        <v>0</v>
      </c>
      <c r="BK49" s="69">
        <f t="shared" si="75"/>
        <v>0</v>
      </c>
      <c r="BL49" s="50" t="str">
        <f t="shared" si="76"/>
        <v>Mar</v>
      </c>
      <c r="BM49" s="69">
        <f t="shared" si="77"/>
        <v>5357</v>
      </c>
      <c r="BN49" s="69">
        <f t="shared" si="78"/>
        <v>4411</v>
      </c>
      <c r="BO49" s="69">
        <f t="shared" si="107"/>
        <v>2777</v>
      </c>
      <c r="BP49" s="69">
        <f t="shared" si="79"/>
        <v>454</v>
      </c>
      <c r="BQ49" s="69">
        <f t="shared" si="80"/>
        <v>0</v>
      </c>
      <c r="BR49" s="69">
        <f t="shared" si="81"/>
        <v>0</v>
      </c>
      <c r="BS49" s="69">
        <f t="shared" si="82"/>
        <v>0</v>
      </c>
      <c r="BT49" s="69">
        <f t="shared" si="83"/>
        <v>0</v>
      </c>
      <c r="BU49" s="50" t="str">
        <f t="shared" si="84"/>
        <v>Mar</v>
      </c>
      <c r="BV49" s="69">
        <f t="shared" si="85"/>
        <v>5357</v>
      </c>
      <c r="BW49" s="69">
        <f t="shared" si="86"/>
        <v>4411</v>
      </c>
      <c r="BX49" s="69">
        <f t="shared" si="108"/>
        <v>2777</v>
      </c>
      <c r="BY49" s="69">
        <f t="shared" si="87"/>
        <v>454</v>
      </c>
      <c r="BZ49" s="69">
        <f t="shared" si="88"/>
        <v>0</v>
      </c>
      <c r="CA49" s="69">
        <f t="shared" si="89"/>
        <v>0</v>
      </c>
      <c r="CB49" s="69">
        <f t="shared" si="90"/>
        <v>0</v>
      </c>
      <c r="CC49" s="69">
        <f t="shared" si="91"/>
        <v>0</v>
      </c>
      <c r="CD49" s="50" t="str">
        <f t="shared" si="92"/>
        <v>Mar</v>
      </c>
      <c r="CE49" s="69">
        <f t="shared" si="93"/>
        <v>5357</v>
      </c>
      <c r="CF49" s="69">
        <f t="shared" si="94"/>
        <v>4411</v>
      </c>
      <c r="CG49" s="69">
        <f t="shared" si="109"/>
        <v>2777</v>
      </c>
      <c r="CH49" s="69">
        <f t="shared" si="95"/>
        <v>454</v>
      </c>
      <c r="CI49" s="69">
        <f t="shared" si="96"/>
        <v>0</v>
      </c>
      <c r="CJ49" s="69">
        <f t="shared" si="97"/>
        <v>0</v>
      </c>
      <c r="CK49" s="69">
        <f t="shared" si="98"/>
        <v>0</v>
      </c>
      <c r="CL49" s="69">
        <f t="shared" si="99"/>
        <v>0</v>
      </c>
    </row>
    <row r="50" spans="1:90" ht="13.7" customHeight="1">
      <c r="A50" s="50" t="str">
        <f t="shared" si="20"/>
        <v>Apr</v>
      </c>
      <c r="B50" s="41">
        <f t="shared" si="21"/>
        <v>5405</v>
      </c>
      <c r="C50" s="41">
        <f t="shared" si="22"/>
        <v>4516</v>
      </c>
      <c r="D50" s="41">
        <f t="shared" si="100"/>
        <v>2939</v>
      </c>
      <c r="E50" s="41">
        <f t="shared" si="23"/>
        <v>674</v>
      </c>
      <c r="F50" s="41">
        <f t="shared" si="24"/>
        <v>0</v>
      </c>
      <c r="G50" s="41">
        <f t="shared" si="25"/>
        <v>0</v>
      </c>
      <c r="H50" s="41">
        <f t="shared" si="26"/>
        <v>0</v>
      </c>
      <c r="I50" s="41">
        <f t="shared" si="27"/>
        <v>0</v>
      </c>
      <c r="J50" s="68" t="str">
        <f t="shared" si="28"/>
        <v>Apr</v>
      </c>
      <c r="K50" s="41">
        <f t="shared" si="29"/>
        <v>5405</v>
      </c>
      <c r="L50" s="69">
        <f t="shared" si="30"/>
        <v>4516</v>
      </c>
      <c r="M50" s="69">
        <f t="shared" si="101"/>
        <v>2939</v>
      </c>
      <c r="N50" s="69">
        <f t="shared" si="31"/>
        <v>674</v>
      </c>
      <c r="O50" s="69">
        <f t="shared" si="32"/>
        <v>0</v>
      </c>
      <c r="P50" s="69">
        <f t="shared" si="33"/>
        <v>0</v>
      </c>
      <c r="Q50" s="69">
        <f t="shared" si="34"/>
        <v>0</v>
      </c>
      <c r="R50" s="69">
        <f t="shared" si="35"/>
        <v>0</v>
      </c>
      <c r="S50" s="50" t="str">
        <f t="shared" si="36"/>
        <v>Apr</v>
      </c>
      <c r="T50" s="69">
        <f t="shared" si="37"/>
        <v>5405</v>
      </c>
      <c r="U50" s="69">
        <f t="shared" si="38"/>
        <v>4516</v>
      </c>
      <c r="V50" s="69">
        <f t="shared" si="102"/>
        <v>2939</v>
      </c>
      <c r="W50" s="69">
        <f t="shared" si="39"/>
        <v>674</v>
      </c>
      <c r="X50" s="69">
        <f t="shared" si="40"/>
        <v>0</v>
      </c>
      <c r="Y50" s="69">
        <f t="shared" si="41"/>
        <v>0</v>
      </c>
      <c r="Z50" s="69">
        <f t="shared" si="42"/>
        <v>0</v>
      </c>
      <c r="AA50" s="69">
        <f t="shared" si="43"/>
        <v>0</v>
      </c>
      <c r="AB50" s="50" t="str">
        <f t="shared" si="44"/>
        <v>Apr</v>
      </c>
      <c r="AC50" s="69">
        <f t="shared" si="45"/>
        <v>5405</v>
      </c>
      <c r="AD50" s="69">
        <f t="shared" si="46"/>
        <v>4516</v>
      </c>
      <c r="AE50" s="69">
        <f t="shared" si="103"/>
        <v>2939</v>
      </c>
      <c r="AF50" s="69">
        <f t="shared" si="47"/>
        <v>674</v>
      </c>
      <c r="AG50" s="69">
        <f t="shared" si="48"/>
        <v>0</v>
      </c>
      <c r="AH50" s="69">
        <f t="shared" si="49"/>
        <v>0</v>
      </c>
      <c r="AI50" s="69">
        <f t="shared" si="50"/>
        <v>0</v>
      </c>
      <c r="AJ50" s="69">
        <f t="shared" si="51"/>
        <v>0</v>
      </c>
      <c r="AK50" s="50" t="str">
        <f t="shared" si="52"/>
        <v>Apr</v>
      </c>
      <c r="AL50" s="69">
        <f t="shared" si="53"/>
        <v>5405</v>
      </c>
      <c r="AM50" s="69">
        <f t="shared" si="54"/>
        <v>4516</v>
      </c>
      <c r="AN50" s="69">
        <f t="shared" si="104"/>
        <v>2939</v>
      </c>
      <c r="AO50" s="69">
        <f t="shared" si="55"/>
        <v>674</v>
      </c>
      <c r="AP50" s="69">
        <f t="shared" si="56"/>
        <v>0</v>
      </c>
      <c r="AQ50" s="69">
        <f t="shared" si="57"/>
        <v>0</v>
      </c>
      <c r="AR50" s="69">
        <f t="shared" si="58"/>
        <v>0</v>
      </c>
      <c r="AS50" s="69">
        <f t="shared" si="59"/>
        <v>0</v>
      </c>
      <c r="AT50" s="50" t="str">
        <f t="shared" si="60"/>
        <v>Apr</v>
      </c>
      <c r="AU50" s="69">
        <f t="shared" si="61"/>
        <v>5405</v>
      </c>
      <c r="AV50" s="69">
        <f t="shared" si="62"/>
        <v>4516</v>
      </c>
      <c r="AW50" s="69">
        <f t="shared" si="105"/>
        <v>2939</v>
      </c>
      <c r="AX50" s="69">
        <f t="shared" si="63"/>
        <v>674</v>
      </c>
      <c r="AY50" s="69">
        <f t="shared" si="64"/>
        <v>0</v>
      </c>
      <c r="AZ50" s="69">
        <f t="shared" si="65"/>
        <v>0</v>
      </c>
      <c r="BA50" s="69">
        <f t="shared" si="66"/>
        <v>0</v>
      </c>
      <c r="BB50" s="69">
        <f t="shared" si="67"/>
        <v>0</v>
      </c>
      <c r="BC50" s="50" t="str">
        <f t="shared" si="68"/>
        <v>Apr</v>
      </c>
      <c r="BD50" s="69">
        <f t="shared" si="69"/>
        <v>5405</v>
      </c>
      <c r="BE50" s="69">
        <f t="shared" si="70"/>
        <v>4516</v>
      </c>
      <c r="BF50" s="69">
        <f t="shared" si="106"/>
        <v>2939</v>
      </c>
      <c r="BG50" s="69">
        <f t="shared" si="71"/>
        <v>674</v>
      </c>
      <c r="BH50" s="69">
        <f t="shared" si="72"/>
        <v>0</v>
      </c>
      <c r="BI50" s="69">
        <f t="shared" si="73"/>
        <v>0</v>
      </c>
      <c r="BJ50" s="69">
        <f t="shared" si="74"/>
        <v>0</v>
      </c>
      <c r="BK50" s="69">
        <f t="shared" si="75"/>
        <v>0</v>
      </c>
      <c r="BL50" s="50" t="str">
        <f t="shared" si="76"/>
        <v>Apr</v>
      </c>
      <c r="BM50" s="69">
        <f t="shared" si="77"/>
        <v>5405</v>
      </c>
      <c r="BN50" s="69">
        <f t="shared" si="78"/>
        <v>4516</v>
      </c>
      <c r="BO50" s="69">
        <f t="shared" si="107"/>
        <v>2939</v>
      </c>
      <c r="BP50" s="69">
        <f t="shared" si="79"/>
        <v>674</v>
      </c>
      <c r="BQ50" s="69">
        <f t="shared" si="80"/>
        <v>0</v>
      </c>
      <c r="BR50" s="69">
        <f t="shared" si="81"/>
        <v>0</v>
      </c>
      <c r="BS50" s="69">
        <f t="shared" si="82"/>
        <v>0</v>
      </c>
      <c r="BT50" s="69">
        <f t="shared" si="83"/>
        <v>0</v>
      </c>
      <c r="BU50" s="50" t="str">
        <f t="shared" si="84"/>
        <v>Apr</v>
      </c>
      <c r="BV50" s="69">
        <f t="shared" si="85"/>
        <v>5405</v>
      </c>
      <c r="BW50" s="69">
        <f t="shared" si="86"/>
        <v>4516</v>
      </c>
      <c r="BX50" s="69">
        <f t="shared" si="108"/>
        <v>2939</v>
      </c>
      <c r="BY50" s="69">
        <f t="shared" si="87"/>
        <v>674</v>
      </c>
      <c r="BZ50" s="69">
        <f t="shared" si="88"/>
        <v>0</v>
      </c>
      <c r="CA50" s="69">
        <f t="shared" si="89"/>
        <v>0</v>
      </c>
      <c r="CB50" s="69">
        <f t="shared" si="90"/>
        <v>0</v>
      </c>
      <c r="CC50" s="69">
        <f t="shared" si="91"/>
        <v>0</v>
      </c>
      <c r="CD50" s="50" t="str">
        <f t="shared" si="92"/>
        <v>Apr</v>
      </c>
      <c r="CE50" s="69">
        <f t="shared" si="93"/>
        <v>5405</v>
      </c>
      <c r="CF50" s="69">
        <f t="shared" si="94"/>
        <v>4516</v>
      </c>
      <c r="CG50" s="69">
        <f t="shared" si="109"/>
        <v>2939</v>
      </c>
      <c r="CH50" s="69">
        <f t="shared" si="95"/>
        <v>674</v>
      </c>
      <c r="CI50" s="69">
        <f t="shared" si="96"/>
        <v>0</v>
      </c>
      <c r="CJ50" s="69">
        <f t="shared" si="97"/>
        <v>0</v>
      </c>
      <c r="CK50" s="69">
        <f t="shared" si="98"/>
        <v>0</v>
      </c>
      <c r="CL50" s="69">
        <f t="shared" si="99"/>
        <v>0</v>
      </c>
    </row>
    <row r="51" spans="1:90" ht="13.7" customHeight="1">
      <c r="A51" s="50" t="str">
        <f t="shared" si="20"/>
        <v>May</v>
      </c>
      <c r="B51" s="41">
        <f t="shared" si="21"/>
        <v>5448</v>
      </c>
      <c r="C51" s="41">
        <f t="shared" si="22"/>
        <v>4616</v>
      </c>
      <c r="D51" s="41">
        <f t="shared" si="100"/>
        <v>3097</v>
      </c>
      <c r="E51" s="41">
        <f t="shared" si="23"/>
        <v>889</v>
      </c>
      <c r="F51" s="41">
        <f t="shared" si="24"/>
        <v>0</v>
      </c>
      <c r="G51" s="41">
        <f t="shared" si="25"/>
        <v>0</v>
      </c>
      <c r="H51" s="41">
        <f t="shared" si="26"/>
        <v>0</v>
      </c>
      <c r="I51" s="41">
        <f t="shared" si="27"/>
        <v>0</v>
      </c>
      <c r="J51" s="68" t="str">
        <f t="shared" si="28"/>
        <v>May</v>
      </c>
      <c r="K51" s="41">
        <f t="shared" si="29"/>
        <v>5448</v>
      </c>
      <c r="L51" s="69">
        <f t="shared" si="30"/>
        <v>4616</v>
      </c>
      <c r="M51" s="69">
        <f t="shared" si="101"/>
        <v>3097</v>
      </c>
      <c r="N51" s="69">
        <f t="shared" si="31"/>
        <v>889</v>
      </c>
      <c r="O51" s="69">
        <f t="shared" si="32"/>
        <v>0</v>
      </c>
      <c r="P51" s="69">
        <f t="shared" si="33"/>
        <v>0</v>
      </c>
      <c r="Q51" s="69">
        <f t="shared" si="34"/>
        <v>0</v>
      </c>
      <c r="R51" s="69">
        <f t="shared" si="35"/>
        <v>0</v>
      </c>
      <c r="S51" s="50" t="str">
        <f t="shared" si="36"/>
        <v>May</v>
      </c>
      <c r="T51" s="69">
        <f t="shared" si="37"/>
        <v>5448</v>
      </c>
      <c r="U51" s="69">
        <f t="shared" si="38"/>
        <v>4616</v>
      </c>
      <c r="V51" s="69">
        <f t="shared" si="102"/>
        <v>3097</v>
      </c>
      <c r="W51" s="69">
        <f t="shared" si="39"/>
        <v>889</v>
      </c>
      <c r="X51" s="69">
        <f t="shared" si="40"/>
        <v>0</v>
      </c>
      <c r="Y51" s="69">
        <f t="shared" si="41"/>
        <v>0</v>
      </c>
      <c r="Z51" s="69">
        <f t="shared" si="42"/>
        <v>0</v>
      </c>
      <c r="AA51" s="69">
        <f t="shared" si="43"/>
        <v>0</v>
      </c>
      <c r="AB51" s="50" t="str">
        <f t="shared" si="44"/>
        <v>May</v>
      </c>
      <c r="AC51" s="69">
        <f t="shared" si="45"/>
        <v>5448</v>
      </c>
      <c r="AD51" s="69">
        <f t="shared" si="46"/>
        <v>4616</v>
      </c>
      <c r="AE51" s="69">
        <f t="shared" si="103"/>
        <v>3097</v>
      </c>
      <c r="AF51" s="69">
        <f t="shared" si="47"/>
        <v>889</v>
      </c>
      <c r="AG51" s="69">
        <f t="shared" si="48"/>
        <v>0</v>
      </c>
      <c r="AH51" s="69">
        <f t="shared" si="49"/>
        <v>0</v>
      </c>
      <c r="AI51" s="69">
        <f t="shared" si="50"/>
        <v>0</v>
      </c>
      <c r="AJ51" s="69">
        <f t="shared" si="51"/>
        <v>0</v>
      </c>
      <c r="AK51" s="50" t="str">
        <f t="shared" si="52"/>
        <v>May</v>
      </c>
      <c r="AL51" s="69">
        <f t="shared" si="53"/>
        <v>5448</v>
      </c>
      <c r="AM51" s="69">
        <f t="shared" si="54"/>
        <v>4616</v>
      </c>
      <c r="AN51" s="69">
        <f t="shared" si="104"/>
        <v>3097</v>
      </c>
      <c r="AO51" s="69">
        <f t="shared" si="55"/>
        <v>889</v>
      </c>
      <c r="AP51" s="69">
        <f t="shared" si="56"/>
        <v>0</v>
      </c>
      <c r="AQ51" s="69">
        <f t="shared" si="57"/>
        <v>0</v>
      </c>
      <c r="AR51" s="69">
        <f t="shared" si="58"/>
        <v>0</v>
      </c>
      <c r="AS51" s="69">
        <f t="shared" si="59"/>
        <v>0</v>
      </c>
      <c r="AT51" s="50" t="str">
        <f t="shared" si="60"/>
        <v>May</v>
      </c>
      <c r="AU51" s="69">
        <f t="shared" si="61"/>
        <v>5448</v>
      </c>
      <c r="AV51" s="69">
        <f t="shared" si="62"/>
        <v>4616</v>
      </c>
      <c r="AW51" s="69">
        <f t="shared" si="105"/>
        <v>3097</v>
      </c>
      <c r="AX51" s="69">
        <f t="shared" si="63"/>
        <v>889</v>
      </c>
      <c r="AY51" s="69">
        <f t="shared" si="64"/>
        <v>0</v>
      </c>
      <c r="AZ51" s="69">
        <f t="shared" si="65"/>
        <v>0</v>
      </c>
      <c r="BA51" s="69">
        <f t="shared" si="66"/>
        <v>0</v>
      </c>
      <c r="BB51" s="69">
        <f t="shared" si="67"/>
        <v>0</v>
      </c>
      <c r="BC51" s="50" t="str">
        <f t="shared" si="68"/>
        <v>May</v>
      </c>
      <c r="BD51" s="69">
        <f t="shared" si="69"/>
        <v>5448</v>
      </c>
      <c r="BE51" s="69">
        <f t="shared" si="70"/>
        <v>4616</v>
      </c>
      <c r="BF51" s="69">
        <f t="shared" si="106"/>
        <v>3097</v>
      </c>
      <c r="BG51" s="69">
        <f t="shared" si="71"/>
        <v>889</v>
      </c>
      <c r="BH51" s="69">
        <f t="shared" si="72"/>
        <v>0</v>
      </c>
      <c r="BI51" s="69">
        <f t="shared" si="73"/>
        <v>0</v>
      </c>
      <c r="BJ51" s="69">
        <f t="shared" si="74"/>
        <v>0</v>
      </c>
      <c r="BK51" s="69">
        <f t="shared" si="75"/>
        <v>0</v>
      </c>
      <c r="BL51" s="50" t="str">
        <f t="shared" si="76"/>
        <v>May</v>
      </c>
      <c r="BM51" s="69">
        <f t="shared" si="77"/>
        <v>5448</v>
      </c>
      <c r="BN51" s="69">
        <f t="shared" si="78"/>
        <v>4616</v>
      </c>
      <c r="BO51" s="69">
        <f t="shared" si="107"/>
        <v>3097</v>
      </c>
      <c r="BP51" s="69">
        <f t="shared" si="79"/>
        <v>889</v>
      </c>
      <c r="BQ51" s="69">
        <f t="shared" si="80"/>
        <v>0</v>
      </c>
      <c r="BR51" s="69">
        <f t="shared" si="81"/>
        <v>0</v>
      </c>
      <c r="BS51" s="69">
        <f t="shared" si="82"/>
        <v>0</v>
      </c>
      <c r="BT51" s="69">
        <f t="shared" si="83"/>
        <v>0</v>
      </c>
      <c r="BU51" s="50" t="str">
        <f t="shared" si="84"/>
        <v>May</v>
      </c>
      <c r="BV51" s="69">
        <f t="shared" si="85"/>
        <v>5448</v>
      </c>
      <c r="BW51" s="69">
        <f t="shared" si="86"/>
        <v>4616</v>
      </c>
      <c r="BX51" s="69">
        <f t="shared" si="108"/>
        <v>3097</v>
      </c>
      <c r="BY51" s="69">
        <f t="shared" si="87"/>
        <v>889</v>
      </c>
      <c r="BZ51" s="69">
        <f t="shared" si="88"/>
        <v>0</v>
      </c>
      <c r="CA51" s="69">
        <f t="shared" si="89"/>
        <v>0</v>
      </c>
      <c r="CB51" s="69">
        <f t="shared" si="90"/>
        <v>0</v>
      </c>
      <c r="CC51" s="69">
        <f t="shared" si="91"/>
        <v>0</v>
      </c>
      <c r="CD51" s="50" t="str">
        <f t="shared" si="92"/>
        <v>May</v>
      </c>
      <c r="CE51" s="69">
        <f t="shared" si="93"/>
        <v>5448</v>
      </c>
      <c r="CF51" s="69">
        <f t="shared" si="94"/>
        <v>4616</v>
      </c>
      <c r="CG51" s="69">
        <f t="shared" si="109"/>
        <v>3097</v>
      </c>
      <c r="CH51" s="69">
        <f t="shared" si="95"/>
        <v>889</v>
      </c>
      <c r="CI51" s="69">
        <f t="shared" si="96"/>
        <v>0</v>
      </c>
      <c r="CJ51" s="69">
        <f t="shared" si="97"/>
        <v>0</v>
      </c>
      <c r="CK51" s="69">
        <f t="shared" si="98"/>
        <v>0</v>
      </c>
      <c r="CL51" s="69">
        <f t="shared" si="99"/>
        <v>0</v>
      </c>
    </row>
    <row r="52" spans="1:90" ht="13.7" customHeight="1">
      <c r="A52" s="50" t="str">
        <f t="shared" si="20"/>
        <v>Jun</v>
      </c>
      <c r="B52" s="41">
        <f t="shared" si="21"/>
        <v>5486</v>
      </c>
      <c r="C52" s="41">
        <f t="shared" si="22"/>
        <v>4712</v>
      </c>
      <c r="D52" s="41">
        <f t="shared" si="100"/>
        <v>3250</v>
      </c>
      <c r="E52" s="41">
        <f t="shared" si="23"/>
        <v>1099</v>
      </c>
      <c r="F52" s="41">
        <f t="shared" si="24"/>
        <v>0</v>
      </c>
      <c r="G52" s="41">
        <f t="shared" si="25"/>
        <v>0</v>
      </c>
      <c r="H52" s="41">
        <f t="shared" si="26"/>
        <v>0</v>
      </c>
      <c r="I52" s="41">
        <f t="shared" si="27"/>
        <v>0</v>
      </c>
      <c r="J52" s="68" t="str">
        <f t="shared" si="28"/>
        <v>Jun</v>
      </c>
      <c r="K52" s="41">
        <f t="shared" si="29"/>
        <v>5486</v>
      </c>
      <c r="L52" s="69">
        <f t="shared" si="30"/>
        <v>4712</v>
      </c>
      <c r="M52" s="69">
        <f t="shared" si="101"/>
        <v>3250</v>
      </c>
      <c r="N52" s="69">
        <f t="shared" si="31"/>
        <v>1099</v>
      </c>
      <c r="O52" s="69">
        <f t="shared" si="32"/>
        <v>0</v>
      </c>
      <c r="P52" s="69">
        <f t="shared" si="33"/>
        <v>0</v>
      </c>
      <c r="Q52" s="69">
        <f t="shared" si="34"/>
        <v>0</v>
      </c>
      <c r="R52" s="69">
        <f t="shared" si="35"/>
        <v>0</v>
      </c>
      <c r="S52" s="50" t="str">
        <f t="shared" si="36"/>
        <v>Jun</v>
      </c>
      <c r="T52" s="69">
        <f t="shared" si="37"/>
        <v>5486</v>
      </c>
      <c r="U52" s="69">
        <f t="shared" si="38"/>
        <v>4712</v>
      </c>
      <c r="V52" s="69">
        <f t="shared" si="102"/>
        <v>3250</v>
      </c>
      <c r="W52" s="69">
        <f t="shared" si="39"/>
        <v>1099</v>
      </c>
      <c r="X52" s="69">
        <f t="shared" si="40"/>
        <v>0</v>
      </c>
      <c r="Y52" s="69">
        <f t="shared" si="41"/>
        <v>0</v>
      </c>
      <c r="Z52" s="69">
        <f t="shared" si="42"/>
        <v>0</v>
      </c>
      <c r="AA52" s="69">
        <f t="shared" si="43"/>
        <v>0</v>
      </c>
      <c r="AB52" s="50" t="str">
        <f t="shared" si="44"/>
        <v>Jun</v>
      </c>
      <c r="AC52" s="69">
        <f t="shared" si="45"/>
        <v>5486</v>
      </c>
      <c r="AD52" s="69">
        <f t="shared" si="46"/>
        <v>4712</v>
      </c>
      <c r="AE52" s="69">
        <f t="shared" si="103"/>
        <v>3250</v>
      </c>
      <c r="AF52" s="69">
        <f t="shared" si="47"/>
        <v>1099</v>
      </c>
      <c r="AG52" s="69">
        <f t="shared" si="48"/>
        <v>0</v>
      </c>
      <c r="AH52" s="69">
        <f t="shared" si="49"/>
        <v>0</v>
      </c>
      <c r="AI52" s="69">
        <f t="shared" si="50"/>
        <v>0</v>
      </c>
      <c r="AJ52" s="69">
        <f t="shared" si="51"/>
        <v>0</v>
      </c>
      <c r="AK52" s="50" t="str">
        <f t="shared" si="52"/>
        <v>Jun</v>
      </c>
      <c r="AL52" s="69">
        <f t="shared" si="53"/>
        <v>5486</v>
      </c>
      <c r="AM52" s="69">
        <f t="shared" si="54"/>
        <v>4712</v>
      </c>
      <c r="AN52" s="69">
        <f t="shared" si="104"/>
        <v>3250</v>
      </c>
      <c r="AO52" s="69">
        <f t="shared" si="55"/>
        <v>1099</v>
      </c>
      <c r="AP52" s="69">
        <f t="shared" si="56"/>
        <v>0</v>
      </c>
      <c r="AQ52" s="69">
        <f t="shared" si="57"/>
        <v>0</v>
      </c>
      <c r="AR52" s="69">
        <f t="shared" si="58"/>
        <v>0</v>
      </c>
      <c r="AS52" s="69">
        <f t="shared" si="59"/>
        <v>0</v>
      </c>
      <c r="AT52" s="50" t="str">
        <f t="shared" si="60"/>
        <v>Jun</v>
      </c>
      <c r="AU52" s="69">
        <f t="shared" si="61"/>
        <v>5486</v>
      </c>
      <c r="AV52" s="69">
        <f t="shared" si="62"/>
        <v>4712</v>
      </c>
      <c r="AW52" s="69">
        <f t="shared" si="105"/>
        <v>3250</v>
      </c>
      <c r="AX52" s="69">
        <f t="shared" si="63"/>
        <v>1099</v>
      </c>
      <c r="AY52" s="69">
        <f t="shared" si="64"/>
        <v>0</v>
      </c>
      <c r="AZ52" s="69">
        <f t="shared" si="65"/>
        <v>0</v>
      </c>
      <c r="BA52" s="69">
        <f t="shared" si="66"/>
        <v>0</v>
      </c>
      <c r="BB52" s="69">
        <f t="shared" si="67"/>
        <v>0</v>
      </c>
      <c r="BC52" s="50" t="str">
        <f t="shared" si="68"/>
        <v>Jun</v>
      </c>
      <c r="BD52" s="69">
        <f t="shared" si="69"/>
        <v>5486</v>
      </c>
      <c r="BE52" s="69">
        <f t="shared" si="70"/>
        <v>4712</v>
      </c>
      <c r="BF52" s="69">
        <f t="shared" si="106"/>
        <v>3250</v>
      </c>
      <c r="BG52" s="69">
        <f t="shared" si="71"/>
        <v>1099</v>
      </c>
      <c r="BH52" s="69">
        <f t="shared" si="72"/>
        <v>0</v>
      </c>
      <c r="BI52" s="69">
        <f t="shared" si="73"/>
        <v>0</v>
      </c>
      <c r="BJ52" s="69">
        <f t="shared" si="74"/>
        <v>0</v>
      </c>
      <c r="BK52" s="69">
        <f t="shared" si="75"/>
        <v>0</v>
      </c>
      <c r="BL52" s="50" t="str">
        <f t="shared" si="76"/>
        <v>Jun</v>
      </c>
      <c r="BM52" s="69">
        <f t="shared" si="77"/>
        <v>5486</v>
      </c>
      <c r="BN52" s="69">
        <f t="shared" si="78"/>
        <v>4712</v>
      </c>
      <c r="BO52" s="69">
        <f t="shared" si="107"/>
        <v>3250</v>
      </c>
      <c r="BP52" s="69">
        <f t="shared" si="79"/>
        <v>1099</v>
      </c>
      <c r="BQ52" s="69">
        <f t="shared" si="80"/>
        <v>0</v>
      </c>
      <c r="BR52" s="69">
        <f t="shared" si="81"/>
        <v>0</v>
      </c>
      <c r="BS52" s="69">
        <f t="shared" si="82"/>
        <v>0</v>
      </c>
      <c r="BT52" s="69">
        <f t="shared" si="83"/>
        <v>0</v>
      </c>
      <c r="BU52" s="50" t="str">
        <f t="shared" si="84"/>
        <v>Jun</v>
      </c>
      <c r="BV52" s="69">
        <f t="shared" si="85"/>
        <v>5486</v>
      </c>
      <c r="BW52" s="69">
        <f t="shared" si="86"/>
        <v>4712</v>
      </c>
      <c r="BX52" s="69">
        <f t="shared" si="108"/>
        <v>3250</v>
      </c>
      <c r="BY52" s="69">
        <f t="shared" si="87"/>
        <v>1099</v>
      </c>
      <c r="BZ52" s="69">
        <f t="shared" si="88"/>
        <v>0</v>
      </c>
      <c r="CA52" s="69">
        <f t="shared" si="89"/>
        <v>0</v>
      </c>
      <c r="CB52" s="69">
        <f t="shared" si="90"/>
        <v>0</v>
      </c>
      <c r="CC52" s="69">
        <f t="shared" si="91"/>
        <v>0</v>
      </c>
      <c r="CD52" s="50" t="str">
        <f t="shared" si="92"/>
        <v>Jun</v>
      </c>
      <c r="CE52" s="69">
        <f t="shared" si="93"/>
        <v>5486</v>
      </c>
      <c r="CF52" s="69">
        <f t="shared" si="94"/>
        <v>4712</v>
      </c>
      <c r="CG52" s="69">
        <f t="shared" si="109"/>
        <v>3250</v>
      </c>
      <c r="CH52" s="69">
        <f t="shared" si="95"/>
        <v>1099</v>
      </c>
      <c r="CI52" s="69">
        <f t="shared" si="96"/>
        <v>0</v>
      </c>
      <c r="CJ52" s="69">
        <f t="shared" si="97"/>
        <v>0</v>
      </c>
      <c r="CK52" s="69">
        <f t="shared" si="98"/>
        <v>0</v>
      </c>
      <c r="CL52" s="69">
        <f t="shared" si="99"/>
        <v>0</v>
      </c>
    </row>
    <row r="53" spans="1:90" ht="13.7" customHeight="1">
      <c r="A53" s="50" t="str">
        <f t="shared" si="20"/>
        <v>Jul</v>
      </c>
      <c r="B53" s="41">
        <f t="shared" si="21"/>
        <v>5520</v>
      </c>
      <c r="C53" s="41">
        <f t="shared" si="22"/>
        <v>4803</v>
      </c>
      <c r="D53" s="41">
        <f t="shared" si="100"/>
        <v>3398</v>
      </c>
      <c r="E53" s="41">
        <f t="shared" si="23"/>
        <v>1305</v>
      </c>
      <c r="F53" s="41">
        <f t="shared" si="24"/>
        <v>0</v>
      </c>
      <c r="G53" s="41">
        <f t="shared" si="25"/>
        <v>0</v>
      </c>
      <c r="H53" s="41">
        <f t="shared" si="26"/>
        <v>0</v>
      </c>
      <c r="I53" s="41">
        <f t="shared" si="27"/>
        <v>0</v>
      </c>
      <c r="J53" s="68" t="str">
        <f t="shared" si="28"/>
        <v>Jul</v>
      </c>
      <c r="K53" s="41">
        <f t="shared" si="29"/>
        <v>5520</v>
      </c>
      <c r="L53" s="69">
        <f t="shared" si="30"/>
        <v>4803</v>
      </c>
      <c r="M53" s="69">
        <f t="shared" si="101"/>
        <v>3398</v>
      </c>
      <c r="N53" s="69">
        <f t="shared" si="31"/>
        <v>1305</v>
      </c>
      <c r="O53" s="69">
        <f t="shared" si="32"/>
        <v>0</v>
      </c>
      <c r="P53" s="69">
        <f t="shared" si="33"/>
        <v>0</v>
      </c>
      <c r="Q53" s="69">
        <f t="shared" si="34"/>
        <v>0</v>
      </c>
      <c r="R53" s="69">
        <f t="shared" si="35"/>
        <v>0</v>
      </c>
      <c r="S53" s="50" t="str">
        <f t="shared" si="36"/>
        <v>Jul</v>
      </c>
      <c r="T53" s="69">
        <f t="shared" si="37"/>
        <v>5520</v>
      </c>
      <c r="U53" s="69">
        <f t="shared" si="38"/>
        <v>4803</v>
      </c>
      <c r="V53" s="69">
        <f t="shared" si="102"/>
        <v>3398</v>
      </c>
      <c r="W53" s="69">
        <f t="shared" si="39"/>
        <v>1305</v>
      </c>
      <c r="X53" s="69">
        <f t="shared" si="40"/>
        <v>0</v>
      </c>
      <c r="Y53" s="69">
        <f t="shared" si="41"/>
        <v>0</v>
      </c>
      <c r="Z53" s="69">
        <f t="shared" si="42"/>
        <v>0</v>
      </c>
      <c r="AA53" s="69">
        <f t="shared" si="43"/>
        <v>0</v>
      </c>
      <c r="AB53" s="50" t="str">
        <f t="shared" si="44"/>
        <v>Jul</v>
      </c>
      <c r="AC53" s="69">
        <f t="shared" si="45"/>
        <v>5520</v>
      </c>
      <c r="AD53" s="69">
        <f t="shared" si="46"/>
        <v>4803</v>
      </c>
      <c r="AE53" s="69">
        <f t="shared" si="103"/>
        <v>3398</v>
      </c>
      <c r="AF53" s="69">
        <f t="shared" si="47"/>
        <v>1305</v>
      </c>
      <c r="AG53" s="69">
        <f t="shared" si="48"/>
        <v>0</v>
      </c>
      <c r="AH53" s="69">
        <f t="shared" si="49"/>
        <v>0</v>
      </c>
      <c r="AI53" s="69">
        <f t="shared" si="50"/>
        <v>0</v>
      </c>
      <c r="AJ53" s="69">
        <f t="shared" si="51"/>
        <v>0</v>
      </c>
      <c r="AK53" s="50" t="str">
        <f t="shared" si="52"/>
        <v>Jul</v>
      </c>
      <c r="AL53" s="69">
        <f t="shared" si="53"/>
        <v>5520</v>
      </c>
      <c r="AM53" s="69">
        <f t="shared" si="54"/>
        <v>4803</v>
      </c>
      <c r="AN53" s="69">
        <f t="shared" si="104"/>
        <v>3398</v>
      </c>
      <c r="AO53" s="69">
        <f t="shared" si="55"/>
        <v>1305</v>
      </c>
      <c r="AP53" s="69">
        <f t="shared" si="56"/>
        <v>0</v>
      </c>
      <c r="AQ53" s="69">
        <f t="shared" si="57"/>
        <v>0</v>
      </c>
      <c r="AR53" s="69">
        <f t="shared" si="58"/>
        <v>0</v>
      </c>
      <c r="AS53" s="69">
        <f t="shared" si="59"/>
        <v>0</v>
      </c>
      <c r="AT53" s="50" t="str">
        <f t="shared" si="60"/>
        <v>Jul</v>
      </c>
      <c r="AU53" s="69">
        <f t="shared" si="61"/>
        <v>5520</v>
      </c>
      <c r="AV53" s="69">
        <f t="shared" si="62"/>
        <v>4803</v>
      </c>
      <c r="AW53" s="69">
        <f t="shared" si="105"/>
        <v>3398</v>
      </c>
      <c r="AX53" s="69">
        <f t="shared" si="63"/>
        <v>1305</v>
      </c>
      <c r="AY53" s="69">
        <f t="shared" si="64"/>
        <v>0</v>
      </c>
      <c r="AZ53" s="69">
        <f t="shared" si="65"/>
        <v>0</v>
      </c>
      <c r="BA53" s="69">
        <f t="shared" si="66"/>
        <v>0</v>
      </c>
      <c r="BB53" s="69">
        <f t="shared" si="67"/>
        <v>0</v>
      </c>
      <c r="BC53" s="50" t="str">
        <f t="shared" si="68"/>
        <v>Jul</v>
      </c>
      <c r="BD53" s="69">
        <f t="shared" si="69"/>
        <v>5520</v>
      </c>
      <c r="BE53" s="69">
        <f t="shared" si="70"/>
        <v>4803</v>
      </c>
      <c r="BF53" s="69">
        <f t="shared" si="106"/>
        <v>3398</v>
      </c>
      <c r="BG53" s="69">
        <f t="shared" si="71"/>
        <v>1305</v>
      </c>
      <c r="BH53" s="69">
        <f t="shared" si="72"/>
        <v>0</v>
      </c>
      <c r="BI53" s="69">
        <f t="shared" si="73"/>
        <v>0</v>
      </c>
      <c r="BJ53" s="69">
        <f t="shared" si="74"/>
        <v>0</v>
      </c>
      <c r="BK53" s="69">
        <f t="shared" si="75"/>
        <v>0</v>
      </c>
      <c r="BL53" s="50" t="str">
        <f t="shared" si="76"/>
        <v>Jul</v>
      </c>
      <c r="BM53" s="69">
        <f t="shared" si="77"/>
        <v>5520</v>
      </c>
      <c r="BN53" s="69">
        <f t="shared" si="78"/>
        <v>4803</v>
      </c>
      <c r="BO53" s="69">
        <f t="shared" si="107"/>
        <v>3398</v>
      </c>
      <c r="BP53" s="69">
        <f t="shared" si="79"/>
        <v>1305</v>
      </c>
      <c r="BQ53" s="69">
        <f t="shared" si="80"/>
        <v>0</v>
      </c>
      <c r="BR53" s="69">
        <f t="shared" si="81"/>
        <v>0</v>
      </c>
      <c r="BS53" s="69">
        <f t="shared" si="82"/>
        <v>0</v>
      </c>
      <c r="BT53" s="69">
        <f t="shared" si="83"/>
        <v>0</v>
      </c>
      <c r="BU53" s="50" t="str">
        <f t="shared" si="84"/>
        <v>Jul</v>
      </c>
      <c r="BV53" s="69">
        <f t="shared" si="85"/>
        <v>5520</v>
      </c>
      <c r="BW53" s="69">
        <f t="shared" si="86"/>
        <v>4803</v>
      </c>
      <c r="BX53" s="69">
        <f t="shared" si="108"/>
        <v>3398</v>
      </c>
      <c r="BY53" s="69">
        <f t="shared" si="87"/>
        <v>1305</v>
      </c>
      <c r="BZ53" s="69">
        <f t="shared" si="88"/>
        <v>0</v>
      </c>
      <c r="CA53" s="69">
        <f t="shared" si="89"/>
        <v>0</v>
      </c>
      <c r="CB53" s="69">
        <f t="shared" si="90"/>
        <v>0</v>
      </c>
      <c r="CC53" s="69">
        <f t="shared" si="91"/>
        <v>0</v>
      </c>
      <c r="CD53" s="50" t="str">
        <f t="shared" si="92"/>
        <v>Jul</v>
      </c>
      <c r="CE53" s="69">
        <f t="shared" si="93"/>
        <v>5520</v>
      </c>
      <c r="CF53" s="69">
        <f t="shared" si="94"/>
        <v>4803</v>
      </c>
      <c r="CG53" s="69">
        <f t="shared" si="109"/>
        <v>3398</v>
      </c>
      <c r="CH53" s="69">
        <f t="shared" si="95"/>
        <v>1305</v>
      </c>
      <c r="CI53" s="69">
        <f t="shared" si="96"/>
        <v>0</v>
      </c>
      <c r="CJ53" s="69">
        <f t="shared" si="97"/>
        <v>0</v>
      </c>
      <c r="CK53" s="69">
        <f t="shared" si="98"/>
        <v>0</v>
      </c>
      <c r="CL53" s="69">
        <f t="shared" si="99"/>
        <v>0</v>
      </c>
    </row>
    <row r="54" spans="1:90" ht="13.7" customHeight="1">
      <c r="A54" s="50" t="str">
        <f t="shared" si="20"/>
        <v>Aug</v>
      </c>
      <c r="B54" s="41">
        <f t="shared" si="21"/>
        <v>5548</v>
      </c>
      <c r="C54" s="41">
        <f t="shared" si="22"/>
        <v>4889</v>
      </c>
      <c r="D54" s="41">
        <f t="shared" si="100"/>
        <v>3541</v>
      </c>
      <c r="E54" s="41">
        <f t="shared" si="23"/>
        <v>1505</v>
      </c>
      <c r="F54" s="41">
        <f t="shared" si="24"/>
        <v>0</v>
      </c>
      <c r="G54" s="41">
        <f t="shared" si="25"/>
        <v>0</v>
      </c>
      <c r="H54" s="41">
        <f t="shared" si="26"/>
        <v>0</v>
      </c>
      <c r="I54" s="41">
        <f t="shared" si="27"/>
        <v>0</v>
      </c>
      <c r="J54" s="68" t="str">
        <f t="shared" si="28"/>
        <v>Aug</v>
      </c>
      <c r="K54" s="41">
        <f t="shared" si="29"/>
        <v>5548</v>
      </c>
      <c r="L54" s="69">
        <f t="shared" si="30"/>
        <v>4889</v>
      </c>
      <c r="M54" s="69">
        <f t="shared" si="101"/>
        <v>3541</v>
      </c>
      <c r="N54" s="69">
        <f t="shared" si="31"/>
        <v>1505</v>
      </c>
      <c r="O54" s="69">
        <f t="shared" si="32"/>
        <v>0</v>
      </c>
      <c r="P54" s="69">
        <f t="shared" si="33"/>
        <v>0</v>
      </c>
      <c r="Q54" s="69">
        <f t="shared" si="34"/>
        <v>0</v>
      </c>
      <c r="R54" s="69">
        <f t="shared" si="35"/>
        <v>0</v>
      </c>
      <c r="S54" s="50" t="str">
        <f t="shared" si="36"/>
        <v>Aug</v>
      </c>
      <c r="T54" s="69">
        <f t="shared" si="37"/>
        <v>5548</v>
      </c>
      <c r="U54" s="69">
        <f t="shared" si="38"/>
        <v>4889</v>
      </c>
      <c r="V54" s="69">
        <f t="shared" si="102"/>
        <v>3541</v>
      </c>
      <c r="W54" s="69">
        <f t="shared" si="39"/>
        <v>1505</v>
      </c>
      <c r="X54" s="69">
        <f t="shared" si="40"/>
        <v>0</v>
      </c>
      <c r="Y54" s="69">
        <f t="shared" si="41"/>
        <v>0</v>
      </c>
      <c r="Z54" s="69">
        <f t="shared" si="42"/>
        <v>0</v>
      </c>
      <c r="AA54" s="69">
        <f t="shared" si="43"/>
        <v>0</v>
      </c>
      <c r="AB54" s="50" t="str">
        <f t="shared" si="44"/>
        <v>Aug</v>
      </c>
      <c r="AC54" s="69">
        <f t="shared" si="45"/>
        <v>5548</v>
      </c>
      <c r="AD54" s="69">
        <f t="shared" si="46"/>
        <v>4889</v>
      </c>
      <c r="AE54" s="69">
        <f t="shared" si="103"/>
        <v>3541</v>
      </c>
      <c r="AF54" s="69">
        <f t="shared" si="47"/>
        <v>1505</v>
      </c>
      <c r="AG54" s="69">
        <f t="shared" si="48"/>
        <v>0</v>
      </c>
      <c r="AH54" s="69">
        <f t="shared" si="49"/>
        <v>0</v>
      </c>
      <c r="AI54" s="69">
        <f t="shared" si="50"/>
        <v>0</v>
      </c>
      <c r="AJ54" s="69">
        <f t="shared" si="51"/>
        <v>0</v>
      </c>
      <c r="AK54" s="50" t="str">
        <f t="shared" si="52"/>
        <v>Aug</v>
      </c>
      <c r="AL54" s="69">
        <f t="shared" si="53"/>
        <v>5548</v>
      </c>
      <c r="AM54" s="69">
        <f t="shared" si="54"/>
        <v>4889</v>
      </c>
      <c r="AN54" s="69">
        <f t="shared" si="104"/>
        <v>3541</v>
      </c>
      <c r="AO54" s="69">
        <f t="shared" si="55"/>
        <v>1505</v>
      </c>
      <c r="AP54" s="69">
        <f t="shared" si="56"/>
        <v>0</v>
      </c>
      <c r="AQ54" s="69">
        <f t="shared" si="57"/>
        <v>0</v>
      </c>
      <c r="AR54" s="69">
        <f t="shared" si="58"/>
        <v>0</v>
      </c>
      <c r="AS54" s="69">
        <f t="shared" si="59"/>
        <v>0</v>
      </c>
      <c r="AT54" s="50" t="str">
        <f t="shared" si="60"/>
        <v>Aug</v>
      </c>
      <c r="AU54" s="69">
        <f t="shared" si="61"/>
        <v>5548</v>
      </c>
      <c r="AV54" s="69">
        <f t="shared" si="62"/>
        <v>4889</v>
      </c>
      <c r="AW54" s="69">
        <f t="shared" si="105"/>
        <v>3541</v>
      </c>
      <c r="AX54" s="69">
        <f t="shared" si="63"/>
        <v>1505</v>
      </c>
      <c r="AY54" s="69">
        <f t="shared" si="64"/>
        <v>0</v>
      </c>
      <c r="AZ54" s="69">
        <f t="shared" si="65"/>
        <v>0</v>
      </c>
      <c r="BA54" s="69">
        <f t="shared" si="66"/>
        <v>0</v>
      </c>
      <c r="BB54" s="69">
        <f t="shared" si="67"/>
        <v>0</v>
      </c>
      <c r="BC54" s="50" t="str">
        <f t="shared" si="68"/>
        <v>Aug</v>
      </c>
      <c r="BD54" s="69">
        <f t="shared" si="69"/>
        <v>5548</v>
      </c>
      <c r="BE54" s="69">
        <f t="shared" si="70"/>
        <v>4889</v>
      </c>
      <c r="BF54" s="69">
        <f t="shared" si="106"/>
        <v>3541</v>
      </c>
      <c r="BG54" s="69">
        <f t="shared" si="71"/>
        <v>1505</v>
      </c>
      <c r="BH54" s="69">
        <f t="shared" si="72"/>
        <v>0</v>
      </c>
      <c r="BI54" s="69">
        <f t="shared" si="73"/>
        <v>0</v>
      </c>
      <c r="BJ54" s="69">
        <f t="shared" si="74"/>
        <v>0</v>
      </c>
      <c r="BK54" s="69">
        <f t="shared" si="75"/>
        <v>0</v>
      </c>
      <c r="BL54" s="50" t="str">
        <f t="shared" si="76"/>
        <v>Aug</v>
      </c>
      <c r="BM54" s="69">
        <f t="shared" si="77"/>
        <v>5548</v>
      </c>
      <c r="BN54" s="69">
        <f t="shared" si="78"/>
        <v>4889</v>
      </c>
      <c r="BO54" s="69">
        <f t="shared" si="107"/>
        <v>3541</v>
      </c>
      <c r="BP54" s="69">
        <f t="shared" si="79"/>
        <v>1505</v>
      </c>
      <c r="BQ54" s="69">
        <f t="shared" si="80"/>
        <v>0</v>
      </c>
      <c r="BR54" s="69">
        <f t="shared" si="81"/>
        <v>0</v>
      </c>
      <c r="BS54" s="69">
        <f t="shared" si="82"/>
        <v>0</v>
      </c>
      <c r="BT54" s="69">
        <f t="shared" si="83"/>
        <v>0</v>
      </c>
      <c r="BU54" s="50" t="str">
        <f t="shared" si="84"/>
        <v>Aug</v>
      </c>
      <c r="BV54" s="69">
        <f t="shared" si="85"/>
        <v>5548</v>
      </c>
      <c r="BW54" s="69">
        <f t="shared" si="86"/>
        <v>4889</v>
      </c>
      <c r="BX54" s="69">
        <f t="shared" si="108"/>
        <v>3541</v>
      </c>
      <c r="BY54" s="69">
        <f t="shared" si="87"/>
        <v>1505</v>
      </c>
      <c r="BZ54" s="69">
        <f t="shared" si="88"/>
        <v>0</v>
      </c>
      <c r="CA54" s="69">
        <f t="shared" si="89"/>
        <v>0</v>
      </c>
      <c r="CB54" s="69">
        <f t="shared" si="90"/>
        <v>0</v>
      </c>
      <c r="CC54" s="69">
        <f t="shared" si="91"/>
        <v>0</v>
      </c>
      <c r="CD54" s="50" t="str">
        <f t="shared" si="92"/>
        <v>Aug</v>
      </c>
      <c r="CE54" s="69">
        <f t="shared" si="93"/>
        <v>5548</v>
      </c>
      <c r="CF54" s="69">
        <f t="shared" si="94"/>
        <v>4889</v>
      </c>
      <c r="CG54" s="69">
        <f t="shared" si="109"/>
        <v>3541</v>
      </c>
      <c r="CH54" s="69">
        <f t="shared" si="95"/>
        <v>1505</v>
      </c>
      <c r="CI54" s="69">
        <f t="shared" si="96"/>
        <v>0</v>
      </c>
      <c r="CJ54" s="69">
        <f t="shared" si="97"/>
        <v>0</v>
      </c>
      <c r="CK54" s="69">
        <f t="shared" si="98"/>
        <v>0</v>
      </c>
      <c r="CL54" s="69">
        <f t="shared" si="99"/>
        <v>0</v>
      </c>
    </row>
    <row r="55" spans="1:90" ht="13.7" customHeight="1">
      <c r="A55" s="50" t="str">
        <f t="shared" si="20"/>
        <v>Sep</v>
      </c>
      <c r="B55" s="41">
        <f t="shared" si="21"/>
        <v>5572</v>
      </c>
      <c r="C55" s="41">
        <f t="shared" si="22"/>
        <v>4970</v>
      </c>
      <c r="D55" s="41">
        <f t="shared" si="100"/>
        <v>3680</v>
      </c>
      <c r="E55" s="41">
        <f t="shared" si="23"/>
        <v>1701</v>
      </c>
      <c r="F55" s="41">
        <f t="shared" si="24"/>
        <v>0</v>
      </c>
      <c r="G55" s="41">
        <f t="shared" si="25"/>
        <v>0</v>
      </c>
      <c r="H55" s="41">
        <f t="shared" si="26"/>
        <v>0</v>
      </c>
      <c r="I55" s="41">
        <f t="shared" si="27"/>
        <v>0</v>
      </c>
      <c r="J55" s="68" t="str">
        <f t="shared" si="28"/>
        <v>Sep</v>
      </c>
      <c r="K55" s="41">
        <f t="shared" si="29"/>
        <v>5572</v>
      </c>
      <c r="L55" s="69">
        <f t="shared" si="30"/>
        <v>4970</v>
      </c>
      <c r="M55" s="69">
        <f t="shared" si="101"/>
        <v>3680</v>
      </c>
      <c r="N55" s="69">
        <f t="shared" si="31"/>
        <v>1701</v>
      </c>
      <c r="O55" s="69">
        <f t="shared" si="32"/>
        <v>0</v>
      </c>
      <c r="P55" s="69">
        <f t="shared" si="33"/>
        <v>0</v>
      </c>
      <c r="Q55" s="69">
        <f t="shared" si="34"/>
        <v>0</v>
      </c>
      <c r="R55" s="69">
        <f t="shared" si="35"/>
        <v>0</v>
      </c>
      <c r="S55" s="50" t="str">
        <f t="shared" si="36"/>
        <v>Sep</v>
      </c>
      <c r="T55" s="69">
        <f t="shared" si="37"/>
        <v>5572</v>
      </c>
      <c r="U55" s="69">
        <f t="shared" si="38"/>
        <v>4970</v>
      </c>
      <c r="V55" s="69">
        <f t="shared" si="102"/>
        <v>3680</v>
      </c>
      <c r="W55" s="69">
        <f t="shared" si="39"/>
        <v>1701</v>
      </c>
      <c r="X55" s="69">
        <f t="shared" si="40"/>
        <v>0</v>
      </c>
      <c r="Y55" s="69">
        <f t="shared" si="41"/>
        <v>0</v>
      </c>
      <c r="Z55" s="69">
        <f t="shared" si="42"/>
        <v>0</v>
      </c>
      <c r="AA55" s="69">
        <f t="shared" si="43"/>
        <v>0</v>
      </c>
      <c r="AB55" s="50" t="str">
        <f t="shared" si="44"/>
        <v>Sep</v>
      </c>
      <c r="AC55" s="69">
        <f t="shared" si="45"/>
        <v>5572</v>
      </c>
      <c r="AD55" s="69">
        <f t="shared" si="46"/>
        <v>4970</v>
      </c>
      <c r="AE55" s="69">
        <f t="shared" si="103"/>
        <v>3680</v>
      </c>
      <c r="AF55" s="69">
        <f t="shared" si="47"/>
        <v>1701</v>
      </c>
      <c r="AG55" s="69">
        <f t="shared" si="48"/>
        <v>0</v>
      </c>
      <c r="AH55" s="69">
        <f t="shared" si="49"/>
        <v>0</v>
      </c>
      <c r="AI55" s="69">
        <f t="shared" si="50"/>
        <v>0</v>
      </c>
      <c r="AJ55" s="69">
        <f t="shared" si="51"/>
        <v>0</v>
      </c>
      <c r="AK55" s="50" t="str">
        <f t="shared" si="52"/>
        <v>Sep</v>
      </c>
      <c r="AL55" s="69">
        <f t="shared" si="53"/>
        <v>5572</v>
      </c>
      <c r="AM55" s="69">
        <f t="shared" si="54"/>
        <v>4970</v>
      </c>
      <c r="AN55" s="69">
        <f t="shared" si="104"/>
        <v>3680</v>
      </c>
      <c r="AO55" s="69">
        <f t="shared" si="55"/>
        <v>1701</v>
      </c>
      <c r="AP55" s="69">
        <f t="shared" si="56"/>
        <v>0</v>
      </c>
      <c r="AQ55" s="69">
        <f t="shared" si="57"/>
        <v>0</v>
      </c>
      <c r="AR55" s="69">
        <f t="shared" si="58"/>
        <v>0</v>
      </c>
      <c r="AS55" s="69">
        <f t="shared" si="59"/>
        <v>0</v>
      </c>
      <c r="AT55" s="50" t="str">
        <f t="shared" si="60"/>
        <v>Sep</v>
      </c>
      <c r="AU55" s="69">
        <f t="shared" si="61"/>
        <v>5572</v>
      </c>
      <c r="AV55" s="69">
        <f t="shared" si="62"/>
        <v>4970</v>
      </c>
      <c r="AW55" s="69">
        <f t="shared" si="105"/>
        <v>3680</v>
      </c>
      <c r="AX55" s="69">
        <f t="shared" si="63"/>
        <v>1701</v>
      </c>
      <c r="AY55" s="69">
        <f t="shared" si="64"/>
        <v>0</v>
      </c>
      <c r="AZ55" s="69">
        <f t="shared" si="65"/>
        <v>0</v>
      </c>
      <c r="BA55" s="69">
        <f t="shared" si="66"/>
        <v>0</v>
      </c>
      <c r="BB55" s="69">
        <f t="shared" si="67"/>
        <v>0</v>
      </c>
      <c r="BC55" s="50" t="str">
        <f t="shared" si="68"/>
        <v>Sep</v>
      </c>
      <c r="BD55" s="69">
        <f t="shared" si="69"/>
        <v>5572</v>
      </c>
      <c r="BE55" s="69">
        <f t="shared" si="70"/>
        <v>4970</v>
      </c>
      <c r="BF55" s="69">
        <f t="shared" si="106"/>
        <v>3680</v>
      </c>
      <c r="BG55" s="69">
        <f t="shared" si="71"/>
        <v>1701</v>
      </c>
      <c r="BH55" s="69">
        <f t="shared" si="72"/>
        <v>0</v>
      </c>
      <c r="BI55" s="69">
        <f t="shared" si="73"/>
        <v>0</v>
      </c>
      <c r="BJ55" s="69">
        <f t="shared" si="74"/>
        <v>0</v>
      </c>
      <c r="BK55" s="69">
        <f t="shared" si="75"/>
        <v>0</v>
      </c>
      <c r="BL55" s="50" t="str">
        <f t="shared" si="76"/>
        <v>Sep</v>
      </c>
      <c r="BM55" s="69">
        <f t="shared" si="77"/>
        <v>5572</v>
      </c>
      <c r="BN55" s="69">
        <f t="shared" si="78"/>
        <v>4970</v>
      </c>
      <c r="BO55" s="69">
        <f t="shared" si="107"/>
        <v>3680</v>
      </c>
      <c r="BP55" s="69">
        <f t="shared" si="79"/>
        <v>1701</v>
      </c>
      <c r="BQ55" s="69">
        <f t="shared" si="80"/>
        <v>0</v>
      </c>
      <c r="BR55" s="69">
        <f t="shared" si="81"/>
        <v>0</v>
      </c>
      <c r="BS55" s="69">
        <f t="shared" si="82"/>
        <v>0</v>
      </c>
      <c r="BT55" s="69">
        <f t="shared" si="83"/>
        <v>0</v>
      </c>
      <c r="BU55" s="50" t="str">
        <f t="shared" si="84"/>
        <v>Sep</v>
      </c>
      <c r="BV55" s="69">
        <f t="shared" si="85"/>
        <v>5572</v>
      </c>
      <c r="BW55" s="69">
        <f t="shared" si="86"/>
        <v>4970</v>
      </c>
      <c r="BX55" s="69">
        <f t="shared" si="108"/>
        <v>3680</v>
      </c>
      <c r="BY55" s="69">
        <f t="shared" si="87"/>
        <v>1701</v>
      </c>
      <c r="BZ55" s="69">
        <f t="shared" si="88"/>
        <v>0</v>
      </c>
      <c r="CA55" s="69">
        <f t="shared" si="89"/>
        <v>0</v>
      </c>
      <c r="CB55" s="69">
        <f t="shared" si="90"/>
        <v>0</v>
      </c>
      <c r="CC55" s="69">
        <f t="shared" si="91"/>
        <v>0</v>
      </c>
      <c r="CD55" s="50" t="str">
        <f t="shared" si="92"/>
        <v>Sep</v>
      </c>
      <c r="CE55" s="69">
        <f t="shared" si="93"/>
        <v>5572</v>
      </c>
      <c r="CF55" s="69">
        <f t="shared" si="94"/>
        <v>4970</v>
      </c>
      <c r="CG55" s="69">
        <f t="shared" si="109"/>
        <v>3680</v>
      </c>
      <c r="CH55" s="69">
        <f t="shared" si="95"/>
        <v>1701</v>
      </c>
      <c r="CI55" s="69">
        <f t="shared" si="96"/>
        <v>0</v>
      </c>
      <c r="CJ55" s="69">
        <f t="shared" si="97"/>
        <v>0</v>
      </c>
      <c r="CK55" s="69">
        <f t="shared" si="98"/>
        <v>0</v>
      </c>
      <c r="CL55" s="69">
        <f t="shared" si="99"/>
        <v>0</v>
      </c>
    </row>
    <row r="56" spans="1:90" ht="13.7" customHeight="1">
      <c r="A56" s="50" t="str">
        <f t="shared" si="20"/>
        <v>Oct</v>
      </c>
      <c r="B56" s="41">
        <f t="shared" si="21"/>
        <v>5591</v>
      </c>
      <c r="C56" s="41">
        <f t="shared" si="22"/>
        <v>5047</v>
      </c>
      <c r="D56" s="41">
        <f t="shared" si="100"/>
        <v>3814</v>
      </c>
      <c r="E56" s="41">
        <f t="shared" si="23"/>
        <v>1892</v>
      </c>
      <c r="F56" s="41">
        <f t="shared" si="24"/>
        <v>0</v>
      </c>
      <c r="G56" s="41">
        <f t="shared" si="25"/>
        <v>0</v>
      </c>
      <c r="H56" s="41">
        <f t="shared" si="26"/>
        <v>0</v>
      </c>
      <c r="I56" s="41">
        <f t="shared" si="27"/>
        <v>0</v>
      </c>
      <c r="J56" s="68" t="str">
        <f t="shared" si="28"/>
        <v>Oct</v>
      </c>
      <c r="K56" s="41">
        <f t="shared" si="29"/>
        <v>5591</v>
      </c>
      <c r="L56" s="69">
        <f t="shared" si="30"/>
        <v>5047</v>
      </c>
      <c r="M56" s="69">
        <f t="shared" si="101"/>
        <v>3814</v>
      </c>
      <c r="N56" s="69">
        <f t="shared" si="31"/>
        <v>1892</v>
      </c>
      <c r="O56" s="69">
        <f t="shared" si="32"/>
        <v>0</v>
      </c>
      <c r="P56" s="69">
        <f t="shared" si="33"/>
        <v>0</v>
      </c>
      <c r="Q56" s="69">
        <f t="shared" si="34"/>
        <v>0</v>
      </c>
      <c r="R56" s="69">
        <f t="shared" si="35"/>
        <v>0</v>
      </c>
      <c r="S56" s="50" t="str">
        <f t="shared" si="36"/>
        <v>Oct</v>
      </c>
      <c r="T56" s="69">
        <f t="shared" si="37"/>
        <v>5591</v>
      </c>
      <c r="U56" s="69">
        <f t="shared" si="38"/>
        <v>5047</v>
      </c>
      <c r="V56" s="69">
        <f t="shared" si="102"/>
        <v>3814</v>
      </c>
      <c r="W56" s="69">
        <f t="shared" si="39"/>
        <v>1892</v>
      </c>
      <c r="X56" s="69">
        <f t="shared" si="40"/>
        <v>0</v>
      </c>
      <c r="Y56" s="69">
        <f t="shared" si="41"/>
        <v>0</v>
      </c>
      <c r="Z56" s="69">
        <f t="shared" si="42"/>
        <v>0</v>
      </c>
      <c r="AA56" s="69">
        <f t="shared" si="43"/>
        <v>0</v>
      </c>
      <c r="AB56" s="50" t="str">
        <f t="shared" si="44"/>
        <v>Oct</v>
      </c>
      <c r="AC56" s="69">
        <f t="shared" si="45"/>
        <v>5591</v>
      </c>
      <c r="AD56" s="69">
        <f t="shared" si="46"/>
        <v>5047</v>
      </c>
      <c r="AE56" s="69">
        <f t="shared" si="103"/>
        <v>3814</v>
      </c>
      <c r="AF56" s="69">
        <f t="shared" si="47"/>
        <v>1892</v>
      </c>
      <c r="AG56" s="69">
        <f t="shared" si="48"/>
        <v>0</v>
      </c>
      <c r="AH56" s="69">
        <f t="shared" si="49"/>
        <v>0</v>
      </c>
      <c r="AI56" s="69">
        <f t="shared" si="50"/>
        <v>0</v>
      </c>
      <c r="AJ56" s="69">
        <f t="shared" si="51"/>
        <v>0</v>
      </c>
      <c r="AK56" s="50" t="str">
        <f t="shared" si="52"/>
        <v>Oct</v>
      </c>
      <c r="AL56" s="69">
        <f t="shared" si="53"/>
        <v>5591</v>
      </c>
      <c r="AM56" s="69">
        <f t="shared" si="54"/>
        <v>5047</v>
      </c>
      <c r="AN56" s="69">
        <f t="shared" si="104"/>
        <v>3814</v>
      </c>
      <c r="AO56" s="69">
        <f t="shared" si="55"/>
        <v>1892</v>
      </c>
      <c r="AP56" s="69">
        <f t="shared" si="56"/>
        <v>0</v>
      </c>
      <c r="AQ56" s="69">
        <f t="shared" si="57"/>
        <v>0</v>
      </c>
      <c r="AR56" s="69">
        <f t="shared" si="58"/>
        <v>0</v>
      </c>
      <c r="AS56" s="69">
        <f t="shared" si="59"/>
        <v>0</v>
      </c>
      <c r="AT56" s="50" t="str">
        <f t="shared" si="60"/>
        <v>Oct</v>
      </c>
      <c r="AU56" s="69">
        <f t="shared" si="61"/>
        <v>5591</v>
      </c>
      <c r="AV56" s="69">
        <f t="shared" si="62"/>
        <v>5047</v>
      </c>
      <c r="AW56" s="69">
        <f t="shared" si="105"/>
        <v>3814</v>
      </c>
      <c r="AX56" s="69">
        <f t="shared" si="63"/>
        <v>1892</v>
      </c>
      <c r="AY56" s="69">
        <f t="shared" si="64"/>
        <v>0</v>
      </c>
      <c r="AZ56" s="69">
        <f t="shared" si="65"/>
        <v>0</v>
      </c>
      <c r="BA56" s="69">
        <f t="shared" si="66"/>
        <v>0</v>
      </c>
      <c r="BB56" s="69">
        <f t="shared" si="67"/>
        <v>0</v>
      </c>
      <c r="BC56" s="50" t="str">
        <f t="shared" si="68"/>
        <v>Oct</v>
      </c>
      <c r="BD56" s="69">
        <f t="shared" si="69"/>
        <v>5591</v>
      </c>
      <c r="BE56" s="69">
        <f t="shared" si="70"/>
        <v>5047</v>
      </c>
      <c r="BF56" s="69">
        <f t="shared" si="106"/>
        <v>3814</v>
      </c>
      <c r="BG56" s="69">
        <f t="shared" si="71"/>
        <v>1892</v>
      </c>
      <c r="BH56" s="69">
        <f t="shared" si="72"/>
        <v>0</v>
      </c>
      <c r="BI56" s="69">
        <f t="shared" si="73"/>
        <v>0</v>
      </c>
      <c r="BJ56" s="69">
        <f t="shared" si="74"/>
        <v>0</v>
      </c>
      <c r="BK56" s="69">
        <f t="shared" si="75"/>
        <v>0</v>
      </c>
      <c r="BL56" s="50" t="str">
        <f t="shared" si="76"/>
        <v>Oct</v>
      </c>
      <c r="BM56" s="69">
        <f t="shared" si="77"/>
        <v>5591</v>
      </c>
      <c r="BN56" s="69">
        <f t="shared" si="78"/>
        <v>5047</v>
      </c>
      <c r="BO56" s="69">
        <f t="shared" si="107"/>
        <v>3814</v>
      </c>
      <c r="BP56" s="69">
        <f t="shared" si="79"/>
        <v>1892</v>
      </c>
      <c r="BQ56" s="69">
        <f t="shared" si="80"/>
        <v>0</v>
      </c>
      <c r="BR56" s="69">
        <f t="shared" si="81"/>
        <v>0</v>
      </c>
      <c r="BS56" s="69">
        <f t="shared" si="82"/>
        <v>0</v>
      </c>
      <c r="BT56" s="69">
        <f t="shared" si="83"/>
        <v>0</v>
      </c>
      <c r="BU56" s="50" t="str">
        <f t="shared" si="84"/>
        <v>Oct</v>
      </c>
      <c r="BV56" s="69">
        <f t="shared" si="85"/>
        <v>5591</v>
      </c>
      <c r="BW56" s="69">
        <f t="shared" si="86"/>
        <v>5047</v>
      </c>
      <c r="BX56" s="69">
        <f t="shared" si="108"/>
        <v>3814</v>
      </c>
      <c r="BY56" s="69">
        <f t="shared" si="87"/>
        <v>1892</v>
      </c>
      <c r="BZ56" s="69">
        <f t="shared" si="88"/>
        <v>0</v>
      </c>
      <c r="CA56" s="69">
        <f t="shared" si="89"/>
        <v>0</v>
      </c>
      <c r="CB56" s="69">
        <f t="shared" si="90"/>
        <v>0</v>
      </c>
      <c r="CC56" s="69">
        <f t="shared" si="91"/>
        <v>0</v>
      </c>
      <c r="CD56" s="50" t="str">
        <f t="shared" si="92"/>
        <v>Oct</v>
      </c>
      <c r="CE56" s="69">
        <f t="shared" si="93"/>
        <v>5591</v>
      </c>
      <c r="CF56" s="69">
        <f t="shared" si="94"/>
        <v>5047</v>
      </c>
      <c r="CG56" s="69">
        <f t="shared" si="109"/>
        <v>3814</v>
      </c>
      <c r="CH56" s="69">
        <f t="shared" si="95"/>
        <v>1892</v>
      </c>
      <c r="CI56" s="69">
        <f t="shared" si="96"/>
        <v>0</v>
      </c>
      <c r="CJ56" s="69">
        <f t="shared" si="97"/>
        <v>0</v>
      </c>
      <c r="CK56" s="69">
        <f t="shared" si="98"/>
        <v>0</v>
      </c>
      <c r="CL56" s="69">
        <f t="shared" si="99"/>
        <v>0</v>
      </c>
    </row>
    <row r="57" spans="1:90" ht="13.7" customHeight="1">
      <c r="A57" s="50" t="str">
        <f t="shared" si="20"/>
        <v>Nov</v>
      </c>
      <c r="B57" s="41">
        <f t="shared" si="21"/>
        <v>5606</v>
      </c>
      <c r="C57" s="41">
        <f t="shared" si="22"/>
        <v>5118</v>
      </c>
      <c r="D57" s="41">
        <f t="shared" si="100"/>
        <v>3943</v>
      </c>
      <c r="E57" s="41">
        <f t="shared" si="23"/>
        <v>2079</v>
      </c>
      <c r="F57" s="41">
        <f t="shared" si="24"/>
        <v>0</v>
      </c>
      <c r="G57" s="41">
        <f t="shared" si="25"/>
        <v>0</v>
      </c>
      <c r="H57" s="41">
        <f t="shared" si="26"/>
        <v>0</v>
      </c>
      <c r="I57" s="41">
        <f t="shared" si="27"/>
        <v>0</v>
      </c>
      <c r="J57" s="68" t="str">
        <f t="shared" si="28"/>
        <v>Nov</v>
      </c>
      <c r="K57" s="41">
        <f t="shared" si="29"/>
        <v>5606</v>
      </c>
      <c r="L57" s="69">
        <f t="shared" si="30"/>
        <v>5118</v>
      </c>
      <c r="M57" s="69">
        <f t="shared" si="101"/>
        <v>3943</v>
      </c>
      <c r="N57" s="69">
        <f t="shared" si="31"/>
        <v>2079</v>
      </c>
      <c r="O57" s="69">
        <f t="shared" si="32"/>
        <v>0</v>
      </c>
      <c r="P57" s="69">
        <f t="shared" si="33"/>
        <v>0</v>
      </c>
      <c r="Q57" s="69">
        <f t="shared" si="34"/>
        <v>0</v>
      </c>
      <c r="R57" s="69">
        <f t="shared" si="35"/>
        <v>0</v>
      </c>
      <c r="S57" s="50" t="str">
        <f t="shared" si="36"/>
        <v>Nov</v>
      </c>
      <c r="T57" s="69">
        <f t="shared" si="37"/>
        <v>5606</v>
      </c>
      <c r="U57" s="69">
        <f t="shared" si="38"/>
        <v>5118</v>
      </c>
      <c r="V57" s="69">
        <f t="shared" si="102"/>
        <v>3943</v>
      </c>
      <c r="W57" s="69">
        <f t="shared" si="39"/>
        <v>2079</v>
      </c>
      <c r="X57" s="69">
        <f t="shared" si="40"/>
        <v>0</v>
      </c>
      <c r="Y57" s="69">
        <f t="shared" si="41"/>
        <v>0</v>
      </c>
      <c r="Z57" s="69">
        <f t="shared" si="42"/>
        <v>0</v>
      </c>
      <c r="AA57" s="69">
        <f t="shared" si="43"/>
        <v>0</v>
      </c>
      <c r="AB57" s="50" t="str">
        <f t="shared" si="44"/>
        <v>Nov</v>
      </c>
      <c r="AC57" s="69">
        <f t="shared" si="45"/>
        <v>5606</v>
      </c>
      <c r="AD57" s="69">
        <f t="shared" si="46"/>
        <v>5118</v>
      </c>
      <c r="AE57" s="69">
        <f t="shared" si="103"/>
        <v>3943</v>
      </c>
      <c r="AF57" s="69">
        <f t="shared" si="47"/>
        <v>2079</v>
      </c>
      <c r="AG57" s="69">
        <f t="shared" si="48"/>
        <v>0</v>
      </c>
      <c r="AH57" s="69">
        <f t="shared" si="49"/>
        <v>0</v>
      </c>
      <c r="AI57" s="69">
        <f t="shared" si="50"/>
        <v>0</v>
      </c>
      <c r="AJ57" s="69">
        <f t="shared" si="51"/>
        <v>0</v>
      </c>
      <c r="AK57" s="50" t="str">
        <f t="shared" si="52"/>
        <v>Nov</v>
      </c>
      <c r="AL57" s="69">
        <f t="shared" si="53"/>
        <v>5606</v>
      </c>
      <c r="AM57" s="69">
        <f t="shared" si="54"/>
        <v>5118</v>
      </c>
      <c r="AN57" s="69">
        <f t="shared" si="104"/>
        <v>3943</v>
      </c>
      <c r="AO57" s="69">
        <f t="shared" si="55"/>
        <v>2079</v>
      </c>
      <c r="AP57" s="69">
        <f t="shared" si="56"/>
        <v>0</v>
      </c>
      <c r="AQ57" s="69">
        <f t="shared" si="57"/>
        <v>0</v>
      </c>
      <c r="AR57" s="69">
        <f t="shared" si="58"/>
        <v>0</v>
      </c>
      <c r="AS57" s="69">
        <f t="shared" si="59"/>
        <v>0</v>
      </c>
      <c r="AT57" s="50" t="str">
        <f t="shared" si="60"/>
        <v>Nov</v>
      </c>
      <c r="AU57" s="69">
        <f t="shared" si="61"/>
        <v>5606</v>
      </c>
      <c r="AV57" s="69">
        <f t="shared" si="62"/>
        <v>5118</v>
      </c>
      <c r="AW57" s="69">
        <f t="shared" si="105"/>
        <v>3943</v>
      </c>
      <c r="AX57" s="69">
        <f t="shared" si="63"/>
        <v>2079</v>
      </c>
      <c r="AY57" s="69">
        <f t="shared" si="64"/>
        <v>0</v>
      </c>
      <c r="AZ57" s="69">
        <f t="shared" si="65"/>
        <v>0</v>
      </c>
      <c r="BA57" s="69">
        <f t="shared" si="66"/>
        <v>0</v>
      </c>
      <c r="BB57" s="69">
        <f t="shared" si="67"/>
        <v>0</v>
      </c>
      <c r="BC57" s="50" t="str">
        <f t="shared" si="68"/>
        <v>Nov</v>
      </c>
      <c r="BD57" s="69">
        <f t="shared" si="69"/>
        <v>5606</v>
      </c>
      <c r="BE57" s="69">
        <f t="shared" si="70"/>
        <v>5118</v>
      </c>
      <c r="BF57" s="69">
        <f t="shared" si="106"/>
        <v>3943</v>
      </c>
      <c r="BG57" s="69">
        <f t="shared" si="71"/>
        <v>2079</v>
      </c>
      <c r="BH57" s="69">
        <f t="shared" si="72"/>
        <v>0</v>
      </c>
      <c r="BI57" s="69">
        <f t="shared" si="73"/>
        <v>0</v>
      </c>
      <c r="BJ57" s="69">
        <f t="shared" si="74"/>
        <v>0</v>
      </c>
      <c r="BK57" s="69">
        <f t="shared" si="75"/>
        <v>0</v>
      </c>
      <c r="BL57" s="50" t="str">
        <f t="shared" si="76"/>
        <v>Nov</v>
      </c>
      <c r="BM57" s="69">
        <f t="shared" si="77"/>
        <v>5606</v>
      </c>
      <c r="BN57" s="69">
        <f t="shared" si="78"/>
        <v>5118</v>
      </c>
      <c r="BO57" s="69">
        <f t="shared" si="107"/>
        <v>3943</v>
      </c>
      <c r="BP57" s="69">
        <f t="shared" si="79"/>
        <v>2079</v>
      </c>
      <c r="BQ57" s="69">
        <f t="shared" si="80"/>
        <v>0</v>
      </c>
      <c r="BR57" s="69">
        <f t="shared" si="81"/>
        <v>0</v>
      </c>
      <c r="BS57" s="69">
        <f t="shared" si="82"/>
        <v>0</v>
      </c>
      <c r="BT57" s="69">
        <f t="shared" si="83"/>
        <v>0</v>
      </c>
      <c r="BU57" s="50" t="str">
        <f t="shared" si="84"/>
        <v>Nov</v>
      </c>
      <c r="BV57" s="69">
        <f t="shared" si="85"/>
        <v>5606</v>
      </c>
      <c r="BW57" s="69">
        <f t="shared" si="86"/>
        <v>5118</v>
      </c>
      <c r="BX57" s="69">
        <f t="shared" si="108"/>
        <v>3943</v>
      </c>
      <c r="BY57" s="69">
        <f t="shared" si="87"/>
        <v>2079</v>
      </c>
      <c r="BZ57" s="69">
        <f t="shared" si="88"/>
        <v>0</v>
      </c>
      <c r="CA57" s="69">
        <f t="shared" si="89"/>
        <v>0</v>
      </c>
      <c r="CB57" s="69">
        <f t="shared" si="90"/>
        <v>0</v>
      </c>
      <c r="CC57" s="69">
        <f t="shared" si="91"/>
        <v>0</v>
      </c>
      <c r="CD57" s="50" t="str">
        <f t="shared" si="92"/>
        <v>Nov</v>
      </c>
      <c r="CE57" s="69">
        <f t="shared" si="93"/>
        <v>5606</v>
      </c>
      <c r="CF57" s="69">
        <f t="shared" si="94"/>
        <v>5118</v>
      </c>
      <c r="CG57" s="69">
        <f t="shared" si="109"/>
        <v>3943</v>
      </c>
      <c r="CH57" s="69">
        <f t="shared" si="95"/>
        <v>2079</v>
      </c>
      <c r="CI57" s="69">
        <f t="shared" si="96"/>
        <v>0</v>
      </c>
      <c r="CJ57" s="69">
        <f t="shared" si="97"/>
        <v>0</v>
      </c>
      <c r="CK57" s="69">
        <f t="shared" si="98"/>
        <v>0</v>
      </c>
      <c r="CL57" s="69">
        <f t="shared" si="99"/>
        <v>0</v>
      </c>
    </row>
    <row r="58" spans="1:90" ht="13.7" customHeight="1">
      <c r="A58" s="50" t="str">
        <f t="shared" si="20"/>
        <v>Dec</v>
      </c>
      <c r="B58" s="41">
        <f t="shared" si="21"/>
        <v>5615</v>
      </c>
      <c r="C58" s="41">
        <f t="shared" si="22"/>
        <v>5185</v>
      </c>
      <c r="D58" s="41">
        <f t="shared" si="100"/>
        <v>4067</v>
      </c>
      <c r="E58" s="41">
        <f t="shared" si="23"/>
        <v>2260</v>
      </c>
      <c r="F58" s="41">
        <f t="shared" si="24"/>
        <v>0</v>
      </c>
      <c r="G58" s="41">
        <f t="shared" si="25"/>
        <v>0</v>
      </c>
      <c r="H58" s="41">
        <f t="shared" si="26"/>
        <v>0</v>
      </c>
      <c r="I58" s="41">
        <f t="shared" si="27"/>
        <v>0</v>
      </c>
      <c r="J58" s="68" t="str">
        <f t="shared" si="28"/>
        <v>Dec</v>
      </c>
      <c r="K58" s="41">
        <f t="shared" si="29"/>
        <v>5615</v>
      </c>
      <c r="L58" s="69">
        <f t="shared" si="30"/>
        <v>5185</v>
      </c>
      <c r="M58" s="69">
        <f t="shared" si="101"/>
        <v>4067</v>
      </c>
      <c r="N58" s="69">
        <f t="shared" si="31"/>
        <v>2260</v>
      </c>
      <c r="O58" s="69">
        <f t="shared" si="32"/>
        <v>0</v>
      </c>
      <c r="P58" s="69">
        <f t="shared" si="33"/>
        <v>0</v>
      </c>
      <c r="Q58" s="69">
        <f t="shared" si="34"/>
        <v>0</v>
      </c>
      <c r="R58" s="69">
        <f t="shared" si="35"/>
        <v>0</v>
      </c>
      <c r="S58" s="50" t="str">
        <f t="shared" si="36"/>
        <v>Dec</v>
      </c>
      <c r="T58" s="69">
        <f t="shared" si="37"/>
        <v>5615</v>
      </c>
      <c r="U58" s="69">
        <f t="shared" si="38"/>
        <v>5185</v>
      </c>
      <c r="V58" s="69">
        <f t="shared" si="102"/>
        <v>4067</v>
      </c>
      <c r="W58" s="69">
        <f t="shared" si="39"/>
        <v>2260</v>
      </c>
      <c r="X58" s="69">
        <f t="shared" si="40"/>
        <v>0</v>
      </c>
      <c r="Y58" s="69">
        <f t="shared" si="41"/>
        <v>0</v>
      </c>
      <c r="Z58" s="69">
        <f t="shared" si="42"/>
        <v>0</v>
      </c>
      <c r="AA58" s="69">
        <f t="shared" si="43"/>
        <v>0</v>
      </c>
      <c r="AB58" s="50" t="str">
        <f t="shared" si="44"/>
        <v>Dec</v>
      </c>
      <c r="AC58" s="69">
        <f t="shared" si="45"/>
        <v>5615</v>
      </c>
      <c r="AD58" s="69">
        <f t="shared" si="46"/>
        <v>5185</v>
      </c>
      <c r="AE58" s="69">
        <f t="shared" si="103"/>
        <v>4067</v>
      </c>
      <c r="AF58" s="69">
        <f t="shared" si="47"/>
        <v>2260</v>
      </c>
      <c r="AG58" s="69">
        <f t="shared" si="48"/>
        <v>0</v>
      </c>
      <c r="AH58" s="69">
        <f t="shared" si="49"/>
        <v>0</v>
      </c>
      <c r="AI58" s="69">
        <f t="shared" si="50"/>
        <v>0</v>
      </c>
      <c r="AJ58" s="69">
        <f t="shared" si="51"/>
        <v>0</v>
      </c>
      <c r="AK58" s="50" t="str">
        <f t="shared" si="52"/>
        <v>Dec</v>
      </c>
      <c r="AL58" s="69">
        <f t="shared" si="53"/>
        <v>5615</v>
      </c>
      <c r="AM58" s="69">
        <f t="shared" si="54"/>
        <v>5185</v>
      </c>
      <c r="AN58" s="69">
        <f t="shared" si="104"/>
        <v>4067</v>
      </c>
      <c r="AO58" s="69">
        <f t="shared" si="55"/>
        <v>2260</v>
      </c>
      <c r="AP58" s="69">
        <f t="shared" si="56"/>
        <v>0</v>
      </c>
      <c r="AQ58" s="69">
        <f t="shared" si="57"/>
        <v>0</v>
      </c>
      <c r="AR58" s="69">
        <f t="shared" si="58"/>
        <v>0</v>
      </c>
      <c r="AS58" s="69">
        <f t="shared" si="59"/>
        <v>0</v>
      </c>
      <c r="AT58" s="50" t="str">
        <f t="shared" si="60"/>
        <v>Dec</v>
      </c>
      <c r="AU58" s="69">
        <f t="shared" si="61"/>
        <v>5615</v>
      </c>
      <c r="AV58" s="69">
        <f t="shared" si="62"/>
        <v>5185</v>
      </c>
      <c r="AW58" s="69">
        <f t="shared" si="105"/>
        <v>4067</v>
      </c>
      <c r="AX58" s="69">
        <f t="shared" si="63"/>
        <v>2260</v>
      </c>
      <c r="AY58" s="69">
        <f t="shared" si="64"/>
        <v>0</v>
      </c>
      <c r="AZ58" s="69">
        <f t="shared" si="65"/>
        <v>0</v>
      </c>
      <c r="BA58" s="69">
        <f t="shared" si="66"/>
        <v>0</v>
      </c>
      <c r="BB58" s="69">
        <f t="shared" si="67"/>
        <v>0</v>
      </c>
      <c r="BC58" s="50" t="str">
        <f t="shared" si="68"/>
        <v>Dec</v>
      </c>
      <c r="BD58" s="69">
        <f t="shared" si="69"/>
        <v>5615</v>
      </c>
      <c r="BE58" s="69">
        <f t="shared" si="70"/>
        <v>5185</v>
      </c>
      <c r="BF58" s="69">
        <f t="shared" si="106"/>
        <v>4067</v>
      </c>
      <c r="BG58" s="69">
        <f t="shared" si="71"/>
        <v>2260</v>
      </c>
      <c r="BH58" s="69">
        <f t="shared" si="72"/>
        <v>0</v>
      </c>
      <c r="BI58" s="69">
        <f t="shared" si="73"/>
        <v>0</v>
      </c>
      <c r="BJ58" s="69">
        <f t="shared" si="74"/>
        <v>0</v>
      </c>
      <c r="BK58" s="69">
        <f t="shared" si="75"/>
        <v>0</v>
      </c>
      <c r="BL58" s="50" t="str">
        <f t="shared" si="76"/>
        <v>Dec</v>
      </c>
      <c r="BM58" s="69">
        <f t="shared" si="77"/>
        <v>5615</v>
      </c>
      <c r="BN58" s="69">
        <f t="shared" si="78"/>
        <v>5185</v>
      </c>
      <c r="BO58" s="69">
        <f t="shared" si="107"/>
        <v>4067</v>
      </c>
      <c r="BP58" s="69">
        <f t="shared" si="79"/>
        <v>2260</v>
      </c>
      <c r="BQ58" s="69">
        <f t="shared" si="80"/>
        <v>0</v>
      </c>
      <c r="BR58" s="69">
        <f t="shared" si="81"/>
        <v>0</v>
      </c>
      <c r="BS58" s="69">
        <f t="shared" si="82"/>
        <v>0</v>
      </c>
      <c r="BT58" s="69">
        <f t="shared" si="83"/>
        <v>0</v>
      </c>
      <c r="BU58" s="50" t="str">
        <f t="shared" si="84"/>
        <v>Dec</v>
      </c>
      <c r="BV58" s="69">
        <f t="shared" si="85"/>
        <v>5615</v>
      </c>
      <c r="BW58" s="69">
        <f t="shared" si="86"/>
        <v>5185</v>
      </c>
      <c r="BX58" s="69">
        <f t="shared" si="108"/>
        <v>4067</v>
      </c>
      <c r="BY58" s="69">
        <f t="shared" si="87"/>
        <v>2260</v>
      </c>
      <c r="BZ58" s="69">
        <f t="shared" si="88"/>
        <v>0</v>
      </c>
      <c r="CA58" s="69">
        <f t="shared" si="89"/>
        <v>0</v>
      </c>
      <c r="CB58" s="69">
        <f t="shared" si="90"/>
        <v>0</v>
      </c>
      <c r="CC58" s="69">
        <f t="shared" si="91"/>
        <v>0</v>
      </c>
      <c r="CD58" s="50" t="str">
        <f t="shared" si="92"/>
        <v>Dec</v>
      </c>
      <c r="CE58" s="69">
        <f t="shared" si="93"/>
        <v>5615</v>
      </c>
      <c r="CF58" s="69">
        <f t="shared" si="94"/>
        <v>5185</v>
      </c>
      <c r="CG58" s="69">
        <f t="shared" si="109"/>
        <v>4067</v>
      </c>
      <c r="CH58" s="69">
        <f t="shared" si="95"/>
        <v>2260</v>
      </c>
      <c r="CI58" s="69">
        <f t="shared" si="96"/>
        <v>0</v>
      </c>
      <c r="CJ58" s="69">
        <f t="shared" si="97"/>
        <v>0</v>
      </c>
      <c r="CK58" s="69">
        <f t="shared" si="98"/>
        <v>0</v>
      </c>
      <c r="CL58" s="69">
        <f t="shared" si="99"/>
        <v>0</v>
      </c>
    </row>
    <row r="59" spans="1:90" ht="13.7" customHeight="1">
      <c r="A59" s="38"/>
      <c r="B59" s="41">
        <f t="shared" ref="B59:I59" si="110">SUM(B47:B58)</f>
        <v>65700</v>
      </c>
      <c r="C59" s="41">
        <f t="shared" si="110"/>
        <v>56754</v>
      </c>
      <c r="D59" s="41">
        <f t="shared" si="110"/>
        <v>39552</v>
      </c>
      <c r="E59" s="41">
        <f t="shared" si="110"/>
        <v>14087</v>
      </c>
      <c r="F59" s="41">
        <f t="shared" si="110"/>
        <v>0</v>
      </c>
      <c r="G59" s="41">
        <f t="shared" si="110"/>
        <v>0</v>
      </c>
      <c r="H59" s="41">
        <f t="shared" si="110"/>
        <v>0</v>
      </c>
      <c r="I59" s="41">
        <f t="shared" si="110"/>
        <v>0</v>
      </c>
      <c r="J59" s="17"/>
      <c r="K59" s="41">
        <f t="shared" ref="K59:R59" si="111">SUM(K47:K58)</f>
        <v>65700</v>
      </c>
      <c r="L59" s="69">
        <f t="shared" si="111"/>
        <v>56754</v>
      </c>
      <c r="M59" s="69">
        <f t="shared" si="111"/>
        <v>39552</v>
      </c>
      <c r="N59" s="69">
        <f t="shared" si="111"/>
        <v>14087</v>
      </c>
      <c r="O59" s="69">
        <f t="shared" si="111"/>
        <v>0</v>
      </c>
      <c r="P59" s="69">
        <f t="shared" si="111"/>
        <v>0</v>
      </c>
      <c r="Q59" s="69">
        <f t="shared" si="111"/>
        <v>0</v>
      </c>
      <c r="R59" s="69">
        <f t="shared" si="111"/>
        <v>0</v>
      </c>
      <c r="S59" s="38"/>
      <c r="T59" s="69">
        <f t="shared" ref="T59:AA59" si="112">SUM(T47:T58)</f>
        <v>65700</v>
      </c>
      <c r="U59" s="69">
        <f t="shared" si="112"/>
        <v>56754</v>
      </c>
      <c r="V59" s="69">
        <f t="shared" si="112"/>
        <v>39552</v>
      </c>
      <c r="W59" s="69">
        <f t="shared" si="112"/>
        <v>14087</v>
      </c>
      <c r="X59" s="69">
        <f t="shared" si="112"/>
        <v>0</v>
      </c>
      <c r="Y59" s="69">
        <f t="shared" si="112"/>
        <v>0</v>
      </c>
      <c r="Z59" s="69">
        <f t="shared" si="112"/>
        <v>0</v>
      </c>
      <c r="AA59" s="69">
        <f t="shared" si="112"/>
        <v>0</v>
      </c>
      <c r="AB59" s="38"/>
      <c r="AC59" s="69">
        <f t="shared" ref="AC59:AJ59" si="113">SUM(AC47:AC58)</f>
        <v>65700</v>
      </c>
      <c r="AD59" s="69">
        <f t="shared" si="113"/>
        <v>56754</v>
      </c>
      <c r="AE59" s="69">
        <f t="shared" si="113"/>
        <v>39552</v>
      </c>
      <c r="AF59" s="69">
        <f t="shared" si="113"/>
        <v>14087</v>
      </c>
      <c r="AG59" s="69">
        <f t="shared" si="113"/>
        <v>0</v>
      </c>
      <c r="AH59" s="69">
        <f t="shared" si="113"/>
        <v>0</v>
      </c>
      <c r="AI59" s="69">
        <f t="shared" si="113"/>
        <v>0</v>
      </c>
      <c r="AJ59" s="69">
        <f t="shared" si="113"/>
        <v>0</v>
      </c>
      <c r="AK59" s="38"/>
      <c r="AL59" s="69">
        <f t="shared" ref="AL59:AS59" si="114">SUM(AL47:AL58)</f>
        <v>65700</v>
      </c>
      <c r="AM59" s="69">
        <f t="shared" si="114"/>
        <v>56754</v>
      </c>
      <c r="AN59" s="69">
        <f t="shared" si="114"/>
        <v>39552</v>
      </c>
      <c r="AO59" s="69">
        <f t="shared" si="114"/>
        <v>14087</v>
      </c>
      <c r="AP59" s="69">
        <f t="shared" si="114"/>
        <v>0</v>
      </c>
      <c r="AQ59" s="69">
        <f t="shared" si="114"/>
        <v>0</v>
      </c>
      <c r="AR59" s="69">
        <f t="shared" si="114"/>
        <v>0</v>
      </c>
      <c r="AS59" s="69">
        <f t="shared" si="114"/>
        <v>0</v>
      </c>
      <c r="AT59" s="38"/>
      <c r="AU59" s="69">
        <f t="shared" ref="AU59:BB59" si="115">SUM(AU47:AU58)</f>
        <v>65700</v>
      </c>
      <c r="AV59" s="69">
        <f t="shared" si="115"/>
        <v>56754</v>
      </c>
      <c r="AW59" s="69">
        <f t="shared" si="115"/>
        <v>39552</v>
      </c>
      <c r="AX59" s="69">
        <f t="shared" si="115"/>
        <v>14087</v>
      </c>
      <c r="AY59" s="69">
        <f t="shared" si="115"/>
        <v>0</v>
      </c>
      <c r="AZ59" s="69">
        <f t="shared" si="115"/>
        <v>0</v>
      </c>
      <c r="BA59" s="69">
        <f t="shared" si="115"/>
        <v>0</v>
      </c>
      <c r="BB59" s="69">
        <f t="shared" si="115"/>
        <v>0</v>
      </c>
      <c r="BC59" s="38"/>
      <c r="BD59" s="69">
        <f t="shared" ref="BD59:BK59" si="116">SUM(BD47:BD58)</f>
        <v>65700</v>
      </c>
      <c r="BE59" s="69">
        <f t="shared" si="116"/>
        <v>56754</v>
      </c>
      <c r="BF59" s="69">
        <f t="shared" si="116"/>
        <v>39552</v>
      </c>
      <c r="BG59" s="69">
        <f t="shared" si="116"/>
        <v>14087</v>
      </c>
      <c r="BH59" s="69">
        <f t="shared" si="116"/>
        <v>0</v>
      </c>
      <c r="BI59" s="69">
        <f t="shared" si="116"/>
        <v>0</v>
      </c>
      <c r="BJ59" s="69">
        <f t="shared" si="116"/>
        <v>0</v>
      </c>
      <c r="BK59" s="69">
        <f t="shared" si="116"/>
        <v>0</v>
      </c>
      <c r="BL59" s="38"/>
      <c r="BM59" s="69">
        <f t="shared" ref="BM59:BT59" si="117">SUM(BM47:BM58)</f>
        <v>65700</v>
      </c>
      <c r="BN59" s="69">
        <f t="shared" si="117"/>
        <v>56754</v>
      </c>
      <c r="BO59" s="69">
        <f t="shared" si="117"/>
        <v>39552</v>
      </c>
      <c r="BP59" s="69">
        <f t="shared" si="117"/>
        <v>14087</v>
      </c>
      <c r="BQ59" s="69">
        <f t="shared" si="117"/>
        <v>0</v>
      </c>
      <c r="BR59" s="69">
        <f t="shared" si="117"/>
        <v>0</v>
      </c>
      <c r="BS59" s="69">
        <f t="shared" si="117"/>
        <v>0</v>
      </c>
      <c r="BT59" s="69">
        <f t="shared" si="117"/>
        <v>0</v>
      </c>
      <c r="BU59" s="38"/>
      <c r="BV59" s="69">
        <f t="shared" ref="BV59:CC59" si="118">SUM(BV47:BV58)</f>
        <v>65700</v>
      </c>
      <c r="BW59" s="69">
        <f t="shared" si="118"/>
        <v>56754</v>
      </c>
      <c r="BX59" s="69">
        <f t="shared" si="118"/>
        <v>39552</v>
      </c>
      <c r="BY59" s="69">
        <f t="shared" si="118"/>
        <v>14087</v>
      </c>
      <c r="BZ59" s="69">
        <f t="shared" si="118"/>
        <v>0</v>
      </c>
      <c r="CA59" s="69">
        <f t="shared" si="118"/>
        <v>0</v>
      </c>
      <c r="CB59" s="69">
        <f t="shared" si="118"/>
        <v>0</v>
      </c>
      <c r="CC59" s="69">
        <f t="shared" si="118"/>
        <v>0</v>
      </c>
      <c r="CD59" s="38"/>
      <c r="CE59" s="69">
        <f t="shared" ref="CE59:CL59" si="119">SUM(CE47:CE58)</f>
        <v>65700</v>
      </c>
      <c r="CF59" s="69">
        <f t="shared" si="119"/>
        <v>56754</v>
      </c>
      <c r="CG59" s="69">
        <f t="shared" si="119"/>
        <v>39552</v>
      </c>
      <c r="CH59" s="69">
        <f t="shared" si="119"/>
        <v>14087</v>
      </c>
      <c r="CI59" s="69">
        <f t="shared" si="119"/>
        <v>0</v>
      </c>
      <c r="CJ59" s="69">
        <f t="shared" si="119"/>
        <v>0</v>
      </c>
      <c r="CK59" s="69">
        <f t="shared" si="119"/>
        <v>0</v>
      </c>
      <c r="CL59" s="69">
        <f t="shared" si="119"/>
        <v>0</v>
      </c>
    </row>
    <row r="60" spans="1:90" ht="15.95" customHeight="1">
      <c r="A60" s="38"/>
      <c r="B60" s="44" t="s">
        <v>37</v>
      </c>
      <c r="C60" s="44" t="s">
        <v>38</v>
      </c>
      <c r="D60" s="44" t="s">
        <v>39</v>
      </c>
      <c r="E60" s="44" t="s">
        <v>40</v>
      </c>
      <c r="F60" s="44" t="s">
        <v>41</v>
      </c>
      <c r="G60" s="44" t="s">
        <v>42</v>
      </c>
      <c r="H60" s="44" t="s">
        <v>43</v>
      </c>
      <c r="I60" s="44" t="s">
        <v>44</v>
      </c>
      <c r="J60" s="44" t="s">
        <v>45</v>
      </c>
      <c r="K60" s="44" t="s">
        <v>46</v>
      </c>
      <c r="L60" s="64" t="s">
        <v>81</v>
      </c>
      <c r="M60" s="64" t="s">
        <v>82</v>
      </c>
      <c r="N60" s="64" t="s">
        <v>83</v>
      </c>
      <c r="O60" s="64" t="s">
        <v>84</v>
      </c>
      <c r="P60" s="64" t="s">
        <v>85</v>
      </c>
      <c r="Q60" s="64" t="s">
        <v>86</v>
      </c>
      <c r="R60" s="64" t="s">
        <v>87</v>
      </c>
      <c r="S60" s="64" t="s">
        <v>88</v>
      </c>
      <c r="T60" s="69"/>
      <c r="U60" s="38"/>
      <c r="V60" s="38"/>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8"/>
      <c r="BI60" s="38"/>
      <c r="BJ60" s="38"/>
      <c r="BK60" s="38"/>
      <c r="BL60" s="38"/>
      <c r="BM60" s="38"/>
      <c r="BN60" s="38"/>
      <c r="BO60" s="38"/>
      <c r="BP60" s="38"/>
      <c r="BQ60" s="38"/>
      <c r="BR60" s="38"/>
      <c r="BS60" s="38"/>
      <c r="BT60" s="38"/>
      <c r="BU60" s="38"/>
      <c r="BV60" s="38"/>
      <c r="BW60" s="38"/>
      <c r="BX60" s="38"/>
      <c r="BY60" s="38"/>
      <c r="BZ60" s="38"/>
      <c r="CA60" s="38"/>
      <c r="CB60" s="38"/>
      <c r="CC60" s="38"/>
      <c r="CD60" s="38"/>
      <c r="CE60" s="38"/>
      <c r="CF60" s="38"/>
      <c r="CG60" s="38"/>
      <c r="CH60" s="38"/>
      <c r="CI60" s="38"/>
      <c r="CJ60" s="38"/>
      <c r="CK60" s="38"/>
      <c r="CL60" s="38"/>
    </row>
    <row r="61" spans="1:90" ht="13.7" customHeight="1">
      <c r="A61" s="38"/>
      <c r="B61" s="41">
        <f>B59</f>
        <v>65700</v>
      </c>
      <c r="C61" s="41">
        <f>C59+K59</f>
        <v>122454</v>
      </c>
      <c r="D61" s="41">
        <f>D59+L59+T59</f>
        <v>162006</v>
      </c>
      <c r="E61" s="41">
        <f>E59+M59+U59+AC59</f>
        <v>176093</v>
      </c>
      <c r="F61" s="41">
        <f>F59+N59+V59+AD59+AL59</f>
        <v>176093</v>
      </c>
      <c r="G61" s="41">
        <f>G59+O59+W59+AE59+AM59+AU59</f>
        <v>176093</v>
      </c>
      <c r="H61" s="41">
        <f>H59+P59+X59+AF59+AN59+AV59+BD59</f>
        <v>176093</v>
      </c>
      <c r="I61" s="41">
        <f>I59+Q59+Y59+AG59+AO59+AW59+BE59+BM59</f>
        <v>176093</v>
      </c>
      <c r="J61" s="41">
        <f>R59+Z59+AH59+AP59+AX59+BF59+BN59+BV59</f>
        <v>176093</v>
      </c>
      <c r="K61" s="41">
        <f>AA59+AI59+AQ59+AY59+BG59+BO59+BW59+CE59</f>
        <v>176093</v>
      </c>
      <c r="L61" s="69">
        <f>AJ59+AR59+AZ59+BH59+BP59+BX59+CF59</f>
        <v>110393</v>
      </c>
      <c r="M61" s="69">
        <f>AS59+BA59+BI59+BQ59+BY59+CG59</f>
        <v>53639</v>
      </c>
      <c r="N61" s="69">
        <f>BB59+BJ59+BR59+BZ59+CH59</f>
        <v>14087</v>
      </c>
      <c r="O61" s="69">
        <f>BK59+BS59+CA59+CI59</f>
        <v>0</v>
      </c>
      <c r="P61" s="69">
        <f>BT59+CB59+CJ59</f>
        <v>0</v>
      </c>
      <c r="Q61" s="69">
        <f>CC59+CK59</f>
        <v>0</v>
      </c>
      <c r="R61" s="69">
        <f>CL59</f>
        <v>0</v>
      </c>
      <c r="S61" s="73">
        <v>0</v>
      </c>
      <c r="T61" s="69"/>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c r="BR61" s="38"/>
      <c r="BS61" s="38"/>
      <c r="BT61" s="38"/>
      <c r="BU61" s="38"/>
      <c r="BV61" s="38"/>
      <c r="BW61" s="38"/>
      <c r="BX61" s="38"/>
      <c r="BY61" s="38"/>
      <c r="BZ61" s="38"/>
      <c r="CA61" s="38"/>
      <c r="CB61" s="38"/>
      <c r="CC61" s="38"/>
      <c r="CD61" s="38"/>
      <c r="CE61" s="38"/>
      <c r="CF61" s="38"/>
      <c r="CG61" s="38"/>
      <c r="CH61" s="38"/>
      <c r="CI61" s="38"/>
      <c r="CJ61" s="38"/>
      <c r="CK61" s="38"/>
      <c r="CL61" s="38"/>
    </row>
  </sheetData>
  <mergeCells count="13">
    <mergeCell ref="A3:R3"/>
    <mergeCell ref="A1:CL1"/>
    <mergeCell ref="A2:CL2"/>
    <mergeCell ref="BC7:BK7"/>
    <mergeCell ref="BL7:BT7"/>
    <mergeCell ref="BU7:CC7"/>
    <mergeCell ref="CD7:CL7"/>
    <mergeCell ref="A7:I7"/>
    <mergeCell ref="J7:R7"/>
    <mergeCell ref="S7:AA7"/>
    <mergeCell ref="AB7:AJ7"/>
    <mergeCell ref="AK7:AS7"/>
    <mergeCell ref="AT7:BB7"/>
  </mergeCells>
  <pageMargins left="0.7" right="0.7" top="0.75" bottom="0.75" header="0.3" footer="0.3"/>
  <pageSetup orientation="portrait" r:id="rId1"/>
  <headerFooter>
    <oddFooter>&amp;C&amp;"Helvetica Neue,Regular"&amp;12&amp;K000000&amp;P</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L61"/>
  <sheetViews>
    <sheetView showGridLines="0" workbookViewId="0"/>
  </sheetViews>
  <sheetFormatPr defaultColWidth="9.5" defaultRowHeight="12.95" customHeight="1"/>
  <cols>
    <col min="1" max="1" width="5.5" style="5" customWidth="1"/>
    <col min="2" max="5" width="10.5" style="5" customWidth="1"/>
    <col min="6" max="12" width="11.5" style="5" customWidth="1"/>
    <col min="13" max="18" width="10.5" style="5" customWidth="1"/>
    <col min="19" max="19" width="9.5" style="5" customWidth="1"/>
    <col min="20" max="25" width="10.5" style="5" customWidth="1"/>
    <col min="26" max="26" width="9" style="5" customWidth="1"/>
    <col min="27" max="27" width="9.5" style="5" customWidth="1"/>
    <col min="28" max="28" width="5.5" style="5" customWidth="1"/>
    <col min="29" max="34" width="10.5" style="5" customWidth="1"/>
    <col min="35" max="36" width="9.5" style="5" customWidth="1"/>
    <col min="37" max="37" width="5.5" style="5" customWidth="1"/>
    <col min="38" max="43" width="10.5" style="5" customWidth="1"/>
    <col min="44" max="45" width="9.5" style="5" customWidth="1"/>
    <col min="46" max="46" width="5.5" style="5" customWidth="1"/>
    <col min="47" max="52" width="10.5" style="5" customWidth="1"/>
    <col min="53" max="54" width="9.5" style="5" customWidth="1"/>
    <col min="55" max="55" width="5.5" style="5" customWidth="1"/>
    <col min="56" max="61" width="10.5" style="5" customWidth="1"/>
    <col min="62" max="63" width="9.5" style="5" customWidth="1"/>
    <col min="64" max="64" width="5.5" style="5" customWidth="1"/>
    <col min="65" max="70" width="10.5" style="5" customWidth="1"/>
    <col min="71" max="72" width="9.5" style="5" customWidth="1"/>
    <col min="73" max="73" width="5.5" style="5" customWidth="1"/>
    <col min="74" max="79" width="10.5" style="5" customWidth="1"/>
    <col min="80" max="81" width="9.5" style="5" customWidth="1"/>
    <col min="82" max="82" width="5.5" style="5" customWidth="1"/>
    <col min="83" max="88" width="10.5" style="5" customWidth="1"/>
    <col min="89" max="91" width="9.5" style="5" customWidth="1"/>
    <col min="92" max="16384" width="9.5" style="5"/>
  </cols>
  <sheetData>
    <row r="1" spans="1:90" ht="35.450000000000003" customHeight="1">
      <c r="A1" s="120"/>
      <c r="B1" s="99"/>
      <c r="C1" s="99"/>
      <c r="D1" s="99"/>
      <c r="E1" s="99"/>
      <c r="F1" s="99"/>
      <c r="G1" s="99"/>
      <c r="H1" s="99"/>
      <c r="I1" s="99"/>
      <c r="J1" s="99"/>
      <c r="K1" s="99"/>
      <c r="L1" s="121"/>
      <c r="M1" s="121"/>
      <c r="N1" s="121"/>
      <c r="O1" s="121"/>
      <c r="P1" s="121"/>
      <c r="Q1" s="121"/>
      <c r="R1" s="121"/>
      <c r="S1" s="121"/>
      <c r="T1" s="121"/>
      <c r="U1" s="121"/>
      <c r="V1" s="121"/>
      <c r="W1" s="121"/>
      <c r="X1" s="121"/>
      <c r="Y1" s="121"/>
      <c r="Z1" s="121"/>
      <c r="AA1" s="121"/>
      <c r="AB1" s="121"/>
      <c r="AC1" s="121"/>
      <c r="AD1" s="121"/>
      <c r="AE1" s="121"/>
      <c r="AF1" s="121"/>
      <c r="AG1" s="121"/>
      <c r="AH1" s="121"/>
      <c r="AI1" s="121"/>
      <c r="AJ1" s="121"/>
      <c r="AK1" s="121"/>
      <c r="AL1" s="121"/>
      <c r="AM1" s="121"/>
      <c r="AN1" s="121"/>
      <c r="AO1" s="121"/>
      <c r="AP1" s="121"/>
      <c r="AQ1" s="121"/>
      <c r="AR1" s="121"/>
      <c r="AS1" s="121"/>
      <c r="AT1" s="121"/>
      <c r="AU1" s="121"/>
      <c r="AV1" s="121"/>
      <c r="AW1" s="121"/>
      <c r="AX1" s="121"/>
      <c r="AY1" s="121"/>
      <c r="AZ1" s="121"/>
      <c r="BA1" s="121"/>
      <c r="BB1" s="121"/>
      <c r="BC1" s="121"/>
      <c r="BD1" s="121"/>
      <c r="BE1" s="121"/>
      <c r="BF1" s="121"/>
      <c r="BG1" s="121"/>
      <c r="BH1" s="121"/>
      <c r="BI1" s="121"/>
      <c r="BJ1" s="121"/>
      <c r="BK1" s="121"/>
      <c r="BL1" s="121"/>
      <c r="BM1" s="121"/>
      <c r="BN1" s="121"/>
      <c r="BO1" s="121"/>
      <c r="BP1" s="121"/>
      <c r="BQ1" s="121"/>
      <c r="BR1" s="121"/>
      <c r="BS1" s="121"/>
      <c r="BT1" s="121"/>
      <c r="BU1" s="121"/>
      <c r="BV1" s="121"/>
      <c r="BW1" s="121"/>
      <c r="BX1" s="121"/>
      <c r="BY1" s="121"/>
      <c r="BZ1" s="121"/>
      <c r="CA1" s="121"/>
      <c r="CB1" s="121"/>
      <c r="CC1" s="121"/>
      <c r="CD1" s="121"/>
      <c r="CE1" s="121"/>
      <c r="CF1" s="121"/>
      <c r="CG1" s="121"/>
      <c r="CH1" s="121"/>
      <c r="CI1" s="121"/>
      <c r="CJ1" s="121"/>
      <c r="CK1" s="121"/>
      <c r="CL1" s="121"/>
    </row>
    <row r="2" spans="1:90" ht="17.45" customHeight="1">
      <c r="A2" s="127"/>
      <c r="B2" s="99"/>
      <c r="C2" s="99"/>
      <c r="D2" s="99"/>
      <c r="E2" s="99"/>
      <c r="F2" s="99"/>
      <c r="G2" s="99"/>
      <c r="H2" s="99"/>
      <c r="I2" s="99"/>
      <c r="J2" s="99"/>
      <c r="K2" s="99"/>
      <c r="L2" s="121"/>
      <c r="M2" s="121"/>
      <c r="N2" s="121"/>
      <c r="O2" s="121"/>
      <c r="P2" s="121"/>
      <c r="Q2" s="121"/>
      <c r="R2" s="121"/>
      <c r="S2" s="121"/>
      <c r="T2" s="121"/>
      <c r="U2" s="121"/>
      <c r="V2" s="121"/>
      <c r="W2" s="121"/>
      <c r="X2" s="121"/>
      <c r="Y2" s="121"/>
      <c r="Z2" s="121"/>
      <c r="AA2" s="121"/>
      <c r="AB2" s="121"/>
      <c r="AC2" s="121"/>
      <c r="AD2" s="121"/>
      <c r="AE2" s="121"/>
      <c r="AF2" s="121"/>
      <c r="AG2" s="121"/>
      <c r="AH2" s="121"/>
      <c r="AI2" s="121"/>
      <c r="AJ2" s="121"/>
      <c r="AK2" s="121"/>
      <c r="AL2" s="121"/>
      <c r="AM2" s="121"/>
      <c r="AN2" s="121"/>
      <c r="AO2" s="121"/>
      <c r="AP2" s="121"/>
      <c r="AQ2" s="121"/>
      <c r="AR2" s="121"/>
      <c r="AS2" s="121"/>
      <c r="AT2" s="121"/>
      <c r="AU2" s="121"/>
      <c r="AV2" s="121"/>
      <c r="AW2" s="121"/>
      <c r="AX2" s="121"/>
      <c r="AY2" s="121"/>
      <c r="AZ2" s="121"/>
      <c r="BA2" s="121"/>
      <c r="BB2" s="121"/>
      <c r="BC2" s="121"/>
      <c r="BD2" s="121"/>
      <c r="BE2" s="121"/>
      <c r="BF2" s="121"/>
      <c r="BG2" s="121"/>
      <c r="BH2" s="121"/>
      <c r="BI2" s="121"/>
      <c r="BJ2" s="121"/>
      <c r="BK2" s="121"/>
      <c r="BL2" s="121"/>
      <c r="BM2" s="121"/>
      <c r="BN2" s="121"/>
      <c r="BO2" s="121"/>
      <c r="BP2" s="121"/>
      <c r="BQ2" s="121"/>
      <c r="BR2" s="121"/>
      <c r="BS2" s="121"/>
      <c r="BT2" s="121"/>
      <c r="BU2" s="121"/>
      <c r="BV2" s="121"/>
      <c r="BW2" s="121"/>
      <c r="BX2" s="121"/>
      <c r="BY2" s="121"/>
      <c r="BZ2" s="121"/>
      <c r="CA2" s="121"/>
      <c r="CB2" s="121"/>
      <c r="CC2" s="121"/>
      <c r="CD2" s="121"/>
      <c r="CE2" s="121"/>
      <c r="CF2" s="121"/>
      <c r="CG2" s="121"/>
      <c r="CH2" s="121"/>
      <c r="CI2" s="121"/>
      <c r="CJ2" s="121"/>
      <c r="CK2" s="121"/>
      <c r="CL2" s="121"/>
    </row>
    <row r="3" spans="1:90" ht="35.450000000000003" customHeight="1">
      <c r="A3" s="116" t="s">
        <v>108</v>
      </c>
      <c r="B3" s="99"/>
      <c r="C3" s="99"/>
      <c r="D3" s="99"/>
      <c r="E3" s="99"/>
      <c r="F3" s="99"/>
      <c r="G3" s="99"/>
      <c r="H3" s="99"/>
      <c r="I3" s="99"/>
      <c r="J3" s="99"/>
      <c r="K3" s="99"/>
      <c r="L3" s="121"/>
      <c r="M3" s="121"/>
      <c r="N3" s="121"/>
      <c r="O3" s="121"/>
      <c r="P3" s="121"/>
      <c r="Q3" s="121"/>
      <c r="R3" s="121"/>
      <c r="S3" s="36"/>
      <c r="T3" s="36"/>
      <c r="U3" s="36"/>
      <c r="V3" s="36"/>
      <c r="W3" s="36"/>
      <c r="X3" s="36"/>
      <c r="Y3" s="36"/>
      <c r="Z3" s="36"/>
      <c r="AA3" s="36"/>
      <c r="AB3" s="36"/>
      <c r="AC3" s="36"/>
      <c r="AD3" s="36"/>
      <c r="AE3" s="36"/>
      <c r="AF3" s="36"/>
      <c r="AG3" s="36"/>
      <c r="AH3" s="36"/>
      <c r="AI3" s="36"/>
      <c r="AJ3" s="36"/>
      <c r="AK3" s="36"/>
      <c r="AL3" s="36"/>
      <c r="AM3" s="36"/>
      <c r="AN3" s="36"/>
      <c r="AO3" s="36"/>
      <c r="AP3" s="36"/>
      <c r="AQ3" s="36"/>
      <c r="AR3" s="36"/>
      <c r="AS3" s="36"/>
      <c r="AT3" s="36"/>
      <c r="AU3" s="36"/>
      <c r="AV3" s="36"/>
      <c r="AW3" s="36"/>
      <c r="AX3" s="36"/>
      <c r="AY3" s="36"/>
      <c r="AZ3" s="36"/>
      <c r="BA3" s="36"/>
      <c r="BB3" s="36"/>
      <c r="BC3" s="36"/>
      <c r="BD3" s="36"/>
      <c r="BE3" s="36"/>
      <c r="BF3" s="36"/>
      <c r="BG3" s="36"/>
      <c r="BH3" s="36"/>
      <c r="BI3" s="36"/>
      <c r="BJ3" s="36"/>
      <c r="BK3" s="36"/>
      <c r="BL3" s="36"/>
      <c r="BM3" s="36"/>
      <c r="BN3" s="36"/>
      <c r="BO3" s="36"/>
      <c r="BP3" s="36"/>
      <c r="BQ3" s="36"/>
      <c r="BR3" s="36"/>
      <c r="BS3" s="36"/>
      <c r="BT3" s="36"/>
      <c r="BU3" s="36"/>
      <c r="BV3" s="36"/>
      <c r="BW3" s="36"/>
      <c r="BX3" s="36"/>
      <c r="BY3" s="36"/>
      <c r="BZ3" s="36"/>
      <c r="CA3" s="36"/>
      <c r="CB3" s="36"/>
      <c r="CC3" s="36"/>
      <c r="CD3" s="36"/>
      <c r="CE3" s="36"/>
      <c r="CF3" s="36"/>
      <c r="CG3" s="36"/>
      <c r="CH3" s="36"/>
      <c r="CI3" s="36"/>
      <c r="CJ3" s="36"/>
      <c r="CK3" s="36"/>
      <c r="CL3" s="36"/>
    </row>
    <row r="4" spans="1:90" ht="13.7" customHeight="1">
      <c r="A4" s="38"/>
      <c r="B4" s="17"/>
      <c r="C4" s="17"/>
      <c r="D4" s="17"/>
      <c r="E4" s="17"/>
      <c r="F4" s="17"/>
      <c r="G4" s="17"/>
      <c r="H4" s="17"/>
      <c r="I4" s="17"/>
      <c r="J4" s="17"/>
      <c r="K4" s="17"/>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c r="BI4" s="38"/>
      <c r="BJ4" s="38"/>
      <c r="BK4" s="38"/>
      <c r="BL4" s="38"/>
      <c r="BM4" s="38"/>
      <c r="BN4" s="38"/>
      <c r="BO4" s="38"/>
      <c r="BP4" s="38"/>
      <c r="BQ4" s="38"/>
      <c r="BR4" s="38"/>
      <c r="BS4" s="38"/>
      <c r="BT4" s="38"/>
      <c r="BU4" s="38"/>
      <c r="BV4" s="38"/>
      <c r="BW4" s="38"/>
      <c r="BX4" s="38"/>
      <c r="BY4" s="38"/>
      <c r="BZ4" s="38"/>
      <c r="CA4" s="38"/>
      <c r="CB4" s="38"/>
      <c r="CC4" s="38"/>
      <c r="CD4" s="38"/>
      <c r="CE4" s="38"/>
      <c r="CF4" s="38"/>
      <c r="CG4" s="38"/>
      <c r="CH4" s="38"/>
      <c r="CI4" s="38"/>
      <c r="CJ4" s="38"/>
      <c r="CK4" s="38"/>
      <c r="CL4" s="38"/>
    </row>
    <row r="5" spans="1:90" ht="13.7" customHeight="1">
      <c r="A5" s="38"/>
      <c r="B5" s="17"/>
      <c r="C5" s="17"/>
      <c r="D5" s="17"/>
      <c r="E5" s="17"/>
      <c r="F5" s="17"/>
      <c r="G5" s="17"/>
      <c r="H5" s="17"/>
      <c r="I5" s="17"/>
      <c r="J5" s="17"/>
      <c r="K5" s="17"/>
      <c r="L5" s="38"/>
      <c r="M5" s="38"/>
      <c r="N5" s="38"/>
      <c r="O5" s="38"/>
      <c r="P5" s="38"/>
      <c r="Q5" s="38"/>
      <c r="R5" s="38"/>
      <c r="S5" s="38"/>
      <c r="T5" s="38"/>
      <c r="U5" s="38"/>
      <c r="V5" s="38"/>
      <c r="W5" s="38"/>
      <c r="X5" s="38"/>
      <c r="Y5" s="38"/>
      <c r="Z5" s="38"/>
      <c r="AA5" s="38"/>
      <c r="AB5" s="38"/>
      <c r="AC5" s="38"/>
      <c r="AD5" s="38"/>
      <c r="AE5" s="38"/>
      <c r="AF5" s="38"/>
      <c r="AG5" s="38"/>
      <c r="AH5" s="38"/>
      <c r="AI5" s="38"/>
      <c r="AJ5" s="38"/>
      <c r="AK5" s="38"/>
      <c r="AL5" s="38"/>
      <c r="AM5" s="38"/>
      <c r="AN5" s="38"/>
      <c r="AO5" s="38"/>
      <c r="AP5" s="38"/>
      <c r="AQ5" s="38"/>
      <c r="AR5" s="38"/>
      <c r="AS5" s="38"/>
      <c r="AT5" s="38"/>
      <c r="AU5" s="38"/>
      <c r="AV5" s="38"/>
      <c r="AW5" s="38"/>
      <c r="AX5" s="38"/>
      <c r="AY5" s="38"/>
      <c r="AZ5" s="38"/>
      <c r="BA5" s="38"/>
      <c r="BB5" s="38"/>
      <c r="BC5" s="38"/>
      <c r="BD5" s="38"/>
      <c r="BE5" s="38"/>
      <c r="BF5" s="38"/>
      <c r="BG5" s="38"/>
      <c r="BH5" s="38"/>
      <c r="BI5" s="38"/>
      <c r="BJ5" s="38"/>
      <c r="BK5" s="38"/>
      <c r="BL5" s="38"/>
      <c r="BM5" s="38"/>
      <c r="BN5" s="38"/>
      <c r="BO5" s="38"/>
      <c r="BP5" s="38"/>
      <c r="BQ5" s="38"/>
      <c r="BR5" s="38"/>
      <c r="BS5" s="38"/>
      <c r="BT5" s="38"/>
      <c r="BU5" s="38"/>
      <c r="BV5" s="38"/>
      <c r="BW5" s="38"/>
      <c r="BX5" s="38"/>
      <c r="BY5" s="38"/>
      <c r="BZ5" s="38"/>
      <c r="CA5" s="38"/>
      <c r="CB5" s="38"/>
      <c r="CC5" s="38"/>
      <c r="CD5" s="38"/>
      <c r="CE5" s="38"/>
      <c r="CF5" s="38"/>
      <c r="CG5" s="38"/>
      <c r="CH5" s="38"/>
      <c r="CI5" s="38"/>
      <c r="CJ5" s="38"/>
      <c r="CK5" s="38"/>
      <c r="CL5" s="38"/>
    </row>
    <row r="6" spans="1:90" ht="13.7" customHeight="1">
      <c r="A6" s="38"/>
      <c r="B6" s="17"/>
      <c r="C6" s="17"/>
      <c r="D6" s="17"/>
      <c r="E6" s="17"/>
      <c r="F6" s="17"/>
      <c r="G6" s="17"/>
      <c r="H6" s="17"/>
      <c r="I6" s="17"/>
      <c r="J6" s="17"/>
      <c r="K6" s="17"/>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8"/>
      <c r="BD6" s="38"/>
      <c r="BE6" s="38"/>
      <c r="BF6" s="38"/>
      <c r="BG6" s="38"/>
      <c r="BH6" s="38"/>
      <c r="BI6" s="38"/>
      <c r="BJ6" s="38"/>
      <c r="BK6" s="38"/>
      <c r="BL6" s="38"/>
      <c r="BM6" s="38"/>
      <c r="BN6" s="38"/>
      <c r="BO6" s="38"/>
      <c r="BP6" s="38"/>
      <c r="BQ6" s="38"/>
      <c r="BR6" s="38"/>
      <c r="BS6" s="38"/>
      <c r="BT6" s="38"/>
      <c r="BU6" s="38"/>
      <c r="BV6" s="38"/>
      <c r="BW6" s="38"/>
      <c r="BX6" s="38"/>
      <c r="BY6" s="38"/>
      <c r="BZ6" s="38"/>
      <c r="CA6" s="38"/>
      <c r="CB6" s="38"/>
      <c r="CC6" s="38"/>
      <c r="CD6" s="38"/>
      <c r="CE6" s="38"/>
      <c r="CF6" s="38"/>
      <c r="CG6" s="38"/>
      <c r="CH6" s="38"/>
      <c r="CI6" s="38"/>
      <c r="CJ6" s="38"/>
      <c r="CK6" s="38"/>
      <c r="CL6" s="38"/>
    </row>
    <row r="7" spans="1:90" ht="15.95" customHeight="1">
      <c r="A7" s="123" t="s">
        <v>37</v>
      </c>
      <c r="B7" s="125"/>
      <c r="C7" s="125"/>
      <c r="D7" s="125"/>
      <c r="E7" s="125"/>
      <c r="F7" s="125"/>
      <c r="G7" s="125"/>
      <c r="H7" s="125"/>
      <c r="I7" s="125"/>
      <c r="J7" s="126" t="s">
        <v>38</v>
      </c>
      <c r="K7" s="125"/>
      <c r="L7" s="124"/>
      <c r="M7" s="124"/>
      <c r="N7" s="124"/>
      <c r="O7" s="124"/>
      <c r="P7" s="124"/>
      <c r="Q7" s="124"/>
      <c r="R7" s="124"/>
      <c r="S7" s="123" t="s">
        <v>39</v>
      </c>
      <c r="T7" s="124"/>
      <c r="U7" s="124"/>
      <c r="V7" s="124"/>
      <c r="W7" s="124"/>
      <c r="X7" s="124"/>
      <c r="Y7" s="124"/>
      <c r="Z7" s="124"/>
      <c r="AA7" s="124"/>
      <c r="AB7" s="123" t="s">
        <v>40</v>
      </c>
      <c r="AC7" s="124"/>
      <c r="AD7" s="124"/>
      <c r="AE7" s="124"/>
      <c r="AF7" s="124"/>
      <c r="AG7" s="124"/>
      <c r="AH7" s="124"/>
      <c r="AI7" s="124"/>
      <c r="AJ7" s="124"/>
      <c r="AK7" s="123" t="s">
        <v>41</v>
      </c>
      <c r="AL7" s="124"/>
      <c r="AM7" s="124"/>
      <c r="AN7" s="124"/>
      <c r="AO7" s="124"/>
      <c r="AP7" s="124"/>
      <c r="AQ7" s="124"/>
      <c r="AR7" s="124"/>
      <c r="AS7" s="124"/>
      <c r="AT7" s="123" t="s">
        <v>42</v>
      </c>
      <c r="AU7" s="124"/>
      <c r="AV7" s="124"/>
      <c r="AW7" s="124"/>
      <c r="AX7" s="124"/>
      <c r="AY7" s="124"/>
      <c r="AZ7" s="124"/>
      <c r="BA7" s="124"/>
      <c r="BB7" s="124"/>
      <c r="BC7" s="123" t="s">
        <v>43</v>
      </c>
      <c r="BD7" s="124"/>
      <c r="BE7" s="124"/>
      <c r="BF7" s="124"/>
      <c r="BG7" s="124"/>
      <c r="BH7" s="124"/>
      <c r="BI7" s="124"/>
      <c r="BJ7" s="124"/>
      <c r="BK7" s="124"/>
      <c r="BL7" s="123" t="s">
        <v>44</v>
      </c>
      <c r="BM7" s="124"/>
      <c r="BN7" s="124"/>
      <c r="BO7" s="124"/>
      <c r="BP7" s="124"/>
      <c r="BQ7" s="124"/>
      <c r="BR7" s="124"/>
      <c r="BS7" s="124"/>
      <c r="BT7" s="124"/>
      <c r="BU7" s="123" t="s">
        <v>45</v>
      </c>
      <c r="BV7" s="124"/>
      <c r="BW7" s="124"/>
      <c r="BX7" s="124"/>
      <c r="BY7" s="124"/>
      <c r="BZ7" s="124"/>
      <c r="CA7" s="124"/>
      <c r="CB7" s="124"/>
      <c r="CC7" s="124"/>
      <c r="CD7" s="123" t="s">
        <v>46</v>
      </c>
      <c r="CE7" s="124"/>
      <c r="CF7" s="124"/>
      <c r="CG7" s="124"/>
      <c r="CH7" s="124"/>
      <c r="CI7" s="124"/>
      <c r="CJ7" s="124"/>
      <c r="CK7" s="124"/>
      <c r="CL7" s="124"/>
    </row>
    <row r="8" spans="1:90" ht="13.7" customHeight="1">
      <c r="A8" s="50" t="s">
        <v>109</v>
      </c>
      <c r="B8" s="41">
        <f>ROUND(IF(Assumptions!$C$28&gt;0,Assumptions!$C$20*(Assumptions!$C$21-(Assumptions!$C$21*Assumptions!$C$22)-Assumptions!$C$23),0),0)</f>
        <v>975</v>
      </c>
      <c r="C8" s="17"/>
      <c r="D8" s="17"/>
      <c r="E8" s="17"/>
      <c r="F8" s="17"/>
      <c r="G8" s="17"/>
      <c r="H8" s="17"/>
      <c r="I8" s="17"/>
      <c r="J8" s="68" t="s">
        <v>109</v>
      </c>
      <c r="K8" s="41">
        <f>ROUND(IF(Assumptions!$C$28&gt;1,B8*(1+Assumptions!$C$25),0),0)</f>
        <v>975</v>
      </c>
      <c r="L8" s="38"/>
      <c r="M8" s="38"/>
      <c r="N8" s="38"/>
      <c r="O8" s="38"/>
      <c r="P8" s="38"/>
      <c r="Q8" s="38"/>
      <c r="R8" s="38"/>
      <c r="S8" s="50" t="s">
        <v>109</v>
      </c>
      <c r="T8" s="69">
        <f>ROUND(IF(Assumptions!$C$28&gt;2,K8*(1+Assumptions!$C$25),0),0)</f>
        <v>975</v>
      </c>
      <c r="U8" s="69"/>
      <c r="V8" s="69"/>
      <c r="W8" s="69"/>
      <c r="X8" s="69"/>
      <c r="Y8" s="69"/>
      <c r="Z8" s="69"/>
      <c r="AA8" s="69"/>
      <c r="AB8" s="50" t="s">
        <v>109</v>
      </c>
      <c r="AC8" s="69">
        <f>ROUND(IF(Assumptions!$C$28&gt;3,T8*(1+Assumptions!$C$25),0),0)</f>
        <v>975</v>
      </c>
      <c r="AD8" s="69"/>
      <c r="AE8" s="69"/>
      <c r="AF8" s="69"/>
      <c r="AG8" s="69"/>
      <c r="AH8" s="69"/>
      <c r="AI8" s="69"/>
      <c r="AJ8" s="69"/>
      <c r="AK8" s="50" t="s">
        <v>109</v>
      </c>
      <c r="AL8" s="69">
        <f>ROUND(IF(Assumptions!$C$28&gt;4,AC8*(1+Assumptions!$C$25),0),0)</f>
        <v>975</v>
      </c>
      <c r="AM8" s="69"/>
      <c r="AN8" s="69"/>
      <c r="AO8" s="69"/>
      <c r="AP8" s="69"/>
      <c r="AQ8" s="69"/>
      <c r="AR8" s="69"/>
      <c r="AS8" s="69"/>
      <c r="AT8" s="50" t="s">
        <v>109</v>
      </c>
      <c r="AU8" s="69">
        <f>ROUND(IF(Assumptions!$C$28&gt;5,AL8*(1+Assumptions!$C$25),0),0)</f>
        <v>975</v>
      </c>
      <c r="AV8" s="69"/>
      <c r="AW8" s="69"/>
      <c r="AX8" s="69"/>
      <c r="AY8" s="69"/>
      <c r="AZ8" s="69"/>
      <c r="BA8" s="69"/>
      <c r="BB8" s="69"/>
      <c r="BC8" s="50" t="s">
        <v>109</v>
      </c>
      <c r="BD8" s="69">
        <f>ROUND(IF(Assumptions!$C$28&gt;6,AU8*(1+Assumptions!$C$25),0),0)</f>
        <v>975</v>
      </c>
      <c r="BE8" s="69"/>
      <c r="BF8" s="69"/>
      <c r="BG8" s="69"/>
      <c r="BH8" s="69"/>
      <c r="BI8" s="69"/>
      <c r="BJ8" s="69"/>
      <c r="BK8" s="69"/>
      <c r="BL8" s="50" t="s">
        <v>109</v>
      </c>
      <c r="BM8" s="69">
        <f>ROUND(IF(Assumptions!$C$28&gt;7,BD8*(1+Assumptions!$C$25),0),0)</f>
        <v>975</v>
      </c>
      <c r="BN8" s="69"/>
      <c r="BO8" s="69"/>
      <c r="BP8" s="69"/>
      <c r="BQ8" s="69"/>
      <c r="BR8" s="69"/>
      <c r="BS8" s="69"/>
      <c r="BT8" s="69"/>
      <c r="BU8" s="50" t="s">
        <v>109</v>
      </c>
      <c r="BV8" s="69">
        <f>ROUND(IF(Assumptions!$C$28&gt;8,BM8*(1+Assumptions!$C$25),0),0)</f>
        <v>975</v>
      </c>
      <c r="BW8" s="69"/>
      <c r="BX8" s="69"/>
      <c r="BY8" s="69"/>
      <c r="BZ8" s="69"/>
      <c r="CA8" s="69"/>
      <c r="CB8" s="69"/>
      <c r="CC8" s="69"/>
      <c r="CD8" s="50" t="s">
        <v>109</v>
      </c>
      <c r="CE8" s="69">
        <f>ROUND(IF(Assumptions!$C$28&gt;9,BV8*(1+Assumptions!$C$25),0),0)</f>
        <v>975</v>
      </c>
      <c r="CF8" s="69"/>
      <c r="CG8" s="69"/>
      <c r="CH8" s="69"/>
      <c r="CI8" s="69"/>
      <c r="CJ8" s="69"/>
      <c r="CK8" s="69"/>
      <c r="CL8" s="69"/>
    </row>
    <row r="9" spans="1:90" ht="13.7" customHeight="1">
      <c r="A9" s="50" t="s">
        <v>110</v>
      </c>
      <c r="B9" s="41">
        <f>ROUND(IF(Assumptions!$C$28&gt;0,Assumptions!$C$20*(Assumptions!$C$21-(Assumptions!$C$21*Assumptions!$C$22)-Assumptions!$C$23),0),0)</f>
        <v>975</v>
      </c>
      <c r="C9" s="17"/>
      <c r="D9" s="17"/>
      <c r="E9" s="17"/>
      <c r="F9" s="17"/>
      <c r="G9" s="17"/>
      <c r="H9" s="17"/>
      <c r="I9" s="17"/>
      <c r="J9" s="68" t="s">
        <v>110</v>
      </c>
      <c r="K9" s="41">
        <f>ROUND(IF(Assumptions!$C$28&gt;1,B9*(1+Assumptions!$C$25),0),0)</f>
        <v>975</v>
      </c>
      <c r="L9" s="38"/>
      <c r="M9" s="38"/>
      <c r="N9" s="38"/>
      <c r="O9" s="38"/>
      <c r="P9" s="38"/>
      <c r="Q9" s="38"/>
      <c r="R9" s="38"/>
      <c r="S9" s="50" t="s">
        <v>110</v>
      </c>
      <c r="T9" s="69">
        <f>ROUND(IF(Assumptions!$C$28&gt;2,K9*(1+Assumptions!$C$25),0),0)</f>
        <v>975</v>
      </c>
      <c r="U9" s="69"/>
      <c r="V9" s="69"/>
      <c r="W9" s="69"/>
      <c r="X9" s="69"/>
      <c r="Y9" s="69"/>
      <c r="Z9" s="69"/>
      <c r="AA9" s="69"/>
      <c r="AB9" s="50" t="s">
        <v>110</v>
      </c>
      <c r="AC9" s="69">
        <f>ROUND(IF(Assumptions!$C$28&gt;3,T9*(1+Assumptions!$C$25),0),0)</f>
        <v>975</v>
      </c>
      <c r="AD9" s="69"/>
      <c r="AE9" s="69"/>
      <c r="AF9" s="69"/>
      <c r="AG9" s="69"/>
      <c r="AH9" s="69"/>
      <c r="AI9" s="69"/>
      <c r="AJ9" s="69"/>
      <c r="AK9" s="50" t="s">
        <v>110</v>
      </c>
      <c r="AL9" s="69">
        <f>ROUND(IF(Assumptions!$C$28&gt;4,AC9*(1+Assumptions!$C$25),0),0)</f>
        <v>975</v>
      </c>
      <c r="AM9" s="69"/>
      <c r="AN9" s="69"/>
      <c r="AO9" s="69"/>
      <c r="AP9" s="69"/>
      <c r="AQ9" s="69"/>
      <c r="AR9" s="69"/>
      <c r="AS9" s="69"/>
      <c r="AT9" s="50" t="s">
        <v>110</v>
      </c>
      <c r="AU9" s="69">
        <f>ROUND(IF(Assumptions!$C$28&gt;5,AL9*(1+Assumptions!$C$25),0),0)</f>
        <v>975</v>
      </c>
      <c r="AV9" s="69"/>
      <c r="AW9" s="69"/>
      <c r="AX9" s="69"/>
      <c r="AY9" s="69"/>
      <c r="AZ9" s="69"/>
      <c r="BA9" s="69"/>
      <c r="BB9" s="69"/>
      <c r="BC9" s="50" t="s">
        <v>110</v>
      </c>
      <c r="BD9" s="69">
        <f>ROUND(IF(Assumptions!$C$28&gt;6,AU9*(1+Assumptions!$C$25),0),0)</f>
        <v>975</v>
      </c>
      <c r="BE9" s="69"/>
      <c r="BF9" s="69"/>
      <c r="BG9" s="69"/>
      <c r="BH9" s="69"/>
      <c r="BI9" s="69"/>
      <c r="BJ9" s="69"/>
      <c r="BK9" s="69"/>
      <c r="BL9" s="50" t="s">
        <v>110</v>
      </c>
      <c r="BM9" s="69">
        <f>ROUND(IF(Assumptions!$C$28&gt;7,BD9*(1+Assumptions!$C$25),0),0)</f>
        <v>975</v>
      </c>
      <c r="BN9" s="69"/>
      <c r="BO9" s="69"/>
      <c r="BP9" s="69"/>
      <c r="BQ9" s="69"/>
      <c r="BR9" s="69"/>
      <c r="BS9" s="69"/>
      <c r="BT9" s="69"/>
      <c r="BU9" s="50" t="s">
        <v>110</v>
      </c>
      <c r="BV9" s="69">
        <f>ROUND(IF(Assumptions!$C$28&gt;8,BM9*(1+Assumptions!$C$25),0),0)</f>
        <v>975</v>
      </c>
      <c r="BW9" s="69"/>
      <c r="BX9" s="69"/>
      <c r="BY9" s="69"/>
      <c r="BZ9" s="69"/>
      <c r="CA9" s="69"/>
      <c r="CB9" s="69"/>
      <c r="CC9" s="69"/>
      <c r="CD9" s="50" t="s">
        <v>110</v>
      </c>
      <c r="CE9" s="69">
        <f>ROUND(IF(Assumptions!$C$28&gt;9,BV9*(1+Assumptions!$C$25),0),0)</f>
        <v>975</v>
      </c>
      <c r="CF9" s="69"/>
      <c r="CG9" s="69"/>
      <c r="CH9" s="69"/>
      <c r="CI9" s="69"/>
      <c r="CJ9" s="69"/>
      <c r="CK9" s="69"/>
      <c r="CL9" s="69"/>
    </row>
    <row r="10" spans="1:90" ht="13.7" customHeight="1">
      <c r="A10" s="50" t="s">
        <v>111</v>
      </c>
      <c r="B10" s="41">
        <f>ROUND(IF(Assumptions!$C$28&gt;0,Assumptions!$C$20*(Assumptions!$C$21-(Assumptions!$C$21*Assumptions!$C$22)-Assumptions!$C$23),0),0)</f>
        <v>975</v>
      </c>
      <c r="C10" s="17"/>
      <c r="D10" s="17"/>
      <c r="E10" s="17"/>
      <c r="F10" s="17"/>
      <c r="G10" s="17"/>
      <c r="H10" s="17"/>
      <c r="I10" s="17"/>
      <c r="J10" s="68" t="s">
        <v>111</v>
      </c>
      <c r="K10" s="41">
        <f>ROUND(IF(Assumptions!$C$28&gt;1,B10*(1+Assumptions!$C$25),0),0)</f>
        <v>975</v>
      </c>
      <c r="L10" s="38"/>
      <c r="M10" s="38"/>
      <c r="N10" s="38"/>
      <c r="O10" s="38"/>
      <c r="P10" s="38"/>
      <c r="Q10" s="38"/>
      <c r="R10" s="38"/>
      <c r="S10" s="50" t="s">
        <v>111</v>
      </c>
      <c r="T10" s="69">
        <f>ROUND(IF(Assumptions!$C$28&gt;2,K10*(1+Assumptions!$C$25),0),0)</f>
        <v>975</v>
      </c>
      <c r="U10" s="69"/>
      <c r="V10" s="69"/>
      <c r="W10" s="69"/>
      <c r="X10" s="69"/>
      <c r="Y10" s="69"/>
      <c r="Z10" s="69"/>
      <c r="AA10" s="69"/>
      <c r="AB10" s="50" t="s">
        <v>111</v>
      </c>
      <c r="AC10" s="69">
        <f>ROUND(IF(Assumptions!$C$28&gt;3,T10*(1+Assumptions!$C$25),0),0)</f>
        <v>975</v>
      </c>
      <c r="AD10" s="69"/>
      <c r="AE10" s="69"/>
      <c r="AF10" s="69"/>
      <c r="AG10" s="69"/>
      <c r="AH10" s="69"/>
      <c r="AI10" s="69"/>
      <c r="AJ10" s="69"/>
      <c r="AK10" s="50" t="s">
        <v>111</v>
      </c>
      <c r="AL10" s="69">
        <f>ROUND(IF(Assumptions!$C$28&gt;4,AC10*(1+Assumptions!$C$25),0),0)</f>
        <v>975</v>
      </c>
      <c r="AM10" s="69"/>
      <c r="AN10" s="69"/>
      <c r="AO10" s="69"/>
      <c r="AP10" s="69"/>
      <c r="AQ10" s="69"/>
      <c r="AR10" s="69"/>
      <c r="AS10" s="69"/>
      <c r="AT10" s="50" t="s">
        <v>111</v>
      </c>
      <c r="AU10" s="69">
        <f>ROUND(IF(Assumptions!$C$28&gt;5,AL10*(1+Assumptions!$C$25),0),0)</f>
        <v>975</v>
      </c>
      <c r="AV10" s="69"/>
      <c r="AW10" s="69"/>
      <c r="AX10" s="69"/>
      <c r="AY10" s="69"/>
      <c r="AZ10" s="69"/>
      <c r="BA10" s="69"/>
      <c r="BB10" s="69"/>
      <c r="BC10" s="50" t="s">
        <v>111</v>
      </c>
      <c r="BD10" s="69">
        <f>ROUND(IF(Assumptions!$C$28&gt;6,AU10*(1+Assumptions!$C$25),0),0)</f>
        <v>975</v>
      </c>
      <c r="BE10" s="69"/>
      <c r="BF10" s="69"/>
      <c r="BG10" s="69"/>
      <c r="BH10" s="69"/>
      <c r="BI10" s="69"/>
      <c r="BJ10" s="69"/>
      <c r="BK10" s="69"/>
      <c r="BL10" s="50" t="s">
        <v>111</v>
      </c>
      <c r="BM10" s="69">
        <f>ROUND(IF(Assumptions!$C$28&gt;7,BD10*(1+Assumptions!$C$25),0),0)</f>
        <v>975</v>
      </c>
      <c r="BN10" s="69"/>
      <c r="BO10" s="69"/>
      <c r="BP10" s="69"/>
      <c r="BQ10" s="69"/>
      <c r="BR10" s="69"/>
      <c r="BS10" s="69"/>
      <c r="BT10" s="69"/>
      <c r="BU10" s="50" t="s">
        <v>111</v>
      </c>
      <c r="BV10" s="69">
        <f>ROUND(IF(Assumptions!$C$28&gt;8,BM10*(1+Assumptions!$C$25),0),0)</f>
        <v>975</v>
      </c>
      <c r="BW10" s="69"/>
      <c r="BX10" s="69"/>
      <c r="BY10" s="69"/>
      <c r="BZ10" s="69"/>
      <c r="CA10" s="69"/>
      <c r="CB10" s="69"/>
      <c r="CC10" s="69"/>
      <c r="CD10" s="50" t="s">
        <v>111</v>
      </c>
      <c r="CE10" s="69">
        <f>ROUND(IF(Assumptions!$C$28&gt;9,BV10*(1+Assumptions!$C$25),0),0)</f>
        <v>975</v>
      </c>
      <c r="CF10" s="69"/>
      <c r="CG10" s="69"/>
      <c r="CH10" s="69"/>
      <c r="CI10" s="69"/>
      <c r="CJ10" s="69"/>
      <c r="CK10" s="69"/>
      <c r="CL10" s="69"/>
    </row>
    <row r="11" spans="1:90" ht="13.7" customHeight="1">
      <c r="A11" s="50" t="s">
        <v>112</v>
      </c>
      <c r="B11" s="41">
        <f>ROUND(IF(Assumptions!$C$28&gt;0,Assumptions!$C$20*(Assumptions!$C$21-(Assumptions!$C$21*Assumptions!$C$22)-Assumptions!$C$23),0),0)</f>
        <v>975</v>
      </c>
      <c r="C11" s="17"/>
      <c r="D11" s="17"/>
      <c r="E11" s="17"/>
      <c r="F11" s="17"/>
      <c r="G11" s="17"/>
      <c r="H11" s="17"/>
      <c r="I11" s="17"/>
      <c r="J11" s="68" t="s">
        <v>112</v>
      </c>
      <c r="K11" s="41">
        <f>ROUND(IF(Assumptions!$C$28&gt;1,B11*(1+Assumptions!$C$25),0),0)</f>
        <v>975</v>
      </c>
      <c r="L11" s="38"/>
      <c r="M11" s="38"/>
      <c r="N11" s="38"/>
      <c r="O11" s="38"/>
      <c r="P11" s="38"/>
      <c r="Q11" s="38"/>
      <c r="R11" s="38"/>
      <c r="S11" s="50" t="s">
        <v>112</v>
      </c>
      <c r="T11" s="69">
        <f>ROUND(IF(Assumptions!$C$28&gt;2,K11*(1+Assumptions!$C$25),0),0)</f>
        <v>975</v>
      </c>
      <c r="U11" s="69"/>
      <c r="V11" s="69"/>
      <c r="W11" s="69"/>
      <c r="X11" s="69"/>
      <c r="Y11" s="69"/>
      <c r="Z11" s="69"/>
      <c r="AA11" s="69"/>
      <c r="AB11" s="50" t="s">
        <v>112</v>
      </c>
      <c r="AC11" s="69">
        <f>ROUND(IF(Assumptions!$C$28&gt;3,T11*(1+Assumptions!$C$25),0),0)</f>
        <v>975</v>
      </c>
      <c r="AD11" s="69"/>
      <c r="AE11" s="69"/>
      <c r="AF11" s="69"/>
      <c r="AG11" s="69"/>
      <c r="AH11" s="69"/>
      <c r="AI11" s="69"/>
      <c r="AJ11" s="69"/>
      <c r="AK11" s="50" t="s">
        <v>112</v>
      </c>
      <c r="AL11" s="69">
        <f>ROUND(IF(Assumptions!$C$28&gt;4,AC11*(1+Assumptions!$C$25),0),0)</f>
        <v>975</v>
      </c>
      <c r="AM11" s="69"/>
      <c r="AN11" s="69"/>
      <c r="AO11" s="69"/>
      <c r="AP11" s="69"/>
      <c r="AQ11" s="69"/>
      <c r="AR11" s="69"/>
      <c r="AS11" s="69"/>
      <c r="AT11" s="50" t="s">
        <v>112</v>
      </c>
      <c r="AU11" s="69">
        <f>ROUND(IF(Assumptions!$C$28&gt;5,AL11*(1+Assumptions!$C$25),0),0)</f>
        <v>975</v>
      </c>
      <c r="AV11" s="69"/>
      <c r="AW11" s="69"/>
      <c r="AX11" s="69"/>
      <c r="AY11" s="69"/>
      <c r="AZ11" s="69"/>
      <c r="BA11" s="69"/>
      <c r="BB11" s="69"/>
      <c r="BC11" s="50" t="s">
        <v>112</v>
      </c>
      <c r="BD11" s="69">
        <f>ROUND(IF(Assumptions!$C$28&gt;6,AU11*(1+Assumptions!$C$25),0),0)</f>
        <v>975</v>
      </c>
      <c r="BE11" s="69"/>
      <c r="BF11" s="69"/>
      <c r="BG11" s="69"/>
      <c r="BH11" s="69"/>
      <c r="BI11" s="69"/>
      <c r="BJ11" s="69"/>
      <c r="BK11" s="69"/>
      <c r="BL11" s="50" t="s">
        <v>112</v>
      </c>
      <c r="BM11" s="69">
        <f>ROUND(IF(Assumptions!$C$28&gt;7,BD11*(1+Assumptions!$C$25),0),0)</f>
        <v>975</v>
      </c>
      <c r="BN11" s="69"/>
      <c r="BO11" s="69"/>
      <c r="BP11" s="69"/>
      <c r="BQ11" s="69"/>
      <c r="BR11" s="69"/>
      <c r="BS11" s="69"/>
      <c r="BT11" s="69"/>
      <c r="BU11" s="50" t="s">
        <v>112</v>
      </c>
      <c r="BV11" s="69">
        <f>ROUND(IF(Assumptions!$C$28&gt;8,BM11*(1+Assumptions!$C$25),0),0)</f>
        <v>975</v>
      </c>
      <c r="BW11" s="69"/>
      <c r="BX11" s="69"/>
      <c r="BY11" s="69"/>
      <c r="BZ11" s="69"/>
      <c r="CA11" s="69"/>
      <c r="CB11" s="69"/>
      <c r="CC11" s="69"/>
      <c r="CD11" s="50" t="s">
        <v>112</v>
      </c>
      <c r="CE11" s="69">
        <f>ROUND(IF(Assumptions!$C$28&gt;9,BV11*(1+Assumptions!$C$25),0),0)</f>
        <v>975</v>
      </c>
      <c r="CF11" s="69"/>
      <c r="CG11" s="69"/>
      <c r="CH11" s="69"/>
      <c r="CI11" s="69"/>
      <c r="CJ11" s="69"/>
      <c r="CK11" s="69"/>
      <c r="CL11" s="69"/>
    </row>
    <row r="12" spans="1:90" ht="13.7" customHeight="1">
      <c r="A12" s="50" t="s">
        <v>113</v>
      </c>
      <c r="B12" s="41">
        <f>ROUND(IF(Assumptions!$C$28&gt;0,Assumptions!$C$20*(Assumptions!$C$21-(Assumptions!$C$21*Assumptions!$C$22)-Assumptions!$C$23),0),0)</f>
        <v>975</v>
      </c>
      <c r="C12" s="17"/>
      <c r="D12" s="17"/>
      <c r="E12" s="17"/>
      <c r="F12" s="17"/>
      <c r="G12" s="17"/>
      <c r="H12" s="17"/>
      <c r="I12" s="17"/>
      <c r="J12" s="68" t="s">
        <v>113</v>
      </c>
      <c r="K12" s="41">
        <f>ROUND(IF(Assumptions!$C$28&gt;1,B12*(1+Assumptions!$C$25),0),0)</f>
        <v>975</v>
      </c>
      <c r="L12" s="38"/>
      <c r="M12" s="38"/>
      <c r="N12" s="38"/>
      <c r="O12" s="38"/>
      <c r="P12" s="38"/>
      <c r="Q12" s="38"/>
      <c r="R12" s="38"/>
      <c r="S12" s="50" t="s">
        <v>113</v>
      </c>
      <c r="T12" s="69">
        <f>ROUND(IF(Assumptions!$C$28&gt;2,K12*(1+Assumptions!$C$25),0),0)</f>
        <v>975</v>
      </c>
      <c r="U12" s="69"/>
      <c r="V12" s="69"/>
      <c r="W12" s="69"/>
      <c r="X12" s="69"/>
      <c r="Y12" s="69"/>
      <c r="Z12" s="69"/>
      <c r="AA12" s="69"/>
      <c r="AB12" s="50" t="s">
        <v>113</v>
      </c>
      <c r="AC12" s="69">
        <f>ROUND(IF(Assumptions!$C$28&gt;3,T12*(1+Assumptions!$C$25),0),0)</f>
        <v>975</v>
      </c>
      <c r="AD12" s="69"/>
      <c r="AE12" s="69"/>
      <c r="AF12" s="69"/>
      <c r="AG12" s="69"/>
      <c r="AH12" s="69"/>
      <c r="AI12" s="69"/>
      <c r="AJ12" s="69"/>
      <c r="AK12" s="50" t="s">
        <v>113</v>
      </c>
      <c r="AL12" s="69">
        <f>ROUND(IF(Assumptions!$C$28&gt;4,AC12*(1+Assumptions!$C$25),0),0)</f>
        <v>975</v>
      </c>
      <c r="AM12" s="69"/>
      <c r="AN12" s="69"/>
      <c r="AO12" s="69"/>
      <c r="AP12" s="69"/>
      <c r="AQ12" s="69"/>
      <c r="AR12" s="69"/>
      <c r="AS12" s="69"/>
      <c r="AT12" s="50" t="s">
        <v>113</v>
      </c>
      <c r="AU12" s="69">
        <f>ROUND(IF(Assumptions!$C$28&gt;5,AL12*(1+Assumptions!$C$25),0),0)</f>
        <v>975</v>
      </c>
      <c r="AV12" s="69"/>
      <c r="AW12" s="69"/>
      <c r="AX12" s="69"/>
      <c r="AY12" s="69"/>
      <c r="AZ12" s="69"/>
      <c r="BA12" s="69"/>
      <c r="BB12" s="69"/>
      <c r="BC12" s="50" t="s">
        <v>113</v>
      </c>
      <c r="BD12" s="69">
        <f>ROUND(IF(Assumptions!$C$28&gt;6,AU12*(1+Assumptions!$C$25),0),0)</f>
        <v>975</v>
      </c>
      <c r="BE12" s="69"/>
      <c r="BF12" s="69"/>
      <c r="BG12" s="69"/>
      <c r="BH12" s="69"/>
      <c r="BI12" s="69"/>
      <c r="BJ12" s="69"/>
      <c r="BK12" s="69"/>
      <c r="BL12" s="50" t="s">
        <v>113</v>
      </c>
      <c r="BM12" s="69">
        <f>ROUND(IF(Assumptions!$C$28&gt;7,BD12*(1+Assumptions!$C$25),0),0)</f>
        <v>975</v>
      </c>
      <c r="BN12" s="69"/>
      <c r="BO12" s="69"/>
      <c r="BP12" s="69"/>
      <c r="BQ12" s="69"/>
      <c r="BR12" s="69"/>
      <c r="BS12" s="69"/>
      <c r="BT12" s="69"/>
      <c r="BU12" s="50" t="s">
        <v>113</v>
      </c>
      <c r="BV12" s="69">
        <f>ROUND(IF(Assumptions!$C$28&gt;8,BM12*(1+Assumptions!$C$25),0),0)</f>
        <v>975</v>
      </c>
      <c r="BW12" s="69"/>
      <c r="BX12" s="69"/>
      <c r="BY12" s="69"/>
      <c r="BZ12" s="69"/>
      <c r="CA12" s="69"/>
      <c r="CB12" s="69"/>
      <c r="CC12" s="69"/>
      <c r="CD12" s="50" t="s">
        <v>113</v>
      </c>
      <c r="CE12" s="69">
        <f>ROUND(IF(Assumptions!$C$28&gt;9,BV12*(1+Assumptions!$C$25),0),0)</f>
        <v>975</v>
      </c>
      <c r="CF12" s="69"/>
      <c r="CG12" s="69"/>
      <c r="CH12" s="69"/>
      <c r="CI12" s="69"/>
      <c r="CJ12" s="69"/>
      <c r="CK12" s="69"/>
      <c r="CL12" s="69"/>
    </row>
    <row r="13" spans="1:90" ht="13.7" customHeight="1">
      <c r="A13" s="50" t="s">
        <v>114</v>
      </c>
      <c r="B13" s="41">
        <f>ROUND(IF(Assumptions!$C$28&gt;0,Assumptions!$C$20*(Assumptions!$C$21-(Assumptions!$C$21*Assumptions!$C$22)-Assumptions!$C$23),0),0)</f>
        <v>975</v>
      </c>
      <c r="C13" s="17"/>
      <c r="D13" s="17"/>
      <c r="E13" s="17"/>
      <c r="F13" s="17"/>
      <c r="G13" s="17"/>
      <c r="H13" s="17"/>
      <c r="I13" s="17"/>
      <c r="J13" s="68" t="s">
        <v>114</v>
      </c>
      <c r="K13" s="41">
        <f>ROUND(IF(Assumptions!$C$28&gt;1,B13*(1+Assumptions!$C$25),0),0)</f>
        <v>975</v>
      </c>
      <c r="L13" s="38"/>
      <c r="M13" s="38"/>
      <c r="N13" s="38"/>
      <c r="O13" s="38"/>
      <c r="P13" s="38"/>
      <c r="Q13" s="38"/>
      <c r="R13" s="38"/>
      <c r="S13" s="50" t="s">
        <v>114</v>
      </c>
      <c r="T13" s="69">
        <f>ROUND(IF(Assumptions!$C$28&gt;2,K13*(1+Assumptions!$C$25),0),0)</f>
        <v>975</v>
      </c>
      <c r="U13" s="69"/>
      <c r="V13" s="69"/>
      <c r="W13" s="69"/>
      <c r="X13" s="69"/>
      <c r="Y13" s="69"/>
      <c r="Z13" s="69"/>
      <c r="AA13" s="69"/>
      <c r="AB13" s="50" t="s">
        <v>114</v>
      </c>
      <c r="AC13" s="69">
        <f>ROUND(IF(Assumptions!$C$28&gt;3,T13*(1+Assumptions!$C$25),0),0)</f>
        <v>975</v>
      </c>
      <c r="AD13" s="69"/>
      <c r="AE13" s="69"/>
      <c r="AF13" s="69"/>
      <c r="AG13" s="69"/>
      <c r="AH13" s="69"/>
      <c r="AI13" s="69"/>
      <c r="AJ13" s="69"/>
      <c r="AK13" s="50" t="s">
        <v>114</v>
      </c>
      <c r="AL13" s="69">
        <f>ROUND(IF(Assumptions!$C$28&gt;4,AC13*(1+Assumptions!$C$25),0),0)</f>
        <v>975</v>
      </c>
      <c r="AM13" s="69"/>
      <c r="AN13" s="69"/>
      <c r="AO13" s="69"/>
      <c r="AP13" s="69"/>
      <c r="AQ13" s="69"/>
      <c r="AR13" s="69"/>
      <c r="AS13" s="69"/>
      <c r="AT13" s="50" t="s">
        <v>114</v>
      </c>
      <c r="AU13" s="69">
        <f>ROUND(IF(Assumptions!$C$28&gt;5,AL13*(1+Assumptions!$C$25),0),0)</f>
        <v>975</v>
      </c>
      <c r="AV13" s="69"/>
      <c r="AW13" s="69"/>
      <c r="AX13" s="69"/>
      <c r="AY13" s="69"/>
      <c r="AZ13" s="69"/>
      <c r="BA13" s="69"/>
      <c r="BB13" s="69"/>
      <c r="BC13" s="50" t="s">
        <v>114</v>
      </c>
      <c r="BD13" s="69">
        <f>ROUND(IF(Assumptions!$C$28&gt;6,AU13*(1+Assumptions!$C$25),0),0)</f>
        <v>975</v>
      </c>
      <c r="BE13" s="69"/>
      <c r="BF13" s="69"/>
      <c r="BG13" s="69"/>
      <c r="BH13" s="69"/>
      <c r="BI13" s="69"/>
      <c r="BJ13" s="69"/>
      <c r="BK13" s="69"/>
      <c r="BL13" s="50" t="s">
        <v>114</v>
      </c>
      <c r="BM13" s="69">
        <f>ROUND(IF(Assumptions!$C$28&gt;7,BD13*(1+Assumptions!$C$25),0),0)</f>
        <v>975</v>
      </c>
      <c r="BN13" s="69"/>
      <c r="BO13" s="69"/>
      <c r="BP13" s="69"/>
      <c r="BQ13" s="69"/>
      <c r="BR13" s="69"/>
      <c r="BS13" s="69"/>
      <c r="BT13" s="69"/>
      <c r="BU13" s="50" t="s">
        <v>114</v>
      </c>
      <c r="BV13" s="69">
        <f>ROUND(IF(Assumptions!$C$28&gt;8,BM13*(1+Assumptions!$C$25),0),0)</f>
        <v>975</v>
      </c>
      <c r="BW13" s="69"/>
      <c r="BX13" s="69"/>
      <c r="BY13" s="69"/>
      <c r="BZ13" s="69"/>
      <c r="CA13" s="69"/>
      <c r="CB13" s="69"/>
      <c r="CC13" s="69"/>
      <c r="CD13" s="50" t="s">
        <v>114</v>
      </c>
      <c r="CE13" s="69">
        <f>ROUND(IF(Assumptions!$C$28&gt;9,BV13*(1+Assumptions!$C$25),0),0)</f>
        <v>975</v>
      </c>
      <c r="CF13" s="69"/>
      <c r="CG13" s="69"/>
      <c r="CH13" s="69"/>
      <c r="CI13" s="69"/>
      <c r="CJ13" s="69"/>
      <c r="CK13" s="69"/>
      <c r="CL13" s="69"/>
    </row>
    <row r="14" spans="1:90" ht="13.7" customHeight="1">
      <c r="A14" s="50" t="s">
        <v>115</v>
      </c>
      <c r="B14" s="41">
        <f>ROUND(IF(Assumptions!$C$28&gt;0,Assumptions!$C$20*(Assumptions!$C$21-(Assumptions!$C$21*Assumptions!$C$22)-Assumptions!$C$23),0),0)</f>
        <v>975</v>
      </c>
      <c r="C14" s="17"/>
      <c r="D14" s="17"/>
      <c r="E14" s="17"/>
      <c r="F14" s="17"/>
      <c r="G14" s="17"/>
      <c r="H14" s="17"/>
      <c r="I14" s="17"/>
      <c r="J14" s="68" t="s">
        <v>115</v>
      </c>
      <c r="K14" s="41">
        <f>ROUND(IF(Assumptions!$C$28&gt;1,B14*(1+Assumptions!$C$25),0),0)</f>
        <v>975</v>
      </c>
      <c r="L14" s="38"/>
      <c r="M14" s="38"/>
      <c r="N14" s="38"/>
      <c r="O14" s="38"/>
      <c r="P14" s="38"/>
      <c r="Q14" s="38"/>
      <c r="R14" s="38"/>
      <c r="S14" s="50" t="s">
        <v>115</v>
      </c>
      <c r="T14" s="69">
        <f>ROUND(IF(Assumptions!$C$28&gt;2,K14*(1+Assumptions!$C$25),0),0)</f>
        <v>975</v>
      </c>
      <c r="U14" s="69"/>
      <c r="V14" s="69"/>
      <c r="W14" s="69"/>
      <c r="X14" s="69"/>
      <c r="Y14" s="69"/>
      <c r="Z14" s="69"/>
      <c r="AA14" s="69"/>
      <c r="AB14" s="50" t="s">
        <v>115</v>
      </c>
      <c r="AC14" s="69">
        <f>ROUND(IF(Assumptions!$C$28&gt;3,T14*(1+Assumptions!$C$25),0),0)</f>
        <v>975</v>
      </c>
      <c r="AD14" s="69"/>
      <c r="AE14" s="69"/>
      <c r="AF14" s="69"/>
      <c r="AG14" s="69"/>
      <c r="AH14" s="69"/>
      <c r="AI14" s="69"/>
      <c r="AJ14" s="69"/>
      <c r="AK14" s="50" t="s">
        <v>115</v>
      </c>
      <c r="AL14" s="69">
        <f>ROUND(IF(Assumptions!$C$28&gt;4,AC14*(1+Assumptions!$C$25),0),0)</f>
        <v>975</v>
      </c>
      <c r="AM14" s="69"/>
      <c r="AN14" s="69"/>
      <c r="AO14" s="69"/>
      <c r="AP14" s="69"/>
      <c r="AQ14" s="69"/>
      <c r="AR14" s="69"/>
      <c r="AS14" s="69"/>
      <c r="AT14" s="50" t="s">
        <v>115</v>
      </c>
      <c r="AU14" s="69">
        <f>ROUND(IF(Assumptions!$C$28&gt;5,AL14*(1+Assumptions!$C$25),0),0)</f>
        <v>975</v>
      </c>
      <c r="AV14" s="69"/>
      <c r="AW14" s="69"/>
      <c r="AX14" s="69"/>
      <c r="AY14" s="69"/>
      <c r="AZ14" s="69"/>
      <c r="BA14" s="69"/>
      <c r="BB14" s="69"/>
      <c r="BC14" s="50" t="s">
        <v>115</v>
      </c>
      <c r="BD14" s="69">
        <f>ROUND(IF(Assumptions!$C$28&gt;6,AU14*(1+Assumptions!$C$25),0),0)</f>
        <v>975</v>
      </c>
      <c r="BE14" s="69"/>
      <c r="BF14" s="69"/>
      <c r="BG14" s="69"/>
      <c r="BH14" s="69"/>
      <c r="BI14" s="69"/>
      <c r="BJ14" s="69"/>
      <c r="BK14" s="69"/>
      <c r="BL14" s="50" t="s">
        <v>115</v>
      </c>
      <c r="BM14" s="69">
        <f>ROUND(IF(Assumptions!$C$28&gt;7,BD14*(1+Assumptions!$C$25),0),0)</f>
        <v>975</v>
      </c>
      <c r="BN14" s="69"/>
      <c r="BO14" s="69"/>
      <c r="BP14" s="69"/>
      <c r="BQ14" s="69"/>
      <c r="BR14" s="69"/>
      <c r="BS14" s="69"/>
      <c r="BT14" s="69"/>
      <c r="BU14" s="50" t="s">
        <v>115</v>
      </c>
      <c r="BV14" s="69">
        <f>ROUND(IF(Assumptions!$C$28&gt;8,BM14*(1+Assumptions!$C$25),0),0)</f>
        <v>975</v>
      </c>
      <c r="BW14" s="69"/>
      <c r="BX14" s="69"/>
      <c r="BY14" s="69"/>
      <c r="BZ14" s="69"/>
      <c r="CA14" s="69"/>
      <c r="CB14" s="69"/>
      <c r="CC14" s="69"/>
      <c r="CD14" s="50" t="s">
        <v>115</v>
      </c>
      <c r="CE14" s="69">
        <f>ROUND(IF(Assumptions!$C$28&gt;9,BV14*(1+Assumptions!$C$25),0),0)</f>
        <v>975</v>
      </c>
      <c r="CF14" s="69"/>
      <c r="CG14" s="69"/>
      <c r="CH14" s="69"/>
      <c r="CI14" s="69"/>
      <c r="CJ14" s="69"/>
      <c r="CK14" s="69"/>
      <c r="CL14" s="69"/>
    </row>
    <row r="15" spans="1:90" ht="13.7" customHeight="1">
      <c r="A15" s="50" t="s">
        <v>116</v>
      </c>
      <c r="B15" s="41">
        <f>ROUND(IF(Assumptions!$C$28&gt;0,Assumptions!$C$20*(Assumptions!$C$21-(Assumptions!$C$21*Assumptions!$C$22)-Assumptions!$C$23),0),0)</f>
        <v>975</v>
      </c>
      <c r="C15" s="17"/>
      <c r="D15" s="17"/>
      <c r="E15" s="17"/>
      <c r="F15" s="17"/>
      <c r="G15" s="17"/>
      <c r="H15" s="17"/>
      <c r="I15" s="17"/>
      <c r="J15" s="68" t="s">
        <v>116</v>
      </c>
      <c r="K15" s="41">
        <f>ROUND(IF(Assumptions!$C$28&gt;1,B15*(1+Assumptions!$C$25),0),0)</f>
        <v>975</v>
      </c>
      <c r="L15" s="38"/>
      <c r="M15" s="38"/>
      <c r="N15" s="38"/>
      <c r="O15" s="38"/>
      <c r="P15" s="38"/>
      <c r="Q15" s="38"/>
      <c r="R15" s="38"/>
      <c r="S15" s="50" t="s">
        <v>116</v>
      </c>
      <c r="T15" s="69">
        <f>ROUND(IF(Assumptions!$C$28&gt;2,K15*(1+Assumptions!$C$25),0),0)</f>
        <v>975</v>
      </c>
      <c r="U15" s="69"/>
      <c r="V15" s="69"/>
      <c r="W15" s="69"/>
      <c r="X15" s="69"/>
      <c r="Y15" s="69"/>
      <c r="Z15" s="69"/>
      <c r="AA15" s="69"/>
      <c r="AB15" s="50" t="s">
        <v>116</v>
      </c>
      <c r="AC15" s="69">
        <f>ROUND(IF(Assumptions!$C$28&gt;3,T15*(1+Assumptions!$C$25),0),0)</f>
        <v>975</v>
      </c>
      <c r="AD15" s="69"/>
      <c r="AE15" s="69"/>
      <c r="AF15" s="69"/>
      <c r="AG15" s="69"/>
      <c r="AH15" s="69"/>
      <c r="AI15" s="69"/>
      <c r="AJ15" s="69"/>
      <c r="AK15" s="50" t="s">
        <v>116</v>
      </c>
      <c r="AL15" s="69">
        <f>ROUND(IF(Assumptions!$C$28&gt;4,AC15*(1+Assumptions!$C$25),0),0)</f>
        <v>975</v>
      </c>
      <c r="AM15" s="69"/>
      <c r="AN15" s="69"/>
      <c r="AO15" s="69"/>
      <c r="AP15" s="69"/>
      <c r="AQ15" s="69"/>
      <c r="AR15" s="69"/>
      <c r="AS15" s="69"/>
      <c r="AT15" s="50" t="s">
        <v>116</v>
      </c>
      <c r="AU15" s="69">
        <f>ROUND(IF(Assumptions!$C$28&gt;5,AL15*(1+Assumptions!$C$25),0),0)</f>
        <v>975</v>
      </c>
      <c r="AV15" s="69"/>
      <c r="AW15" s="69"/>
      <c r="AX15" s="69"/>
      <c r="AY15" s="69"/>
      <c r="AZ15" s="69"/>
      <c r="BA15" s="69"/>
      <c r="BB15" s="69"/>
      <c r="BC15" s="50" t="s">
        <v>116</v>
      </c>
      <c r="BD15" s="69">
        <f>ROUND(IF(Assumptions!$C$28&gt;6,AU15*(1+Assumptions!$C$25),0),0)</f>
        <v>975</v>
      </c>
      <c r="BE15" s="69"/>
      <c r="BF15" s="69"/>
      <c r="BG15" s="69"/>
      <c r="BH15" s="69"/>
      <c r="BI15" s="69"/>
      <c r="BJ15" s="69"/>
      <c r="BK15" s="69"/>
      <c r="BL15" s="50" t="s">
        <v>116</v>
      </c>
      <c r="BM15" s="69">
        <f>ROUND(IF(Assumptions!$C$28&gt;7,BD15*(1+Assumptions!$C$25),0),0)</f>
        <v>975</v>
      </c>
      <c r="BN15" s="69"/>
      <c r="BO15" s="69"/>
      <c r="BP15" s="69"/>
      <c r="BQ15" s="69"/>
      <c r="BR15" s="69"/>
      <c r="BS15" s="69"/>
      <c r="BT15" s="69"/>
      <c r="BU15" s="50" t="s">
        <v>116</v>
      </c>
      <c r="BV15" s="69">
        <f>ROUND(IF(Assumptions!$C$28&gt;8,BM15*(1+Assumptions!$C$25),0),0)</f>
        <v>975</v>
      </c>
      <c r="BW15" s="69"/>
      <c r="BX15" s="69"/>
      <c r="BY15" s="69"/>
      <c r="BZ15" s="69"/>
      <c r="CA15" s="69"/>
      <c r="CB15" s="69"/>
      <c r="CC15" s="69"/>
      <c r="CD15" s="50" t="s">
        <v>116</v>
      </c>
      <c r="CE15" s="69">
        <f>ROUND(IF(Assumptions!$C$28&gt;9,BV15*(1+Assumptions!$C$25),0),0)</f>
        <v>975</v>
      </c>
      <c r="CF15" s="69"/>
      <c r="CG15" s="69"/>
      <c r="CH15" s="69"/>
      <c r="CI15" s="69"/>
      <c r="CJ15" s="69"/>
      <c r="CK15" s="69"/>
      <c r="CL15" s="69"/>
    </row>
    <row r="16" spans="1:90" ht="13.7" customHeight="1">
      <c r="A16" s="50" t="s">
        <v>117</v>
      </c>
      <c r="B16" s="41">
        <f>ROUND(IF(Assumptions!$C$28&gt;0,Assumptions!$C$20*(Assumptions!$C$21-(Assumptions!$C$21*Assumptions!$C$22)-Assumptions!$C$23),0),0)</f>
        <v>975</v>
      </c>
      <c r="C16" s="17"/>
      <c r="D16" s="17"/>
      <c r="E16" s="17"/>
      <c r="F16" s="17"/>
      <c r="G16" s="17"/>
      <c r="H16" s="17"/>
      <c r="I16" s="17"/>
      <c r="J16" s="68" t="s">
        <v>117</v>
      </c>
      <c r="K16" s="41">
        <f>ROUND(IF(Assumptions!$C$28&gt;1,B16*(1+Assumptions!$C$25),0),0)</f>
        <v>975</v>
      </c>
      <c r="L16" s="38"/>
      <c r="M16" s="38"/>
      <c r="N16" s="38"/>
      <c r="O16" s="38"/>
      <c r="P16" s="38"/>
      <c r="Q16" s="38"/>
      <c r="R16" s="38"/>
      <c r="S16" s="50" t="s">
        <v>117</v>
      </c>
      <c r="T16" s="69">
        <f>ROUND(IF(Assumptions!$C$28&gt;2,K16*(1+Assumptions!$C$25),0),0)</f>
        <v>975</v>
      </c>
      <c r="U16" s="69"/>
      <c r="V16" s="69"/>
      <c r="W16" s="69"/>
      <c r="X16" s="69"/>
      <c r="Y16" s="69"/>
      <c r="Z16" s="69"/>
      <c r="AA16" s="69"/>
      <c r="AB16" s="50" t="s">
        <v>117</v>
      </c>
      <c r="AC16" s="69">
        <f>ROUND(IF(Assumptions!$C$28&gt;3,T16*(1+Assumptions!$C$25),0),0)</f>
        <v>975</v>
      </c>
      <c r="AD16" s="69"/>
      <c r="AE16" s="69"/>
      <c r="AF16" s="69"/>
      <c r="AG16" s="69"/>
      <c r="AH16" s="69"/>
      <c r="AI16" s="69"/>
      <c r="AJ16" s="69"/>
      <c r="AK16" s="50" t="s">
        <v>117</v>
      </c>
      <c r="AL16" s="69">
        <f>ROUND(IF(Assumptions!$C$28&gt;4,AC16*(1+Assumptions!$C$25),0),0)</f>
        <v>975</v>
      </c>
      <c r="AM16" s="69"/>
      <c r="AN16" s="69"/>
      <c r="AO16" s="69"/>
      <c r="AP16" s="69"/>
      <c r="AQ16" s="69"/>
      <c r="AR16" s="69"/>
      <c r="AS16" s="69"/>
      <c r="AT16" s="50" t="s">
        <v>117</v>
      </c>
      <c r="AU16" s="69">
        <f>ROUND(IF(Assumptions!$C$28&gt;5,AL16*(1+Assumptions!$C$25),0),0)</f>
        <v>975</v>
      </c>
      <c r="AV16" s="69"/>
      <c r="AW16" s="69"/>
      <c r="AX16" s="69"/>
      <c r="AY16" s="69"/>
      <c r="AZ16" s="69"/>
      <c r="BA16" s="69"/>
      <c r="BB16" s="69"/>
      <c r="BC16" s="50" t="s">
        <v>117</v>
      </c>
      <c r="BD16" s="69">
        <f>ROUND(IF(Assumptions!$C$28&gt;6,AU16*(1+Assumptions!$C$25),0),0)</f>
        <v>975</v>
      </c>
      <c r="BE16" s="69"/>
      <c r="BF16" s="69"/>
      <c r="BG16" s="69"/>
      <c r="BH16" s="69"/>
      <c r="BI16" s="69"/>
      <c r="BJ16" s="69"/>
      <c r="BK16" s="69"/>
      <c r="BL16" s="50" t="s">
        <v>117</v>
      </c>
      <c r="BM16" s="69">
        <f>ROUND(IF(Assumptions!$C$28&gt;7,BD16*(1+Assumptions!$C$25),0),0)</f>
        <v>975</v>
      </c>
      <c r="BN16" s="69"/>
      <c r="BO16" s="69"/>
      <c r="BP16" s="69"/>
      <c r="BQ16" s="69"/>
      <c r="BR16" s="69"/>
      <c r="BS16" s="69"/>
      <c r="BT16" s="69"/>
      <c r="BU16" s="50" t="s">
        <v>117</v>
      </c>
      <c r="BV16" s="69">
        <f>ROUND(IF(Assumptions!$C$28&gt;8,BM16*(1+Assumptions!$C$25),0),0)</f>
        <v>975</v>
      </c>
      <c r="BW16" s="69"/>
      <c r="BX16" s="69"/>
      <c r="BY16" s="69"/>
      <c r="BZ16" s="69"/>
      <c r="CA16" s="69"/>
      <c r="CB16" s="69"/>
      <c r="CC16" s="69"/>
      <c r="CD16" s="50" t="s">
        <v>117</v>
      </c>
      <c r="CE16" s="69">
        <f>ROUND(IF(Assumptions!$C$28&gt;9,BV16*(1+Assumptions!$C$25),0),0)</f>
        <v>975</v>
      </c>
      <c r="CF16" s="69"/>
      <c r="CG16" s="69"/>
      <c r="CH16" s="69"/>
      <c r="CI16" s="69"/>
      <c r="CJ16" s="69"/>
      <c r="CK16" s="69"/>
      <c r="CL16" s="69"/>
    </row>
    <row r="17" spans="1:90" ht="13.7" customHeight="1">
      <c r="A17" s="50" t="s">
        <v>118</v>
      </c>
      <c r="B17" s="41">
        <f>ROUND(IF(Assumptions!$C$28&gt;0,Assumptions!$C$20*(Assumptions!$C$21-(Assumptions!$C$21*Assumptions!$C$22)-Assumptions!$C$23),0),0)</f>
        <v>975</v>
      </c>
      <c r="C17" s="17"/>
      <c r="D17" s="17"/>
      <c r="E17" s="17"/>
      <c r="F17" s="17"/>
      <c r="G17" s="17"/>
      <c r="H17" s="17"/>
      <c r="I17" s="17"/>
      <c r="J17" s="68" t="s">
        <v>118</v>
      </c>
      <c r="K17" s="41">
        <f>ROUND(IF(Assumptions!$C$28&gt;1,B17*(1+Assumptions!$C$25),0),0)</f>
        <v>975</v>
      </c>
      <c r="L17" s="38"/>
      <c r="M17" s="38"/>
      <c r="N17" s="38"/>
      <c r="O17" s="38"/>
      <c r="P17" s="38"/>
      <c r="Q17" s="38"/>
      <c r="R17" s="38"/>
      <c r="S17" s="50" t="s">
        <v>118</v>
      </c>
      <c r="T17" s="69">
        <f>ROUND(IF(Assumptions!$C$28&gt;2,K17*(1+Assumptions!$C$25),0),0)</f>
        <v>975</v>
      </c>
      <c r="U17" s="69"/>
      <c r="V17" s="69"/>
      <c r="W17" s="69"/>
      <c r="X17" s="69"/>
      <c r="Y17" s="69"/>
      <c r="Z17" s="69"/>
      <c r="AA17" s="69"/>
      <c r="AB17" s="50" t="s">
        <v>118</v>
      </c>
      <c r="AC17" s="69">
        <f>ROUND(IF(Assumptions!$C$28&gt;3,T17*(1+Assumptions!$C$25),0),0)</f>
        <v>975</v>
      </c>
      <c r="AD17" s="69"/>
      <c r="AE17" s="69"/>
      <c r="AF17" s="69"/>
      <c r="AG17" s="69"/>
      <c r="AH17" s="69"/>
      <c r="AI17" s="69"/>
      <c r="AJ17" s="69"/>
      <c r="AK17" s="50" t="s">
        <v>118</v>
      </c>
      <c r="AL17" s="69">
        <f>ROUND(IF(Assumptions!$C$28&gt;4,AC17*(1+Assumptions!$C$25),0),0)</f>
        <v>975</v>
      </c>
      <c r="AM17" s="69"/>
      <c r="AN17" s="69"/>
      <c r="AO17" s="69"/>
      <c r="AP17" s="69"/>
      <c r="AQ17" s="69"/>
      <c r="AR17" s="69"/>
      <c r="AS17" s="69"/>
      <c r="AT17" s="50" t="s">
        <v>118</v>
      </c>
      <c r="AU17" s="69">
        <f>ROUND(IF(Assumptions!$C$28&gt;5,AL17*(1+Assumptions!$C$25),0),0)</f>
        <v>975</v>
      </c>
      <c r="AV17" s="69"/>
      <c r="AW17" s="69"/>
      <c r="AX17" s="69"/>
      <c r="AY17" s="69"/>
      <c r="AZ17" s="69"/>
      <c r="BA17" s="69"/>
      <c r="BB17" s="69"/>
      <c r="BC17" s="50" t="s">
        <v>118</v>
      </c>
      <c r="BD17" s="69">
        <f>ROUND(IF(Assumptions!$C$28&gt;6,AU17*(1+Assumptions!$C$25),0),0)</f>
        <v>975</v>
      </c>
      <c r="BE17" s="69"/>
      <c r="BF17" s="69"/>
      <c r="BG17" s="69"/>
      <c r="BH17" s="69"/>
      <c r="BI17" s="69"/>
      <c r="BJ17" s="69"/>
      <c r="BK17" s="69"/>
      <c r="BL17" s="50" t="s">
        <v>118</v>
      </c>
      <c r="BM17" s="69">
        <f>ROUND(IF(Assumptions!$C$28&gt;7,BD17*(1+Assumptions!$C$25),0),0)</f>
        <v>975</v>
      </c>
      <c r="BN17" s="69"/>
      <c r="BO17" s="69"/>
      <c r="BP17" s="69"/>
      <c r="BQ17" s="69"/>
      <c r="BR17" s="69"/>
      <c r="BS17" s="69"/>
      <c r="BT17" s="69"/>
      <c r="BU17" s="50" t="s">
        <v>118</v>
      </c>
      <c r="BV17" s="69">
        <f>ROUND(IF(Assumptions!$C$28&gt;8,BM17*(1+Assumptions!$C$25),0),0)</f>
        <v>975</v>
      </c>
      <c r="BW17" s="69"/>
      <c r="BX17" s="69"/>
      <c r="BY17" s="69"/>
      <c r="BZ17" s="69"/>
      <c r="CA17" s="69"/>
      <c r="CB17" s="69"/>
      <c r="CC17" s="69"/>
      <c r="CD17" s="50" t="s">
        <v>118</v>
      </c>
      <c r="CE17" s="69">
        <f>ROUND(IF(Assumptions!$C$28&gt;9,BV17*(1+Assumptions!$C$25),0),0)</f>
        <v>975</v>
      </c>
      <c r="CF17" s="69"/>
      <c r="CG17" s="69"/>
      <c r="CH17" s="69"/>
      <c r="CI17" s="69"/>
      <c r="CJ17" s="69"/>
      <c r="CK17" s="69"/>
      <c r="CL17" s="69"/>
    </row>
    <row r="18" spans="1:90" ht="13.7" customHeight="1">
      <c r="A18" s="50" t="s">
        <v>119</v>
      </c>
      <c r="B18" s="41">
        <f>ROUND(IF(Assumptions!$C$28&gt;0,Assumptions!$C$20*(Assumptions!$C$21-(Assumptions!$C$21*Assumptions!$C$22)-Assumptions!$C$23),0),0)</f>
        <v>975</v>
      </c>
      <c r="C18" s="17"/>
      <c r="D18" s="17"/>
      <c r="E18" s="17"/>
      <c r="F18" s="17"/>
      <c r="G18" s="17"/>
      <c r="H18" s="17"/>
      <c r="I18" s="17"/>
      <c r="J18" s="68" t="s">
        <v>119</v>
      </c>
      <c r="K18" s="41">
        <f>ROUND(IF(Assumptions!$C$28&gt;1,B18*(1+Assumptions!$C$25),0),0)</f>
        <v>975</v>
      </c>
      <c r="L18" s="38"/>
      <c r="M18" s="38"/>
      <c r="N18" s="38"/>
      <c r="O18" s="38"/>
      <c r="P18" s="38"/>
      <c r="Q18" s="38"/>
      <c r="R18" s="38"/>
      <c r="S18" s="50" t="s">
        <v>119</v>
      </c>
      <c r="T18" s="69">
        <f>ROUND(IF(Assumptions!$C$28&gt;2,K18*(1+Assumptions!$C$25),0),0)</f>
        <v>975</v>
      </c>
      <c r="U18" s="69"/>
      <c r="V18" s="69"/>
      <c r="W18" s="69"/>
      <c r="X18" s="69"/>
      <c r="Y18" s="69"/>
      <c r="Z18" s="69"/>
      <c r="AA18" s="69"/>
      <c r="AB18" s="50" t="s">
        <v>119</v>
      </c>
      <c r="AC18" s="69">
        <f>ROUND(IF(Assumptions!$C$28&gt;3,T18*(1+Assumptions!$C$25),0),0)</f>
        <v>975</v>
      </c>
      <c r="AD18" s="69"/>
      <c r="AE18" s="69"/>
      <c r="AF18" s="69"/>
      <c r="AG18" s="69"/>
      <c r="AH18" s="69"/>
      <c r="AI18" s="69"/>
      <c r="AJ18" s="69"/>
      <c r="AK18" s="50" t="s">
        <v>119</v>
      </c>
      <c r="AL18" s="69">
        <f>ROUND(IF(Assumptions!$C$28&gt;4,AC18*(1+Assumptions!$C$25),0),0)</f>
        <v>975</v>
      </c>
      <c r="AM18" s="69"/>
      <c r="AN18" s="69"/>
      <c r="AO18" s="69"/>
      <c r="AP18" s="69"/>
      <c r="AQ18" s="69"/>
      <c r="AR18" s="69"/>
      <c r="AS18" s="69"/>
      <c r="AT18" s="50" t="s">
        <v>119</v>
      </c>
      <c r="AU18" s="69">
        <f>ROUND(IF(Assumptions!$C$28&gt;5,AL18*(1+Assumptions!$C$25),0),0)</f>
        <v>975</v>
      </c>
      <c r="AV18" s="69"/>
      <c r="AW18" s="69"/>
      <c r="AX18" s="69"/>
      <c r="AY18" s="69"/>
      <c r="AZ18" s="69"/>
      <c r="BA18" s="69"/>
      <c r="BB18" s="69"/>
      <c r="BC18" s="50" t="s">
        <v>119</v>
      </c>
      <c r="BD18" s="69">
        <f>ROUND(IF(Assumptions!$C$28&gt;6,AU18*(1+Assumptions!$C$25),0),0)</f>
        <v>975</v>
      </c>
      <c r="BE18" s="69"/>
      <c r="BF18" s="69"/>
      <c r="BG18" s="69"/>
      <c r="BH18" s="69"/>
      <c r="BI18" s="69"/>
      <c r="BJ18" s="69"/>
      <c r="BK18" s="69"/>
      <c r="BL18" s="50" t="s">
        <v>119</v>
      </c>
      <c r="BM18" s="69">
        <f>ROUND(IF(Assumptions!$C$28&gt;7,BD18*(1+Assumptions!$C$25),0),0)</f>
        <v>975</v>
      </c>
      <c r="BN18" s="69"/>
      <c r="BO18" s="69"/>
      <c r="BP18" s="69"/>
      <c r="BQ18" s="69"/>
      <c r="BR18" s="69"/>
      <c r="BS18" s="69"/>
      <c r="BT18" s="69"/>
      <c r="BU18" s="50" t="s">
        <v>119</v>
      </c>
      <c r="BV18" s="69">
        <f>ROUND(IF(Assumptions!$C$28&gt;8,BM18*(1+Assumptions!$C$25),0),0)</f>
        <v>975</v>
      </c>
      <c r="BW18" s="69"/>
      <c r="BX18" s="69"/>
      <c r="BY18" s="69"/>
      <c r="BZ18" s="69"/>
      <c r="CA18" s="69"/>
      <c r="CB18" s="69"/>
      <c r="CC18" s="69"/>
      <c r="CD18" s="50" t="s">
        <v>119</v>
      </c>
      <c r="CE18" s="69">
        <f>ROUND(IF(Assumptions!$C$28&gt;9,BV18*(1+Assumptions!$C$25),0),0)</f>
        <v>975</v>
      </c>
      <c r="CF18" s="69"/>
      <c r="CG18" s="69"/>
      <c r="CH18" s="69"/>
      <c r="CI18" s="69"/>
      <c r="CJ18" s="69"/>
      <c r="CK18" s="69"/>
      <c r="CL18" s="69"/>
    </row>
    <row r="19" spans="1:90" ht="13.7" customHeight="1">
      <c r="A19" s="50" t="s">
        <v>120</v>
      </c>
      <c r="B19" s="41">
        <f>ROUND(IF(Assumptions!$C$28&gt;0,Assumptions!$C$20*(Assumptions!$C$21-(Assumptions!$C$21*Assumptions!$C$22)-Assumptions!$C$23),0),0)</f>
        <v>975</v>
      </c>
      <c r="C19" s="17"/>
      <c r="D19" s="17"/>
      <c r="E19" s="17"/>
      <c r="F19" s="17"/>
      <c r="G19" s="17"/>
      <c r="H19" s="17"/>
      <c r="I19" s="17"/>
      <c r="J19" s="68" t="s">
        <v>120</v>
      </c>
      <c r="K19" s="41">
        <f>ROUND(IF(Assumptions!$C$28&gt;1,B19*(1+Assumptions!$C$25),0),0)</f>
        <v>975</v>
      </c>
      <c r="L19" s="38"/>
      <c r="M19" s="38"/>
      <c r="N19" s="38"/>
      <c r="O19" s="38"/>
      <c r="P19" s="38"/>
      <c r="Q19" s="38"/>
      <c r="R19" s="38"/>
      <c r="S19" s="50" t="s">
        <v>120</v>
      </c>
      <c r="T19" s="69">
        <f>ROUND(IF(Assumptions!$C$28&gt;2,K19*(1+Assumptions!$C$25),0),0)</f>
        <v>975</v>
      </c>
      <c r="U19" s="69"/>
      <c r="V19" s="69"/>
      <c r="W19" s="69"/>
      <c r="X19" s="69"/>
      <c r="Y19" s="69"/>
      <c r="Z19" s="69"/>
      <c r="AA19" s="69"/>
      <c r="AB19" s="50" t="s">
        <v>120</v>
      </c>
      <c r="AC19" s="69">
        <f>ROUND(IF(Assumptions!$C$28&gt;3,T19*(1+Assumptions!$C$25),0),0)</f>
        <v>975</v>
      </c>
      <c r="AD19" s="69"/>
      <c r="AE19" s="69"/>
      <c r="AF19" s="69"/>
      <c r="AG19" s="69"/>
      <c r="AH19" s="69"/>
      <c r="AI19" s="69"/>
      <c r="AJ19" s="69"/>
      <c r="AK19" s="50" t="s">
        <v>120</v>
      </c>
      <c r="AL19" s="69">
        <f>ROUND(IF(Assumptions!$C$28&gt;4,AC19*(1+Assumptions!$C$25),0),0)</f>
        <v>975</v>
      </c>
      <c r="AM19" s="69"/>
      <c r="AN19" s="69"/>
      <c r="AO19" s="69"/>
      <c r="AP19" s="69"/>
      <c r="AQ19" s="69"/>
      <c r="AR19" s="69"/>
      <c r="AS19" s="69"/>
      <c r="AT19" s="50" t="s">
        <v>120</v>
      </c>
      <c r="AU19" s="69">
        <f>ROUND(IF(Assumptions!$C$28&gt;5,AL19*(1+Assumptions!$C$25),0),0)</f>
        <v>975</v>
      </c>
      <c r="AV19" s="69"/>
      <c r="AW19" s="69"/>
      <c r="AX19" s="69"/>
      <c r="AY19" s="69"/>
      <c r="AZ19" s="69"/>
      <c r="BA19" s="69"/>
      <c r="BB19" s="69"/>
      <c r="BC19" s="50" t="s">
        <v>120</v>
      </c>
      <c r="BD19" s="69">
        <f>ROUND(IF(Assumptions!$C$28&gt;6,AU19*(1+Assumptions!$C$25),0),0)</f>
        <v>975</v>
      </c>
      <c r="BE19" s="69"/>
      <c r="BF19" s="69"/>
      <c r="BG19" s="69"/>
      <c r="BH19" s="69"/>
      <c r="BI19" s="69"/>
      <c r="BJ19" s="69"/>
      <c r="BK19" s="69"/>
      <c r="BL19" s="50" t="s">
        <v>120</v>
      </c>
      <c r="BM19" s="69">
        <f>ROUND(IF(Assumptions!$C$28&gt;7,BD19*(1+Assumptions!$C$25),0),0)</f>
        <v>975</v>
      </c>
      <c r="BN19" s="69"/>
      <c r="BO19" s="69"/>
      <c r="BP19" s="69"/>
      <c r="BQ19" s="69"/>
      <c r="BR19" s="69"/>
      <c r="BS19" s="69"/>
      <c r="BT19" s="69"/>
      <c r="BU19" s="50" t="s">
        <v>120</v>
      </c>
      <c r="BV19" s="69">
        <f>ROUND(IF(Assumptions!$C$28&gt;8,BM19*(1+Assumptions!$C$25),0),0)</f>
        <v>975</v>
      </c>
      <c r="BW19" s="69"/>
      <c r="BX19" s="69"/>
      <c r="BY19" s="69"/>
      <c r="BZ19" s="69"/>
      <c r="CA19" s="69"/>
      <c r="CB19" s="69"/>
      <c r="CC19" s="69"/>
      <c r="CD19" s="50" t="s">
        <v>120</v>
      </c>
      <c r="CE19" s="69">
        <f>ROUND(IF(Assumptions!$C$28&gt;9,BV19*(1+Assumptions!$C$25),0),0)</f>
        <v>975</v>
      </c>
      <c r="CF19" s="69"/>
      <c r="CG19" s="69"/>
      <c r="CH19" s="69"/>
      <c r="CI19" s="69"/>
      <c r="CJ19" s="69"/>
      <c r="CK19" s="69"/>
      <c r="CL19" s="69"/>
    </row>
    <row r="20" spans="1:90" ht="13.7" customHeight="1">
      <c r="A20" s="38"/>
      <c r="B20" s="41">
        <f>SUM(B8:B19)</f>
        <v>11700</v>
      </c>
      <c r="C20" s="17"/>
      <c r="D20" s="17"/>
      <c r="E20" s="17"/>
      <c r="F20" s="17"/>
      <c r="G20" s="17"/>
      <c r="H20" s="17"/>
      <c r="I20" s="17"/>
      <c r="J20" s="17"/>
      <c r="K20" s="41">
        <f>SUM(K8:K19)</f>
        <v>11700</v>
      </c>
      <c r="L20" s="38"/>
      <c r="M20" s="38"/>
      <c r="N20" s="38"/>
      <c r="O20" s="38"/>
      <c r="P20" s="38"/>
      <c r="Q20" s="38"/>
      <c r="R20" s="38"/>
      <c r="S20" s="38"/>
      <c r="T20" s="69">
        <f>SUM(T8:T19)</f>
        <v>11700</v>
      </c>
      <c r="U20" s="38"/>
      <c r="V20" s="38"/>
      <c r="W20" s="38"/>
      <c r="X20" s="38"/>
      <c r="Y20" s="38"/>
      <c r="Z20" s="38"/>
      <c r="AA20" s="38"/>
      <c r="AB20" s="38"/>
      <c r="AC20" s="69">
        <f>SUM(AC8:AC19)</f>
        <v>11700</v>
      </c>
      <c r="AD20" s="38"/>
      <c r="AE20" s="38"/>
      <c r="AF20" s="38"/>
      <c r="AG20" s="38"/>
      <c r="AH20" s="38"/>
      <c r="AI20" s="38"/>
      <c r="AJ20" s="38"/>
      <c r="AK20" s="38"/>
      <c r="AL20" s="69">
        <f>SUM(AL8:AL19)</f>
        <v>11700</v>
      </c>
      <c r="AM20" s="38"/>
      <c r="AN20" s="69"/>
      <c r="AO20" s="38"/>
      <c r="AP20" s="38"/>
      <c r="AQ20" s="38"/>
      <c r="AR20" s="38"/>
      <c r="AS20" s="38"/>
      <c r="AT20" s="38"/>
      <c r="AU20" s="69">
        <f>SUM(AU8:AU19)</f>
        <v>11700</v>
      </c>
      <c r="AV20" s="38"/>
      <c r="AW20" s="38"/>
      <c r="AX20" s="38"/>
      <c r="AY20" s="38"/>
      <c r="AZ20" s="38"/>
      <c r="BA20" s="38"/>
      <c r="BB20" s="38"/>
      <c r="BC20" s="38"/>
      <c r="BD20" s="69">
        <f>SUM(BD8:BD19)</f>
        <v>11700</v>
      </c>
      <c r="BE20" s="38"/>
      <c r="BF20" s="38"/>
      <c r="BG20" s="38"/>
      <c r="BH20" s="38"/>
      <c r="BI20" s="38"/>
      <c r="BJ20" s="38"/>
      <c r="BK20" s="38"/>
      <c r="BL20" s="38"/>
      <c r="BM20" s="69">
        <f>SUM(BM8:BM19)</f>
        <v>11700</v>
      </c>
      <c r="BN20" s="38"/>
      <c r="BO20" s="38"/>
      <c r="BP20" s="38"/>
      <c r="BQ20" s="38"/>
      <c r="BR20" s="38"/>
      <c r="BS20" s="38"/>
      <c r="BT20" s="38"/>
      <c r="BU20" s="38"/>
      <c r="BV20" s="69">
        <f>SUM(BV8:BV19)</f>
        <v>11700</v>
      </c>
      <c r="BW20" s="38"/>
      <c r="BX20" s="38"/>
      <c r="BY20" s="38"/>
      <c r="BZ20" s="38"/>
      <c r="CA20" s="38"/>
      <c r="CB20" s="38"/>
      <c r="CC20" s="38"/>
      <c r="CD20" s="38"/>
      <c r="CE20" s="69">
        <f>SUM(CE8:CE19)</f>
        <v>11700</v>
      </c>
      <c r="CF20" s="38"/>
      <c r="CG20" s="38"/>
      <c r="CH20" s="38"/>
      <c r="CI20" s="38"/>
      <c r="CJ20" s="38"/>
      <c r="CK20" s="38"/>
      <c r="CL20" s="38"/>
    </row>
    <row r="21" spans="1:90" ht="13.7" customHeight="1">
      <c r="A21" s="50" t="str">
        <f t="shared" ref="A21:A32" si="0">A8</f>
        <v>Jan</v>
      </c>
      <c r="B21" s="41">
        <f>IF(Assumptions!$C$27&gt;12,12,Assumptions!$C$27)</f>
        <v>12</v>
      </c>
      <c r="C21" s="41">
        <f>IF(Assumptions!$C$27&gt;B21+12,B21+12,Assumptions!$C$27)</f>
        <v>24</v>
      </c>
      <c r="D21" s="41">
        <f>IF(Assumptions!$C$27&gt;C21+12,C21+12,Assumptions!$C$27)</f>
        <v>36</v>
      </c>
      <c r="E21" s="41">
        <f>IF(Assumptions!$C$27&gt;D21+12,D21+12,Assumptions!$C$27)</f>
        <v>48</v>
      </c>
      <c r="F21" s="41">
        <f>IF(Assumptions!$C$27&gt;E21+12,E21+12,Assumptions!$C$27)</f>
        <v>60</v>
      </c>
      <c r="G21" s="41">
        <f>IF(Assumptions!$C$27&gt;F21+12,F21+12,Assumptions!$C$27)</f>
        <v>60</v>
      </c>
      <c r="H21" s="41">
        <f>IF(Assumptions!$C$27&gt;G21+12,G21+12,Assumptions!$C$27)</f>
        <v>60</v>
      </c>
      <c r="I21" s="41">
        <f>IF(Assumptions!$C$27&gt;H21+12,H21+12,Assumptions!$C$27)</f>
        <v>60</v>
      </c>
      <c r="J21" s="68" t="str">
        <f t="shared" ref="J21:J32" si="1">J8</f>
        <v>Jan</v>
      </c>
      <c r="K21" s="41">
        <f>IF(Assumptions!$C$27&gt;12,12,Assumptions!$C$27)</f>
        <v>12</v>
      </c>
      <c r="L21" s="69">
        <f>IF(Assumptions!$C$27&gt;K21+12,K21+12,Assumptions!$C$27)</f>
        <v>24</v>
      </c>
      <c r="M21" s="69">
        <f>IF(Assumptions!$C$27&gt;L21+12,L21+12,Assumptions!$C$27)</f>
        <v>36</v>
      </c>
      <c r="N21" s="69">
        <f>IF(Assumptions!$C$27&gt;M21+12,M21+12,Assumptions!$C$27)</f>
        <v>48</v>
      </c>
      <c r="O21" s="69">
        <f>IF(Assumptions!$C$27&gt;N21+12,N21+12,Assumptions!$C$27)</f>
        <v>60</v>
      </c>
      <c r="P21" s="69">
        <f>IF(Assumptions!$C$27&gt;O21+12,O21+12,Assumptions!$C$27)</f>
        <v>60</v>
      </c>
      <c r="Q21" s="69">
        <f>IF(Assumptions!$C$27&gt;P21+12,P21+12,Assumptions!$C$27)</f>
        <v>60</v>
      </c>
      <c r="R21" s="69">
        <f>IF(Assumptions!$C$27&gt;Q21+12,Q21+12,Assumptions!$C$27)</f>
        <v>60</v>
      </c>
      <c r="S21" s="50" t="str">
        <f t="shared" ref="S21:S32" si="2">S8</f>
        <v>Jan</v>
      </c>
      <c r="T21" s="69">
        <f>IF(Assumptions!$C$27&gt;12,12,Assumptions!$C$27)</f>
        <v>12</v>
      </c>
      <c r="U21" s="69">
        <f>IF(Assumptions!$C$27&gt;T21+12,T21+12,Assumptions!$C$27)</f>
        <v>24</v>
      </c>
      <c r="V21" s="69">
        <f>IF(Assumptions!$C$27&gt;U21+12,U21+12,Assumptions!$C$27)</f>
        <v>36</v>
      </c>
      <c r="W21" s="69">
        <f>IF(Assumptions!$C$27&gt;V21+12,V21+12,Assumptions!$C$27)</f>
        <v>48</v>
      </c>
      <c r="X21" s="69">
        <f>IF(Assumptions!$C$27&gt;W21+12,W21+12,Assumptions!$C$27)</f>
        <v>60</v>
      </c>
      <c r="Y21" s="69">
        <f>IF(Assumptions!$C$27&gt;X21+12,X21+12,Assumptions!$C$27)</f>
        <v>60</v>
      </c>
      <c r="Z21" s="69">
        <f>IF(Assumptions!$C$27&gt;Y21+12,Y21+12,Assumptions!$C$27)</f>
        <v>60</v>
      </c>
      <c r="AA21" s="69">
        <f>IF(Assumptions!$C$27&gt;Z21+12,Z21+12,Assumptions!$C$27)</f>
        <v>60</v>
      </c>
      <c r="AB21" s="50" t="str">
        <f t="shared" ref="AB21:AB32" si="3">AB8</f>
        <v>Jan</v>
      </c>
      <c r="AC21" s="69">
        <f>IF(Assumptions!$C$27&gt;12,12,Assumptions!$C$27)</f>
        <v>12</v>
      </c>
      <c r="AD21" s="69">
        <f>IF(Assumptions!$C$27&gt;AC21+12,AC21+12,Assumptions!$C$27)</f>
        <v>24</v>
      </c>
      <c r="AE21" s="69">
        <f>IF(Assumptions!$C$27&gt;AD21+12,AD21+12,Assumptions!$C$27)</f>
        <v>36</v>
      </c>
      <c r="AF21" s="69">
        <f>IF(Assumptions!$C$27&gt;AE21+12,AE21+12,Assumptions!$C$27)</f>
        <v>48</v>
      </c>
      <c r="AG21" s="69">
        <f>IF(Assumptions!$C$27&gt;AF21+12,AF21+12,Assumptions!$C$27)</f>
        <v>60</v>
      </c>
      <c r="AH21" s="69">
        <f>IF(Assumptions!$C$27&gt;AG21+12,AG21+12,Assumptions!$C$27)</f>
        <v>60</v>
      </c>
      <c r="AI21" s="69">
        <f>IF(Assumptions!$C$27&gt;AH21+12,AH21+12,Assumptions!$C$27)</f>
        <v>60</v>
      </c>
      <c r="AJ21" s="69">
        <f>IF(Assumptions!$C$27&gt;AI21+12,AI21+12,Assumptions!$C$27)</f>
        <v>60</v>
      </c>
      <c r="AK21" s="50" t="str">
        <f t="shared" ref="AK21:AK32" si="4">AK8</f>
        <v>Jan</v>
      </c>
      <c r="AL21" s="69">
        <f>IF(Assumptions!$C$27&gt;12,12,Assumptions!$C$27)</f>
        <v>12</v>
      </c>
      <c r="AM21" s="69">
        <f>IF(Assumptions!$C$27&gt;AL21+12,AL21+12,Assumptions!$C$27)</f>
        <v>24</v>
      </c>
      <c r="AN21" s="69">
        <f>IF(Assumptions!$C$27&gt;AM21+12,AM21+12,Assumptions!$C$27)</f>
        <v>36</v>
      </c>
      <c r="AO21" s="69">
        <f>IF(Assumptions!$C$27&gt;AN21+12,AN21+12,Assumptions!$C$27)</f>
        <v>48</v>
      </c>
      <c r="AP21" s="69">
        <f>IF(Assumptions!$C$27&gt;AO21+12,AO21+12,Assumptions!$C$27)</f>
        <v>60</v>
      </c>
      <c r="AQ21" s="69">
        <f>IF(Assumptions!$C$27&gt;AP21+12,AP21+12,Assumptions!$C$27)</f>
        <v>60</v>
      </c>
      <c r="AR21" s="69">
        <f>IF(Assumptions!$C$27&gt;AQ21+12,AQ21+12,Assumptions!$C$27)</f>
        <v>60</v>
      </c>
      <c r="AS21" s="69">
        <f>IF(Assumptions!$C$27&gt;AR21+12,AR21+12,Assumptions!$C$27)</f>
        <v>60</v>
      </c>
      <c r="AT21" s="50" t="str">
        <f t="shared" ref="AT21:AT32" si="5">AT8</f>
        <v>Jan</v>
      </c>
      <c r="AU21" s="69">
        <f>IF(Assumptions!$C$27&gt;12,12,Assumptions!$C$27)</f>
        <v>12</v>
      </c>
      <c r="AV21" s="69">
        <f>IF(Assumptions!$C$27&gt;AU21+12,AU21+12,Assumptions!$C$27)</f>
        <v>24</v>
      </c>
      <c r="AW21" s="69">
        <f>IF(Assumptions!$C$27&gt;AV21+12,AV21+12,Assumptions!$C$27)</f>
        <v>36</v>
      </c>
      <c r="AX21" s="69">
        <f>IF(Assumptions!$C$27&gt;AW21+12,AW21+12,Assumptions!$C$27)</f>
        <v>48</v>
      </c>
      <c r="AY21" s="69">
        <f>IF(Assumptions!$C$27&gt;AX21+12,AX21+12,Assumptions!$C$27)</f>
        <v>60</v>
      </c>
      <c r="AZ21" s="69">
        <f>IF(Assumptions!$C$27&gt;AY21+12,AY21+12,Assumptions!$C$27)</f>
        <v>60</v>
      </c>
      <c r="BA21" s="69">
        <f>IF(Assumptions!$C$27&gt;AZ21+12,AZ21+12,Assumptions!$C$27)</f>
        <v>60</v>
      </c>
      <c r="BB21" s="69">
        <f>IF(Assumptions!$C$27&gt;BA21+12,BA21+12,Assumptions!$C$27)</f>
        <v>60</v>
      </c>
      <c r="BC21" s="50" t="str">
        <f t="shared" ref="BC21:BC32" si="6">BC8</f>
        <v>Jan</v>
      </c>
      <c r="BD21" s="69">
        <f>IF(Assumptions!$C$27&gt;12,12,Assumptions!$C$27)</f>
        <v>12</v>
      </c>
      <c r="BE21" s="69">
        <f>IF(Assumptions!$C$27&gt;BD21+12,BD21+12,Assumptions!$C$27)</f>
        <v>24</v>
      </c>
      <c r="BF21" s="69">
        <f>IF(Assumptions!$C$27&gt;BE21+12,BE21+12,Assumptions!$C$27)</f>
        <v>36</v>
      </c>
      <c r="BG21" s="69">
        <f>IF(Assumptions!$C$27&gt;BF21+12,BF21+12,Assumptions!$C$27)</f>
        <v>48</v>
      </c>
      <c r="BH21" s="69">
        <f>IF(Assumptions!$C$27&gt;BG21+12,BG21+12,Assumptions!$C$27)</f>
        <v>60</v>
      </c>
      <c r="BI21" s="69">
        <f>IF(Assumptions!$C$27&gt;BH21+12,BH21+12,Assumptions!$C$27)</f>
        <v>60</v>
      </c>
      <c r="BJ21" s="69">
        <f>IF(Assumptions!$C$27&gt;BI21+12,BI21+12,Assumptions!$C$27)</f>
        <v>60</v>
      </c>
      <c r="BK21" s="69">
        <f>IF(Assumptions!$C$27&gt;BJ21+12,BJ21+12,Assumptions!$C$27)</f>
        <v>60</v>
      </c>
      <c r="BL21" s="50" t="str">
        <f t="shared" ref="BL21:BL32" si="7">BL8</f>
        <v>Jan</v>
      </c>
      <c r="BM21" s="69">
        <f>IF(Assumptions!$C$27&gt;12,12,Assumptions!$C$27)</f>
        <v>12</v>
      </c>
      <c r="BN21" s="69">
        <f>IF(Assumptions!$C$27&gt;BM21+12,BM21+12,Assumptions!$C$27)</f>
        <v>24</v>
      </c>
      <c r="BO21" s="69">
        <f>IF(Assumptions!$C$27&gt;BN21+12,BN21+12,Assumptions!$C$27)</f>
        <v>36</v>
      </c>
      <c r="BP21" s="69">
        <f>IF(Assumptions!$C$27&gt;BO21+12,BO21+12,Assumptions!$C$27)</f>
        <v>48</v>
      </c>
      <c r="BQ21" s="69">
        <f>IF(Assumptions!$C$27&gt;BP21+12,BP21+12,Assumptions!$C$27)</f>
        <v>60</v>
      </c>
      <c r="BR21" s="69">
        <f>IF(Assumptions!$C$27&gt;BQ21+12,BQ21+12,Assumptions!$C$27)</f>
        <v>60</v>
      </c>
      <c r="BS21" s="69">
        <f>IF(Assumptions!$C$27&gt;BR21+12,BR21+12,Assumptions!$C$27)</f>
        <v>60</v>
      </c>
      <c r="BT21" s="69">
        <f>IF(Assumptions!$C$27&gt;BS21+12,BS21+12,Assumptions!$C$27)</f>
        <v>60</v>
      </c>
      <c r="BU21" s="50" t="str">
        <f t="shared" ref="BU21:BU32" si="8">BU8</f>
        <v>Jan</v>
      </c>
      <c r="BV21" s="69">
        <f>IF(Assumptions!$C$27&gt;12,12,Assumptions!$C$27)</f>
        <v>12</v>
      </c>
      <c r="BW21" s="69">
        <f>IF(Assumptions!$C$27&gt;BV21+12,BV21+12,Assumptions!$C$27)</f>
        <v>24</v>
      </c>
      <c r="BX21" s="69">
        <f>IF(Assumptions!$C$27&gt;BW21+12,BW21+12,Assumptions!$C$27)</f>
        <v>36</v>
      </c>
      <c r="BY21" s="69">
        <f>IF(Assumptions!$C$27&gt;BX21+12,BX21+12,Assumptions!$C$27)</f>
        <v>48</v>
      </c>
      <c r="BZ21" s="69">
        <f>IF(Assumptions!$C$27&gt;BY21+12,BY21+12,Assumptions!$C$27)</f>
        <v>60</v>
      </c>
      <c r="CA21" s="69">
        <f>IF(Assumptions!$C$27&gt;BZ21+12,BZ21+12,Assumptions!$C$27)</f>
        <v>60</v>
      </c>
      <c r="CB21" s="69">
        <f>IF(Assumptions!$C$27&gt;CA21+12,CA21+12,Assumptions!$C$27)</f>
        <v>60</v>
      </c>
      <c r="CC21" s="69">
        <f>IF(Assumptions!$C$27&gt;CB21+12,CB21+12,Assumptions!$C$27)</f>
        <v>60</v>
      </c>
      <c r="CD21" s="50" t="str">
        <f t="shared" ref="CD21:CD32" si="9">CD8</f>
        <v>Jan</v>
      </c>
      <c r="CE21" s="69">
        <f>IF(Assumptions!$C$27&gt;12,12,Assumptions!$C$27)</f>
        <v>12</v>
      </c>
      <c r="CF21" s="69">
        <f>IF(Assumptions!$C$27&gt;CE21+12,CE21+12,Assumptions!$C$27)</f>
        <v>24</v>
      </c>
      <c r="CG21" s="69">
        <f>IF(Assumptions!$C$27&gt;CF21+12,CF21+12,Assumptions!$C$27)</f>
        <v>36</v>
      </c>
      <c r="CH21" s="69">
        <f>IF(Assumptions!$C$27&gt;CG21+12,CG21+12,Assumptions!$C$27)</f>
        <v>48</v>
      </c>
      <c r="CI21" s="69">
        <f>IF(Assumptions!$C$27&gt;CH21+12,CH21+12,Assumptions!$C$27)</f>
        <v>60</v>
      </c>
      <c r="CJ21" s="69">
        <f>IF(Assumptions!$C$27&gt;CI21+12,CI21+12,Assumptions!$C$27)</f>
        <v>60</v>
      </c>
      <c r="CK21" s="69">
        <f>IF(Assumptions!$C$27&gt;CJ21+12,CJ21+12,Assumptions!$C$27)</f>
        <v>60</v>
      </c>
      <c r="CL21" s="69">
        <f>IF(Assumptions!$C$27&gt;CK21+12,CK21+12,Assumptions!$C$27)</f>
        <v>60</v>
      </c>
    </row>
    <row r="22" spans="1:90" ht="13.7" customHeight="1">
      <c r="A22" s="50" t="str">
        <f t="shared" si="0"/>
        <v>Feb</v>
      </c>
      <c r="B22" s="41">
        <f>IF(Assumptions!$C$27&gt;11,11,Assumptions!$C$27)</f>
        <v>11</v>
      </c>
      <c r="C22" s="41">
        <f>IF(Assumptions!$C$27&gt;B22+12,B22+12,Assumptions!$C$27)</f>
        <v>23</v>
      </c>
      <c r="D22" s="41">
        <f>IF(Assumptions!$C$27&gt;C22+12,C22+12,Assumptions!$C$27)</f>
        <v>35</v>
      </c>
      <c r="E22" s="41">
        <f>IF(Assumptions!$C$27&gt;D22+12,D22+12,Assumptions!$C$27)</f>
        <v>47</v>
      </c>
      <c r="F22" s="41">
        <f>IF(Assumptions!$C$27&gt;E22+12,E22+12,Assumptions!$C$27)</f>
        <v>59</v>
      </c>
      <c r="G22" s="41">
        <f>IF(Assumptions!$C$27&gt;F22+12,F22+12,Assumptions!$C$27)</f>
        <v>60</v>
      </c>
      <c r="H22" s="41">
        <f>IF(Assumptions!$C$27&gt;G22+12,G22+12,Assumptions!$C$27)</f>
        <v>60</v>
      </c>
      <c r="I22" s="41">
        <f>IF(Assumptions!$C$27&gt;H22+12,H22+12,Assumptions!$C$27)</f>
        <v>60</v>
      </c>
      <c r="J22" s="68" t="str">
        <f t="shared" si="1"/>
        <v>Feb</v>
      </c>
      <c r="K22" s="41">
        <f>IF(Assumptions!$C$27&gt;11,11,Assumptions!$C$27)</f>
        <v>11</v>
      </c>
      <c r="L22" s="69">
        <f>IF(Assumptions!$C$27&gt;K22+12,K22+12,Assumptions!$C$27)</f>
        <v>23</v>
      </c>
      <c r="M22" s="69">
        <f>IF(Assumptions!$C$27&gt;L22+12,L22+12,Assumptions!$C$27)</f>
        <v>35</v>
      </c>
      <c r="N22" s="69">
        <f>IF(Assumptions!$C$27&gt;M22+12,M22+12,Assumptions!$C$27)</f>
        <v>47</v>
      </c>
      <c r="O22" s="69">
        <f>IF(Assumptions!$C$27&gt;N22+12,N22+12,Assumptions!$C$27)</f>
        <v>59</v>
      </c>
      <c r="P22" s="69">
        <f>IF(Assumptions!$C$27&gt;O22+12,O22+12,Assumptions!$C$27)</f>
        <v>60</v>
      </c>
      <c r="Q22" s="69">
        <f>IF(Assumptions!$C$27&gt;P22+12,P22+12,Assumptions!$C$27)</f>
        <v>60</v>
      </c>
      <c r="R22" s="69">
        <f>IF(Assumptions!$C$27&gt;Q22+12,Q22+12,Assumptions!$C$27)</f>
        <v>60</v>
      </c>
      <c r="S22" s="50" t="str">
        <f t="shared" si="2"/>
        <v>Feb</v>
      </c>
      <c r="T22" s="69">
        <f>IF(Assumptions!$C$27&gt;11,11,Assumptions!$C$27)</f>
        <v>11</v>
      </c>
      <c r="U22" s="69">
        <f>IF(Assumptions!$C$27&gt;T22+12,T22+12,Assumptions!$C$27)</f>
        <v>23</v>
      </c>
      <c r="V22" s="69">
        <f>IF(Assumptions!$C$27&gt;U22+12,U22+12,Assumptions!$C$27)</f>
        <v>35</v>
      </c>
      <c r="W22" s="69">
        <f>IF(Assumptions!$C$27&gt;V22+12,V22+12,Assumptions!$C$27)</f>
        <v>47</v>
      </c>
      <c r="X22" s="69">
        <f>IF(Assumptions!$C$27&gt;W22+12,W22+12,Assumptions!$C$27)</f>
        <v>59</v>
      </c>
      <c r="Y22" s="69">
        <f>IF(Assumptions!$C$27&gt;X22+12,X22+12,Assumptions!$C$27)</f>
        <v>60</v>
      </c>
      <c r="Z22" s="69">
        <f>IF(Assumptions!$C$27&gt;Y22+12,Y22+12,Assumptions!$C$27)</f>
        <v>60</v>
      </c>
      <c r="AA22" s="69">
        <f>IF(Assumptions!$C$27&gt;Z22+12,Z22+12,Assumptions!$C$27)</f>
        <v>60</v>
      </c>
      <c r="AB22" s="50" t="str">
        <f t="shared" si="3"/>
        <v>Feb</v>
      </c>
      <c r="AC22" s="69">
        <f>IF(Assumptions!$C$27&gt;11,11,Assumptions!$C$27)</f>
        <v>11</v>
      </c>
      <c r="AD22" s="69">
        <f>IF(Assumptions!$C$27&gt;AC22+12,AC22+12,Assumptions!$C$27)</f>
        <v>23</v>
      </c>
      <c r="AE22" s="69">
        <f>IF(Assumptions!$C$27&gt;AD22+12,AD22+12,Assumptions!$C$27)</f>
        <v>35</v>
      </c>
      <c r="AF22" s="69">
        <f>IF(Assumptions!$C$27&gt;AE22+12,AE22+12,Assumptions!$C$27)</f>
        <v>47</v>
      </c>
      <c r="AG22" s="69">
        <f>IF(Assumptions!$C$27&gt;AF22+12,AF22+12,Assumptions!$C$27)</f>
        <v>59</v>
      </c>
      <c r="AH22" s="69">
        <f>IF(Assumptions!$C$27&gt;AG22+12,AG22+12,Assumptions!$C$27)</f>
        <v>60</v>
      </c>
      <c r="AI22" s="69">
        <f>IF(Assumptions!$C$27&gt;AH22+12,AH22+12,Assumptions!$C$27)</f>
        <v>60</v>
      </c>
      <c r="AJ22" s="69">
        <f>IF(Assumptions!$C$27&gt;AI22+12,AI22+12,Assumptions!$C$27)</f>
        <v>60</v>
      </c>
      <c r="AK22" s="50" t="str">
        <f t="shared" si="4"/>
        <v>Feb</v>
      </c>
      <c r="AL22" s="69">
        <f>IF(Assumptions!$C$27&gt;11,11,Assumptions!$C$27)</f>
        <v>11</v>
      </c>
      <c r="AM22" s="69">
        <f>IF(Assumptions!$C$27&gt;AL22+12,AL22+12,Assumptions!$C$27)</f>
        <v>23</v>
      </c>
      <c r="AN22" s="69">
        <f>IF(Assumptions!$C$27&gt;AM22+12,AM22+12,Assumptions!$C$27)</f>
        <v>35</v>
      </c>
      <c r="AO22" s="69">
        <f>IF(Assumptions!$C$27&gt;AN22+12,AN22+12,Assumptions!$C$27)</f>
        <v>47</v>
      </c>
      <c r="AP22" s="69">
        <f>IF(Assumptions!$C$27&gt;AO22+12,AO22+12,Assumptions!$C$27)</f>
        <v>59</v>
      </c>
      <c r="AQ22" s="69">
        <f>IF(Assumptions!$C$27&gt;AP22+12,AP22+12,Assumptions!$C$27)</f>
        <v>60</v>
      </c>
      <c r="AR22" s="69">
        <f>IF(Assumptions!$C$27&gt;AQ22+12,AQ22+12,Assumptions!$C$27)</f>
        <v>60</v>
      </c>
      <c r="AS22" s="69">
        <f>IF(Assumptions!$C$27&gt;AR22+12,AR22+12,Assumptions!$C$27)</f>
        <v>60</v>
      </c>
      <c r="AT22" s="50" t="str">
        <f t="shared" si="5"/>
        <v>Feb</v>
      </c>
      <c r="AU22" s="69">
        <f>IF(Assumptions!$C$27&gt;11,11,Assumptions!$C$27)</f>
        <v>11</v>
      </c>
      <c r="AV22" s="69">
        <f>IF(Assumptions!$C$27&gt;AU22+12,AU22+12,Assumptions!$C$27)</f>
        <v>23</v>
      </c>
      <c r="AW22" s="69">
        <f>IF(Assumptions!$C$27&gt;AV22+12,AV22+12,Assumptions!$C$27)</f>
        <v>35</v>
      </c>
      <c r="AX22" s="69">
        <f>IF(Assumptions!$C$27&gt;AW22+12,AW22+12,Assumptions!$C$27)</f>
        <v>47</v>
      </c>
      <c r="AY22" s="69">
        <f>IF(Assumptions!$C$27&gt;AX22+12,AX22+12,Assumptions!$C$27)</f>
        <v>59</v>
      </c>
      <c r="AZ22" s="69">
        <f>IF(Assumptions!$C$27&gt;AY22+12,AY22+12,Assumptions!$C$27)</f>
        <v>60</v>
      </c>
      <c r="BA22" s="69">
        <f>IF(Assumptions!$C$27&gt;AZ22+12,AZ22+12,Assumptions!$C$27)</f>
        <v>60</v>
      </c>
      <c r="BB22" s="69">
        <f>IF(Assumptions!$C$27&gt;BA22+12,BA22+12,Assumptions!$C$27)</f>
        <v>60</v>
      </c>
      <c r="BC22" s="50" t="str">
        <f t="shared" si="6"/>
        <v>Feb</v>
      </c>
      <c r="BD22" s="69">
        <f>IF(Assumptions!$C$27&gt;11,11,Assumptions!$C$27)</f>
        <v>11</v>
      </c>
      <c r="BE22" s="69">
        <f>IF(Assumptions!$C$27&gt;BD22+12,BD22+12,Assumptions!$C$27)</f>
        <v>23</v>
      </c>
      <c r="BF22" s="69">
        <f>IF(Assumptions!$C$27&gt;BE22+12,BE22+12,Assumptions!$C$27)</f>
        <v>35</v>
      </c>
      <c r="BG22" s="69">
        <f>IF(Assumptions!$C$27&gt;BF22+12,BF22+12,Assumptions!$C$27)</f>
        <v>47</v>
      </c>
      <c r="BH22" s="69">
        <f>IF(Assumptions!$C$27&gt;BG22+12,BG22+12,Assumptions!$C$27)</f>
        <v>59</v>
      </c>
      <c r="BI22" s="69">
        <f>IF(Assumptions!$C$27&gt;BH22+12,BH22+12,Assumptions!$C$27)</f>
        <v>60</v>
      </c>
      <c r="BJ22" s="69">
        <f>IF(Assumptions!$C$27&gt;BI22+12,BI22+12,Assumptions!$C$27)</f>
        <v>60</v>
      </c>
      <c r="BK22" s="69">
        <f>IF(Assumptions!$C$27&gt;BJ22+12,BJ22+12,Assumptions!$C$27)</f>
        <v>60</v>
      </c>
      <c r="BL22" s="50" t="str">
        <f t="shared" si="7"/>
        <v>Feb</v>
      </c>
      <c r="BM22" s="69">
        <f>IF(Assumptions!$C$27&gt;11,11,Assumptions!$C$27)</f>
        <v>11</v>
      </c>
      <c r="BN22" s="69">
        <f>IF(Assumptions!$C$27&gt;BM22+12,BM22+12,Assumptions!$C$27)</f>
        <v>23</v>
      </c>
      <c r="BO22" s="69">
        <f>IF(Assumptions!$C$27&gt;BN22+12,BN22+12,Assumptions!$C$27)</f>
        <v>35</v>
      </c>
      <c r="BP22" s="69">
        <f>IF(Assumptions!$C$27&gt;BO22+12,BO22+12,Assumptions!$C$27)</f>
        <v>47</v>
      </c>
      <c r="BQ22" s="69">
        <f>IF(Assumptions!$C$27&gt;BP22+12,BP22+12,Assumptions!$C$27)</f>
        <v>59</v>
      </c>
      <c r="BR22" s="69">
        <f>IF(Assumptions!$C$27&gt;BQ22+12,BQ22+12,Assumptions!$C$27)</f>
        <v>60</v>
      </c>
      <c r="BS22" s="69">
        <f>IF(Assumptions!$C$27&gt;BR22+12,BR22+12,Assumptions!$C$27)</f>
        <v>60</v>
      </c>
      <c r="BT22" s="69">
        <f>IF(Assumptions!$C$27&gt;BS22+12,BS22+12,Assumptions!$C$27)</f>
        <v>60</v>
      </c>
      <c r="BU22" s="50" t="str">
        <f t="shared" si="8"/>
        <v>Feb</v>
      </c>
      <c r="BV22" s="69">
        <f>IF(Assumptions!$C$27&gt;11,11,Assumptions!$C$27)</f>
        <v>11</v>
      </c>
      <c r="BW22" s="69">
        <f>IF(Assumptions!$C$27&gt;BV22+12,BV22+12,Assumptions!$C$27)</f>
        <v>23</v>
      </c>
      <c r="BX22" s="69">
        <f>IF(Assumptions!$C$27&gt;BW22+12,BW22+12,Assumptions!$C$27)</f>
        <v>35</v>
      </c>
      <c r="BY22" s="69">
        <f>IF(Assumptions!$C$27&gt;BX22+12,BX22+12,Assumptions!$C$27)</f>
        <v>47</v>
      </c>
      <c r="BZ22" s="69">
        <f>IF(Assumptions!$C$27&gt;BY22+12,BY22+12,Assumptions!$C$27)</f>
        <v>59</v>
      </c>
      <c r="CA22" s="69">
        <f>IF(Assumptions!$C$27&gt;BZ22+12,BZ22+12,Assumptions!$C$27)</f>
        <v>60</v>
      </c>
      <c r="CB22" s="69">
        <f>IF(Assumptions!$C$27&gt;CA22+12,CA22+12,Assumptions!$C$27)</f>
        <v>60</v>
      </c>
      <c r="CC22" s="69">
        <f>IF(Assumptions!$C$27&gt;CB22+12,CB22+12,Assumptions!$C$27)</f>
        <v>60</v>
      </c>
      <c r="CD22" s="50" t="str">
        <f t="shared" si="9"/>
        <v>Feb</v>
      </c>
      <c r="CE22" s="69">
        <f>IF(Assumptions!$C$27&gt;11,11,Assumptions!$C$27)</f>
        <v>11</v>
      </c>
      <c r="CF22" s="69">
        <f>IF(Assumptions!$C$27&gt;CE22+12,CE22+12,Assumptions!$C$27)</f>
        <v>23</v>
      </c>
      <c r="CG22" s="69">
        <f>IF(Assumptions!$C$27&gt;CF22+12,CF22+12,Assumptions!$C$27)</f>
        <v>35</v>
      </c>
      <c r="CH22" s="69">
        <f>IF(Assumptions!$C$27&gt;CG22+12,CG22+12,Assumptions!$C$27)</f>
        <v>47</v>
      </c>
      <c r="CI22" s="69">
        <f>IF(Assumptions!$C$27&gt;CH22+12,CH22+12,Assumptions!$C$27)</f>
        <v>59</v>
      </c>
      <c r="CJ22" s="69">
        <f>IF(Assumptions!$C$27&gt;CI22+12,CI22+12,Assumptions!$C$27)</f>
        <v>60</v>
      </c>
      <c r="CK22" s="69">
        <f>IF(Assumptions!$C$27&gt;CJ22+12,CJ22+12,Assumptions!$C$27)</f>
        <v>60</v>
      </c>
      <c r="CL22" s="69">
        <f>IF(Assumptions!$C$27&gt;CK22+12,CK22+12,Assumptions!$C$27)</f>
        <v>60</v>
      </c>
    </row>
    <row r="23" spans="1:90" ht="13.7" customHeight="1">
      <c r="A23" s="50" t="str">
        <f t="shared" si="0"/>
        <v>Mar</v>
      </c>
      <c r="B23" s="41">
        <f>IF(Assumptions!$C$27&gt;10,10,Assumptions!$C$27)</f>
        <v>10</v>
      </c>
      <c r="C23" s="41">
        <f>IF(Assumptions!$C$27&gt;B23+12,B23+12,Assumptions!$C$27)</f>
        <v>22</v>
      </c>
      <c r="D23" s="41">
        <f>IF(Assumptions!$C$27&gt;C23+12,C23+12,Assumptions!$C$27)</f>
        <v>34</v>
      </c>
      <c r="E23" s="41">
        <f>IF(Assumptions!$C$27&gt;D23+12,D23+12,Assumptions!$C$27)</f>
        <v>46</v>
      </c>
      <c r="F23" s="41">
        <f>IF(Assumptions!$C$27&gt;E23+12,E23+12,Assumptions!$C$27)</f>
        <v>58</v>
      </c>
      <c r="G23" s="41">
        <f>IF(Assumptions!$C$27&gt;F23+12,F23+12,Assumptions!$C$27)</f>
        <v>60</v>
      </c>
      <c r="H23" s="41">
        <f>IF(Assumptions!$C$27&gt;G23+12,G23+12,Assumptions!$C$27)</f>
        <v>60</v>
      </c>
      <c r="I23" s="41">
        <f>IF(Assumptions!$C$27&gt;H23+12,H23+12,Assumptions!$C$27)</f>
        <v>60</v>
      </c>
      <c r="J23" s="68" t="str">
        <f t="shared" si="1"/>
        <v>Mar</v>
      </c>
      <c r="K23" s="41">
        <f>IF(Assumptions!$C$27&gt;10,10,Assumptions!$C$27)</f>
        <v>10</v>
      </c>
      <c r="L23" s="69">
        <f>IF(Assumptions!$C$27&gt;K23+12,K23+12,Assumptions!$C$27)</f>
        <v>22</v>
      </c>
      <c r="M23" s="69">
        <f>IF(Assumptions!$C$27&gt;L23+12,L23+12,Assumptions!$C$27)</f>
        <v>34</v>
      </c>
      <c r="N23" s="69">
        <f>IF(Assumptions!$C$27&gt;M23+12,M23+12,Assumptions!$C$27)</f>
        <v>46</v>
      </c>
      <c r="O23" s="69">
        <f>IF(Assumptions!$C$27&gt;N23+12,N23+12,Assumptions!$C$27)</f>
        <v>58</v>
      </c>
      <c r="P23" s="69">
        <f>IF(Assumptions!$C$27&gt;O23+12,O23+12,Assumptions!$C$27)</f>
        <v>60</v>
      </c>
      <c r="Q23" s="69">
        <f>IF(Assumptions!$C$27&gt;P23+12,P23+12,Assumptions!$C$27)</f>
        <v>60</v>
      </c>
      <c r="R23" s="69">
        <f>IF(Assumptions!$C$27&gt;Q23+12,Q23+12,Assumptions!$C$27)</f>
        <v>60</v>
      </c>
      <c r="S23" s="50" t="str">
        <f t="shared" si="2"/>
        <v>Mar</v>
      </c>
      <c r="T23" s="69">
        <f>IF(Assumptions!$C$27&gt;10,10,Assumptions!$C$27)</f>
        <v>10</v>
      </c>
      <c r="U23" s="69">
        <f>IF(Assumptions!$C$27&gt;T23+12,T23+12,Assumptions!$C$27)</f>
        <v>22</v>
      </c>
      <c r="V23" s="69">
        <f>IF(Assumptions!$C$27&gt;U23+12,U23+12,Assumptions!$C$27)</f>
        <v>34</v>
      </c>
      <c r="W23" s="69">
        <f>IF(Assumptions!$C$27&gt;V23+12,V23+12,Assumptions!$C$27)</f>
        <v>46</v>
      </c>
      <c r="X23" s="69">
        <f>IF(Assumptions!$C$27&gt;W23+12,W23+12,Assumptions!$C$27)</f>
        <v>58</v>
      </c>
      <c r="Y23" s="69">
        <f>IF(Assumptions!$C$27&gt;X23+12,X23+12,Assumptions!$C$27)</f>
        <v>60</v>
      </c>
      <c r="Z23" s="69">
        <f>IF(Assumptions!$C$27&gt;Y23+12,Y23+12,Assumptions!$C$27)</f>
        <v>60</v>
      </c>
      <c r="AA23" s="69">
        <f>IF(Assumptions!$C$27&gt;Z23+12,Z23+12,Assumptions!$C$27)</f>
        <v>60</v>
      </c>
      <c r="AB23" s="50" t="str">
        <f t="shared" si="3"/>
        <v>Mar</v>
      </c>
      <c r="AC23" s="69">
        <f>IF(Assumptions!$C$27&gt;10,10,Assumptions!$C$27)</f>
        <v>10</v>
      </c>
      <c r="AD23" s="69">
        <f>IF(Assumptions!$C$27&gt;AC23+12,AC23+12,Assumptions!$C$27)</f>
        <v>22</v>
      </c>
      <c r="AE23" s="69">
        <f>IF(Assumptions!$C$27&gt;AD23+12,AD23+12,Assumptions!$C$27)</f>
        <v>34</v>
      </c>
      <c r="AF23" s="69">
        <f>IF(Assumptions!$C$27&gt;AE23+12,AE23+12,Assumptions!$C$27)</f>
        <v>46</v>
      </c>
      <c r="AG23" s="69">
        <f>IF(Assumptions!$C$27&gt;AF23+12,AF23+12,Assumptions!$C$27)</f>
        <v>58</v>
      </c>
      <c r="AH23" s="69">
        <f>IF(Assumptions!$C$27&gt;AG23+12,AG23+12,Assumptions!$C$27)</f>
        <v>60</v>
      </c>
      <c r="AI23" s="69">
        <f>IF(Assumptions!$C$27&gt;AH23+12,AH23+12,Assumptions!$C$27)</f>
        <v>60</v>
      </c>
      <c r="AJ23" s="69">
        <f>IF(Assumptions!$C$27&gt;AI23+12,AI23+12,Assumptions!$C$27)</f>
        <v>60</v>
      </c>
      <c r="AK23" s="50" t="str">
        <f t="shared" si="4"/>
        <v>Mar</v>
      </c>
      <c r="AL23" s="69">
        <f>IF(Assumptions!$C$27&gt;10,10,Assumptions!$C$27)</f>
        <v>10</v>
      </c>
      <c r="AM23" s="69">
        <f>IF(Assumptions!$C$27&gt;AL23+12,AL23+12,Assumptions!$C$27)</f>
        <v>22</v>
      </c>
      <c r="AN23" s="69">
        <f>IF(Assumptions!$C$27&gt;AM23+12,AM23+12,Assumptions!$C$27)</f>
        <v>34</v>
      </c>
      <c r="AO23" s="69">
        <f>IF(Assumptions!$C$27&gt;AN23+12,AN23+12,Assumptions!$C$27)</f>
        <v>46</v>
      </c>
      <c r="AP23" s="69">
        <f>IF(Assumptions!$C$27&gt;AO23+12,AO23+12,Assumptions!$C$27)</f>
        <v>58</v>
      </c>
      <c r="AQ23" s="69">
        <f>IF(Assumptions!$C$27&gt;AP23+12,AP23+12,Assumptions!$C$27)</f>
        <v>60</v>
      </c>
      <c r="AR23" s="69">
        <f>IF(Assumptions!$C$27&gt;AQ23+12,AQ23+12,Assumptions!$C$27)</f>
        <v>60</v>
      </c>
      <c r="AS23" s="69">
        <f>IF(Assumptions!$C$27&gt;AR23+12,AR23+12,Assumptions!$C$27)</f>
        <v>60</v>
      </c>
      <c r="AT23" s="50" t="str">
        <f t="shared" si="5"/>
        <v>Mar</v>
      </c>
      <c r="AU23" s="69">
        <f>IF(Assumptions!$C$27&gt;10,10,Assumptions!$C$27)</f>
        <v>10</v>
      </c>
      <c r="AV23" s="69">
        <f>IF(Assumptions!$C$27&gt;AU23+12,AU23+12,Assumptions!$C$27)</f>
        <v>22</v>
      </c>
      <c r="AW23" s="69">
        <f>IF(Assumptions!$C$27&gt;AV23+12,AV23+12,Assumptions!$C$27)</f>
        <v>34</v>
      </c>
      <c r="AX23" s="69">
        <f>IF(Assumptions!$C$27&gt;AW23+12,AW23+12,Assumptions!$C$27)</f>
        <v>46</v>
      </c>
      <c r="AY23" s="69">
        <f>IF(Assumptions!$C$27&gt;AX23+12,AX23+12,Assumptions!$C$27)</f>
        <v>58</v>
      </c>
      <c r="AZ23" s="69">
        <f>IF(Assumptions!$C$27&gt;AY23+12,AY23+12,Assumptions!$C$27)</f>
        <v>60</v>
      </c>
      <c r="BA23" s="69">
        <f>IF(Assumptions!$C$27&gt;AZ23+12,AZ23+12,Assumptions!$C$27)</f>
        <v>60</v>
      </c>
      <c r="BB23" s="69">
        <f>IF(Assumptions!$C$27&gt;BA23+12,BA23+12,Assumptions!$C$27)</f>
        <v>60</v>
      </c>
      <c r="BC23" s="50" t="str">
        <f t="shared" si="6"/>
        <v>Mar</v>
      </c>
      <c r="BD23" s="69">
        <f>IF(Assumptions!$C$27&gt;10,10,Assumptions!$C$27)</f>
        <v>10</v>
      </c>
      <c r="BE23" s="69">
        <f>IF(Assumptions!$C$27&gt;BD23+12,BD23+12,Assumptions!$C$27)</f>
        <v>22</v>
      </c>
      <c r="BF23" s="69">
        <f>IF(Assumptions!$C$27&gt;BE23+12,BE23+12,Assumptions!$C$27)</f>
        <v>34</v>
      </c>
      <c r="BG23" s="69">
        <f>IF(Assumptions!$C$27&gt;BF23+12,BF23+12,Assumptions!$C$27)</f>
        <v>46</v>
      </c>
      <c r="BH23" s="69">
        <f>IF(Assumptions!$C$27&gt;BG23+12,BG23+12,Assumptions!$C$27)</f>
        <v>58</v>
      </c>
      <c r="BI23" s="69">
        <f>IF(Assumptions!$C$27&gt;BH23+12,BH23+12,Assumptions!$C$27)</f>
        <v>60</v>
      </c>
      <c r="BJ23" s="69">
        <f>IF(Assumptions!$C$27&gt;BI23+12,BI23+12,Assumptions!$C$27)</f>
        <v>60</v>
      </c>
      <c r="BK23" s="69">
        <f>IF(Assumptions!$C$27&gt;BJ23+12,BJ23+12,Assumptions!$C$27)</f>
        <v>60</v>
      </c>
      <c r="BL23" s="50" t="str">
        <f t="shared" si="7"/>
        <v>Mar</v>
      </c>
      <c r="BM23" s="69">
        <f>IF(Assumptions!$C$27&gt;10,10,Assumptions!$C$27)</f>
        <v>10</v>
      </c>
      <c r="BN23" s="69">
        <f>IF(Assumptions!$C$27&gt;BM23+12,BM23+12,Assumptions!$C$27)</f>
        <v>22</v>
      </c>
      <c r="BO23" s="69">
        <f>IF(Assumptions!$C$27&gt;BN23+12,BN23+12,Assumptions!$C$27)</f>
        <v>34</v>
      </c>
      <c r="BP23" s="69">
        <f>IF(Assumptions!$C$27&gt;BO23+12,BO23+12,Assumptions!$C$27)</f>
        <v>46</v>
      </c>
      <c r="BQ23" s="69">
        <f>IF(Assumptions!$C$27&gt;BP23+12,BP23+12,Assumptions!$C$27)</f>
        <v>58</v>
      </c>
      <c r="BR23" s="69">
        <f>IF(Assumptions!$C$27&gt;BQ23+12,BQ23+12,Assumptions!$C$27)</f>
        <v>60</v>
      </c>
      <c r="BS23" s="69">
        <f>IF(Assumptions!$C$27&gt;BR23+12,BR23+12,Assumptions!$C$27)</f>
        <v>60</v>
      </c>
      <c r="BT23" s="69">
        <f>IF(Assumptions!$C$27&gt;BS23+12,BS23+12,Assumptions!$C$27)</f>
        <v>60</v>
      </c>
      <c r="BU23" s="50" t="str">
        <f t="shared" si="8"/>
        <v>Mar</v>
      </c>
      <c r="BV23" s="69">
        <f>IF(Assumptions!$C$27&gt;10,10,Assumptions!$C$27)</f>
        <v>10</v>
      </c>
      <c r="BW23" s="69">
        <f>IF(Assumptions!$C$27&gt;BV23+12,BV23+12,Assumptions!$C$27)</f>
        <v>22</v>
      </c>
      <c r="BX23" s="69">
        <f>IF(Assumptions!$C$27&gt;BW23+12,BW23+12,Assumptions!$C$27)</f>
        <v>34</v>
      </c>
      <c r="BY23" s="69">
        <f>IF(Assumptions!$C$27&gt;BX23+12,BX23+12,Assumptions!$C$27)</f>
        <v>46</v>
      </c>
      <c r="BZ23" s="69">
        <f>IF(Assumptions!$C$27&gt;BY23+12,BY23+12,Assumptions!$C$27)</f>
        <v>58</v>
      </c>
      <c r="CA23" s="69">
        <f>IF(Assumptions!$C$27&gt;BZ23+12,BZ23+12,Assumptions!$C$27)</f>
        <v>60</v>
      </c>
      <c r="CB23" s="69">
        <f>IF(Assumptions!$C$27&gt;CA23+12,CA23+12,Assumptions!$C$27)</f>
        <v>60</v>
      </c>
      <c r="CC23" s="69">
        <f>IF(Assumptions!$C$27&gt;CB23+12,CB23+12,Assumptions!$C$27)</f>
        <v>60</v>
      </c>
      <c r="CD23" s="50" t="str">
        <f t="shared" si="9"/>
        <v>Mar</v>
      </c>
      <c r="CE23" s="69">
        <f>IF(Assumptions!$C$27&gt;10,10,Assumptions!$C$27)</f>
        <v>10</v>
      </c>
      <c r="CF23" s="69">
        <f>IF(Assumptions!$C$27&gt;CE23+12,CE23+12,Assumptions!$C$27)</f>
        <v>22</v>
      </c>
      <c r="CG23" s="69">
        <f>IF(Assumptions!$C$27&gt;CF23+12,CF23+12,Assumptions!$C$27)</f>
        <v>34</v>
      </c>
      <c r="CH23" s="69">
        <f>IF(Assumptions!$C$27&gt;CG23+12,CG23+12,Assumptions!$C$27)</f>
        <v>46</v>
      </c>
      <c r="CI23" s="69">
        <f>IF(Assumptions!$C$27&gt;CH23+12,CH23+12,Assumptions!$C$27)</f>
        <v>58</v>
      </c>
      <c r="CJ23" s="69">
        <f>IF(Assumptions!$C$27&gt;CI23+12,CI23+12,Assumptions!$C$27)</f>
        <v>60</v>
      </c>
      <c r="CK23" s="69">
        <f>IF(Assumptions!$C$27&gt;CJ23+12,CJ23+12,Assumptions!$C$27)</f>
        <v>60</v>
      </c>
      <c r="CL23" s="69">
        <f>IF(Assumptions!$C$27&gt;CK23+12,CK23+12,Assumptions!$C$27)</f>
        <v>60</v>
      </c>
    </row>
    <row r="24" spans="1:90" ht="13.7" customHeight="1">
      <c r="A24" s="50" t="str">
        <f t="shared" si="0"/>
        <v>Apr</v>
      </c>
      <c r="B24" s="41">
        <f>IF(Assumptions!$C$27&gt;9,9,Assumptions!$C$27)</f>
        <v>9</v>
      </c>
      <c r="C24" s="41">
        <f>IF(Assumptions!$C$27&gt;B24+12,B24+12,Assumptions!$C$27)</f>
        <v>21</v>
      </c>
      <c r="D24" s="41">
        <f>IF(Assumptions!$C$27&gt;C24+12,C24+12,Assumptions!$C$27)</f>
        <v>33</v>
      </c>
      <c r="E24" s="41">
        <f>IF(Assumptions!$C$27&gt;D24+12,D24+12,Assumptions!$C$27)</f>
        <v>45</v>
      </c>
      <c r="F24" s="41">
        <f>IF(Assumptions!$C$27&gt;E24+12,E24+12,Assumptions!$C$27)</f>
        <v>57</v>
      </c>
      <c r="G24" s="41">
        <f>IF(Assumptions!$C$27&gt;F24+12,F24+12,Assumptions!$C$27)</f>
        <v>60</v>
      </c>
      <c r="H24" s="41">
        <f>IF(Assumptions!$C$27&gt;G24+12,G24+12,Assumptions!$C$27)</f>
        <v>60</v>
      </c>
      <c r="I24" s="41">
        <f>IF(Assumptions!$C$27&gt;H24+12,H24+12,Assumptions!$C$27)</f>
        <v>60</v>
      </c>
      <c r="J24" s="68" t="str">
        <f t="shared" si="1"/>
        <v>Apr</v>
      </c>
      <c r="K24" s="41">
        <f>IF(Assumptions!$C$27&gt;9,9,Assumptions!$C$27)</f>
        <v>9</v>
      </c>
      <c r="L24" s="69">
        <f>IF(Assumptions!$C$27&gt;K24+12,K24+12,Assumptions!$C$27)</f>
        <v>21</v>
      </c>
      <c r="M24" s="69">
        <f>IF(Assumptions!$C$27&gt;L24+12,L24+12,Assumptions!$C$27)</f>
        <v>33</v>
      </c>
      <c r="N24" s="69">
        <f>IF(Assumptions!$C$27&gt;M24+12,M24+12,Assumptions!$C$27)</f>
        <v>45</v>
      </c>
      <c r="O24" s="69">
        <f>IF(Assumptions!$C$27&gt;N24+12,N24+12,Assumptions!$C$27)</f>
        <v>57</v>
      </c>
      <c r="P24" s="69">
        <f>IF(Assumptions!$C$27&gt;O24+12,O24+12,Assumptions!$C$27)</f>
        <v>60</v>
      </c>
      <c r="Q24" s="69">
        <f>IF(Assumptions!$C$27&gt;P24+12,P24+12,Assumptions!$C$27)</f>
        <v>60</v>
      </c>
      <c r="R24" s="69">
        <f>IF(Assumptions!$C$27&gt;Q24+12,Q24+12,Assumptions!$C$27)</f>
        <v>60</v>
      </c>
      <c r="S24" s="50" t="str">
        <f t="shared" si="2"/>
        <v>Apr</v>
      </c>
      <c r="T24" s="69">
        <f>IF(Assumptions!$C$27&gt;9,9,Assumptions!$C$27)</f>
        <v>9</v>
      </c>
      <c r="U24" s="69">
        <f>IF(Assumptions!$C$27&gt;T24+12,T24+12,Assumptions!$C$27)</f>
        <v>21</v>
      </c>
      <c r="V24" s="69">
        <f>IF(Assumptions!$C$27&gt;U24+12,U24+12,Assumptions!$C$27)</f>
        <v>33</v>
      </c>
      <c r="W24" s="69">
        <f>IF(Assumptions!$C$27&gt;V24+12,V24+12,Assumptions!$C$27)</f>
        <v>45</v>
      </c>
      <c r="X24" s="69">
        <f>IF(Assumptions!$C$27&gt;W24+12,W24+12,Assumptions!$C$27)</f>
        <v>57</v>
      </c>
      <c r="Y24" s="69">
        <f>IF(Assumptions!$C$27&gt;X24+12,X24+12,Assumptions!$C$27)</f>
        <v>60</v>
      </c>
      <c r="Z24" s="69">
        <f>IF(Assumptions!$C$27&gt;Y24+12,Y24+12,Assumptions!$C$27)</f>
        <v>60</v>
      </c>
      <c r="AA24" s="69">
        <f>IF(Assumptions!$C$27&gt;Z24+12,Z24+12,Assumptions!$C$27)</f>
        <v>60</v>
      </c>
      <c r="AB24" s="50" t="str">
        <f t="shared" si="3"/>
        <v>Apr</v>
      </c>
      <c r="AC24" s="69">
        <f>IF(Assumptions!$C$27&gt;9,9,Assumptions!$C$27)</f>
        <v>9</v>
      </c>
      <c r="AD24" s="69">
        <f>IF(Assumptions!$C$27&gt;AC24+12,AC24+12,Assumptions!$C$27)</f>
        <v>21</v>
      </c>
      <c r="AE24" s="69">
        <f>IF(Assumptions!$C$27&gt;AD24+12,AD24+12,Assumptions!$C$27)</f>
        <v>33</v>
      </c>
      <c r="AF24" s="69">
        <f>IF(Assumptions!$C$27&gt;AE24+12,AE24+12,Assumptions!$C$27)</f>
        <v>45</v>
      </c>
      <c r="AG24" s="69">
        <f>IF(Assumptions!$C$27&gt;AF24+12,AF24+12,Assumptions!$C$27)</f>
        <v>57</v>
      </c>
      <c r="AH24" s="69">
        <f>IF(Assumptions!$C$27&gt;AG24+12,AG24+12,Assumptions!$C$27)</f>
        <v>60</v>
      </c>
      <c r="AI24" s="69">
        <f>IF(Assumptions!$C$27&gt;AH24+12,AH24+12,Assumptions!$C$27)</f>
        <v>60</v>
      </c>
      <c r="AJ24" s="69">
        <f>IF(Assumptions!$C$27&gt;AI24+12,AI24+12,Assumptions!$C$27)</f>
        <v>60</v>
      </c>
      <c r="AK24" s="50" t="str">
        <f t="shared" si="4"/>
        <v>Apr</v>
      </c>
      <c r="AL24" s="69">
        <f>IF(Assumptions!$C$27&gt;9,9,Assumptions!$C$27)</f>
        <v>9</v>
      </c>
      <c r="AM24" s="69">
        <f>IF(Assumptions!$C$27&gt;AL24+12,AL24+12,Assumptions!$C$27)</f>
        <v>21</v>
      </c>
      <c r="AN24" s="69">
        <f>IF(Assumptions!$C$27&gt;AM24+12,AM24+12,Assumptions!$C$27)</f>
        <v>33</v>
      </c>
      <c r="AO24" s="69">
        <f>IF(Assumptions!$C$27&gt;AN24+12,AN24+12,Assumptions!$C$27)</f>
        <v>45</v>
      </c>
      <c r="AP24" s="69">
        <f>IF(Assumptions!$C$27&gt;AO24+12,AO24+12,Assumptions!$C$27)</f>
        <v>57</v>
      </c>
      <c r="AQ24" s="69">
        <f>IF(Assumptions!$C$27&gt;AP24+12,AP24+12,Assumptions!$C$27)</f>
        <v>60</v>
      </c>
      <c r="AR24" s="69">
        <f>IF(Assumptions!$C$27&gt;AQ24+12,AQ24+12,Assumptions!$C$27)</f>
        <v>60</v>
      </c>
      <c r="AS24" s="69">
        <f>IF(Assumptions!$C$27&gt;AR24+12,AR24+12,Assumptions!$C$27)</f>
        <v>60</v>
      </c>
      <c r="AT24" s="50" t="str">
        <f t="shared" si="5"/>
        <v>Apr</v>
      </c>
      <c r="AU24" s="69">
        <f>IF(Assumptions!$C$27&gt;9,9,Assumptions!$C$27)</f>
        <v>9</v>
      </c>
      <c r="AV24" s="69">
        <f>IF(Assumptions!$C$27&gt;AU24+12,AU24+12,Assumptions!$C$27)</f>
        <v>21</v>
      </c>
      <c r="AW24" s="69">
        <f>IF(Assumptions!$C$27&gt;AV24+12,AV24+12,Assumptions!$C$27)</f>
        <v>33</v>
      </c>
      <c r="AX24" s="69">
        <f>IF(Assumptions!$C$27&gt;AW24+12,AW24+12,Assumptions!$C$27)</f>
        <v>45</v>
      </c>
      <c r="AY24" s="69">
        <f>IF(Assumptions!$C$27&gt;AX24+12,AX24+12,Assumptions!$C$27)</f>
        <v>57</v>
      </c>
      <c r="AZ24" s="69">
        <f>IF(Assumptions!$C$27&gt;AY24+12,AY24+12,Assumptions!$C$27)</f>
        <v>60</v>
      </c>
      <c r="BA24" s="69">
        <f>IF(Assumptions!$C$27&gt;AZ24+12,AZ24+12,Assumptions!$C$27)</f>
        <v>60</v>
      </c>
      <c r="BB24" s="69">
        <f>IF(Assumptions!$C$27&gt;BA24+12,BA24+12,Assumptions!$C$27)</f>
        <v>60</v>
      </c>
      <c r="BC24" s="50" t="str">
        <f t="shared" si="6"/>
        <v>Apr</v>
      </c>
      <c r="BD24" s="69">
        <f>IF(Assumptions!$C$27&gt;9,9,Assumptions!$C$27)</f>
        <v>9</v>
      </c>
      <c r="BE24" s="69">
        <f>IF(Assumptions!$C$27&gt;BD24+12,BD24+12,Assumptions!$C$27)</f>
        <v>21</v>
      </c>
      <c r="BF24" s="69">
        <f>IF(Assumptions!$C$27&gt;BE24+12,BE24+12,Assumptions!$C$27)</f>
        <v>33</v>
      </c>
      <c r="BG24" s="69">
        <f>IF(Assumptions!$C$27&gt;BF24+12,BF24+12,Assumptions!$C$27)</f>
        <v>45</v>
      </c>
      <c r="BH24" s="69">
        <f>IF(Assumptions!$C$27&gt;BG24+12,BG24+12,Assumptions!$C$27)</f>
        <v>57</v>
      </c>
      <c r="BI24" s="69">
        <f>IF(Assumptions!$C$27&gt;BH24+12,BH24+12,Assumptions!$C$27)</f>
        <v>60</v>
      </c>
      <c r="BJ24" s="69">
        <f>IF(Assumptions!$C$27&gt;BI24+12,BI24+12,Assumptions!$C$27)</f>
        <v>60</v>
      </c>
      <c r="BK24" s="69">
        <f>IF(Assumptions!$C$27&gt;BJ24+12,BJ24+12,Assumptions!$C$27)</f>
        <v>60</v>
      </c>
      <c r="BL24" s="50" t="str">
        <f t="shared" si="7"/>
        <v>Apr</v>
      </c>
      <c r="BM24" s="69">
        <f>IF(Assumptions!$C$27&gt;9,9,Assumptions!$C$27)</f>
        <v>9</v>
      </c>
      <c r="BN24" s="69">
        <f>IF(Assumptions!$C$27&gt;BM24+12,BM24+12,Assumptions!$C$27)</f>
        <v>21</v>
      </c>
      <c r="BO24" s="69">
        <f>IF(Assumptions!$C$27&gt;BN24+12,BN24+12,Assumptions!$C$27)</f>
        <v>33</v>
      </c>
      <c r="BP24" s="69">
        <f>IF(Assumptions!$C$27&gt;BO24+12,BO24+12,Assumptions!$C$27)</f>
        <v>45</v>
      </c>
      <c r="BQ24" s="69">
        <f>IF(Assumptions!$C$27&gt;BP24+12,BP24+12,Assumptions!$C$27)</f>
        <v>57</v>
      </c>
      <c r="BR24" s="69">
        <f>IF(Assumptions!$C$27&gt;BQ24+12,BQ24+12,Assumptions!$C$27)</f>
        <v>60</v>
      </c>
      <c r="BS24" s="69">
        <f>IF(Assumptions!$C$27&gt;BR24+12,BR24+12,Assumptions!$C$27)</f>
        <v>60</v>
      </c>
      <c r="BT24" s="69">
        <f>IF(Assumptions!$C$27&gt;BS24+12,BS24+12,Assumptions!$C$27)</f>
        <v>60</v>
      </c>
      <c r="BU24" s="50" t="str">
        <f t="shared" si="8"/>
        <v>Apr</v>
      </c>
      <c r="BV24" s="69">
        <f>IF(Assumptions!$C$27&gt;9,9,Assumptions!$C$27)</f>
        <v>9</v>
      </c>
      <c r="BW24" s="69">
        <f>IF(Assumptions!$C$27&gt;BV24+12,BV24+12,Assumptions!$C$27)</f>
        <v>21</v>
      </c>
      <c r="BX24" s="69">
        <f>IF(Assumptions!$C$27&gt;BW24+12,BW24+12,Assumptions!$C$27)</f>
        <v>33</v>
      </c>
      <c r="BY24" s="69">
        <f>IF(Assumptions!$C$27&gt;BX24+12,BX24+12,Assumptions!$C$27)</f>
        <v>45</v>
      </c>
      <c r="BZ24" s="69">
        <f>IF(Assumptions!$C$27&gt;BY24+12,BY24+12,Assumptions!$C$27)</f>
        <v>57</v>
      </c>
      <c r="CA24" s="69">
        <f>IF(Assumptions!$C$27&gt;BZ24+12,BZ24+12,Assumptions!$C$27)</f>
        <v>60</v>
      </c>
      <c r="CB24" s="69">
        <f>IF(Assumptions!$C$27&gt;CA24+12,CA24+12,Assumptions!$C$27)</f>
        <v>60</v>
      </c>
      <c r="CC24" s="69">
        <f>IF(Assumptions!$C$27&gt;CB24+12,CB24+12,Assumptions!$C$27)</f>
        <v>60</v>
      </c>
      <c r="CD24" s="50" t="str">
        <f t="shared" si="9"/>
        <v>Apr</v>
      </c>
      <c r="CE24" s="69">
        <f>IF(Assumptions!$C$27&gt;9,9,Assumptions!$C$27)</f>
        <v>9</v>
      </c>
      <c r="CF24" s="69">
        <f>IF(Assumptions!$C$27&gt;CE24+12,CE24+12,Assumptions!$C$27)</f>
        <v>21</v>
      </c>
      <c r="CG24" s="69">
        <f>IF(Assumptions!$C$27&gt;CF24+12,CF24+12,Assumptions!$C$27)</f>
        <v>33</v>
      </c>
      <c r="CH24" s="69">
        <f>IF(Assumptions!$C$27&gt;CG24+12,CG24+12,Assumptions!$C$27)</f>
        <v>45</v>
      </c>
      <c r="CI24" s="69">
        <f>IF(Assumptions!$C$27&gt;CH24+12,CH24+12,Assumptions!$C$27)</f>
        <v>57</v>
      </c>
      <c r="CJ24" s="69">
        <f>IF(Assumptions!$C$27&gt;CI24+12,CI24+12,Assumptions!$C$27)</f>
        <v>60</v>
      </c>
      <c r="CK24" s="69">
        <f>IF(Assumptions!$C$27&gt;CJ24+12,CJ24+12,Assumptions!$C$27)</f>
        <v>60</v>
      </c>
      <c r="CL24" s="69">
        <f>IF(Assumptions!$C$27&gt;CK24+12,CK24+12,Assumptions!$C$27)</f>
        <v>60</v>
      </c>
    </row>
    <row r="25" spans="1:90" ht="13.7" customHeight="1">
      <c r="A25" s="50" t="str">
        <f t="shared" si="0"/>
        <v>May</v>
      </c>
      <c r="B25" s="41">
        <f>IF(Assumptions!$C$27&gt;8,8,Assumptions!$C$27)</f>
        <v>8</v>
      </c>
      <c r="C25" s="41">
        <f>IF(Assumptions!$C$27&gt;B25+12,B25+12,Assumptions!$C$27)</f>
        <v>20</v>
      </c>
      <c r="D25" s="41">
        <f>IF(Assumptions!$C$27&gt;C25+12,C25+12,Assumptions!$C$27)</f>
        <v>32</v>
      </c>
      <c r="E25" s="41">
        <f>IF(Assumptions!$C$27&gt;D25+12,D25+12,Assumptions!$C$27)</f>
        <v>44</v>
      </c>
      <c r="F25" s="41">
        <f>IF(Assumptions!$C$27&gt;E25+12,E25+12,Assumptions!$C$27)</f>
        <v>56</v>
      </c>
      <c r="G25" s="41">
        <f>IF(Assumptions!$C$27&gt;F25+12,F25+12,Assumptions!$C$27)</f>
        <v>60</v>
      </c>
      <c r="H25" s="41">
        <f>IF(Assumptions!$C$27&gt;G25+12,G25+12,Assumptions!$C$27)</f>
        <v>60</v>
      </c>
      <c r="I25" s="41">
        <f>IF(Assumptions!$C$27&gt;H25+12,H25+12,Assumptions!$C$27)</f>
        <v>60</v>
      </c>
      <c r="J25" s="68" t="str">
        <f t="shared" si="1"/>
        <v>May</v>
      </c>
      <c r="K25" s="41">
        <f>IF(Assumptions!$C$27&gt;8,8,Assumptions!$C$27)</f>
        <v>8</v>
      </c>
      <c r="L25" s="69">
        <f>IF(Assumptions!$C$27&gt;K25+12,K25+12,Assumptions!$C$27)</f>
        <v>20</v>
      </c>
      <c r="M25" s="69">
        <f>IF(Assumptions!$C$27&gt;L25+12,L25+12,Assumptions!$C$27)</f>
        <v>32</v>
      </c>
      <c r="N25" s="69">
        <f>IF(Assumptions!$C$27&gt;M25+12,M25+12,Assumptions!$C$27)</f>
        <v>44</v>
      </c>
      <c r="O25" s="69">
        <f>IF(Assumptions!$C$27&gt;N25+12,N25+12,Assumptions!$C$27)</f>
        <v>56</v>
      </c>
      <c r="P25" s="69">
        <f>IF(Assumptions!$C$27&gt;O25+12,O25+12,Assumptions!$C$27)</f>
        <v>60</v>
      </c>
      <c r="Q25" s="69">
        <f>IF(Assumptions!$C$27&gt;P25+12,P25+12,Assumptions!$C$27)</f>
        <v>60</v>
      </c>
      <c r="R25" s="69">
        <f>IF(Assumptions!$C$27&gt;Q25+12,Q25+12,Assumptions!$C$27)</f>
        <v>60</v>
      </c>
      <c r="S25" s="50" t="str">
        <f t="shared" si="2"/>
        <v>May</v>
      </c>
      <c r="T25" s="69">
        <f>IF(Assumptions!$C$27&gt;8,8,Assumptions!$C$27)</f>
        <v>8</v>
      </c>
      <c r="U25" s="69">
        <f>IF(Assumptions!$C$27&gt;T25+12,T25+12,Assumptions!$C$27)</f>
        <v>20</v>
      </c>
      <c r="V25" s="69">
        <f>IF(Assumptions!$C$27&gt;U25+12,U25+12,Assumptions!$C$27)</f>
        <v>32</v>
      </c>
      <c r="W25" s="69">
        <f>IF(Assumptions!$C$27&gt;V25+12,V25+12,Assumptions!$C$27)</f>
        <v>44</v>
      </c>
      <c r="X25" s="69">
        <f>IF(Assumptions!$C$27&gt;W25+12,W25+12,Assumptions!$C$27)</f>
        <v>56</v>
      </c>
      <c r="Y25" s="69">
        <f>IF(Assumptions!$C$27&gt;X25+12,X25+12,Assumptions!$C$27)</f>
        <v>60</v>
      </c>
      <c r="Z25" s="69">
        <f>IF(Assumptions!$C$27&gt;Y25+12,Y25+12,Assumptions!$C$27)</f>
        <v>60</v>
      </c>
      <c r="AA25" s="69">
        <f>IF(Assumptions!$C$27&gt;Z25+12,Z25+12,Assumptions!$C$27)</f>
        <v>60</v>
      </c>
      <c r="AB25" s="50" t="str">
        <f t="shared" si="3"/>
        <v>May</v>
      </c>
      <c r="AC25" s="69">
        <f>IF(Assumptions!$C$27&gt;8,8,Assumptions!$C$27)</f>
        <v>8</v>
      </c>
      <c r="AD25" s="69">
        <f>IF(Assumptions!$C$27&gt;AC25+12,AC25+12,Assumptions!$C$27)</f>
        <v>20</v>
      </c>
      <c r="AE25" s="69">
        <f>IF(Assumptions!$C$27&gt;AD25+12,AD25+12,Assumptions!$C$27)</f>
        <v>32</v>
      </c>
      <c r="AF25" s="69">
        <f>IF(Assumptions!$C$27&gt;AE25+12,AE25+12,Assumptions!$C$27)</f>
        <v>44</v>
      </c>
      <c r="AG25" s="69">
        <f>IF(Assumptions!$C$27&gt;AF25+12,AF25+12,Assumptions!$C$27)</f>
        <v>56</v>
      </c>
      <c r="AH25" s="69">
        <f>IF(Assumptions!$C$27&gt;AG25+12,AG25+12,Assumptions!$C$27)</f>
        <v>60</v>
      </c>
      <c r="AI25" s="69">
        <f>IF(Assumptions!$C$27&gt;AH25+12,AH25+12,Assumptions!$C$27)</f>
        <v>60</v>
      </c>
      <c r="AJ25" s="69">
        <f>IF(Assumptions!$C$27&gt;AI25+12,AI25+12,Assumptions!$C$27)</f>
        <v>60</v>
      </c>
      <c r="AK25" s="50" t="str">
        <f t="shared" si="4"/>
        <v>May</v>
      </c>
      <c r="AL25" s="69">
        <f>IF(Assumptions!$C$27&gt;8,8,Assumptions!$C$27)</f>
        <v>8</v>
      </c>
      <c r="AM25" s="69">
        <f>IF(Assumptions!$C$27&gt;AL25+12,AL25+12,Assumptions!$C$27)</f>
        <v>20</v>
      </c>
      <c r="AN25" s="69">
        <f>IF(Assumptions!$C$27&gt;AM25+12,AM25+12,Assumptions!$C$27)</f>
        <v>32</v>
      </c>
      <c r="AO25" s="69">
        <f>IF(Assumptions!$C$27&gt;AN25+12,AN25+12,Assumptions!$C$27)</f>
        <v>44</v>
      </c>
      <c r="AP25" s="69">
        <f>IF(Assumptions!$C$27&gt;AO25+12,AO25+12,Assumptions!$C$27)</f>
        <v>56</v>
      </c>
      <c r="AQ25" s="69">
        <f>IF(Assumptions!$C$27&gt;AP25+12,AP25+12,Assumptions!$C$27)</f>
        <v>60</v>
      </c>
      <c r="AR25" s="69">
        <f>IF(Assumptions!$C$27&gt;AQ25+12,AQ25+12,Assumptions!$C$27)</f>
        <v>60</v>
      </c>
      <c r="AS25" s="69">
        <f>IF(Assumptions!$C$27&gt;AR25+12,AR25+12,Assumptions!$C$27)</f>
        <v>60</v>
      </c>
      <c r="AT25" s="50" t="str">
        <f t="shared" si="5"/>
        <v>May</v>
      </c>
      <c r="AU25" s="69">
        <f>IF(Assumptions!$C$27&gt;8,8,Assumptions!$C$27)</f>
        <v>8</v>
      </c>
      <c r="AV25" s="69">
        <f>IF(Assumptions!$C$27&gt;AU25+12,AU25+12,Assumptions!$C$27)</f>
        <v>20</v>
      </c>
      <c r="AW25" s="69">
        <f>IF(Assumptions!$C$27&gt;AV25+12,AV25+12,Assumptions!$C$27)</f>
        <v>32</v>
      </c>
      <c r="AX25" s="69">
        <f>IF(Assumptions!$C$27&gt;AW25+12,AW25+12,Assumptions!$C$27)</f>
        <v>44</v>
      </c>
      <c r="AY25" s="69">
        <f>IF(Assumptions!$C$27&gt;AX25+12,AX25+12,Assumptions!$C$27)</f>
        <v>56</v>
      </c>
      <c r="AZ25" s="69">
        <f>IF(Assumptions!$C$27&gt;AY25+12,AY25+12,Assumptions!$C$27)</f>
        <v>60</v>
      </c>
      <c r="BA25" s="69">
        <f>IF(Assumptions!$C$27&gt;AZ25+12,AZ25+12,Assumptions!$C$27)</f>
        <v>60</v>
      </c>
      <c r="BB25" s="69">
        <f>IF(Assumptions!$C$27&gt;BA25+12,BA25+12,Assumptions!$C$27)</f>
        <v>60</v>
      </c>
      <c r="BC25" s="50" t="str">
        <f t="shared" si="6"/>
        <v>May</v>
      </c>
      <c r="BD25" s="69">
        <f>IF(Assumptions!$C$27&gt;8,8,Assumptions!$C$27)</f>
        <v>8</v>
      </c>
      <c r="BE25" s="69">
        <f>IF(Assumptions!$C$27&gt;BD25+12,BD25+12,Assumptions!$C$27)</f>
        <v>20</v>
      </c>
      <c r="BF25" s="69">
        <f>IF(Assumptions!$C$27&gt;BE25+12,BE25+12,Assumptions!$C$27)</f>
        <v>32</v>
      </c>
      <c r="BG25" s="69">
        <f>IF(Assumptions!$C$27&gt;BF25+12,BF25+12,Assumptions!$C$27)</f>
        <v>44</v>
      </c>
      <c r="BH25" s="69">
        <f>IF(Assumptions!$C$27&gt;BG25+12,BG25+12,Assumptions!$C$27)</f>
        <v>56</v>
      </c>
      <c r="BI25" s="69">
        <f>IF(Assumptions!$C$27&gt;BH25+12,BH25+12,Assumptions!$C$27)</f>
        <v>60</v>
      </c>
      <c r="BJ25" s="69">
        <f>IF(Assumptions!$C$27&gt;BI25+12,BI25+12,Assumptions!$C$27)</f>
        <v>60</v>
      </c>
      <c r="BK25" s="69">
        <f>IF(Assumptions!$C$27&gt;BJ25+12,BJ25+12,Assumptions!$C$27)</f>
        <v>60</v>
      </c>
      <c r="BL25" s="50" t="str">
        <f t="shared" si="7"/>
        <v>May</v>
      </c>
      <c r="BM25" s="69">
        <f>IF(Assumptions!$C$27&gt;8,8,Assumptions!$C$27)</f>
        <v>8</v>
      </c>
      <c r="BN25" s="69">
        <f>IF(Assumptions!$C$27&gt;BM25+12,BM25+12,Assumptions!$C$27)</f>
        <v>20</v>
      </c>
      <c r="BO25" s="69">
        <f>IF(Assumptions!$C$27&gt;BN25+12,BN25+12,Assumptions!$C$27)</f>
        <v>32</v>
      </c>
      <c r="BP25" s="69">
        <f>IF(Assumptions!$C$27&gt;BO25+12,BO25+12,Assumptions!$C$27)</f>
        <v>44</v>
      </c>
      <c r="BQ25" s="69">
        <f>IF(Assumptions!$C$27&gt;BP25+12,BP25+12,Assumptions!$C$27)</f>
        <v>56</v>
      </c>
      <c r="BR25" s="69">
        <f>IF(Assumptions!$C$27&gt;BQ25+12,BQ25+12,Assumptions!$C$27)</f>
        <v>60</v>
      </c>
      <c r="BS25" s="69">
        <f>IF(Assumptions!$C$27&gt;BR25+12,BR25+12,Assumptions!$C$27)</f>
        <v>60</v>
      </c>
      <c r="BT25" s="69">
        <f>IF(Assumptions!$C$27&gt;BS25+12,BS25+12,Assumptions!$C$27)</f>
        <v>60</v>
      </c>
      <c r="BU25" s="50" t="str">
        <f t="shared" si="8"/>
        <v>May</v>
      </c>
      <c r="BV25" s="69">
        <f>IF(Assumptions!$C$27&gt;8,8,Assumptions!$C$27)</f>
        <v>8</v>
      </c>
      <c r="BW25" s="69">
        <f>IF(Assumptions!$C$27&gt;BV25+12,BV25+12,Assumptions!$C$27)</f>
        <v>20</v>
      </c>
      <c r="BX25" s="69">
        <f>IF(Assumptions!$C$27&gt;BW25+12,BW25+12,Assumptions!$C$27)</f>
        <v>32</v>
      </c>
      <c r="BY25" s="69">
        <f>IF(Assumptions!$C$27&gt;BX25+12,BX25+12,Assumptions!$C$27)</f>
        <v>44</v>
      </c>
      <c r="BZ25" s="69">
        <f>IF(Assumptions!$C$27&gt;BY25+12,BY25+12,Assumptions!$C$27)</f>
        <v>56</v>
      </c>
      <c r="CA25" s="69">
        <f>IF(Assumptions!$C$27&gt;BZ25+12,BZ25+12,Assumptions!$C$27)</f>
        <v>60</v>
      </c>
      <c r="CB25" s="69">
        <f>IF(Assumptions!$C$27&gt;CA25+12,CA25+12,Assumptions!$C$27)</f>
        <v>60</v>
      </c>
      <c r="CC25" s="69">
        <f>IF(Assumptions!$C$27&gt;CB25+12,CB25+12,Assumptions!$C$27)</f>
        <v>60</v>
      </c>
      <c r="CD25" s="50" t="str">
        <f t="shared" si="9"/>
        <v>May</v>
      </c>
      <c r="CE25" s="69">
        <f>IF(Assumptions!$C$27&gt;8,8,Assumptions!$C$27)</f>
        <v>8</v>
      </c>
      <c r="CF25" s="69">
        <f>IF(Assumptions!$C$27&gt;CE25+12,CE25+12,Assumptions!$C$27)</f>
        <v>20</v>
      </c>
      <c r="CG25" s="69">
        <f>IF(Assumptions!$C$27&gt;CF25+12,CF25+12,Assumptions!$C$27)</f>
        <v>32</v>
      </c>
      <c r="CH25" s="69">
        <f>IF(Assumptions!$C$27&gt;CG25+12,CG25+12,Assumptions!$C$27)</f>
        <v>44</v>
      </c>
      <c r="CI25" s="69">
        <f>IF(Assumptions!$C$27&gt;CH25+12,CH25+12,Assumptions!$C$27)</f>
        <v>56</v>
      </c>
      <c r="CJ25" s="69">
        <f>IF(Assumptions!$C$27&gt;CI25+12,CI25+12,Assumptions!$C$27)</f>
        <v>60</v>
      </c>
      <c r="CK25" s="69">
        <f>IF(Assumptions!$C$27&gt;CJ25+12,CJ25+12,Assumptions!$C$27)</f>
        <v>60</v>
      </c>
      <c r="CL25" s="69">
        <f>IF(Assumptions!$C$27&gt;CK25+12,CK25+12,Assumptions!$C$27)</f>
        <v>60</v>
      </c>
    </row>
    <row r="26" spans="1:90" ht="13.7" customHeight="1">
      <c r="A26" s="50" t="str">
        <f t="shared" si="0"/>
        <v>Jun</v>
      </c>
      <c r="B26" s="41">
        <f>IF(Assumptions!$C$27&gt;7,7,Assumptions!$C$27)</f>
        <v>7</v>
      </c>
      <c r="C26" s="41">
        <f>IF(Assumptions!$C$27&gt;B26+12,B26+12,Assumptions!$C$27)</f>
        <v>19</v>
      </c>
      <c r="D26" s="41">
        <f>IF(Assumptions!$C$27&gt;C26+12,C26+12,Assumptions!$C$27)</f>
        <v>31</v>
      </c>
      <c r="E26" s="41">
        <f>IF(Assumptions!$C$27&gt;D26+12,D26+12,Assumptions!$C$27)</f>
        <v>43</v>
      </c>
      <c r="F26" s="41">
        <f>IF(Assumptions!$C$27&gt;E26+12,E26+12,Assumptions!$C$27)</f>
        <v>55</v>
      </c>
      <c r="G26" s="41">
        <f>IF(Assumptions!$C$27&gt;F26+12,F26+12,Assumptions!$C$27)</f>
        <v>60</v>
      </c>
      <c r="H26" s="41">
        <f>IF(Assumptions!$C$27&gt;G26+12,G26+12,Assumptions!$C$27)</f>
        <v>60</v>
      </c>
      <c r="I26" s="41">
        <f>IF(Assumptions!$C$27&gt;H26+12,H26+12,Assumptions!$C$27)</f>
        <v>60</v>
      </c>
      <c r="J26" s="68" t="str">
        <f t="shared" si="1"/>
        <v>Jun</v>
      </c>
      <c r="K26" s="41">
        <f>IF(Assumptions!$C$27&gt;7,7,Assumptions!$C$27)</f>
        <v>7</v>
      </c>
      <c r="L26" s="69">
        <f>IF(Assumptions!$C$27&gt;K26+12,K26+12,Assumptions!$C$27)</f>
        <v>19</v>
      </c>
      <c r="M26" s="69">
        <f>IF(Assumptions!$C$27&gt;L26+12,L26+12,Assumptions!$C$27)</f>
        <v>31</v>
      </c>
      <c r="N26" s="69">
        <f>IF(Assumptions!$C$27&gt;M26+12,M26+12,Assumptions!$C$27)</f>
        <v>43</v>
      </c>
      <c r="O26" s="69">
        <f>IF(Assumptions!$C$27&gt;N26+12,N26+12,Assumptions!$C$27)</f>
        <v>55</v>
      </c>
      <c r="P26" s="69">
        <f>IF(Assumptions!$C$27&gt;O26+12,O26+12,Assumptions!$C$27)</f>
        <v>60</v>
      </c>
      <c r="Q26" s="69">
        <f>IF(Assumptions!$C$27&gt;P26+12,P26+12,Assumptions!$C$27)</f>
        <v>60</v>
      </c>
      <c r="R26" s="69">
        <f>IF(Assumptions!$C$27&gt;Q26+12,Q26+12,Assumptions!$C$27)</f>
        <v>60</v>
      </c>
      <c r="S26" s="50" t="str">
        <f t="shared" si="2"/>
        <v>Jun</v>
      </c>
      <c r="T26" s="69">
        <f>IF(Assumptions!$C$27&gt;7,7,Assumptions!$C$27)</f>
        <v>7</v>
      </c>
      <c r="U26" s="69">
        <f>IF(Assumptions!$C$27&gt;T26+12,T26+12,Assumptions!$C$27)</f>
        <v>19</v>
      </c>
      <c r="V26" s="69">
        <f>IF(Assumptions!$C$27&gt;U26+12,U26+12,Assumptions!$C$27)</f>
        <v>31</v>
      </c>
      <c r="W26" s="69">
        <f>IF(Assumptions!$C$27&gt;V26+12,V26+12,Assumptions!$C$27)</f>
        <v>43</v>
      </c>
      <c r="X26" s="69">
        <f>IF(Assumptions!$C$27&gt;W26+12,W26+12,Assumptions!$C$27)</f>
        <v>55</v>
      </c>
      <c r="Y26" s="69">
        <f>IF(Assumptions!$C$27&gt;X26+12,X26+12,Assumptions!$C$27)</f>
        <v>60</v>
      </c>
      <c r="Z26" s="69">
        <f>IF(Assumptions!$C$27&gt;Y26+12,Y26+12,Assumptions!$C$27)</f>
        <v>60</v>
      </c>
      <c r="AA26" s="69">
        <f>IF(Assumptions!$C$27&gt;Z26+12,Z26+12,Assumptions!$C$27)</f>
        <v>60</v>
      </c>
      <c r="AB26" s="50" t="str">
        <f t="shared" si="3"/>
        <v>Jun</v>
      </c>
      <c r="AC26" s="69">
        <f>IF(Assumptions!$C$27&gt;7,7,Assumptions!$C$27)</f>
        <v>7</v>
      </c>
      <c r="AD26" s="69">
        <f>IF(Assumptions!$C$27&gt;AC26+12,AC26+12,Assumptions!$C$27)</f>
        <v>19</v>
      </c>
      <c r="AE26" s="69">
        <f>IF(Assumptions!$C$27&gt;AD26+12,AD26+12,Assumptions!$C$27)</f>
        <v>31</v>
      </c>
      <c r="AF26" s="69">
        <f>IF(Assumptions!$C$27&gt;AE26+12,AE26+12,Assumptions!$C$27)</f>
        <v>43</v>
      </c>
      <c r="AG26" s="69">
        <f>IF(Assumptions!$C$27&gt;AF26+12,AF26+12,Assumptions!$C$27)</f>
        <v>55</v>
      </c>
      <c r="AH26" s="69">
        <f>IF(Assumptions!$C$27&gt;AG26+12,AG26+12,Assumptions!$C$27)</f>
        <v>60</v>
      </c>
      <c r="AI26" s="69">
        <f>IF(Assumptions!$C$27&gt;AH26+12,AH26+12,Assumptions!$C$27)</f>
        <v>60</v>
      </c>
      <c r="AJ26" s="69">
        <f>IF(Assumptions!$C$27&gt;AI26+12,AI26+12,Assumptions!$C$27)</f>
        <v>60</v>
      </c>
      <c r="AK26" s="50" t="str">
        <f t="shared" si="4"/>
        <v>Jun</v>
      </c>
      <c r="AL26" s="69">
        <f>IF(Assumptions!$C$27&gt;7,7,Assumptions!$C$27)</f>
        <v>7</v>
      </c>
      <c r="AM26" s="69">
        <f>IF(Assumptions!$C$27&gt;AL26+12,AL26+12,Assumptions!$C$27)</f>
        <v>19</v>
      </c>
      <c r="AN26" s="69">
        <f>IF(Assumptions!$C$27&gt;AM26+12,AM26+12,Assumptions!$C$27)</f>
        <v>31</v>
      </c>
      <c r="AO26" s="69">
        <f>IF(Assumptions!$C$27&gt;AN26+12,AN26+12,Assumptions!$C$27)</f>
        <v>43</v>
      </c>
      <c r="AP26" s="69">
        <f>IF(Assumptions!$C$27&gt;AO26+12,AO26+12,Assumptions!$C$27)</f>
        <v>55</v>
      </c>
      <c r="AQ26" s="69">
        <f>IF(Assumptions!$C$27&gt;AP26+12,AP26+12,Assumptions!$C$27)</f>
        <v>60</v>
      </c>
      <c r="AR26" s="69">
        <f>IF(Assumptions!$C$27&gt;AQ26+12,AQ26+12,Assumptions!$C$27)</f>
        <v>60</v>
      </c>
      <c r="AS26" s="69">
        <f>IF(Assumptions!$C$27&gt;AR26+12,AR26+12,Assumptions!$C$27)</f>
        <v>60</v>
      </c>
      <c r="AT26" s="50" t="str">
        <f t="shared" si="5"/>
        <v>Jun</v>
      </c>
      <c r="AU26" s="69">
        <f>IF(Assumptions!$C$27&gt;7,7,Assumptions!$C$27)</f>
        <v>7</v>
      </c>
      <c r="AV26" s="69">
        <f>IF(Assumptions!$C$27&gt;AU26+12,AU26+12,Assumptions!$C$27)</f>
        <v>19</v>
      </c>
      <c r="AW26" s="69">
        <f>IF(Assumptions!$C$27&gt;AV26+12,AV26+12,Assumptions!$C$27)</f>
        <v>31</v>
      </c>
      <c r="AX26" s="69">
        <f>IF(Assumptions!$C$27&gt;AW26+12,AW26+12,Assumptions!$C$27)</f>
        <v>43</v>
      </c>
      <c r="AY26" s="69">
        <f>IF(Assumptions!$C$27&gt;AX26+12,AX26+12,Assumptions!$C$27)</f>
        <v>55</v>
      </c>
      <c r="AZ26" s="69">
        <f>IF(Assumptions!$C$27&gt;AY26+12,AY26+12,Assumptions!$C$27)</f>
        <v>60</v>
      </c>
      <c r="BA26" s="69">
        <f>IF(Assumptions!$C$27&gt;AZ26+12,AZ26+12,Assumptions!$C$27)</f>
        <v>60</v>
      </c>
      <c r="BB26" s="69">
        <f>IF(Assumptions!$C$27&gt;BA26+12,BA26+12,Assumptions!$C$27)</f>
        <v>60</v>
      </c>
      <c r="BC26" s="50" t="str">
        <f t="shared" si="6"/>
        <v>Jun</v>
      </c>
      <c r="BD26" s="69">
        <f>IF(Assumptions!$C$27&gt;7,7,Assumptions!$C$27)</f>
        <v>7</v>
      </c>
      <c r="BE26" s="69">
        <f>IF(Assumptions!$C$27&gt;BD26+12,BD26+12,Assumptions!$C$27)</f>
        <v>19</v>
      </c>
      <c r="BF26" s="69">
        <f>IF(Assumptions!$C$27&gt;BE26+12,BE26+12,Assumptions!$C$27)</f>
        <v>31</v>
      </c>
      <c r="BG26" s="69">
        <f>IF(Assumptions!$C$27&gt;BF26+12,BF26+12,Assumptions!$C$27)</f>
        <v>43</v>
      </c>
      <c r="BH26" s="69">
        <f>IF(Assumptions!$C$27&gt;BG26+12,BG26+12,Assumptions!$C$27)</f>
        <v>55</v>
      </c>
      <c r="BI26" s="69">
        <f>IF(Assumptions!$C$27&gt;BH26+12,BH26+12,Assumptions!$C$27)</f>
        <v>60</v>
      </c>
      <c r="BJ26" s="69">
        <f>IF(Assumptions!$C$27&gt;BI26+12,BI26+12,Assumptions!$C$27)</f>
        <v>60</v>
      </c>
      <c r="BK26" s="69">
        <f>IF(Assumptions!$C$27&gt;BJ26+12,BJ26+12,Assumptions!$C$27)</f>
        <v>60</v>
      </c>
      <c r="BL26" s="50" t="str">
        <f t="shared" si="7"/>
        <v>Jun</v>
      </c>
      <c r="BM26" s="69">
        <f>IF(Assumptions!$C$27&gt;7,7,Assumptions!$C$27)</f>
        <v>7</v>
      </c>
      <c r="BN26" s="69">
        <f>IF(Assumptions!$C$27&gt;BM26+12,BM26+12,Assumptions!$C$27)</f>
        <v>19</v>
      </c>
      <c r="BO26" s="69">
        <f>IF(Assumptions!$C$27&gt;BN26+12,BN26+12,Assumptions!$C$27)</f>
        <v>31</v>
      </c>
      <c r="BP26" s="69">
        <f>IF(Assumptions!$C$27&gt;BO26+12,BO26+12,Assumptions!$C$27)</f>
        <v>43</v>
      </c>
      <c r="BQ26" s="69">
        <f>IF(Assumptions!$C$27&gt;BP26+12,BP26+12,Assumptions!$C$27)</f>
        <v>55</v>
      </c>
      <c r="BR26" s="69">
        <f>IF(Assumptions!$C$27&gt;BQ26+12,BQ26+12,Assumptions!$C$27)</f>
        <v>60</v>
      </c>
      <c r="BS26" s="69">
        <f>IF(Assumptions!$C$27&gt;BR26+12,BR26+12,Assumptions!$C$27)</f>
        <v>60</v>
      </c>
      <c r="BT26" s="69">
        <f>IF(Assumptions!$C$27&gt;BS26+12,BS26+12,Assumptions!$C$27)</f>
        <v>60</v>
      </c>
      <c r="BU26" s="50" t="str">
        <f t="shared" si="8"/>
        <v>Jun</v>
      </c>
      <c r="BV26" s="69">
        <f>IF(Assumptions!$C$27&gt;7,7,Assumptions!$C$27)</f>
        <v>7</v>
      </c>
      <c r="BW26" s="69">
        <f>IF(Assumptions!$C$27&gt;BV26+12,BV26+12,Assumptions!$C$27)</f>
        <v>19</v>
      </c>
      <c r="BX26" s="69">
        <f>IF(Assumptions!$C$27&gt;BW26+12,BW26+12,Assumptions!$C$27)</f>
        <v>31</v>
      </c>
      <c r="BY26" s="69">
        <f>IF(Assumptions!$C$27&gt;BX26+12,BX26+12,Assumptions!$C$27)</f>
        <v>43</v>
      </c>
      <c r="BZ26" s="69">
        <f>IF(Assumptions!$C$27&gt;BY26+12,BY26+12,Assumptions!$C$27)</f>
        <v>55</v>
      </c>
      <c r="CA26" s="69">
        <f>IF(Assumptions!$C$27&gt;BZ26+12,BZ26+12,Assumptions!$C$27)</f>
        <v>60</v>
      </c>
      <c r="CB26" s="69">
        <f>IF(Assumptions!$C$27&gt;CA26+12,CA26+12,Assumptions!$C$27)</f>
        <v>60</v>
      </c>
      <c r="CC26" s="69">
        <f>IF(Assumptions!$C$27&gt;CB26+12,CB26+12,Assumptions!$C$27)</f>
        <v>60</v>
      </c>
      <c r="CD26" s="50" t="str">
        <f t="shared" si="9"/>
        <v>Jun</v>
      </c>
      <c r="CE26" s="69">
        <f>IF(Assumptions!$C$27&gt;7,7,Assumptions!$C$27)</f>
        <v>7</v>
      </c>
      <c r="CF26" s="69">
        <f>IF(Assumptions!$C$27&gt;CE26+12,CE26+12,Assumptions!$C$27)</f>
        <v>19</v>
      </c>
      <c r="CG26" s="69">
        <f>IF(Assumptions!$C$27&gt;CF26+12,CF26+12,Assumptions!$C$27)</f>
        <v>31</v>
      </c>
      <c r="CH26" s="69">
        <f>IF(Assumptions!$C$27&gt;CG26+12,CG26+12,Assumptions!$C$27)</f>
        <v>43</v>
      </c>
      <c r="CI26" s="69">
        <f>IF(Assumptions!$C$27&gt;CH26+12,CH26+12,Assumptions!$C$27)</f>
        <v>55</v>
      </c>
      <c r="CJ26" s="69">
        <f>IF(Assumptions!$C$27&gt;CI26+12,CI26+12,Assumptions!$C$27)</f>
        <v>60</v>
      </c>
      <c r="CK26" s="69">
        <f>IF(Assumptions!$C$27&gt;CJ26+12,CJ26+12,Assumptions!$C$27)</f>
        <v>60</v>
      </c>
      <c r="CL26" s="69">
        <f>IF(Assumptions!$C$27&gt;CK26+12,CK26+12,Assumptions!$C$27)</f>
        <v>60</v>
      </c>
    </row>
    <row r="27" spans="1:90" ht="13.7" customHeight="1">
      <c r="A27" s="50" t="str">
        <f t="shared" si="0"/>
        <v>Jul</v>
      </c>
      <c r="B27" s="41">
        <f>IF(Assumptions!$C$27&gt;6,6,Assumptions!$C$27)</f>
        <v>6</v>
      </c>
      <c r="C27" s="41">
        <f>IF(Assumptions!$C$27&gt;B27+12,B27+12,Assumptions!$C$27)</f>
        <v>18</v>
      </c>
      <c r="D27" s="41">
        <f>IF(Assumptions!$C$27&gt;C27+12,C27+12,Assumptions!$C$27)</f>
        <v>30</v>
      </c>
      <c r="E27" s="41">
        <f>IF(Assumptions!$C$27&gt;D27+12,D27+12,Assumptions!$C$27)</f>
        <v>42</v>
      </c>
      <c r="F27" s="41">
        <f>IF(Assumptions!$C$27&gt;E27+12,E27+12,Assumptions!$C$27)</f>
        <v>54</v>
      </c>
      <c r="G27" s="41">
        <f>IF(Assumptions!$C$27&gt;F27+12,F27+12,Assumptions!$C$27)</f>
        <v>60</v>
      </c>
      <c r="H27" s="41">
        <f>IF(Assumptions!$C$27&gt;G27+12,G27+12,Assumptions!$C$27)</f>
        <v>60</v>
      </c>
      <c r="I27" s="41">
        <f>IF(Assumptions!$C$27&gt;H27+12,H27+12,Assumptions!$C$27)</f>
        <v>60</v>
      </c>
      <c r="J27" s="68" t="str">
        <f t="shared" si="1"/>
        <v>Jul</v>
      </c>
      <c r="K27" s="41">
        <f>IF(Assumptions!$C$27&gt;6,6,Assumptions!$C$27)</f>
        <v>6</v>
      </c>
      <c r="L27" s="69">
        <f>IF(Assumptions!$C$27&gt;K27+12,K27+12,Assumptions!$C$27)</f>
        <v>18</v>
      </c>
      <c r="M27" s="69">
        <f>IF(Assumptions!$C$27&gt;L27+12,L27+12,Assumptions!$C$27)</f>
        <v>30</v>
      </c>
      <c r="N27" s="69">
        <f>IF(Assumptions!$C$27&gt;M27+12,M27+12,Assumptions!$C$27)</f>
        <v>42</v>
      </c>
      <c r="O27" s="69">
        <f>IF(Assumptions!$C$27&gt;N27+12,N27+12,Assumptions!$C$27)</f>
        <v>54</v>
      </c>
      <c r="P27" s="69">
        <f>IF(Assumptions!$C$27&gt;O27+12,O27+12,Assumptions!$C$27)</f>
        <v>60</v>
      </c>
      <c r="Q27" s="69">
        <f>IF(Assumptions!$C$27&gt;P27+12,P27+12,Assumptions!$C$27)</f>
        <v>60</v>
      </c>
      <c r="R27" s="69">
        <f>IF(Assumptions!$C$27&gt;Q27+12,Q27+12,Assumptions!$C$27)</f>
        <v>60</v>
      </c>
      <c r="S27" s="50" t="str">
        <f t="shared" si="2"/>
        <v>Jul</v>
      </c>
      <c r="T27" s="69">
        <f>IF(Assumptions!$C$27&gt;6,6,Assumptions!$C$27)</f>
        <v>6</v>
      </c>
      <c r="U27" s="69">
        <f>IF(Assumptions!$C$27&gt;T27+12,T27+12,Assumptions!$C$27)</f>
        <v>18</v>
      </c>
      <c r="V27" s="69">
        <f>IF(Assumptions!$C$27&gt;U27+12,U27+12,Assumptions!$C$27)</f>
        <v>30</v>
      </c>
      <c r="W27" s="69">
        <f>IF(Assumptions!$C$27&gt;V27+12,V27+12,Assumptions!$C$27)</f>
        <v>42</v>
      </c>
      <c r="X27" s="69">
        <f>IF(Assumptions!$C$27&gt;W27+12,W27+12,Assumptions!$C$27)</f>
        <v>54</v>
      </c>
      <c r="Y27" s="69">
        <f>IF(Assumptions!$C$27&gt;X27+12,X27+12,Assumptions!$C$27)</f>
        <v>60</v>
      </c>
      <c r="Z27" s="69">
        <f>IF(Assumptions!$C$27&gt;Y27+12,Y27+12,Assumptions!$C$27)</f>
        <v>60</v>
      </c>
      <c r="AA27" s="69">
        <f>IF(Assumptions!$C$27&gt;Z27+12,Z27+12,Assumptions!$C$27)</f>
        <v>60</v>
      </c>
      <c r="AB27" s="50" t="str">
        <f t="shared" si="3"/>
        <v>Jul</v>
      </c>
      <c r="AC27" s="69">
        <f>IF(Assumptions!$C$27&gt;6,6,Assumptions!$C$27)</f>
        <v>6</v>
      </c>
      <c r="AD27" s="69">
        <f>IF(Assumptions!$C$27&gt;AC27+12,AC27+12,Assumptions!$C$27)</f>
        <v>18</v>
      </c>
      <c r="AE27" s="69">
        <f>IF(Assumptions!$C$27&gt;AD27+12,AD27+12,Assumptions!$C$27)</f>
        <v>30</v>
      </c>
      <c r="AF27" s="69">
        <f>IF(Assumptions!$C$27&gt;AE27+12,AE27+12,Assumptions!$C$27)</f>
        <v>42</v>
      </c>
      <c r="AG27" s="69">
        <f>IF(Assumptions!$C$27&gt;AF27+12,AF27+12,Assumptions!$C$27)</f>
        <v>54</v>
      </c>
      <c r="AH27" s="69">
        <f>IF(Assumptions!$C$27&gt;AG27+12,AG27+12,Assumptions!$C$27)</f>
        <v>60</v>
      </c>
      <c r="AI27" s="69">
        <f>IF(Assumptions!$C$27&gt;AH27+12,AH27+12,Assumptions!$C$27)</f>
        <v>60</v>
      </c>
      <c r="AJ27" s="69">
        <f>IF(Assumptions!$C$27&gt;AI27+12,AI27+12,Assumptions!$C$27)</f>
        <v>60</v>
      </c>
      <c r="AK27" s="50" t="str">
        <f t="shared" si="4"/>
        <v>Jul</v>
      </c>
      <c r="AL27" s="69">
        <f>IF(Assumptions!$C$27&gt;6,6,Assumptions!$C$27)</f>
        <v>6</v>
      </c>
      <c r="AM27" s="69">
        <f>IF(Assumptions!$C$27&gt;AL27+12,AL27+12,Assumptions!$C$27)</f>
        <v>18</v>
      </c>
      <c r="AN27" s="69">
        <f>IF(Assumptions!$C$27&gt;AM27+12,AM27+12,Assumptions!$C$27)</f>
        <v>30</v>
      </c>
      <c r="AO27" s="69">
        <f>IF(Assumptions!$C$27&gt;AN27+12,AN27+12,Assumptions!$C$27)</f>
        <v>42</v>
      </c>
      <c r="AP27" s="69">
        <f>IF(Assumptions!$C$27&gt;AO27+12,AO27+12,Assumptions!$C$27)</f>
        <v>54</v>
      </c>
      <c r="AQ27" s="69">
        <f>IF(Assumptions!$C$27&gt;AP27+12,AP27+12,Assumptions!$C$27)</f>
        <v>60</v>
      </c>
      <c r="AR27" s="69">
        <f>IF(Assumptions!$C$27&gt;AQ27+12,AQ27+12,Assumptions!$C$27)</f>
        <v>60</v>
      </c>
      <c r="AS27" s="69">
        <f>IF(Assumptions!$C$27&gt;AR27+12,AR27+12,Assumptions!$C$27)</f>
        <v>60</v>
      </c>
      <c r="AT27" s="50" t="str">
        <f t="shared" si="5"/>
        <v>Jul</v>
      </c>
      <c r="AU27" s="69">
        <f>IF(Assumptions!$C$27&gt;6,6,Assumptions!$C$27)</f>
        <v>6</v>
      </c>
      <c r="AV27" s="69">
        <f>IF(Assumptions!$C$27&gt;AU27+12,AU27+12,Assumptions!$C$27)</f>
        <v>18</v>
      </c>
      <c r="AW27" s="69">
        <f>IF(Assumptions!$C$27&gt;AV27+12,AV27+12,Assumptions!$C$27)</f>
        <v>30</v>
      </c>
      <c r="AX27" s="69">
        <f>IF(Assumptions!$C$27&gt;AW27+12,AW27+12,Assumptions!$C$27)</f>
        <v>42</v>
      </c>
      <c r="AY27" s="69">
        <f>IF(Assumptions!$C$27&gt;AX27+12,AX27+12,Assumptions!$C$27)</f>
        <v>54</v>
      </c>
      <c r="AZ27" s="69">
        <f>IF(Assumptions!$C$27&gt;AY27+12,AY27+12,Assumptions!$C$27)</f>
        <v>60</v>
      </c>
      <c r="BA27" s="69">
        <f>IF(Assumptions!$C$27&gt;AZ27+12,AZ27+12,Assumptions!$C$27)</f>
        <v>60</v>
      </c>
      <c r="BB27" s="69">
        <f>IF(Assumptions!$C$27&gt;BA27+12,BA27+12,Assumptions!$C$27)</f>
        <v>60</v>
      </c>
      <c r="BC27" s="50" t="str">
        <f t="shared" si="6"/>
        <v>Jul</v>
      </c>
      <c r="BD27" s="69">
        <f>IF(Assumptions!$C$27&gt;6,6,Assumptions!$C$27)</f>
        <v>6</v>
      </c>
      <c r="BE27" s="69">
        <f>IF(Assumptions!$C$27&gt;BD27+12,BD27+12,Assumptions!$C$27)</f>
        <v>18</v>
      </c>
      <c r="BF27" s="69">
        <f>IF(Assumptions!$C$27&gt;BE27+12,BE27+12,Assumptions!$C$27)</f>
        <v>30</v>
      </c>
      <c r="BG27" s="69">
        <f>IF(Assumptions!$C$27&gt;BF27+12,BF27+12,Assumptions!$C$27)</f>
        <v>42</v>
      </c>
      <c r="BH27" s="69">
        <f>IF(Assumptions!$C$27&gt;BG27+12,BG27+12,Assumptions!$C$27)</f>
        <v>54</v>
      </c>
      <c r="BI27" s="69">
        <f>IF(Assumptions!$C$27&gt;BH27+12,BH27+12,Assumptions!$C$27)</f>
        <v>60</v>
      </c>
      <c r="BJ27" s="69">
        <f>IF(Assumptions!$C$27&gt;BI27+12,BI27+12,Assumptions!$C$27)</f>
        <v>60</v>
      </c>
      <c r="BK27" s="69">
        <f>IF(Assumptions!$C$27&gt;BJ27+12,BJ27+12,Assumptions!$C$27)</f>
        <v>60</v>
      </c>
      <c r="BL27" s="50" t="str">
        <f t="shared" si="7"/>
        <v>Jul</v>
      </c>
      <c r="BM27" s="69">
        <f>IF(Assumptions!$C$27&gt;6,6,Assumptions!$C$27)</f>
        <v>6</v>
      </c>
      <c r="BN27" s="69">
        <f>IF(Assumptions!$C$27&gt;BM27+12,BM27+12,Assumptions!$C$27)</f>
        <v>18</v>
      </c>
      <c r="BO27" s="69">
        <f>IF(Assumptions!$C$27&gt;BN27+12,BN27+12,Assumptions!$C$27)</f>
        <v>30</v>
      </c>
      <c r="BP27" s="69">
        <f>IF(Assumptions!$C$27&gt;BO27+12,BO27+12,Assumptions!$C$27)</f>
        <v>42</v>
      </c>
      <c r="BQ27" s="69">
        <f>IF(Assumptions!$C$27&gt;BP27+12,BP27+12,Assumptions!$C$27)</f>
        <v>54</v>
      </c>
      <c r="BR27" s="69">
        <f>IF(Assumptions!$C$27&gt;BQ27+12,BQ27+12,Assumptions!$C$27)</f>
        <v>60</v>
      </c>
      <c r="BS27" s="69">
        <f>IF(Assumptions!$C$27&gt;BR27+12,BR27+12,Assumptions!$C$27)</f>
        <v>60</v>
      </c>
      <c r="BT27" s="69">
        <f>IF(Assumptions!$C$27&gt;BS27+12,BS27+12,Assumptions!$C$27)</f>
        <v>60</v>
      </c>
      <c r="BU27" s="50" t="str">
        <f t="shared" si="8"/>
        <v>Jul</v>
      </c>
      <c r="BV27" s="69">
        <f>IF(Assumptions!$C$27&gt;6,6,Assumptions!$C$27)</f>
        <v>6</v>
      </c>
      <c r="BW27" s="69">
        <f>IF(Assumptions!$C$27&gt;BV27+12,BV27+12,Assumptions!$C$27)</f>
        <v>18</v>
      </c>
      <c r="BX27" s="69">
        <f>IF(Assumptions!$C$27&gt;BW27+12,BW27+12,Assumptions!$C$27)</f>
        <v>30</v>
      </c>
      <c r="BY27" s="69">
        <f>IF(Assumptions!$C$27&gt;BX27+12,BX27+12,Assumptions!$C$27)</f>
        <v>42</v>
      </c>
      <c r="BZ27" s="69">
        <f>IF(Assumptions!$C$27&gt;BY27+12,BY27+12,Assumptions!$C$27)</f>
        <v>54</v>
      </c>
      <c r="CA27" s="69">
        <f>IF(Assumptions!$C$27&gt;BZ27+12,BZ27+12,Assumptions!$C$27)</f>
        <v>60</v>
      </c>
      <c r="CB27" s="69">
        <f>IF(Assumptions!$C$27&gt;CA27+12,CA27+12,Assumptions!$C$27)</f>
        <v>60</v>
      </c>
      <c r="CC27" s="69">
        <f>IF(Assumptions!$C$27&gt;CB27+12,CB27+12,Assumptions!$C$27)</f>
        <v>60</v>
      </c>
      <c r="CD27" s="50" t="str">
        <f t="shared" si="9"/>
        <v>Jul</v>
      </c>
      <c r="CE27" s="69">
        <f>IF(Assumptions!$C$27&gt;6,6,Assumptions!$C$27)</f>
        <v>6</v>
      </c>
      <c r="CF27" s="69">
        <f>IF(Assumptions!$C$27&gt;CE27+12,CE27+12,Assumptions!$C$27)</f>
        <v>18</v>
      </c>
      <c r="CG27" s="69">
        <f>IF(Assumptions!$C$27&gt;CF27+12,CF27+12,Assumptions!$C$27)</f>
        <v>30</v>
      </c>
      <c r="CH27" s="69">
        <f>IF(Assumptions!$C$27&gt;CG27+12,CG27+12,Assumptions!$C$27)</f>
        <v>42</v>
      </c>
      <c r="CI27" s="69">
        <f>IF(Assumptions!$C$27&gt;CH27+12,CH27+12,Assumptions!$C$27)</f>
        <v>54</v>
      </c>
      <c r="CJ27" s="69">
        <f>IF(Assumptions!$C$27&gt;CI27+12,CI27+12,Assumptions!$C$27)</f>
        <v>60</v>
      </c>
      <c r="CK27" s="69">
        <f>IF(Assumptions!$C$27&gt;CJ27+12,CJ27+12,Assumptions!$C$27)</f>
        <v>60</v>
      </c>
      <c r="CL27" s="69">
        <f>IF(Assumptions!$C$27&gt;CK27+12,CK27+12,Assumptions!$C$27)</f>
        <v>60</v>
      </c>
    </row>
    <row r="28" spans="1:90" ht="13.7" customHeight="1">
      <c r="A28" s="50" t="str">
        <f t="shared" si="0"/>
        <v>Aug</v>
      </c>
      <c r="B28" s="41">
        <f>IF(Assumptions!$C$27&gt;5,5,Assumptions!$C$27)</f>
        <v>5</v>
      </c>
      <c r="C28" s="41">
        <f>IF(Assumptions!$C$27&gt;B28+12,B28+12,Assumptions!$C$27)</f>
        <v>17</v>
      </c>
      <c r="D28" s="41">
        <f>IF(Assumptions!$C$27&gt;C28+12,C28+12,Assumptions!$C$27)</f>
        <v>29</v>
      </c>
      <c r="E28" s="41">
        <f>IF(Assumptions!$C$27&gt;D28+12,D28+12,Assumptions!$C$27)</f>
        <v>41</v>
      </c>
      <c r="F28" s="41">
        <f>IF(Assumptions!$C$27&gt;E28+12,E28+12,Assumptions!$C$27)</f>
        <v>53</v>
      </c>
      <c r="G28" s="41">
        <f>IF(Assumptions!$C$27&gt;F28+12,F28+12,Assumptions!$C$27)</f>
        <v>60</v>
      </c>
      <c r="H28" s="41">
        <f>IF(Assumptions!$C$27&gt;G28+12,G28+12,Assumptions!$C$27)</f>
        <v>60</v>
      </c>
      <c r="I28" s="41">
        <f>IF(Assumptions!$C$27&gt;H28+12,H28+12,Assumptions!$C$27)</f>
        <v>60</v>
      </c>
      <c r="J28" s="68" t="str">
        <f t="shared" si="1"/>
        <v>Aug</v>
      </c>
      <c r="K28" s="41">
        <f>IF(Assumptions!$C$27&gt;5,5,Assumptions!$C$27)</f>
        <v>5</v>
      </c>
      <c r="L28" s="69">
        <f>IF(Assumptions!$C$27&gt;K28+12,K28+12,Assumptions!$C$27)</f>
        <v>17</v>
      </c>
      <c r="M28" s="69">
        <f>IF(Assumptions!$C$27&gt;L28+12,L28+12,Assumptions!$C$27)</f>
        <v>29</v>
      </c>
      <c r="N28" s="69">
        <f>IF(Assumptions!$C$27&gt;M28+12,M28+12,Assumptions!$C$27)</f>
        <v>41</v>
      </c>
      <c r="O28" s="69">
        <f>IF(Assumptions!$C$27&gt;N28+12,N28+12,Assumptions!$C$27)</f>
        <v>53</v>
      </c>
      <c r="P28" s="69">
        <f>IF(Assumptions!$C$27&gt;O28+12,O28+12,Assumptions!$C$27)</f>
        <v>60</v>
      </c>
      <c r="Q28" s="69">
        <f>IF(Assumptions!$C$27&gt;P28+12,P28+12,Assumptions!$C$27)</f>
        <v>60</v>
      </c>
      <c r="R28" s="69">
        <f>IF(Assumptions!$C$27&gt;Q28+12,Q28+12,Assumptions!$C$27)</f>
        <v>60</v>
      </c>
      <c r="S28" s="50" t="str">
        <f t="shared" si="2"/>
        <v>Aug</v>
      </c>
      <c r="T28" s="69">
        <f>IF(Assumptions!$C$27&gt;5,5,Assumptions!$C$27)</f>
        <v>5</v>
      </c>
      <c r="U28" s="69">
        <f>IF(Assumptions!$C$27&gt;T28+12,T28+12,Assumptions!$C$27)</f>
        <v>17</v>
      </c>
      <c r="V28" s="69">
        <f>IF(Assumptions!$C$27&gt;U28+12,U28+12,Assumptions!$C$27)</f>
        <v>29</v>
      </c>
      <c r="W28" s="69">
        <f>IF(Assumptions!$C$27&gt;V28+12,V28+12,Assumptions!$C$27)</f>
        <v>41</v>
      </c>
      <c r="X28" s="69">
        <f>IF(Assumptions!$C$27&gt;W28+12,W28+12,Assumptions!$C$27)</f>
        <v>53</v>
      </c>
      <c r="Y28" s="69">
        <f>IF(Assumptions!$C$27&gt;X28+12,X28+12,Assumptions!$C$27)</f>
        <v>60</v>
      </c>
      <c r="Z28" s="69">
        <f>IF(Assumptions!$C$27&gt;Y28+12,Y28+12,Assumptions!$C$27)</f>
        <v>60</v>
      </c>
      <c r="AA28" s="69">
        <f>IF(Assumptions!$C$27&gt;Z28+12,Z28+12,Assumptions!$C$27)</f>
        <v>60</v>
      </c>
      <c r="AB28" s="50" t="str">
        <f t="shared" si="3"/>
        <v>Aug</v>
      </c>
      <c r="AC28" s="69">
        <f>IF(Assumptions!$C$27&gt;5,5,Assumptions!$C$27)</f>
        <v>5</v>
      </c>
      <c r="AD28" s="69">
        <f>IF(Assumptions!$C$27&gt;AC28+12,AC28+12,Assumptions!$C$27)</f>
        <v>17</v>
      </c>
      <c r="AE28" s="69">
        <f>IF(Assumptions!$C$27&gt;AD28+12,AD28+12,Assumptions!$C$27)</f>
        <v>29</v>
      </c>
      <c r="AF28" s="69">
        <f>IF(Assumptions!$C$27&gt;AE28+12,AE28+12,Assumptions!$C$27)</f>
        <v>41</v>
      </c>
      <c r="AG28" s="69">
        <f>IF(Assumptions!$C$27&gt;AF28+12,AF28+12,Assumptions!$C$27)</f>
        <v>53</v>
      </c>
      <c r="AH28" s="69">
        <f>IF(Assumptions!$C$27&gt;AG28+12,AG28+12,Assumptions!$C$27)</f>
        <v>60</v>
      </c>
      <c r="AI28" s="69">
        <f>IF(Assumptions!$C$27&gt;AH28+12,AH28+12,Assumptions!$C$27)</f>
        <v>60</v>
      </c>
      <c r="AJ28" s="69">
        <f>IF(Assumptions!$C$27&gt;AI28+12,AI28+12,Assumptions!$C$27)</f>
        <v>60</v>
      </c>
      <c r="AK28" s="50" t="str">
        <f t="shared" si="4"/>
        <v>Aug</v>
      </c>
      <c r="AL28" s="69">
        <f>IF(Assumptions!$C$27&gt;5,5,Assumptions!$C$27)</f>
        <v>5</v>
      </c>
      <c r="AM28" s="69">
        <f>IF(Assumptions!$C$27&gt;AL28+12,AL28+12,Assumptions!$C$27)</f>
        <v>17</v>
      </c>
      <c r="AN28" s="69">
        <f>IF(Assumptions!$C$27&gt;AM28+12,AM28+12,Assumptions!$C$27)</f>
        <v>29</v>
      </c>
      <c r="AO28" s="69">
        <f>IF(Assumptions!$C$27&gt;AN28+12,AN28+12,Assumptions!$C$27)</f>
        <v>41</v>
      </c>
      <c r="AP28" s="69">
        <f>IF(Assumptions!$C$27&gt;AO28+12,AO28+12,Assumptions!$C$27)</f>
        <v>53</v>
      </c>
      <c r="AQ28" s="69">
        <f>IF(Assumptions!$C$27&gt;AP28+12,AP28+12,Assumptions!$C$27)</f>
        <v>60</v>
      </c>
      <c r="AR28" s="69">
        <f>IF(Assumptions!$C$27&gt;AQ28+12,AQ28+12,Assumptions!$C$27)</f>
        <v>60</v>
      </c>
      <c r="AS28" s="69">
        <f>IF(Assumptions!$C$27&gt;AR28+12,AR28+12,Assumptions!$C$27)</f>
        <v>60</v>
      </c>
      <c r="AT28" s="50" t="str">
        <f t="shared" si="5"/>
        <v>Aug</v>
      </c>
      <c r="AU28" s="69">
        <f>IF(Assumptions!$C$27&gt;5,5,Assumptions!$C$27)</f>
        <v>5</v>
      </c>
      <c r="AV28" s="69">
        <f>IF(Assumptions!$C$27&gt;AU28+12,AU28+12,Assumptions!$C$27)</f>
        <v>17</v>
      </c>
      <c r="AW28" s="69">
        <f>IF(Assumptions!$C$27&gt;AV28+12,AV28+12,Assumptions!$C$27)</f>
        <v>29</v>
      </c>
      <c r="AX28" s="69">
        <f>IF(Assumptions!$C$27&gt;AW28+12,AW28+12,Assumptions!$C$27)</f>
        <v>41</v>
      </c>
      <c r="AY28" s="69">
        <f>IF(Assumptions!$C$27&gt;AX28+12,AX28+12,Assumptions!$C$27)</f>
        <v>53</v>
      </c>
      <c r="AZ28" s="69">
        <f>IF(Assumptions!$C$27&gt;AY28+12,AY28+12,Assumptions!$C$27)</f>
        <v>60</v>
      </c>
      <c r="BA28" s="69">
        <f>IF(Assumptions!$C$27&gt;AZ28+12,AZ28+12,Assumptions!$C$27)</f>
        <v>60</v>
      </c>
      <c r="BB28" s="69">
        <f>IF(Assumptions!$C$27&gt;BA28+12,BA28+12,Assumptions!$C$27)</f>
        <v>60</v>
      </c>
      <c r="BC28" s="50" t="str">
        <f t="shared" si="6"/>
        <v>Aug</v>
      </c>
      <c r="BD28" s="69">
        <f>IF(Assumptions!$C$27&gt;5,5,Assumptions!$C$27)</f>
        <v>5</v>
      </c>
      <c r="BE28" s="69">
        <f>IF(Assumptions!$C$27&gt;BD28+12,BD28+12,Assumptions!$C$27)</f>
        <v>17</v>
      </c>
      <c r="BF28" s="69">
        <f>IF(Assumptions!$C$27&gt;BE28+12,BE28+12,Assumptions!$C$27)</f>
        <v>29</v>
      </c>
      <c r="BG28" s="69">
        <f>IF(Assumptions!$C$27&gt;BF28+12,BF28+12,Assumptions!$C$27)</f>
        <v>41</v>
      </c>
      <c r="BH28" s="69">
        <f>IF(Assumptions!$C$27&gt;BG28+12,BG28+12,Assumptions!$C$27)</f>
        <v>53</v>
      </c>
      <c r="BI28" s="69">
        <f>IF(Assumptions!$C$27&gt;BH28+12,BH28+12,Assumptions!$C$27)</f>
        <v>60</v>
      </c>
      <c r="BJ28" s="69">
        <f>IF(Assumptions!$C$27&gt;BI28+12,BI28+12,Assumptions!$C$27)</f>
        <v>60</v>
      </c>
      <c r="BK28" s="69">
        <f>IF(Assumptions!$C$27&gt;BJ28+12,BJ28+12,Assumptions!$C$27)</f>
        <v>60</v>
      </c>
      <c r="BL28" s="50" t="str">
        <f t="shared" si="7"/>
        <v>Aug</v>
      </c>
      <c r="BM28" s="69">
        <f>IF(Assumptions!$C$27&gt;5,5,Assumptions!$C$27)</f>
        <v>5</v>
      </c>
      <c r="BN28" s="69">
        <f>IF(Assumptions!$C$27&gt;BM28+12,BM28+12,Assumptions!$C$27)</f>
        <v>17</v>
      </c>
      <c r="BO28" s="69">
        <f>IF(Assumptions!$C$27&gt;BN28+12,BN28+12,Assumptions!$C$27)</f>
        <v>29</v>
      </c>
      <c r="BP28" s="69">
        <f>IF(Assumptions!$C$27&gt;BO28+12,BO28+12,Assumptions!$C$27)</f>
        <v>41</v>
      </c>
      <c r="BQ28" s="69">
        <f>IF(Assumptions!$C$27&gt;BP28+12,BP28+12,Assumptions!$C$27)</f>
        <v>53</v>
      </c>
      <c r="BR28" s="69">
        <f>IF(Assumptions!$C$27&gt;BQ28+12,BQ28+12,Assumptions!$C$27)</f>
        <v>60</v>
      </c>
      <c r="BS28" s="69">
        <f>IF(Assumptions!$C$27&gt;BR28+12,BR28+12,Assumptions!$C$27)</f>
        <v>60</v>
      </c>
      <c r="BT28" s="69">
        <f>IF(Assumptions!$C$27&gt;BS28+12,BS28+12,Assumptions!$C$27)</f>
        <v>60</v>
      </c>
      <c r="BU28" s="50" t="str">
        <f t="shared" si="8"/>
        <v>Aug</v>
      </c>
      <c r="BV28" s="69">
        <f>IF(Assumptions!$C$27&gt;5,5,Assumptions!$C$27)</f>
        <v>5</v>
      </c>
      <c r="BW28" s="69">
        <f>IF(Assumptions!$C$27&gt;BV28+12,BV28+12,Assumptions!$C$27)</f>
        <v>17</v>
      </c>
      <c r="BX28" s="69">
        <f>IF(Assumptions!$C$27&gt;BW28+12,BW28+12,Assumptions!$C$27)</f>
        <v>29</v>
      </c>
      <c r="BY28" s="69">
        <f>IF(Assumptions!$C$27&gt;BX28+12,BX28+12,Assumptions!$C$27)</f>
        <v>41</v>
      </c>
      <c r="BZ28" s="69">
        <f>IF(Assumptions!$C$27&gt;BY28+12,BY28+12,Assumptions!$C$27)</f>
        <v>53</v>
      </c>
      <c r="CA28" s="69">
        <f>IF(Assumptions!$C$27&gt;BZ28+12,BZ28+12,Assumptions!$C$27)</f>
        <v>60</v>
      </c>
      <c r="CB28" s="69">
        <f>IF(Assumptions!$C$27&gt;CA28+12,CA28+12,Assumptions!$C$27)</f>
        <v>60</v>
      </c>
      <c r="CC28" s="69">
        <f>IF(Assumptions!$C$27&gt;CB28+12,CB28+12,Assumptions!$C$27)</f>
        <v>60</v>
      </c>
      <c r="CD28" s="50" t="str">
        <f t="shared" si="9"/>
        <v>Aug</v>
      </c>
      <c r="CE28" s="69">
        <f>IF(Assumptions!$C$27&gt;5,5,Assumptions!$C$27)</f>
        <v>5</v>
      </c>
      <c r="CF28" s="69">
        <f>IF(Assumptions!$C$27&gt;CE28+12,CE28+12,Assumptions!$C$27)</f>
        <v>17</v>
      </c>
      <c r="CG28" s="69">
        <f>IF(Assumptions!$C$27&gt;CF28+12,CF28+12,Assumptions!$C$27)</f>
        <v>29</v>
      </c>
      <c r="CH28" s="69">
        <f>IF(Assumptions!$C$27&gt;CG28+12,CG28+12,Assumptions!$C$27)</f>
        <v>41</v>
      </c>
      <c r="CI28" s="69">
        <f>IF(Assumptions!$C$27&gt;CH28+12,CH28+12,Assumptions!$C$27)</f>
        <v>53</v>
      </c>
      <c r="CJ28" s="69">
        <f>IF(Assumptions!$C$27&gt;CI28+12,CI28+12,Assumptions!$C$27)</f>
        <v>60</v>
      </c>
      <c r="CK28" s="69">
        <f>IF(Assumptions!$C$27&gt;CJ28+12,CJ28+12,Assumptions!$C$27)</f>
        <v>60</v>
      </c>
      <c r="CL28" s="69">
        <f>IF(Assumptions!$C$27&gt;CK28+12,CK28+12,Assumptions!$C$27)</f>
        <v>60</v>
      </c>
    </row>
    <row r="29" spans="1:90" ht="13.7" customHeight="1">
      <c r="A29" s="50" t="str">
        <f t="shared" si="0"/>
        <v>Sep</v>
      </c>
      <c r="B29" s="41">
        <f>IF(Assumptions!$C$27&gt;4,4,Assumptions!$C$27)</f>
        <v>4</v>
      </c>
      <c r="C29" s="41">
        <f>IF(Assumptions!$C$27&gt;B29+12,B29+12,Assumptions!$C$27)</f>
        <v>16</v>
      </c>
      <c r="D29" s="41">
        <f>IF(Assumptions!$C$27&gt;C29+12,C29+12,Assumptions!$C$27)</f>
        <v>28</v>
      </c>
      <c r="E29" s="41">
        <f>IF(Assumptions!$C$27&gt;D29+12,D29+12,Assumptions!$C$27)</f>
        <v>40</v>
      </c>
      <c r="F29" s="41">
        <f>IF(Assumptions!$C$27&gt;E29+12,E29+12,Assumptions!$C$27)</f>
        <v>52</v>
      </c>
      <c r="G29" s="41">
        <f>IF(Assumptions!$C$27&gt;F29+12,F29+12,Assumptions!$C$27)</f>
        <v>60</v>
      </c>
      <c r="H29" s="41">
        <f>IF(Assumptions!$C$27&gt;G29+12,G29+12,Assumptions!$C$27)</f>
        <v>60</v>
      </c>
      <c r="I29" s="41">
        <f>IF(Assumptions!$C$27&gt;H29+12,H29+12,Assumptions!$C$27)</f>
        <v>60</v>
      </c>
      <c r="J29" s="68" t="str">
        <f t="shared" si="1"/>
        <v>Sep</v>
      </c>
      <c r="K29" s="41">
        <f>IF(Assumptions!$C$27&gt;4,4,Assumptions!$C$27)</f>
        <v>4</v>
      </c>
      <c r="L29" s="69">
        <f>IF(Assumptions!$C$27&gt;K29+12,K29+12,Assumptions!$C$27)</f>
        <v>16</v>
      </c>
      <c r="M29" s="69">
        <f>IF(Assumptions!$C$27&gt;L29+12,L29+12,Assumptions!$C$27)</f>
        <v>28</v>
      </c>
      <c r="N29" s="69">
        <f>IF(Assumptions!$C$27&gt;M29+12,M29+12,Assumptions!$C$27)</f>
        <v>40</v>
      </c>
      <c r="O29" s="69">
        <f>IF(Assumptions!$C$27&gt;N29+12,N29+12,Assumptions!$C$27)</f>
        <v>52</v>
      </c>
      <c r="P29" s="69">
        <f>IF(Assumptions!$C$27&gt;O29+12,O29+12,Assumptions!$C$27)</f>
        <v>60</v>
      </c>
      <c r="Q29" s="69">
        <f>IF(Assumptions!$C$27&gt;P29+12,P29+12,Assumptions!$C$27)</f>
        <v>60</v>
      </c>
      <c r="R29" s="69">
        <f>IF(Assumptions!$C$27&gt;Q29+12,Q29+12,Assumptions!$C$27)</f>
        <v>60</v>
      </c>
      <c r="S29" s="50" t="str">
        <f t="shared" si="2"/>
        <v>Sep</v>
      </c>
      <c r="T29" s="69">
        <f>IF(Assumptions!$C$27&gt;4,4,Assumptions!$C$27)</f>
        <v>4</v>
      </c>
      <c r="U29" s="69">
        <f>IF(Assumptions!$C$27&gt;T29+12,T29+12,Assumptions!$C$27)</f>
        <v>16</v>
      </c>
      <c r="V29" s="69">
        <f>IF(Assumptions!$C$27&gt;U29+12,U29+12,Assumptions!$C$27)</f>
        <v>28</v>
      </c>
      <c r="W29" s="69">
        <f>IF(Assumptions!$C$27&gt;V29+12,V29+12,Assumptions!$C$27)</f>
        <v>40</v>
      </c>
      <c r="X29" s="69">
        <f>IF(Assumptions!$C$27&gt;W29+12,W29+12,Assumptions!$C$27)</f>
        <v>52</v>
      </c>
      <c r="Y29" s="69">
        <f>IF(Assumptions!$C$27&gt;X29+12,X29+12,Assumptions!$C$27)</f>
        <v>60</v>
      </c>
      <c r="Z29" s="69">
        <f>IF(Assumptions!$C$27&gt;Y29+12,Y29+12,Assumptions!$C$27)</f>
        <v>60</v>
      </c>
      <c r="AA29" s="69">
        <f>IF(Assumptions!$C$27&gt;Z29+12,Z29+12,Assumptions!$C$27)</f>
        <v>60</v>
      </c>
      <c r="AB29" s="50" t="str">
        <f t="shared" si="3"/>
        <v>Sep</v>
      </c>
      <c r="AC29" s="69">
        <f>IF(Assumptions!$C$27&gt;4,4,Assumptions!$C$27)</f>
        <v>4</v>
      </c>
      <c r="AD29" s="69">
        <f>IF(Assumptions!$C$27&gt;AC29+12,AC29+12,Assumptions!$C$27)</f>
        <v>16</v>
      </c>
      <c r="AE29" s="69">
        <f>IF(Assumptions!$C$27&gt;AD29+12,AD29+12,Assumptions!$C$27)</f>
        <v>28</v>
      </c>
      <c r="AF29" s="69">
        <f>IF(Assumptions!$C$27&gt;AE29+12,AE29+12,Assumptions!$C$27)</f>
        <v>40</v>
      </c>
      <c r="AG29" s="69">
        <f>IF(Assumptions!$C$27&gt;AF29+12,AF29+12,Assumptions!$C$27)</f>
        <v>52</v>
      </c>
      <c r="AH29" s="69">
        <f>IF(Assumptions!$C$27&gt;AG29+12,AG29+12,Assumptions!$C$27)</f>
        <v>60</v>
      </c>
      <c r="AI29" s="69">
        <f>IF(Assumptions!$C$27&gt;AH29+12,AH29+12,Assumptions!$C$27)</f>
        <v>60</v>
      </c>
      <c r="AJ29" s="69">
        <f>IF(Assumptions!$C$27&gt;AI29+12,AI29+12,Assumptions!$C$27)</f>
        <v>60</v>
      </c>
      <c r="AK29" s="50" t="str">
        <f t="shared" si="4"/>
        <v>Sep</v>
      </c>
      <c r="AL29" s="69">
        <f>IF(Assumptions!$C$27&gt;4,4,Assumptions!$C$27)</f>
        <v>4</v>
      </c>
      <c r="AM29" s="69">
        <f>IF(Assumptions!$C$27&gt;AL29+12,AL29+12,Assumptions!$C$27)</f>
        <v>16</v>
      </c>
      <c r="AN29" s="69">
        <f>IF(Assumptions!$C$27&gt;AM29+12,AM29+12,Assumptions!$C$27)</f>
        <v>28</v>
      </c>
      <c r="AO29" s="69">
        <f>IF(Assumptions!$C$27&gt;AN29+12,AN29+12,Assumptions!$C$27)</f>
        <v>40</v>
      </c>
      <c r="AP29" s="69">
        <f>IF(Assumptions!$C$27&gt;AO29+12,AO29+12,Assumptions!$C$27)</f>
        <v>52</v>
      </c>
      <c r="AQ29" s="69">
        <f>IF(Assumptions!$C$27&gt;AP29+12,AP29+12,Assumptions!$C$27)</f>
        <v>60</v>
      </c>
      <c r="AR29" s="69">
        <f>IF(Assumptions!$C$27&gt;AQ29+12,AQ29+12,Assumptions!$C$27)</f>
        <v>60</v>
      </c>
      <c r="AS29" s="69">
        <f>IF(Assumptions!$C$27&gt;AR29+12,AR29+12,Assumptions!$C$27)</f>
        <v>60</v>
      </c>
      <c r="AT29" s="50" t="str">
        <f t="shared" si="5"/>
        <v>Sep</v>
      </c>
      <c r="AU29" s="69">
        <f>IF(Assumptions!$C$27&gt;4,4,Assumptions!$C$27)</f>
        <v>4</v>
      </c>
      <c r="AV29" s="69">
        <f>IF(Assumptions!$C$27&gt;AU29+12,AU29+12,Assumptions!$C$27)</f>
        <v>16</v>
      </c>
      <c r="AW29" s="69">
        <f>IF(Assumptions!$C$27&gt;AV29+12,AV29+12,Assumptions!$C$27)</f>
        <v>28</v>
      </c>
      <c r="AX29" s="69">
        <f>IF(Assumptions!$C$27&gt;AW29+12,AW29+12,Assumptions!$C$27)</f>
        <v>40</v>
      </c>
      <c r="AY29" s="69">
        <f>IF(Assumptions!$C$27&gt;AX29+12,AX29+12,Assumptions!$C$27)</f>
        <v>52</v>
      </c>
      <c r="AZ29" s="69">
        <f>IF(Assumptions!$C$27&gt;AY29+12,AY29+12,Assumptions!$C$27)</f>
        <v>60</v>
      </c>
      <c r="BA29" s="69">
        <f>IF(Assumptions!$C$27&gt;AZ29+12,AZ29+12,Assumptions!$C$27)</f>
        <v>60</v>
      </c>
      <c r="BB29" s="69">
        <f>IF(Assumptions!$C$27&gt;BA29+12,BA29+12,Assumptions!$C$27)</f>
        <v>60</v>
      </c>
      <c r="BC29" s="50" t="str">
        <f t="shared" si="6"/>
        <v>Sep</v>
      </c>
      <c r="BD29" s="69">
        <f>IF(Assumptions!$C$27&gt;4,4,Assumptions!$C$27)</f>
        <v>4</v>
      </c>
      <c r="BE29" s="69">
        <f>IF(Assumptions!$C$27&gt;BD29+12,BD29+12,Assumptions!$C$27)</f>
        <v>16</v>
      </c>
      <c r="BF29" s="69">
        <f>IF(Assumptions!$C$27&gt;BE29+12,BE29+12,Assumptions!$C$27)</f>
        <v>28</v>
      </c>
      <c r="BG29" s="69">
        <f>IF(Assumptions!$C$27&gt;BF29+12,BF29+12,Assumptions!$C$27)</f>
        <v>40</v>
      </c>
      <c r="BH29" s="69">
        <f>IF(Assumptions!$C$27&gt;BG29+12,BG29+12,Assumptions!$C$27)</f>
        <v>52</v>
      </c>
      <c r="BI29" s="69">
        <f>IF(Assumptions!$C$27&gt;BH29+12,BH29+12,Assumptions!$C$27)</f>
        <v>60</v>
      </c>
      <c r="BJ29" s="69">
        <f>IF(Assumptions!$C$27&gt;BI29+12,BI29+12,Assumptions!$C$27)</f>
        <v>60</v>
      </c>
      <c r="BK29" s="69">
        <f>IF(Assumptions!$C$27&gt;BJ29+12,BJ29+12,Assumptions!$C$27)</f>
        <v>60</v>
      </c>
      <c r="BL29" s="50" t="str">
        <f t="shared" si="7"/>
        <v>Sep</v>
      </c>
      <c r="BM29" s="69">
        <f>IF(Assumptions!$C$27&gt;4,4,Assumptions!$C$27)</f>
        <v>4</v>
      </c>
      <c r="BN29" s="69">
        <f>IF(Assumptions!$C$27&gt;BM29+12,BM29+12,Assumptions!$C$27)</f>
        <v>16</v>
      </c>
      <c r="BO29" s="69">
        <f>IF(Assumptions!$C$27&gt;BN29+12,BN29+12,Assumptions!$C$27)</f>
        <v>28</v>
      </c>
      <c r="BP29" s="69">
        <f>IF(Assumptions!$C$27&gt;BO29+12,BO29+12,Assumptions!$C$27)</f>
        <v>40</v>
      </c>
      <c r="BQ29" s="69">
        <f>IF(Assumptions!$C$27&gt;BP29+12,BP29+12,Assumptions!$C$27)</f>
        <v>52</v>
      </c>
      <c r="BR29" s="69">
        <f>IF(Assumptions!$C$27&gt;BQ29+12,BQ29+12,Assumptions!$C$27)</f>
        <v>60</v>
      </c>
      <c r="BS29" s="69">
        <f>IF(Assumptions!$C$27&gt;BR29+12,BR29+12,Assumptions!$C$27)</f>
        <v>60</v>
      </c>
      <c r="BT29" s="69">
        <f>IF(Assumptions!$C$27&gt;BS29+12,BS29+12,Assumptions!$C$27)</f>
        <v>60</v>
      </c>
      <c r="BU29" s="50" t="str">
        <f t="shared" si="8"/>
        <v>Sep</v>
      </c>
      <c r="BV29" s="69">
        <f>IF(Assumptions!$C$27&gt;4,4,Assumptions!$C$27)</f>
        <v>4</v>
      </c>
      <c r="BW29" s="69">
        <f>IF(Assumptions!$C$27&gt;BV29+12,BV29+12,Assumptions!$C$27)</f>
        <v>16</v>
      </c>
      <c r="BX29" s="69">
        <f>IF(Assumptions!$C$27&gt;BW29+12,BW29+12,Assumptions!$C$27)</f>
        <v>28</v>
      </c>
      <c r="BY29" s="69">
        <f>IF(Assumptions!$C$27&gt;BX29+12,BX29+12,Assumptions!$C$27)</f>
        <v>40</v>
      </c>
      <c r="BZ29" s="69">
        <f>IF(Assumptions!$C$27&gt;BY29+12,BY29+12,Assumptions!$C$27)</f>
        <v>52</v>
      </c>
      <c r="CA29" s="69">
        <f>IF(Assumptions!$C$27&gt;BZ29+12,BZ29+12,Assumptions!$C$27)</f>
        <v>60</v>
      </c>
      <c r="CB29" s="69">
        <f>IF(Assumptions!$C$27&gt;CA29+12,CA29+12,Assumptions!$C$27)</f>
        <v>60</v>
      </c>
      <c r="CC29" s="69">
        <f>IF(Assumptions!$C$27&gt;CB29+12,CB29+12,Assumptions!$C$27)</f>
        <v>60</v>
      </c>
      <c r="CD29" s="50" t="str">
        <f t="shared" si="9"/>
        <v>Sep</v>
      </c>
      <c r="CE29" s="69">
        <f>IF(Assumptions!$C$27&gt;4,4,Assumptions!$C$27)</f>
        <v>4</v>
      </c>
      <c r="CF29" s="69">
        <f>IF(Assumptions!$C$27&gt;CE29+12,CE29+12,Assumptions!$C$27)</f>
        <v>16</v>
      </c>
      <c r="CG29" s="69">
        <f>IF(Assumptions!$C$27&gt;CF29+12,CF29+12,Assumptions!$C$27)</f>
        <v>28</v>
      </c>
      <c r="CH29" s="69">
        <f>IF(Assumptions!$C$27&gt;CG29+12,CG29+12,Assumptions!$C$27)</f>
        <v>40</v>
      </c>
      <c r="CI29" s="69">
        <f>IF(Assumptions!$C$27&gt;CH29+12,CH29+12,Assumptions!$C$27)</f>
        <v>52</v>
      </c>
      <c r="CJ29" s="69">
        <f>IF(Assumptions!$C$27&gt;CI29+12,CI29+12,Assumptions!$C$27)</f>
        <v>60</v>
      </c>
      <c r="CK29" s="69">
        <f>IF(Assumptions!$C$27&gt;CJ29+12,CJ29+12,Assumptions!$C$27)</f>
        <v>60</v>
      </c>
      <c r="CL29" s="69">
        <f>IF(Assumptions!$C$27&gt;CK29+12,CK29+12,Assumptions!$C$27)</f>
        <v>60</v>
      </c>
    </row>
    <row r="30" spans="1:90" ht="13.7" customHeight="1">
      <c r="A30" s="50" t="str">
        <f t="shared" si="0"/>
        <v>Oct</v>
      </c>
      <c r="B30" s="41">
        <f>IF(Assumptions!$C$27&gt;3,3,Assumptions!$C$27)</f>
        <v>3</v>
      </c>
      <c r="C30" s="41">
        <f>IF(Assumptions!$C$27&gt;B30+12,B30+12,Assumptions!$C$27)</f>
        <v>15</v>
      </c>
      <c r="D30" s="41">
        <f>IF(Assumptions!$C$27&gt;C30+12,C30+12,Assumptions!$C$27)</f>
        <v>27</v>
      </c>
      <c r="E30" s="41">
        <f>IF(Assumptions!$C$27&gt;D30+12,D30+12,Assumptions!$C$27)</f>
        <v>39</v>
      </c>
      <c r="F30" s="41">
        <f>IF(Assumptions!$C$27&gt;E30+12,E30+12,Assumptions!$C$27)</f>
        <v>51</v>
      </c>
      <c r="G30" s="41">
        <f>IF(Assumptions!$C$27&gt;F30+12,F30+12,Assumptions!$C$27)</f>
        <v>60</v>
      </c>
      <c r="H30" s="41">
        <f>IF(Assumptions!$C$27&gt;G30+12,G30+12,Assumptions!$C$27)</f>
        <v>60</v>
      </c>
      <c r="I30" s="41">
        <f>IF(Assumptions!$C$27&gt;H30+12,H30+12,Assumptions!$C$27)</f>
        <v>60</v>
      </c>
      <c r="J30" s="68" t="str">
        <f t="shared" si="1"/>
        <v>Oct</v>
      </c>
      <c r="K30" s="41">
        <f>IF(Assumptions!$C$27&gt;3,3,Assumptions!$C$27)</f>
        <v>3</v>
      </c>
      <c r="L30" s="69">
        <f>IF(Assumptions!$C$27&gt;K30+12,K30+12,Assumptions!$C$27)</f>
        <v>15</v>
      </c>
      <c r="M30" s="69">
        <f>IF(Assumptions!$C$27&gt;L30+12,L30+12,Assumptions!$C$27)</f>
        <v>27</v>
      </c>
      <c r="N30" s="69">
        <f>IF(Assumptions!$C$27&gt;M30+12,M30+12,Assumptions!$C$27)</f>
        <v>39</v>
      </c>
      <c r="O30" s="69">
        <f>IF(Assumptions!$C$27&gt;N30+12,N30+12,Assumptions!$C$27)</f>
        <v>51</v>
      </c>
      <c r="P30" s="69">
        <f>IF(Assumptions!$C$27&gt;O30+12,O30+12,Assumptions!$C$27)</f>
        <v>60</v>
      </c>
      <c r="Q30" s="69">
        <f>IF(Assumptions!$C$27&gt;P30+12,P30+12,Assumptions!$C$27)</f>
        <v>60</v>
      </c>
      <c r="R30" s="69">
        <f>IF(Assumptions!$C$27&gt;Q30+12,Q30+12,Assumptions!$C$27)</f>
        <v>60</v>
      </c>
      <c r="S30" s="50" t="str">
        <f t="shared" si="2"/>
        <v>Oct</v>
      </c>
      <c r="T30" s="69">
        <f>IF(Assumptions!$C$27&gt;3,3,Assumptions!$C$27)</f>
        <v>3</v>
      </c>
      <c r="U30" s="69">
        <f>IF(Assumptions!$C$27&gt;T30+12,T30+12,Assumptions!$C$27)</f>
        <v>15</v>
      </c>
      <c r="V30" s="69">
        <f>IF(Assumptions!$C$27&gt;U30+12,U30+12,Assumptions!$C$27)</f>
        <v>27</v>
      </c>
      <c r="W30" s="69">
        <f>IF(Assumptions!$C$27&gt;V30+12,V30+12,Assumptions!$C$27)</f>
        <v>39</v>
      </c>
      <c r="X30" s="69">
        <f>IF(Assumptions!$C$27&gt;W30+12,W30+12,Assumptions!$C$27)</f>
        <v>51</v>
      </c>
      <c r="Y30" s="69">
        <f>IF(Assumptions!$C$27&gt;X30+12,X30+12,Assumptions!$C$27)</f>
        <v>60</v>
      </c>
      <c r="Z30" s="69">
        <f>IF(Assumptions!$C$27&gt;Y30+12,Y30+12,Assumptions!$C$27)</f>
        <v>60</v>
      </c>
      <c r="AA30" s="69">
        <f>IF(Assumptions!$C$27&gt;Z30+12,Z30+12,Assumptions!$C$27)</f>
        <v>60</v>
      </c>
      <c r="AB30" s="50" t="str">
        <f t="shared" si="3"/>
        <v>Oct</v>
      </c>
      <c r="AC30" s="69">
        <f>IF(Assumptions!$C$27&gt;3,3,Assumptions!$C$27)</f>
        <v>3</v>
      </c>
      <c r="AD30" s="69">
        <f>IF(Assumptions!$C$27&gt;AC30+12,AC30+12,Assumptions!$C$27)</f>
        <v>15</v>
      </c>
      <c r="AE30" s="69">
        <f>IF(Assumptions!$C$27&gt;AD30+12,AD30+12,Assumptions!$C$27)</f>
        <v>27</v>
      </c>
      <c r="AF30" s="69">
        <f>IF(Assumptions!$C$27&gt;AE30+12,AE30+12,Assumptions!$C$27)</f>
        <v>39</v>
      </c>
      <c r="AG30" s="69">
        <f>IF(Assumptions!$C$27&gt;AF30+12,AF30+12,Assumptions!$C$27)</f>
        <v>51</v>
      </c>
      <c r="AH30" s="69">
        <f>IF(Assumptions!$C$27&gt;AG30+12,AG30+12,Assumptions!$C$27)</f>
        <v>60</v>
      </c>
      <c r="AI30" s="69">
        <f>IF(Assumptions!$C$27&gt;AH30+12,AH30+12,Assumptions!$C$27)</f>
        <v>60</v>
      </c>
      <c r="AJ30" s="69">
        <f>IF(Assumptions!$C$27&gt;AI30+12,AI30+12,Assumptions!$C$27)</f>
        <v>60</v>
      </c>
      <c r="AK30" s="50" t="str">
        <f t="shared" si="4"/>
        <v>Oct</v>
      </c>
      <c r="AL30" s="69">
        <f>IF(Assumptions!$C$27&gt;3,3,Assumptions!$C$27)</f>
        <v>3</v>
      </c>
      <c r="AM30" s="69">
        <f>IF(Assumptions!$C$27&gt;AL30+12,AL30+12,Assumptions!$C$27)</f>
        <v>15</v>
      </c>
      <c r="AN30" s="69">
        <f>IF(Assumptions!$C$27&gt;AM30+12,AM30+12,Assumptions!$C$27)</f>
        <v>27</v>
      </c>
      <c r="AO30" s="69">
        <f>IF(Assumptions!$C$27&gt;AN30+12,AN30+12,Assumptions!$C$27)</f>
        <v>39</v>
      </c>
      <c r="AP30" s="69">
        <f>IF(Assumptions!$C$27&gt;AO30+12,AO30+12,Assumptions!$C$27)</f>
        <v>51</v>
      </c>
      <c r="AQ30" s="69">
        <f>IF(Assumptions!$C$27&gt;AP30+12,AP30+12,Assumptions!$C$27)</f>
        <v>60</v>
      </c>
      <c r="AR30" s="69">
        <f>IF(Assumptions!$C$27&gt;AQ30+12,AQ30+12,Assumptions!$C$27)</f>
        <v>60</v>
      </c>
      <c r="AS30" s="69">
        <f>IF(Assumptions!$C$27&gt;AR30+12,AR30+12,Assumptions!$C$27)</f>
        <v>60</v>
      </c>
      <c r="AT30" s="50" t="str">
        <f t="shared" si="5"/>
        <v>Oct</v>
      </c>
      <c r="AU30" s="69">
        <f>IF(Assumptions!$C$27&gt;3,3,Assumptions!$C$27)</f>
        <v>3</v>
      </c>
      <c r="AV30" s="69">
        <f>IF(Assumptions!$C$27&gt;AU30+12,AU30+12,Assumptions!$C$27)</f>
        <v>15</v>
      </c>
      <c r="AW30" s="69">
        <f>IF(Assumptions!$C$27&gt;AV30+12,AV30+12,Assumptions!$C$27)</f>
        <v>27</v>
      </c>
      <c r="AX30" s="69">
        <f>IF(Assumptions!$C$27&gt;AW30+12,AW30+12,Assumptions!$C$27)</f>
        <v>39</v>
      </c>
      <c r="AY30" s="69">
        <f>IF(Assumptions!$C$27&gt;AX30+12,AX30+12,Assumptions!$C$27)</f>
        <v>51</v>
      </c>
      <c r="AZ30" s="69">
        <f>IF(Assumptions!$C$27&gt;AY30+12,AY30+12,Assumptions!$C$27)</f>
        <v>60</v>
      </c>
      <c r="BA30" s="69">
        <f>IF(Assumptions!$C$27&gt;AZ30+12,AZ30+12,Assumptions!$C$27)</f>
        <v>60</v>
      </c>
      <c r="BB30" s="69">
        <f>IF(Assumptions!$C$27&gt;BA30+12,BA30+12,Assumptions!$C$27)</f>
        <v>60</v>
      </c>
      <c r="BC30" s="50" t="str">
        <f t="shared" si="6"/>
        <v>Oct</v>
      </c>
      <c r="BD30" s="69">
        <f>IF(Assumptions!$C$27&gt;3,3,Assumptions!$C$27)</f>
        <v>3</v>
      </c>
      <c r="BE30" s="69">
        <f>IF(Assumptions!$C$27&gt;BD30+12,BD30+12,Assumptions!$C$27)</f>
        <v>15</v>
      </c>
      <c r="BF30" s="69">
        <f>IF(Assumptions!$C$27&gt;BE30+12,BE30+12,Assumptions!$C$27)</f>
        <v>27</v>
      </c>
      <c r="BG30" s="69">
        <f>IF(Assumptions!$C$27&gt;BF30+12,BF30+12,Assumptions!$C$27)</f>
        <v>39</v>
      </c>
      <c r="BH30" s="69">
        <f>IF(Assumptions!$C$27&gt;BG30+12,BG30+12,Assumptions!$C$27)</f>
        <v>51</v>
      </c>
      <c r="BI30" s="69">
        <f>IF(Assumptions!$C$27&gt;BH30+12,BH30+12,Assumptions!$C$27)</f>
        <v>60</v>
      </c>
      <c r="BJ30" s="69">
        <f>IF(Assumptions!$C$27&gt;BI30+12,BI30+12,Assumptions!$C$27)</f>
        <v>60</v>
      </c>
      <c r="BK30" s="69">
        <f>IF(Assumptions!$C$27&gt;BJ30+12,BJ30+12,Assumptions!$C$27)</f>
        <v>60</v>
      </c>
      <c r="BL30" s="50" t="str">
        <f t="shared" si="7"/>
        <v>Oct</v>
      </c>
      <c r="BM30" s="69">
        <f>IF(Assumptions!$C$27&gt;3,3,Assumptions!$C$27)</f>
        <v>3</v>
      </c>
      <c r="BN30" s="69">
        <f>IF(Assumptions!$C$27&gt;BM30+12,BM30+12,Assumptions!$C$27)</f>
        <v>15</v>
      </c>
      <c r="BO30" s="69">
        <f>IF(Assumptions!$C$27&gt;BN30+12,BN30+12,Assumptions!$C$27)</f>
        <v>27</v>
      </c>
      <c r="BP30" s="69">
        <f>IF(Assumptions!$C$27&gt;BO30+12,BO30+12,Assumptions!$C$27)</f>
        <v>39</v>
      </c>
      <c r="BQ30" s="69">
        <f>IF(Assumptions!$C$27&gt;BP30+12,BP30+12,Assumptions!$C$27)</f>
        <v>51</v>
      </c>
      <c r="BR30" s="69">
        <f>IF(Assumptions!$C$27&gt;BQ30+12,BQ30+12,Assumptions!$C$27)</f>
        <v>60</v>
      </c>
      <c r="BS30" s="69">
        <f>IF(Assumptions!$C$27&gt;BR30+12,BR30+12,Assumptions!$C$27)</f>
        <v>60</v>
      </c>
      <c r="BT30" s="69">
        <f>IF(Assumptions!$C$27&gt;BS30+12,BS30+12,Assumptions!$C$27)</f>
        <v>60</v>
      </c>
      <c r="BU30" s="50" t="str">
        <f t="shared" si="8"/>
        <v>Oct</v>
      </c>
      <c r="BV30" s="69">
        <f>IF(Assumptions!$C$27&gt;3,3,Assumptions!$C$27)</f>
        <v>3</v>
      </c>
      <c r="BW30" s="69">
        <f>IF(Assumptions!$C$27&gt;BV30+12,BV30+12,Assumptions!$C$27)</f>
        <v>15</v>
      </c>
      <c r="BX30" s="69">
        <f>IF(Assumptions!$C$27&gt;BW30+12,BW30+12,Assumptions!$C$27)</f>
        <v>27</v>
      </c>
      <c r="BY30" s="69">
        <f>IF(Assumptions!$C$27&gt;BX30+12,BX30+12,Assumptions!$C$27)</f>
        <v>39</v>
      </c>
      <c r="BZ30" s="69">
        <f>IF(Assumptions!$C$27&gt;BY30+12,BY30+12,Assumptions!$C$27)</f>
        <v>51</v>
      </c>
      <c r="CA30" s="69">
        <f>IF(Assumptions!$C$27&gt;BZ30+12,BZ30+12,Assumptions!$C$27)</f>
        <v>60</v>
      </c>
      <c r="CB30" s="69">
        <f>IF(Assumptions!$C$27&gt;CA30+12,CA30+12,Assumptions!$C$27)</f>
        <v>60</v>
      </c>
      <c r="CC30" s="69">
        <f>IF(Assumptions!$C$27&gt;CB30+12,CB30+12,Assumptions!$C$27)</f>
        <v>60</v>
      </c>
      <c r="CD30" s="50" t="str">
        <f t="shared" si="9"/>
        <v>Oct</v>
      </c>
      <c r="CE30" s="69">
        <f>IF(Assumptions!$C$27&gt;3,3,Assumptions!$C$27)</f>
        <v>3</v>
      </c>
      <c r="CF30" s="69">
        <f>IF(Assumptions!$C$27&gt;CE30+12,CE30+12,Assumptions!$C$27)</f>
        <v>15</v>
      </c>
      <c r="CG30" s="69">
        <f>IF(Assumptions!$C$27&gt;CF30+12,CF30+12,Assumptions!$C$27)</f>
        <v>27</v>
      </c>
      <c r="CH30" s="69">
        <f>IF(Assumptions!$C$27&gt;CG30+12,CG30+12,Assumptions!$C$27)</f>
        <v>39</v>
      </c>
      <c r="CI30" s="69">
        <f>IF(Assumptions!$C$27&gt;CH30+12,CH30+12,Assumptions!$C$27)</f>
        <v>51</v>
      </c>
      <c r="CJ30" s="69">
        <f>IF(Assumptions!$C$27&gt;CI30+12,CI30+12,Assumptions!$C$27)</f>
        <v>60</v>
      </c>
      <c r="CK30" s="69">
        <f>IF(Assumptions!$C$27&gt;CJ30+12,CJ30+12,Assumptions!$C$27)</f>
        <v>60</v>
      </c>
      <c r="CL30" s="69">
        <f>IF(Assumptions!$C$27&gt;CK30+12,CK30+12,Assumptions!$C$27)</f>
        <v>60</v>
      </c>
    </row>
    <row r="31" spans="1:90" ht="13.7" customHeight="1">
      <c r="A31" s="50" t="str">
        <f t="shared" si="0"/>
        <v>Nov</v>
      </c>
      <c r="B31" s="41">
        <f>IF(Assumptions!$C$27&gt;2,2,Assumptions!$C$27)</f>
        <v>2</v>
      </c>
      <c r="C31" s="41">
        <f>IF(Assumptions!$C$27&gt;B31+12,B31+12,Assumptions!$C$27)</f>
        <v>14</v>
      </c>
      <c r="D31" s="41">
        <f>IF(Assumptions!$C$27&gt;C31+12,C31+12,Assumptions!$C$27)</f>
        <v>26</v>
      </c>
      <c r="E31" s="41">
        <f>IF(Assumptions!$C$27&gt;D31+12,D31+12,Assumptions!$C$27)</f>
        <v>38</v>
      </c>
      <c r="F31" s="41">
        <f>IF(Assumptions!$C$27&gt;E31+12,E31+12,Assumptions!$C$27)</f>
        <v>50</v>
      </c>
      <c r="G31" s="41">
        <f>IF(Assumptions!$C$27&gt;F31+12,F31+12,Assumptions!$C$27)</f>
        <v>60</v>
      </c>
      <c r="H31" s="41">
        <f>IF(Assumptions!$C$27&gt;G31+12,G31+12,Assumptions!$C$27)</f>
        <v>60</v>
      </c>
      <c r="I31" s="41">
        <f>IF(Assumptions!$C$27&gt;H31+12,H31+12,Assumptions!$C$27)</f>
        <v>60</v>
      </c>
      <c r="J31" s="68" t="str">
        <f t="shared" si="1"/>
        <v>Nov</v>
      </c>
      <c r="K31" s="41">
        <f>IF(Assumptions!$C$27&gt;2,2,Assumptions!$C$27)</f>
        <v>2</v>
      </c>
      <c r="L31" s="69">
        <f>IF(Assumptions!$C$27&gt;K31+12,K31+12,Assumptions!$C$27)</f>
        <v>14</v>
      </c>
      <c r="M31" s="69">
        <f>IF(Assumptions!$C$27&gt;L31+12,L31+12,Assumptions!$C$27)</f>
        <v>26</v>
      </c>
      <c r="N31" s="69">
        <f>IF(Assumptions!$C$27&gt;M31+12,M31+12,Assumptions!$C$27)</f>
        <v>38</v>
      </c>
      <c r="O31" s="69">
        <f>IF(Assumptions!$C$27&gt;N31+12,N31+12,Assumptions!$C$27)</f>
        <v>50</v>
      </c>
      <c r="P31" s="69">
        <f>IF(Assumptions!$C$27&gt;O31+12,O31+12,Assumptions!$C$27)</f>
        <v>60</v>
      </c>
      <c r="Q31" s="69">
        <f>IF(Assumptions!$C$27&gt;P31+12,P31+12,Assumptions!$C$27)</f>
        <v>60</v>
      </c>
      <c r="R31" s="69">
        <f>IF(Assumptions!$C$27&gt;Q31+12,Q31+12,Assumptions!$C$27)</f>
        <v>60</v>
      </c>
      <c r="S31" s="50" t="str">
        <f t="shared" si="2"/>
        <v>Nov</v>
      </c>
      <c r="T31" s="69">
        <f>IF(Assumptions!$C$27&gt;2,2,Assumptions!$C$27)</f>
        <v>2</v>
      </c>
      <c r="U31" s="69">
        <f>IF(Assumptions!$C$27&gt;T31+12,T31+12,Assumptions!$C$27)</f>
        <v>14</v>
      </c>
      <c r="V31" s="69">
        <f>IF(Assumptions!$C$27&gt;U31+12,U31+12,Assumptions!$C$27)</f>
        <v>26</v>
      </c>
      <c r="W31" s="69">
        <f>IF(Assumptions!$C$27&gt;V31+12,V31+12,Assumptions!$C$27)</f>
        <v>38</v>
      </c>
      <c r="X31" s="69">
        <f>IF(Assumptions!$C$27&gt;W31+12,W31+12,Assumptions!$C$27)</f>
        <v>50</v>
      </c>
      <c r="Y31" s="69">
        <f>IF(Assumptions!$C$27&gt;X31+12,X31+12,Assumptions!$C$27)</f>
        <v>60</v>
      </c>
      <c r="Z31" s="69">
        <f>IF(Assumptions!$C$27&gt;Y31+12,Y31+12,Assumptions!$C$27)</f>
        <v>60</v>
      </c>
      <c r="AA31" s="69">
        <f>IF(Assumptions!$C$27&gt;Z31+12,Z31+12,Assumptions!$C$27)</f>
        <v>60</v>
      </c>
      <c r="AB31" s="50" t="str">
        <f t="shared" si="3"/>
        <v>Nov</v>
      </c>
      <c r="AC31" s="69">
        <f>IF(Assumptions!$C$27&gt;2,2,Assumptions!$C$27)</f>
        <v>2</v>
      </c>
      <c r="AD31" s="69">
        <f>IF(Assumptions!$C$27&gt;AC31+12,AC31+12,Assumptions!$C$27)</f>
        <v>14</v>
      </c>
      <c r="AE31" s="69">
        <f>IF(Assumptions!$C$27&gt;AD31+12,AD31+12,Assumptions!$C$27)</f>
        <v>26</v>
      </c>
      <c r="AF31" s="69">
        <f>IF(Assumptions!$C$27&gt;AE31+12,AE31+12,Assumptions!$C$27)</f>
        <v>38</v>
      </c>
      <c r="AG31" s="69">
        <f>IF(Assumptions!$C$27&gt;AF31+12,AF31+12,Assumptions!$C$27)</f>
        <v>50</v>
      </c>
      <c r="AH31" s="69">
        <f>IF(Assumptions!$C$27&gt;AG31+12,AG31+12,Assumptions!$C$27)</f>
        <v>60</v>
      </c>
      <c r="AI31" s="69">
        <f>IF(Assumptions!$C$27&gt;AH31+12,AH31+12,Assumptions!$C$27)</f>
        <v>60</v>
      </c>
      <c r="AJ31" s="69">
        <f>IF(Assumptions!$C$27&gt;AI31+12,AI31+12,Assumptions!$C$27)</f>
        <v>60</v>
      </c>
      <c r="AK31" s="50" t="str">
        <f t="shared" si="4"/>
        <v>Nov</v>
      </c>
      <c r="AL31" s="69">
        <f>IF(Assumptions!$C$27&gt;2,2,Assumptions!$C$27)</f>
        <v>2</v>
      </c>
      <c r="AM31" s="69">
        <f>IF(Assumptions!$C$27&gt;AL31+12,AL31+12,Assumptions!$C$27)</f>
        <v>14</v>
      </c>
      <c r="AN31" s="69">
        <f>IF(Assumptions!$C$27&gt;AM31+12,AM31+12,Assumptions!$C$27)</f>
        <v>26</v>
      </c>
      <c r="AO31" s="69">
        <f>IF(Assumptions!$C$27&gt;AN31+12,AN31+12,Assumptions!$C$27)</f>
        <v>38</v>
      </c>
      <c r="AP31" s="69">
        <f>IF(Assumptions!$C$27&gt;AO31+12,AO31+12,Assumptions!$C$27)</f>
        <v>50</v>
      </c>
      <c r="AQ31" s="69">
        <f>IF(Assumptions!$C$27&gt;AP31+12,AP31+12,Assumptions!$C$27)</f>
        <v>60</v>
      </c>
      <c r="AR31" s="69">
        <f>IF(Assumptions!$C$27&gt;AQ31+12,AQ31+12,Assumptions!$C$27)</f>
        <v>60</v>
      </c>
      <c r="AS31" s="69">
        <f>IF(Assumptions!$C$27&gt;AR31+12,AR31+12,Assumptions!$C$27)</f>
        <v>60</v>
      </c>
      <c r="AT31" s="50" t="str">
        <f t="shared" si="5"/>
        <v>Nov</v>
      </c>
      <c r="AU31" s="69">
        <f>IF(Assumptions!$C$27&gt;2,2,Assumptions!$C$27)</f>
        <v>2</v>
      </c>
      <c r="AV31" s="69">
        <f>IF(Assumptions!$C$27&gt;AU31+12,AU31+12,Assumptions!$C$27)</f>
        <v>14</v>
      </c>
      <c r="AW31" s="69">
        <f>IF(Assumptions!$C$27&gt;AV31+12,AV31+12,Assumptions!$C$27)</f>
        <v>26</v>
      </c>
      <c r="AX31" s="69">
        <f>IF(Assumptions!$C$27&gt;AW31+12,AW31+12,Assumptions!$C$27)</f>
        <v>38</v>
      </c>
      <c r="AY31" s="69">
        <f>IF(Assumptions!$C$27&gt;AX31+12,AX31+12,Assumptions!$C$27)</f>
        <v>50</v>
      </c>
      <c r="AZ31" s="69">
        <f>IF(Assumptions!$C$27&gt;AY31+12,AY31+12,Assumptions!$C$27)</f>
        <v>60</v>
      </c>
      <c r="BA31" s="69">
        <f>IF(Assumptions!$C$27&gt;AZ31+12,AZ31+12,Assumptions!$C$27)</f>
        <v>60</v>
      </c>
      <c r="BB31" s="69">
        <f>IF(Assumptions!$C$27&gt;BA31+12,BA31+12,Assumptions!$C$27)</f>
        <v>60</v>
      </c>
      <c r="BC31" s="50" t="str">
        <f t="shared" si="6"/>
        <v>Nov</v>
      </c>
      <c r="BD31" s="69">
        <f>IF(Assumptions!$C$27&gt;2,2,Assumptions!$C$27)</f>
        <v>2</v>
      </c>
      <c r="BE31" s="69">
        <f>IF(Assumptions!$C$27&gt;BD31+12,BD31+12,Assumptions!$C$27)</f>
        <v>14</v>
      </c>
      <c r="BF31" s="69">
        <f>IF(Assumptions!$C$27&gt;BE31+12,BE31+12,Assumptions!$C$27)</f>
        <v>26</v>
      </c>
      <c r="BG31" s="69">
        <f>IF(Assumptions!$C$27&gt;BF31+12,BF31+12,Assumptions!$C$27)</f>
        <v>38</v>
      </c>
      <c r="BH31" s="69">
        <f>IF(Assumptions!$C$27&gt;BG31+12,BG31+12,Assumptions!$C$27)</f>
        <v>50</v>
      </c>
      <c r="BI31" s="69">
        <f>IF(Assumptions!$C$27&gt;BH31+12,BH31+12,Assumptions!$C$27)</f>
        <v>60</v>
      </c>
      <c r="BJ31" s="69">
        <f>IF(Assumptions!$C$27&gt;BI31+12,BI31+12,Assumptions!$C$27)</f>
        <v>60</v>
      </c>
      <c r="BK31" s="69">
        <f>IF(Assumptions!$C$27&gt;BJ31+12,BJ31+12,Assumptions!$C$27)</f>
        <v>60</v>
      </c>
      <c r="BL31" s="50" t="str">
        <f t="shared" si="7"/>
        <v>Nov</v>
      </c>
      <c r="BM31" s="69">
        <f>IF(Assumptions!$C$27&gt;2,2,Assumptions!$C$27)</f>
        <v>2</v>
      </c>
      <c r="BN31" s="69">
        <f>IF(Assumptions!$C$27&gt;BM31+12,BM31+12,Assumptions!$C$27)</f>
        <v>14</v>
      </c>
      <c r="BO31" s="69">
        <f>IF(Assumptions!$C$27&gt;BN31+12,BN31+12,Assumptions!$C$27)</f>
        <v>26</v>
      </c>
      <c r="BP31" s="69">
        <f>IF(Assumptions!$C$27&gt;BO31+12,BO31+12,Assumptions!$C$27)</f>
        <v>38</v>
      </c>
      <c r="BQ31" s="69">
        <f>IF(Assumptions!$C$27&gt;BP31+12,BP31+12,Assumptions!$C$27)</f>
        <v>50</v>
      </c>
      <c r="BR31" s="69">
        <f>IF(Assumptions!$C$27&gt;BQ31+12,BQ31+12,Assumptions!$C$27)</f>
        <v>60</v>
      </c>
      <c r="BS31" s="69">
        <f>IF(Assumptions!$C$27&gt;BR31+12,BR31+12,Assumptions!$C$27)</f>
        <v>60</v>
      </c>
      <c r="BT31" s="69">
        <f>IF(Assumptions!$C$27&gt;BS31+12,BS31+12,Assumptions!$C$27)</f>
        <v>60</v>
      </c>
      <c r="BU31" s="50" t="str">
        <f t="shared" si="8"/>
        <v>Nov</v>
      </c>
      <c r="BV31" s="69">
        <f>IF(Assumptions!$C$27&gt;2,2,Assumptions!$C$27)</f>
        <v>2</v>
      </c>
      <c r="BW31" s="69">
        <f>IF(Assumptions!$C$27&gt;BV31+12,BV31+12,Assumptions!$C$27)</f>
        <v>14</v>
      </c>
      <c r="BX31" s="69">
        <f>IF(Assumptions!$C$27&gt;BW31+12,BW31+12,Assumptions!$C$27)</f>
        <v>26</v>
      </c>
      <c r="BY31" s="69">
        <f>IF(Assumptions!$C$27&gt;BX31+12,BX31+12,Assumptions!$C$27)</f>
        <v>38</v>
      </c>
      <c r="BZ31" s="69">
        <f>IF(Assumptions!$C$27&gt;BY31+12,BY31+12,Assumptions!$C$27)</f>
        <v>50</v>
      </c>
      <c r="CA31" s="69">
        <f>IF(Assumptions!$C$27&gt;BZ31+12,BZ31+12,Assumptions!$C$27)</f>
        <v>60</v>
      </c>
      <c r="CB31" s="69">
        <f>IF(Assumptions!$C$27&gt;CA31+12,CA31+12,Assumptions!$C$27)</f>
        <v>60</v>
      </c>
      <c r="CC31" s="69">
        <f>IF(Assumptions!$C$27&gt;CB31+12,CB31+12,Assumptions!$C$27)</f>
        <v>60</v>
      </c>
      <c r="CD31" s="50" t="str">
        <f t="shared" si="9"/>
        <v>Nov</v>
      </c>
      <c r="CE31" s="69">
        <f>IF(Assumptions!$C$27&gt;2,2,Assumptions!$C$27)</f>
        <v>2</v>
      </c>
      <c r="CF31" s="69">
        <f>IF(Assumptions!$C$27&gt;CE31+12,CE31+12,Assumptions!$C$27)</f>
        <v>14</v>
      </c>
      <c r="CG31" s="69">
        <f>IF(Assumptions!$C$27&gt;CF31+12,CF31+12,Assumptions!$C$27)</f>
        <v>26</v>
      </c>
      <c r="CH31" s="69">
        <f>IF(Assumptions!$C$27&gt;CG31+12,CG31+12,Assumptions!$C$27)</f>
        <v>38</v>
      </c>
      <c r="CI31" s="69">
        <f>IF(Assumptions!$C$27&gt;CH31+12,CH31+12,Assumptions!$C$27)</f>
        <v>50</v>
      </c>
      <c r="CJ31" s="69">
        <f>IF(Assumptions!$C$27&gt;CI31+12,CI31+12,Assumptions!$C$27)</f>
        <v>60</v>
      </c>
      <c r="CK31" s="69">
        <f>IF(Assumptions!$C$27&gt;CJ31+12,CJ31+12,Assumptions!$C$27)</f>
        <v>60</v>
      </c>
      <c r="CL31" s="69">
        <f>IF(Assumptions!$C$27&gt;CK31+12,CK31+12,Assumptions!$C$27)</f>
        <v>60</v>
      </c>
    </row>
    <row r="32" spans="1:90" ht="13.7" customHeight="1">
      <c r="A32" s="50" t="str">
        <f t="shared" si="0"/>
        <v>Dec</v>
      </c>
      <c r="B32" s="41">
        <f>IF(Assumptions!$C$27&gt;1,1,Assumptions!$C$27)</f>
        <v>1</v>
      </c>
      <c r="C32" s="41">
        <f>IF(Assumptions!$C$27&gt;B32+12,B32+12,Assumptions!$C$27)</f>
        <v>13</v>
      </c>
      <c r="D32" s="41">
        <f>IF(Assumptions!$C$27&gt;C32+12,C32+12,Assumptions!$C$27)</f>
        <v>25</v>
      </c>
      <c r="E32" s="41">
        <f>IF(Assumptions!$C$27&gt;D32+12,D32+12,Assumptions!$C$27)</f>
        <v>37</v>
      </c>
      <c r="F32" s="41">
        <f>IF(Assumptions!$C$27&gt;E32+12,E32+12,Assumptions!$C$27)</f>
        <v>49</v>
      </c>
      <c r="G32" s="41">
        <f>IF(Assumptions!$C$27&gt;F32+12,F32+12,Assumptions!$C$27)</f>
        <v>60</v>
      </c>
      <c r="H32" s="41">
        <f>IF(Assumptions!$C$27&gt;G32+12,G32+12,Assumptions!$C$27)</f>
        <v>60</v>
      </c>
      <c r="I32" s="41">
        <f>IF(Assumptions!$C$27&gt;H32+12,H32+12,Assumptions!$C$27)</f>
        <v>60</v>
      </c>
      <c r="J32" s="68" t="str">
        <f t="shared" si="1"/>
        <v>Dec</v>
      </c>
      <c r="K32" s="41">
        <f>IF(Assumptions!$C$27&gt;1,1,Assumptions!$C$27)</f>
        <v>1</v>
      </c>
      <c r="L32" s="69">
        <f>IF(Assumptions!$C$27&gt;K32+12,K32+12,Assumptions!$C$27)</f>
        <v>13</v>
      </c>
      <c r="M32" s="69">
        <f>IF(Assumptions!$C$27&gt;L32+12,L32+12,Assumptions!$C$27)</f>
        <v>25</v>
      </c>
      <c r="N32" s="69">
        <f>IF(Assumptions!$C$27&gt;M32+12,M32+12,Assumptions!$C$27)</f>
        <v>37</v>
      </c>
      <c r="O32" s="69">
        <f>IF(Assumptions!$C$27&gt;N32+12,N32+12,Assumptions!$C$27)</f>
        <v>49</v>
      </c>
      <c r="P32" s="69">
        <f>IF(Assumptions!$C$27&gt;O32+12,O32+12,Assumptions!$C$27)</f>
        <v>60</v>
      </c>
      <c r="Q32" s="69">
        <f>IF(Assumptions!$C$27&gt;P32+12,P32+12,Assumptions!$C$27)</f>
        <v>60</v>
      </c>
      <c r="R32" s="69">
        <f>IF(Assumptions!$C$27&gt;Q32+12,Q32+12,Assumptions!$C$27)</f>
        <v>60</v>
      </c>
      <c r="S32" s="50" t="str">
        <f t="shared" si="2"/>
        <v>Dec</v>
      </c>
      <c r="T32" s="69">
        <f>IF(Assumptions!$C$27&gt;1,1,Assumptions!$C$27)</f>
        <v>1</v>
      </c>
      <c r="U32" s="69">
        <f>IF(Assumptions!$C$27&gt;T32+12,T32+12,Assumptions!$C$27)</f>
        <v>13</v>
      </c>
      <c r="V32" s="69">
        <f>IF(Assumptions!$C$27&gt;U32+12,U32+12,Assumptions!$C$27)</f>
        <v>25</v>
      </c>
      <c r="W32" s="69">
        <f>IF(Assumptions!$C$27&gt;V32+12,V32+12,Assumptions!$C$27)</f>
        <v>37</v>
      </c>
      <c r="X32" s="69">
        <f>IF(Assumptions!$C$27&gt;W32+12,W32+12,Assumptions!$C$27)</f>
        <v>49</v>
      </c>
      <c r="Y32" s="69">
        <f>IF(Assumptions!$C$27&gt;X32+12,X32+12,Assumptions!$C$27)</f>
        <v>60</v>
      </c>
      <c r="Z32" s="69">
        <f>IF(Assumptions!$C$27&gt;Y32+12,Y32+12,Assumptions!$C$27)</f>
        <v>60</v>
      </c>
      <c r="AA32" s="69">
        <f>IF(Assumptions!$C$27&gt;Z32+12,Z32+12,Assumptions!$C$27)</f>
        <v>60</v>
      </c>
      <c r="AB32" s="50" t="str">
        <f t="shared" si="3"/>
        <v>Dec</v>
      </c>
      <c r="AC32" s="69">
        <f>IF(Assumptions!$C$27&gt;1,1,Assumptions!$C$27)</f>
        <v>1</v>
      </c>
      <c r="AD32" s="69">
        <f>IF(Assumptions!$C$27&gt;AC32+12,AC32+12,Assumptions!$C$27)</f>
        <v>13</v>
      </c>
      <c r="AE32" s="69">
        <f>IF(Assumptions!$C$27&gt;AD32+12,AD32+12,Assumptions!$C$27)</f>
        <v>25</v>
      </c>
      <c r="AF32" s="69">
        <f>IF(Assumptions!$C$27&gt;AE32+12,AE32+12,Assumptions!$C$27)</f>
        <v>37</v>
      </c>
      <c r="AG32" s="69">
        <f>IF(Assumptions!$C$27&gt;AF32+12,AF32+12,Assumptions!$C$27)</f>
        <v>49</v>
      </c>
      <c r="AH32" s="69">
        <f>IF(Assumptions!$C$27&gt;AG32+12,AG32+12,Assumptions!$C$27)</f>
        <v>60</v>
      </c>
      <c r="AI32" s="69">
        <f>IF(Assumptions!$C$27&gt;AH32+12,AH32+12,Assumptions!$C$27)</f>
        <v>60</v>
      </c>
      <c r="AJ32" s="69">
        <f>IF(Assumptions!$C$27&gt;AI32+12,AI32+12,Assumptions!$C$27)</f>
        <v>60</v>
      </c>
      <c r="AK32" s="50" t="str">
        <f t="shared" si="4"/>
        <v>Dec</v>
      </c>
      <c r="AL32" s="69">
        <f>IF(Assumptions!$C$27&gt;1,1,Assumptions!$C$27)</f>
        <v>1</v>
      </c>
      <c r="AM32" s="69">
        <f>IF(Assumptions!$C$27&gt;AL32+12,AL32+12,Assumptions!$C$27)</f>
        <v>13</v>
      </c>
      <c r="AN32" s="69">
        <f>IF(Assumptions!$C$27&gt;AM32+12,AM32+12,Assumptions!$C$27)</f>
        <v>25</v>
      </c>
      <c r="AO32" s="69">
        <f>IF(Assumptions!$C$27&gt;AN32+12,AN32+12,Assumptions!$C$27)</f>
        <v>37</v>
      </c>
      <c r="AP32" s="69">
        <f>IF(Assumptions!$C$27&gt;AO32+12,AO32+12,Assumptions!$C$27)</f>
        <v>49</v>
      </c>
      <c r="AQ32" s="69">
        <f>IF(Assumptions!$C$27&gt;AP32+12,AP32+12,Assumptions!$C$27)</f>
        <v>60</v>
      </c>
      <c r="AR32" s="69">
        <f>IF(Assumptions!$C$27&gt;AQ32+12,AQ32+12,Assumptions!$C$27)</f>
        <v>60</v>
      </c>
      <c r="AS32" s="69">
        <f>IF(Assumptions!$C$27&gt;AR32+12,AR32+12,Assumptions!$C$27)</f>
        <v>60</v>
      </c>
      <c r="AT32" s="50" t="str">
        <f t="shared" si="5"/>
        <v>Dec</v>
      </c>
      <c r="AU32" s="69">
        <f>IF(Assumptions!$C$27&gt;1,1,Assumptions!$C$27)</f>
        <v>1</v>
      </c>
      <c r="AV32" s="69">
        <f>IF(Assumptions!$C$27&gt;AU32+12,AU32+12,Assumptions!$C$27)</f>
        <v>13</v>
      </c>
      <c r="AW32" s="69">
        <f>IF(Assumptions!$C$27&gt;AV32+12,AV32+12,Assumptions!$C$27)</f>
        <v>25</v>
      </c>
      <c r="AX32" s="69">
        <f>IF(Assumptions!$C$27&gt;AW32+12,AW32+12,Assumptions!$C$27)</f>
        <v>37</v>
      </c>
      <c r="AY32" s="69">
        <f>IF(Assumptions!$C$27&gt;AX32+12,AX32+12,Assumptions!$C$27)</f>
        <v>49</v>
      </c>
      <c r="AZ32" s="69">
        <f>IF(Assumptions!$C$27&gt;AY32+12,AY32+12,Assumptions!$C$27)</f>
        <v>60</v>
      </c>
      <c r="BA32" s="69">
        <f>IF(Assumptions!$C$27&gt;AZ32+12,AZ32+12,Assumptions!$C$27)</f>
        <v>60</v>
      </c>
      <c r="BB32" s="69">
        <f>IF(Assumptions!$C$27&gt;BA32+12,BA32+12,Assumptions!$C$27)</f>
        <v>60</v>
      </c>
      <c r="BC32" s="50" t="str">
        <f t="shared" si="6"/>
        <v>Dec</v>
      </c>
      <c r="BD32" s="69">
        <f>IF(Assumptions!$C$27&gt;1,1,Assumptions!$C$27)</f>
        <v>1</v>
      </c>
      <c r="BE32" s="69">
        <f>IF(Assumptions!$C$27&gt;BD32+12,BD32+12,Assumptions!$C$27)</f>
        <v>13</v>
      </c>
      <c r="BF32" s="69">
        <f>IF(Assumptions!$C$27&gt;BE32+12,BE32+12,Assumptions!$C$27)</f>
        <v>25</v>
      </c>
      <c r="BG32" s="69">
        <f>IF(Assumptions!$C$27&gt;BF32+12,BF32+12,Assumptions!$C$27)</f>
        <v>37</v>
      </c>
      <c r="BH32" s="69">
        <f>IF(Assumptions!$C$27&gt;BG32+12,BG32+12,Assumptions!$C$27)</f>
        <v>49</v>
      </c>
      <c r="BI32" s="69">
        <f>IF(Assumptions!$C$27&gt;BH32+12,BH32+12,Assumptions!$C$27)</f>
        <v>60</v>
      </c>
      <c r="BJ32" s="69">
        <f>IF(Assumptions!$C$27&gt;BI32+12,BI32+12,Assumptions!$C$27)</f>
        <v>60</v>
      </c>
      <c r="BK32" s="69">
        <f>IF(Assumptions!$C$27&gt;BJ32+12,BJ32+12,Assumptions!$C$27)</f>
        <v>60</v>
      </c>
      <c r="BL32" s="50" t="str">
        <f t="shared" si="7"/>
        <v>Dec</v>
      </c>
      <c r="BM32" s="69">
        <f>IF(Assumptions!$C$27&gt;1,1,Assumptions!$C$27)</f>
        <v>1</v>
      </c>
      <c r="BN32" s="69">
        <f>IF(Assumptions!$C$27&gt;BM32+12,BM32+12,Assumptions!$C$27)</f>
        <v>13</v>
      </c>
      <c r="BO32" s="69">
        <f>IF(Assumptions!$C$27&gt;BN32+12,BN32+12,Assumptions!$C$27)</f>
        <v>25</v>
      </c>
      <c r="BP32" s="69">
        <f>IF(Assumptions!$C$27&gt;BO32+12,BO32+12,Assumptions!$C$27)</f>
        <v>37</v>
      </c>
      <c r="BQ32" s="69">
        <f>IF(Assumptions!$C$27&gt;BP32+12,BP32+12,Assumptions!$C$27)</f>
        <v>49</v>
      </c>
      <c r="BR32" s="69">
        <f>IF(Assumptions!$C$27&gt;BQ32+12,BQ32+12,Assumptions!$C$27)</f>
        <v>60</v>
      </c>
      <c r="BS32" s="69">
        <f>IF(Assumptions!$C$27&gt;BR32+12,BR32+12,Assumptions!$C$27)</f>
        <v>60</v>
      </c>
      <c r="BT32" s="69">
        <f>IF(Assumptions!$C$27&gt;BS32+12,BS32+12,Assumptions!$C$27)</f>
        <v>60</v>
      </c>
      <c r="BU32" s="50" t="str">
        <f t="shared" si="8"/>
        <v>Dec</v>
      </c>
      <c r="BV32" s="69">
        <f>IF(Assumptions!$C$27&gt;1,1,Assumptions!$C$27)</f>
        <v>1</v>
      </c>
      <c r="BW32" s="69">
        <f>IF(Assumptions!$C$27&gt;BV32+12,BV32+12,Assumptions!$C$27)</f>
        <v>13</v>
      </c>
      <c r="BX32" s="69">
        <f>IF(Assumptions!$C$27&gt;BW32+12,BW32+12,Assumptions!$C$27)</f>
        <v>25</v>
      </c>
      <c r="BY32" s="69">
        <f>IF(Assumptions!$C$27&gt;BX32+12,BX32+12,Assumptions!$C$27)</f>
        <v>37</v>
      </c>
      <c r="BZ32" s="69">
        <f>IF(Assumptions!$C$27&gt;BY32+12,BY32+12,Assumptions!$C$27)</f>
        <v>49</v>
      </c>
      <c r="CA32" s="69">
        <f>IF(Assumptions!$C$27&gt;BZ32+12,BZ32+12,Assumptions!$C$27)</f>
        <v>60</v>
      </c>
      <c r="CB32" s="69">
        <f>IF(Assumptions!$C$27&gt;CA32+12,CA32+12,Assumptions!$C$27)</f>
        <v>60</v>
      </c>
      <c r="CC32" s="69">
        <f>IF(Assumptions!$C$27&gt;CB32+12,CB32+12,Assumptions!$C$27)</f>
        <v>60</v>
      </c>
      <c r="CD32" s="50" t="str">
        <f t="shared" si="9"/>
        <v>Dec</v>
      </c>
      <c r="CE32" s="69">
        <f>IF(Assumptions!$C$27&gt;1,1,Assumptions!$C$27)</f>
        <v>1</v>
      </c>
      <c r="CF32" s="69">
        <f>IF(Assumptions!$C$27&gt;CE32+12,CE32+12,Assumptions!$C$27)</f>
        <v>13</v>
      </c>
      <c r="CG32" s="69">
        <f>IF(Assumptions!$C$27&gt;CF32+12,CF32+12,Assumptions!$C$27)</f>
        <v>25</v>
      </c>
      <c r="CH32" s="69">
        <f>IF(Assumptions!$C$27&gt;CG32+12,CG32+12,Assumptions!$C$27)</f>
        <v>37</v>
      </c>
      <c r="CI32" s="69">
        <f>IF(Assumptions!$C$27&gt;CH32+12,CH32+12,Assumptions!$C$27)</f>
        <v>49</v>
      </c>
      <c r="CJ32" s="69">
        <f>IF(Assumptions!$C$27&gt;CI32+12,CI32+12,Assumptions!$C$27)</f>
        <v>60</v>
      </c>
      <c r="CK32" s="69">
        <f>IF(Assumptions!$C$27&gt;CJ32+12,CJ32+12,Assumptions!$C$27)</f>
        <v>60</v>
      </c>
      <c r="CL32" s="69">
        <f>IF(Assumptions!$C$27&gt;CK32+12,CK32+12,Assumptions!$C$27)</f>
        <v>60</v>
      </c>
    </row>
    <row r="33" spans="1:90" ht="15.95" customHeight="1">
      <c r="A33" s="38"/>
      <c r="B33" s="44" t="s">
        <v>37</v>
      </c>
      <c r="C33" s="44" t="s">
        <v>38</v>
      </c>
      <c r="D33" s="44" t="s">
        <v>39</v>
      </c>
      <c r="E33" s="44" t="s">
        <v>40</v>
      </c>
      <c r="F33" s="44" t="s">
        <v>41</v>
      </c>
      <c r="G33" s="44" t="s">
        <v>42</v>
      </c>
      <c r="H33" s="44" t="s">
        <v>43</v>
      </c>
      <c r="I33" s="44" t="s">
        <v>44</v>
      </c>
      <c r="J33" s="17"/>
      <c r="K33" s="44" t="s">
        <v>37</v>
      </c>
      <c r="L33" s="64" t="s">
        <v>38</v>
      </c>
      <c r="M33" s="64" t="s">
        <v>39</v>
      </c>
      <c r="N33" s="64" t="s">
        <v>40</v>
      </c>
      <c r="O33" s="64" t="s">
        <v>41</v>
      </c>
      <c r="P33" s="64" t="s">
        <v>42</v>
      </c>
      <c r="Q33" s="64" t="s">
        <v>43</v>
      </c>
      <c r="R33" s="64" t="s">
        <v>44</v>
      </c>
      <c r="S33" s="38"/>
      <c r="T33" s="64" t="s">
        <v>37</v>
      </c>
      <c r="U33" s="64" t="s">
        <v>38</v>
      </c>
      <c r="V33" s="64" t="s">
        <v>39</v>
      </c>
      <c r="W33" s="64" t="s">
        <v>40</v>
      </c>
      <c r="X33" s="64" t="s">
        <v>41</v>
      </c>
      <c r="Y33" s="64" t="s">
        <v>42</v>
      </c>
      <c r="Z33" s="64" t="s">
        <v>43</v>
      </c>
      <c r="AA33" s="64" t="s">
        <v>44</v>
      </c>
      <c r="AB33" s="38"/>
      <c r="AC33" s="64" t="s">
        <v>37</v>
      </c>
      <c r="AD33" s="64" t="s">
        <v>38</v>
      </c>
      <c r="AE33" s="64" t="s">
        <v>39</v>
      </c>
      <c r="AF33" s="64" t="s">
        <v>40</v>
      </c>
      <c r="AG33" s="64" t="s">
        <v>41</v>
      </c>
      <c r="AH33" s="64" t="s">
        <v>42</v>
      </c>
      <c r="AI33" s="64" t="s">
        <v>43</v>
      </c>
      <c r="AJ33" s="64" t="s">
        <v>44</v>
      </c>
      <c r="AK33" s="38"/>
      <c r="AL33" s="64" t="s">
        <v>37</v>
      </c>
      <c r="AM33" s="64" t="s">
        <v>38</v>
      </c>
      <c r="AN33" s="64" t="s">
        <v>39</v>
      </c>
      <c r="AO33" s="64" t="s">
        <v>40</v>
      </c>
      <c r="AP33" s="64" t="s">
        <v>41</v>
      </c>
      <c r="AQ33" s="64" t="s">
        <v>42</v>
      </c>
      <c r="AR33" s="64" t="s">
        <v>43</v>
      </c>
      <c r="AS33" s="64" t="s">
        <v>44</v>
      </c>
      <c r="AT33" s="38"/>
      <c r="AU33" s="64" t="s">
        <v>37</v>
      </c>
      <c r="AV33" s="64" t="s">
        <v>38</v>
      </c>
      <c r="AW33" s="64" t="s">
        <v>39</v>
      </c>
      <c r="AX33" s="64" t="s">
        <v>40</v>
      </c>
      <c r="AY33" s="64" t="s">
        <v>41</v>
      </c>
      <c r="AZ33" s="64" t="s">
        <v>42</v>
      </c>
      <c r="BA33" s="64" t="s">
        <v>43</v>
      </c>
      <c r="BB33" s="64" t="s">
        <v>44</v>
      </c>
      <c r="BC33" s="38"/>
      <c r="BD33" s="64" t="s">
        <v>37</v>
      </c>
      <c r="BE33" s="64" t="s">
        <v>38</v>
      </c>
      <c r="BF33" s="64" t="s">
        <v>39</v>
      </c>
      <c r="BG33" s="64" t="s">
        <v>40</v>
      </c>
      <c r="BH33" s="64" t="s">
        <v>41</v>
      </c>
      <c r="BI33" s="64" t="s">
        <v>42</v>
      </c>
      <c r="BJ33" s="64" t="s">
        <v>43</v>
      </c>
      <c r="BK33" s="64" t="s">
        <v>44</v>
      </c>
      <c r="BL33" s="38"/>
      <c r="BM33" s="64" t="s">
        <v>37</v>
      </c>
      <c r="BN33" s="64" t="s">
        <v>38</v>
      </c>
      <c r="BO33" s="64" t="s">
        <v>39</v>
      </c>
      <c r="BP33" s="64" t="s">
        <v>40</v>
      </c>
      <c r="BQ33" s="64" t="s">
        <v>41</v>
      </c>
      <c r="BR33" s="64" t="s">
        <v>42</v>
      </c>
      <c r="BS33" s="64" t="s">
        <v>43</v>
      </c>
      <c r="BT33" s="64" t="s">
        <v>44</v>
      </c>
      <c r="BU33" s="38"/>
      <c r="BV33" s="64" t="s">
        <v>37</v>
      </c>
      <c r="BW33" s="64" t="s">
        <v>38</v>
      </c>
      <c r="BX33" s="64" t="s">
        <v>39</v>
      </c>
      <c r="BY33" s="64" t="s">
        <v>40</v>
      </c>
      <c r="BZ33" s="64" t="s">
        <v>41</v>
      </c>
      <c r="CA33" s="64" t="s">
        <v>42</v>
      </c>
      <c r="CB33" s="64" t="s">
        <v>43</v>
      </c>
      <c r="CC33" s="64" t="s">
        <v>44</v>
      </c>
      <c r="CD33" s="38"/>
      <c r="CE33" s="64" t="s">
        <v>37</v>
      </c>
      <c r="CF33" s="64" t="s">
        <v>38</v>
      </c>
      <c r="CG33" s="64" t="s">
        <v>39</v>
      </c>
      <c r="CH33" s="64" t="s">
        <v>40</v>
      </c>
      <c r="CI33" s="64" t="s">
        <v>41</v>
      </c>
      <c r="CJ33" s="64" t="s">
        <v>42</v>
      </c>
      <c r="CK33" s="64" t="s">
        <v>43</v>
      </c>
      <c r="CL33" s="64" t="s">
        <v>44</v>
      </c>
    </row>
    <row r="34" spans="1:90" ht="13.7" customHeight="1">
      <c r="A34" s="50" t="str">
        <f t="shared" ref="A34:A45" si="10">A21</f>
        <v>Jan</v>
      </c>
      <c r="B34" s="70">
        <f>(((Assumptions!$C$27-B21)/2*((Assumptions!$C$27-B21+1))/(Assumptions!$C$27/2*(Assumptions!$C$27+1))))</f>
        <v>0.64262295081967213</v>
      </c>
      <c r="C34" s="70">
        <f>(((Assumptions!$C$27-C21)/2*((Assumptions!$C$27-C21+1))/(Assumptions!$C$27/2*(Assumptions!$C$27+1))))</f>
        <v>0.36393442622950822</v>
      </c>
      <c r="D34" s="70">
        <f>(((Assumptions!$C$27-D21)/2*((Assumptions!$C$27-D21+1))/(Assumptions!$C$27/2*(Assumptions!$C$27+1))))</f>
        <v>0.16393442622950818</v>
      </c>
      <c r="E34" s="70">
        <f>(((Assumptions!$C$27-E21)/2*((Assumptions!$C$27-E21+1))/(Assumptions!$C$27/2*(Assumptions!$C$27+1))))</f>
        <v>4.2622950819672129E-2</v>
      </c>
      <c r="F34" s="70">
        <f>(((Assumptions!$C$27-F21)/2*((Assumptions!$C$27-F21+1))/(Assumptions!$C$27/2*(Assumptions!$C$27+1))))</f>
        <v>0</v>
      </c>
      <c r="G34" s="70">
        <f>(((Assumptions!$C$27-G21)/2*((Assumptions!$C$27-G21+1))/(Assumptions!$C$27/2*(Assumptions!$C$27+1))))</f>
        <v>0</v>
      </c>
      <c r="H34" s="70">
        <f>(((Assumptions!$C$27-H21)/2*((Assumptions!$C$27-H21+1))/(Assumptions!$C$27/2*(Assumptions!$C$27+1))))</f>
        <v>0</v>
      </c>
      <c r="I34" s="70">
        <f>(((Assumptions!$C$27-I21)/2*((Assumptions!$C$27-I21+1))/(Assumptions!$C$27/2*(Assumptions!$C$27+1))))</f>
        <v>0</v>
      </c>
      <c r="J34" s="68" t="str">
        <f t="shared" ref="J34:J45" si="11">J21</f>
        <v>Jan</v>
      </c>
      <c r="K34" s="70">
        <f>(((Assumptions!$C$27-K21)/2*((Assumptions!$C$27-K21+1))/(Assumptions!$C$27/2*(Assumptions!$C$27+1))))</f>
        <v>0.64262295081967213</v>
      </c>
      <c r="L34" s="71">
        <f>(((Assumptions!$C$27-L21)/2*((Assumptions!$C$27-L21+1))/(Assumptions!$C$27/2*(Assumptions!$C$27+1))))</f>
        <v>0.36393442622950822</v>
      </c>
      <c r="M34" s="71">
        <f>(((Assumptions!$C$27-M21)/2*((Assumptions!$C$27-M21+1))/(Assumptions!$C$27/2*(Assumptions!$C$27+1))))</f>
        <v>0.16393442622950818</v>
      </c>
      <c r="N34" s="71">
        <f>(((Assumptions!$C$27-N21)/2*((Assumptions!$C$27-N21+1))/(Assumptions!$C$27/2*(Assumptions!$C$27+1))))</f>
        <v>4.2622950819672129E-2</v>
      </c>
      <c r="O34" s="71">
        <f>(((Assumptions!$C$27-O21)/2*((Assumptions!$C$27-O21+1))/(Assumptions!$C$27/2*(Assumptions!$C$27+1))))</f>
        <v>0</v>
      </c>
      <c r="P34" s="71">
        <f>(((Assumptions!$C$27-P21)/2*((Assumptions!$C$27-P21+1))/(Assumptions!$C$27/2*(Assumptions!$C$27+1))))</f>
        <v>0</v>
      </c>
      <c r="Q34" s="71">
        <f>(((Assumptions!$C$27-Q21)/2*((Assumptions!$C$27-Q21+1))/(Assumptions!$C$27/2*(Assumptions!$C$27+1))))</f>
        <v>0</v>
      </c>
      <c r="R34" s="71">
        <f>(((Assumptions!$C$27-R21)/2*((Assumptions!$C$27-R21+1))/(Assumptions!$C$27/2*(Assumptions!$C$27+1))))</f>
        <v>0</v>
      </c>
      <c r="S34" s="50" t="str">
        <f t="shared" ref="S34:S45" si="12">S21</f>
        <v>Jan</v>
      </c>
      <c r="T34" s="71">
        <f>(((Assumptions!$C$27-T21)/2*((Assumptions!$C$27-T21+1))/(Assumptions!$C$27/2*(Assumptions!$C$27+1))))</f>
        <v>0.64262295081967213</v>
      </c>
      <c r="U34" s="71">
        <f>(((Assumptions!$C$27-U21)/2*((Assumptions!$C$27-U21+1))/(Assumptions!$C$27/2*(Assumptions!$C$27+1))))</f>
        <v>0.36393442622950822</v>
      </c>
      <c r="V34" s="71">
        <f>(((Assumptions!$C$27-V21)/2*((Assumptions!$C$27-V21+1))/(Assumptions!$C$27/2*(Assumptions!$C$27+1))))</f>
        <v>0.16393442622950818</v>
      </c>
      <c r="W34" s="71">
        <f>(((Assumptions!$C$27-W21)/2*((Assumptions!$C$27-W21+1))/(Assumptions!$C$27/2*(Assumptions!$C$27+1))))</f>
        <v>4.2622950819672129E-2</v>
      </c>
      <c r="X34" s="71">
        <f>(((Assumptions!$C$27-X21)/2*((Assumptions!$C$27-X21+1))/(Assumptions!$C$27/2*(Assumptions!$C$27+1))))</f>
        <v>0</v>
      </c>
      <c r="Y34" s="71">
        <f>(((Assumptions!$C$27-Y21)/2*((Assumptions!$C$27-Y21+1))/(Assumptions!$C$27/2*(Assumptions!$C$27+1))))</f>
        <v>0</v>
      </c>
      <c r="Z34" s="71">
        <f>(((Assumptions!$C$27-Z21)/2*((Assumptions!$C$27-Z21+1))/(Assumptions!$C$27/2*(Assumptions!$C$27+1))))</f>
        <v>0</v>
      </c>
      <c r="AA34" s="71">
        <f>(((Assumptions!$C$27-AA21)/2*((Assumptions!$C$27-AA21+1))/(Assumptions!$C$27/2*(Assumptions!$C$27+1))))</f>
        <v>0</v>
      </c>
      <c r="AB34" s="50" t="str">
        <f t="shared" ref="AB34:AB45" si="13">AB21</f>
        <v>Jan</v>
      </c>
      <c r="AC34" s="71">
        <f>(((Assumptions!$C$27-AC21)/2*((Assumptions!$C$27-AC21+1))/(Assumptions!$C$27/2*(Assumptions!$C$27+1))))</f>
        <v>0.64262295081967213</v>
      </c>
      <c r="AD34" s="71">
        <f>(((Assumptions!$C$27-AD21)/2*((Assumptions!$C$27-AD21+1))/(Assumptions!$C$27/2*(Assumptions!$C$27+1))))</f>
        <v>0.36393442622950822</v>
      </c>
      <c r="AE34" s="71">
        <f>(((Assumptions!$C$27-AE21)/2*((Assumptions!$C$27-AE21+1))/(Assumptions!$C$27/2*(Assumptions!$C$27+1))))</f>
        <v>0.16393442622950818</v>
      </c>
      <c r="AF34" s="71">
        <f>(((Assumptions!$C$27-AF21)/2*((Assumptions!$C$27-AF21+1))/(Assumptions!$C$27/2*(Assumptions!$C$27+1))))</f>
        <v>4.2622950819672129E-2</v>
      </c>
      <c r="AG34" s="71">
        <f>(((Assumptions!$C$27-AG21)/2*((Assumptions!$C$27-AG21+1))/(Assumptions!$C$27/2*(Assumptions!$C$27+1))))</f>
        <v>0</v>
      </c>
      <c r="AH34" s="71">
        <f>(((Assumptions!$C$27-AH21)/2*((Assumptions!$C$27-AH21+1))/(Assumptions!$C$27/2*(Assumptions!$C$27+1))))</f>
        <v>0</v>
      </c>
      <c r="AI34" s="71">
        <f>(((Assumptions!$C$27-AI21)/2*((Assumptions!$C$27-AI21+1))/(Assumptions!$C$27/2*(Assumptions!$C$27+1))))</f>
        <v>0</v>
      </c>
      <c r="AJ34" s="71">
        <f>(((Assumptions!$C$27-AJ21)/2*((Assumptions!$C$27-AJ21+1))/(Assumptions!$C$27/2*(Assumptions!$C$27+1))))</f>
        <v>0</v>
      </c>
      <c r="AK34" s="50" t="str">
        <f t="shared" ref="AK34:AK45" si="14">AK21</f>
        <v>Jan</v>
      </c>
      <c r="AL34" s="71">
        <f>(((Assumptions!$C$27-AL21)/2*((Assumptions!$C$27-AL21+1))/(Assumptions!$C$27/2*(Assumptions!$C$27+1))))</f>
        <v>0.64262295081967213</v>
      </c>
      <c r="AM34" s="71">
        <f>(((Assumptions!$C$27-AM21)/2*((Assumptions!$C$27-AM21+1))/(Assumptions!$C$27/2*(Assumptions!$C$27+1))))</f>
        <v>0.36393442622950822</v>
      </c>
      <c r="AN34" s="71">
        <f>(((Assumptions!$C$27-AN21)/2*((Assumptions!$C$27-AN21+1))/(Assumptions!$C$27/2*(Assumptions!$C$27+1))))</f>
        <v>0.16393442622950818</v>
      </c>
      <c r="AO34" s="71">
        <f>(((Assumptions!$C$27-AO21)/2*((Assumptions!$C$27-AO21+1))/(Assumptions!$C$27/2*(Assumptions!$C$27+1))))</f>
        <v>4.2622950819672129E-2</v>
      </c>
      <c r="AP34" s="71">
        <f>(((Assumptions!$C$27-AP21)/2*((Assumptions!$C$27-AP21+1))/(Assumptions!$C$27/2*(Assumptions!$C$27+1))))</f>
        <v>0</v>
      </c>
      <c r="AQ34" s="71">
        <f>(((Assumptions!$C$27-AQ21)/2*((Assumptions!$C$27-AQ21+1))/(Assumptions!$C$27/2*(Assumptions!$C$27+1))))</f>
        <v>0</v>
      </c>
      <c r="AR34" s="71">
        <f>(((Assumptions!$C$27-AR21)/2*((Assumptions!$C$27-AR21+1))/(Assumptions!$C$27/2*(Assumptions!$C$27+1))))</f>
        <v>0</v>
      </c>
      <c r="AS34" s="71">
        <f>(((Assumptions!$C$27-AS21)/2*((Assumptions!$C$27-AS21+1))/(Assumptions!$C$27/2*(Assumptions!$C$27+1))))</f>
        <v>0</v>
      </c>
      <c r="AT34" s="50" t="str">
        <f t="shared" ref="AT34:AT45" si="15">AT21</f>
        <v>Jan</v>
      </c>
      <c r="AU34" s="71">
        <f>(((Assumptions!$C$27-AU21)/2*((Assumptions!$C$27-AU21+1))/(Assumptions!$C$27/2*(Assumptions!$C$27+1))))</f>
        <v>0.64262295081967213</v>
      </c>
      <c r="AV34" s="71">
        <f>(((Assumptions!$C$27-AV21)/2*((Assumptions!$C$27-AV21+1))/(Assumptions!$C$27/2*(Assumptions!$C$27+1))))</f>
        <v>0.36393442622950822</v>
      </c>
      <c r="AW34" s="71">
        <f>(((Assumptions!$C$27-AW21)/2*((Assumptions!$C$27-AW21+1))/(Assumptions!$C$27/2*(Assumptions!$C$27+1))))</f>
        <v>0.16393442622950818</v>
      </c>
      <c r="AX34" s="71">
        <f>(((Assumptions!$C$27-AX21)/2*((Assumptions!$C$27-AX21+1))/(Assumptions!$C$27/2*(Assumptions!$C$27+1))))</f>
        <v>4.2622950819672129E-2</v>
      </c>
      <c r="AY34" s="71">
        <f>(((Assumptions!$C$27-AY21)/2*((Assumptions!$C$27-AY21+1))/(Assumptions!$C$27/2*(Assumptions!$C$27+1))))</f>
        <v>0</v>
      </c>
      <c r="AZ34" s="71">
        <f>(((Assumptions!$C$27-AZ21)/2*((Assumptions!$C$27-AZ21+1))/(Assumptions!$C$27/2*(Assumptions!$C$27+1))))</f>
        <v>0</v>
      </c>
      <c r="BA34" s="71">
        <f>(((Assumptions!$C$27-BA21)/2*((Assumptions!$C$27-BA21+1))/(Assumptions!$C$27/2*(Assumptions!$C$27+1))))</f>
        <v>0</v>
      </c>
      <c r="BB34" s="71">
        <f>(((Assumptions!$C$27-BB21)/2*((Assumptions!$C$27-BB21+1))/(Assumptions!$C$27/2*(Assumptions!$C$27+1))))</f>
        <v>0</v>
      </c>
      <c r="BC34" s="50" t="str">
        <f t="shared" ref="BC34:BC45" si="16">BC21</f>
        <v>Jan</v>
      </c>
      <c r="BD34" s="71">
        <f>(((Assumptions!$C$27-BD21)/2*((Assumptions!$C$27-BD21+1))/(Assumptions!$C$27/2*(Assumptions!$C$27+1))))</f>
        <v>0.64262295081967213</v>
      </c>
      <c r="BE34" s="71">
        <f>(((Assumptions!$C$27-BE21)/2*((Assumptions!$C$27-BE21+1))/(Assumptions!$C$27/2*(Assumptions!$C$27+1))))</f>
        <v>0.36393442622950822</v>
      </c>
      <c r="BF34" s="71">
        <f>(((Assumptions!$C$27-BF21)/2*((Assumptions!$C$27-BF21+1))/(Assumptions!$C$27/2*(Assumptions!$C$27+1))))</f>
        <v>0.16393442622950818</v>
      </c>
      <c r="BG34" s="71">
        <f>(((Assumptions!$C$27-BG21)/2*((Assumptions!$C$27-BG21+1))/(Assumptions!$C$27/2*(Assumptions!$C$27+1))))</f>
        <v>4.2622950819672129E-2</v>
      </c>
      <c r="BH34" s="71">
        <f>(((Assumptions!$C$27-BH21)/2*((Assumptions!$C$27-BH21+1))/(Assumptions!$C$27/2*(Assumptions!$C$27+1))))</f>
        <v>0</v>
      </c>
      <c r="BI34" s="71">
        <f>(((Assumptions!$C$27-BI21)/2*((Assumptions!$C$27-BI21+1))/(Assumptions!$C$27/2*(Assumptions!$C$27+1))))</f>
        <v>0</v>
      </c>
      <c r="BJ34" s="71">
        <f>(((Assumptions!$C$27-BJ21)/2*((Assumptions!$C$27-BJ21+1))/(Assumptions!$C$27/2*(Assumptions!$C$27+1))))</f>
        <v>0</v>
      </c>
      <c r="BK34" s="71">
        <f>(((Assumptions!$C$27-BK21)/2*((Assumptions!$C$27-BK21+1))/(Assumptions!$C$27/2*(Assumptions!$C$27+1))))</f>
        <v>0</v>
      </c>
      <c r="BL34" s="50" t="str">
        <f t="shared" ref="BL34:BL45" si="17">BL21</f>
        <v>Jan</v>
      </c>
      <c r="BM34" s="71">
        <f>(((Assumptions!$C$27-BM21)/2*((Assumptions!$C$27-BM21+1))/(Assumptions!$C$27/2*(Assumptions!$C$27+1))))</f>
        <v>0.64262295081967213</v>
      </c>
      <c r="BN34" s="71">
        <f>(((Assumptions!$C$27-BN21)/2*((Assumptions!$C$27-BN21+1))/(Assumptions!$C$27/2*(Assumptions!$C$27+1))))</f>
        <v>0.36393442622950822</v>
      </c>
      <c r="BO34" s="71">
        <f>(((Assumptions!$C$27-BO21)/2*((Assumptions!$C$27-BO21+1))/(Assumptions!$C$27/2*(Assumptions!$C$27+1))))</f>
        <v>0.16393442622950818</v>
      </c>
      <c r="BP34" s="71">
        <f>(((Assumptions!$C$27-BP21)/2*((Assumptions!$C$27-BP21+1))/(Assumptions!$C$27/2*(Assumptions!$C$27+1))))</f>
        <v>4.2622950819672129E-2</v>
      </c>
      <c r="BQ34" s="71">
        <f>(((Assumptions!$C$27-BQ21)/2*((Assumptions!$C$27-BQ21+1))/(Assumptions!$C$27/2*(Assumptions!$C$27+1))))</f>
        <v>0</v>
      </c>
      <c r="BR34" s="71">
        <f>(((Assumptions!$C$27-BR21)/2*((Assumptions!$C$27-BR21+1))/(Assumptions!$C$27/2*(Assumptions!$C$27+1))))</f>
        <v>0</v>
      </c>
      <c r="BS34" s="71">
        <f>(((Assumptions!$C$27-BS21)/2*((Assumptions!$C$27-BS21+1))/(Assumptions!$C$27/2*(Assumptions!$C$27+1))))</f>
        <v>0</v>
      </c>
      <c r="BT34" s="71">
        <f>(((Assumptions!$C$27-BT21)/2*((Assumptions!$C$27-BT21+1))/(Assumptions!$C$27/2*(Assumptions!$C$27+1))))</f>
        <v>0</v>
      </c>
      <c r="BU34" s="50" t="str">
        <f t="shared" ref="BU34:BU45" si="18">BU21</f>
        <v>Jan</v>
      </c>
      <c r="BV34" s="71">
        <f>(((Assumptions!$C$27-BV21)/2*((Assumptions!$C$27-BV21+1))/(Assumptions!$C$27/2*(Assumptions!$C$27+1))))</f>
        <v>0.64262295081967213</v>
      </c>
      <c r="BW34" s="71">
        <f>(((Assumptions!$C$27-BW21)/2*((Assumptions!$C$27-BW21+1))/(Assumptions!$C$27/2*(Assumptions!$C$27+1))))</f>
        <v>0.36393442622950822</v>
      </c>
      <c r="BX34" s="71">
        <f>(((Assumptions!$C$27-BX21)/2*((Assumptions!$C$27-BX21+1))/(Assumptions!$C$27/2*(Assumptions!$C$27+1))))</f>
        <v>0.16393442622950818</v>
      </c>
      <c r="BY34" s="71">
        <f>(((Assumptions!$C$27-BY21)/2*((Assumptions!$C$27-BY21+1))/(Assumptions!$C$27/2*(Assumptions!$C$27+1))))</f>
        <v>4.2622950819672129E-2</v>
      </c>
      <c r="BZ34" s="71">
        <f>(((Assumptions!$C$27-BZ21)/2*((Assumptions!$C$27-BZ21+1))/(Assumptions!$C$27/2*(Assumptions!$C$27+1))))</f>
        <v>0</v>
      </c>
      <c r="CA34" s="71">
        <f>(((Assumptions!$C$27-CA21)/2*((Assumptions!$C$27-CA21+1))/(Assumptions!$C$27/2*(Assumptions!$C$27+1))))</f>
        <v>0</v>
      </c>
      <c r="CB34" s="71">
        <f>(((Assumptions!$C$27-CB21)/2*((Assumptions!$C$27-CB21+1))/(Assumptions!$C$27/2*(Assumptions!$C$27+1))))</f>
        <v>0</v>
      </c>
      <c r="CC34" s="71">
        <f>(((Assumptions!$C$27-CC21)/2*((Assumptions!$C$27-CC21+1))/(Assumptions!$C$27/2*(Assumptions!$C$27+1))))</f>
        <v>0</v>
      </c>
      <c r="CD34" s="50" t="str">
        <f t="shared" ref="CD34:CD45" si="19">CD21</f>
        <v>Jan</v>
      </c>
      <c r="CE34" s="71">
        <f>(((Assumptions!$C$27-CE21)/2*((Assumptions!$C$27-CE21+1))/(Assumptions!$C$27/2*(Assumptions!$C$27+1))))</f>
        <v>0.64262295081967213</v>
      </c>
      <c r="CF34" s="71">
        <f>(((Assumptions!$C$27-CF21)/2*((Assumptions!$C$27-CF21+1))/(Assumptions!$C$27/2*(Assumptions!$C$27+1))))</f>
        <v>0.36393442622950822</v>
      </c>
      <c r="CG34" s="71">
        <f>(((Assumptions!$C$27-CG21)/2*((Assumptions!$C$27-CG21+1))/(Assumptions!$C$27/2*(Assumptions!$C$27+1))))</f>
        <v>0.16393442622950818</v>
      </c>
      <c r="CH34" s="71">
        <f>(((Assumptions!$C$27-CH21)/2*((Assumptions!$C$27-CH21+1))/(Assumptions!$C$27/2*(Assumptions!$C$27+1))))</f>
        <v>4.2622950819672129E-2</v>
      </c>
      <c r="CI34" s="71">
        <f>(((Assumptions!$C$27-CI21)/2*((Assumptions!$C$27-CI21+1))/(Assumptions!$C$27/2*(Assumptions!$C$27+1))))</f>
        <v>0</v>
      </c>
      <c r="CJ34" s="71">
        <f>(((Assumptions!$C$27-CJ21)/2*((Assumptions!$C$27-CJ21+1))/(Assumptions!$C$27/2*(Assumptions!$C$27+1))))</f>
        <v>0</v>
      </c>
      <c r="CK34" s="71">
        <f>(((Assumptions!$C$27-CK21)/2*((Assumptions!$C$27-CK21+1))/(Assumptions!$C$27/2*(Assumptions!$C$27+1))))</f>
        <v>0</v>
      </c>
      <c r="CL34" s="71">
        <f>(((Assumptions!$C$27-CL21)/2*((Assumptions!$C$27-CL21+1))/(Assumptions!$C$27/2*(Assumptions!$C$27+1))))</f>
        <v>0</v>
      </c>
    </row>
    <row r="35" spans="1:90" ht="13.7" customHeight="1">
      <c r="A35" s="50" t="str">
        <f t="shared" si="10"/>
        <v>Feb</v>
      </c>
      <c r="B35" s="70">
        <f>(((Assumptions!$C$27-B22)/2*((Assumptions!$C$27-B22+1))/(Assumptions!$C$27/2*(Assumptions!$C$27+1))))</f>
        <v>0.6693989071038251</v>
      </c>
      <c r="C35" s="70">
        <f>(((Assumptions!$C$27-C22)/2*((Assumptions!$C$27-C22+1))/(Assumptions!$C$27/2*(Assumptions!$C$27+1))))</f>
        <v>0.38415300546448089</v>
      </c>
      <c r="D35" s="70">
        <f>(((Assumptions!$C$27-D22)/2*((Assumptions!$C$27-D22+1))/(Assumptions!$C$27/2*(Assumptions!$C$27+1))))</f>
        <v>0.17759562841530055</v>
      </c>
      <c r="E35" s="70">
        <f>(((Assumptions!$C$27-E22)/2*((Assumptions!$C$27-E22+1))/(Assumptions!$C$27/2*(Assumptions!$C$27+1))))</f>
        <v>4.972677595628415E-2</v>
      </c>
      <c r="F35" s="70">
        <f>(((Assumptions!$C$27-F22)/2*((Assumptions!$C$27-F22+1))/(Assumptions!$C$27/2*(Assumptions!$C$27+1))))</f>
        <v>5.4644808743169399E-4</v>
      </c>
      <c r="G35" s="70">
        <f>(((Assumptions!$C$27-G22)/2*((Assumptions!$C$27-G22+1))/(Assumptions!$C$27/2*(Assumptions!$C$27+1))))</f>
        <v>0</v>
      </c>
      <c r="H35" s="70">
        <f>(((Assumptions!$C$27-H22)/2*((Assumptions!$C$27-H22+1))/(Assumptions!$C$27/2*(Assumptions!$C$27+1))))</f>
        <v>0</v>
      </c>
      <c r="I35" s="70">
        <f>(((Assumptions!$C$27-I22)/2*((Assumptions!$C$27-I22+1))/(Assumptions!$C$27/2*(Assumptions!$C$27+1))))</f>
        <v>0</v>
      </c>
      <c r="J35" s="68" t="str">
        <f t="shared" si="11"/>
        <v>Feb</v>
      </c>
      <c r="K35" s="70">
        <f>(((Assumptions!$C$27-K22)/2*((Assumptions!$C$27-K22+1))/(Assumptions!$C$27/2*(Assumptions!$C$27+1))))</f>
        <v>0.6693989071038251</v>
      </c>
      <c r="L35" s="71">
        <f>(((Assumptions!$C$27-L22)/2*((Assumptions!$C$27-L22+1))/(Assumptions!$C$27/2*(Assumptions!$C$27+1))))</f>
        <v>0.38415300546448089</v>
      </c>
      <c r="M35" s="71">
        <f>(((Assumptions!$C$27-M22)/2*((Assumptions!$C$27-M22+1))/(Assumptions!$C$27/2*(Assumptions!$C$27+1))))</f>
        <v>0.17759562841530055</v>
      </c>
      <c r="N35" s="71">
        <f>(((Assumptions!$C$27-N22)/2*((Assumptions!$C$27-N22+1))/(Assumptions!$C$27/2*(Assumptions!$C$27+1))))</f>
        <v>4.972677595628415E-2</v>
      </c>
      <c r="O35" s="71">
        <f>(((Assumptions!$C$27-O22)/2*((Assumptions!$C$27-O22+1))/(Assumptions!$C$27/2*(Assumptions!$C$27+1))))</f>
        <v>5.4644808743169399E-4</v>
      </c>
      <c r="P35" s="71">
        <f>(((Assumptions!$C$27-P22)/2*((Assumptions!$C$27-P22+1))/(Assumptions!$C$27/2*(Assumptions!$C$27+1))))</f>
        <v>0</v>
      </c>
      <c r="Q35" s="71">
        <f>(((Assumptions!$C$27-Q22)/2*((Assumptions!$C$27-Q22+1))/(Assumptions!$C$27/2*(Assumptions!$C$27+1))))</f>
        <v>0</v>
      </c>
      <c r="R35" s="71">
        <f>(((Assumptions!$C$27-R22)/2*((Assumptions!$C$27-R22+1))/(Assumptions!$C$27/2*(Assumptions!$C$27+1))))</f>
        <v>0</v>
      </c>
      <c r="S35" s="50" t="str">
        <f t="shared" si="12"/>
        <v>Feb</v>
      </c>
      <c r="T35" s="71">
        <f>(((Assumptions!$C$27-T22)/2*((Assumptions!$C$27-T22+1))/(Assumptions!$C$27/2*(Assumptions!$C$27+1))))</f>
        <v>0.6693989071038251</v>
      </c>
      <c r="U35" s="71">
        <f>(((Assumptions!$C$27-U22)/2*((Assumptions!$C$27-U22+1))/(Assumptions!$C$27/2*(Assumptions!$C$27+1))))</f>
        <v>0.38415300546448089</v>
      </c>
      <c r="V35" s="71">
        <f>(((Assumptions!$C$27-V22)/2*((Assumptions!$C$27-V22+1))/(Assumptions!$C$27/2*(Assumptions!$C$27+1))))</f>
        <v>0.17759562841530055</v>
      </c>
      <c r="W35" s="71">
        <f>(((Assumptions!$C$27-W22)/2*((Assumptions!$C$27-W22+1))/(Assumptions!$C$27/2*(Assumptions!$C$27+1))))</f>
        <v>4.972677595628415E-2</v>
      </c>
      <c r="X35" s="71">
        <f>(((Assumptions!$C$27-X22)/2*((Assumptions!$C$27-X22+1))/(Assumptions!$C$27/2*(Assumptions!$C$27+1))))</f>
        <v>5.4644808743169399E-4</v>
      </c>
      <c r="Y35" s="71">
        <f>(((Assumptions!$C$27-Y22)/2*((Assumptions!$C$27-Y22+1))/(Assumptions!$C$27/2*(Assumptions!$C$27+1))))</f>
        <v>0</v>
      </c>
      <c r="Z35" s="71">
        <f>(((Assumptions!$C$27-Z22)/2*((Assumptions!$C$27-Z22+1))/(Assumptions!$C$27/2*(Assumptions!$C$27+1))))</f>
        <v>0</v>
      </c>
      <c r="AA35" s="71">
        <f>(((Assumptions!$C$27-AA22)/2*((Assumptions!$C$27-AA22+1))/(Assumptions!$C$27/2*(Assumptions!$C$27+1))))</f>
        <v>0</v>
      </c>
      <c r="AB35" s="50" t="str">
        <f t="shared" si="13"/>
        <v>Feb</v>
      </c>
      <c r="AC35" s="71">
        <f>(((Assumptions!$C$27-AC22)/2*((Assumptions!$C$27-AC22+1))/(Assumptions!$C$27/2*(Assumptions!$C$27+1))))</f>
        <v>0.6693989071038251</v>
      </c>
      <c r="AD35" s="71">
        <f>(((Assumptions!$C$27-AD22)/2*((Assumptions!$C$27-AD22+1))/(Assumptions!$C$27/2*(Assumptions!$C$27+1))))</f>
        <v>0.38415300546448089</v>
      </c>
      <c r="AE35" s="71">
        <f>(((Assumptions!$C$27-AE22)/2*((Assumptions!$C$27-AE22+1))/(Assumptions!$C$27/2*(Assumptions!$C$27+1))))</f>
        <v>0.17759562841530055</v>
      </c>
      <c r="AF35" s="71">
        <f>(((Assumptions!$C$27-AF22)/2*((Assumptions!$C$27-AF22+1))/(Assumptions!$C$27/2*(Assumptions!$C$27+1))))</f>
        <v>4.972677595628415E-2</v>
      </c>
      <c r="AG35" s="71">
        <f>(((Assumptions!$C$27-AG22)/2*((Assumptions!$C$27-AG22+1))/(Assumptions!$C$27/2*(Assumptions!$C$27+1))))</f>
        <v>5.4644808743169399E-4</v>
      </c>
      <c r="AH35" s="71">
        <f>(((Assumptions!$C$27-AH22)/2*((Assumptions!$C$27-AH22+1))/(Assumptions!$C$27/2*(Assumptions!$C$27+1))))</f>
        <v>0</v>
      </c>
      <c r="AI35" s="71">
        <f>(((Assumptions!$C$27-AI22)/2*((Assumptions!$C$27-AI22+1))/(Assumptions!$C$27/2*(Assumptions!$C$27+1))))</f>
        <v>0</v>
      </c>
      <c r="AJ35" s="71">
        <f>(((Assumptions!$C$27-AJ22)/2*((Assumptions!$C$27-AJ22+1))/(Assumptions!$C$27/2*(Assumptions!$C$27+1))))</f>
        <v>0</v>
      </c>
      <c r="AK35" s="50" t="str">
        <f t="shared" si="14"/>
        <v>Feb</v>
      </c>
      <c r="AL35" s="71">
        <f>(((Assumptions!$C$27-AL22)/2*((Assumptions!$C$27-AL22+1))/(Assumptions!$C$27/2*(Assumptions!$C$27+1))))</f>
        <v>0.6693989071038251</v>
      </c>
      <c r="AM35" s="71">
        <f>(((Assumptions!$C$27-AM22)/2*((Assumptions!$C$27-AM22+1))/(Assumptions!$C$27/2*(Assumptions!$C$27+1))))</f>
        <v>0.38415300546448089</v>
      </c>
      <c r="AN35" s="71">
        <f>(((Assumptions!$C$27-AN22)/2*((Assumptions!$C$27-AN22+1))/(Assumptions!$C$27/2*(Assumptions!$C$27+1))))</f>
        <v>0.17759562841530055</v>
      </c>
      <c r="AO35" s="71">
        <f>(((Assumptions!$C$27-AO22)/2*((Assumptions!$C$27-AO22+1))/(Assumptions!$C$27/2*(Assumptions!$C$27+1))))</f>
        <v>4.972677595628415E-2</v>
      </c>
      <c r="AP35" s="71">
        <f>(((Assumptions!$C$27-AP22)/2*((Assumptions!$C$27-AP22+1))/(Assumptions!$C$27/2*(Assumptions!$C$27+1))))</f>
        <v>5.4644808743169399E-4</v>
      </c>
      <c r="AQ35" s="71">
        <f>(((Assumptions!$C$27-AQ22)/2*((Assumptions!$C$27-AQ22+1))/(Assumptions!$C$27/2*(Assumptions!$C$27+1))))</f>
        <v>0</v>
      </c>
      <c r="AR35" s="71">
        <f>(((Assumptions!$C$27-AR22)/2*((Assumptions!$C$27-AR22+1))/(Assumptions!$C$27/2*(Assumptions!$C$27+1))))</f>
        <v>0</v>
      </c>
      <c r="AS35" s="71">
        <f>(((Assumptions!$C$27-AS22)/2*((Assumptions!$C$27-AS22+1))/(Assumptions!$C$27/2*(Assumptions!$C$27+1))))</f>
        <v>0</v>
      </c>
      <c r="AT35" s="50" t="str">
        <f t="shared" si="15"/>
        <v>Feb</v>
      </c>
      <c r="AU35" s="71">
        <f>(((Assumptions!$C$27-AU22)/2*((Assumptions!$C$27-AU22+1))/(Assumptions!$C$27/2*(Assumptions!$C$27+1))))</f>
        <v>0.6693989071038251</v>
      </c>
      <c r="AV35" s="71">
        <f>(((Assumptions!$C$27-AV22)/2*((Assumptions!$C$27-AV22+1))/(Assumptions!$C$27/2*(Assumptions!$C$27+1))))</f>
        <v>0.38415300546448089</v>
      </c>
      <c r="AW35" s="71">
        <f>(((Assumptions!$C$27-AW22)/2*((Assumptions!$C$27-AW22+1))/(Assumptions!$C$27/2*(Assumptions!$C$27+1))))</f>
        <v>0.17759562841530055</v>
      </c>
      <c r="AX35" s="71">
        <f>(((Assumptions!$C$27-AX22)/2*((Assumptions!$C$27-AX22+1))/(Assumptions!$C$27/2*(Assumptions!$C$27+1))))</f>
        <v>4.972677595628415E-2</v>
      </c>
      <c r="AY35" s="71">
        <f>(((Assumptions!$C$27-AY22)/2*((Assumptions!$C$27-AY22+1))/(Assumptions!$C$27/2*(Assumptions!$C$27+1))))</f>
        <v>5.4644808743169399E-4</v>
      </c>
      <c r="AZ35" s="71">
        <f>(((Assumptions!$C$27-AZ22)/2*((Assumptions!$C$27-AZ22+1))/(Assumptions!$C$27/2*(Assumptions!$C$27+1))))</f>
        <v>0</v>
      </c>
      <c r="BA35" s="71">
        <f>(((Assumptions!$C$27-BA22)/2*((Assumptions!$C$27-BA22+1))/(Assumptions!$C$27/2*(Assumptions!$C$27+1))))</f>
        <v>0</v>
      </c>
      <c r="BB35" s="71">
        <f>(((Assumptions!$C$27-BB22)/2*((Assumptions!$C$27-BB22+1))/(Assumptions!$C$27/2*(Assumptions!$C$27+1))))</f>
        <v>0</v>
      </c>
      <c r="BC35" s="50" t="str">
        <f t="shared" si="16"/>
        <v>Feb</v>
      </c>
      <c r="BD35" s="71">
        <f>(((Assumptions!$C$27-BD22)/2*((Assumptions!$C$27-BD22+1))/(Assumptions!$C$27/2*(Assumptions!$C$27+1))))</f>
        <v>0.6693989071038251</v>
      </c>
      <c r="BE35" s="71">
        <f>(((Assumptions!$C$27-BE22)/2*((Assumptions!$C$27-BE22+1))/(Assumptions!$C$27/2*(Assumptions!$C$27+1))))</f>
        <v>0.38415300546448089</v>
      </c>
      <c r="BF35" s="71">
        <f>(((Assumptions!$C$27-BF22)/2*((Assumptions!$C$27-BF22+1))/(Assumptions!$C$27/2*(Assumptions!$C$27+1))))</f>
        <v>0.17759562841530055</v>
      </c>
      <c r="BG35" s="71">
        <f>(((Assumptions!$C$27-BG22)/2*((Assumptions!$C$27-BG22+1))/(Assumptions!$C$27/2*(Assumptions!$C$27+1))))</f>
        <v>4.972677595628415E-2</v>
      </c>
      <c r="BH35" s="71">
        <f>(((Assumptions!$C$27-BH22)/2*((Assumptions!$C$27-BH22+1))/(Assumptions!$C$27/2*(Assumptions!$C$27+1))))</f>
        <v>5.4644808743169399E-4</v>
      </c>
      <c r="BI35" s="71">
        <f>(((Assumptions!$C$27-BI22)/2*((Assumptions!$C$27-BI22+1))/(Assumptions!$C$27/2*(Assumptions!$C$27+1))))</f>
        <v>0</v>
      </c>
      <c r="BJ35" s="71">
        <f>(((Assumptions!$C$27-BJ22)/2*((Assumptions!$C$27-BJ22+1))/(Assumptions!$C$27/2*(Assumptions!$C$27+1))))</f>
        <v>0</v>
      </c>
      <c r="BK35" s="71">
        <f>(((Assumptions!$C$27-BK22)/2*((Assumptions!$C$27-BK22+1))/(Assumptions!$C$27/2*(Assumptions!$C$27+1))))</f>
        <v>0</v>
      </c>
      <c r="BL35" s="50" t="str">
        <f t="shared" si="17"/>
        <v>Feb</v>
      </c>
      <c r="BM35" s="71">
        <f>(((Assumptions!$C$27-BM22)/2*((Assumptions!$C$27-BM22+1))/(Assumptions!$C$27/2*(Assumptions!$C$27+1))))</f>
        <v>0.6693989071038251</v>
      </c>
      <c r="BN35" s="71">
        <f>(((Assumptions!$C$27-BN22)/2*((Assumptions!$C$27-BN22+1))/(Assumptions!$C$27/2*(Assumptions!$C$27+1))))</f>
        <v>0.38415300546448089</v>
      </c>
      <c r="BO35" s="71">
        <f>(((Assumptions!$C$27-BO22)/2*((Assumptions!$C$27-BO22+1))/(Assumptions!$C$27/2*(Assumptions!$C$27+1))))</f>
        <v>0.17759562841530055</v>
      </c>
      <c r="BP35" s="71">
        <f>(((Assumptions!$C$27-BP22)/2*((Assumptions!$C$27-BP22+1))/(Assumptions!$C$27/2*(Assumptions!$C$27+1))))</f>
        <v>4.972677595628415E-2</v>
      </c>
      <c r="BQ35" s="71">
        <f>(((Assumptions!$C$27-BQ22)/2*((Assumptions!$C$27-BQ22+1))/(Assumptions!$C$27/2*(Assumptions!$C$27+1))))</f>
        <v>5.4644808743169399E-4</v>
      </c>
      <c r="BR35" s="71">
        <f>(((Assumptions!$C$27-BR22)/2*((Assumptions!$C$27-BR22+1))/(Assumptions!$C$27/2*(Assumptions!$C$27+1))))</f>
        <v>0</v>
      </c>
      <c r="BS35" s="71">
        <f>(((Assumptions!$C$27-BS22)/2*((Assumptions!$C$27-BS22+1))/(Assumptions!$C$27/2*(Assumptions!$C$27+1))))</f>
        <v>0</v>
      </c>
      <c r="BT35" s="71">
        <f>(((Assumptions!$C$27-BT22)/2*((Assumptions!$C$27-BT22+1))/(Assumptions!$C$27/2*(Assumptions!$C$27+1))))</f>
        <v>0</v>
      </c>
      <c r="BU35" s="50" t="str">
        <f t="shared" si="18"/>
        <v>Feb</v>
      </c>
      <c r="BV35" s="71">
        <f>(((Assumptions!$C$27-BV22)/2*((Assumptions!$C$27-BV22+1))/(Assumptions!$C$27/2*(Assumptions!$C$27+1))))</f>
        <v>0.6693989071038251</v>
      </c>
      <c r="BW35" s="71">
        <f>(((Assumptions!$C$27-BW22)/2*((Assumptions!$C$27-BW22+1))/(Assumptions!$C$27/2*(Assumptions!$C$27+1))))</f>
        <v>0.38415300546448089</v>
      </c>
      <c r="BX35" s="71">
        <f>(((Assumptions!$C$27-BX22)/2*((Assumptions!$C$27-BX22+1))/(Assumptions!$C$27/2*(Assumptions!$C$27+1))))</f>
        <v>0.17759562841530055</v>
      </c>
      <c r="BY35" s="71">
        <f>(((Assumptions!$C$27-BY22)/2*((Assumptions!$C$27-BY22+1))/(Assumptions!$C$27/2*(Assumptions!$C$27+1))))</f>
        <v>4.972677595628415E-2</v>
      </c>
      <c r="BZ35" s="71">
        <f>(((Assumptions!$C$27-BZ22)/2*((Assumptions!$C$27-BZ22+1))/(Assumptions!$C$27/2*(Assumptions!$C$27+1))))</f>
        <v>5.4644808743169399E-4</v>
      </c>
      <c r="CA35" s="71">
        <f>(((Assumptions!$C$27-CA22)/2*((Assumptions!$C$27-CA22+1))/(Assumptions!$C$27/2*(Assumptions!$C$27+1))))</f>
        <v>0</v>
      </c>
      <c r="CB35" s="71">
        <f>(((Assumptions!$C$27-CB22)/2*((Assumptions!$C$27-CB22+1))/(Assumptions!$C$27/2*(Assumptions!$C$27+1))))</f>
        <v>0</v>
      </c>
      <c r="CC35" s="71">
        <f>(((Assumptions!$C$27-CC22)/2*((Assumptions!$C$27-CC22+1))/(Assumptions!$C$27/2*(Assumptions!$C$27+1))))</f>
        <v>0</v>
      </c>
      <c r="CD35" s="50" t="str">
        <f t="shared" si="19"/>
        <v>Feb</v>
      </c>
      <c r="CE35" s="71">
        <f>(((Assumptions!$C$27-CE22)/2*((Assumptions!$C$27-CE22+1))/(Assumptions!$C$27/2*(Assumptions!$C$27+1))))</f>
        <v>0.6693989071038251</v>
      </c>
      <c r="CF35" s="71">
        <f>(((Assumptions!$C$27-CF22)/2*((Assumptions!$C$27-CF22+1))/(Assumptions!$C$27/2*(Assumptions!$C$27+1))))</f>
        <v>0.38415300546448089</v>
      </c>
      <c r="CG35" s="71">
        <f>(((Assumptions!$C$27-CG22)/2*((Assumptions!$C$27-CG22+1))/(Assumptions!$C$27/2*(Assumptions!$C$27+1))))</f>
        <v>0.17759562841530055</v>
      </c>
      <c r="CH35" s="71">
        <f>(((Assumptions!$C$27-CH22)/2*((Assumptions!$C$27-CH22+1))/(Assumptions!$C$27/2*(Assumptions!$C$27+1))))</f>
        <v>4.972677595628415E-2</v>
      </c>
      <c r="CI35" s="71">
        <f>(((Assumptions!$C$27-CI22)/2*((Assumptions!$C$27-CI22+1))/(Assumptions!$C$27/2*(Assumptions!$C$27+1))))</f>
        <v>5.4644808743169399E-4</v>
      </c>
      <c r="CJ35" s="71">
        <f>(((Assumptions!$C$27-CJ22)/2*((Assumptions!$C$27-CJ22+1))/(Assumptions!$C$27/2*(Assumptions!$C$27+1))))</f>
        <v>0</v>
      </c>
      <c r="CK35" s="71">
        <f>(((Assumptions!$C$27-CK22)/2*((Assumptions!$C$27-CK22+1))/(Assumptions!$C$27/2*(Assumptions!$C$27+1))))</f>
        <v>0</v>
      </c>
      <c r="CL35" s="71">
        <f>(((Assumptions!$C$27-CL22)/2*((Assumptions!$C$27-CL22+1))/(Assumptions!$C$27/2*(Assumptions!$C$27+1))))</f>
        <v>0</v>
      </c>
    </row>
    <row r="36" spans="1:90" ht="13.7" customHeight="1">
      <c r="A36" s="50" t="str">
        <f t="shared" si="10"/>
        <v>Mar</v>
      </c>
      <c r="B36" s="70">
        <f>(((Assumptions!$C$27-B23)/2*((Assumptions!$C$27-B23+1))/(Assumptions!$C$27/2*(Assumptions!$C$27+1))))</f>
        <v>0.69672131147540983</v>
      </c>
      <c r="C36" s="70">
        <f>(((Assumptions!$C$27-C23)/2*((Assumptions!$C$27-C23+1))/(Assumptions!$C$27/2*(Assumptions!$C$27+1))))</f>
        <v>0.40491803278688526</v>
      </c>
      <c r="D36" s="70">
        <f>(((Assumptions!$C$27-D23)/2*((Assumptions!$C$27-D23+1))/(Assumptions!$C$27/2*(Assumptions!$C$27+1))))</f>
        <v>0.19180327868852459</v>
      </c>
      <c r="E36" s="70">
        <f>(((Assumptions!$C$27-E23)/2*((Assumptions!$C$27-E23+1))/(Assumptions!$C$27/2*(Assumptions!$C$27+1))))</f>
        <v>5.737704918032787E-2</v>
      </c>
      <c r="F36" s="70">
        <f>(((Assumptions!$C$27-F23)/2*((Assumptions!$C$27-F23+1))/(Assumptions!$C$27/2*(Assumptions!$C$27+1))))</f>
        <v>1.639344262295082E-3</v>
      </c>
      <c r="G36" s="70">
        <f>(((Assumptions!$C$27-G23)/2*((Assumptions!$C$27-G23+1))/(Assumptions!$C$27/2*(Assumptions!$C$27+1))))</f>
        <v>0</v>
      </c>
      <c r="H36" s="70">
        <f>(((Assumptions!$C$27-H23)/2*((Assumptions!$C$27-H23+1))/(Assumptions!$C$27/2*(Assumptions!$C$27+1))))</f>
        <v>0</v>
      </c>
      <c r="I36" s="70">
        <f>(((Assumptions!$C$27-I23)/2*((Assumptions!$C$27-I23+1))/(Assumptions!$C$27/2*(Assumptions!$C$27+1))))</f>
        <v>0</v>
      </c>
      <c r="J36" s="68" t="str">
        <f t="shared" si="11"/>
        <v>Mar</v>
      </c>
      <c r="K36" s="70">
        <f>(((Assumptions!$C$27-K23)/2*((Assumptions!$C$27-K23+1))/(Assumptions!$C$27/2*(Assumptions!$C$27+1))))</f>
        <v>0.69672131147540983</v>
      </c>
      <c r="L36" s="71">
        <f>(((Assumptions!$C$27-L23)/2*((Assumptions!$C$27-L23+1))/(Assumptions!$C$27/2*(Assumptions!$C$27+1))))</f>
        <v>0.40491803278688526</v>
      </c>
      <c r="M36" s="71">
        <f>(((Assumptions!$C$27-M23)/2*((Assumptions!$C$27-M23+1))/(Assumptions!$C$27/2*(Assumptions!$C$27+1))))</f>
        <v>0.19180327868852459</v>
      </c>
      <c r="N36" s="71">
        <f>(((Assumptions!$C$27-N23)/2*((Assumptions!$C$27-N23+1))/(Assumptions!$C$27/2*(Assumptions!$C$27+1))))</f>
        <v>5.737704918032787E-2</v>
      </c>
      <c r="O36" s="71">
        <f>(((Assumptions!$C$27-O23)/2*((Assumptions!$C$27-O23+1))/(Assumptions!$C$27/2*(Assumptions!$C$27+1))))</f>
        <v>1.639344262295082E-3</v>
      </c>
      <c r="P36" s="71">
        <f>(((Assumptions!$C$27-P23)/2*((Assumptions!$C$27-P23+1))/(Assumptions!$C$27/2*(Assumptions!$C$27+1))))</f>
        <v>0</v>
      </c>
      <c r="Q36" s="71">
        <f>(((Assumptions!$C$27-Q23)/2*((Assumptions!$C$27-Q23+1))/(Assumptions!$C$27/2*(Assumptions!$C$27+1))))</f>
        <v>0</v>
      </c>
      <c r="R36" s="71">
        <f>(((Assumptions!$C$27-R23)/2*((Assumptions!$C$27-R23+1))/(Assumptions!$C$27/2*(Assumptions!$C$27+1))))</f>
        <v>0</v>
      </c>
      <c r="S36" s="50" t="str">
        <f t="shared" si="12"/>
        <v>Mar</v>
      </c>
      <c r="T36" s="71">
        <f>(((Assumptions!$C$27-T23)/2*((Assumptions!$C$27-T23+1))/(Assumptions!$C$27/2*(Assumptions!$C$27+1))))</f>
        <v>0.69672131147540983</v>
      </c>
      <c r="U36" s="71">
        <f>(((Assumptions!$C$27-U23)/2*((Assumptions!$C$27-U23+1))/(Assumptions!$C$27/2*(Assumptions!$C$27+1))))</f>
        <v>0.40491803278688526</v>
      </c>
      <c r="V36" s="71">
        <f>(((Assumptions!$C$27-V23)/2*((Assumptions!$C$27-V23+1))/(Assumptions!$C$27/2*(Assumptions!$C$27+1))))</f>
        <v>0.19180327868852459</v>
      </c>
      <c r="W36" s="71">
        <f>(((Assumptions!$C$27-W23)/2*((Assumptions!$C$27-W23+1))/(Assumptions!$C$27/2*(Assumptions!$C$27+1))))</f>
        <v>5.737704918032787E-2</v>
      </c>
      <c r="X36" s="71">
        <f>(((Assumptions!$C$27-X23)/2*((Assumptions!$C$27-X23+1))/(Assumptions!$C$27/2*(Assumptions!$C$27+1))))</f>
        <v>1.639344262295082E-3</v>
      </c>
      <c r="Y36" s="71">
        <f>(((Assumptions!$C$27-Y23)/2*((Assumptions!$C$27-Y23+1))/(Assumptions!$C$27/2*(Assumptions!$C$27+1))))</f>
        <v>0</v>
      </c>
      <c r="Z36" s="71">
        <f>(((Assumptions!$C$27-Z23)/2*((Assumptions!$C$27-Z23+1))/(Assumptions!$C$27/2*(Assumptions!$C$27+1))))</f>
        <v>0</v>
      </c>
      <c r="AA36" s="71">
        <f>(((Assumptions!$C$27-AA23)/2*((Assumptions!$C$27-AA23+1))/(Assumptions!$C$27/2*(Assumptions!$C$27+1))))</f>
        <v>0</v>
      </c>
      <c r="AB36" s="50" t="str">
        <f t="shared" si="13"/>
        <v>Mar</v>
      </c>
      <c r="AC36" s="71">
        <f>(((Assumptions!$C$27-AC23)/2*((Assumptions!$C$27-AC23+1))/(Assumptions!$C$27/2*(Assumptions!$C$27+1))))</f>
        <v>0.69672131147540983</v>
      </c>
      <c r="AD36" s="71">
        <f>(((Assumptions!$C$27-AD23)/2*((Assumptions!$C$27-AD23+1))/(Assumptions!$C$27/2*(Assumptions!$C$27+1))))</f>
        <v>0.40491803278688526</v>
      </c>
      <c r="AE36" s="71">
        <f>(((Assumptions!$C$27-AE23)/2*((Assumptions!$C$27-AE23+1))/(Assumptions!$C$27/2*(Assumptions!$C$27+1))))</f>
        <v>0.19180327868852459</v>
      </c>
      <c r="AF36" s="71">
        <f>(((Assumptions!$C$27-AF23)/2*((Assumptions!$C$27-AF23+1))/(Assumptions!$C$27/2*(Assumptions!$C$27+1))))</f>
        <v>5.737704918032787E-2</v>
      </c>
      <c r="AG36" s="71">
        <f>(((Assumptions!$C$27-AG23)/2*((Assumptions!$C$27-AG23+1))/(Assumptions!$C$27/2*(Assumptions!$C$27+1))))</f>
        <v>1.639344262295082E-3</v>
      </c>
      <c r="AH36" s="71">
        <f>(((Assumptions!$C$27-AH23)/2*((Assumptions!$C$27-AH23+1))/(Assumptions!$C$27/2*(Assumptions!$C$27+1))))</f>
        <v>0</v>
      </c>
      <c r="AI36" s="71">
        <f>(((Assumptions!$C$27-AI23)/2*((Assumptions!$C$27-AI23+1))/(Assumptions!$C$27/2*(Assumptions!$C$27+1))))</f>
        <v>0</v>
      </c>
      <c r="AJ36" s="71">
        <f>(((Assumptions!$C$27-AJ23)/2*((Assumptions!$C$27-AJ23+1))/(Assumptions!$C$27/2*(Assumptions!$C$27+1))))</f>
        <v>0</v>
      </c>
      <c r="AK36" s="50" t="str">
        <f t="shared" si="14"/>
        <v>Mar</v>
      </c>
      <c r="AL36" s="71">
        <f>(((Assumptions!$C$27-AL23)/2*((Assumptions!$C$27-AL23+1))/(Assumptions!$C$27/2*(Assumptions!$C$27+1))))</f>
        <v>0.69672131147540983</v>
      </c>
      <c r="AM36" s="71">
        <f>(((Assumptions!$C$27-AM23)/2*((Assumptions!$C$27-AM23+1))/(Assumptions!$C$27/2*(Assumptions!$C$27+1))))</f>
        <v>0.40491803278688526</v>
      </c>
      <c r="AN36" s="71">
        <f>(((Assumptions!$C$27-AN23)/2*((Assumptions!$C$27-AN23+1))/(Assumptions!$C$27/2*(Assumptions!$C$27+1))))</f>
        <v>0.19180327868852459</v>
      </c>
      <c r="AO36" s="71">
        <f>(((Assumptions!$C$27-AO23)/2*((Assumptions!$C$27-AO23+1))/(Assumptions!$C$27/2*(Assumptions!$C$27+1))))</f>
        <v>5.737704918032787E-2</v>
      </c>
      <c r="AP36" s="71">
        <f>(((Assumptions!$C$27-AP23)/2*((Assumptions!$C$27-AP23+1))/(Assumptions!$C$27/2*(Assumptions!$C$27+1))))</f>
        <v>1.639344262295082E-3</v>
      </c>
      <c r="AQ36" s="71">
        <f>(((Assumptions!$C$27-AQ23)/2*((Assumptions!$C$27-AQ23+1))/(Assumptions!$C$27/2*(Assumptions!$C$27+1))))</f>
        <v>0</v>
      </c>
      <c r="AR36" s="71">
        <f>(((Assumptions!$C$27-AR23)/2*((Assumptions!$C$27-AR23+1))/(Assumptions!$C$27/2*(Assumptions!$C$27+1))))</f>
        <v>0</v>
      </c>
      <c r="AS36" s="71">
        <f>(((Assumptions!$C$27-AS23)/2*((Assumptions!$C$27-AS23+1))/(Assumptions!$C$27/2*(Assumptions!$C$27+1))))</f>
        <v>0</v>
      </c>
      <c r="AT36" s="50" t="str">
        <f t="shared" si="15"/>
        <v>Mar</v>
      </c>
      <c r="AU36" s="71">
        <f>(((Assumptions!$C$27-AU23)/2*((Assumptions!$C$27-AU23+1))/(Assumptions!$C$27/2*(Assumptions!$C$27+1))))</f>
        <v>0.69672131147540983</v>
      </c>
      <c r="AV36" s="71">
        <f>(((Assumptions!$C$27-AV23)/2*((Assumptions!$C$27-AV23+1))/(Assumptions!$C$27/2*(Assumptions!$C$27+1))))</f>
        <v>0.40491803278688526</v>
      </c>
      <c r="AW36" s="71">
        <f>(((Assumptions!$C$27-AW23)/2*((Assumptions!$C$27-AW23+1))/(Assumptions!$C$27/2*(Assumptions!$C$27+1))))</f>
        <v>0.19180327868852459</v>
      </c>
      <c r="AX36" s="71">
        <f>(((Assumptions!$C$27-AX23)/2*((Assumptions!$C$27-AX23+1))/(Assumptions!$C$27/2*(Assumptions!$C$27+1))))</f>
        <v>5.737704918032787E-2</v>
      </c>
      <c r="AY36" s="71">
        <f>(((Assumptions!$C$27-AY23)/2*((Assumptions!$C$27-AY23+1))/(Assumptions!$C$27/2*(Assumptions!$C$27+1))))</f>
        <v>1.639344262295082E-3</v>
      </c>
      <c r="AZ36" s="71">
        <f>(((Assumptions!$C$27-AZ23)/2*((Assumptions!$C$27-AZ23+1))/(Assumptions!$C$27/2*(Assumptions!$C$27+1))))</f>
        <v>0</v>
      </c>
      <c r="BA36" s="71">
        <f>(((Assumptions!$C$27-BA23)/2*((Assumptions!$C$27-BA23+1))/(Assumptions!$C$27/2*(Assumptions!$C$27+1))))</f>
        <v>0</v>
      </c>
      <c r="BB36" s="71">
        <f>(((Assumptions!$C$27-BB23)/2*((Assumptions!$C$27-BB23+1))/(Assumptions!$C$27/2*(Assumptions!$C$27+1))))</f>
        <v>0</v>
      </c>
      <c r="BC36" s="50" t="str">
        <f t="shared" si="16"/>
        <v>Mar</v>
      </c>
      <c r="BD36" s="71">
        <f>(((Assumptions!$C$27-BD23)/2*((Assumptions!$C$27-BD23+1))/(Assumptions!$C$27/2*(Assumptions!$C$27+1))))</f>
        <v>0.69672131147540983</v>
      </c>
      <c r="BE36" s="71">
        <f>(((Assumptions!$C$27-BE23)/2*((Assumptions!$C$27-BE23+1))/(Assumptions!$C$27/2*(Assumptions!$C$27+1))))</f>
        <v>0.40491803278688526</v>
      </c>
      <c r="BF36" s="71">
        <f>(((Assumptions!$C$27-BF23)/2*((Assumptions!$C$27-BF23+1))/(Assumptions!$C$27/2*(Assumptions!$C$27+1))))</f>
        <v>0.19180327868852459</v>
      </c>
      <c r="BG36" s="71">
        <f>(((Assumptions!$C$27-BG23)/2*((Assumptions!$C$27-BG23+1))/(Assumptions!$C$27/2*(Assumptions!$C$27+1))))</f>
        <v>5.737704918032787E-2</v>
      </c>
      <c r="BH36" s="71">
        <f>(((Assumptions!$C$27-BH23)/2*((Assumptions!$C$27-BH23+1))/(Assumptions!$C$27/2*(Assumptions!$C$27+1))))</f>
        <v>1.639344262295082E-3</v>
      </c>
      <c r="BI36" s="71">
        <f>(((Assumptions!$C$27-BI23)/2*((Assumptions!$C$27-BI23+1))/(Assumptions!$C$27/2*(Assumptions!$C$27+1))))</f>
        <v>0</v>
      </c>
      <c r="BJ36" s="71">
        <f>(((Assumptions!$C$27-BJ23)/2*((Assumptions!$C$27-BJ23+1))/(Assumptions!$C$27/2*(Assumptions!$C$27+1))))</f>
        <v>0</v>
      </c>
      <c r="BK36" s="71">
        <f>(((Assumptions!$C$27-BK23)/2*((Assumptions!$C$27-BK23+1))/(Assumptions!$C$27/2*(Assumptions!$C$27+1))))</f>
        <v>0</v>
      </c>
      <c r="BL36" s="50" t="str">
        <f t="shared" si="17"/>
        <v>Mar</v>
      </c>
      <c r="BM36" s="71">
        <f>(((Assumptions!$C$27-BM23)/2*((Assumptions!$C$27-BM23+1))/(Assumptions!$C$27/2*(Assumptions!$C$27+1))))</f>
        <v>0.69672131147540983</v>
      </c>
      <c r="BN36" s="71">
        <f>(((Assumptions!$C$27-BN23)/2*((Assumptions!$C$27-BN23+1))/(Assumptions!$C$27/2*(Assumptions!$C$27+1))))</f>
        <v>0.40491803278688526</v>
      </c>
      <c r="BO36" s="71">
        <f>(((Assumptions!$C$27-BO23)/2*((Assumptions!$C$27-BO23+1))/(Assumptions!$C$27/2*(Assumptions!$C$27+1))))</f>
        <v>0.19180327868852459</v>
      </c>
      <c r="BP36" s="71">
        <f>(((Assumptions!$C$27-BP23)/2*((Assumptions!$C$27-BP23+1))/(Assumptions!$C$27/2*(Assumptions!$C$27+1))))</f>
        <v>5.737704918032787E-2</v>
      </c>
      <c r="BQ36" s="71">
        <f>(((Assumptions!$C$27-BQ23)/2*((Assumptions!$C$27-BQ23+1))/(Assumptions!$C$27/2*(Assumptions!$C$27+1))))</f>
        <v>1.639344262295082E-3</v>
      </c>
      <c r="BR36" s="71">
        <f>(((Assumptions!$C$27-BR23)/2*((Assumptions!$C$27-BR23+1))/(Assumptions!$C$27/2*(Assumptions!$C$27+1))))</f>
        <v>0</v>
      </c>
      <c r="BS36" s="71">
        <f>(((Assumptions!$C$27-BS23)/2*((Assumptions!$C$27-BS23+1))/(Assumptions!$C$27/2*(Assumptions!$C$27+1))))</f>
        <v>0</v>
      </c>
      <c r="BT36" s="71">
        <f>(((Assumptions!$C$27-BT23)/2*((Assumptions!$C$27-BT23+1))/(Assumptions!$C$27/2*(Assumptions!$C$27+1))))</f>
        <v>0</v>
      </c>
      <c r="BU36" s="50" t="str">
        <f t="shared" si="18"/>
        <v>Mar</v>
      </c>
      <c r="BV36" s="71">
        <f>(((Assumptions!$C$27-BV23)/2*((Assumptions!$C$27-BV23+1))/(Assumptions!$C$27/2*(Assumptions!$C$27+1))))</f>
        <v>0.69672131147540983</v>
      </c>
      <c r="BW36" s="71">
        <f>(((Assumptions!$C$27-BW23)/2*((Assumptions!$C$27-BW23+1))/(Assumptions!$C$27/2*(Assumptions!$C$27+1))))</f>
        <v>0.40491803278688526</v>
      </c>
      <c r="BX36" s="71">
        <f>(((Assumptions!$C$27-BX23)/2*((Assumptions!$C$27-BX23+1))/(Assumptions!$C$27/2*(Assumptions!$C$27+1))))</f>
        <v>0.19180327868852459</v>
      </c>
      <c r="BY36" s="71">
        <f>(((Assumptions!$C$27-BY23)/2*((Assumptions!$C$27-BY23+1))/(Assumptions!$C$27/2*(Assumptions!$C$27+1))))</f>
        <v>5.737704918032787E-2</v>
      </c>
      <c r="BZ36" s="71">
        <f>(((Assumptions!$C$27-BZ23)/2*((Assumptions!$C$27-BZ23+1))/(Assumptions!$C$27/2*(Assumptions!$C$27+1))))</f>
        <v>1.639344262295082E-3</v>
      </c>
      <c r="CA36" s="71">
        <f>(((Assumptions!$C$27-CA23)/2*((Assumptions!$C$27-CA23+1))/(Assumptions!$C$27/2*(Assumptions!$C$27+1))))</f>
        <v>0</v>
      </c>
      <c r="CB36" s="71">
        <f>(((Assumptions!$C$27-CB23)/2*((Assumptions!$C$27-CB23+1))/(Assumptions!$C$27/2*(Assumptions!$C$27+1))))</f>
        <v>0</v>
      </c>
      <c r="CC36" s="71">
        <f>(((Assumptions!$C$27-CC23)/2*((Assumptions!$C$27-CC23+1))/(Assumptions!$C$27/2*(Assumptions!$C$27+1))))</f>
        <v>0</v>
      </c>
      <c r="CD36" s="50" t="str">
        <f t="shared" si="19"/>
        <v>Mar</v>
      </c>
      <c r="CE36" s="71">
        <f>(((Assumptions!$C$27-CE23)/2*((Assumptions!$C$27-CE23+1))/(Assumptions!$C$27/2*(Assumptions!$C$27+1))))</f>
        <v>0.69672131147540983</v>
      </c>
      <c r="CF36" s="71">
        <f>(((Assumptions!$C$27-CF23)/2*((Assumptions!$C$27-CF23+1))/(Assumptions!$C$27/2*(Assumptions!$C$27+1))))</f>
        <v>0.40491803278688526</v>
      </c>
      <c r="CG36" s="71">
        <f>(((Assumptions!$C$27-CG23)/2*((Assumptions!$C$27-CG23+1))/(Assumptions!$C$27/2*(Assumptions!$C$27+1))))</f>
        <v>0.19180327868852459</v>
      </c>
      <c r="CH36" s="71">
        <f>(((Assumptions!$C$27-CH23)/2*((Assumptions!$C$27-CH23+1))/(Assumptions!$C$27/2*(Assumptions!$C$27+1))))</f>
        <v>5.737704918032787E-2</v>
      </c>
      <c r="CI36" s="71">
        <f>(((Assumptions!$C$27-CI23)/2*((Assumptions!$C$27-CI23+1))/(Assumptions!$C$27/2*(Assumptions!$C$27+1))))</f>
        <v>1.639344262295082E-3</v>
      </c>
      <c r="CJ36" s="71">
        <f>(((Assumptions!$C$27-CJ23)/2*((Assumptions!$C$27-CJ23+1))/(Assumptions!$C$27/2*(Assumptions!$C$27+1))))</f>
        <v>0</v>
      </c>
      <c r="CK36" s="71">
        <f>(((Assumptions!$C$27-CK23)/2*((Assumptions!$C$27-CK23+1))/(Assumptions!$C$27/2*(Assumptions!$C$27+1))))</f>
        <v>0</v>
      </c>
      <c r="CL36" s="71">
        <f>(((Assumptions!$C$27-CL23)/2*((Assumptions!$C$27-CL23+1))/(Assumptions!$C$27/2*(Assumptions!$C$27+1))))</f>
        <v>0</v>
      </c>
    </row>
    <row r="37" spans="1:90" ht="13.7" customHeight="1">
      <c r="A37" s="50" t="str">
        <f t="shared" si="10"/>
        <v>Apr</v>
      </c>
      <c r="B37" s="70">
        <f>(((Assumptions!$C$27-B24)/2*((Assumptions!$C$27-B24+1))/(Assumptions!$C$27/2*(Assumptions!$C$27+1))))</f>
        <v>0.72459016393442621</v>
      </c>
      <c r="C37" s="70">
        <f>(((Assumptions!$C$27-C24)/2*((Assumptions!$C$27-C24+1))/(Assumptions!$C$27/2*(Assumptions!$C$27+1))))</f>
        <v>0.42622950819672129</v>
      </c>
      <c r="D37" s="70">
        <f>(((Assumptions!$C$27-D24)/2*((Assumptions!$C$27-D24+1))/(Assumptions!$C$27/2*(Assumptions!$C$27+1))))</f>
        <v>0.20655737704918034</v>
      </c>
      <c r="E37" s="70">
        <f>(((Assumptions!$C$27-E24)/2*((Assumptions!$C$27-E24+1))/(Assumptions!$C$27/2*(Assumptions!$C$27+1))))</f>
        <v>6.5573770491803282E-2</v>
      </c>
      <c r="F37" s="70">
        <f>(((Assumptions!$C$27-F24)/2*((Assumptions!$C$27-F24+1))/(Assumptions!$C$27/2*(Assumptions!$C$27+1))))</f>
        <v>3.2786885245901639E-3</v>
      </c>
      <c r="G37" s="70">
        <f>(((Assumptions!$C$27-G24)/2*((Assumptions!$C$27-G24+1))/(Assumptions!$C$27/2*(Assumptions!$C$27+1))))</f>
        <v>0</v>
      </c>
      <c r="H37" s="70">
        <f>(((Assumptions!$C$27-H24)/2*((Assumptions!$C$27-H24+1))/(Assumptions!$C$27/2*(Assumptions!$C$27+1))))</f>
        <v>0</v>
      </c>
      <c r="I37" s="70">
        <f>(((Assumptions!$C$27-I24)/2*((Assumptions!$C$27-I24+1))/(Assumptions!$C$27/2*(Assumptions!$C$27+1))))</f>
        <v>0</v>
      </c>
      <c r="J37" s="68" t="str">
        <f t="shared" si="11"/>
        <v>Apr</v>
      </c>
      <c r="K37" s="70">
        <f>(((Assumptions!$C$27-K24)/2*((Assumptions!$C$27-K24+1))/(Assumptions!$C$27/2*(Assumptions!$C$27+1))))</f>
        <v>0.72459016393442621</v>
      </c>
      <c r="L37" s="71">
        <f>(((Assumptions!$C$27-L24)/2*((Assumptions!$C$27-L24+1))/(Assumptions!$C$27/2*(Assumptions!$C$27+1))))</f>
        <v>0.42622950819672129</v>
      </c>
      <c r="M37" s="71">
        <f>(((Assumptions!$C$27-M24)/2*((Assumptions!$C$27-M24+1))/(Assumptions!$C$27/2*(Assumptions!$C$27+1))))</f>
        <v>0.20655737704918034</v>
      </c>
      <c r="N37" s="71">
        <f>(((Assumptions!$C$27-N24)/2*((Assumptions!$C$27-N24+1))/(Assumptions!$C$27/2*(Assumptions!$C$27+1))))</f>
        <v>6.5573770491803282E-2</v>
      </c>
      <c r="O37" s="71">
        <f>(((Assumptions!$C$27-O24)/2*((Assumptions!$C$27-O24+1))/(Assumptions!$C$27/2*(Assumptions!$C$27+1))))</f>
        <v>3.2786885245901639E-3</v>
      </c>
      <c r="P37" s="71">
        <f>(((Assumptions!$C$27-P24)/2*((Assumptions!$C$27-P24+1))/(Assumptions!$C$27/2*(Assumptions!$C$27+1))))</f>
        <v>0</v>
      </c>
      <c r="Q37" s="71">
        <f>(((Assumptions!$C$27-Q24)/2*((Assumptions!$C$27-Q24+1))/(Assumptions!$C$27/2*(Assumptions!$C$27+1))))</f>
        <v>0</v>
      </c>
      <c r="R37" s="71">
        <f>(((Assumptions!$C$27-R24)/2*((Assumptions!$C$27-R24+1))/(Assumptions!$C$27/2*(Assumptions!$C$27+1))))</f>
        <v>0</v>
      </c>
      <c r="S37" s="50" t="str">
        <f t="shared" si="12"/>
        <v>Apr</v>
      </c>
      <c r="T37" s="71">
        <f>(((Assumptions!$C$27-T24)/2*((Assumptions!$C$27-T24+1))/(Assumptions!$C$27/2*(Assumptions!$C$27+1))))</f>
        <v>0.72459016393442621</v>
      </c>
      <c r="U37" s="71">
        <f>(((Assumptions!$C$27-U24)/2*((Assumptions!$C$27-U24+1))/(Assumptions!$C$27/2*(Assumptions!$C$27+1))))</f>
        <v>0.42622950819672129</v>
      </c>
      <c r="V37" s="71">
        <f>(((Assumptions!$C$27-V24)/2*((Assumptions!$C$27-V24+1))/(Assumptions!$C$27/2*(Assumptions!$C$27+1))))</f>
        <v>0.20655737704918034</v>
      </c>
      <c r="W37" s="71">
        <f>(((Assumptions!$C$27-W24)/2*((Assumptions!$C$27-W24+1))/(Assumptions!$C$27/2*(Assumptions!$C$27+1))))</f>
        <v>6.5573770491803282E-2</v>
      </c>
      <c r="X37" s="71">
        <f>(((Assumptions!$C$27-X24)/2*((Assumptions!$C$27-X24+1))/(Assumptions!$C$27/2*(Assumptions!$C$27+1))))</f>
        <v>3.2786885245901639E-3</v>
      </c>
      <c r="Y37" s="71">
        <f>(((Assumptions!$C$27-Y24)/2*((Assumptions!$C$27-Y24+1))/(Assumptions!$C$27/2*(Assumptions!$C$27+1))))</f>
        <v>0</v>
      </c>
      <c r="Z37" s="71">
        <f>(((Assumptions!$C$27-Z24)/2*((Assumptions!$C$27-Z24+1))/(Assumptions!$C$27/2*(Assumptions!$C$27+1))))</f>
        <v>0</v>
      </c>
      <c r="AA37" s="71">
        <f>(((Assumptions!$C$27-AA24)/2*((Assumptions!$C$27-AA24+1))/(Assumptions!$C$27/2*(Assumptions!$C$27+1))))</f>
        <v>0</v>
      </c>
      <c r="AB37" s="50" t="str">
        <f t="shared" si="13"/>
        <v>Apr</v>
      </c>
      <c r="AC37" s="71">
        <f>(((Assumptions!$C$27-AC24)/2*((Assumptions!$C$27-AC24+1))/(Assumptions!$C$27/2*(Assumptions!$C$27+1))))</f>
        <v>0.72459016393442621</v>
      </c>
      <c r="AD37" s="71">
        <f>(((Assumptions!$C$27-AD24)/2*((Assumptions!$C$27-AD24+1))/(Assumptions!$C$27/2*(Assumptions!$C$27+1))))</f>
        <v>0.42622950819672129</v>
      </c>
      <c r="AE37" s="71">
        <f>(((Assumptions!$C$27-AE24)/2*((Assumptions!$C$27-AE24+1))/(Assumptions!$C$27/2*(Assumptions!$C$27+1))))</f>
        <v>0.20655737704918034</v>
      </c>
      <c r="AF37" s="71">
        <f>(((Assumptions!$C$27-AF24)/2*((Assumptions!$C$27-AF24+1))/(Assumptions!$C$27/2*(Assumptions!$C$27+1))))</f>
        <v>6.5573770491803282E-2</v>
      </c>
      <c r="AG37" s="71">
        <f>(((Assumptions!$C$27-AG24)/2*((Assumptions!$C$27-AG24+1))/(Assumptions!$C$27/2*(Assumptions!$C$27+1))))</f>
        <v>3.2786885245901639E-3</v>
      </c>
      <c r="AH37" s="71">
        <f>(((Assumptions!$C$27-AH24)/2*((Assumptions!$C$27-AH24+1))/(Assumptions!$C$27/2*(Assumptions!$C$27+1))))</f>
        <v>0</v>
      </c>
      <c r="AI37" s="71">
        <f>(((Assumptions!$C$27-AI24)/2*((Assumptions!$C$27-AI24+1))/(Assumptions!$C$27/2*(Assumptions!$C$27+1))))</f>
        <v>0</v>
      </c>
      <c r="AJ37" s="71">
        <f>(((Assumptions!$C$27-AJ24)/2*((Assumptions!$C$27-AJ24+1))/(Assumptions!$C$27/2*(Assumptions!$C$27+1))))</f>
        <v>0</v>
      </c>
      <c r="AK37" s="50" t="str">
        <f t="shared" si="14"/>
        <v>Apr</v>
      </c>
      <c r="AL37" s="71">
        <f>(((Assumptions!$C$27-AL24)/2*((Assumptions!$C$27-AL24+1))/(Assumptions!$C$27/2*(Assumptions!$C$27+1))))</f>
        <v>0.72459016393442621</v>
      </c>
      <c r="AM37" s="71">
        <f>(((Assumptions!$C$27-AM24)/2*((Assumptions!$C$27-AM24+1))/(Assumptions!$C$27/2*(Assumptions!$C$27+1))))</f>
        <v>0.42622950819672129</v>
      </c>
      <c r="AN37" s="71">
        <f>(((Assumptions!$C$27-AN24)/2*((Assumptions!$C$27-AN24+1))/(Assumptions!$C$27/2*(Assumptions!$C$27+1))))</f>
        <v>0.20655737704918034</v>
      </c>
      <c r="AO37" s="71">
        <f>(((Assumptions!$C$27-AO24)/2*((Assumptions!$C$27-AO24+1))/(Assumptions!$C$27/2*(Assumptions!$C$27+1))))</f>
        <v>6.5573770491803282E-2</v>
      </c>
      <c r="AP37" s="71">
        <f>(((Assumptions!$C$27-AP24)/2*((Assumptions!$C$27-AP24+1))/(Assumptions!$C$27/2*(Assumptions!$C$27+1))))</f>
        <v>3.2786885245901639E-3</v>
      </c>
      <c r="AQ37" s="71">
        <f>(((Assumptions!$C$27-AQ24)/2*((Assumptions!$C$27-AQ24+1))/(Assumptions!$C$27/2*(Assumptions!$C$27+1))))</f>
        <v>0</v>
      </c>
      <c r="AR37" s="71">
        <f>(((Assumptions!$C$27-AR24)/2*((Assumptions!$C$27-AR24+1))/(Assumptions!$C$27/2*(Assumptions!$C$27+1))))</f>
        <v>0</v>
      </c>
      <c r="AS37" s="71">
        <f>(((Assumptions!$C$27-AS24)/2*((Assumptions!$C$27-AS24+1))/(Assumptions!$C$27/2*(Assumptions!$C$27+1))))</f>
        <v>0</v>
      </c>
      <c r="AT37" s="50" t="str">
        <f t="shared" si="15"/>
        <v>Apr</v>
      </c>
      <c r="AU37" s="71">
        <f>(((Assumptions!$C$27-AU24)/2*((Assumptions!$C$27-AU24+1))/(Assumptions!$C$27/2*(Assumptions!$C$27+1))))</f>
        <v>0.72459016393442621</v>
      </c>
      <c r="AV37" s="71">
        <f>(((Assumptions!$C$27-AV24)/2*((Assumptions!$C$27-AV24+1))/(Assumptions!$C$27/2*(Assumptions!$C$27+1))))</f>
        <v>0.42622950819672129</v>
      </c>
      <c r="AW37" s="71">
        <f>(((Assumptions!$C$27-AW24)/2*((Assumptions!$C$27-AW24+1))/(Assumptions!$C$27/2*(Assumptions!$C$27+1))))</f>
        <v>0.20655737704918034</v>
      </c>
      <c r="AX37" s="71">
        <f>(((Assumptions!$C$27-AX24)/2*((Assumptions!$C$27-AX24+1))/(Assumptions!$C$27/2*(Assumptions!$C$27+1))))</f>
        <v>6.5573770491803282E-2</v>
      </c>
      <c r="AY37" s="71">
        <f>(((Assumptions!$C$27-AY24)/2*((Assumptions!$C$27-AY24+1))/(Assumptions!$C$27/2*(Assumptions!$C$27+1))))</f>
        <v>3.2786885245901639E-3</v>
      </c>
      <c r="AZ37" s="71">
        <f>(((Assumptions!$C$27-AZ24)/2*((Assumptions!$C$27-AZ24+1))/(Assumptions!$C$27/2*(Assumptions!$C$27+1))))</f>
        <v>0</v>
      </c>
      <c r="BA37" s="71">
        <f>(((Assumptions!$C$27-BA24)/2*((Assumptions!$C$27-BA24+1))/(Assumptions!$C$27/2*(Assumptions!$C$27+1))))</f>
        <v>0</v>
      </c>
      <c r="BB37" s="71">
        <f>(((Assumptions!$C$27-BB24)/2*((Assumptions!$C$27-BB24+1))/(Assumptions!$C$27/2*(Assumptions!$C$27+1))))</f>
        <v>0</v>
      </c>
      <c r="BC37" s="50" t="str">
        <f t="shared" si="16"/>
        <v>Apr</v>
      </c>
      <c r="BD37" s="71">
        <f>(((Assumptions!$C$27-BD24)/2*((Assumptions!$C$27-BD24+1))/(Assumptions!$C$27/2*(Assumptions!$C$27+1))))</f>
        <v>0.72459016393442621</v>
      </c>
      <c r="BE37" s="71">
        <f>(((Assumptions!$C$27-BE24)/2*((Assumptions!$C$27-BE24+1))/(Assumptions!$C$27/2*(Assumptions!$C$27+1))))</f>
        <v>0.42622950819672129</v>
      </c>
      <c r="BF37" s="71">
        <f>(((Assumptions!$C$27-BF24)/2*((Assumptions!$C$27-BF24+1))/(Assumptions!$C$27/2*(Assumptions!$C$27+1))))</f>
        <v>0.20655737704918034</v>
      </c>
      <c r="BG37" s="71">
        <f>(((Assumptions!$C$27-BG24)/2*((Assumptions!$C$27-BG24+1))/(Assumptions!$C$27/2*(Assumptions!$C$27+1))))</f>
        <v>6.5573770491803282E-2</v>
      </c>
      <c r="BH37" s="71">
        <f>(((Assumptions!$C$27-BH24)/2*((Assumptions!$C$27-BH24+1))/(Assumptions!$C$27/2*(Assumptions!$C$27+1))))</f>
        <v>3.2786885245901639E-3</v>
      </c>
      <c r="BI37" s="71">
        <f>(((Assumptions!$C$27-BI24)/2*((Assumptions!$C$27-BI24+1))/(Assumptions!$C$27/2*(Assumptions!$C$27+1))))</f>
        <v>0</v>
      </c>
      <c r="BJ37" s="71">
        <f>(((Assumptions!$C$27-BJ24)/2*((Assumptions!$C$27-BJ24+1))/(Assumptions!$C$27/2*(Assumptions!$C$27+1))))</f>
        <v>0</v>
      </c>
      <c r="BK37" s="71">
        <f>(((Assumptions!$C$27-BK24)/2*((Assumptions!$C$27-BK24+1))/(Assumptions!$C$27/2*(Assumptions!$C$27+1))))</f>
        <v>0</v>
      </c>
      <c r="BL37" s="50" t="str">
        <f t="shared" si="17"/>
        <v>Apr</v>
      </c>
      <c r="BM37" s="71">
        <f>(((Assumptions!$C$27-BM24)/2*((Assumptions!$C$27-BM24+1))/(Assumptions!$C$27/2*(Assumptions!$C$27+1))))</f>
        <v>0.72459016393442621</v>
      </c>
      <c r="BN37" s="71">
        <f>(((Assumptions!$C$27-BN24)/2*((Assumptions!$C$27-BN24+1))/(Assumptions!$C$27/2*(Assumptions!$C$27+1))))</f>
        <v>0.42622950819672129</v>
      </c>
      <c r="BO37" s="71">
        <f>(((Assumptions!$C$27-BO24)/2*((Assumptions!$C$27-BO24+1))/(Assumptions!$C$27/2*(Assumptions!$C$27+1))))</f>
        <v>0.20655737704918034</v>
      </c>
      <c r="BP37" s="71">
        <f>(((Assumptions!$C$27-BP24)/2*((Assumptions!$C$27-BP24+1))/(Assumptions!$C$27/2*(Assumptions!$C$27+1))))</f>
        <v>6.5573770491803282E-2</v>
      </c>
      <c r="BQ37" s="71">
        <f>(((Assumptions!$C$27-BQ24)/2*((Assumptions!$C$27-BQ24+1))/(Assumptions!$C$27/2*(Assumptions!$C$27+1))))</f>
        <v>3.2786885245901639E-3</v>
      </c>
      <c r="BR37" s="71">
        <f>(((Assumptions!$C$27-BR24)/2*((Assumptions!$C$27-BR24+1))/(Assumptions!$C$27/2*(Assumptions!$C$27+1))))</f>
        <v>0</v>
      </c>
      <c r="BS37" s="71">
        <f>(((Assumptions!$C$27-BS24)/2*((Assumptions!$C$27-BS24+1))/(Assumptions!$C$27/2*(Assumptions!$C$27+1))))</f>
        <v>0</v>
      </c>
      <c r="BT37" s="71">
        <f>(((Assumptions!$C$27-BT24)/2*((Assumptions!$C$27-BT24+1))/(Assumptions!$C$27/2*(Assumptions!$C$27+1))))</f>
        <v>0</v>
      </c>
      <c r="BU37" s="50" t="str">
        <f t="shared" si="18"/>
        <v>Apr</v>
      </c>
      <c r="BV37" s="71">
        <f>(((Assumptions!$C$27-BV24)/2*((Assumptions!$C$27-BV24+1))/(Assumptions!$C$27/2*(Assumptions!$C$27+1))))</f>
        <v>0.72459016393442621</v>
      </c>
      <c r="BW37" s="71">
        <f>(((Assumptions!$C$27-BW24)/2*((Assumptions!$C$27-BW24+1))/(Assumptions!$C$27/2*(Assumptions!$C$27+1))))</f>
        <v>0.42622950819672129</v>
      </c>
      <c r="BX37" s="71">
        <f>(((Assumptions!$C$27-BX24)/2*((Assumptions!$C$27-BX24+1))/(Assumptions!$C$27/2*(Assumptions!$C$27+1))))</f>
        <v>0.20655737704918034</v>
      </c>
      <c r="BY37" s="71">
        <f>(((Assumptions!$C$27-BY24)/2*((Assumptions!$C$27-BY24+1))/(Assumptions!$C$27/2*(Assumptions!$C$27+1))))</f>
        <v>6.5573770491803282E-2</v>
      </c>
      <c r="BZ37" s="71">
        <f>(((Assumptions!$C$27-BZ24)/2*((Assumptions!$C$27-BZ24+1))/(Assumptions!$C$27/2*(Assumptions!$C$27+1))))</f>
        <v>3.2786885245901639E-3</v>
      </c>
      <c r="CA37" s="71">
        <f>(((Assumptions!$C$27-CA24)/2*((Assumptions!$C$27-CA24+1))/(Assumptions!$C$27/2*(Assumptions!$C$27+1))))</f>
        <v>0</v>
      </c>
      <c r="CB37" s="71">
        <f>(((Assumptions!$C$27-CB24)/2*((Assumptions!$C$27-CB24+1))/(Assumptions!$C$27/2*(Assumptions!$C$27+1))))</f>
        <v>0</v>
      </c>
      <c r="CC37" s="71">
        <f>(((Assumptions!$C$27-CC24)/2*((Assumptions!$C$27-CC24+1))/(Assumptions!$C$27/2*(Assumptions!$C$27+1))))</f>
        <v>0</v>
      </c>
      <c r="CD37" s="50" t="str">
        <f t="shared" si="19"/>
        <v>Apr</v>
      </c>
      <c r="CE37" s="71">
        <f>(((Assumptions!$C$27-CE24)/2*((Assumptions!$C$27-CE24+1))/(Assumptions!$C$27/2*(Assumptions!$C$27+1))))</f>
        <v>0.72459016393442621</v>
      </c>
      <c r="CF37" s="71">
        <f>(((Assumptions!$C$27-CF24)/2*((Assumptions!$C$27-CF24+1))/(Assumptions!$C$27/2*(Assumptions!$C$27+1))))</f>
        <v>0.42622950819672129</v>
      </c>
      <c r="CG37" s="71">
        <f>(((Assumptions!$C$27-CG24)/2*((Assumptions!$C$27-CG24+1))/(Assumptions!$C$27/2*(Assumptions!$C$27+1))))</f>
        <v>0.20655737704918034</v>
      </c>
      <c r="CH37" s="71">
        <f>(((Assumptions!$C$27-CH24)/2*((Assumptions!$C$27-CH24+1))/(Assumptions!$C$27/2*(Assumptions!$C$27+1))))</f>
        <v>6.5573770491803282E-2</v>
      </c>
      <c r="CI37" s="71">
        <f>(((Assumptions!$C$27-CI24)/2*((Assumptions!$C$27-CI24+1))/(Assumptions!$C$27/2*(Assumptions!$C$27+1))))</f>
        <v>3.2786885245901639E-3</v>
      </c>
      <c r="CJ37" s="71">
        <f>(((Assumptions!$C$27-CJ24)/2*((Assumptions!$C$27-CJ24+1))/(Assumptions!$C$27/2*(Assumptions!$C$27+1))))</f>
        <v>0</v>
      </c>
      <c r="CK37" s="71">
        <f>(((Assumptions!$C$27-CK24)/2*((Assumptions!$C$27-CK24+1))/(Assumptions!$C$27/2*(Assumptions!$C$27+1))))</f>
        <v>0</v>
      </c>
      <c r="CL37" s="71">
        <f>(((Assumptions!$C$27-CL24)/2*((Assumptions!$C$27-CL24+1))/(Assumptions!$C$27/2*(Assumptions!$C$27+1))))</f>
        <v>0</v>
      </c>
    </row>
    <row r="38" spans="1:90" ht="13.7" customHeight="1">
      <c r="A38" s="50" t="str">
        <f t="shared" si="10"/>
        <v>May</v>
      </c>
      <c r="B38" s="70">
        <f>(((Assumptions!$C$27-B25)/2*((Assumptions!$C$27-B25+1))/(Assumptions!$C$27/2*(Assumptions!$C$27+1))))</f>
        <v>0.75300546448087435</v>
      </c>
      <c r="C38" s="70">
        <f>(((Assumptions!$C$27-C25)/2*((Assumptions!$C$27-C25+1))/(Assumptions!$C$27/2*(Assumptions!$C$27+1))))</f>
        <v>0.44808743169398907</v>
      </c>
      <c r="D38" s="70">
        <f>(((Assumptions!$C$27-D25)/2*((Assumptions!$C$27-D25+1))/(Assumptions!$C$27/2*(Assumptions!$C$27+1))))</f>
        <v>0.22185792349726777</v>
      </c>
      <c r="E38" s="70">
        <f>(((Assumptions!$C$27-E25)/2*((Assumptions!$C$27-E25+1))/(Assumptions!$C$27/2*(Assumptions!$C$27+1))))</f>
        <v>7.4316939890710379E-2</v>
      </c>
      <c r="F38" s="70">
        <f>(((Assumptions!$C$27-F25)/2*((Assumptions!$C$27-F25+1))/(Assumptions!$C$27/2*(Assumptions!$C$27+1))))</f>
        <v>5.4644808743169399E-3</v>
      </c>
      <c r="G38" s="70">
        <f>(((Assumptions!$C$27-G25)/2*((Assumptions!$C$27-G25+1))/(Assumptions!$C$27/2*(Assumptions!$C$27+1))))</f>
        <v>0</v>
      </c>
      <c r="H38" s="70">
        <f>(((Assumptions!$C$27-H25)/2*((Assumptions!$C$27-H25+1))/(Assumptions!$C$27/2*(Assumptions!$C$27+1))))</f>
        <v>0</v>
      </c>
      <c r="I38" s="70">
        <f>(((Assumptions!$C$27-I25)/2*((Assumptions!$C$27-I25+1))/(Assumptions!$C$27/2*(Assumptions!$C$27+1))))</f>
        <v>0</v>
      </c>
      <c r="J38" s="68" t="str">
        <f t="shared" si="11"/>
        <v>May</v>
      </c>
      <c r="K38" s="70">
        <f>(((Assumptions!$C$27-K25)/2*((Assumptions!$C$27-K25+1))/(Assumptions!$C$27/2*(Assumptions!$C$27+1))))</f>
        <v>0.75300546448087435</v>
      </c>
      <c r="L38" s="71">
        <f>(((Assumptions!$C$27-L25)/2*((Assumptions!$C$27-L25+1))/(Assumptions!$C$27/2*(Assumptions!$C$27+1))))</f>
        <v>0.44808743169398907</v>
      </c>
      <c r="M38" s="71">
        <f>(((Assumptions!$C$27-M25)/2*((Assumptions!$C$27-M25+1))/(Assumptions!$C$27/2*(Assumptions!$C$27+1))))</f>
        <v>0.22185792349726777</v>
      </c>
      <c r="N38" s="71">
        <f>(((Assumptions!$C$27-N25)/2*((Assumptions!$C$27-N25+1))/(Assumptions!$C$27/2*(Assumptions!$C$27+1))))</f>
        <v>7.4316939890710379E-2</v>
      </c>
      <c r="O38" s="71">
        <f>(((Assumptions!$C$27-O25)/2*((Assumptions!$C$27-O25+1))/(Assumptions!$C$27/2*(Assumptions!$C$27+1))))</f>
        <v>5.4644808743169399E-3</v>
      </c>
      <c r="P38" s="71">
        <f>(((Assumptions!$C$27-P25)/2*((Assumptions!$C$27-P25+1))/(Assumptions!$C$27/2*(Assumptions!$C$27+1))))</f>
        <v>0</v>
      </c>
      <c r="Q38" s="71">
        <f>(((Assumptions!$C$27-Q25)/2*((Assumptions!$C$27-Q25+1))/(Assumptions!$C$27/2*(Assumptions!$C$27+1))))</f>
        <v>0</v>
      </c>
      <c r="R38" s="71">
        <f>(((Assumptions!$C$27-R25)/2*((Assumptions!$C$27-R25+1))/(Assumptions!$C$27/2*(Assumptions!$C$27+1))))</f>
        <v>0</v>
      </c>
      <c r="S38" s="50" t="str">
        <f t="shared" si="12"/>
        <v>May</v>
      </c>
      <c r="T38" s="71">
        <f>(((Assumptions!$C$27-T25)/2*((Assumptions!$C$27-T25+1))/(Assumptions!$C$27/2*(Assumptions!$C$27+1))))</f>
        <v>0.75300546448087435</v>
      </c>
      <c r="U38" s="71">
        <f>(((Assumptions!$C$27-U25)/2*((Assumptions!$C$27-U25+1))/(Assumptions!$C$27/2*(Assumptions!$C$27+1))))</f>
        <v>0.44808743169398907</v>
      </c>
      <c r="V38" s="71">
        <f>(((Assumptions!$C$27-V25)/2*((Assumptions!$C$27-V25+1))/(Assumptions!$C$27/2*(Assumptions!$C$27+1))))</f>
        <v>0.22185792349726777</v>
      </c>
      <c r="W38" s="71">
        <f>(((Assumptions!$C$27-W25)/2*((Assumptions!$C$27-W25+1))/(Assumptions!$C$27/2*(Assumptions!$C$27+1))))</f>
        <v>7.4316939890710379E-2</v>
      </c>
      <c r="X38" s="71">
        <f>(((Assumptions!$C$27-X25)/2*((Assumptions!$C$27-X25+1))/(Assumptions!$C$27/2*(Assumptions!$C$27+1))))</f>
        <v>5.4644808743169399E-3</v>
      </c>
      <c r="Y38" s="71">
        <f>(((Assumptions!$C$27-Y25)/2*((Assumptions!$C$27-Y25+1))/(Assumptions!$C$27/2*(Assumptions!$C$27+1))))</f>
        <v>0</v>
      </c>
      <c r="Z38" s="71">
        <f>(((Assumptions!$C$27-Z25)/2*((Assumptions!$C$27-Z25+1))/(Assumptions!$C$27/2*(Assumptions!$C$27+1))))</f>
        <v>0</v>
      </c>
      <c r="AA38" s="71">
        <f>(((Assumptions!$C$27-AA25)/2*((Assumptions!$C$27-AA25+1))/(Assumptions!$C$27/2*(Assumptions!$C$27+1))))</f>
        <v>0</v>
      </c>
      <c r="AB38" s="50" t="str">
        <f t="shared" si="13"/>
        <v>May</v>
      </c>
      <c r="AC38" s="71">
        <f>(((Assumptions!$C$27-AC25)/2*((Assumptions!$C$27-AC25+1))/(Assumptions!$C$27/2*(Assumptions!$C$27+1))))</f>
        <v>0.75300546448087435</v>
      </c>
      <c r="AD38" s="71">
        <f>(((Assumptions!$C$27-AD25)/2*((Assumptions!$C$27-AD25+1))/(Assumptions!$C$27/2*(Assumptions!$C$27+1))))</f>
        <v>0.44808743169398907</v>
      </c>
      <c r="AE38" s="71">
        <f>(((Assumptions!$C$27-AE25)/2*((Assumptions!$C$27-AE25+1))/(Assumptions!$C$27/2*(Assumptions!$C$27+1))))</f>
        <v>0.22185792349726777</v>
      </c>
      <c r="AF38" s="71">
        <f>(((Assumptions!$C$27-AF25)/2*((Assumptions!$C$27-AF25+1))/(Assumptions!$C$27/2*(Assumptions!$C$27+1))))</f>
        <v>7.4316939890710379E-2</v>
      </c>
      <c r="AG38" s="71">
        <f>(((Assumptions!$C$27-AG25)/2*((Assumptions!$C$27-AG25+1))/(Assumptions!$C$27/2*(Assumptions!$C$27+1))))</f>
        <v>5.4644808743169399E-3</v>
      </c>
      <c r="AH38" s="71">
        <f>(((Assumptions!$C$27-AH25)/2*((Assumptions!$C$27-AH25+1))/(Assumptions!$C$27/2*(Assumptions!$C$27+1))))</f>
        <v>0</v>
      </c>
      <c r="AI38" s="71">
        <f>(((Assumptions!$C$27-AI25)/2*((Assumptions!$C$27-AI25+1))/(Assumptions!$C$27/2*(Assumptions!$C$27+1))))</f>
        <v>0</v>
      </c>
      <c r="AJ38" s="71">
        <f>(((Assumptions!$C$27-AJ25)/2*((Assumptions!$C$27-AJ25+1))/(Assumptions!$C$27/2*(Assumptions!$C$27+1))))</f>
        <v>0</v>
      </c>
      <c r="AK38" s="50" t="str">
        <f t="shared" si="14"/>
        <v>May</v>
      </c>
      <c r="AL38" s="71">
        <f>(((Assumptions!$C$27-AL25)/2*((Assumptions!$C$27-AL25+1))/(Assumptions!$C$27/2*(Assumptions!$C$27+1))))</f>
        <v>0.75300546448087435</v>
      </c>
      <c r="AM38" s="71">
        <f>(((Assumptions!$C$27-AM25)/2*((Assumptions!$C$27-AM25+1))/(Assumptions!$C$27/2*(Assumptions!$C$27+1))))</f>
        <v>0.44808743169398907</v>
      </c>
      <c r="AN38" s="71">
        <f>(((Assumptions!$C$27-AN25)/2*((Assumptions!$C$27-AN25+1))/(Assumptions!$C$27/2*(Assumptions!$C$27+1))))</f>
        <v>0.22185792349726777</v>
      </c>
      <c r="AO38" s="71">
        <f>(((Assumptions!$C$27-AO25)/2*((Assumptions!$C$27-AO25+1))/(Assumptions!$C$27/2*(Assumptions!$C$27+1))))</f>
        <v>7.4316939890710379E-2</v>
      </c>
      <c r="AP38" s="71">
        <f>(((Assumptions!$C$27-AP25)/2*((Assumptions!$C$27-AP25+1))/(Assumptions!$C$27/2*(Assumptions!$C$27+1))))</f>
        <v>5.4644808743169399E-3</v>
      </c>
      <c r="AQ38" s="71">
        <f>(((Assumptions!$C$27-AQ25)/2*((Assumptions!$C$27-AQ25+1))/(Assumptions!$C$27/2*(Assumptions!$C$27+1))))</f>
        <v>0</v>
      </c>
      <c r="AR38" s="71">
        <f>(((Assumptions!$C$27-AR25)/2*((Assumptions!$C$27-AR25+1))/(Assumptions!$C$27/2*(Assumptions!$C$27+1))))</f>
        <v>0</v>
      </c>
      <c r="AS38" s="71">
        <f>(((Assumptions!$C$27-AS25)/2*((Assumptions!$C$27-AS25+1))/(Assumptions!$C$27/2*(Assumptions!$C$27+1))))</f>
        <v>0</v>
      </c>
      <c r="AT38" s="50" t="str">
        <f t="shared" si="15"/>
        <v>May</v>
      </c>
      <c r="AU38" s="71">
        <f>(((Assumptions!$C$27-AU25)/2*((Assumptions!$C$27-AU25+1))/(Assumptions!$C$27/2*(Assumptions!$C$27+1))))</f>
        <v>0.75300546448087435</v>
      </c>
      <c r="AV38" s="71">
        <f>(((Assumptions!$C$27-AV25)/2*((Assumptions!$C$27-AV25+1))/(Assumptions!$C$27/2*(Assumptions!$C$27+1))))</f>
        <v>0.44808743169398907</v>
      </c>
      <c r="AW38" s="71">
        <f>(((Assumptions!$C$27-AW25)/2*((Assumptions!$C$27-AW25+1))/(Assumptions!$C$27/2*(Assumptions!$C$27+1))))</f>
        <v>0.22185792349726777</v>
      </c>
      <c r="AX38" s="71">
        <f>(((Assumptions!$C$27-AX25)/2*((Assumptions!$C$27-AX25+1))/(Assumptions!$C$27/2*(Assumptions!$C$27+1))))</f>
        <v>7.4316939890710379E-2</v>
      </c>
      <c r="AY38" s="71">
        <f>(((Assumptions!$C$27-AY25)/2*((Assumptions!$C$27-AY25+1))/(Assumptions!$C$27/2*(Assumptions!$C$27+1))))</f>
        <v>5.4644808743169399E-3</v>
      </c>
      <c r="AZ38" s="71">
        <f>(((Assumptions!$C$27-AZ25)/2*((Assumptions!$C$27-AZ25+1))/(Assumptions!$C$27/2*(Assumptions!$C$27+1))))</f>
        <v>0</v>
      </c>
      <c r="BA38" s="71">
        <f>(((Assumptions!$C$27-BA25)/2*((Assumptions!$C$27-BA25+1))/(Assumptions!$C$27/2*(Assumptions!$C$27+1))))</f>
        <v>0</v>
      </c>
      <c r="BB38" s="71">
        <f>(((Assumptions!$C$27-BB25)/2*((Assumptions!$C$27-BB25+1))/(Assumptions!$C$27/2*(Assumptions!$C$27+1))))</f>
        <v>0</v>
      </c>
      <c r="BC38" s="50" t="str">
        <f t="shared" si="16"/>
        <v>May</v>
      </c>
      <c r="BD38" s="71">
        <f>(((Assumptions!$C$27-BD25)/2*((Assumptions!$C$27-BD25+1))/(Assumptions!$C$27/2*(Assumptions!$C$27+1))))</f>
        <v>0.75300546448087435</v>
      </c>
      <c r="BE38" s="71">
        <f>(((Assumptions!$C$27-BE25)/2*((Assumptions!$C$27-BE25+1))/(Assumptions!$C$27/2*(Assumptions!$C$27+1))))</f>
        <v>0.44808743169398907</v>
      </c>
      <c r="BF38" s="71">
        <f>(((Assumptions!$C$27-BF25)/2*((Assumptions!$C$27-BF25+1))/(Assumptions!$C$27/2*(Assumptions!$C$27+1))))</f>
        <v>0.22185792349726777</v>
      </c>
      <c r="BG38" s="71">
        <f>(((Assumptions!$C$27-BG25)/2*((Assumptions!$C$27-BG25+1))/(Assumptions!$C$27/2*(Assumptions!$C$27+1))))</f>
        <v>7.4316939890710379E-2</v>
      </c>
      <c r="BH38" s="71">
        <f>(((Assumptions!$C$27-BH25)/2*((Assumptions!$C$27-BH25+1))/(Assumptions!$C$27/2*(Assumptions!$C$27+1))))</f>
        <v>5.4644808743169399E-3</v>
      </c>
      <c r="BI38" s="71">
        <f>(((Assumptions!$C$27-BI25)/2*((Assumptions!$C$27-BI25+1))/(Assumptions!$C$27/2*(Assumptions!$C$27+1))))</f>
        <v>0</v>
      </c>
      <c r="BJ38" s="71">
        <f>(((Assumptions!$C$27-BJ25)/2*((Assumptions!$C$27-BJ25+1))/(Assumptions!$C$27/2*(Assumptions!$C$27+1))))</f>
        <v>0</v>
      </c>
      <c r="BK38" s="71">
        <f>(((Assumptions!$C$27-BK25)/2*((Assumptions!$C$27-BK25+1))/(Assumptions!$C$27/2*(Assumptions!$C$27+1))))</f>
        <v>0</v>
      </c>
      <c r="BL38" s="50" t="str">
        <f t="shared" si="17"/>
        <v>May</v>
      </c>
      <c r="BM38" s="71">
        <f>(((Assumptions!$C$27-BM25)/2*((Assumptions!$C$27-BM25+1))/(Assumptions!$C$27/2*(Assumptions!$C$27+1))))</f>
        <v>0.75300546448087435</v>
      </c>
      <c r="BN38" s="71">
        <f>(((Assumptions!$C$27-BN25)/2*((Assumptions!$C$27-BN25+1))/(Assumptions!$C$27/2*(Assumptions!$C$27+1))))</f>
        <v>0.44808743169398907</v>
      </c>
      <c r="BO38" s="71">
        <f>(((Assumptions!$C$27-BO25)/2*((Assumptions!$C$27-BO25+1))/(Assumptions!$C$27/2*(Assumptions!$C$27+1))))</f>
        <v>0.22185792349726777</v>
      </c>
      <c r="BP38" s="71">
        <f>(((Assumptions!$C$27-BP25)/2*((Assumptions!$C$27-BP25+1))/(Assumptions!$C$27/2*(Assumptions!$C$27+1))))</f>
        <v>7.4316939890710379E-2</v>
      </c>
      <c r="BQ38" s="71">
        <f>(((Assumptions!$C$27-BQ25)/2*((Assumptions!$C$27-BQ25+1))/(Assumptions!$C$27/2*(Assumptions!$C$27+1))))</f>
        <v>5.4644808743169399E-3</v>
      </c>
      <c r="BR38" s="71">
        <f>(((Assumptions!$C$27-BR25)/2*((Assumptions!$C$27-BR25+1))/(Assumptions!$C$27/2*(Assumptions!$C$27+1))))</f>
        <v>0</v>
      </c>
      <c r="BS38" s="71">
        <f>(((Assumptions!$C$27-BS25)/2*((Assumptions!$C$27-BS25+1))/(Assumptions!$C$27/2*(Assumptions!$C$27+1))))</f>
        <v>0</v>
      </c>
      <c r="BT38" s="71">
        <f>(((Assumptions!$C$27-BT25)/2*((Assumptions!$C$27-BT25+1))/(Assumptions!$C$27/2*(Assumptions!$C$27+1))))</f>
        <v>0</v>
      </c>
      <c r="BU38" s="50" t="str">
        <f t="shared" si="18"/>
        <v>May</v>
      </c>
      <c r="BV38" s="71">
        <f>(((Assumptions!$C$27-BV25)/2*((Assumptions!$C$27-BV25+1))/(Assumptions!$C$27/2*(Assumptions!$C$27+1))))</f>
        <v>0.75300546448087435</v>
      </c>
      <c r="BW38" s="71">
        <f>(((Assumptions!$C$27-BW25)/2*((Assumptions!$C$27-BW25+1))/(Assumptions!$C$27/2*(Assumptions!$C$27+1))))</f>
        <v>0.44808743169398907</v>
      </c>
      <c r="BX38" s="71">
        <f>(((Assumptions!$C$27-BX25)/2*((Assumptions!$C$27-BX25+1))/(Assumptions!$C$27/2*(Assumptions!$C$27+1))))</f>
        <v>0.22185792349726777</v>
      </c>
      <c r="BY38" s="71">
        <f>(((Assumptions!$C$27-BY25)/2*((Assumptions!$C$27-BY25+1))/(Assumptions!$C$27/2*(Assumptions!$C$27+1))))</f>
        <v>7.4316939890710379E-2</v>
      </c>
      <c r="BZ38" s="71">
        <f>(((Assumptions!$C$27-BZ25)/2*((Assumptions!$C$27-BZ25+1))/(Assumptions!$C$27/2*(Assumptions!$C$27+1))))</f>
        <v>5.4644808743169399E-3</v>
      </c>
      <c r="CA38" s="71">
        <f>(((Assumptions!$C$27-CA25)/2*((Assumptions!$C$27-CA25+1))/(Assumptions!$C$27/2*(Assumptions!$C$27+1))))</f>
        <v>0</v>
      </c>
      <c r="CB38" s="71">
        <f>(((Assumptions!$C$27-CB25)/2*((Assumptions!$C$27-CB25+1))/(Assumptions!$C$27/2*(Assumptions!$C$27+1))))</f>
        <v>0</v>
      </c>
      <c r="CC38" s="71">
        <f>(((Assumptions!$C$27-CC25)/2*((Assumptions!$C$27-CC25+1))/(Assumptions!$C$27/2*(Assumptions!$C$27+1))))</f>
        <v>0</v>
      </c>
      <c r="CD38" s="50" t="str">
        <f t="shared" si="19"/>
        <v>May</v>
      </c>
      <c r="CE38" s="71">
        <f>(((Assumptions!$C$27-CE25)/2*((Assumptions!$C$27-CE25+1))/(Assumptions!$C$27/2*(Assumptions!$C$27+1))))</f>
        <v>0.75300546448087435</v>
      </c>
      <c r="CF38" s="71">
        <f>(((Assumptions!$C$27-CF25)/2*((Assumptions!$C$27-CF25+1))/(Assumptions!$C$27/2*(Assumptions!$C$27+1))))</f>
        <v>0.44808743169398907</v>
      </c>
      <c r="CG38" s="71">
        <f>(((Assumptions!$C$27-CG25)/2*((Assumptions!$C$27-CG25+1))/(Assumptions!$C$27/2*(Assumptions!$C$27+1))))</f>
        <v>0.22185792349726777</v>
      </c>
      <c r="CH38" s="71">
        <f>(((Assumptions!$C$27-CH25)/2*((Assumptions!$C$27-CH25+1))/(Assumptions!$C$27/2*(Assumptions!$C$27+1))))</f>
        <v>7.4316939890710379E-2</v>
      </c>
      <c r="CI38" s="71">
        <f>(((Assumptions!$C$27-CI25)/2*((Assumptions!$C$27-CI25+1))/(Assumptions!$C$27/2*(Assumptions!$C$27+1))))</f>
        <v>5.4644808743169399E-3</v>
      </c>
      <c r="CJ38" s="71">
        <f>(((Assumptions!$C$27-CJ25)/2*((Assumptions!$C$27-CJ25+1))/(Assumptions!$C$27/2*(Assumptions!$C$27+1))))</f>
        <v>0</v>
      </c>
      <c r="CK38" s="71">
        <f>(((Assumptions!$C$27-CK25)/2*((Assumptions!$C$27-CK25+1))/(Assumptions!$C$27/2*(Assumptions!$C$27+1))))</f>
        <v>0</v>
      </c>
      <c r="CL38" s="71">
        <f>(((Assumptions!$C$27-CL25)/2*((Assumptions!$C$27-CL25+1))/(Assumptions!$C$27/2*(Assumptions!$C$27+1))))</f>
        <v>0</v>
      </c>
    </row>
    <row r="39" spans="1:90" ht="13.7" customHeight="1">
      <c r="A39" s="50" t="str">
        <f t="shared" si="10"/>
        <v>Jun</v>
      </c>
      <c r="B39" s="70">
        <f>(((Assumptions!$C$27-B26)/2*((Assumptions!$C$27-B26+1))/(Assumptions!$C$27/2*(Assumptions!$C$27+1))))</f>
        <v>0.78196721311475414</v>
      </c>
      <c r="C39" s="70">
        <f>(((Assumptions!$C$27-C26)/2*((Assumptions!$C$27-C26+1))/(Assumptions!$C$27/2*(Assumptions!$C$27+1))))</f>
        <v>0.4704918032786885</v>
      </c>
      <c r="D39" s="70">
        <f>(((Assumptions!$C$27-D26)/2*((Assumptions!$C$27-D26+1))/(Assumptions!$C$27/2*(Assumptions!$C$27+1))))</f>
        <v>0.23770491803278687</v>
      </c>
      <c r="E39" s="70">
        <f>(((Assumptions!$C$27-E26)/2*((Assumptions!$C$27-E26+1))/(Assumptions!$C$27/2*(Assumptions!$C$27+1))))</f>
        <v>8.3606557377049182E-2</v>
      </c>
      <c r="F39" s="70">
        <f>(((Assumptions!$C$27-F26)/2*((Assumptions!$C$27-F26+1))/(Assumptions!$C$27/2*(Assumptions!$C$27+1))))</f>
        <v>8.1967213114754103E-3</v>
      </c>
      <c r="G39" s="70">
        <f>(((Assumptions!$C$27-G26)/2*((Assumptions!$C$27-G26+1))/(Assumptions!$C$27/2*(Assumptions!$C$27+1))))</f>
        <v>0</v>
      </c>
      <c r="H39" s="70">
        <f>(((Assumptions!$C$27-H26)/2*((Assumptions!$C$27-H26+1))/(Assumptions!$C$27/2*(Assumptions!$C$27+1))))</f>
        <v>0</v>
      </c>
      <c r="I39" s="70">
        <f>(((Assumptions!$C$27-I26)/2*((Assumptions!$C$27-I26+1))/(Assumptions!$C$27/2*(Assumptions!$C$27+1))))</f>
        <v>0</v>
      </c>
      <c r="J39" s="68" t="str">
        <f t="shared" si="11"/>
        <v>Jun</v>
      </c>
      <c r="K39" s="70">
        <f>(((Assumptions!$C$27-K26)/2*((Assumptions!$C$27-K26+1))/(Assumptions!$C$27/2*(Assumptions!$C$27+1))))</f>
        <v>0.78196721311475414</v>
      </c>
      <c r="L39" s="71">
        <f>(((Assumptions!$C$27-L26)/2*((Assumptions!$C$27-L26+1))/(Assumptions!$C$27/2*(Assumptions!$C$27+1))))</f>
        <v>0.4704918032786885</v>
      </c>
      <c r="M39" s="71">
        <f>(((Assumptions!$C$27-M26)/2*((Assumptions!$C$27-M26+1))/(Assumptions!$C$27/2*(Assumptions!$C$27+1))))</f>
        <v>0.23770491803278687</v>
      </c>
      <c r="N39" s="71">
        <f>(((Assumptions!$C$27-N26)/2*((Assumptions!$C$27-N26+1))/(Assumptions!$C$27/2*(Assumptions!$C$27+1))))</f>
        <v>8.3606557377049182E-2</v>
      </c>
      <c r="O39" s="71">
        <f>(((Assumptions!$C$27-O26)/2*((Assumptions!$C$27-O26+1))/(Assumptions!$C$27/2*(Assumptions!$C$27+1))))</f>
        <v>8.1967213114754103E-3</v>
      </c>
      <c r="P39" s="71">
        <f>(((Assumptions!$C$27-P26)/2*((Assumptions!$C$27-P26+1))/(Assumptions!$C$27/2*(Assumptions!$C$27+1))))</f>
        <v>0</v>
      </c>
      <c r="Q39" s="71">
        <f>(((Assumptions!$C$27-Q26)/2*((Assumptions!$C$27-Q26+1))/(Assumptions!$C$27/2*(Assumptions!$C$27+1))))</f>
        <v>0</v>
      </c>
      <c r="R39" s="71">
        <f>(((Assumptions!$C$27-R26)/2*((Assumptions!$C$27-R26+1))/(Assumptions!$C$27/2*(Assumptions!$C$27+1))))</f>
        <v>0</v>
      </c>
      <c r="S39" s="50" t="str">
        <f t="shared" si="12"/>
        <v>Jun</v>
      </c>
      <c r="T39" s="71">
        <f>(((Assumptions!$C$27-T26)/2*((Assumptions!$C$27-T26+1))/(Assumptions!$C$27/2*(Assumptions!$C$27+1))))</f>
        <v>0.78196721311475414</v>
      </c>
      <c r="U39" s="71">
        <f>(((Assumptions!$C$27-U26)/2*((Assumptions!$C$27-U26+1))/(Assumptions!$C$27/2*(Assumptions!$C$27+1))))</f>
        <v>0.4704918032786885</v>
      </c>
      <c r="V39" s="71">
        <f>(((Assumptions!$C$27-V26)/2*((Assumptions!$C$27-V26+1))/(Assumptions!$C$27/2*(Assumptions!$C$27+1))))</f>
        <v>0.23770491803278687</v>
      </c>
      <c r="W39" s="71">
        <f>(((Assumptions!$C$27-W26)/2*((Assumptions!$C$27-W26+1))/(Assumptions!$C$27/2*(Assumptions!$C$27+1))))</f>
        <v>8.3606557377049182E-2</v>
      </c>
      <c r="X39" s="71">
        <f>(((Assumptions!$C$27-X26)/2*((Assumptions!$C$27-X26+1))/(Assumptions!$C$27/2*(Assumptions!$C$27+1))))</f>
        <v>8.1967213114754103E-3</v>
      </c>
      <c r="Y39" s="71">
        <f>(((Assumptions!$C$27-Y26)/2*((Assumptions!$C$27-Y26+1))/(Assumptions!$C$27/2*(Assumptions!$C$27+1))))</f>
        <v>0</v>
      </c>
      <c r="Z39" s="71">
        <f>(((Assumptions!$C$27-Z26)/2*((Assumptions!$C$27-Z26+1))/(Assumptions!$C$27/2*(Assumptions!$C$27+1))))</f>
        <v>0</v>
      </c>
      <c r="AA39" s="71">
        <f>(((Assumptions!$C$27-AA26)/2*((Assumptions!$C$27-AA26+1))/(Assumptions!$C$27/2*(Assumptions!$C$27+1))))</f>
        <v>0</v>
      </c>
      <c r="AB39" s="50" t="str">
        <f t="shared" si="13"/>
        <v>Jun</v>
      </c>
      <c r="AC39" s="71">
        <f>(((Assumptions!$C$27-AC26)/2*((Assumptions!$C$27-AC26+1))/(Assumptions!$C$27/2*(Assumptions!$C$27+1))))</f>
        <v>0.78196721311475414</v>
      </c>
      <c r="AD39" s="71">
        <f>(((Assumptions!$C$27-AD26)/2*((Assumptions!$C$27-AD26+1))/(Assumptions!$C$27/2*(Assumptions!$C$27+1))))</f>
        <v>0.4704918032786885</v>
      </c>
      <c r="AE39" s="71">
        <f>(((Assumptions!$C$27-AE26)/2*((Assumptions!$C$27-AE26+1))/(Assumptions!$C$27/2*(Assumptions!$C$27+1))))</f>
        <v>0.23770491803278687</v>
      </c>
      <c r="AF39" s="71">
        <f>(((Assumptions!$C$27-AF26)/2*((Assumptions!$C$27-AF26+1))/(Assumptions!$C$27/2*(Assumptions!$C$27+1))))</f>
        <v>8.3606557377049182E-2</v>
      </c>
      <c r="AG39" s="71">
        <f>(((Assumptions!$C$27-AG26)/2*((Assumptions!$C$27-AG26+1))/(Assumptions!$C$27/2*(Assumptions!$C$27+1))))</f>
        <v>8.1967213114754103E-3</v>
      </c>
      <c r="AH39" s="71">
        <f>(((Assumptions!$C$27-AH26)/2*((Assumptions!$C$27-AH26+1))/(Assumptions!$C$27/2*(Assumptions!$C$27+1))))</f>
        <v>0</v>
      </c>
      <c r="AI39" s="71">
        <f>(((Assumptions!$C$27-AI26)/2*((Assumptions!$C$27-AI26+1))/(Assumptions!$C$27/2*(Assumptions!$C$27+1))))</f>
        <v>0</v>
      </c>
      <c r="AJ39" s="71">
        <f>(((Assumptions!$C$27-AJ26)/2*((Assumptions!$C$27-AJ26+1))/(Assumptions!$C$27/2*(Assumptions!$C$27+1))))</f>
        <v>0</v>
      </c>
      <c r="AK39" s="50" t="str">
        <f t="shared" si="14"/>
        <v>Jun</v>
      </c>
      <c r="AL39" s="71">
        <f>(((Assumptions!$C$27-AL26)/2*((Assumptions!$C$27-AL26+1))/(Assumptions!$C$27/2*(Assumptions!$C$27+1))))</f>
        <v>0.78196721311475414</v>
      </c>
      <c r="AM39" s="71">
        <f>(((Assumptions!$C$27-AM26)/2*((Assumptions!$C$27-AM26+1))/(Assumptions!$C$27/2*(Assumptions!$C$27+1))))</f>
        <v>0.4704918032786885</v>
      </c>
      <c r="AN39" s="71">
        <f>(((Assumptions!$C$27-AN26)/2*((Assumptions!$C$27-AN26+1))/(Assumptions!$C$27/2*(Assumptions!$C$27+1))))</f>
        <v>0.23770491803278687</v>
      </c>
      <c r="AO39" s="71">
        <f>(((Assumptions!$C$27-AO26)/2*((Assumptions!$C$27-AO26+1))/(Assumptions!$C$27/2*(Assumptions!$C$27+1))))</f>
        <v>8.3606557377049182E-2</v>
      </c>
      <c r="AP39" s="71">
        <f>(((Assumptions!$C$27-AP26)/2*((Assumptions!$C$27-AP26+1))/(Assumptions!$C$27/2*(Assumptions!$C$27+1))))</f>
        <v>8.1967213114754103E-3</v>
      </c>
      <c r="AQ39" s="71">
        <f>(((Assumptions!$C$27-AQ26)/2*((Assumptions!$C$27-AQ26+1))/(Assumptions!$C$27/2*(Assumptions!$C$27+1))))</f>
        <v>0</v>
      </c>
      <c r="AR39" s="71">
        <f>(((Assumptions!$C$27-AR26)/2*((Assumptions!$C$27-AR26+1))/(Assumptions!$C$27/2*(Assumptions!$C$27+1))))</f>
        <v>0</v>
      </c>
      <c r="AS39" s="71">
        <f>(((Assumptions!$C$27-AS26)/2*((Assumptions!$C$27-AS26+1))/(Assumptions!$C$27/2*(Assumptions!$C$27+1))))</f>
        <v>0</v>
      </c>
      <c r="AT39" s="50" t="str">
        <f t="shared" si="15"/>
        <v>Jun</v>
      </c>
      <c r="AU39" s="71">
        <f>(((Assumptions!$C$27-AU26)/2*((Assumptions!$C$27-AU26+1))/(Assumptions!$C$27/2*(Assumptions!$C$27+1))))</f>
        <v>0.78196721311475414</v>
      </c>
      <c r="AV39" s="71">
        <f>(((Assumptions!$C$27-AV26)/2*((Assumptions!$C$27-AV26+1))/(Assumptions!$C$27/2*(Assumptions!$C$27+1))))</f>
        <v>0.4704918032786885</v>
      </c>
      <c r="AW39" s="71">
        <f>(((Assumptions!$C$27-AW26)/2*((Assumptions!$C$27-AW26+1))/(Assumptions!$C$27/2*(Assumptions!$C$27+1))))</f>
        <v>0.23770491803278687</v>
      </c>
      <c r="AX39" s="71">
        <f>(((Assumptions!$C$27-AX26)/2*((Assumptions!$C$27-AX26+1))/(Assumptions!$C$27/2*(Assumptions!$C$27+1))))</f>
        <v>8.3606557377049182E-2</v>
      </c>
      <c r="AY39" s="71">
        <f>(((Assumptions!$C$27-AY26)/2*((Assumptions!$C$27-AY26+1))/(Assumptions!$C$27/2*(Assumptions!$C$27+1))))</f>
        <v>8.1967213114754103E-3</v>
      </c>
      <c r="AZ39" s="71">
        <f>(((Assumptions!$C$27-AZ26)/2*((Assumptions!$C$27-AZ26+1))/(Assumptions!$C$27/2*(Assumptions!$C$27+1))))</f>
        <v>0</v>
      </c>
      <c r="BA39" s="71">
        <f>(((Assumptions!$C$27-BA26)/2*((Assumptions!$C$27-BA26+1))/(Assumptions!$C$27/2*(Assumptions!$C$27+1))))</f>
        <v>0</v>
      </c>
      <c r="BB39" s="71">
        <f>(((Assumptions!$C$27-BB26)/2*((Assumptions!$C$27-BB26+1))/(Assumptions!$C$27/2*(Assumptions!$C$27+1))))</f>
        <v>0</v>
      </c>
      <c r="BC39" s="50" t="str">
        <f t="shared" si="16"/>
        <v>Jun</v>
      </c>
      <c r="BD39" s="71">
        <f>(((Assumptions!$C$27-BD26)/2*((Assumptions!$C$27-BD26+1))/(Assumptions!$C$27/2*(Assumptions!$C$27+1))))</f>
        <v>0.78196721311475414</v>
      </c>
      <c r="BE39" s="71">
        <f>(((Assumptions!$C$27-BE26)/2*((Assumptions!$C$27-BE26+1))/(Assumptions!$C$27/2*(Assumptions!$C$27+1))))</f>
        <v>0.4704918032786885</v>
      </c>
      <c r="BF39" s="71">
        <f>(((Assumptions!$C$27-BF26)/2*((Assumptions!$C$27-BF26+1))/(Assumptions!$C$27/2*(Assumptions!$C$27+1))))</f>
        <v>0.23770491803278687</v>
      </c>
      <c r="BG39" s="71">
        <f>(((Assumptions!$C$27-BG26)/2*((Assumptions!$C$27-BG26+1))/(Assumptions!$C$27/2*(Assumptions!$C$27+1))))</f>
        <v>8.3606557377049182E-2</v>
      </c>
      <c r="BH39" s="71">
        <f>(((Assumptions!$C$27-BH26)/2*((Assumptions!$C$27-BH26+1))/(Assumptions!$C$27/2*(Assumptions!$C$27+1))))</f>
        <v>8.1967213114754103E-3</v>
      </c>
      <c r="BI39" s="71">
        <f>(((Assumptions!$C$27-BI26)/2*((Assumptions!$C$27-BI26+1))/(Assumptions!$C$27/2*(Assumptions!$C$27+1))))</f>
        <v>0</v>
      </c>
      <c r="BJ39" s="71">
        <f>(((Assumptions!$C$27-BJ26)/2*((Assumptions!$C$27-BJ26+1))/(Assumptions!$C$27/2*(Assumptions!$C$27+1))))</f>
        <v>0</v>
      </c>
      <c r="BK39" s="71">
        <f>(((Assumptions!$C$27-BK26)/2*((Assumptions!$C$27-BK26+1))/(Assumptions!$C$27/2*(Assumptions!$C$27+1))))</f>
        <v>0</v>
      </c>
      <c r="BL39" s="50" t="str">
        <f t="shared" si="17"/>
        <v>Jun</v>
      </c>
      <c r="BM39" s="71">
        <f>(((Assumptions!$C$27-BM26)/2*((Assumptions!$C$27-BM26+1))/(Assumptions!$C$27/2*(Assumptions!$C$27+1))))</f>
        <v>0.78196721311475414</v>
      </c>
      <c r="BN39" s="71">
        <f>(((Assumptions!$C$27-BN26)/2*((Assumptions!$C$27-BN26+1))/(Assumptions!$C$27/2*(Assumptions!$C$27+1))))</f>
        <v>0.4704918032786885</v>
      </c>
      <c r="BO39" s="71">
        <f>(((Assumptions!$C$27-BO26)/2*((Assumptions!$C$27-BO26+1))/(Assumptions!$C$27/2*(Assumptions!$C$27+1))))</f>
        <v>0.23770491803278687</v>
      </c>
      <c r="BP39" s="71">
        <f>(((Assumptions!$C$27-BP26)/2*((Assumptions!$C$27-BP26+1))/(Assumptions!$C$27/2*(Assumptions!$C$27+1))))</f>
        <v>8.3606557377049182E-2</v>
      </c>
      <c r="BQ39" s="71">
        <f>(((Assumptions!$C$27-BQ26)/2*((Assumptions!$C$27-BQ26+1))/(Assumptions!$C$27/2*(Assumptions!$C$27+1))))</f>
        <v>8.1967213114754103E-3</v>
      </c>
      <c r="BR39" s="71">
        <f>(((Assumptions!$C$27-BR26)/2*((Assumptions!$C$27-BR26+1))/(Assumptions!$C$27/2*(Assumptions!$C$27+1))))</f>
        <v>0</v>
      </c>
      <c r="BS39" s="71">
        <f>(((Assumptions!$C$27-BS26)/2*((Assumptions!$C$27-BS26+1))/(Assumptions!$C$27/2*(Assumptions!$C$27+1))))</f>
        <v>0</v>
      </c>
      <c r="BT39" s="71">
        <f>(((Assumptions!$C$27-BT26)/2*((Assumptions!$C$27-BT26+1))/(Assumptions!$C$27/2*(Assumptions!$C$27+1))))</f>
        <v>0</v>
      </c>
      <c r="BU39" s="50" t="str">
        <f t="shared" si="18"/>
        <v>Jun</v>
      </c>
      <c r="BV39" s="71">
        <f>(((Assumptions!$C$27-BV26)/2*((Assumptions!$C$27-BV26+1))/(Assumptions!$C$27/2*(Assumptions!$C$27+1))))</f>
        <v>0.78196721311475414</v>
      </c>
      <c r="BW39" s="71">
        <f>(((Assumptions!$C$27-BW26)/2*((Assumptions!$C$27-BW26+1))/(Assumptions!$C$27/2*(Assumptions!$C$27+1))))</f>
        <v>0.4704918032786885</v>
      </c>
      <c r="BX39" s="71">
        <f>(((Assumptions!$C$27-BX26)/2*((Assumptions!$C$27-BX26+1))/(Assumptions!$C$27/2*(Assumptions!$C$27+1))))</f>
        <v>0.23770491803278687</v>
      </c>
      <c r="BY39" s="71">
        <f>(((Assumptions!$C$27-BY26)/2*((Assumptions!$C$27-BY26+1))/(Assumptions!$C$27/2*(Assumptions!$C$27+1))))</f>
        <v>8.3606557377049182E-2</v>
      </c>
      <c r="BZ39" s="71">
        <f>(((Assumptions!$C$27-BZ26)/2*((Assumptions!$C$27-BZ26+1))/(Assumptions!$C$27/2*(Assumptions!$C$27+1))))</f>
        <v>8.1967213114754103E-3</v>
      </c>
      <c r="CA39" s="71">
        <f>(((Assumptions!$C$27-CA26)/2*((Assumptions!$C$27-CA26+1))/(Assumptions!$C$27/2*(Assumptions!$C$27+1))))</f>
        <v>0</v>
      </c>
      <c r="CB39" s="71">
        <f>(((Assumptions!$C$27-CB26)/2*((Assumptions!$C$27-CB26+1))/(Assumptions!$C$27/2*(Assumptions!$C$27+1))))</f>
        <v>0</v>
      </c>
      <c r="CC39" s="71">
        <f>(((Assumptions!$C$27-CC26)/2*((Assumptions!$C$27-CC26+1))/(Assumptions!$C$27/2*(Assumptions!$C$27+1))))</f>
        <v>0</v>
      </c>
      <c r="CD39" s="50" t="str">
        <f t="shared" si="19"/>
        <v>Jun</v>
      </c>
      <c r="CE39" s="71">
        <f>(((Assumptions!$C$27-CE26)/2*((Assumptions!$C$27-CE26+1))/(Assumptions!$C$27/2*(Assumptions!$C$27+1))))</f>
        <v>0.78196721311475414</v>
      </c>
      <c r="CF39" s="71">
        <f>(((Assumptions!$C$27-CF26)/2*((Assumptions!$C$27-CF26+1))/(Assumptions!$C$27/2*(Assumptions!$C$27+1))))</f>
        <v>0.4704918032786885</v>
      </c>
      <c r="CG39" s="71">
        <f>(((Assumptions!$C$27-CG26)/2*((Assumptions!$C$27-CG26+1))/(Assumptions!$C$27/2*(Assumptions!$C$27+1))))</f>
        <v>0.23770491803278687</v>
      </c>
      <c r="CH39" s="71">
        <f>(((Assumptions!$C$27-CH26)/2*((Assumptions!$C$27-CH26+1))/(Assumptions!$C$27/2*(Assumptions!$C$27+1))))</f>
        <v>8.3606557377049182E-2</v>
      </c>
      <c r="CI39" s="71">
        <f>(((Assumptions!$C$27-CI26)/2*((Assumptions!$C$27-CI26+1))/(Assumptions!$C$27/2*(Assumptions!$C$27+1))))</f>
        <v>8.1967213114754103E-3</v>
      </c>
      <c r="CJ39" s="71">
        <f>(((Assumptions!$C$27-CJ26)/2*((Assumptions!$C$27-CJ26+1))/(Assumptions!$C$27/2*(Assumptions!$C$27+1))))</f>
        <v>0</v>
      </c>
      <c r="CK39" s="71">
        <f>(((Assumptions!$C$27-CK26)/2*((Assumptions!$C$27-CK26+1))/(Assumptions!$C$27/2*(Assumptions!$C$27+1))))</f>
        <v>0</v>
      </c>
      <c r="CL39" s="71">
        <f>(((Assumptions!$C$27-CL26)/2*((Assumptions!$C$27-CL26+1))/(Assumptions!$C$27/2*(Assumptions!$C$27+1))))</f>
        <v>0</v>
      </c>
    </row>
    <row r="40" spans="1:90" ht="13.7" customHeight="1">
      <c r="A40" s="50" t="str">
        <f t="shared" si="10"/>
        <v>Jul</v>
      </c>
      <c r="B40" s="70">
        <f>(((Assumptions!$C$27-B27)/2*((Assumptions!$C$27-B27+1))/(Assumptions!$C$27/2*(Assumptions!$C$27+1))))</f>
        <v>0.81147540983606559</v>
      </c>
      <c r="C40" s="70">
        <f>(((Assumptions!$C$27-C27)/2*((Assumptions!$C$27-C27+1))/(Assumptions!$C$27/2*(Assumptions!$C$27+1))))</f>
        <v>0.4934426229508197</v>
      </c>
      <c r="D40" s="70">
        <f>(((Assumptions!$C$27-D27)/2*((Assumptions!$C$27-D27+1))/(Assumptions!$C$27/2*(Assumptions!$C$27+1))))</f>
        <v>0.25409836065573771</v>
      </c>
      <c r="E40" s="70">
        <f>(((Assumptions!$C$27-E27)/2*((Assumptions!$C$27-E27+1))/(Assumptions!$C$27/2*(Assumptions!$C$27+1))))</f>
        <v>9.3442622950819676E-2</v>
      </c>
      <c r="F40" s="70">
        <f>(((Assumptions!$C$27-F27)/2*((Assumptions!$C$27-F27+1))/(Assumptions!$C$27/2*(Assumptions!$C$27+1))))</f>
        <v>1.1475409836065573E-2</v>
      </c>
      <c r="G40" s="70">
        <f>(((Assumptions!$C$27-G27)/2*((Assumptions!$C$27-G27+1))/(Assumptions!$C$27/2*(Assumptions!$C$27+1))))</f>
        <v>0</v>
      </c>
      <c r="H40" s="70">
        <f>(((Assumptions!$C$27-H27)/2*((Assumptions!$C$27-H27+1))/(Assumptions!$C$27/2*(Assumptions!$C$27+1))))</f>
        <v>0</v>
      </c>
      <c r="I40" s="70">
        <f>(((Assumptions!$C$27-I27)/2*((Assumptions!$C$27-I27+1))/(Assumptions!$C$27/2*(Assumptions!$C$27+1))))</f>
        <v>0</v>
      </c>
      <c r="J40" s="68" t="str">
        <f t="shared" si="11"/>
        <v>Jul</v>
      </c>
      <c r="K40" s="70">
        <f>(((Assumptions!$C$27-K27)/2*((Assumptions!$C$27-K27+1))/(Assumptions!$C$27/2*(Assumptions!$C$27+1))))</f>
        <v>0.81147540983606559</v>
      </c>
      <c r="L40" s="71">
        <f>(((Assumptions!$C$27-L27)/2*((Assumptions!$C$27-L27+1))/(Assumptions!$C$27/2*(Assumptions!$C$27+1))))</f>
        <v>0.4934426229508197</v>
      </c>
      <c r="M40" s="71">
        <f>(((Assumptions!$C$27-M27)/2*((Assumptions!$C$27-M27+1))/(Assumptions!$C$27/2*(Assumptions!$C$27+1))))</f>
        <v>0.25409836065573771</v>
      </c>
      <c r="N40" s="71">
        <f>(((Assumptions!$C$27-N27)/2*((Assumptions!$C$27-N27+1))/(Assumptions!$C$27/2*(Assumptions!$C$27+1))))</f>
        <v>9.3442622950819676E-2</v>
      </c>
      <c r="O40" s="71">
        <f>(((Assumptions!$C$27-O27)/2*((Assumptions!$C$27-O27+1))/(Assumptions!$C$27/2*(Assumptions!$C$27+1))))</f>
        <v>1.1475409836065573E-2</v>
      </c>
      <c r="P40" s="71">
        <f>(((Assumptions!$C$27-P27)/2*((Assumptions!$C$27-P27+1))/(Assumptions!$C$27/2*(Assumptions!$C$27+1))))</f>
        <v>0</v>
      </c>
      <c r="Q40" s="71">
        <f>(((Assumptions!$C$27-Q27)/2*((Assumptions!$C$27-Q27+1))/(Assumptions!$C$27/2*(Assumptions!$C$27+1))))</f>
        <v>0</v>
      </c>
      <c r="R40" s="71">
        <f>(((Assumptions!$C$27-R27)/2*((Assumptions!$C$27-R27+1))/(Assumptions!$C$27/2*(Assumptions!$C$27+1))))</f>
        <v>0</v>
      </c>
      <c r="S40" s="50" t="str">
        <f t="shared" si="12"/>
        <v>Jul</v>
      </c>
      <c r="T40" s="71">
        <f>(((Assumptions!$C$27-T27)/2*((Assumptions!$C$27-T27+1))/(Assumptions!$C$27/2*(Assumptions!$C$27+1))))</f>
        <v>0.81147540983606559</v>
      </c>
      <c r="U40" s="71">
        <f>(((Assumptions!$C$27-U27)/2*((Assumptions!$C$27-U27+1))/(Assumptions!$C$27/2*(Assumptions!$C$27+1))))</f>
        <v>0.4934426229508197</v>
      </c>
      <c r="V40" s="71">
        <f>(((Assumptions!$C$27-V27)/2*((Assumptions!$C$27-V27+1))/(Assumptions!$C$27/2*(Assumptions!$C$27+1))))</f>
        <v>0.25409836065573771</v>
      </c>
      <c r="W40" s="71">
        <f>(((Assumptions!$C$27-W27)/2*((Assumptions!$C$27-W27+1))/(Assumptions!$C$27/2*(Assumptions!$C$27+1))))</f>
        <v>9.3442622950819676E-2</v>
      </c>
      <c r="X40" s="71">
        <f>(((Assumptions!$C$27-X27)/2*((Assumptions!$C$27-X27+1))/(Assumptions!$C$27/2*(Assumptions!$C$27+1))))</f>
        <v>1.1475409836065573E-2</v>
      </c>
      <c r="Y40" s="71">
        <f>(((Assumptions!$C$27-Y27)/2*((Assumptions!$C$27-Y27+1))/(Assumptions!$C$27/2*(Assumptions!$C$27+1))))</f>
        <v>0</v>
      </c>
      <c r="Z40" s="71">
        <f>(((Assumptions!$C$27-Z27)/2*((Assumptions!$C$27-Z27+1))/(Assumptions!$C$27/2*(Assumptions!$C$27+1))))</f>
        <v>0</v>
      </c>
      <c r="AA40" s="71">
        <f>(((Assumptions!$C$27-AA27)/2*((Assumptions!$C$27-AA27+1))/(Assumptions!$C$27/2*(Assumptions!$C$27+1))))</f>
        <v>0</v>
      </c>
      <c r="AB40" s="50" t="str">
        <f t="shared" si="13"/>
        <v>Jul</v>
      </c>
      <c r="AC40" s="71">
        <f>(((Assumptions!$C$27-AC27)/2*((Assumptions!$C$27-AC27+1))/(Assumptions!$C$27/2*(Assumptions!$C$27+1))))</f>
        <v>0.81147540983606559</v>
      </c>
      <c r="AD40" s="71">
        <f>(((Assumptions!$C$27-AD27)/2*((Assumptions!$C$27-AD27+1))/(Assumptions!$C$27/2*(Assumptions!$C$27+1))))</f>
        <v>0.4934426229508197</v>
      </c>
      <c r="AE40" s="71">
        <f>(((Assumptions!$C$27-AE27)/2*((Assumptions!$C$27-AE27+1))/(Assumptions!$C$27/2*(Assumptions!$C$27+1))))</f>
        <v>0.25409836065573771</v>
      </c>
      <c r="AF40" s="71">
        <f>(((Assumptions!$C$27-AF27)/2*((Assumptions!$C$27-AF27+1))/(Assumptions!$C$27/2*(Assumptions!$C$27+1))))</f>
        <v>9.3442622950819676E-2</v>
      </c>
      <c r="AG40" s="71">
        <f>(((Assumptions!$C$27-AG27)/2*((Assumptions!$C$27-AG27+1))/(Assumptions!$C$27/2*(Assumptions!$C$27+1))))</f>
        <v>1.1475409836065573E-2</v>
      </c>
      <c r="AH40" s="71">
        <f>(((Assumptions!$C$27-AH27)/2*((Assumptions!$C$27-AH27+1))/(Assumptions!$C$27/2*(Assumptions!$C$27+1))))</f>
        <v>0</v>
      </c>
      <c r="AI40" s="71">
        <f>(((Assumptions!$C$27-AI27)/2*((Assumptions!$C$27-AI27+1))/(Assumptions!$C$27/2*(Assumptions!$C$27+1))))</f>
        <v>0</v>
      </c>
      <c r="AJ40" s="71">
        <f>(((Assumptions!$C$27-AJ27)/2*((Assumptions!$C$27-AJ27+1))/(Assumptions!$C$27/2*(Assumptions!$C$27+1))))</f>
        <v>0</v>
      </c>
      <c r="AK40" s="50" t="str">
        <f t="shared" si="14"/>
        <v>Jul</v>
      </c>
      <c r="AL40" s="71">
        <f>(((Assumptions!$C$27-AL27)/2*((Assumptions!$C$27-AL27+1))/(Assumptions!$C$27/2*(Assumptions!$C$27+1))))</f>
        <v>0.81147540983606559</v>
      </c>
      <c r="AM40" s="71">
        <f>(((Assumptions!$C$27-AM27)/2*((Assumptions!$C$27-AM27+1))/(Assumptions!$C$27/2*(Assumptions!$C$27+1))))</f>
        <v>0.4934426229508197</v>
      </c>
      <c r="AN40" s="71">
        <f>(((Assumptions!$C$27-AN27)/2*((Assumptions!$C$27-AN27+1))/(Assumptions!$C$27/2*(Assumptions!$C$27+1))))</f>
        <v>0.25409836065573771</v>
      </c>
      <c r="AO40" s="71">
        <f>(((Assumptions!$C$27-AO27)/2*((Assumptions!$C$27-AO27+1))/(Assumptions!$C$27/2*(Assumptions!$C$27+1))))</f>
        <v>9.3442622950819676E-2</v>
      </c>
      <c r="AP40" s="71">
        <f>(((Assumptions!$C$27-AP27)/2*((Assumptions!$C$27-AP27+1))/(Assumptions!$C$27/2*(Assumptions!$C$27+1))))</f>
        <v>1.1475409836065573E-2</v>
      </c>
      <c r="AQ40" s="71">
        <f>(((Assumptions!$C$27-AQ27)/2*((Assumptions!$C$27-AQ27+1))/(Assumptions!$C$27/2*(Assumptions!$C$27+1))))</f>
        <v>0</v>
      </c>
      <c r="AR40" s="71">
        <f>(((Assumptions!$C$27-AR27)/2*((Assumptions!$C$27-AR27+1))/(Assumptions!$C$27/2*(Assumptions!$C$27+1))))</f>
        <v>0</v>
      </c>
      <c r="AS40" s="71">
        <f>(((Assumptions!$C$27-AS27)/2*((Assumptions!$C$27-AS27+1))/(Assumptions!$C$27/2*(Assumptions!$C$27+1))))</f>
        <v>0</v>
      </c>
      <c r="AT40" s="50" t="str">
        <f t="shared" si="15"/>
        <v>Jul</v>
      </c>
      <c r="AU40" s="71">
        <f>(((Assumptions!$C$27-AU27)/2*((Assumptions!$C$27-AU27+1))/(Assumptions!$C$27/2*(Assumptions!$C$27+1))))</f>
        <v>0.81147540983606559</v>
      </c>
      <c r="AV40" s="71">
        <f>(((Assumptions!$C$27-AV27)/2*((Assumptions!$C$27-AV27+1))/(Assumptions!$C$27/2*(Assumptions!$C$27+1))))</f>
        <v>0.4934426229508197</v>
      </c>
      <c r="AW40" s="71">
        <f>(((Assumptions!$C$27-AW27)/2*((Assumptions!$C$27-AW27+1))/(Assumptions!$C$27/2*(Assumptions!$C$27+1))))</f>
        <v>0.25409836065573771</v>
      </c>
      <c r="AX40" s="71">
        <f>(((Assumptions!$C$27-AX27)/2*((Assumptions!$C$27-AX27+1))/(Assumptions!$C$27/2*(Assumptions!$C$27+1))))</f>
        <v>9.3442622950819676E-2</v>
      </c>
      <c r="AY40" s="71">
        <f>(((Assumptions!$C$27-AY27)/2*((Assumptions!$C$27-AY27+1))/(Assumptions!$C$27/2*(Assumptions!$C$27+1))))</f>
        <v>1.1475409836065573E-2</v>
      </c>
      <c r="AZ40" s="71">
        <f>(((Assumptions!$C$27-AZ27)/2*((Assumptions!$C$27-AZ27+1))/(Assumptions!$C$27/2*(Assumptions!$C$27+1))))</f>
        <v>0</v>
      </c>
      <c r="BA40" s="71">
        <f>(((Assumptions!$C$27-BA27)/2*((Assumptions!$C$27-BA27+1))/(Assumptions!$C$27/2*(Assumptions!$C$27+1))))</f>
        <v>0</v>
      </c>
      <c r="BB40" s="71">
        <f>(((Assumptions!$C$27-BB27)/2*((Assumptions!$C$27-BB27+1))/(Assumptions!$C$27/2*(Assumptions!$C$27+1))))</f>
        <v>0</v>
      </c>
      <c r="BC40" s="50" t="str">
        <f t="shared" si="16"/>
        <v>Jul</v>
      </c>
      <c r="BD40" s="71">
        <f>(((Assumptions!$C$27-BD27)/2*((Assumptions!$C$27-BD27+1))/(Assumptions!$C$27/2*(Assumptions!$C$27+1))))</f>
        <v>0.81147540983606559</v>
      </c>
      <c r="BE40" s="71">
        <f>(((Assumptions!$C$27-BE27)/2*((Assumptions!$C$27-BE27+1))/(Assumptions!$C$27/2*(Assumptions!$C$27+1))))</f>
        <v>0.4934426229508197</v>
      </c>
      <c r="BF40" s="71">
        <f>(((Assumptions!$C$27-BF27)/2*((Assumptions!$C$27-BF27+1))/(Assumptions!$C$27/2*(Assumptions!$C$27+1))))</f>
        <v>0.25409836065573771</v>
      </c>
      <c r="BG40" s="71">
        <f>(((Assumptions!$C$27-BG27)/2*((Assumptions!$C$27-BG27+1))/(Assumptions!$C$27/2*(Assumptions!$C$27+1))))</f>
        <v>9.3442622950819676E-2</v>
      </c>
      <c r="BH40" s="71">
        <f>(((Assumptions!$C$27-BH27)/2*((Assumptions!$C$27-BH27+1))/(Assumptions!$C$27/2*(Assumptions!$C$27+1))))</f>
        <v>1.1475409836065573E-2</v>
      </c>
      <c r="BI40" s="71">
        <f>(((Assumptions!$C$27-BI27)/2*((Assumptions!$C$27-BI27+1))/(Assumptions!$C$27/2*(Assumptions!$C$27+1))))</f>
        <v>0</v>
      </c>
      <c r="BJ40" s="71">
        <f>(((Assumptions!$C$27-BJ27)/2*((Assumptions!$C$27-BJ27+1))/(Assumptions!$C$27/2*(Assumptions!$C$27+1))))</f>
        <v>0</v>
      </c>
      <c r="BK40" s="71">
        <f>(((Assumptions!$C$27-BK27)/2*((Assumptions!$C$27-BK27+1))/(Assumptions!$C$27/2*(Assumptions!$C$27+1))))</f>
        <v>0</v>
      </c>
      <c r="BL40" s="50" t="str">
        <f t="shared" si="17"/>
        <v>Jul</v>
      </c>
      <c r="BM40" s="71">
        <f>(((Assumptions!$C$27-BM27)/2*((Assumptions!$C$27-BM27+1))/(Assumptions!$C$27/2*(Assumptions!$C$27+1))))</f>
        <v>0.81147540983606559</v>
      </c>
      <c r="BN40" s="71">
        <f>(((Assumptions!$C$27-BN27)/2*((Assumptions!$C$27-BN27+1))/(Assumptions!$C$27/2*(Assumptions!$C$27+1))))</f>
        <v>0.4934426229508197</v>
      </c>
      <c r="BO40" s="71">
        <f>(((Assumptions!$C$27-BO27)/2*((Assumptions!$C$27-BO27+1))/(Assumptions!$C$27/2*(Assumptions!$C$27+1))))</f>
        <v>0.25409836065573771</v>
      </c>
      <c r="BP40" s="71">
        <f>(((Assumptions!$C$27-BP27)/2*((Assumptions!$C$27-BP27+1))/(Assumptions!$C$27/2*(Assumptions!$C$27+1))))</f>
        <v>9.3442622950819676E-2</v>
      </c>
      <c r="BQ40" s="71">
        <f>(((Assumptions!$C$27-BQ27)/2*((Assumptions!$C$27-BQ27+1))/(Assumptions!$C$27/2*(Assumptions!$C$27+1))))</f>
        <v>1.1475409836065573E-2</v>
      </c>
      <c r="BR40" s="71">
        <f>(((Assumptions!$C$27-BR27)/2*((Assumptions!$C$27-BR27+1))/(Assumptions!$C$27/2*(Assumptions!$C$27+1))))</f>
        <v>0</v>
      </c>
      <c r="BS40" s="71">
        <f>(((Assumptions!$C$27-BS27)/2*((Assumptions!$C$27-BS27+1))/(Assumptions!$C$27/2*(Assumptions!$C$27+1))))</f>
        <v>0</v>
      </c>
      <c r="BT40" s="71">
        <f>(((Assumptions!$C$27-BT27)/2*((Assumptions!$C$27-BT27+1))/(Assumptions!$C$27/2*(Assumptions!$C$27+1))))</f>
        <v>0</v>
      </c>
      <c r="BU40" s="50" t="str">
        <f t="shared" si="18"/>
        <v>Jul</v>
      </c>
      <c r="BV40" s="71">
        <f>(((Assumptions!$C$27-BV27)/2*((Assumptions!$C$27-BV27+1))/(Assumptions!$C$27/2*(Assumptions!$C$27+1))))</f>
        <v>0.81147540983606559</v>
      </c>
      <c r="BW40" s="71">
        <f>(((Assumptions!$C$27-BW27)/2*((Assumptions!$C$27-BW27+1))/(Assumptions!$C$27/2*(Assumptions!$C$27+1))))</f>
        <v>0.4934426229508197</v>
      </c>
      <c r="BX40" s="71">
        <f>(((Assumptions!$C$27-BX27)/2*((Assumptions!$C$27-BX27+1))/(Assumptions!$C$27/2*(Assumptions!$C$27+1))))</f>
        <v>0.25409836065573771</v>
      </c>
      <c r="BY40" s="71">
        <f>(((Assumptions!$C$27-BY27)/2*((Assumptions!$C$27-BY27+1))/(Assumptions!$C$27/2*(Assumptions!$C$27+1))))</f>
        <v>9.3442622950819676E-2</v>
      </c>
      <c r="BZ40" s="71">
        <f>(((Assumptions!$C$27-BZ27)/2*((Assumptions!$C$27-BZ27+1))/(Assumptions!$C$27/2*(Assumptions!$C$27+1))))</f>
        <v>1.1475409836065573E-2</v>
      </c>
      <c r="CA40" s="71">
        <f>(((Assumptions!$C$27-CA27)/2*((Assumptions!$C$27-CA27+1))/(Assumptions!$C$27/2*(Assumptions!$C$27+1))))</f>
        <v>0</v>
      </c>
      <c r="CB40" s="71">
        <f>(((Assumptions!$C$27-CB27)/2*((Assumptions!$C$27-CB27+1))/(Assumptions!$C$27/2*(Assumptions!$C$27+1))))</f>
        <v>0</v>
      </c>
      <c r="CC40" s="71">
        <f>(((Assumptions!$C$27-CC27)/2*((Assumptions!$C$27-CC27+1))/(Assumptions!$C$27/2*(Assumptions!$C$27+1))))</f>
        <v>0</v>
      </c>
      <c r="CD40" s="50" t="str">
        <f t="shared" si="19"/>
        <v>Jul</v>
      </c>
      <c r="CE40" s="71">
        <f>(((Assumptions!$C$27-CE27)/2*((Assumptions!$C$27-CE27+1))/(Assumptions!$C$27/2*(Assumptions!$C$27+1))))</f>
        <v>0.81147540983606559</v>
      </c>
      <c r="CF40" s="71">
        <f>(((Assumptions!$C$27-CF27)/2*((Assumptions!$C$27-CF27+1))/(Assumptions!$C$27/2*(Assumptions!$C$27+1))))</f>
        <v>0.4934426229508197</v>
      </c>
      <c r="CG40" s="71">
        <f>(((Assumptions!$C$27-CG27)/2*((Assumptions!$C$27-CG27+1))/(Assumptions!$C$27/2*(Assumptions!$C$27+1))))</f>
        <v>0.25409836065573771</v>
      </c>
      <c r="CH40" s="71">
        <f>(((Assumptions!$C$27-CH27)/2*((Assumptions!$C$27-CH27+1))/(Assumptions!$C$27/2*(Assumptions!$C$27+1))))</f>
        <v>9.3442622950819676E-2</v>
      </c>
      <c r="CI40" s="71">
        <f>(((Assumptions!$C$27-CI27)/2*((Assumptions!$C$27-CI27+1))/(Assumptions!$C$27/2*(Assumptions!$C$27+1))))</f>
        <v>1.1475409836065573E-2</v>
      </c>
      <c r="CJ40" s="71">
        <f>(((Assumptions!$C$27-CJ27)/2*((Assumptions!$C$27-CJ27+1))/(Assumptions!$C$27/2*(Assumptions!$C$27+1))))</f>
        <v>0</v>
      </c>
      <c r="CK40" s="71">
        <f>(((Assumptions!$C$27-CK27)/2*((Assumptions!$C$27-CK27+1))/(Assumptions!$C$27/2*(Assumptions!$C$27+1))))</f>
        <v>0</v>
      </c>
      <c r="CL40" s="71">
        <f>(((Assumptions!$C$27-CL27)/2*((Assumptions!$C$27-CL27+1))/(Assumptions!$C$27/2*(Assumptions!$C$27+1))))</f>
        <v>0</v>
      </c>
    </row>
    <row r="41" spans="1:90" ht="13.7" customHeight="1">
      <c r="A41" s="50" t="str">
        <f t="shared" si="10"/>
        <v>Aug</v>
      </c>
      <c r="B41" s="70">
        <f>(((Assumptions!$C$27-B28)/2*((Assumptions!$C$27-B28+1))/(Assumptions!$C$27/2*(Assumptions!$C$27+1))))</f>
        <v>0.84153005464480879</v>
      </c>
      <c r="C41" s="70">
        <f>(((Assumptions!$C$27-C28)/2*((Assumptions!$C$27-C28+1))/(Assumptions!$C$27/2*(Assumptions!$C$27+1))))</f>
        <v>0.51693989071038249</v>
      </c>
      <c r="D41" s="70">
        <f>(((Assumptions!$C$27-D28)/2*((Assumptions!$C$27-D28+1))/(Assumptions!$C$27/2*(Assumptions!$C$27+1))))</f>
        <v>0.2710382513661202</v>
      </c>
      <c r="E41" s="70">
        <f>(((Assumptions!$C$27-E28)/2*((Assumptions!$C$27-E28+1))/(Assumptions!$C$27/2*(Assumptions!$C$27+1))))</f>
        <v>0.10382513661202186</v>
      </c>
      <c r="F41" s="70">
        <f>(((Assumptions!$C$27-F28)/2*((Assumptions!$C$27-F28+1))/(Assumptions!$C$27/2*(Assumptions!$C$27+1))))</f>
        <v>1.5300546448087432E-2</v>
      </c>
      <c r="G41" s="70">
        <f>(((Assumptions!$C$27-G28)/2*((Assumptions!$C$27-G28+1))/(Assumptions!$C$27/2*(Assumptions!$C$27+1))))</f>
        <v>0</v>
      </c>
      <c r="H41" s="70">
        <f>(((Assumptions!$C$27-H28)/2*((Assumptions!$C$27-H28+1))/(Assumptions!$C$27/2*(Assumptions!$C$27+1))))</f>
        <v>0</v>
      </c>
      <c r="I41" s="70">
        <f>(((Assumptions!$C$27-I28)/2*((Assumptions!$C$27-I28+1))/(Assumptions!$C$27/2*(Assumptions!$C$27+1))))</f>
        <v>0</v>
      </c>
      <c r="J41" s="68" t="str">
        <f t="shared" si="11"/>
        <v>Aug</v>
      </c>
      <c r="K41" s="70">
        <f>(((Assumptions!$C$27-K28)/2*((Assumptions!$C$27-K28+1))/(Assumptions!$C$27/2*(Assumptions!$C$27+1))))</f>
        <v>0.84153005464480879</v>
      </c>
      <c r="L41" s="71">
        <f>(((Assumptions!$C$27-L28)/2*((Assumptions!$C$27-L28+1))/(Assumptions!$C$27/2*(Assumptions!$C$27+1))))</f>
        <v>0.51693989071038249</v>
      </c>
      <c r="M41" s="71">
        <f>(((Assumptions!$C$27-M28)/2*((Assumptions!$C$27-M28+1))/(Assumptions!$C$27/2*(Assumptions!$C$27+1))))</f>
        <v>0.2710382513661202</v>
      </c>
      <c r="N41" s="71">
        <f>(((Assumptions!$C$27-N28)/2*((Assumptions!$C$27-N28+1))/(Assumptions!$C$27/2*(Assumptions!$C$27+1))))</f>
        <v>0.10382513661202186</v>
      </c>
      <c r="O41" s="71">
        <f>(((Assumptions!$C$27-O28)/2*((Assumptions!$C$27-O28+1))/(Assumptions!$C$27/2*(Assumptions!$C$27+1))))</f>
        <v>1.5300546448087432E-2</v>
      </c>
      <c r="P41" s="71">
        <f>(((Assumptions!$C$27-P28)/2*((Assumptions!$C$27-P28+1))/(Assumptions!$C$27/2*(Assumptions!$C$27+1))))</f>
        <v>0</v>
      </c>
      <c r="Q41" s="71">
        <f>(((Assumptions!$C$27-Q28)/2*((Assumptions!$C$27-Q28+1))/(Assumptions!$C$27/2*(Assumptions!$C$27+1))))</f>
        <v>0</v>
      </c>
      <c r="R41" s="71">
        <f>(((Assumptions!$C$27-R28)/2*((Assumptions!$C$27-R28+1))/(Assumptions!$C$27/2*(Assumptions!$C$27+1))))</f>
        <v>0</v>
      </c>
      <c r="S41" s="50" t="str">
        <f t="shared" si="12"/>
        <v>Aug</v>
      </c>
      <c r="T41" s="71">
        <f>(((Assumptions!$C$27-T28)/2*((Assumptions!$C$27-T28+1))/(Assumptions!$C$27/2*(Assumptions!$C$27+1))))</f>
        <v>0.84153005464480879</v>
      </c>
      <c r="U41" s="71">
        <f>(((Assumptions!$C$27-U28)/2*((Assumptions!$C$27-U28+1))/(Assumptions!$C$27/2*(Assumptions!$C$27+1))))</f>
        <v>0.51693989071038249</v>
      </c>
      <c r="V41" s="71">
        <f>(((Assumptions!$C$27-V28)/2*((Assumptions!$C$27-V28+1))/(Assumptions!$C$27/2*(Assumptions!$C$27+1))))</f>
        <v>0.2710382513661202</v>
      </c>
      <c r="W41" s="71">
        <f>(((Assumptions!$C$27-W28)/2*((Assumptions!$C$27-W28+1))/(Assumptions!$C$27/2*(Assumptions!$C$27+1))))</f>
        <v>0.10382513661202186</v>
      </c>
      <c r="X41" s="71">
        <f>(((Assumptions!$C$27-X28)/2*((Assumptions!$C$27-X28+1))/(Assumptions!$C$27/2*(Assumptions!$C$27+1))))</f>
        <v>1.5300546448087432E-2</v>
      </c>
      <c r="Y41" s="71">
        <f>(((Assumptions!$C$27-Y28)/2*((Assumptions!$C$27-Y28+1))/(Assumptions!$C$27/2*(Assumptions!$C$27+1))))</f>
        <v>0</v>
      </c>
      <c r="Z41" s="71">
        <f>(((Assumptions!$C$27-Z28)/2*((Assumptions!$C$27-Z28+1))/(Assumptions!$C$27/2*(Assumptions!$C$27+1))))</f>
        <v>0</v>
      </c>
      <c r="AA41" s="71">
        <f>(((Assumptions!$C$27-AA28)/2*((Assumptions!$C$27-AA28+1))/(Assumptions!$C$27/2*(Assumptions!$C$27+1))))</f>
        <v>0</v>
      </c>
      <c r="AB41" s="50" t="str">
        <f t="shared" si="13"/>
        <v>Aug</v>
      </c>
      <c r="AC41" s="71">
        <f>(((Assumptions!$C$27-AC28)/2*((Assumptions!$C$27-AC28+1))/(Assumptions!$C$27/2*(Assumptions!$C$27+1))))</f>
        <v>0.84153005464480879</v>
      </c>
      <c r="AD41" s="71">
        <f>(((Assumptions!$C$27-AD28)/2*((Assumptions!$C$27-AD28+1))/(Assumptions!$C$27/2*(Assumptions!$C$27+1))))</f>
        <v>0.51693989071038249</v>
      </c>
      <c r="AE41" s="71">
        <f>(((Assumptions!$C$27-AE28)/2*((Assumptions!$C$27-AE28+1))/(Assumptions!$C$27/2*(Assumptions!$C$27+1))))</f>
        <v>0.2710382513661202</v>
      </c>
      <c r="AF41" s="71">
        <f>(((Assumptions!$C$27-AF28)/2*((Assumptions!$C$27-AF28+1))/(Assumptions!$C$27/2*(Assumptions!$C$27+1))))</f>
        <v>0.10382513661202186</v>
      </c>
      <c r="AG41" s="71">
        <f>(((Assumptions!$C$27-AG28)/2*((Assumptions!$C$27-AG28+1))/(Assumptions!$C$27/2*(Assumptions!$C$27+1))))</f>
        <v>1.5300546448087432E-2</v>
      </c>
      <c r="AH41" s="71">
        <f>(((Assumptions!$C$27-AH28)/2*((Assumptions!$C$27-AH28+1))/(Assumptions!$C$27/2*(Assumptions!$C$27+1))))</f>
        <v>0</v>
      </c>
      <c r="AI41" s="71">
        <f>(((Assumptions!$C$27-AI28)/2*((Assumptions!$C$27-AI28+1))/(Assumptions!$C$27/2*(Assumptions!$C$27+1))))</f>
        <v>0</v>
      </c>
      <c r="AJ41" s="71">
        <f>(((Assumptions!$C$27-AJ28)/2*((Assumptions!$C$27-AJ28+1))/(Assumptions!$C$27/2*(Assumptions!$C$27+1))))</f>
        <v>0</v>
      </c>
      <c r="AK41" s="50" t="str">
        <f t="shared" si="14"/>
        <v>Aug</v>
      </c>
      <c r="AL41" s="71">
        <f>(((Assumptions!$C$27-AL28)/2*((Assumptions!$C$27-AL28+1))/(Assumptions!$C$27/2*(Assumptions!$C$27+1))))</f>
        <v>0.84153005464480879</v>
      </c>
      <c r="AM41" s="71">
        <f>(((Assumptions!$C$27-AM28)/2*((Assumptions!$C$27-AM28+1))/(Assumptions!$C$27/2*(Assumptions!$C$27+1))))</f>
        <v>0.51693989071038249</v>
      </c>
      <c r="AN41" s="71">
        <f>(((Assumptions!$C$27-AN28)/2*((Assumptions!$C$27-AN28+1))/(Assumptions!$C$27/2*(Assumptions!$C$27+1))))</f>
        <v>0.2710382513661202</v>
      </c>
      <c r="AO41" s="71">
        <f>(((Assumptions!$C$27-AO28)/2*((Assumptions!$C$27-AO28+1))/(Assumptions!$C$27/2*(Assumptions!$C$27+1))))</f>
        <v>0.10382513661202186</v>
      </c>
      <c r="AP41" s="71">
        <f>(((Assumptions!$C$27-AP28)/2*((Assumptions!$C$27-AP28+1))/(Assumptions!$C$27/2*(Assumptions!$C$27+1))))</f>
        <v>1.5300546448087432E-2</v>
      </c>
      <c r="AQ41" s="71">
        <f>(((Assumptions!$C$27-AQ28)/2*((Assumptions!$C$27-AQ28+1))/(Assumptions!$C$27/2*(Assumptions!$C$27+1))))</f>
        <v>0</v>
      </c>
      <c r="AR41" s="71">
        <f>(((Assumptions!$C$27-AR28)/2*((Assumptions!$C$27-AR28+1))/(Assumptions!$C$27/2*(Assumptions!$C$27+1))))</f>
        <v>0</v>
      </c>
      <c r="AS41" s="71">
        <f>(((Assumptions!$C$27-AS28)/2*((Assumptions!$C$27-AS28+1))/(Assumptions!$C$27/2*(Assumptions!$C$27+1))))</f>
        <v>0</v>
      </c>
      <c r="AT41" s="50" t="str">
        <f t="shared" si="15"/>
        <v>Aug</v>
      </c>
      <c r="AU41" s="71">
        <f>(((Assumptions!$C$27-AU28)/2*((Assumptions!$C$27-AU28+1))/(Assumptions!$C$27/2*(Assumptions!$C$27+1))))</f>
        <v>0.84153005464480879</v>
      </c>
      <c r="AV41" s="71">
        <f>(((Assumptions!$C$27-AV28)/2*((Assumptions!$C$27-AV28+1))/(Assumptions!$C$27/2*(Assumptions!$C$27+1))))</f>
        <v>0.51693989071038249</v>
      </c>
      <c r="AW41" s="71">
        <f>(((Assumptions!$C$27-AW28)/2*((Assumptions!$C$27-AW28+1))/(Assumptions!$C$27/2*(Assumptions!$C$27+1))))</f>
        <v>0.2710382513661202</v>
      </c>
      <c r="AX41" s="71">
        <f>(((Assumptions!$C$27-AX28)/2*((Assumptions!$C$27-AX28+1))/(Assumptions!$C$27/2*(Assumptions!$C$27+1))))</f>
        <v>0.10382513661202186</v>
      </c>
      <c r="AY41" s="71">
        <f>(((Assumptions!$C$27-AY28)/2*((Assumptions!$C$27-AY28+1))/(Assumptions!$C$27/2*(Assumptions!$C$27+1))))</f>
        <v>1.5300546448087432E-2</v>
      </c>
      <c r="AZ41" s="71">
        <f>(((Assumptions!$C$27-AZ28)/2*((Assumptions!$C$27-AZ28+1))/(Assumptions!$C$27/2*(Assumptions!$C$27+1))))</f>
        <v>0</v>
      </c>
      <c r="BA41" s="71">
        <f>(((Assumptions!$C$27-BA28)/2*((Assumptions!$C$27-BA28+1))/(Assumptions!$C$27/2*(Assumptions!$C$27+1))))</f>
        <v>0</v>
      </c>
      <c r="BB41" s="71">
        <f>(((Assumptions!$C$27-BB28)/2*((Assumptions!$C$27-BB28+1))/(Assumptions!$C$27/2*(Assumptions!$C$27+1))))</f>
        <v>0</v>
      </c>
      <c r="BC41" s="50" t="str">
        <f t="shared" si="16"/>
        <v>Aug</v>
      </c>
      <c r="BD41" s="71">
        <f>(((Assumptions!$C$27-BD28)/2*((Assumptions!$C$27-BD28+1))/(Assumptions!$C$27/2*(Assumptions!$C$27+1))))</f>
        <v>0.84153005464480879</v>
      </c>
      <c r="BE41" s="71">
        <f>(((Assumptions!$C$27-BE28)/2*((Assumptions!$C$27-BE28+1))/(Assumptions!$C$27/2*(Assumptions!$C$27+1))))</f>
        <v>0.51693989071038249</v>
      </c>
      <c r="BF41" s="71">
        <f>(((Assumptions!$C$27-BF28)/2*((Assumptions!$C$27-BF28+1))/(Assumptions!$C$27/2*(Assumptions!$C$27+1))))</f>
        <v>0.2710382513661202</v>
      </c>
      <c r="BG41" s="71">
        <f>(((Assumptions!$C$27-BG28)/2*((Assumptions!$C$27-BG28+1))/(Assumptions!$C$27/2*(Assumptions!$C$27+1))))</f>
        <v>0.10382513661202186</v>
      </c>
      <c r="BH41" s="71">
        <f>(((Assumptions!$C$27-BH28)/2*((Assumptions!$C$27-BH28+1))/(Assumptions!$C$27/2*(Assumptions!$C$27+1))))</f>
        <v>1.5300546448087432E-2</v>
      </c>
      <c r="BI41" s="71">
        <f>(((Assumptions!$C$27-BI28)/2*((Assumptions!$C$27-BI28+1))/(Assumptions!$C$27/2*(Assumptions!$C$27+1))))</f>
        <v>0</v>
      </c>
      <c r="BJ41" s="71">
        <f>(((Assumptions!$C$27-BJ28)/2*((Assumptions!$C$27-BJ28+1))/(Assumptions!$C$27/2*(Assumptions!$C$27+1))))</f>
        <v>0</v>
      </c>
      <c r="BK41" s="71">
        <f>(((Assumptions!$C$27-BK28)/2*((Assumptions!$C$27-BK28+1))/(Assumptions!$C$27/2*(Assumptions!$C$27+1))))</f>
        <v>0</v>
      </c>
      <c r="BL41" s="50" t="str">
        <f t="shared" si="17"/>
        <v>Aug</v>
      </c>
      <c r="BM41" s="71">
        <f>(((Assumptions!$C$27-BM28)/2*((Assumptions!$C$27-BM28+1))/(Assumptions!$C$27/2*(Assumptions!$C$27+1))))</f>
        <v>0.84153005464480879</v>
      </c>
      <c r="BN41" s="71">
        <f>(((Assumptions!$C$27-BN28)/2*((Assumptions!$C$27-BN28+1))/(Assumptions!$C$27/2*(Assumptions!$C$27+1))))</f>
        <v>0.51693989071038249</v>
      </c>
      <c r="BO41" s="71">
        <f>(((Assumptions!$C$27-BO28)/2*((Assumptions!$C$27-BO28+1))/(Assumptions!$C$27/2*(Assumptions!$C$27+1))))</f>
        <v>0.2710382513661202</v>
      </c>
      <c r="BP41" s="71">
        <f>(((Assumptions!$C$27-BP28)/2*((Assumptions!$C$27-BP28+1))/(Assumptions!$C$27/2*(Assumptions!$C$27+1))))</f>
        <v>0.10382513661202186</v>
      </c>
      <c r="BQ41" s="71">
        <f>(((Assumptions!$C$27-BQ28)/2*((Assumptions!$C$27-BQ28+1))/(Assumptions!$C$27/2*(Assumptions!$C$27+1))))</f>
        <v>1.5300546448087432E-2</v>
      </c>
      <c r="BR41" s="71">
        <f>(((Assumptions!$C$27-BR28)/2*((Assumptions!$C$27-BR28+1))/(Assumptions!$C$27/2*(Assumptions!$C$27+1))))</f>
        <v>0</v>
      </c>
      <c r="BS41" s="71">
        <f>(((Assumptions!$C$27-BS28)/2*((Assumptions!$C$27-BS28+1))/(Assumptions!$C$27/2*(Assumptions!$C$27+1))))</f>
        <v>0</v>
      </c>
      <c r="BT41" s="71">
        <f>(((Assumptions!$C$27-BT28)/2*((Assumptions!$C$27-BT28+1))/(Assumptions!$C$27/2*(Assumptions!$C$27+1))))</f>
        <v>0</v>
      </c>
      <c r="BU41" s="50" t="str">
        <f t="shared" si="18"/>
        <v>Aug</v>
      </c>
      <c r="BV41" s="71">
        <f>(((Assumptions!$C$27-BV28)/2*((Assumptions!$C$27-BV28+1))/(Assumptions!$C$27/2*(Assumptions!$C$27+1))))</f>
        <v>0.84153005464480879</v>
      </c>
      <c r="BW41" s="71">
        <f>(((Assumptions!$C$27-BW28)/2*((Assumptions!$C$27-BW28+1))/(Assumptions!$C$27/2*(Assumptions!$C$27+1))))</f>
        <v>0.51693989071038249</v>
      </c>
      <c r="BX41" s="71">
        <f>(((Assumptions!$C$27-BX28)/2*((Assumptions!$C$27-BX28+1))/(Assumptions!$C$27/2*(Assumptions!$C$27+1))))</f>
        <v>0.2710382513661202</v>
      </c>
      <c r="BY41" s="71">
        <f>(((Assumptions!$C$27-BY28)/2*((Assumptions!$C$27-BY28+1))/(Assumptions!$C$27/2*(Assumptions!$C$27+1))))</f>
        <v>0.10382513661202186</v>
      </c>
      <c r="BZ41" s="71">
        <f>(((Assumptions!$C$27-BZ28)/2*((Assumptions!$C$27-BZ28+1))/(Assumptions!$C$27/2*(Assumptions!$C$27+1))))</f>
        <v>1.5300546448087432E-2</v>
      </c>
      <c r="CA41" s="71">
        <f>(((Assumptions!$C$27-CA28)/2*((Assumptions!$C$27-CA28+1))/(Assumptions!$C$27/2*(Assumptions!$C$27+1))))</f>
        <v>0</v>
      </c>
      <c r="CB41" s="71">
        <f>(((Assumptions!$C$27-CB28)/2*((Assumptions!$C$27-CB28+1))/(Assumptions!$C$27/2*(Assumptions!$C$27+1))))</f>
        <v>0</v>
      </c>
      <c r="CC41" s="71">
        <f>(((Assumptions!$C$27-CC28)/2*((Assumptions!$C$27-CC28+1))/(Assumptions!$C$27/2*(Assumptions!$C$27+1))))</f>
        <v>0</v>
      </c>
      <c r="CD41" s="50" t="str">
        <f t="shared" si="19"/>
        <v>Aug</v>
      </c>
      <c r="CE41" s="71">
        <f>(((Assumptions!$C$27-CE28)/2*((Assumptions!$C$27-CE28+1))/(Assumptions!$C$27/2*(Assumptions!$C$27+1))))</f>
        <v>0.84153005464480879</v>
      </c>
      <c r="CF41" s="71">
        <f>(((Assumptions!$C$27-CF28)/2*((Assumptions!$C$27-CF28+1))/(Assumptions!$C$27/2*(Assumptions!$C$27+1))))</f>
        <v>0.51693989071038249</v>
      </c>
      <c r="CG41" s="71">
        <f>(((Assumptions!$C$27-CG28)/2*((Assumptions!$C$27-CG28+1))/(Assumptions!$C$27/2*(Assumptions!$C$27+1))))</f>
        <v>0.2710382513661202</v>
      </c>
      <c r="CH41" s="71">
        <f>(((Assumptions!$C$27-CH28)/2*((Assumptions!$C$27-CH28+1))/(Assumptions!$C$27/2*(Assumptions!$C$27+1))))</f>
        <v>0.10382513661202186</v>
      </c>
      <c r="CI41" s="71">
        <f>(((Assumptions!$C$27-CI28)/2*((Assumptions!$C$27-CI28+1))/(Assumptions!$C$27/2*(Assumptions!$C$27+1))))</f>
        <v>1.5300546448087432E-2</v>
      </c>
      <c r="CJ41" s="71">
        <f>(((Assumptions!$C$27-CJ28)/2*((Assumptions!$C$27-CJ28+1))/(Assumptions!$C$27/2*(Assumptions!$C$27+1))))</f>
        <v>0</v>
      </c>
      <c r="CK41" s="71">
        <f>(((Assumptions!$C$27-CK28)/2*((Assumptions!$C$27-CK28+1))/(Assumptions!$C$27/2*(Assumptions!$C$27+1))))</f>
        <v>0</v>
      </c>
      <c r="CL41" s="71">
        <f>(((Assumptions!$C$27-CL28)/2*((Assumptions!$C$27-CL28+1))/(Assumptions!$C$27/2*(Assumptions!$C$27+1))))</f>
        <v>0</v>
      </c>
    </row>
    <row r="42" spans="1:90" ht="13.7" customHeight="1">
      <c r="A42" s="50" t="str">
        <f t="shared" si="10"/>
        <v>Sep</v>
      </c>
      <c r="B42" s="70">
        <f>(((Assumptions!$C$27-B29)/2*((Assumptions!$C$27-B29+1))/(Assumptions!$C$27/2*(Assumptions!$C$27+1))))</f>
        <v>0.87213114754098364</v>
      </c>
      <c r="C42" s="70">
        <f>(((Assumptions!$C$27-C29)/2*((Assumptions!$C$27-C29+1))/(Assumptions!$C$27/2*(Assumptions!$C$27+1))))</f>
        <v>0.54098360655737709</v>
      </c>
      <c r="D42" s="70">
        <f>(((Assumptions!$C$27-D29)/2*((Assumptions!$C$27-D29+1))/(Assumptions!$C$27/2*(Assumptions!$C$27+1))))</f>
        <v>0.28852459016393445</v>
      </c>
      <c r="E42" s="70">
        <f>(((Assumptions!$C$27-E29)/2*((Assumptions!$C$27-E29+1))/(Assumptions!$C$27/2*(Assumptions!$C$27+1))))</f>
        <v>0.11475409836065574</v>
      </c>
      <c r="F42" s="70">
        <f>(((Assumptions!$C$27-F29)/2*((Assumptions!$C$27-F29+1))/(Assumptions!$C$27/2*(Assumptions!$C$27+1))))</f>
        <v>1.9672131147540985E-2</v>
      </c>
      <c r="G42" s="70">
        <f>(((Assumptions!$C$27-G29)/2*((Assumptions!$C$27-G29+1))/(Assumptions!$C$27/2*(Assumptions!$C$27+1))))</f>
        <v>0</v>
      </c>
      <c r="H42" s="70">
        <f>(((Assumptions!$C$27-H29)/2*((Assumptions!$C$27-H29+1))/(Assumptions!$C$27/2*(Assumptions!$C$27+1))))</f>
        <v>0</v>
      </c>
      <c r="I42" s="70">
        <f>(((Assumptions!$C$27-I29)/2*((Assumptions!$C$27-I29+1))/(Assumptions!$C$27/2*(Assumptions!$C$27+1))))</f>
        <v>0</v>
      </c>
      <c r="J42" s="68" t="str">
        <f t="shared" si="11"/>
        <v>Sep</v>
      </c>
      <c r="K42" s="70">
        <f>(((Assumptions!$C$27-K29)/2*((Assumptions!$C$27-K29+1))/(Assumptions!$C$27/2*(Assumptions!$C$27+1))))</f>
        <v>0.87213114754098364</v>
      </c>
      <c r="L42" s="71">
        <f>(((Assumptions!$C$27-L29)/2*((Assumptions!$C$27-L29+1))/(Assumptions!$C$27/2*(Assumptions!$C$27+1))))</f>
        <v>0.54098360655737709</v>
      </c>
      <c r="M42" s="71">
        <f>(((Assumptions!$C$27-M29)/2*((Assumptions!$C$27-M29+1))/(Assumptions!$C$27/2*(Assumptions!$C$27+1))))</f>
        <v>0.28852459016393445</v>
      </c>
      <c r="N42" s="71">
        <f>(((Assumptions!$C$27-N29)/2*((Assumptions!$C$27-N29+1))/(Assumptions!$C$27/2*(Assumptions!$C$27+1))))</f>
        <v>0.11475409836065574</v>
      </c>
      <c r="O42" s="71">
        <f>(((Assumptions!$C$27-O29)/2*((Assumptions!$C$27-O29+1))/(Assumptions!$C$27/2*(Assumptions!$C$27+1))))</f>
        <v>1.9672131147540985E-2</v>
      </c>
      <c r="P42" s="71">
        <f>(((Assumptions!$C$27-P29)/2*((Assumptions!$C$27-P29+1))/(Assumptions!$C$27/2*(Assumptions!$C$27+1))))</f>
        <v>0</v>
      </c>
      <c r="Q42" s="71">
        <f>(((Assumptions!$C$27-Q29)/2*((Assumptions!$C$27-Q29+1))/(Assumptions!$C$27/2*(Assumptions!$C$27+1))))</f>
        <v>0</v>
      </c>
      <c r="R42" s="71">
        <f>(((Assumptions!$C$27-R29)/2*((Assumptions!$C$27-R29+1))/(Assumptions!$C$27/2*(Assumptions!$C$27+1))))</f>
        <v>0</v>
      </c>
      <c r="S42" s="50" t="str">
        <f t="shared" si="12"/>
        <v>Sep</v>
      </c>
      <c r="T42" s="71">
        <f>(((Assumptions!$C$27-T29)/2*((Assumptions!$C$27-T29+1))/(Assumptions!$C$27/2*(Assumptions!$C$27+1))))</f>
        <v>0.87213114754098364</v>
      </c>
      <c r="U42" s="71">
        <f>(((Assumptions!$C$27-U29)/2*((Assumptions!$C$27-U29+1))/(Assumptions!$C$27/2*(Assumptions!$C$27+1))))</f>
        <v>0.54098360655737709</v>
      </c>
      <c r="V42" s="71">
        <f>(((Assumptions!$C$27-V29)/2*((Assumptions!$C$27-V29+1))/(Assumptions!$C$27/2*(Assumptions!$C$27+1))))</f>
        <v>0.28852459016393445</v>
      </c>
      <c r="W42" s="71">
        <f>(((Assumptions!$C$27-W29)/2*((Assumptions!$C$27-W29+1))/(Assumptions!$C$27/2*(Assumptions!$C$27+1))))</f>
        <v>0.11475409836065574</v>
      </c>
      <c r="X42" s="71">
        <f>(((Assumptions!$C$27-X29)/2*((Assumptions!$C$27-X29+1))/(Assumptions!$C$27/2*(Assumptions!$C$27+1))))</f>
        <v>1.9672131147540985E-2</v>
      </c>
      <c r="Y42" s="71">
        <f>(((Assumptions!$C$27-Y29)/2*((Assumptions!$C$27-Y29+1))/(Assumptions!$C$27/2*(Assumptions!$C$27+1))))</f>
        <v>0</v>
      </c>
      <c r="Z42" s="71">
        <f>(((Assumptions!$C$27-Z29)/2*((Assumptions!$C$27-Z29+1))/(Assumptions!$C$27/2*(Assumptions!$C$27+1))))</f>
        <v>0</v>
      </c>
      <c r="AA42" s="71">
        <f>(((Assumptions!$C$27-AA29)/2*((Assumptions!$C$27-AA29+1))/(Assumptions!$C$27/2*(Assumptions!$C$27+1))))</f>
        <v>0</v>
      </c>
      <c r="AB42" s="50" t="str">
        <f t="shared" si="13"/>
        <v>Sep</v>
      </c>
      <c r="AC42" s="71">
        <f>(((Assumptions!$C$27-AC29)/2*((Assumptions!$C$27-AC29+1))/(Assumptions!$C$27/2*(Assumptions!$C$27+1))))</f>
        <v>0.87213114754098364</v>
      </c>
      <c r="AD42" s="71">
        <f>(((Assumptions!$C$27-AD29)/2*((Assumptions!$C$27-AD29+1))/(Assumptions!$C$27/2*(Assumptions!$C$27+1))))</f>
        <v>0.54098360655737709</v>
      </c>
      <c r="AE42" s="71">
        <f>(((Assumptions!$C$27-AE29)/2*((Assumptions!$C$27-AE29+1))/(Assumptions!$C$27/2*(Assumptions!$C$27+1))))</f>
        <v>0.28852459016393445</v>
      </c>
      <c r="AF42" s="71">
        <f>(((Assumptions!$C$27-AF29)/2*((Assumptions!$C$27-AF29+1))/(Assumptions!$C$27/2*(Assumptions!$C$27+1))))</f>
        <v>0.11475409836065574</v>
      </c>
      <c r="AG42" s="71">
        <f>(((Assumptions!$C$27-AG29)/2*((Assumptions!$C$27-AG29+1))/(Assumptions!$C$27/2*(Assumptions!$C$27+1))))</f>
        <v>1.9672131147540985E-2</v>
      </c>
      <c r="AH42" s="71">
        <f>(((Assumptions!$C$27-AH29)/2*((Assumptions!$C$27-AH29+1))/(Assumptions!$C$27/2*(Assumptions!$C$27+1))))</f>
        <v>0</v>
      </c>
      <c r="AI42" s="71">
        <f>(((Assumptions!$C$27-AI29)/2*((Assumptions!$C$27-AI29+1))/(Assumptions!$C$27/2*(Assumptions!$C$27+1))))</f>
        <v>0</v>
      </c>
      <c r="AJ42" s="71">
        <f>(((Assumptions!$C$27-AJ29)/2*((Assumptions!$C$27-AJ29+1))/(Assumptions!$C$27/2*(Assumptions!$C$27+1))))</f>
        <v>0</v>
      </c>
      <c r="AK42" s="50" t="str">
        <f t="shared" si="14"/>
        <v>Sep</v>
      </c>
      <c r="AL42" s="71">
        <f>(((Assumptions!$C$27-AL29)/2*((Assumptions!$C$27-AL29+1))/(Assumptions!$C$27/2*(Assumptions!$C$27+1))))</f>
        <v>0.87213114754098364</v>
      </c>
      <c r="AM42" s="71">
        <f>(((Assumptions!$C$27-AM29)/2*((Assumptions!$C$27-AM29+1))/(Assumptions!$C$27/2*(Assumptions!$C$27+1))))</f>
        <v>0.54098360655737709</v>
      </c>
      <c r="AN42" s="71">
        <f>(((Assumptions!$C$27-AN29)/2*((Assumptions!$C$27-AN29+1))/(Assumptions!$C$27/2*(Assumptions!$C$27+1))))</f>
        <v>0.28852459016393445</v>
      </c>
      <c r="AO42" s="71">
        <f>(((Assumptions!$C$27-AO29)/2*((Assumptions!$C$27-AO29+1))/(Assumptions!$C$27/2*(Assumptions!$C$27+1))))</f>
        <v>0.11475409836065574</v>
      </c>
      <c r="AP42" s="71">
        <f>(((Assumptions!$C$27-AP29)/2*((Assumptions!$C$27-AP29+1))/(Assumptions!$C$27/2*(Assumptions!$C$27+1))))</f>
        <v>1.9672131147540985E-2</v>
      </c>
      <c r="AQ42" s="71">
        <f>(((Assumptions!$C$27-AQ29)/2*((Assumptions!$C$27-AQ29+1))/(Assumptions!$C$27/2*(Assumptions!$C$27+1))))</f>
        <v>0</v>
      </c>
      <c r="AR42" s="71">
        <f>(((Assumptions!$C$27-AR29)/2*((Assumptions!$C$27-AR29+1))/(Assumptions!$C$27/2*(Assumptions!$C$27+1))))</f>
        <v>0</v>
      </c>
      <c r="AS42" s="71">
        <f>(((Assumptions!$C$27-AS29)/2*((Assumptions!$C$27-AS29+1))/(Assumptions!$C$27/2*(Assumptions!$C$27+1))))</f>
        <v>0</v>
      </c>
      <c r="AT42" s="50" t="str">
        <f t="shared" si="15"/>
        <v>Sep</v>
      </c>
      <c r="AU42" s="71">
        <f>(((Assumptions!$C$27-AU29)/2*((Assumptions!$C$27-AU29+1))/(Assumptions!$C$27/2*(Assumptions!$C$27+1))))</f>
        <v>0.87213114754098364</v>
      </c>
      <c r="AV42" s="71">
        <f>(((Assumptions!$C$27-AV29)/2*((Assumptions!$C$27-AV29+1))/(Assumptions!$C$27/2*(Assumptions!$C$27+1))))</f>
        <v>0.54098360655737709</v>
      </c>
      <c r="AW42" s="71">
        <f>(((Assumptions!$C$27-AW29)/2*((Assumptions!$C$27-AW29+1))/(Assumptions!$C$27/2*(Assumptions!$C$27+1))))</f>
        <v>0.28852459016393445</v>
      </c>
      <c r="AX42" s="71">
        <f>(((Assumptions!$C$27-AX29)/2*((Assumptions!$C$27-AX29+1))/(Assumptions!$C$27/2*(Assumptions!$C$27+1))))</f>
        <v>0.11475409836065574</v>
      </c>
      <c r="AY42" s="71">
        <f>(((Assumptions!$C$27-AY29)/2*((Assumptions!$C$27-AY29+1))/(Assumptions!$C$27/2*(Assumptions!$C$27+1))))</f>
        <v>1.9672131147540985E-2</v>
      </c>
      <c r="AZ42" s="71">
        <f>(((Assumptions!$C$27-AZ29)/2*((Assumptions!$C$27-AZ29+1))/(Assumptions!$C$27/2*(Assumptions!$C$27+1))))</f>
        <v>0</v>
      </c>
      <c r="BA42" s="71">
        <f>(((Assumptions!$C$27-BA29)/2*((Assumptions!$C$27-BA29+1))/(Assumptions!$C$27/2*(Assumptions!$C$27+1))))</f>
        <v>0</v>
      </c>
      <c r="BB42" s="71">
        <f>(((Assumptions!$C$27-BB29)/2*((Assumptions!$C$27-BB29+1))/(Assumptions!$C$27/2*(Assumptions!$C$27+1))))</f>
        <v>0</v>
      </c>
      <c r="BC42" s="50" t="str">
        <f t="shared" si="16"/>
        <v>Sep</v>
      </c>
      <c r="BD42" s="71">
        <f>(((Assumptions!$C$27-BD29)/2*((Assumptions!$C$27-BD29+1))/(Assumptions!$C$27/2*(Assumptions!$C$27+1))))</f>
        <v>0.87213114754098364</v>
      </c>
      <c r="BE42" s="71">
        <f>(((Assumptions!$C$27-BE29)/2*((Assumptions!$C$27-BE29+1))/(Assumptions!$C$27/2*(Assumptions!$C$27+1))))</f>
        <v>0.54098360655737709</v>
      </c>
      <c r="BF42" s="71">
        <f>(((Assumptions!$C$27-BF29)/2*((Assumptions!$C$27-BF29+1))/(Assumptions!$C$27/2*(Assumptions!$C$27+1))))</f>
        <v>0.28852459016393445</v>
      </c>
      <c r="BG42" s="71">
        <f>(((Assumptions!$C$27-BG29)/2*((Assumptions!$C$27-BG29+1))/(Assumptions!$C$27/2*(Assumptions!$C$27+1))))</f>
        <v>0.11475409836065574</v>
      </c>
      <c r="BH42" s="71">
        <f>(((Assumptions!$C$27-BH29)/2*((Assumptions!$C$27-BH29+1))/(Assumptions!$C$27/2*(Assumptions!$C$27+1))))</f>
        <v>1.9672131147540985E-2</v>
      </c>
      <c r="BI42" s="71">
        <f>(((Assumptions!$C$27-BI29)/2*((Assumptions!$C$27-BI29+1))/(Assumptions!$C$27/2*(Assumptions!$C$27+1))))</f>
        <v>0</v>
      </c>
      <c r="BJ42" s="71">
        <f>(((Assumptions!$C$27-BJ29)/2*((Assumptions!$C$27-BJ29+1))/(Assumptions!$C$27/2*(Assumptions!$C$27+1))))</f>
        <v>0</v>
      </c>
      <c r="BK42" s="71">
        <f>(((Assumptions!$C$27-BK29)/2*((Assumptions!$C$27-BK29+1))/(Assumptions!$C$27/2*(Assumptions!$C$27+1))))</f>
        <v>0</v>
      </c>
      <c r="BL42" s="50" t="str">
        <f t="shared" si="17"/>
        <v>Sep</v>
      </c>
      <c r="BM42" s="71">
        <f>(((Assumptions!$C$27-BM29)/2*((Assumptions!$C$27-BM29+1))/(Assumptions!$C$27/2*(Assumptions!$C$27+1))))</f>
        <v>0.87213114754098364</v>
      </c>
      <c r="BN42" s="71">
        <f>(((Assumptions!$C$27-BN29)/2*((Assumptions!$C$27-BN29+1))/(Assumptions!$C$27/2*(Assumptions!$C$27+1))))</f>
        <v>0.54098360655737709</v>
      </c>
      <c r="BO42" s="71">
        <f>(((Assumptions!$C$27-BO29)/2*((Assumptions!$C$27-BO29+1))/(Assumptions!$C$27/2*(Assumptions!$C$27+1))))</f>
        <v>0.28852459016393445</v>
      </c>
      <c r="BP42" s="71">
        <f>(((Assumptions!$C$27-BP29)/2*((Assumptions!$C$27-BP29+1))/(Assumptions!$C$27/2*(Assumptions!$C$27+1))))</f>
        <v>0.11475409836065574</v>
      </c>
      <c r="BQ42" s="71">
        <f>(((Assumptions!$C$27-BQ29)/2*((Assumptions!$C$27-BQ29+1))/(Assumptions!$C$27/2*(Assumptions!$C$27+1))))</f>
        <v>1.9672131147540985E-2</v>
      </c>
      <c r="BR42" s="71">
        <f>(((Assumptions!$C$27-BR29)/2*((Assumptions!$C$27-BR29+1))/(Assumptions!$C$27/2*(Assumptions!$C$27+1))))</f>
        <v>0</v>
      </c>
      <c r="BS42" s="71">
        <f>(((Assumptions!$C$27-BS29)/2*((Assumptions!$C$27-BS29+1))/(Assumptions!$C$27/2*(Assumptions!$C$27+1))))</f>
        <v>0</v>
      </c>
      <c r="BT42" s="71">
        <f>(((Assumptions!$C$27-BT29)/2*((Assumptions!$C$27-BT29+1))/(Assumptions!$C$27/2*(Assumptions!$C$27+1))))</f>
        <v>0</v>
      </c>
      <c r="BU42" s="50" t="str">
        <f t="shared" si="18"/>
        <v>Sep</v>
      </c>
      <c r="BV42" s="71">
        <f>(((Assumptions!$C$27-BV29)/2*((Assumptions!$C$27-BV29+1))/(Assumptions!$C$27/2*(Assumptions!$C$27+1))))</f>
        <v>0.87213114754098364</v>
      </c>
      <c r="BW42" s="71">
        <f>(((Assumptions!$C$27-BW29)/2*((Assumptions!$C$27-BW29+1))/(Assumptions!$C$27/2*(Assumptions!$C$27+1))))</f>
        <v>0.54098360655737709</v>
      </c>
      <c r="BX42" s="71">
        <f>(((Assumptions!$C$27-BX29)/2*((Assumptions!$C$27-BX29+1))/(Assumptions!$C$27/2*(Assumptions!$C$27+1))))</f>
        <v>0.28852459016393445</v>
      </c>
      <c r="BY42" s="71">
        <f>(((Assumptions!$C$27-BY29)/2*((Assumptions!$C$27-BY29+1))/(Assumptions!$C$27/2*(Assumptions!$C$27+1))))</f>
        <v>0.11475409836065574</v>
      </c>
      <c r="BZ42" s="71">
        <f>(((Assumptions!$C$27-BZ29)/2*((Assumptions!$C$27-BZ29+1))/(Assumptions!$C$27/2*(Assumptions!$C$27+1))))</f>
        <v>1.9672131147540985E-2</v>
      </c>
      <c r="CA42" s="71">
        <f>(((Assumptions!$C$27-CA29)/2*((Assumptions!$C$27-CA29+1))/(Assumptions!$C$27/2*(Assumptions!$C$27+1))))</f>
        <v>0</v>
      </c>
      <c r="CB42" s="71">
        <f>(((Assumptions!$C$27-CB29)/2*((Assumptions!$C$27-CB29+1))/(Assumptions!$C$27/2*(Assumptions!$C$27+1))))</f>
        <v>0</v>
      </c>
      <c r="CC42" s="71">
        <f>(((Assumptions!$C$27-CC29)/2*((Assumptions!$C$27-CC29+1))/(Assumptions!$C$27/2*(Assumptions!$C$27+1))))</f>
        <v>0</v>
      </c>
      <c r="CD42" s="50" t="str">
        <f t="shared" si="19"/>
        <v>Sep</v>
      </c>
      <c r="CE42" s="71">
        <f>(((Assumptions!$C$27-CE29)/2*((Assumptions!$C$27-CE29+1))/(Assumptions!$C$27/2*(Assumptions!$C$27+1))))</f>
        <v>0.87213114754098364</v>
      </c>
      <c r="CF42" s="71">
        <f>(((Assumptions!$C$27-CF29)/2*((Assumptions!$C$27-CF29+1))/(Assumptions!$C$27/2*(Assumptions!$C$27+1))))</f>
        <v>0.54098360655737709</v>
      </c>
      <c r="CG42" s="71">
        <f>(((Assumptions!$C$27-CG29)/2*((Assumptions!$C$27-CG29+1))/(Assumptions!$C$27/2*(Assumptions!$C$27+1))))</f>
        <v>0.28852459016393445</v>
      </c>
      <c r="CH42" s="71">
        <f>(((Assumptions!$C$27-CH29)/2*((Assumptions!$C$27-CH29+1))/(Assumptions!$C$27/2*(Assumptions!$C$27+1))))</f>
        <v>0.11475409836065574</v>
      </c>
      <c r="CI42" s="71">
        <f>(((Assumptions!$C$27-CI29)/2*((Assumptions!$C$27-CI29+1))/(Assumptions!$C$27/2*(Assumptions!$C$27+1))))</f>
        <v>1.9672131147540985E-2</v>
      </c>
      <c r="CJ42" s="71">
        <f>(((Assumptions!$C$27-CJ29)/2*((Assumptions!$C$27-CJ29+1))/(Assumptions!$C$27/2*(Assumptions!$C$27+1))))</f>
        <v>0</v>
      </c>
      <c r="CK42" s="71">
        <f>(((Assumptions!$C$27-CK29)/2*((Assumptions!$C$27-CK29+1))/(Assumptions!$C$27/2*(Assumptions!$C$27+1))))</f>
        <v>0</v>
      </c>
      <c r="CL42" s="71">
        <f>(((Assumptions!$C$27-CL29)/2*((Assumptions!$C$27-CL29+1))/(Assumptions!$C$27/2*(Assumptions!$C$27+1))))</f>
        <v>0</v>
      </c>
    </row>
    <row r="43" spans="1:90" ht="13.7" customHeight="1">
      <c r="A43" s="50" t="str">
        <f t="shared" si="10"/>
        <v>Oct</v>
      </c>
      <c r="B43" s="70">
        <f>(((Assumptions!$C$27-B30)/2*((Assumptions!$C$27-B30+1))/(Assumptions!$C$27/2*(Assumptions!$C$27+1))))</f>
        <v>0.90327868852459015</v>
      </c>
      <c r="C43" s="70">
        <f>(((Assumptions!$C$27-C30)/2*((Assumptions!$C$27-C30+1))/(Assumptions!$C$27/2*(Assumptions!$C$27+1))))</f>
        <v>0.56557377049180324</v>
      </c>
      <c r="D43" s="70">
        <f>(((Assumptions!$C$27-D30)/2*((Assumptions!$C$27-D30+1))/(Assumptions!$C$27/2*(Assumptions!$C$27+1))))</f>
        <v>0.30655737704918035</v>
      </c>
      <c r="E43" s="70">
        <f>(((Assumptions!$C$27-E30)/2*((Assumptions!$C$27-E30+1))/(Assumptions!$C$27/2*(Assumptions!$C$27+1))))</f>
        <v>0.12622950819672132</v>
      </c>
      <c r="F43" s="70">
        <f>(((Assumptions!$C$27-F30)/2*((Assumptions!$C$27-F30+1))/(Assumptions!$C$27/2*(Assumptions!$C$27+1))))</f>
        <v>2.4590163934426229E-2</v>
      </c>
      <c r="G43" s="70">
        <f>(((Assumptions!$C$27-G30)/2*((Assumptions!$C$27-G30+1))/(Assumptions!$C$27/2*(Assumptions!$C$27+1))))</f>
        <v>0</v>
      </c>
      <c r="H43" s="70">
        <f>(((Assumptions!$C$27-H30)/2*((Assumptions!$C$27-H30+1))/(Assumptions!$C$27/2*(Assumptions!$C$27+1))))</f>
        <v>0</v>
      </c>
      <c r="I43" s="70">
        <f>(((Assumptions!$C$27-I30)/2*((Assumptions!$C$27-I30+1))/(Assumptions!$C$27/2*(Assumptions!$C$27+1))))</f>
        <v>0</v>
      </c>
      <c r="J43" s="68" t="str">
        <f t="shared" si="11"/>
        <v>Oct</v>
      </c>
      <c r="K43" s="70">
        <f>(((Assumptions!$C$27-K30)/2*((Assumptions!$C$27-K30+1))/(Assumptions!$C$27/2*(Assumptions!$C$27+1))))</f>
        <v>0.90327868852459015</v>
      </c>
      <c r="L43" s="71">
        <f>(((Assumptions!$C$27-L30)/2*((Assumptions!$C$27-L30+1))/(Assumptions!$C$27/2*(Assumptions!$C$27+1))))</f>
        <v>0.56557377049180324</v>
      </c>
      <c r="M43" s="71">
        <f>(((Assumptions!$C$27-M30)/2*((Assumptions!$C$27-M30+1))/(Assumptions!$C$27/2*(Assumptions!$C$27+1))))</f>
        <v>0.30655737704918035</v>
      </c>
      <c r="N43" s="71">
        <f>(((Assumptions!$C$27-N30)/2*((Assumptions!$C$27-N30+1))/(Assumptions!$C$27/2*(Assumptions!$C$27+1))))</f>
        <v>0.12622950819672132</v>
      </c>
      <c r="O43" s="71">
        <f>(((Assumptions!$C$27-O30)/2*((Assumptions!$C$27-O30+1))/(Assumptions!$C$27/2*(Assumptions!$C$27+1))))</f>
        <v>2.4590163934426229E-2</v>
      </c>
      <c r="P43" s="71">
        <f>(((Assumptions!$C$27-P30)/2*((Assumptions!$C$27-P30+1))/(Assumptions!$C$27/2*(Assumptions!$C$27+1))))</f>
        <v>0</v>
      </c>
      <c r="Q43" s="71">
        <f>(((Assumptions!$C$27-Q30)/2*((Assumptions!$C$27-Q30+1))/(Assumptions!$C$27/2*(Assumptions!$C$27+1))))</f>
        <v>0</v>
      </c>
      <c r="R43" s="71">
        <f>(((Assumptions!$C$27-R30)/2*((Assumptions!$C$27-R30+1))/(Assumptions!$C$27/2*(Assumptions!$C$27+1))))</f>
        <v>0</v>
      </c>
      <c r="S43" s="50" t="str">
        <f t="shared" si="12"/>
        <v>Oct</v>
      </c>
      <c r="T43" s="71">
        <f>(((Assumptions!$C$27-T30)/2*((Assumptions!$C$27-T30+1))/(Assumptions!$C$27/2*(Assumptions!$C$27+1))))</f>
        <v>0.90327868852459015</v>
      </c>
      <c r="U43" s="71">
        <f>(((Assumptions!$C$27-U30)/2*((Assumptions!$C$27-U30+1))/(Assumptions!$C$27/2*(Assumptions!$C$27+1))))</f>
        <v>0.56557377049180324</v>
      </c>
      <c r="V43" s="71">
        <f>(((Assumptions!$C$27-V30)/2*((Assumptions!$C$27-V30+1))/(Assumptions!$C$27/2*(Assumptions!$C$27+1))))</f>
        <v>0.30655737704918035</v>
      </c>
      <c r="W43" s="71">
        <f>(((Assumptions!$C$27-W30)/2*((Assumptions!$C$27-W30+1))/(Assumptions!$C$27/2*(Assumptions!$C$27+1))))</f>
        <v>0.12622950819672132</v>
      </c>
      <c r="X43" s="71">
        <f>(((Assumptions!$C$27-X30)/2*((Assumptions!$C$27-X30+1))/(Assumptions!$C$27/2*(Assumptions!$C$27+1))))</f>
        <v>2.4590163934426229E-2</v>
      </c>
      <c r="Y43" s="71">
        <f>(((Assumptions!$C$27-Y30)/2*((Assumptions!$C$27-Y30+1))/(Assumptions!$C$27/2*(Assumptions!$C$27+1))))</f>
        <v>0</v>
      </c>
      <c r="Z43" s="71">
        <f>(((Assumptions!$C$27-Z30)/2*((Assumptions!$C$27-Z30+1))/(Assumptions!$C$27/2*(Assumptions!$C$27+1))))</f>
        <v>0</v>
      </c>
      <c r="AA43" s="71">
        <f>(((Assumptions!$C$27-AA30)/2*((Assumptions!$C$27-AA30+1))/(Assumptions!$C$27/2*(Assumptions!$C$27+1))))</f>
        <v>0</v>
      </c>
      <c r="AB43" s="50" t="str">
        <f t="shared" si="13"/>
        <v>Oct</v>
      </c>
      <c r="AC43" s="71">
        <f>(((Assumptions!$C$27-AC30)/2*((Assumptions!$C$27-AC30+1))/(Assumptions!$C$27/2*(Assumptions!$C$27+1))))</f>
        <v>0.90327868852459015</v>
      </c>
      <c r="AD43" s="71">
        <f>(((Assumptions!$C$27-AD30)/2*((Assumptions!$C$27-AD30+1))/(Assumptions!$C$27/2*(Assumptions!$C$27+1))))</f>
        <v>0.56557377049180324</v>
      </c>
      <c r="AE43" s="71">
        <f>(((Assumptions!$C$27-AE30)/2*((Assumptions!$C$27-AE30+1))/(Assumptions!$C$27/2*(Assumptions!$C$27+1))))</f>
        <v>0.30655737704918035</v>
      </c>
      <c r="AF43" s="71">
        <f>(((Assumptions!$C$27-AF30)/2*((Assumptions!$C$27-AF30+1))/(Assumptions!$C$27/2*(Assumptions!$C$27+1))))</f>
        <v>0.12622950819672132</v>
      </c>
      <c r="AG43" s="71">
        <f>(((Assumptions!$C$27-AG30)/2*((Assumptions!$C$27-AG30+1))/(Assumptions!$C$27/2*(Assumptions!$C$27+1))))</f>
        <v>2.4590163934426229E-2</v>
      </c>
      <c r="AH43" s="71">
        <f>(((Assumptions!$C$27-AH30)/2*((Assumptions!$C$27-AH30+1))/(Assumptions!$C$27/2*(Assumptions!$C$27+1))))</f>
        <v>0</v>
      </c>
      <c r="AI43" s="71">
        <f>(((Assumptions!$C$27-AI30)/2*((Assumptions!$C$27-AI30+1))/(Assumptions!$C$27/2*(Assumptions!$C$27+1))))</f>
        <v>0</v>
      </c>
      <c r="AJ43" s="71">
        <f>(((Assumptions!$C$27-AJ30)/2*((Assumptions!$C$27-AJ30+1))/(Assumptions!$C$27/2*(Assumptions!$C$27+1))))</f>
        <v>0</v>
      </c>
      <c r="AK43" s="50" t="str">
        <f t="shared" si="14"/>
        <v>Oct</v>
      </c>
      <c r="AL43" s="71">
        <f>(((Assumptions!$C$27-AL30)/2*((Assumptions!$C$27-AL30+1))/(Assumptions!$C$27/2*(Assumptions!$C$27+1))))</f>
        <v>0.90327868852459015</v>
      </c>
      <c r="AM43" s="71">
        <f>(((Assumptions!$C$27-AM30)/2*((Assumptions!$C$27-AM30+1))/(Assumptions!$C$27/2*(Assumptions!$C$27+1))))</f>
        <v>0.56557377049180324</v>
      </c>
      <c r="AN43" s="71">
        <f>(((Assumptions!$C$27-AN30)/2*((Assumptions!$C$27-AN30+1))/(Assumptions!$C$27/2*(Assumptions!$C$27+1))))</f>
        <v>0.30655737704918035</v>
      </c>
      <c r="AO43" s="71">
        <f>(((Assumptions!$C$27-AO30)/2*((Assumptions!$C$27-AO30+1))/(Assumptions!$C$27/2*(Assumptions!$C$27+1))))</f>
        <v>0.12622950819672132</v>
      </c>
      <c r="AP43" s="71">
        <f>(((Assumptions!$C$27-AP30)/2*((Assumptions!$C$27-AP30+1))/(Assumptions!$C$27/2*(Assumptions!$C$27+1))))</f>
        <v>2.4590163934426229E-2</v>
      </c>
      <c r="AQ43" s="71">
        <f>(((Assumptions!$C$27-AQ30)/2*((Assumptions!$C$27-AQ30+1))/(Assumptions!$C$27/2*(Assumptions!$C$27+1))))</f>
        <v>0</v>
      </c>
      <c r="AR43" s="71">
        <f>(((Assumptions!$C$27-AR30)/2*((Assumptions!$C$27-AR30+1))/(Assumptions!$C$27/2*(Assumptions!$C$27+1))))</f>
        <v>0</v>
      </c>
      <c r="AS43" s="71">
        <f>(((Assumptions!$C$27-AS30)/2*((Assumptions!$C$27-AS30+1))/(Assumptions!$C$27/2*(Assumptions!$C$27+1))))</f>
        <v>0</v>
      </c>
      <c r="AT43" s="50" t="str">
        <f t="shared" si="15"/>
        <v>Oct</v>
      </c>
      <c r="AU43" s="71">
        <f>(((Assumptions!$C$27-AU30)/2*((Assumptions!$C$27-AU30+1))/(Assumptions!$C$27/2*(Assumptions!$C$27+1))))</f>
        <v>0.90327868852459015</v>
      </c>
      <c r="AV43" s="71">
        <f>(((Assumptions!$C$27-AV30)/2*((Assumptions!$C$27-AV30+1))/(Assumptions!$C$27/2*(Assumptions!$C$27+1))))</f>
        <v>0.56557377049180324</v>
      </c>
      <c r="AW43" s="71">
        <f>(((Assumptions!$C$27-AW30)/2*((Assumptions!$C$27-AW30+1))/(Assumptions!$C$27/2*(Assumptions!$C$27+1))))</f>
        <v>0.30655737704918035</v>
      </c>
      <c r="AX43" s="71">
        <f>(((Assumptions!$C$27-AX30)/2*((Assumptions!$C$27-AX30+1))/(Assumptions!$C$27/2*(Assumptions!$C$27+1))))</f>
        <v>0.12622950819672132</v>
      </c>
      <c r="AY43" s="71">
        <f>(((Assumptions!$C$27-AY30)/2*((Assumptions!$C$27-AY30+1))/(Assumptions!$C$27/2*(Assumptions!$C$27+1))))</f>
        <v>2.4590163934426229E-2</v>
      </c>
      <c r="AZ43" s="71">
        <f>(((Assumptions!$C$27-AZ30)/2*((Assumptions!$C$27-AZ30+1))/(Assumptions!$C$27/2*(Assumptions!$C$27+1))))</f>
        <v>0</v>
      </c>
      <c r="BA43" s="71">
        <f>(((Assumptions!$C$27-BA30)/2*((Assumptions!$C$27-BA30+1))/(Assumptions!$C$27/2*(Assumptions!$C$27+1))))</f>
        <v>0</v>
      </c>
      <c r="BB43" s="71">
        <f>(((Assumptions!$C$27-BB30)/2*((Assumptions!$C$27-BB30+1))/(Assumptions!$C$27/2*(Assumptions!$C$27+1))))</f>
        <v>0</v>
      </c>
      <c r="BC43" s="50" t="str">
        <f t="shared" si="16"/>
        <v>Oct</v>
      </c>
      <c r="BD43" s="71">
        <f>(((Assumptions!$C$27-BD30)/2*((Assumptions!$C$27-BD30+1))/(Assumptions!$C$27/2*(Assumptions!$C$27+1))))</f>
        <v>0.90327868852459015</v>
      </c>
      <c r="BE43" s="71">
        <f>(((Assumptions!$C$27-BE30)/2*((Assumptions!$C$27-BE30+1))/(Assumptions!$C$27/2*(Assumptions!$C$27+1))))</f>
        <v>0.56557377049180324</v>
      </c>
      <c r="BF43" s="71">
        <f>(((Assumptions!$C$27-BF30)/2*((Assumptions!$C$27-BF30+1))/(Assumptions!$C$27/2*(Assumptions!$C$27+1))))</f>
        <v>0.30655737704918035</v>
      </c>
      <c r="BG43" s="71">
        <f>(((Assumptions!$C$27-BG30)/2*((Assumptions!$C$27-BG30+1))/(Assumptions!$C$27/2*(Assumptions!$C$27+1))))</f>
        <v>0.12622950819672132</v>
      </c>
      <c r="BH43" s="71">
        <f>(((Assumptions!$C$27-BH30)/2*((Assumptions!$C$27-BH30+1))/(Assumptions!$C$27/2*(Assumptions!$C$27+1))))</f>
        <v>2.4590163934426229E-2</v>
      </c>
      <c r="BI43" s="71">
        <f>(((Assumptions!$C$27-BI30)/2*((Assumptions!$C$27-BI30+1))/(Assumptions!$C$27/2*(Assumptions!$C$27+1))))</f>
        <v>0</v>
      </c>
      <c r="BJ43" s="71">
        <f>(((Assumptions!$C$27-BJ30)/2*((Assumptions!$C$27-BJ30+1))/(Assumptions!$C$27/2*(Assumptions!$C$27+1))))</f>
        <v>0</v>
      </c>
      <c r="BK43" s="71">
        <f>(((Assumptions!$C$27-BK30)/2*((Assumptions!$C$27-BK30+1))/(Assumptions!$C$27/2*(Assumptions!$C$27+1))))</f>
        <v>0</v>
      </c>
      <c r="BL43" s="50" t="str">
        <f t="shared" si="17"/>
        <v>Oct</v>
      </c>
      <c r="BM43" s="71">
        <f>(((Assumptions!$C$27-BM30)/2*((Assumptions!$C$27-BM30+1))/(Assumptions!$C$27/2*(Assumptions!$C$27+1))))</f>
        <v>0.90327868852459015</v>
      </c>
      <c r="BN43" s="71">
        <f>(((Assumptions!$C$27-BN30)/2*((Assumptions!$C$27-BN30+1))/(Assumptions!$C$27/2*(Assumptions!$C$27+1))))</f>
        <v>0.56557377049180324</v>
      </c>
      <c r="BO43" s="71">
        <f>(((Assumptions!$C$27-BO30)/2*((Assumptions!$C$27-BO30+1))/(Assumptions!$C$27/2*(Assumptions!$C$27+1))))</f>
        <v>0.30655737704918035</v>
      </c>
      <c r="BP43" s="71">
        <f>(((Assumptions!$C$27-BP30)/2*((Assumptions!$C$27-BP30+1))/(Assumptions!$C$27/2*(Assumptions!$C$27+1))))</f>
        <v>0.12622950819672132</v>
      </c>
      <c r="BQ43" s="71">
        <f>(((Assumptions!$C$27-BQ30)/2*((Assumptions!$C$27-BQ30+1))/(Assumptions!$C$27/2*(Assumptions!$C$27+1))))</f>
        <v>2.4590163934426229E-2</v>
      </c>
      <c r="BR43" s="71">
        <f>(((Assumptions!$C$27-BR30)/2*((Assumptions!$C$27-BR30+1))/(Assumptions!$C$27/2*(Assumptions!$C$27+1))))</f>
        <v>0</v>
      </c>
      <c r="BS43" s="71">
        <f>(((Assumptions!$C$27-BS30)/2*((Assumptions!$C$27-BS30+1))/(Assumptions!$C$27/2*(Assumptions!$C$27+1))))</f>
        <v>0</v>
      </c>
      <c r="BT43" s="71">
        <f>(((Assumptions!$C$27-BT30)/2*((Assumptions!$C$27-BT30+1))/(Assumptions!$C$27/2*(Assumptions!$C$27+1))))</f>
        <v>0</v>
      </c>
      <c r="BU43" s="50" t="str">
        <f t="shared" si="18"/>
        <v>Oct</v>
      </c>
      <c r="BV43" s="71">
        <f>(((Assumptions!$C$27-BV30)/2*((Assumptions!$C$27-BV30+1))/(Assumptions!$C$27/2*(Assumptions!$C$27+1))))</f>
        <v>0.90327868852459015</v>
      </c>
      <c r="BW43" s="71">
        <f>(((Assumptions!$C$27-BW30)/2*((Assumptions!$C$27-BW30+1))/(Assumptions!$C$27/2*(Assumptions!$C$27+1))))</f>
        <v>0.56557377049180324</v>
      </c>
      <c r="BX43" s="71">
        <f>(((Assumptions!$C$27-BX30)/2*((Assumptions!$C$27-BX30+1))/(Assumptions!$C$27/2*(Assumptions!$C$27+1))))</f>
        <v>0.30655737704918035</v>
      </c>
      <c r="BY43" s="71">
        <f>(((Assumptions!$C$27-BY30)/2*((Assumptions!$C$27-BY30+1))/(Assumptions!$C$27/2*(Assumptions!$C$27+1))))</f>
        <v>0.12622950819672132</v>
      </c>
      <c r="BZ43" s="71">
        <f>(((Assumptions!$C$27-BZ30)/2*((Assumptions!$C$27-BZ30+1))/(Assumptions!$C$27/2*(Assumptions!$C$27+1))))</f>
        <v>2.4590163934426229E-2</v>
      </c>
      <c r="CA43" s="71">
        <f>(((Assumptions!$C$27-CA30)/2*((Assumptions!$C$27-CA30+1))/(Assumptions!$C$27/2*(Assumptions!$C$27+1))))</f>
        <v>0</v>
      </c>
      <c r="CB43" s="71">
        <f>(((Assumptions!$C$27-CB30)/2*((Assumptions!$C$27-CB30+1))/(Assumptions!$C$27/2*(Assumptions!$C$27+1))))</f>
        <v>0</v>
      </c>
      <c r="CC43" s="71">
        <f>(((Assumptions!$C$27-CC30)/2*((Assumptions!$C$27-CC30+1))/(Assumptions!$C$27/2*(Assumptions!$C$27+1))))</f>
        <v>0</v>
      </c>
      <c r="CD43" s="50" t="str">
        <f t="shared" si="19"/>
        <v>Oct</v>
      </c>
      <c r="CE43" s="71">
        <f>(((Assumptions!$C$27-CE30)/2*((Assumptions!$C$27-CE30+1))/(Assumptions!$C$27/2*(Assumptions!$C$27+1))))</f>
        <v>0.90327868852459015</v>
      </c>
      <c r="CF43" s="71">
        <f>(((Assumptions!$C$27-CF30)/2*((Assumptions!$C$27-CF30+1))/(Assumptions!$C$27/2*(Assumptions!$C$27+1))))</f>
        <v>0.56557377049180324</v>
      </c>
      <c r="CG43" s="71">
        <f>(((Assumptions!$C$27-CG30)/2*((Assumptions!$C$27-CG30+1))/(Assumptions!$C$27/2*(Assumptions!$C$27+1))))</f>
        <v>0.30655737704918035</v>
      </c>
      <c r="CH43" s="71">
        <f>(((Assumptions!$C$27-CH30)/2*((Assumptions!$C$27-CH30+1))/(Assumptions!$C$27/2*(Assumptions!$C$27+1))))</f>
        <v>0.12622950819672132</v>
      </c>
      <c r="CI43" s="71">
        <f>(((Assumptions!$C$27-CI30)/2*((Assumptions!$C$27-CI30+1))/(Assumptions!$C$27/2*(Assumptions!$C$27+1))))</f>
        <v>2.4590163934426229E-2</v>
      </c>
      <c r="CJ43" s="71">
        <f>(((Assumptions!$C$27-CJ30)/2*((Assumptions!$C$27-CJ30+1))/(Assumptions!$C$27/2*(Assumptions!$C$27+1))))</f>
        <v>0</v>
      </c>
      <c r="CK43" s="71">
        <f>(((Assumptions!$C$27-CK30)/2*((Assumptions!$C$27-CK30+1))/(Assumptions!$C$27/2*(Assumptions!$C$27+1))))</f>
        <v>0</v>
      </c>
      <c r="CL43" s="71">
        <f>(((Assumptions!$C$27-CL30)/2*((Assumptions!$C$27-CL30+1))/(Assumptions!$C$27/2*(Assumptions!$C$27+1))))</f>
        <v>0</v>
      </c>
    </row>
    <row r="44" spans="1:90" ht="13.7" customHeight="1">
      <c r="A44" s="50" t="str">
        <f t="shared" si="10"/>
        <v>Nov</v>
      </c>
      <c r="B44" s="70">
        <f>(((Assumptions!$C$27-B31)/2*((Assumptions!$C$27-B31+1))/(Assumptions!$C$27/2*(Assumptions!$C$27+1))))</f>
        <v>0.93497267759562841</v>
      </c>
      <c r="C44" s="70">
        <f>(((Assumptions!$C$27-C31)/2*((Assumptions!$C$27-C31+1))/(Assumptions!$C$27/2*(Assumptions!$C$27+1))))</f>
        <v>0.59071038251366115</v>
      </c>
      <c r="D44" s="70">
        <f>(((Assumptions!$C$27-D31)/2*((Assumptions!$C$27-D31+1))/(Assumptions!$C$27/2*(Assumptions!$C$27+1))))</f>
        <v>0.3251366120218579</v>
      </c>
      <c r="E44" s="70">
        <f>(((Assumptions!$C$27-E31)/2*((Assumptions!$C$27-E31+1))/(Assumptions!$C$27/2*(Assumptions!$C$27+1))))</f>
        <v>0.13825136612021857</v>
      </c>
      <c r="F44" s="70">
        <f>(((Assumptions!$C$27-F31)/2*((Assumptions!$C$27-F31+1))/(Assumptions!$C$27/2*(Assumptions!$C$27+1))))</f>
        <v>3.0054644808743168E-2</v>
      </c>
      <c r="G44" s="70">
        <f>(((Assumptions!$C$27-G31)/2*((Assumptions!$C$27-G31+1))/(Assumptions!$C$27/2*(Assumptions!$C$27+1))))</f>
        <v>0</v>
      </c>
      <c r="H44" s="70">
        <f>(((Assumptions!$C$27-H31)/2*((Assumptions!$C$27-H31+1))/(Assumptions!$C$27/2*(Assumptions!$C$27+1))))</f>
        <v>0</v>
      </c>
      <c r="I44" s="70">
        <f>(((Assumptions!$C$27-I31)/2*((Assumptions!$C$27-I31+1))/(Assumptions!$C$27/2*(Assumptions!$C$27+1))))</f>
        <v>0</v>
      </c>
      <c r="J44" s="68" t="str">
        <f t="shared" si="11"/>
        <v>Nov</v>
      </c>
      <c r="K44" s="70">
        <f>(((Assumptions!$C$27-K31)/2*((Assumptions!$C$27-K31+1))/(Assumptions!$C$27/2*(Assumptions!$C$27+1))))</f>
        <v>0.93497267759562841</v>
      </c>
      <c r="L44" s="71">
        <f>(((Assumptions!$C$27-L31)/2*((Assumptions!$C$27-L31+1))/(Assumptions!$C$27/2*(Assumptions!$C$27+1))))</f>
        <v>0.59071038251366115</v>
      </c>
      <c r="M44" s="71">
        <f>(((Assumptions!$C$27-M31)/2*((Assumptions!$C$27-M31+1))/(Assumptions!$C$27/2*(Assumptions!$C$27+1))))</f>
        <v>0.3251366120218579</v>
      </c>
      <c r="N44" s="71">
        <f>(((Assumptions!$C$27-N31)/2*((Assumptions!$C$27-N31+1))/(Assumptions!$C$27/2*(Assumptions!$C$27+1))))</f>
        <v>0.13825136612021857</v>
      </c>
      <c r="O44" s="71">
        <f>(((Assumptions!$C$27-O31)/2*((Assumptions!$C$27-O31+1))/(Assumptions!$C$27/2*(Assumptions!$C$27+1))))</f>
        <v>3.0054644808743168E-2</v>
      </c>
      <c r="P44" s="71">
        <f>(((Assumptions!$C$27-P31)/2*((Assumptions!$C$27-P31+1))/(Assumptions!$C$27/2*(Assumptions!$C$27+1))))</f>
        <v>0</v>
      </c>
      <c r="Q44" s="71">
        <f>(((Assumptions!$C$27-Q31)/2*((Assumptions!$C$27-Q31+1))/(Assumptions!$C$27/2*(Assumptions!$C$27+1))))</f>
        <v>0</v>
      </c>
      <c r="R44" s="71">
        <f>(((Assumptions!$C$27-R31)/2*((Assumptions!$C$27-R31+1))/(Assumptions!$C$27/2*(Assumptions!$C$27+1))))</f>
        <v>0</v>
      </c>
      <c r="S44" s="50" t="str">
        <f t="shared" si="12"/>
        <v>Nov</v>
      </c>
      <c r="T44" s="71">
        <f>(((Assumptions!$C$27-T31)/2*((Assumptions!$C$27-T31+1))/(Assumptions!$C$27/2*(Assumptions!$C$27+1))))</f>
        <v>0.93497267759562841</v>
      </c>
      <c r="U44" s="71">
        <f>(((Assumptions!$C$27-U31)/2*((Assumptions!$C$27-U31+1))/(Assumptions!$C$27/2*(Assumptions!$C$27+1))))</f>
        <v>0.59071038251366115</v>
      </c>
      <c r="V44" s="71">
        <f>(((Assumptions!$C$27-V31)/2*((Assumptions!$C$27-V31+1))/(Assumptions!$C$27/2*(Assumptions!$C$27+1))))</f>
        <v>0.3251366120218579</v>
      </c>
      <c r="W44" s="71">
        <f>(((Assumptions!$C$27-W31)/2*((Assumptions!$C$27-W31+1))/(Assumptions!$C$27/2*(Assumptions!$C$27+1))))</f>
        <v>0.13825136612021857</v>
      </c>
      <c r="X44" s="71">
        <f>(((Assumptions!$C$27-X31)/2*((Assumptions!$C$27-X31+1))/(Assumptions!$C$27/2*(Assumptions!$C$27+1))))</f>
        <v>3.0054644808743168E-2</v>
      </c>
      <c r="Y44" s="71">
        <f>(((Assumptions!$C$27-Y31)/2*((Assumptions!$C$27-Y31+1))/(Assumptions!$C$27/2*(Assumptions!$C$27+1))))</f>
        <v>0</v>
      </c>
      <c r="Z44" s="71">
        <f>(((Assumptions!$C$27-Z31)/2*((Assumptions!$C$27-Z31+1))/(Assumptions!$C$27/2*(Assumptions!$C$27+1))))</f>
        <v>0</v>
      </c>
      <c r="AA44" s="71">
        <f>(((Assumptions!$C$27-AA31)/2*((Assumptions!$C$27-AA31+1))/(Assumptions!$C$27/2*(Assumptions!$C$27+1))))</f>
        <v>0</v>
      </c>
      <c r="AB44" s="50" t="str">
        <f t="shared" si="13"/>
        <v>Nov</v>
      </c>
      <c r="AC44" s="71">
        <f>(((Assumptions!$C$27-AC31)/2*((Assumptions!$C$27-AC31+1))/(Assumptions!$C$27/2*(Assumptions!$C$27+1))))</f>
        <v>0.93497267759562841</v>
      </c>
      <c r="AD44" s="71">
        <f>(((Assumptions!$C$27-AD31)/2*((Assumptions!$C$27-AD31+1))/(Assumptions!$C$27/2*(Assumptions!$C$27+1))))</f>
        <v>0.59071038251366115</v>
      </c>
      <c r="AE44" s="71">
        <f>(((Assumptions!$C$27-AE31)/2*((Assumptions!$C$27-AE31+1))/(Assumptions!$C$27/2*(Assumptions!$C$27+1))))</f>
        <v>0.3251366120218579</v>
      </c>
      <c r="AF44" s="71">
        <f>(((Assumptions!$C$27-AF31)/2*((Assumptions!$C$27-AF31+1))/(Assumptions!$C$27/2*(Assumptions!$C$27+1))))</f>
        <v>0.13825136612021857</v>
      </c>
      <c r="AG44" s="71">
        <f>(((Assumptions!$C$27-AG31)/2*((Assumptions!$C$27-AG31+1))/(Assumptions!$C$27/2*(Assumptions!$C$27+1))))</f>
        <v>3.0054644808743168E-2</v>
      </c>
      <c r="AH44" s="71">
        <f>(((Assumptions!$C$27-AH31)/2*((Assumptions!$C$27-AH31+1))/(Assumptions!$C$27/2*(Assumptions!$C$27+1))))</f>
        <v>0</v>
      </c>
      <c r="AI44" s="71">
        <f>(((Assumptions!$C$27-AI31)/2*((Assumptions!$C$27-AI31+1))/(Assumptions!$C$27/2*(Assumptions!$C$27+1))))</f>
        <v>0</v>
      </c>
      <c r="AJ44" s="71">
        <f>(((Assumptions!$C$27-AJ31)/2*((Assumptions!$C$27-AJ31+1))/(Assumptions!$C$27/2*(Assumptions!$C$27+1))))</f>
        <v>0</v>
      </c>
      <c r="AK44" s="50" t="str">
        <f t="shared" si="14"/>
        <v>Nov</v>
      </c>
      <c r="AL44" s="71">
        <f>(((Assumptions!$C$27-AL31)/2*((Assumptions!$C$27-AL31+1))/(Assumptions!$C$27/2*(Assumptions!$C$27+1))))</f>
        <v>0.93497267759562841</v>
      </c>
      <c r="AM44" s="71">
        <f>(((Assumptions!$C$27-AM31)/2*((Assumptions!$C$27-AM31+1))/(Assumptions!$C$27/2*(Assumptions!$C$27+1))))</f>
        <v>0.59071038251366115</v>
      </c>
      <c r="AN44" s="71">
        <f>(((Assumptions!$C$27-AN31)/2*((Assumptions!$C$27-AN31+1))/(Assumptions!$C$27/2*(Assumptions!$C$27+1))))</f>
        <v>0.3251366120218579</v>
      </c>
      <c r="AO44" s="71">
        <f>(((Assumptions!$C$27-AO31)/2*((Assumptions!$C$27-AO31+1))/(Assumptions!$C$27/2*(Assumptions!$C$27+1))))</f>
        <v>0.13825136612021857</v>
      </c>
      <c r="AP44" s="71">
        <f>(((Assumptions!$C$27-AP31)/2*((Assumptions!$C$27-AP31+1))/(Assumptions!$C$27/2*(Assumptions!$C$27+1))))</f>
        <v>3.0054644808743168E-2</v>
      </c>
      <c r="AQ44" s="71">
        <f>(((Assumptions!$C$27-AQ31)/2*((Assumptions!$C$27-AQ31+1))/(Assumptions!$C$27/2*(Assumptions!$C$27+1))))</f>
        <v>0</v>
      </c>
      <c r="AR44" s="71">
        <f>(((Assumptions!$C$27-AR31)/2*((Assumptions!$C$27-AR31+1))/(Assumptions!$C$27/2*(Assumptions!$C$27+1))))</f>
        <v>0</v>
      </c>
      <c r="AS44" s="71">
        <f>(((Assumptions!$C$27-AS31)/2*((Assumptions!$C$27-AS31+1))/(Assumptions!$C$27/2*(Assumptions!$C$27+1))))</f>
        <v>0</v>
      </c>
      <c r="AT44" s="50" t="str">
        <f t="shared" si="15"/>
        <v>Nov</v>
      </c>
      <c r="AU44" s="71">
        <f>(((Assumptions!$C$27-AU31)/2*((Assumptions!$C$27-AU31+1))/(Assumptions!$C$27/2*(Assumptions!$C$27+1))))</f>
        <v>0.93497267759562841</v>
      </c>
      <c r="AV44" s="71">
        <f>(((Assumptions!$C$27-AV31)/2*((Assumptions!$C$27-AV31+1))/(Assumptions!$C$27/2*(Assumptions!$C$27+1))))</f>
        <v>0.59071038251366115</v>
      </c>
      <c r="AW44" s="71">
        <f>(((Assumptions!$C$27-AW31)/2*((Assumptions!$C$27-AW31+1))/(Assumptions!$C$27/2*(Assumptions!$C$27+1))))</f>
        <v>0.3251366120218579</v>
      </c>
      <c r="AX44" s="71">
        <f>(((Assumptions!$C$27-AX31)/2*((Assumptions!$C$27-AX31+1))/(Assumptions!$C$27/2*(Assumptions!$C$27+1))))</f>
        <v>0.13825136612021857</v>
      </c>
      <c r="AY44" s="71">
        <f>(((Assumptions!$C$27-AY31)/2*((Assumptions!$C$27-AY31+1))/(Assumptions!$C$27/2*(Assumptions!$C$27+1))))</f>
        <v>3.0054644808743168E-2</v>
      </c>
      <c r="AZ44" s="71">
        <f>(((Assumptions!$C$27-AZ31)/2*((Assumptions!$C$27-AZ31+1))/(Assumptions!$C$27/2*(Assumptions!$C$27+1))))</f>
        <v>0</v>
      </c>
      <c r="BA44" s="71">
        <f>(((Assumptions!$C$27-BA31)/2*((Assumptions!$C$27-BA31+1))/(Assumptions!$C$27/2*(Assumptions!$C$27+1))))</f>
        <v>0</v>
      </c>
      <c r="BB44" s="71">
        <f>(((Assumptions!$C$27-BB31)/2*((Assumptions!$C$27-BB31+1))/(Assumptions!$C$27/2*(Assumptions!$C$27+1))))</f>
        <v>0</v>
      </c>
      <c r="BC44" s="50" t="str">
        <f t="shared" si="16"/>
        <v>Nov</v>
      </c>
      <c r="BD44" s="71">
        <f>(((Assumptions!$C$27-BD31)/2*((Assumptions!$C$27-BD31+1))/(Assumptions!$C$27/2*(Assumptions!$C$27+1))))</f>
        <v>0.93497267759562841</v>
      </c>
      <c r="BE44" s="71">
        <f>(((Assumptions!$C$27-BE31)/2*((Assumptions!$C$27-BE31+1))/(Assumptions!$C$27/2*(Assumptions!$C$27+1))))</f>
        <v>0.59071038251366115</v>
      </c>
      <c r="BF44" s="71">
        <f>(((Assumptions!$C$27-BF31)/2*((Assumptions!$C$27-BF31+1))/(Assumptions!$C$27/2*(Assumptions!$C$27+1))))</f>
        <v>0.3251366120218579</v>
      </c>
      <c r="BG44" s="71">
        <f>(((Assumptions!$C$27-BG31)/2*((Assumptions!$C$27-BG31+1))/(Assumptions!$C$27/2*(Assumptions!$C$27+1))))</f>
        <v>0.13825136612021857</v>
      </c>
      <c r="BH44" s="71">
        <f>(((Assumptions!$C$27-BH31)/2*((Assumptions!$C$27-BH31+1))/(Assumptions!$C$27/2*(Assumptions!$C$27+1))))</f>
        <v>3.0054644808743168E-2</v>
      </c>
      <c r="BI44" s="71">
        <f>(((Assumptions!$C$27-BI31)/2*((Assumptions!$C$27-BI31+1))/(Assumptions!$C$27/2*(Assumptions!$C$27+1))))</f>
        <v>0</v>
      </c>
      <c r="BJ44" s="71">
        <f>(((Assumptions!$C$27-BJ31)/2*((Assumptions!$C$27-BJ31+1))/(Assumptions!$C$27/2*(Assumptions!$C$27+1))))</f>
        <v>0</v>
      </c>
      <c r="BK44" s="71">
        <f>(((Assumptions!$C$27-BK31)/2*((Assumptions!$C$27-BK31+1))/(Assumptions!$C$27/2*(Assumptions!$C$27+1))))</f>
        <v>0</v>
      </c>
      <c r="BL44" s="50" t="str">
        <f t="shared" si="17"/>
        <v>Nov</v>
      </c>
      <c r="BM44" s="71">
        <f>(((Assumptions!$C$27-BM31)/2*((Assumptions!$C$27-BM31+1))/(Assumptions!$C$27/2*(Assumptions!$C$27+1))))</f>
        <v>0.93497267759562841</v>
      </c>
      <c r="BN44" s="71">
        <f>(((Assumptions!$C$27-BN31)/2*((Assumptions!$C$27-BN31+1))/(Assumptions!$C$27/2*(Assumptions!$C$27+1))))</f>
        <v>0.59071038251366115</v>
      </c>
      <c r="BO44" s="71">
        <f>(((Assumptions!$C$27-BO31)/2*((Assumptions!$C$27-BO31+1))/(Assumptions!$C$27/2*(Assumptions!$C$27+1))))</f>
        <v>0.3251366120218579</v>
      </c>
      <c r="BP44" s="71">
        <f>(((Assumptions!$C$27-BP31)/2*((Assumptions!$C$27-BP31+1))/(Assumptions!$C$27/2*(Assumptions!$C$27+1))))</f>
        <v>0.13825136612021857</v>
      </c>
      <c r="BQ44" s="71">
        <f>(((Assumptions!$C$27-BQ31)/2*((Assumptions!$C$27-BQ31+1))/(Assumptions!$C$27/2*(Assumptions!$C$27+1))))</f>
        <v>3.0054644808743168E-2</v>
      </c>
      <c r="BR44" s="71">
        <f>(((Assumptions!$C$27-BR31)/2*((Assumptions!$C$27-BR31+1))/(Assumptions!$C$27/2*(Assumptions!$C$27+1))))</f>
        <v>0</v>
      </c>
      <c r="BS44" s="71">
        <f>(((Assumptions!$C$27-BS31)/2*((Assumptions!$C$27-BS31+1))/(Assumptions!$C$27/2*(Assumptions!$C$27+1))))</f>
        <v>0</v>
      </c>
      <c r="BT44" s="71">
        <f>(((Assumptions!$C$27-BT31)/2*((Assumptions!$C$27-BT31+1))/(Assumptions!$C$27/2*(Assumptions!$C$27+1))))</f>
        <v>0</v>
      </c>
      <c r="BU44" s="50" t="str">
        <f t="shared" si="18"/>
        <v>Nov</v>
      </c>
      <c r="BV44" s="71">
        <f>(((Assumptions!$C$27-BV31)/2*((Assumptions!$C$27-BV31+1))/(Assumptions!$C$27/2*(Assumptions!$C$27+1))))</f>
        <v>0.93497267759562841</v>
      </c>
      <c r="BW44" s="71">
        <f>(((Assumptions!$C$27-BW31)/2*((Assumptions!$C$27-BW31+1))/(Assumptions!$C$27/2*(Assumptions!$C$27+1))))</f>
        <v>0.59071038251366115</v>
      </c>
      <c r="BX44" s="71">
        <f>(((Assumptions!$C$27-BX31)/2*((Assumptions!$C$27-BX31+1))/(Assumptions!$C$27/2*(Assumptions!$C$27+1))))</f>
        <v>0.3251366120218579</v>
      </c>
      <c r="BY44" s="71">
        <f>(((Assumptions!$C$27-BY31)/2*((Assumptions!$C$27-BY31+1))/(Assumptions!$C$27/2*(Assumptions!$C$27+1))))</f>
        <v>0.13825136612021857</v>
      </c>
      <c r="BZ44" s="71">
        <f>(((Assumptions!$C$27-BZ31)/2*((Assumptions!$C$27-BZ31+1))/(Assumptions!$C$27/2*(Assumptions!$C$27+1))))</f>
        <v>3.0054644808743168E-2</v>
      </c>
      <c r="CA44" s="71">
        <f>(((Assumptions!$C$27-CA31)/2*((Assumptions!$C$27-CA31+1))/(Assumptions!$C$27/2*(Assumptions!$C$27+1))))</f>
        <v>0</v>
      </c>
      <c r="CB44" s="71">
        <f>(((Assumptions!$C$27-CB31)/2*((Assumptions!$C$27-CB31+1))/(Assumptions!$C$27/2*(Assumptions!$C$27+1))))</f>
        <v>0</v>
      </c>
      <c r="CC44" s="71">
        <f>(((Assumptions!$C$27-CC31)/2*((Assumptions!$C$27-CC31+1))/(Assumptions!$C$27/2*(Assumptions!$C$27+1))))</f>
        <v>0</v>
      </c>
      <c r="CD44" s="50" t="str">
        <f t="shared" si="19"/>
        <v>Nov</v>
      </c>
      <c r="CE44" s="71">
        <f>(((Assumptions!$C$27-CE31)/2*((Assumptions!$C$27-CE31+1))/(Assumptions!$C$27/2*(Assumptions!$C$27+1))))</f>
        <v>0.93497267759562841</v>
      </c>
      <c r="CF44" s="71">
        <f>(((Assumptions!$C$27-CF31)/2*((Assumptions!$C$27-CF31+1))/(Assumptions!$C$27/2*(Assumptions!$C$27+1))))</f>
        <v>0.59071038251366115</v>
      </c>
      <c r="CG44" s="71">
        <f>(((Assumptions!$C$27-CG31)/2*((Assumptions!$C$27-CG31+1))/(Assumptions!$C$27/2*(Assumptions!$C$27+1))))</f>
        <v>0.3251366120218579</v>
      </c>
      <c r="CH44" s="71">
        <f>(((Assumptions!$C$27-CH31)/2*((Assumptions!$C$27-CH31+1))/(Assumptions!$C$27/2*(Assumptions!$C$27+1))))</f>
        <v>0.13825136612021857</v>
      </c>
      <c r="CI44" s="71">
        <f>(((Assumptions!$C$27-CI31)/2*((Assumptions!$C$27-CI31+1))/(Assumptions!$C$27/2*(Assumptions!$C$27+1))))</f>
        <v>3.0054644808743168E-2</v>
      </c>
      <c r="CJ44" s="71">
        <f>(((Assumptions!$C$27-CJ31)/2*((Assumptions!$C$27-CJ31+1))/(Assumptions!$C$27/2*(Assumptions!$C$27+1))))</f>
        <v>0</v>
      </c>
      <c r="CK44" s="71">
        <f>(((Assumptions!$C$27-CK31)/2*((Assumptions!$C$27-CK31+1))/(Assumptions!$C$27/2*(Assumptions!$C$27+1))))</f>
        <v>0</v>
      </c>
      <c r="CL44" s="71">
        <f>(((Assumptions!$C$27-CL31)/2*((Assumptions!$C$27-CL31+1))/(Assumptions!$C$27/2*(Assumptions!$C$27+1))))</f>
        <v>0</v>
      </c>
    </row>
    <row r="45" spans="1:90" ht="13.7" customHeight="1">
      <c r="A45" s="50" t="str">
        <f t="shared" si="10"/>
        <v>Dec</v>
      </c>
      <c r="B45" s="70">
        <f>(((Assumptions!$C$27-B32)/2*((Assumptions!$C$27-B32+1))/(Assumptions!$C$27/2*(Assumptions!$C$27+1))))</f>
        <v>0.96721311475409832</v>
      </c>
      <c r="C45" s="70">
        <f>(((Assumptions!$C$27-C32)/2*((Assumptions!$C$27-C32+1))/(Assumptions!$C$27/2*(Assumptions!$C$27+1))))</f>
        <v>0.61639344262295082</v>
      </c>
      <c r="D45" s="70">
        <f>(((Assumptions!$C$27-D32)/2*((Assumptions!$C$27-D32+1))/(Assumptions!$C$27/2*(Assumptions!$C$27+1))))</f>
        <v>0.34426229508196721</v>
      </c>
      <c r="E45" s="70">
        <f>(((Assumptions!$C$27-E32)/2*((Assumptions!$C$27-E32+1))/(Assumptions!$C$27/2*(Assumptions!$C$27+1))))</f>
        <v>0.15081967213114755</v>
      </c>
      <c r="F45" s="70">
        <f>(((Assumptions!$C$27-F32)/2*((Assumptions!$C$27-F32+1))/(Assumptions!$C$27/2*(Assumptions!$C$27+1))))</f>
        <v>3.6065573770491806E-2</v>
      </c>
      <c r="G45" s="70">
        <f>(((Assumptions!$C$27-G32)/2*((Assumptions!$C$27-G32+1))/(Assumptions!$C$27/2*(Assumptions!$C$27+1))))</f>
        <v>0</v>
      </c>
      <c r="H45" s="70">
        <f>(((Assumptions!$C$27-H32)/2*((Assumptions!$C$27-H32+1))/(Assumptions!$C$27/2*(Assumptions!$C$27+1))))</f>
        <v>0</v>
      </c>
      <c r="I45" s="70">
        <f>(((Assumptions!$C$27-I32)/2*((Assumptions!$C$27-I32+1))/(Assumptions!$C$27/2*(Assumptions!$C$27+1))))</f>
        <v>0</v>
      </c>
      <c r="J45" s="68" t="str">
        <f t="shared" si="11"/>
        <v>Dec</v>
      </c>
      <c r="K45" s="70">
        <f>(((Assumptions!$C$27-K32)/2*((Assumptions!$C$27-K32+1))/(Assumptions!$C$27/2*(Assumptions!$C$27+1))))</f>
        <v>0.96721311475409832</v>
      </c>
      <c r="L45" s="71">
        <f>(((Assumptions!$C$27-L32)/2*((Assumptions!$C$27-L32+1))/(Assumptions!$C$27/2*(Assumptions!$C$27+1))))</f>
        <v>0.61639344262295082</v>
      </c>
      <c r="M45" s="71">
        <f>(((Assumptions!$C$27-M32)/2*((Assumptions!$C$27-M32+1))/(Assumptions!$C$27/2*(Assumptions!$C$27+1))))</f>
        <v>0.34426229508196721</v>
      </c>
      <c r="N45" s="71">
        <f>(((Assumptions!$C$27-N32)/2*((Assumptions!$C$27-N32+1))/(Assumptions!$C$27/2*(Assumptions!$C$27+1))))</f>
        <v>0.15081967213114755</v>
      </c>
      <c r="O45" s="71">
        <f>(((Assumptions!$C$27-O32)/2*((Assumptions!$C$27-O32+1))/(Assumptions!$C$27/2*(Assumptions!$C$27+1))))</f>
        <v>3.6065573770491806E-2</v>
      </c>
      <c r="P45" s="71">
        <f>(((Assumptions!$C$27-P32)/2*((Assumptions!$C$27-P32+1))/(Assumptions!$C$27/2*(Assumptions!$C$27+1))))</f>
        <v>0</v>
      </c>
      <c r="Q45" s="71">
        <f>(((Assumptions!$C$27-Q32)/2*((Assumptions!$C$27-Q32+1))/(Assumptions!$C$27/2*(Assumptions!$C$27+1))))</f>
        <v>0</v>
      </c>
      <c r="R45" s="71">
        <f>(((Assumptions!$C$27-R32)/2*((Assumptions!$C$27-R32+1))/(Assumptions!$C$27/2*(Assumptions!$C$27+1))))</f>
        <v>0</v>
      </c>
      <c r="S45" s="50" t="str">
        <f t="shared" si="12"/>
        <v>Dec</v>
      </c>
      <c r="T45" s="71">
        <f>(((Assumptions!$C$27-T32)/2*((Assumptions!$C$27-T32+1))/(Assumptions!$C$27/2*(Assumptions!$C$27+1))))</f>
        <v>0.96721311475409832</v>
      </c>
      <c r="U45" s="71">
        <f>(((Assumptions!$C$27-U32)/2*((Assumptions!$C$27-U32+1))/(Assumptions!$C$27/2*(Assumptions!$C$27+1))))</f>
        <v>0.61639344262295082</v>
      </c>
      <c r="V45" s="71">
        <f>(((Assumptions!$C$27-V32)/2*((Assumptions!$C$27-V32+1))/(Assumptions!$C$27/2*(Assumptions!$C$27+1))))</f>
        <v>0.34426229508196721</v>
      </c>
      <c r="W45" s="71">
        <f>(((Assumptions!$C$27-W32)/2*((Assumptions!$C$27-W32+1))/(Assumptions!$C$27/2*(Assumptions!$C$27+1))))</f>
        <v>0.15081967213114755</v>
      </c>
      <c r="X45" s="71">
        <f>(((Assumptions!$C$27-X32)/2*((Assumptions!$C$27-X32+1))/(Assumptions!$C$27/2*(Assumptions!$C$27+1))))</f>
        <v>3.6065573770491806E-2</v>
      </c>
      <c r="Y45" s="71">
        <f>(((Assumptions!$C$27-Y32)/2*((Assumptions!$C$27-Y32+1))/(Assumptions!$C$27/2*(Assumptions!$C$27+1))))</f>
        <v>0</v>
      </c>
      <c r="Z45" s="71">
        <f>(((Assumptions!$C$27-Z32)/2*((Assumptions!$C$27-Z32+1))/(Assumptions!$C$27/2*(Assumptions!$C$27+1))))</f>
        <v>0</v>
      </c>
      <c r="AA45" s="71">
        <f>(((Assumptions!$C$27-AA32)/2*((Assumptions!$C$27-AA32+1))/(Assumptions!$C$27/2*(Assumptions!$C$27+1))))</f>
        <v>0</v>
      </c>
      <c r="AB45" s="50" t="str">
        <f t="shared" si="13"/>
        <v>Dec</v>
      </c>
      <c r="AC45" s="71">
        <f>(((Assumptions!$C$27-AC32)/2*((Assumptions!$C$27-AC32+1))/(Assumptions!$C$27/2*(Assumptions!$C$27+1))))</f>
        <v>0.96721311475409832</v>
      </c>
      <c r="AD45" s="71">
        <f>(((Assumptions!$C$27-AD32)/2*((Assumptions!$C$27-AD32+1))/(Assumptions!$C$27/2*(Assumptions!$C$27+1))))</f>
        <v>0.61639344262295082</v>
      </c>
      <c r="AE45" s="71">
        <f>(((Assumptions!$C$27-AE32)/2*((Assumptions!$C$27-AE32+1))/(Assumptions!$C$27/2*(Assumptions!$C$27+1))))</f>
        <v>0.34426229508196721</v>
      </c>
      <c r="AF45" s="71">
        <f>(((Assumptions!$C$27-AF32)/2*((Assumptions!$C$27-AF32+1))/(Assumptions!$C$27/2*(Assumptions!$C$27+1))))</f>
        <v>0.15081967213114755</v>
      </c>
      <c r="AG45" s="71">
        <f>(((Assumptions!$C$27-AG32)/2*((Assumptions!$C$27-AG32+1))/(Assumptions!$C$27/2*(Assumptions!$C$27+1))))</f>
        <v>3.6065573770491806E-2</v>
      </c>
      <c r="AH45" s="71">
        <f>(((Assumptions!$C$27-AH32)/2*((Assumptions!$C$27-AH32+1))/(Assumptions!$C$27/2*(Assumptions!$C$27+1))))</f>
        <v>0</v>
      </c>
      <c r="AI45" s="71">
        <f>(((Assumptions!$C$27-AI32)/2*((Assumptions!$C$27-AI32+1))/(Assumptions!$C$27/2*(Assumptions!$C$27+1))))</f>
        <v>0</v>
      </c>
      <c r="AJ45" s="71">
        <f>(((Assumptions!$C$27-AJ32)/2*((Assumptions!$C$27-AJ32+1))/(Assumptions!$C$27/2*(Assumptions!$C$27+1))))</f>
        <v>0</v>
      </c>
      <c r="AK45" s="50" t="str">
        <f t="shared" si="14"/>
        <v>Dec</v>
      </c>
      <c r="AL45" s="71">
        <f>(((Assumptions!$C$27-AL32)/2*((Assumptions!$C$27-AL32+1))/(Assumptions!$C$27/2*(Assumptions!$C$27+1))))</f>
        <v>0.96721311475409832</v>
      </c>
      <c r="AM45" s="71">
        <f>(((Assumptions!$C$27-AM32)/2*((Assumptions!$C$27-AM32+1))/(Assumptions!$C$27/2*(Assumptions!$C$27+1))))</f>
        <v>0.61639344262295082</v>
      </c>
      <c r="AN45" s="71">
        <f>(((Assumptions!$C$27-AN32)/2*((Assumptions!$C$27-AN32+1))/(Assumptions!$C$27/2*(Assumptions!$C$27+1))))</f>
        <v>0.34426229508196721</v>
      </c>
      <c r="AO45" s="71">
        <f>(((Assumptions!$C$27-AO32)/2*((Assumptions!$C$27-AO32+1))/(Assumptions!$C$27/2*(Assumptions!$C$27+1))))</f>
        <v>0.15081967213114755</v>
      </c>
      <c r="AP45" s="71">
        <f>(((Assumptions!$C$27-AP32)/2*((Assumptions!$C$27-AP32+1))/(Assumptions!$C$27/2*(Assumptions!$C$27+1))))</f>
        <v>3.6065573770491806E-2</v>
      </c>
      <c r="AQ45" s="71">
        <f>(((Assumptions!$C$27-AQ32)/2*((Assumptions!$C$27-AQ32+1))/(Assumptions!$C$27/2*(Assumptions!$C$27+1))))</f>
        <v>0</v>
      </c>
      <c r="AR45" s="71">
        <f>(((Assumptions!$C$27-AR32)/2*((Assumptions!$C$27-AR32+1))/(Assumptions!$C$27/2*(Assumptions!$C$27+1))))</f>
        <v>0</v>
      </c>
      <c r="AS45" s="71">
        <f>(((Assumptions!$C$27-AS32)/2*((Assumptions!$C$27-AS32+1))/(Assumptions!$C$27/2*(Assumptions!$C$27+1))))</f>
        <v>0</v>
      </c>
      <c r="AT45" s="50" t="str">
        <f t="shared" si="15"/>
        <v>Dec</v>
      </c>
      <c r="AU45" s="71">
        <f>(((Assumptions!$C$27-AU32)/2*((Assumptions!$C$27-AU32+1))/(Assumptions!$C$27/2*(Assumptions!$C$27+1))))</f>
        <v>0.96721311475409832</v>
      </c>
      <c r="AV45" s="71">
        <f>(((Assumptions!$C$27-AV32)/2*((Assumptions!$C$27-AV32+1))/(Assumptions!$C$27/2*(Assumptions!$C$27+1))))</f>
        <v>0.61639344262295082</v>
      </c>
      <c r="AW45" s="71">
        <f>(((Assumptions!$C$27-AW32)/2*((Assumptions!$C$27-AW32+1))/(Assumptions!$C$27/2*(Assumptions!$C$27+1))))</f>
        <v>0.34426229508196721</v>
      </c>
      <c r="AX45" s="71">
        <f>(((Assumptions!$C$27-AX32)/2*((Assumptions!$C$27-AX32+1))/(Assumptions!$C$27/2*(Assumptions!$C$27+1))))</f>
        <v>0.15081967213114755</v>
      </c>
      <c r="AY45" s="71">
        <f>(((Assumptions!$C$27-AY32)/2*((Assumptions!$C$27-AY32+1))/(Assumptions!$C$27/2*(Assumptions!$C$27+1))))</f>
        <v>3.6065573770491806E-2</v>
      </c>
      <c r="AZ45" s="71">
        <f>(((Assumptions!$C$27-AZ32)/2*((Assumptions!$C$27-AZ32+1))/(Assumptions!$C$27/2*(Assumptions!$C$27+1))))</f>
        <v>0</v>
      </c>
      <c r="BA45" s="71">
        <f>(((Assumptions!$C$27-BA32)/2*((Assumptions!$C$27-BA32+1))/(Assumptions!$C$27/2*(Assumptions!$C$27+1))))</f>
        <v>0</v>
      </c>
      <c r="BB45" s="71">
        <f>(((Assumptions!$C$27-BB32)/2*((Assumptions!$C$27-BB32+1))/(Assumptions!$C$27/2*(Assumptions!$C$27+1))))</f>
        <v>0</v>
      </c>
      <c r="BC45" s="50" t="str">
        <f t="shared" si="16"/>
        <v>Dec</v>
      </c>
      <c r="BD45" s="71">
        <f>(((Assumptions!$C$27-BD32)/2*((Assumptions!$C$27-BD32+1))/(Assumptions!$C$27/2*(Assumptions!$C$27+1))))</f>
        <v>0.96721311475409832</v>
      </c>
      <c r="BE45" s="71">
        <f>(((Assumptions!$C$27-BE32)/2*((Assumptions!$C$27-BE32+1))/(Assumptions!$C$27/2*(Assumptions!$C$27+1))))</f>
        <v>0.61639344262295082</v>
      </c>
      <c r="BF45" s="71">
        <f>(((Assumptions!$C$27-BF32)/2*((Assumptions!$C$27-BF32+1))/(Assumptions!$C$27/2*(Assumptions!$C$27+1))))</f>
        <v>0.34426229508196721</v>
      </c>
      <c r="BG45" s="71">
        <f>(((Assumptions!$C$27-BG32)/2*((Assumptions!$C$27-BG32+1))/(Assumptions!$C$27/2*(Assumptions!$C$27+1))))</f>
        <v>0.15081967213114755</v>
      </c>
      <c r="BH45" s="71">
        <f>(((Assumptions!$C$27-BH32)/2*((Assumptions!$C$27-BH32+1))/(Assumptions!$C$27/2*(Assumptions!$C$27+1))))</f>
        <v>3.6065573770491806E-2</v>
      </c>
      <c r="BI45" s="71">
        <f>(((Assumptions!$C$27-BI32)/2*((Assumptions!$C$27-BI32+1))/(Assumptions!$C$27/2*(Assumptions!$C$27+1))))</f>
        <v>0</v>
      </c>
      <c r="BJ45" s="71">
        <f>(((Assumptions!$C$27-BJ32)/2*((Assumptions!$C$27-BJ32+1))/(Assumptions!$C$27/2*(Assumptions!$C$27+1))))</f>
        <v>0</v>
      </c>
      <c r="BK45" s="71">
        <f>(((Assumptions!$C$27-BK32)/2*((Assumptions!$C$27-BK32+1))/(Assumptions!$C$27/2*(Assumptions!$C$27+1))))</f>
        <v>0</v>
      </c>
      <c r="BL45" s="50" t="str">
        <f t="shared" si="17"/>
        <v>Dec</v>
      </c>
      <c r="BM45" s="71">
        <f>(((Assumptions!$C$27-BM32)/2*((Assumptions!$C$27-BM32+1))/(Assumptions!$C$27/2*(Assumptions!$C$27+1))))</f>
        <v>0.96721311475409832</v>
      </c>
      <c r="BN45" s="71">
        <f>(((Assumptions!$C$27-BN32)/2*((Assumptions!$C$27-BN32+1))/(Assumptions!$C$27/2*(Assumptions!$C$27+1))))</f>
        <v>0.61639344262295082</v>
      </c>
      <c r="BO45" s="71">
        <f>(((Assumptions!$C$27-BO32)/2*((Assumptions!$C$27-BO32+1))/(Assumptions!$C$27/2*(Assumptions!$C$27+1))))</f>
        <v>0.34426229508196721</v>
      </c>
      <c r="BP45" s="71">
        <f>(((Assumptions!$C$27-BP32)/2*((Assumptions!$C$27-BP32+1))/(Assumptions!$C$27/2*(Assumptions!$C$27+1))))</f>
        <v>0.15081967213114755</v>
      </c>
      <c r="BQ45" s="71">
        <f>(((Assumptions!$C$27-BQ32)/2*((Assumptions!$C$27-BQ32+1))/(Assumptions!$C$27/2*(Assumptions!$C$27+1))))</f>
        <v>3.6065573770491806E-2</v>
      </c>
      <c r="BR45" s="71">
        <f>(((Assumptions!$C$27-BR32)/2*((Assumptions!$C$27-BR32+1))/(Assumptions!$C$27/2*(Assumptions!$C$27+1))))</f>
        <v>0</v>
      </c>
      <c r="BS45" s="71">
        <f>(((Assumptions!$C$27-BS32)/2*((Assumptions!$C$27-BS32+1))/(Assumptions!$C$27/2*(Assumptions!$C$27+1))))</f>
        <v>0</v>
      </c>
      <c r="BT45" s="71">
        <f>(((Assumptions!$C$27-BT32)/2*((Assumptions!$C$27-BT32+1))/(Assumptions!$C$27/2*(Assumptions!$C$27+1))))</f>
        <v>0</v>
      </c>
      <c r="BU45" s="50" t="str">
        <f t="shared" si="18"/>
        <v>Dec</v>
      </c>
      <c r="BV45" s="71">
        <f>(((Assumptions!$C$27-BV32)/2*((Assumptions!$C$27-BV32+1))/(Assumptions!$C$27/2*(Assumptions!$C$27+1))))</f>
        <v>0.96721311475409832</v>
      </c>
      <c r="BW45" s="71">
        <f>(((Assumptions!$C$27-BW32)/2*((Assumptions!$C$27-BW32+1))/(Assumptions!$C$27/2*(Assumptions!$C$27+1))))</f>
        <v>0.61639344262295082</v>
      </c>
      <c r="BX45" s="71">
        <f>(((Assumptions!$C$27-BX32)/2*((Assumptions!$C$27-BX32+1))/(Assumptions!$C$27/2*(Assumptions!$C$27+1))))</f>
        <v>0.34426229508196721</v>
      </c>
      <c r="BY45" s="71">
        <f>(((Assumptions!$C$27-BY32)/2*((Assumptions!$C$27-BY32+1))/(Assumptions!$C$27/2*(Assumptions!$C$27+1))))</f>
        <v>0.15081967213114755</v>
      </c>
      <c r="BZ45" s="71">
        <f>(((Assumptions!$C$27-BZ32)/2*((Assumptions!$C$27-BZ32+1))/(Assumptions!$C$27/2*(Assumptions!$C$27+1))))</f>
        <v>3.6065573770491806E-2</v>
      </c>
      <c r="CA45" s="71">
        <f>(((Assumptions!$C$27-CA32)/2*((Assumptions!$C$27-CA32+1))/(Assumptions!$C$27/2*(Assumptions!$C$27+1))))</f>
        <v>0</v>
      </c>
      <c r="CB45" s="71">
        <f>(((Assumptions!$C$27-CB32)/2*((Assumptions!$C$27-CB32+1))/(Assumptions!$C$27/2*(Assumptions!$C$27+1))))</f>
        <v>0</v>
      </c>
      <c r="CC45" s="71">
        <f>(((Assumptions!$C$27-CC32)/2*((Assumptions!$C$27-CC32+1))/(Assumptions!$C$27/2*(Assumptions!$C$27+1))))</f>
        <v>0</v>
      </c>
      <c r="CD45" s="50" t="str">
        <f t="shared" si="19"/>
        <v>Dec</v>
      </c>
      <c r="CE45" s="71">
        <f>(((Assumptions!$C$27-CE32)/2*((Assumptions!$C$27-CE32+1))/(Assumptions!$C$27/2*(Assumptions!$C$27+1))))</f>
        <v>0.96721311475409832</v>
      </c>
      <c r="CF45" s="71">
        <f>(((Assumptions!$C$27-CF32)/2*((Assumptions!$C$27-CF32+1))/(Assumptions!$C$27/2*(Assumptions!$C$27+1))))</f>
        <v>0.61639344262295082</v>
      </c>
      <c r="CG45" s="71">
        <f>(((Assumptions!$C$27-CG32)/2*((Assumptions!$C$27-CG32+1))/(Assumptions!$C$27/2*(Assumptions!$C$27+1))))</f>
        <v>0.34426229508196721</v>
      </c>
      <c r="CH45" s="71">
        <f>(((Assumptions!$C$27-CH32)/2*((Assumptions!$C$27-CH32+1))/(Assumptions!$C$27/2*(Assumptions!$C$27+1))))</f>
        <v>0.15081967213114755</v>
      </c>
      <c r="CI45" s="71">
        <f>(((Assumptions!$C$27-CI32)/2*((Assumptions!$C$27-CI32+1))/(Assumptions!$C$27/2*(Assumptions!$C$27+1))))</f>
        <v>3.6065573770491806E-2</v>
      </c>
      <c r="CJ45" s="71">
        <f>(((Assumptions!$C$27-CJ32)/2*((Assumptions!$C$27-CJ32+1))/(Assumptions!$C$27/2*(Assumptions!$C$27+1))))</f>
        <v>0</v>
      </c>
      <c r="CK45" s="71">
        <f>(((Assumptions!$C$27-CK32)/2*((Assumptions!$C$27-CK32+1))/(Assumptions!$C$27/2*(Assumptions!$C$27+1))))</f>
        <v>0</v>
      </c>
      <c r="CL45" s="71">
        <f>(((Assumptions!$C$27-CL32)/2*((Assumptions!$C$27-CL32+1))/(Assumptions!$C$27/2*(Assumptions!$C$27+1))))</f>
        <v>0</v>
      </c>
    </row>
    <row r="46" spans="1:90" ht="15.95" customHeight="1">
      <c r="A46" s="45"/>
      <c r="B46" s="44" t="s">
        <v>37</v>
      </c>
      <c r="C46" s="44" t="s">
        <v>38</v>
      </c>
      <c r="D46" s="44" t="s">
        <v>39</v>
      </c>
      <c r="E46" s="44" t="s">
        <v>40</v>
      </c>
      <c r="F46" s="44" t="s">
        <v>41</v>
      </c>
      <c r="G46" s="44" t="s">
        <v>42</v>
      </c>
      <c r="H46" s="44" t="s">
        <v>43</v>
      </c>
      <c r="I46" s="44" t="s">
        <v>44</v>
      </c>
      <c r="J46" s="72"/>
      <c r="K46" s="44" t="s">
        <v>38</v>
      </c>
      <c r="L46" s="64" t="s">
        <v>39</v>
      </c>
      <c r="M46" s="64" t="s">
        <v>40</v>
      </c>
      <c r="N46" s="64" t="s">
        <v>41</v>
      </c>
      <c r="O46" s="64" t="s">
        <v>42</v>
      </c>
      <c r="P46" s="64" t="s">
        <v>43</v>
      </c>
      <c r="Q46" s="64" t="s">
        <v>44</v>
      </c>
      <c r="R46" s="64" t="s">
        <v>45</v>
      </c>
      <c r="S46" s="45"/>
      <c r="T46" s="64" t="s">
        <v>39</v>
      </c>
      <c r="U46" s="64" t="s">
        <v>40</v>
      </c>
      <c r="V46" s="64" t="s">
        <v>41</v>
      </c>
      <c r="W46" s="64" t="s">
        <v>42</v>
      </c>
      <c r="X46" s="64" t="s">
        <v>43</v>
      </c>
      <c r="Y46" s="64" t="s">
        <v>44</v>
      </c>
      <c r="Z46" s="64" t="s">
        <v>45</v>
      </c>
      <c r="AA46" s="64" t="s">
        <v>46</v>
      </c>
      <c r="AB46" s="45"/>
      <c r="AC46" s="64" t="s">
        <v>40</v>
      </c>
      <c r="AD46" s="64" t="s">
        <v>41</v>
      </c>
      <c r="AE46" s="64" t="s">
        <v>42</v>
      </c>
      <c r="AF46" s="64" t="s">
        <v>43</v>
      </c>
      <c r="AG46" s="64" t="s">
        <v>44</v>
      </c>
      <c r="AH46" s="64" t="s">
        <v>45</v>
      </c>
      <c r="AI46" s="64" t="s">
        <v>46</v>
      </c>
      <c r="AJ46" s="64" t="s">
        <v>81</v>
      </c>
      <c r="AK46" s="45"/>
      <c r="AL46" s="64" t="s">
        <v>41</v>
      </c>
      <c r="AM46" s="64" t="s">
        <v>42</v>
      </c>
      <c r="AN46" s="64" t="s">
        <v>43</v>
      </c>
      <c r="AO46" s="64" t="s">
        <v>44</v>
      </c>
      <c r="AP46" s="64" t="s">
        <v>45</v>
      </c>
      <c r="AQ46" s="64" t="s">
        <v>46</v>
      </c>
      <c r="AR46" s="64" t="s">
        <v>81</v>
      </c>
      <c r="AS46" s="64" t="s">
        <v>82</v>
      </c>
      <c r="AT46" s="45"/>
      <c r="AU46" s="64" t="s">
        <v>42</v>
      </c>
      <c r="AV46" s="64" t="s">
        <v>43</v>
      </c>
      <c r="AW46" s="64" t="s">
        <v>44</v>
      </c>
      <c r="AX46" s="64" t="s">
        <v>45</v>
      </c>
      <c r="AY46" s="64" t="s">
        <v>46</v>
      </c>
      <c r="AZ46" s="64" t="s">
        <v>81</v>
      </c>
      <c r="BA46" s="64" t="s">
        <v>82</v>
      </c>
      <c r="BB46" s="64" t="s">
        <v>83</v>
      </c>
      <c r="BC46" s="45"/>
      <c r="BD46" s="64" t="s">
        <v>43</v>
      </c>
      <c r="BE46" s="64" t="s">
        <v>44</v>
      </c>
      <c r="BF46" s="64" t="s">
        <v>45</v>
      </c>
      <c r="BG46" s="64" t="s">
        <v>46</v>
      </c>
      <c r="BH46" s="64" t="s">
        <v>81</v>
      </c>
      <c r="BI46" s="64" t="s">
        <v>82</v>
      </c>
      <c r="BJ46" s="64" t="s">
        <v>83</v>
      </c>
      <c r="BK46" s="64" t="s">
        <v>84</v>
      </c>
      <c r="BL46" s="45"/>
      <c r="BM46" s="64" t="s">
        <v>44</v>
      </c>
      <c r="BN46" s="64" t="s">
        <v>45</v>
      </c>
      <c r="BO46" s="64" t="s">
        <v>46</v>
      </c>
      <c r="BP46" s="64" t="s">
        <v>81</v>
      </c>
      <c r="BQ46" s="64" t="s">
        <v>82</v>
      </c>
      <c r="BR46" s="64" t="s">
        <v>83</v>
      </c>
      <c r="BS46" s="64" t="s">
        <v>84</v>
      </c>
      <c r="BT46" s="64" t="s">
        <v>85</v>
      </c>
      <c r="BU46" s="45"/>
      <c r="BV46" s="64" t="s">
        <v>45</v>
      </c>
      <c r="BW46" s="64" t="s">
        <v>46</v>
      </c>
      <c r="BX46" s="64" t="s">
        <v>81</v>
      </c>
      <c r="BY46" s="64" t="s">
        <v>82</v>
      </c>
      <c r="BZ46" s="64" t="s">
        <v>83</v>
      </c>
      <c r="CA46" s="64" t="s">
        <v>84</v>
      </c>
      <c r="CB46" s="64" t="s">
        <v>85</v>
      </c>
      <c r="CC46" s="64" t="s">
        <v>86</v>
      </c>
      <c r="CD46" s="45"/>
      <c r="CE46" s="64" t="s">
        <v>46</v>
      </c>
      <c r="CF46" s="64" t="s">
        <v>81</v>
      </c>
      <c r="CG46" s="64" t="s">
        <v>82</v>
      </c>
      <c r="CH46" s="64" t="s">
        <v>83</v>
      </c>
      <c r="CI46" s="64" t="s">
        <v>84</v>
      </c>
      <c r="CJ46" s="64" t="s">
        <v>85</v>
      </c>
      <c r="CK46" s="64" t="s">
        <v>86</v>
      </c>
      <c r="CL46" s="64" t="s">
        <v>87</v>
      </c>
    </row>
    <row r="47" spans="1:90" ht="13.7" customHeight="1">
      <c r="A47" s="50" t="str">
        <f t="shared" ref="A47:A58" si="20">A34</f>
        <v>Jan</v>
      </c>
      <c r="B47" s="41">
        <f t="shared" ref="B47:B58" si="21">ROUND(B34*B8,0)</f>
        <v>627</v>
      </c>
      <c r="C47" s="41">
        <f t="shared" ref="C47:C58" si="22">ROUND(C34*B8,0)</f>
        <v>355</v>
      </c>
      <c r="D47" s="41">
        <f>ROUND(D34*B8,0)</f>
        <v>160</v>
      </c>
      <c r="E47" s="41">
        <f t="shared" ref="E47:E58" si="23">ROUND(E34*B8,0)</f>
        <v>42</v>
      </c>
      <c r="F47" s="41">
        <f t="shared" ref="F47:F58" si="24">ROUND(F34*B8,0)</f>
        <v>0</v>
      </c>
      <c r="G47" s="41">
        <f t="shared" ref="G47:G58" si="25">ROUND(G34*B8,0)</f>
        <v>0</v>
      </c>
      <c r="H47" s="41">
        <f t="shared" ref="H47:H58" si="26">ROUND(H34*B8,0)</f>
        <v>0</v>
      </c>
      <c r="I47" s="41">
        <f t="shared" ref="I47:I58" si="27">ROUND(I34*B8,0)</f>
        <v>0</v>
      </c>
      <c r="J47" s="68" t="str">
        <f t="shared" ref="J47:J58" si="28">J34</f>
        <v>Jan</v>
      </c>
      <c r="K47" s="41">
        <f t="shared" ref="K47:K58" si="29">ROUND(K34*K8,0)</f>
        <v>627</v>
      </c>
      <c r="L47" s="69">
        <f t="shared" ref="L47:L58" si="30">ROUND(L34*K8,0)</f>
        <v>355</v>
      </c>
      <c r="M47" s="69">
        <f>ROUND(M34*K8,0)</f>
        <v>160</v>
      </c>
      <c r="N47" s="69">
        <f t="shared" ref="N47:N58" si="31">ROUND(N34*K8,0)</f>
        <v>42</v>
      </c>
      <c r="O47" s="69">
        <f t="shared" ref="O47:O58" si="32">ROUND(O34*K8,0)</f>
        <v>0</v>
      </c>
      <c r="P47" s="69">
        <f t="shared" ref="P47:P58" si="33">ROUND(P34*K8,0)</f>
        <v>0</v>
      </c>
      <c r="Q47" s="69">
        <f t="shared" ref="Q47:Q58" si="34">ROUND(Q34*K8,0)</f>
        <v>0</v>
      </c>
      <c r="R47" s="69">
        <f t="shared" ref="R47:R58" si="35">ROUND(R34*K8,0)</f>
        <v>0</v>
      </c>
      <c r="S47" s="50" t="str">
        <f t="shared" ref="S47:S58" si="36">S34</f>
        <v>Jan</v>
      </c>
      <c r="T47" s="69">
        <f t="shared" ref="T47:T58" si="37">ROUND(T34*T8,0)</f>
        <v>627</v>
      </c>
      <c r="U47" s="69">
        <f t="shared" ref="U47:U58" si="38">ROUND(U34*T8,0)</f>
        <v>355</v>
      </c>
      <c r="V47" s="69">
        <f>ROUND(V34*T8,0)</f>
        <v>160</v>
      </c>
      <c r="W47" s="69">
        <f t="shared" ref="W47:W58" si="39">ROUND(W34*T8,0)</f>
        <v>42</v>
      </c>
      <c r="X47" s="69">
        <f t="shared" ref="X47:X58" si="40">ROUND(X34*T8,0)</f>
        <v>0</v>
      </c>
      <c r="Y47" s="69">
        <f t="shared" ref="Y47:Y58" si="41">ROUND(Y34*T8,0)</f>
        <v>0</v>
      </c>
      <c r="Z47" s="69">
        <f t="shared" ref="Z47:Z58" si="42">ROUND(Z34*T8,0)</f>
        <v>0</v>
      </c>
      <c r="AA47" s="69">
        <f t="shared" ref="AA47:AA58" si="43">ROUND(AA34*T8,0)</f>
        <v>0</v>
      </c>
      <c r="AB47" s="50" t="str">
        <f t="shared" ref="AB47:AB58" si="44">AB34</f>
        <v>Jan</v>
      </c>
      <c r="AC47" s="69">
        <f t="shared" ref="AC47:AC58" si="45">ROUND(AC34*AC8,0)</f>
        <v>627</v>
      </c>
      <c r="AD47" s="69">
        <f t="shared" ref="AD47:AD58" si="46">ROUND(AD34*AC8,0)</f>
        <v>355</v>
      </c>
      <c r="AE47" s="69">
        <f>ROUND(AE34*AC8,0)</f>
        <v>160</v>
      </c>
      <c r="AF47" s="69">
        <f t="shared" ref="AF47:AF58" si="47">ROUND(AF34*AC8,0)</f>
        <v>42</v>
      </c>
      <c r="AG47" s="69">
        <f t="shared" ref="AG47:AG58" si="48">ROUND(AG34*AC8,0)</f>
        <v>0</v>
      </c>
      <c r="AH47" s="69">
        <f t="shared" ref="AH47:AH58" si="49">ROUND(AH34*AC8,0)</f>
        <v>0</v>
      </c>
      <c r="AI47" s="69">
        <f t="shared" ref="AI47:AI58" si="50">ROUND(AI34*AC8,0)</f>
        <v>0</v>
      </c>
      <c r="AJ47" s="69">
        <f t="shared" ref="AJ47:AJ58" si="51">ROUND(AJ34*AC8,0)</f>
        <v>0</v>
      </c>
      <c r="AK47" s="50" t="str">
        <f t="shared" ref="AK47:AK58" si="52">AK34</f>
        <v>Jan</v>
      </c>
      <c r="AL47" s="69">
        <f t="shared" ref="AL47:AL58" si="53">ROUND(AL34*AL8,0)</f>
        <v>627</v>
      </c>
      <c r="AM47" s="69">
        <f t="shared" ref="AM47:AM58" si="54">ROUND(AM34*AL8,0)</f>
        <v>355</v>
      </c>
      <c r="AN47" s="69">
        <f>ROUND(AN34*AL8,0)</f>
        <v>160</v>
      </c>
      <c r="AO47" s="69">
        <f t="shared" ref="AO47:AO58" si="55">ROUND(AO34*AL8,0)</f>
        <v>42</v>
      </c>
      <c r="AP47" s="69">
        <f t="shared" ref="AP47:AP58" si="56">ROUND(AP34*AL8,0)</f>
        <v>0</v>
      </c>
      <c r="AQ47" s="69">
        <f t="shared" ref="AQ47:AQ58" si="57">ROUND(AQ34*AL8,0)</f>
        <v>0</v>
      </c>
      <c r="AR47" s="69">
        <f t="shared" ref="AR47:AR58" si="58">ROUND(AR34*AL8,0)</f>
        <v>0</v>
      </c>
      <c r="AS47" s="69">
        <f t="shared" ref="AS47:AS58" si="59">ROUND(AS34*AL8,0)</f>
        <v>0</v>
      </c>
      <c r="AT47" s="50" t="str">
        <f t="shared" ref="AT47:AT58" si="60">AT34</f>
        <v>Jan</v>
      </c>
      <c r="AU47" s="69">
        <f t="shared" ref="AU47:AU58" si="61">ROUND(AU34*AU8,0)</f>
        <v>627</v>
      </c>
      <c r="AV47" s="69">
        <f t="shared" ref="AV47:AV58" si="62">ROUND(AV34*AU8,0)</f>
        <v>355</v>
      </c>
      <c r="AW47" s="69">
        <f>ROUND(AW34*AU8,0)</f>
        <v>160</v>
      </c>
      <c r="AX47" s="69">
        <f t="shared" ref="AX47:AX58" si="63">ROUND(AX34*AU8,0)</f>
        <v>42</v>
      </c>
      <c r="AY47" s="69">
        <f t="shared" ref="AY47:AY58" si="64">ROUND(AY34*AU8,0)</f>
        <v>0</v>
      </c>
      <c r="AZ47" s="69">
        <f t="shared" ref="AZ47:AZ58" si="65">ROUND(AZ34*AU8,0)</f>
        <v>0</v>
      </c>
      <c r="BA47" s="69">
        <f t="shared" ref="BA47:BA58" si="66">ROUND(BA34*AU8,0)</f>
        <v>0</v>
      </c>
      <c r="BB47" s="69">
        <f t="shared" ref="BB47:BB58" si="67">ROUND(BB34*AU8,0)</f>
        <v>0</v>
      </c>
      <c r="BC47" s="50" t="str">
        <f t="shared" ref="BC47:BC58" si="68">BC34</f>
        <v>Jan</v>
      </c>
      <c r="BD47" s="69">
        <f t="shared" ref="BD47:BD58" si="69">ROUND(BD34*BD8,0)</f>
        <v>627</v>
      </c>
      <c r="BE47" s="69">
        <f t="shared" ref="BE47:BE58" si="70">ROUND(BE34*BD8,0)</f>
        <v>355</v>
      </c>
      <c r="BF47" s="69">
        <f>ROUND(BF34*BD8,0)</f>
        <v>160</v>
      </c>
      <c r="BG47" s="69">
        <f t="shared" ref="BG47:BG58" si="71">ROUND(BG34*BD8,0)</f>
        <v>42</v>
      </c>
      <c r="BH47" s="69">
        <f t="shared" ref="BH47:BH58" si="72">ROUND(BH34*BD8,0)</f>
        <v>0</v>
      </c>
      <c r="BI47" s="69">
        <f t="shared" ref="BI47:BI58" si="73">ROUND(BI34*BD8,0)</f>
        <v>0</v>
      </c>
      <c r="BJ47" s="69">
        <f t="shared" ref="BJ47:BJ58" si="74">ROUND(BJ34*BD8,0)</f>
        <v>0</v>
      </c>
      <c r="BK47" s="69">
        <f t="shared" ref="BK47:BK58" si="75">ROUND(BK34*BD8,0)</f>
        <v>0</v>
      </c>
      <c r="BL47" s="50" t="str">
        <f t="shared" ref="BL47:BL58" si="76">BL34</f>
        <v>Jan</v>
      </c>
      <c r="BM47" s="69">
        <f t="shared" ref="BM47:BM58" si="77">ROUND(BM34*BM8,0)</f>
        <v>627</v>
      </c>
      <c r="BN47" s="69">
        <f t="shared" ref="BN47:BN58" si="78">ROUND(BN34*BM8,0)</f>
        <v>355</v>
      </c>
      <c r="BO47" s="69">
        <f>ROUND(BO34*BM8,0)</f>
        <v>160</v>
      </c>
      <c r="BP47" s="69">
        <f t="shared" ref="BP47:BP58" si="79">ROUND(BP34*BM8,0)</f>
        <v>42</v>
      </c>
      <c r="BQ47" s="69">
        <f t="shared" ref="BQ47:BQ58" si="80">ROUND(BQ34*BM8,0)</f>
        <v>0</v>
      </c>
      <c r="BR47" s="69">
        <f t="shared" ref="BR47:BR58" si="81">ROUND(BR34*BM8,0)</f>
        <v>0</v>
      </c>
      <c r="BS47" s="69">
        <f t="shared" ref="BS47:BS58" si="82">ROUND(BS34*BM8,0)</f>
        <v>0</v>
      </c>
      <c r="BT47" s="69">
        <f t="shared" ref="BT47:BT58" si="83">ROUND(BT34*BM8,0)</f>
        <v>0</v>
      </c>
      <c r="BU47" s="50" t="str">
        <f t="shared" ref="BU47:BU58" si="84">BU34</f>
        <v>Jan</v>
      </c>
      <c r="BV47" s="69">
        <f t="shared" ref="BV47:BV58" si="85">ROUND(BV34*BV8,0)</f>
        <v>627</v>
      </c>
      <c r="BW47" s="69">
        <f t="shared" ref="BW47:BW58" si="86">ROUND(BW34*BV8,0)</f>
        <v>355</v>
      </c>
      <c r="BX47" s="69">
        <f>ROUND(BX34*BV8,0)</f>
        <v>160</v>
      </c>
      <c r="BY47" s="69">
        <f t="shared" ref="BY47:BY58" si="87">ROUND(BY34*BV8,0)</f>
        <v>42</v>
      </c>
      <c r="BZ47" s="69">
        <f t="shared" ref="BZ47:BZ58" si="88">ROUND(BZ34*BV8,0)</f>
        <v>0</v>
      </c>
      <c r="CA47" s="69">
        <f t="shared" ref="CA47:CA58" si="89">ROUND(CA34*BV8,0)</f>
        <v>0</v>
      </c>
      <c r="CB47" s="69">
        <f t="shared" ref="CB47:CB58" si="90">ROUND(CB34*BV8,0)</f>
        <v>0</v>
      </c>
      <c r="CC47" s="69">
        <f t="shared" ref="CC47:CC58" si="91">ROUND(CC34*BV8,0)</f>
        <v>0</v>
      </c>
      <c r="CD47" s="50" t="str">
        <f t="shared" ref="CD47:CD58" si="92">CD34</f>
        <v>Jan</v>
      </c>
      <c r="CE47" s="69">
        <f t="shared" ref="CE47:CE58" si="93">ROUND(CE34*CE8,0)</f>
        <v>627</v>
      </c>
      <c r="CF47" s="69">
        <f t="shared" ref="CF47:CF58" si="94">ROUND(CF34*CE8,0)</f>
        <v>355</v>
      </c>
      <c r="CG47" s="69">
        <f>ROUND(CG34*CE8,0)</f>
        <v>160</v>
      </c>
      <c r="CH47" s="69">
        <f t="shared" ref="CH47:CH58" si="95">ROUND(CH34*CE8,0)</f>
        <v>42</v>
      </c>
      <c r="CI47" s="69">
        <f t="shared" ref="CI47:CI58" si="96">ROUND(CI34*CE8,0)</f>
        <v>0</v>
      </c>
      <c r="CJ47" s="69">
        <f t="shared" ref="CJ47:CJ58" si="97">ROUND(CJ34*CE8,0)</f>
        <v>0</v>
      </c>
      <c r="CK47" s="69">
        <f t="shared" ref="CK47:CK58" si="98">ROUND(CK34*CE8,0)</f>
        <v>0</v>
      </c>
      <c r="CL47" s="69">
        <f t="shared" ref="CL47:CL58" si="99">ROUND(CL34*CE8,0)</f>
        <v>0</v>
      </c>
    </row>
    <row r="48" spans="1:90" ht="13.7" customHeight="1">
      <c r="A48" s="50" t="str">
        <f t="shared" si="20"/>
        <v>Feb</v>
      </c>
      <c r="B48" s="41">
        <f t="shared" si="21"/>
        <v>653</v>
      </c>
      <c r="C48" s="41">
        <f t="shared" si="22"/>
        <v>375</v>
      </c>
      <c r="D48" s="41">
        <f t="shared" ref="D48:D58" si="100">ROUND(D35*B$8,0)</f>
        <v>173</v>
      </c>
      <c r="E48" s="41">
        <f t="shared" si="23"/>
        <v>48</v>
      </c>
      <c r="F48" s="41">
        <f t="shared" si="24"/>
        <v>1</v>
      </c>
      <c r="G48" s="41">
        <f t="shared" si="25"/>
        <v>0</v>
      </c>
      <c r="H48" s="41">
        <f t="shared" si="26"/>
        <v>0</v>
      </c>
      <c r="I48" s="41">
        <f t="shared" si="27"/>
        <v>0</v>
      </c>
      <c r="J48" s="68" t="str">
        <f t="shared" si="28"/>
        <v>Feb</v>
      </c>
      <c r="K48" s="41">
        <f t="shared" si="29"/>
        <v>653</v>
      </c>
      <c r="L48" s="69">
        <f t="shared" si="30"/>
        <v>375</v>
      </c>
      <c r="M48" s="69">
        <f t="shared" ref="M48:M58" si="101">ROUND(M35*K$8,0)</f>
        <v>173</v>
      </c>
      <c r="N48" s="69">
        <f t="shared" si="31"/>
        <v>48</v>
      </c>
      <c r="O48" s="69">
        <f t="shared" si="32"/>
        <v>1</v>
      </c>
      <c r="P48" s="69">
        <f t="shared" si="33"/>
        <v>0</v>
      </c>
      <c r="Q48" s="69">
        <f t="shared" si="34"/>
        <v>0</v>
      </c>
      <c r="R48" s="69">
        <f t="shared" si="35"/>
        <v>0</v>
      </c>
      <c r="S48" s="50" t="str">
        <f t="shared" si="36"/>
        <v>Feb</v>
      </c>
      <c r="T48" s="69">
        <f t="shared" si="37"/>
        <v>653</v>
      </c>
      <c r="U48" s="69">
        <f t="shared" si="38"/>
        <v>375</v>
      </c>
      <c r="V48" s="69">
        <f t="shared" ref="V48:V58" si="102">ROUND(V35*T$8,0)</f>
        <v>173</v>
      </c>
      <c r="W48" s="69">
        <f t="shared" si="39"/>
        <v>48</v>
      </c>
      <c r="X48" s="69">
        <f t="shared" si="40"/>
        <v>1</v>
      </c>
      <c r="Y48" s="69">
        <f t="shared" si="41"/>
        <v>0</v>
      </c>
      <c r="Z48" s="69">
        <f t="shared" si="42"/>
        <v>0</v>
      </c>
      <c r="AA48" s="69">
        <f t="shared" si="43"/>
        <v>0</v>
      </c>
      <c r="AB48" s="50" t="str">
        <f t="shared" si="44"/>
        <v>Feb</v>
      </c>
      <c r="AC48" s="69">
        <f t="shared" si="45"/>
        <v>653</v>
      </c>
      <c r="AD48" s="69">
        <f t="shared" si="46"/>
        <v>375</v>
      </c>
      <c r="AE48" s="69">
        <f t="shared" ref="AE48:AE58" si="103">ROUND(AE35*AC$8,0)</f>
        <v>173</v>
      </c>
      <c r="AF48" s="69">
        <f t="shared" si="47"/>
        <v>48</v>
      </c>
      <c r="AG48" s="69">
        <f t="shared" si="48"/>
        <v>1</v>
      </c>
      <c r="AH48" s="69">
        <f t="shared" si="49"/>
        <v>0</v>
      </c>
      <c r="AI48" s="69">
        <f t="shared" si="50"/>
        <v>0</v>
      </c>
      <c r="AJ48" s="69">
        <f t="shared" si="51"/>
        <v>0</v>
      </c>
      <c r="AK48" s="50" t="str">
        <f t="shared" si="52"/>
        <v>Feb</v>
      </c>
      <c r="AL48" s="69">
        <f t="shared" si="53"/>
        <v>653</v>
      </c>
      <c r="AM48" s="69">
        <f t="shared" si="54"/>
        <v>375</v>
      </c>
      <c r="AN48" s="69">
        <f t="shared" ref="AN48:AN58" si="104">ROUND(AN35*AL$8,0)</f>
        <v>173</v>
      </c>
      <c r="AO48" s="69">
        <f t="shared" si="55"/>
        <v>48</v>
      </c>
      <c r="AP48" s="69">
        <f t="shared" si="56"/>
        <v>1</v>
      </c>
      <c r="AQ48" s="69">
        <f t="shared" si="57"/>
        <v>0</v>
      </c>
      <c r="AR48" s="69">
        <f t="shared" si="58"/>
        <v>0</v>
      </c>
      <c r="AS48" s="69">
        <f t="shared" si="59"/>
        <v>0</v>
      </c>
      <c r="AT48" s="50" t="str">
        <f t="shared" si="60"/>
        <v>Feb</v>
      </c>
      <c r="AU48" s="69">
        <f t="shared" si="61"/>
        <v>653</v>
      </c>
      <c r="AV48" s="69">
        <f t="shared" si="62"/>
        <v>375</v>
      </c>
      <c r="AW48" s="69">
        <f t="shared" ref="AW48:AW58" si="105">ROUND(AW35*AU$8,0)</f>
        <v>173</v>
      </c>
      <c r="AX48" s="69">
        <f t="shared" si="63"/>
        <v>48</v>
      </c>
      <c r="AY48" s="69">
        <f t="shared" si="64"/>
        <v>1</v>
      </c>
      <c r="AZ48" s="69">
        <f t="shared" si="65"/>
        <v>0</v>
      </c>
      <c r="BA48" s="69">
        <f t="shared" si="66"/>
        <v>0</v>
      </c>
      <c r="BB48" s="69">
        <f t="shared" si="67"/>
        <v>0</v>
      </c>
      <c r="BC48" s="50" t="str">
        <f t="shared" si="68"/>
        <v>Feb</v>
      </c>
      <c r="BD48" s="69">
        <f t="shared" si="69"/>
        <v>653</v>
      </c>
      <c r="BE48" s="69">
        <f t="shared" si="70"/>
        <v>375</v>
      </c>
      <c r="BF48" s="69">
        <f t="shared" ref="BF48:BF58" si="106">ROUND(BF35*BD$8,0)</f>
        <v>173</v>
      </c>
      <c r="BG48" s="69">
        <f t="shared" si="71"/>
        <v>48</v>
      </c>
      <c r="BH48" s="69">
        <f t="shared" si="72"/>
        <v>1</v>
      </c>
      <c r="BI48" s="69">
        <f t="shared" si="73"/>
        <v>0</v>
      </c>
      <c r="BJ48" s="69">
        <f t="shared" si="74"/>
        <v>0</v>
      </c>
      <c r="BK48" s="69">
        <f t="shared" si="75"/>
        <v>0</v>
      </c>
      <c r="BL48" s="50" t="str">
        <f t="shared" si="76"/>
        <v>Feb</v>
      </c>
      <c r="BM48" s="69">
        <f t="shared" si="77"/>
        <v>653</v>
      </c>
      <c r="BN48" s="69">
        <f t="shared" si="78"/>
        <v>375</v>
      </c>
      <c r="BO48" s="69">
        <f t="shared" ref="BO48:BO58" si="107">ROUND(BO35*BM$8,0)</f>
        <v>173</v>
      </c>
      <c r="BP48" s="69">
        <f t="shared" si="79"/>
        <v>48</v>
      </c>
      <c r="BQ48" s="69">
        <f t="shared" si="80"/>
        <v>1</v>
      </c>
      <c r="BR48" s="69">
        <f t="shared" si="81"/>
        <v>0</v>
      </c>
      <c r="BS48" s="69">
        <f t="shared" si="82"/>
        <v>0</v>
      </c>
      <c r="BT48" s="69">
        <f t="shared" si="83"/>
        <v>0</v>
      </c>
      <c r="BU48" s="50" t="str">
        <f t="shared" si="84"/>
        <v>Feb</v>
      </c>
      <c r="BV48" s="69">
        <f t="shared" si="85"/>
        <v>653</v>
      </c>
      <c r="BW48" s="69">
        <f t="shared" si="86"/>
        <v>375</v>
      </c>
      <c r="BX48" s="69">
        <f t="shared" ref="BX48:BX58" si="108">ROUND(BX35*BV$8,0)</f>
        <v>173</v>
      </c>
      <c r="BY48" s="69">
        <f t="shared" si="87"/>
        <v>48</v>
      </c>
      <c r="BZ48" s="69">
        <f t="shared" si="88"/>
        <v>1</v>
      </c>
      <c r="CA48" s="69">
        <f t="shared" si="89"/>
        <v>0</v>
      </c>
      <c r="CB48" s="69">
        <f t="shared" si="90"/>
        <v>0</v>
      </c>
      <c r="CC48" s="69">
        <f t="shared" si="91"/>
        <v>0</v>
      </c>
      <c r="CD48" s="50" t="str">
        <f t="shared" si="92"/>
        <v>Feb</v>
      </c>
      <c r="CE48" s="69">
        <f t="shared" si="93"/>
        <v>653</v>
      </c>
      <c r="CF48" s="69">
        <f t="shared" si="94"/>
        <v>375</v>
      </c>
      <c r="CG48" s="69">
        <f t="shared" ref="CG48:CG58" si="109">ROUND(CG35*CE$8,0)</f>
        <v>173</v>
      </c>
      <c r="CH48" s="69">
        <f t="shared" si="95"/>
        <v>48</v>
      </c>
      <c r="CI48" s="69">
        <f t="shared" si="96"/>
        <v>1</v>
      </c>
      <c r="CJ48" s="69">
        <f t="shared" si="97"/>
        <v>0</v>
      </c>
      <c r="CK48" s="69">
        <f t="shared" si="98"/>
        <v>0</v>
      </c>
      <c r="CL48" s="69">
        <f t="shared" si="99"/>
        <v>0</v>
      </c>
    </row>
    <row r="49" spans="1:90" ht="13.7" customHeight="1">
      <c r="A49" s="50" t="str">
        <f t="shared" si="20"/>
        <v>Mar</v>
      </c>
      <c r="B49" s="41">
        <f t="shared" si="21"/>
        <v>679</v>
      </c>
      <c r="C49" s="41">
        <f t="shared" si="22"/>
        <v>395</v>
      </c>
      <c r="D49" s="41">
        <f t="shared" si="100"/>
        <v>187</v>
      </c>
      <c r="E49" s="41">
        <f t="shared" si="23"/>
        <v>56</v>
      </c>
      <c r="F49" s="41">
        <f t="shared" si="24"/>
        <v>2</v>
      </c>
      <c r="G49" s="41">
        <f t="shared" si="25"/>
        <v>0</v>
      </c>
      <c r="H49" s="41">
        <f t="shared" si="26"/>
        <v>0</v>
      </c>
      <c r="I49" s="41">
        <f t="shared" si="27"/>
        <v>0</v>
      </c>
      <c r="J49" s="68" t="str">
        <f t="shared" si="28"/>
        <v>Mar</v>
      </c>
      <c r="K49" s="41">
        <f t="shared" si="29"/>
        <v>679</v>
      </c>
      <c r="L49" s="69">
        <f t="shared" si="30"/>
        <v>395</v>
      </c>
      <c r="M49" s="69">
        <f t="shared" si="101"/>
        <v>187</v>
      </c>
      <c r="N49" s="69">
        <f t="shared" si="31"/>
        <v>56</v>
      </c>
      <c r="O49" s="69">
        <f t="shared" si="32"/>
        <v>2</v>
      </c>
      <c r="P49" s="69">
        <f t="shared" si="33"/>
        <v>0</v>
      </c>
      <c r="Q49" s="69">
        <f t="shared" si="34"/>
        <v>0</v>
      </c>
      <c r="R49" s="69">
        <f t="shared" si="35"/>
        <v>0</v>
      </c>
      <c r="S49" s="50" t="str">
        <f t="shared" si="36"/>
        <v>Mar</v>
      </c>
      <c r="T49" s="69">
        <f t="shared" si="37"/>
        <v>679</v>
      </c>
      <c r="U49" s="69">
        <f t="shared" si="38"/>
        <v>395</v>
      </c>
      <c r="V49" s="69">
        <f t="shared" si="102"/>
        <v>187</v>
      </c>
      <c r="W49" s="69">
        <f t="shared" si="39"/>
        <v>56</v>
      </c>
      <c r="X49" s="69">
        <f t="shared" si="40"/>
        <v>2</v>
      </c>
      <c r="Y49" s="69">
        <f t="shared" si="41"/>
        <v>0</v>
      </c>
      <c r="Z49" s="69">
        <f t="shared" si="42"/>
        <v>0</v>
      </c>
      <c r="AA49" s="69">
        <f t="shared" si="43"/>
        <v>0</v>
      </c>
      <c r="AB49" s="50" t="str">
        <f t="shared" si="44"/>
        <v>Mar</v>
      </c>
      <c r="AC49" s="69">
        <f t="shared" si="45"/>
        <v>679</v>
      </c>
      <c r="AD49" s="69">
        <f t="shared" si="46"/>
        <v>395</v>
      </c>
      <c r="AE49" s="69">
        <f t="shared" si="103"/>
        <v>187</v>
      </c>
      <c r="AF49" s="69">
        <f t="shared" si="47"/>
        <v>56</v>
      </c>
      <c r="AG49" s="69">
        <f t="shared" si="48"/>
        <v>2</v>
      </c>
      <c r="AH49" s="69">
        <f t="shared" si="49"/>
        <v>0</v>
      </c>
      <c r="AI49" s="69">
        <f t="shared" si="50"/>
        <v>0</v>
      </c>
      <c r="AJ49" s="69">
        <f t="shared" si="51"/>
        <v>0</v>
      </c>
      <c r="AK49" s="50" t="str">
        <f t="shared" si="52"/>
        <v>Mar</v>
      </c>
      <c r="AL49" s="69">
        <f t="shared" si="53"/>
        <v>679</v>
      </c>
      <c r="AM49" s="69">
        <f t="shared" si="54"/>
        <v>395</v>
      </c>
      <c r="AN49" s="69">
        <f t="shared" si="104"/>
        <v>187</v>
      </c>
      <c r="AO49" s="69">
        <f t="shared" si="55"/>
        <v>56</v>
      </c>
      <c r="AP49" s="69">
        <f t="shared" si="56"/>
        <v>2</v>
      </c>
      <c r="AQ49" s="69">
        <f t="shared" si="57"/>
        <v>0</v>
      </c>
      <c r="AR49" s="69">
        <f t="shared" si="58"/>
        <v>0</v>
      </c>
      <c r="AS49" s="69">
        <f t="shared" si="59"/>
        <v>0</v>
      </c>
      <c r="AT49" s="50" t="str">
        <f t="shared" si="60"/>
        <v>Mar</v>
      </c>
      <c r="AU49" s="69">
        <f t="shared" si="61"/>
        <v>679</v>
      </c>
      <c r="AV49" s="69">
        <f t="shared" si="62"/>
        <v>395</v>
      </c>
      <c r="AW49" s="69">
        <f t="shared" si="105"/>
        <v>187</v>
      </c>
      <c r="AX49" s="69">
        <f t="shared" si="63"/>
        <v>56</v>
      </c>
      <c r="AY49" s="69">
        <f t="shared" si="64"/>
        <v>2</v>
      </c>
      <c r="AZ49" s="69">
        <f t="shared" si="65"/>
        <v>0</v>
      </c>
      <c r="BA49" s="69">
        <f t="shared" si="66"/>
        <v>0</v>
      </c>
      <c r="BB49" s="69">
        <f t="shared" si="67"/>
        <v>0</v>
      </c>
      <c r="BC49" s="50" t="str">
        <f t="shared" si="68"/>
        <v>Mar</v>
      </c>
      <c r="BD49" s="69">
        <f t="shared" si="69"/>
        <v>679</v>
      </c>
      <c r="BE49" s="69">
        <f t="shared" si="70"/>
        <v>395</v>
      </c>
      <c r="BF49" s="69">
        <f t="shared" si="106"/>
        <v>187</v>
      </c>
      <c r="BG49" s="69">
        <f t="shared" si="71"/>
        <v>56</v>
      </c>
      <c r="BH49" s="69">
        <f t="shared" si="72"/>
        <v>2</v>
      </c>
      <c r="BI49" s="69">
        <f t="shared" si="73"/>
        <v>0</v>
      </c>
      <c r="BJ49" s="69">
        <f t="shared" si="74"/>
        <v>0</v>
      </c>
      <c r="BK49" s="69">
        <f t="shared" si="75"/>
        <v>0</v>
      </c>
      <c r="BL49" s="50" t="str">
        <f t="shared" si="76"/>
        <v>Mar</v>
      </c>
      <c r="BM49" s="69">
        <f t="shared" si="77"/>
        <v>679</v>
      </c>
      <c r="BN49" s="69">
        <f t="shared" si="78"/>
        <v>395</v>
      </c>
      <c r="BO49" s="69">
        <f t="shared" si="107"/>
        <v>187</v>
      </c>
      <c r="BP49" s="69">
        <f t="shared" si="79"/>
        <v>56</v>
      </c>
      <c r="BQ49" s="69">
        <f t="shared" si="80"/>
        <v>2</v>
      </c>
      <c r="BR49" s="69">
        <f t="shared" si="81"/>
        <v>0</v>
      </c>
      <c r="BS49" s="69">
        <f t="shared" si="82"/>
        <v>0</v>
      </c>
      <c r="BT49" s="69">
        <f t="shared" si="83"/>
        <v>0</v>
      </c>
      <c r="BU49" s="50" t="str">
        <f t="shared" si="84"/>
        <v>Mar</v>
      </c>
      <c r="BV49" s="69">
        <f t="shared" si="85"/>
        <v>679</v>
      </c>
      <c r="BW49" s="69">
        <f t="shared" si="86"/>
        <v>395</v>
      </c>
      <c r="BX49" s="69">
        <f t="shared" si="108"/>
        <v>187</v>
      </c>
      <c r="BY49" s="69">
        <f t="shared" si="87"/>
        <v>56</v>
      </c>
      <c r="BZ49" s="69">
        <f t="shared" si="88"/>
        <v>2</v>
      </c>
      <c r="CA49" s="69">
        <f t="shared" si="89"/>
        <v>0</v>
      </c>
      <c r="CB49" s="69">
        <f t="shared" si="90"/>
        <v>0</v>
      </c>
      <c r="CC49" s="69">
        <f t="shared" si="91"/>
        <v>0</v>
      </c>
      <c r="CD49" s="50" t="str">
        <f t="shared" si="92"/>
        <v>Mar</v>
      </c>
      <c r="CE49" s="69">
        <f t="shared" si="93"/>
        <v>679</v>
      </c>
      <c r="CF49" s="69">
        <f t="shared" si="94"/>
        <v>395</v>
      </c>
      <c r="CG49" s="69">
        <f t="shared" si="109"/>
        <v>187</v>
      </c>
      <c r="CH49" s="69">
        <f t="shared" si="95"/>
        <v>56</v>
      </c>
      <c r="CI49" s="69">
        <f t="shared" si="96"/>
        <v>2</v>
      </c>
      <c r="CJ49" s="69">
        <f t="shared" si="97"/>
        <v>0</v>
      </c>
      <c r="CK49" s="69">
        <f t="shared" si="98"/>
        <v>0</v>
      </c>
      <c r="CL49" s="69">
        <f t="shared" si="99"/>
        <v>0</v>
      </c>
    </row>
    <row r="50" spans="1:90" ht="13.7" customHeight="1">
      <c r="A50" s="50" t="str">
        <f t="shared" si="20"/>
        <v>Apr</v>
      </c>
      <c r="B50" s="41">
        <f t="shared" si="21"/>
        <v>706</v>
      </c>
      <c r="C50" s="41">
        <f t="shared" si="22"/>
        <v>416</v>
      </c>
      <c r="D50" s="41">
        <f t="shared" si="100"/>
        <v>201</v>
      </c>
      <c r="E50" s="41">
        <f t="shared" si="23"/>
        <v>64</v>
      </c>
      <c r="F50" s="41">
        <f t="shared" si="24"/>
        <v>3</v>
      </c>
      <c r="G50" s="41">
        <f t="shared" si="25"/>
        <v>0</v>
      </c>
      <c r="H50" s="41">
        <f t="shared" si="26"/>
        <v>0</v>
      </c>
      <c r="I50" s="41">
        <f t="shared" si="27"/>
        <v>0</v>
      </c>
      <c r="J50" s="68" t="str">
        <f t="shared" si="28"/>
        <v>Apr</v>
      </c>
      <c r="K50" s="41">
        <f t="shared" si="29"/>
        <v>706</v>
      </c>
      <c r="L50" s="69">
        <f t="shared" si="30"/>
        <v>416</v>
      </c>
      <c r="M50" s="69">
        <f t="shared" si="101"/>
        <v>201</v>
      </c>
      <c r="N50" s="69">
        <f t="shared" si="31"/>
        <v>64</v>
      </c>
      <c r="O50" s="69">
        <f t="shared" si="32"/>
        <v>3</v>
      </c>
      <c r="P50" s="69">
        <f t="shared" si="33"/>
        <v>0</v>
      </c>
      <c r="Q50" s="69">
        <f t="shared" si="34"/>
        <v>0</v>
      </c>
      <c r="R50" s="69">
        <f t="shared" si="35"/>
        <v>0</v>
      </c>
      <c r="S50" s="50" t="str">
        <f t="shared" si="36"/>
        <v>Apr</v>
      </c>
      <c r="T50" s="69">
        <f t="shared" si="37"/>
        <v>706</v>
      </c>
      <c r="U50" s="69">
        <f t="shared" si="38"/>
        <v>416</v>
      </c>
      <c r="V50" s="69">
        <f t="shared" si="102"/>
        <v>201</v>
      </c>
      <c r="W50" s="69">
        <f t="shared" si="39"/>
        <v>64</v>
      </c>
      <c r="X50" s="69">
        <f t="shared" si="40"/>
        <v>3</v>
      </c>
      <c r="Y50" s="69">
        <f t="shared" si="41"/>
        <v>0</v>
      </c>
      <c r="Z50" s="69">
        <f t="shared" si="42"/>
        <v>0</v>
      </c>
      <c r="AA50" s="69">
        <f t="shared" si="43"/>
        <v>0</v>
      </c>
      <c r="AB50" s="50" t="str">
        <f t="shared" si="44"/>
        <v>Apr</v>
      </c>
      <c r="AC50" s="69">
        <f t="shared" si="45"/>
        <v>706</v>
      </c>
      <c r="AD50" s="69">
        <f t="shared" si="46"/>
        <v>416</v>
      </c>
      <c r="AE50" s="69">
        <f t="shared" si="103"/>
        <v>201</v>
      </c>
      <c r="AF50" s="69">
        <f t="shared" si="47"/>
        <v>64</v>
      </c>
      <c r="AG50" s="69">
        <f t="shared" si="48"/>
        <v>3</v>
      </c>
      <c r="AH50" s="69">
        <f t="shared" si="49"/>
        <v>0</v>
      </c>
      <c r="AI50" s="69">
        <f t="shared" si="50"/>
        <v>0</v>
      </c>
      <c r="AJ50" s="69">
        <f t="shared" si="51"/>
        <v>0</v>
      </c>
      <c r="AK50" s="50" t="str">
        <f t="shared" si="52"/>
        <v>Apr</v>
      </c>
      <c r="AL50" s="69">
        <f t="shared" si="53"/>
        <v>706</v>
      </c>
      <c r="AM50" s="69">
        <f t="shared" si="54"/>
        <v>416</v>
      </c>
      <c r="AN50" s="69">
        <f t="shared" si="104"/>
        <v>201</v>
      </c>
      <c r="AO50" s="69">
        <f t="shared" si="55"/>
        <v>64</v>
      </c>
      <c r="AP50" s="69">
        <f t="shared" si="56"/>
        <v>3</v>
      </c>
      <c r="AQ50" s="69">
        <f t="shared" si="57"/>
        <v>0</v>
      </c>
      <c r="AR50" s="69">
        <f t="shared" si="58"/>
        <v>0</v>
      </c>
      <c r="AS50" s="69">
        <f t="shared" si="59"/>
        <v>0</v>
      </c>
      <c r="AT50" s="50" t="str">
        <f t="shared" si="60"/>
        <v>Apr</v>
      </c>
      <c r="AU50" s="69">
        <f t="shared" si="61"/>
        <v>706</v>
      </c>
      <c r="AV50" s="69">
        <f t="shared" si="62"/>
        <v>416</v>
      </c>
      <c r="AW50" s="69">
        <f t="shared" si="105"/>
        <v>201</v>
      </c>
      <c r="AX50" s="69">
        <f t="shared" si="63"/>
        <v>64</v>
      </c>
      <c r="AY50" s="69">
        <f t="shared" si="64"/>
        <v>3</v>
      </c>
      <c r="AZ50" s="69">
        <f t="shared" si="65"/>
        <v>0</v>
      </c>
      <c r="BA50" s="69">
        <f t="shared" si="66"/>
        <v>0</v>
      </c>
      <c r="BB50" s="69">
        <f t="shared" si="67"/>
        <v>0</v>
      </c>
      <c r="BC50" s="50" t="str">
        <f t="shared" si="68"/>
        <v>Apr</v>
      </c>
      <c r="BD50" s="69">
        <f t="shared" si="69"/>
        <v>706</v>
      </c>
      <c r="BE50" s="69">
        <f t="shared" si="70"/>
        <v>416</v>
      </c>
      <c r="BF50" s="69">
        <f t="shared" si="106"/>
        <v>201</v>
      </c>
      <c r="BG50" s="69">
        <f t="shared" si="71"/>
        <v>64</v>
      </c>
      <c r="BH50" s="69">
        <f t="shared" si="72"/>
        <v>3</v>
      </c>
      <c r="BI50" s="69">
        <f t="shared" si="73"/>
        <v>0</v>
      </c>
      <c r="BJ50" s="69">
        <f t="shared" si="74"/>
        <v>0</v>
      </c>
      <c r="BK50" s="69">
        <f t="shared" si="75"/>
        <v>0</v>
      </c>
      <c r="BL50" s="50" t="str">
        <f t="shared" si="76"/>
        <v>Apr</v>
      </c>
      <c r="BM50" s="69">
        <f t="shared" si="77"/>
        <v>706</v>
      </c>
      <c r="BN50" s="69">
        <f t="shared" si="78"/>
        <v>416</v>
      </c>
      <c r="BO50" s="69">
        <f t="shared" si="107"/>
        <v>201</v>
      </c>
      <c r="BP50" s="69">
        <f t="shared" si="79"/>
        <v>64</v>
      </c>
      <c r="BQ50" s="69">
        <f t="shared" si="80"/>
        <v>3</v>
      </c>
      <c r="BR50" s="69">
        <f t="shared" si="81"/>
        <v>0</v>
      </c>
      <c r="BS50" s="69">
        <f t="shared" si="82"/>
        <v>0</v>
      </c>
      <c r="BT50" s="69">
        <f t="shared" si="83"/>
        <v>0</v>
      </c>
      <c r="BU50" s="50" t="str">
        <f t="shared" si="84"/>
        <v>Apr</v>
      </c>
      <c r="BV50" s="69">
        <f t="shared" si="85"/>
        <v>706</v>
      </c>
      <c r="BW50" s="69">
        <f t="shared" si="86"/>
        <v>416</v>
      </c>
      <c r="BX50" s="69">
        <f t="shared" si="108"/>
        <v>201</v>
      </c>
      <c r="BY50" s="69">
        <f t="shared" si="87"/>
        <v>64</v>
      </c>
      <c r="BZ50" s="69">
        <f t="shared" si="88"/>
        <v>3</v>
      </c>
      <c r="CA50" s="69">
        <f t="shared" si="89"/>
        <v>0</v>
      </c>
      <c r="CB50" s="69">
        <f t="shared" si="90"/>
        <v>0</v>
      </c>
      <c r="CC50" s="69">
        <f t="shared" si="91"/>
        <v>0</v>
      </c>
      <c r="CD50" s="50" t="str">
        <f t="shared" si="92"/>
        <v>Apr</v>
      </c>
      <c r="CE50" s="69">
        <f t="shared" si="93"/>
        <v>706</v>
      </c>
      <c r="CF50" s="69">
        <f t="shared" si="94"/>
        <v>416</v>
      </c>
      <c r="CG50" s="69">
        <f t="shared" si="109"/>
        <v>201</v>
      </c>
      <c r="CH50" s="69">
        <f t="shared" si="95"/>
        <v>64</v>
      </c>
      <c r="CI50" s="69">
        <f t="shared" si="96"/>
        <v>3</v>
      </c>
      <c r="CJ50" s="69">
        <f t="shared" si="97"/>
        <v>0</v>
      </c>
      <c r="CK50" s="69">
        <f t="shared" si="98"/>
        <v>0</v>
      </c>
      <c r="CL50" s="69">
        <f t="shared" si="99"/>
        <v>0</v>
      </c>
    </row>
    <row r="51" spans="1:90" ht="13.7" customHeight="1">
      <c r="A51" s="50" t="str">
        <f t="shared" si="20"/>
        <v>May</v>
      </c>
      <c r="B51" s="41">
        <f t="shared" si="21"/>
        <v>734</v>
      </c>
      <c r="C51" s="41">
        <f t="shared" si="22"/>
        <v>437</v>
      </c>
      <c r="D51" s="41">
        <f t="shared" si="100"/>
        <v>216</v>
      </c>
      <c r="E51" s="41">
        <f t="shared" si="23"/>
        <v>72</v>
      </c>
      <c r="F51" s="41">
        <f t="shared" si="24"/>
        <v>5</v>
      </c>
      <c r="G51" s="41">
        <f t="shared" si="25"/>
        <v>0</v>
      </c>
      <c r="H51" s="41">
        <f t="shared" si="26"/>
        <v>0</v>
      </c>
      <c r="I51" s="41">
        <f t="shared" si="27"/>
        <v>0</v>
      </c>
      <c r="J51" s="68" t="str">
        <f t="shared" si="28"/>
        <v>May</v>
      </c>
      <c r="K51" s="41">
        <f t="shared" si="29"/>
        <v>734</v>
      </c>
      <c r="L51" s="69">
        <f t="shared" si="30"/>
        <v>437</v>
      </c>
      <c r="M51" s="69">
        <f t="shared" si="101"/>
        <v>216</v>
      </c>
      <c r="N51" s="69">
        <f t="shared" si="31"/>
        <v>72</v>
      </c>
      <c r="O51" s="69">
        <f t="shared" si="32"/>
        <v>5</v>
      </c>
      <c r="P51" s="69">
        <f t="shared" si="33"/>
        <v>0</v>
      </c>
      <c r="Q51" s="69">
        <f t="shared" si="34"/>
        <v>0</v>
      </c>
      <c r="R51" s="69">
        <f t="shared" si="35"/>
        <v>0</v>
      </c>
      <c r="S51" s="50" t="str">
        <f t="shared" si="36"/>
        <v>May</v>
      </c>
      <c r="T51" s="69">
        <f t="shared" si="37"/>
        <v>734</v>
      </c>
      <c r="U51" s="69">
        <f t="shared" si="38"/>
        <v>437</v>
      </c>
      <c r="V51" s="69">
        <f t="shared" si="102"/>
        <v>216</v>
      </c>
      <c r="W51" s="69">
        <f t="shared" si="39"/>
        <v>72</v>
      </c>
      <c r="X51" s="69">
        <f t="shared" si="40"/>
        <v>5</v>
      </c>
      <c r="Y51" s="69">
        <f t="shared" si="41"/>
        <v>0</v>
      </c>
      <c r="Z51" s="69">
        <f t="shared" si="42"/>
        <v>0</v>
      </c>
      <c r="AA51" s="69">
        <f t="shared" si="43"/>
        <v>0</v>
      </c>
      <c r="AB51" s="50" t="str">
        <f t="shared" si="44"/>
        <v>May</v>
      </c>
      <c r="AC51" s="69">
        <f t="shared" si="45"/>
        <v>734</v>
      </c>
      <c r="AD51" s="69">
        <f t="shared" si="46"/>
        <v>437</v>
      </c>
      <c r="AE51" s="69">
        <f t="shared" si="103"/>
        <v>216</v>
      </c>
      <c r="AF51" s="69">
        <f t="shared" si="47"/>
        <v>72</v>
      </c>
      <c r="AG51" s="69">
        <f t="shared" si="48"/>
        <v>5</v>
      </c>
      <c r="AH51" s="69">
        <f t="shared" si="49"/>
        <v>0</v>
      </c>
      <c r="AI51" s="69">
        <f t="shared" si="50"/>
        <v>0</v>
      </c>
      <c r="AJ51" s="69">
        <f t="shared" si="51"/>
        <v>0</v>
      </c>
      <c r="AK51" s="50" t="str">
        <f t="shared" si="52"/>
        <v>May</v>
      </c>
      <c r="AL51" s="69">
        <f t="shared" si="53"/>
        <v>734</v>
      </c>
      <c r="AM51" s="69">
        <f t="shared" si="54"/>
        <v>437</v>
      </c>
      <c r="AN51" s="69">
        <f t="shared" si="104"/>
        <v>216</v>
      </c>
      <c r="AO51" s="69">
        <f t="shared" si="55"/>
        <v>72</v>
      </c>
      <c r="AP51" s="69">
        <f t="shared" si="56"/>
        <v>5</v>
      </c>
      <c r="AQ51" s="69">
        <f t="shared" si="57"/>
        <v>0</v>
      </c>
      <c r="AR51" s="69">
        <f t="shared" si="58"/>
        <v>0</v>
      </c>
      <c r="AS51" s="69">
        <f t="shared" si="59"/>
        <v>0</v>
      </c>
      <c r="AT51" s="50" t="str">
        <f t="shared" si="60"/>
        <v>May</v>
      </c>
      <c r="AU51" s="69">
        <f t="shared" si="61"/>
        <v>734</v>
      </c>
      <c r="AV51" s="69">
        <f t="shared" si="62"/>
        <v>437</v>
      </c>
      <c r="AW51" s="69">
        <f t="shared" si="105"/>
        <v>216</v>
      </c>
      <c r="AX51" s="69">
        <f t="shared" si="63"/>
        <v>72</v>
      </c>
      <c r="AY51" s="69">
        <f t="shared" si="64"/>
        <v>5</v>
      </c>
      <c r="AZ51" s="69">
        <f t="shared" si="65"/>
        <v>0</v>
      </c>
      <c r="BA51" s="69">
        <f t="shared" si="66"/>
        <v>0</v>
      </c>
      <c r="BB51" s="69">
        <f t="shared" si="67"/>
        <v>0</v>
      </c>
      <c r="BC51" s="50" t="str">
        <f t="shared" si="68"/>
        <v>May</v>
      </c>
      <c r="BD51" s="69">
        <f t="shared" si="69"/>
        <v>734</v>
      </c>
      <c r="BE51" s="69">
        <f t="shared" si="70"/>
        <v>437</v>
      </c>
      <c r="BF51" s="69">
        <f t="shared" si="106"/>
        <v>216</v>
      </c>
      <c r="BG51" s="69">
        <f t="shared" si="71"/>
        <v>72</v>
      </c>
      <c r="BH51" s="69">
        <f t="shared" si="72"/>
        <v>5</v>
      </c>
      <c r="BI51" s="69">
        <f t="shared" si="73"/>
        <v>0</v>
      </c>
      <c r="BJ51" s="69">
        <f t="shared" si="74"/>
        <v>0</v>
      </c>
      <c r="BK51" s="69">
        <f t="shared" si="75"/>
        <v>0</v>
      </c>
      <c r="BL51" s="50" t="str">
        <f t="shared" si="76"/>
        <v>May</v>
      </c>
      <c r="BM51" s="69">
        <f t="shared" si="77"/>
        <v>734</v>
      </c>
      <c r="BN51" s="69">
        <f t="shared" si="78"/>
        <v>437</v>
      </c>
      <c r="BO51" s="69">
        <f t="shared" si="107"/>
        <v>216</v>
      </c>
      <c r="BP51" s="69">
        <f t="shared" si="79"/>
        <v>72</v>
      </c>
      <c r="BQ51" s="69">
        <f t="shared" si="80"/>
        <v>5</v>
      </c>
      <c r="BR51" s="69">
        <f t="shared" si="81"/>
        <v>0</v>
      </c>
      <c r="BS51" s="69">
        <f t="shared" si="82"/>
        <v>0</v>
      </c>
      <c r="BT51" s="69">
        <f t="shared" si="83"/>
        <v>0</v>
      </c>
      <c r="BU51" s="50" t="str">
        <f t="shared" si="84"/>
        <v>May</v>
      </c>
      <c r="BV51" s="69">
        <f t="shared" si="85"/>
        <v>734</v>
      </c>
      <c r="BW51" s="69">
        <f t="shared" si="86"/>
        <v>437</v>
      </c>
      <c r="BX51" s="69">
        <f t="shared" si="108"/>
        <v>216</v>
      </c>
      <c r="BY51" s="69">
        <f t="shared" si="87"/>
        <v>72</v>
      </c>
      <c r="BZ51" s="69">
        <f t="shared" si="88"/>
        <v>5</v>
      </c>
      <c r="CA51" s="69">
        <f t="shared" si="89"/>
        <v>0</v>
      </c>
      <c r="CB51" s="69">
        <f t="shared" si="90"/>
        <v>0</v>
      </c>
      <c r="CC51" s="69">
        <f t="shared" si="91"/>
        <v>0</v>
      </c>
      <c r="CD51" s="50" t="str">
        <f t="shared" si="92"/>
        <v>May</v>
      </c>
      <c r="CE51" s="69">
        <f t="shared" si="93"/>
        <v>734</v>
      </c>
      <c r="CF51" s="69">
        <f t="shared" si="94"/>
        <v>437</v>
      </c>
      <c r="CG51" s="69">
        <f t="shared" si="109"/>
        <v>216</v>
      </c>
      <c r="CH51" s="69">
        <f t="shared" si="95"/>
        <v>72</v>
      </c>
      <c r="CI51" s="69">
        <f t="shared" si="96"/>
        <v>5</v>
      </c>
      <c r="CJ51" s="69">
        <f t="shared" si="97"/>
        <v>0</v>
      </c>
      <c r="CK51" s="69">
        <f t="shared" si="98"/>
        <v>0</v>
      </c>
      <c r="CL51" s="69">
        <f t="shared" si="99"/>
        <v>0</v>
      </c>
    </row>
    <row r="52" spans="1:90" ht="13.7" customHeight="1">
      <c r="A52" s="50" t="str">
        <f t="shared" si="20"/>
        <v>Jun</v>
      </c>
      <c r="B52" s="41">
        <f t="shared" si="21"/>
        <v>762</v>
      </c>
      <c r="C52" s="41">
        <f t="shared" si="22"/>
        <v>459</v>
      </c>
      <c r="D52" s="41">
        <f t="shared" si="100"/>
        <v>232</v>
      </c>
      <c r="E52" s="41">
        <f t="shared" si="23"/>
        <v>82</v>
      </c>
      <c r="F52" s="41">
        <f t="shared" si="24"/>
        <v>8</v>
      </c>
      <c r="G52" s="41">
        <f t="shared" si="25"/>
        <v>0</v>
      </c>
      <c r="H52" s="41">
        <f t="shared" si="26"/>
        <v>0</v>
      </c>
      <c r="I52" s="41">
        <f t="shared" si="27"/>
        <v>0</v>
      </c>
      <c r="J52" s="68" t="str">
        <f t="shared" si="28"/>
        <v>Jun</v>
      </c>
      <c r="K52" s="41">
        <f t="shared" si="29"/>
        <v>762</v>
      </c>
      <c r="L52" s="69">
        <f t="shared" si="30"/>
        <v>459</v>
      </c>
      <c r="M52" s="69">
        <f t="shared" si="101"/>
        <v>232</v>
      </c>
      <c r="N52" s="69">
        <f t="shared" si="31"/>
        <v>82</v>
      </c>
      <c r="O52" s="69">
        <f t="shared" si="32"/>
        <v>8</v>
      </c>
      <c r="P52" s="69">
        <f t="shared" si="33"/>
        <v>0</v>
      </c>
      <c r="Q52" s="69">
        <f t="shared" si="34"/>
        <v>0</v>
      </c>
      <c r="R52" s="69">
        <f t="shared" si="35"/>
        <v>0</v>
      </c>
      <c r="S52" s="50" t="str">
        <f t="shared" si="36"/>
        <v>Jun</v>
      </c>
      <c r="T52" s="69">
        <f t="shared" si="37"/>
        <v>762</v>
      </c>
      <c r="U52" s="69">
        <f t="shared" si="38"/>
        <v>459</v>
      </c>
      <c r="V52" s="69">
        <f t="shared" si="102"/>
        <v>232</v>
      </c>
      <c r="W52" s="69">
        <f t="shared" si="39"/>
        <v>82</v>
      </c>
      <c r="X52" s="69">
        <f t="shared" si="40"/>
        <v>8</v>
      </c>
      <c r="Y52" s="69">
        <f t="shared" si="41"/>
        <v>0</v>
      </c>
      <c r="Z52" s="69">
        <f t="shared" si="42"/>
        <v>0</v>
      </c>
      <c r="AA52" s="69">
        <f t="shared" si="43"/>
        <v>0</v>
      </c>
      <c r="AB52" s="50" t="str">
        <f t="shared" si="44"/>
        <v>Jun</v>
      </c>
      <c r="AC52" s="69">
        <f t="shared" si="45"/>
        <v>762</v>
      </c>
      <c r="AD52" s="69">
        <f t="shared" si="46"/>
        <v>459</v>
      </c>
      <c r="AE52" s="69">
        <f t="shared" si="103"/>
        <v>232</v>
      </c>
      <c r="AF52" s="69">
        <f t="shared" si="47"/>
        <v>82</v>
      </c>
      <c r="AG52" s="69">
        <f t="shared" si="48"/>
        <v>8</v>
      </c>
      <c r="AH52" s="69">
        <f t="shared" si="49"/>
        <v>0</v>
      </c>
      <c r="AI52" s="69">
        <f t="shared" si="50"/>
        <v>0</v>
      </c>
      <c r="AJ52" s="69">
        <f t="shared" si="51"/>
        <v>0</v>
      </c>
      <c r="AK52" s="50" t="str">
        <f t="shared" si="52"/>
        <v>Jun</v>
      </c>
      <c r="AL52" s="69">
        <f t="shared" si="53"/>
        <v>762</v>
      </c>
      <c r="AM52" s="69">
        <f t="shared" si="54"/>
        <v>459</v>
      </c>
      <c r="AN52" s="69">
        <f t="shared" si="104"/>
        <v>232</v>
      </c>
      <c r="AO52" s="69">
        <f t="shared" si="55"/>
        <v>82</v>
      </c>
      <c r="AP52" s="69">
        <f t="shared" si="56"/>
        <v>8</v>
      </c>
      <c r="AQ52" s="69">
        <f t="shared" si="57"/>
        <v>0</v>
      </c>
      <c r="AR52" s="69">
        <f t="shared" si="58"/>
        <v>0</v>
      </c>
      <c r="AS52" s="69">
        <f t="shared" si="59"/>
        <v>0</v>
      </c>
      <c r="AT52" s="50" t="str">
        <f t="shared" si="60"/>
        <v>Jun</v>
      </c>
      <c r="AU52" s="69">
        <f t="shared" si="61"/>
        <v>762</v>
      </c>
      <c r="AV52" s="69">
        <f t="shared" si="62"/>
        <v>459</v>
      </c>
      <c r="AW52" s="69">
        <f t="shared" si="105"/>
        <v>232</v>
      </c>
      <c r="AX52" s="69">
        <f t="shared" si="63"/>
        <v>82</v>
      </c>
      <c r="AY52" s="69">
        <f t="shared" si="64"/>
        <v>8</v>
      </c>
      <c r="AZ52" s="69">
        <f t="shared" si="65"/>
        <v>0</v>
      </c>
      <c r="BA52" s="69">
        <f t="shared" si="66"/>
        <v>0</v>
      </c>
      <c r="BB52" s="69">
        <f t="shared" si="67"/>
        <v>0</v>
      </c>
      <c r="BC52" s="50" t="str">
        <f t="shared" si="68"/>
        <v>Jun</v>
      </c>
      <c r="BD52" s="69">
        <f t="shared" si="69"/>
        <v>762</v>
      </c>
      <c r="BE52" s="69">
        <f t="shared" si="70"/>
        <v>459</v>
      </c>
      <c r="BF52" s="69">
        <f t="shared" si="106"/>
        <v>232</v>
      </c>
      <c r="BG52" s="69">
        <f t="shared" si="71"/>
        <v>82</v>
      </c>
      <c r="BH52" s="69">
        <f t="shared" si="72"/>
        <v>8</v>
      </c>
      <c r="BI52" s="69">
        <f t="shared" si="73"/>
        <v>0</v>
      </c>
      <c r="BJ52" s="69">
        <f t="shared" si="74"/>
        <v>0</v>
      </c>
      <c r="BK52" s="69">
        <f t="shared" si="75"/>
        <v>0</v>
      </c>
      <c r="BL52" s="50" t="str">
        <f t="shared" si="76"/>
        <v>Jun</v>
      </c>
      <c r="BM52" s="69">
        <f t="shared" si="77"/>
        <v>762</v>
      </c>
      <c r="BN52" s="69">
        <f t="shared" si="78"/>
        <v>459</v>
      </c>
      <c r="BO52" s="69">
        <f t="shared" si="107"/>
        <v>232</v>
      </c>
      <c r="BP52" s="69">
        <f t="shared" si="79"/>
        <v>82</v>
      </c>
      <c r="BQ52" s="69">
        <f t="shared" si="80"/>
        <v>8</v>
      </c>
      <c r="BR52" s="69">
        <f t="shared" si="81"/>
        <v>0</v>
      </c>
      <c r="BS52" s="69">
        <f t="shared" si="82"/>
        <v>0</v>
      </c>
      <c r="BT52" s="69">
        <f t="shared" si="83"/>
        <v>0</v>
      </c>
      <c r="BU52" s="50" t="str">
        <f t="shared" si="84"/>
        <v>Jun</v>
      </c>
      <c r="BV52" s="69">
        <f t="shared" si="85"/>
        <v>762</v>
      </c>
      <c r="BW52" s="69">
        <f t="shared" si="86"/>
        <v>459</v>
      </c>
      <c r="BX52" s="69">
        <f t="shared" si="108"/>
        <v>232</v>
      </c>
      <c r="BY52" s="69">
        <f t="shared" si="87"/>
        <v>82</v>
      </c>
      <c r="BZ52" s="69">
        <f t="shared" si="88"/>
        <v>8</v>
      </c>
      <c r="CA52" s="69">
        <f t="shared" si="89"/>
        <v>0</v>
      </c>
      <c r="CB52" s="69">
        <f t="shared" si="90"/>
        <v>0</v>
      </c>
      <c r="CC52" s="69">
        <f t="shared" si="91"/>
        <v>0</v>
      </c>
      <c r="CD52" s="50" t="str">
        <f t="shared" si="92"/>
        <v>Jun</v>
      </c>
      <c r="CE52" s="69">
        <f t="shared" si="93"/>
        <v>762</v>
      </c>
      <c r="CF52" s="69">
        <f t="shared" si="94"/>
        <v>459</v>
      </c>
      <c r="CG52" s="69">
        <f t="shared" si="109"/>
        <v>232</v>
      </c>
      <c r="CH52" s="69">
        <f t="shared" si="95"/>
        <v>82</v>
      </c>
      <c r="CI52" s="69">
        <f t="shared" si="96"/>
        <v>8</v>
      </c>
      <c r="CJ52" s="69">
        <f t="shared" si="97"/>
        <v>0</v>
      </c>
      <c r="CK52" s="69">
        <f t="shared" si="98"/>
        <v>0</v>
      </c>
      <c r="CL52" s="69">
        <f t="shared" si="99"/>
        <v>0</v>
      </c>
    </row>
    <row r="53" spans="1:90" ht="13.7" customHeight="1">
      <c r="A53" s="50" t="str">
        <f t="shared" si="20"/>
        <v>Jul</v>
      </c>
      <c r="B53" s="41">
        <f t="shared" si="21"/>
        <v>791</v>
      </c>
      <c r="C53" s="41">
        <f t="shared" si="22"/>
        <v>481</v>
      </c>
      <c r="D53" s="41">
        <f t="shared" si="100"/>
        <v>248</v>
      </c>
      <c r="E53" s="41">
        <f t="shared" si="23"/>
        <v>91</v>
      </c>
      <c r="F53" s="41">
        <f t="shared" si="24"/>
        <v>11</v>
      </c>
      <c r="G53" s="41">
        <f t="shared" si="25"/>
        <v>0</v>
      </c>
      <c r="H53" s="41">
        <f t="shared" si="26"/>
        <v>0</v>
      </c>
      <c r="I53" s="41">
        <f t="shared" si="27"/>
        <v>0</v>
      </c>
      <c r="J53" s="68" t="str">
        <f t="shared" si="28"/>
        <v>Jul</v>
      </c>
      <c r="K53" s="41">
        <f t="shared" si="29"/>
        <v>791</v>
      </c>
      <c r="L53" s="69">
        <f t="shared" si="30"/>
        <v>481</v>
      </c>
      <c r="M53" s="69">
        <f t="shared" si="101"/>
        <v>248</v>
      </c>
      <c r="N53" s="69">
        <f t="shared" si="31"/>
        <v>91</v>
      </c>
      <c r="O53" s="69">
        <f t="shared" si="32"/>
        <v>11</v>
      </c>
      <c r="P53" s="69">
        <f t="shared" si="33"/>
        <v>0</v>
      </c>
      <c r="Q53" s="69">
        <f t="shared" si="34"/>
        <v>0</v>
      </c>
      <c r="R53" s="69">
        <f t="shared" si="35"/>
        <v>0</v>
      </c>
      <c r="S53" s="50" t="str">
        <f t="shared" si="36"/>
        <v>Jul</v>
      </c>
      <c r="T53" s="69">
        <f t="shared" si="37"/>
        <v>791</v>
      </c>
      <c r="U53" s="69">
        <f t="shared" si="38"/>
        <v>481</v>
      </c>
      <c r="V53" s="69">
        <f t="shared" si="102"/>
        <v>248</v>
      </c>
      <c r="W53" s="69">
        <f t="shared" si="39"/>
        <v>91</v>
      </c>
      <c r="X53" s="69">
        <f t="shared" si="40"/>
        <v>11</v>
      </c>
      <c r="Y53" s="69">
        <f t="shared" si="41"/>
        <v>0</v>
      </c>
      <c r="Z53" s="69">
        <f t="shared" si="42"/>
        <v>0</v>
      </c>
      <c r="AA53" s="69">
        <f t="shared" si="43"/>
        <v>0</v>
      </c>
      <c r="AB53" s="50" t="str">
        <f t="shared" si="44"/>
        <v>Jul</v>
      </c>
      <c r="AC53" s="69">
        <f t="shared" si="45"/>
        <v>791</v>
      </c>
      <c r="AD53" s="69">
        <f t="shared" si="46"/>
        <v>481</v>
      </c>
      <c r="AE53" s="69">
        <f t="shared" si="103"/>
        <v>248</v>
      </c>
      <c r="AF53" s="69">
        <f t="shared" si="47"/>
        <v>91</v>
      </c>
      <c r="AG53" s="69">
        <f t="shared" si="48"/>
        <v>11</v>
      </c>
      <c r="AH53" s="69">
        <f t="shared" si="49"/>
        <v>0</v>
      </c>
      <c r="AI53" s="69">
        <f t="shared" si="50"/>
        <v>0</v>
      </c>
      <c r="AJ53" s="69">
        <f t="shared" si="51"/>
        <v>0</v>
      </c>
      <c r="AK53" s="50" t="str">
        <f t="shared" si="52"/>
        <v>Jul</v>
      </c>
      <c r="AL53" s="69">
        <f t="shared" si="53"/>
        <v>791</v>
      </c>
      <c r="AM53" s="69">
        <f t="shared" si="54"/>
        <v>481</v>
      </c>
      <c r="AN53" s="69">
        <f t="shared" si="104"/>
        <v>248</v>
      </c>
      <c r="AO53" s="69">
        <f t="shared" si="55"/>
        <v>91</v>
      </c>
      <c r="AP53" s="69">
        <f t="shared" si="56"/>
        <v>11</v>
      </c>
      <c r="AQ53" s="69">
        <f t="shared" si="57"/>
        <v>0</v>
      </c>
      <c r="AR53" s="69">
        <f t="shared" si="58"/>
        <v>0</v>
      </c>
      <c r="AS53" s="69">
        <f t="shared" si="59"/>
        <v>0</v>
      </c>
      <c r="AT53" s="50" t="str">
        <f t="shared" si="60"/>
        <v>Jul</v>
      </c>
      <c r="AU53" s="69">
        <f t="shared" si="61"/>
        <v>791</v>
      </c>
      <c r="AV53" s="69">
        <f t="shared" si="62"/>
        <v>481</v>
      </c>
      <c r="AW53" s="69">
        <f t="shared" si="105"/>
        <v>248</v>
      </c>
      <c r="AX53" s="69">
        <f t="shared" si="63"/>
        <v>91</v>
      </c>
      <c r="AY53" s="69">
        <f t="shared" si="64"/>
        <v>11</v>
      </c>
      <c r="AZ53" s="69">
        <f t="shared" si="65"/>
        <v>0</v>
      </c>
      <c r="BA53" s="69">
        <f t="shared" si="66"/>
        <v>0</v>
      </c>
      <c r="BB53" s="69">
        <f t="shared" si="67"/>
        <v>0</v>
      </c>
      <c r="BC53" s="50" t="str">
        <f t="shared" si="68"/>
        <v>Jul</v>
      </c>
      <c r="BD53" s="69">
        <f t="shared" si="69"/>
        <v>791</v>
      </c>
      <c r="BE53" s="69">
        <f t="shared" si="70"/>
        <v>481</v>
      </c>
      <c r="BF53" s="69">
        <f t="shared" si="106"/>
        <v>248</v>
      </c>
      <c r="BG53" s="69">
        <f t="shared" si="71"/>
        <v>91</v>
      </c>
      <c r="BH53" s="69">
        <f t="shared" si="72"/>
        <v>11</v>
      </c>
      <c r="BI53" s="69">
        <f t="shared" si="73"/>
        <v>0</v>
      </c>
      <c r="BJ53" s="69">
        <f t="shared" si="74"/>
        <v>0</v>
      </c>
      <c r="BK53" s="69">
        <f t="shared" si="75"/>
        <v>0</v>
      </c>
      <c r="BL53" s="50" t="str">
        <f t="shared" si="76"/>
        <v>Jul</v>
      </c>
      <c r="BM53" s="69">
        <f t="shared" si="77"/>
        <v>791</v>
      </c>
      <c r="BN53" s="69">
        <f t="shared" si="78"/>
        <v>481</v>
      </c>
      <c r="BO53" s="69">
        <f t="shared" si="107"/>
        <v>248</v>
      </c>
      <c r="BP53" s="69">
        <f t="shared" si="79"/>
        <v>91</v>
      </c>
      <c r="BQ53" s="69">
        <f t="shared" si="80"/>
        <v>11</v>
      </c>
      <c r="BR53" s="69">
        <f t="shared" si="81"/>
        <v>0</v>
      </c>
      <c r="BS53" s="69">
        <f t="shared" si="82"/>
        <v>0</v>
      </c>
      <c r="BT53" s="69">
        <f t="shared" si="83"/>
        <v>0</v>
      </c>
      <c r="BU53" s="50" t="str">
        <f t="shared" si="84"/>
        <v>Jul</v>
      </c>
      <c r="BV53" s="69">
        <f t="shared" si="85"/>
        <v>791</v>
      </c>
      <c r="BW53" s="69">
        <f t="shared" si="86"/>
        <v>481</v>
      </c>
      <c r="BX53" s="69">
        <f t="shared" si="108"/>
        <v>248</v>
      </c>
      <c r="BY53" s="69">
        <f t="shared" si="87"/>
        <v>91</v>
      </c>
      <c r="BZ53" s="69">
        <f t="shared" si="88"/>
        <v>11</v>
      </c>
      <c r="CA53" s="69">
        <f t="shared" si="89"/>
        <v>0</v>
      </c>
      <c r="CB53" s="69">
        <f t="shared" si="90"/>
        <v>0</v>
      </c>
      <c r="CC53" s="69">
        <f t="shared" si="91"/>
        <v>0</v>
      </c>
      <c r="CD53" s="50" t="str">
        <f t="shared" si="92"/>
        <v>Jul</v>
      </c>
      <c r="CE53" s="69">
        <f t="shared" si="93"/>
        <v>791</v>
      </c>
      <c r="CF53" s="69">
        <f t="shared" si="94"/>
        <v>481</v>
      </c>
      <c r="CG53" s="69">
        <f t="shared" si="109"/>
        <v>248</v>
      </c>
      <c r="CH53" s="69">
        <f t="shared" si="95"/>
        <v>91</v>
      </c>
      <c r="CI53" s="69">
        <f t="shared" si="96"/>
        <v>11</v>
      </c>
      <c r="CJ53" s="69">
        <f t="shared" si="97"/>
        <v>0</v>
      </c>
      <c r="CK53" s="69">
        <f t="shared" si="98"/>
        <v>0</v>
      </c>
      <c r="CL53" s="69">
        <f t="shared" si="99"/>
        <v>0</v>
      </c>
    </row>
    <row r="54" spans="1:90" ht="13.7" customHeight="1">
      <c r="A54" s="50" t="str">
        <f t="shared" si="20"/>
        <v>Aug</v>
      </c>
      <c r="B54" s="41">
        <f t="shared" si="21"/>
        <v>820</v>
      </c>
      <c r="C54" s="41">
        <f t="shared" si="22"/>
        <v>504</v>
      </c>
      <c r="D54" s="41">
        <f t="shared" si="100"/>
        <v>264</v>
      </c>
      <c r="E54" s="41">
        <f t="shared" si="23"/>
        <v>101</v>
      </c>
      <c r="F54" s="41">
        <f t="shared" si="24"/>
        <v>15</v>
      </c>
      <c r="G54" s="41">
        <f t="shared" si="25"/>
        <v>0</v>
      </c>
      <c r="H54" s="41">
        <f t="shared" si="26"/>
        <v>0</v>
      </c>
      <c r="I54" s="41">
        <f t="shared" si="27"/>
        <v>0</v>
      </c>
      <c r="J54" s="68" t="str">
        <f t="shared" si="28"/>
        <v>Aug</v>
      </c>
      <c r="K54" s="41">
        <f t="shared" si="29"/>
        <v>820</v>
      </c>
      <c r="L54" s="69">
        <f t="shared" si="30"/>
        <v>504</v>
      </c>
      <c r="M54" s="69">
        <f t="shared" si="101"/>
        <v>264</v>
      </c>
      <c r="N54" s="69">
        <f t="shared" si="31"/>
        <v>101</v>
      </c>
      <c r="O54" s="69">
        <f t="shared" si="32"/>
        <v>15</v>
      </c>
      <c r="P54" s="69">
        <f t="shared" si="33"/>
        <v>0</v>
      </c>
      <c r="Q54" s="69">
        <f t="shared" si="34"/>
        <v>0</v>
      </c>
      <c r="R54" s="69">
        <f t="shared" si="35"/>
        <v>0</v>
      </c>
      <c r="S54" s="50" t="str">
        <f t="shared" si="36"/>
        <v>Aug</v>
      </c>
      <c r="T54" s="69">
        <f t="shared" si="37"/>
        <v>820</v>
      </c>
      <c r="U54" s="69">
        <f t="shared" si="38"/>
        <v>504</v>
      </c>
      <c r="V54" s="69">
        <f t="shared" si="102"/>
        <v>264</v>
      </c>
      <c r="W54" s="69">
        <f t="shared" si="39"/>
        <v>101</v>
      </c>
      <c r="X54" s="69">
        <f t="shared" si="40"/>
        <v>15</v>
      </c>
      <c r="Y54" s="69">
        <f t="shared" si="41"/>
        <v>0</v>
      </c>
      <c r="Z54" s="69">
        <f t="shared" si="42"/>
        <v>0</v>
      </c>
      <c r="AA54" s="69">
        <f t="shared" si="43"/>
        <v>0</v>
      </c>
      <c r="AB54" s="50" t="str">
        <f t="shared" si="44"/>
        <v>Aug</v>
      </c>
      <c r="AC54" s="69">
        <f t="shared" si="45"/>
        <v>820</v>
      </c>
      <c r="AD54" s="69">
        <f t="shared" si="46"/>
        <v>504</v>
      </c>
      <c r="AE54" s="69">
        <f t="shared" si="103"/>
        <v>264</v>
      </c>
      <c r="AF54" s="69">
        <f t="shared" si="47"/>
        <v>101</v>
      </c>
      <c r="AG54" s="69">
        <f t="shared" si="48"/>
        <v>15</v>
      </c>
      <c r="AH54" s="69">
        <f t="shared" si="49"/>
        <v>0</v>
      </c>
      <c r="AI54" s="69">
        <f t="shared" si="50"/>
        <v>0</v>
      </c>
      <c r="AJ54" s="69">
        <f t="shared" si="51"/>
        <v>0</v>
      </c>
      <c r="AK54" s="50" t="str">
        <f t="shared" si="52"/>
        <v>Aug</v>
      </c>
      <c r="AL54" s="69">
        <f t="shared" si="53"/>
        <v>820</v>
      </c>
      <c r="AM54" s="69">
        <f t="shared" si="54"/>
        <v>504</v>
      </c>
      <c r="AN54" s="69">
        <f t="shared" si="104"/>
        <v>264</v>
      </c>
      <c r="AO54" s="69">
        <f t="shared" si="55"/>
        <v>101</v>
      </c>
      <c r="AP54" s="69">
        <f t="shared" si="56"/>
        <v>15</v>
      </c>
      <c r="AQ54" s="69">
        <f t="shared" si="57"/>
        <v>0</v>
      </c>
      <c r="AR54" s="69">
        <f t="shared" si="58"/>
        <v>0</v>
      </c>
      <c r="AS54" s="69">
        <f t="shared" si="59"/>
        <v>0</v>
      </c>
      <c r="AT54" s="50" t="str">
        <f t="shared" si="60"/>
        <v>Aug</v>
      </c>
      <c r="AU54" s="69">
        <f t="shared" si="61"/>
        <v>820</v>
      </c>
      <c r="AV54" s="69">
        <f t="shared" si="62"/>
        <v>504</v>
      </c>
      <c r="AW54" s="69">
        <f t="shared" si="105"/>
        <v>264</v>
      </c>
      <c r="AX54" s="69">
        <f t="shared" si="63"/>
        <v>101</v>
      </c>
      <c r="AY54" s="69">
        <f t="shared" si="64"/>
        <v>15</v>
      </c>
      <c r="AZ54" s="69">
        <f t="shared" si="65"/>
        <v>0</v>
      </c>
      <c r="BA54" s="69">
        <f t="shared" si="66"/>
        <v>0</v>
      </c>
      <c r="BB54" s="69">
        <f t="shared" si="67"/>
        <v>0</v>
      </c>
      <c r="BC54" s="50" t="str">
        <f t="shared" si="68"/>
        <v>Aug</v>
      </c>
      <c r="BD54" s="69">
        <f t="shared" si="69"/>
        <v>820</v>
      </c>
      <c r="BE54" s="69">
        <f t="shared" si="70"/>
        <v>504</v>
      </c>
      <c r="BF54" s="69">
        <f t="shared" si="106"/>
        <v>264</v>
      </c>
      <c r="BG54" s="69">
        <f t="shared" si="71"/>
        <v>101</v>
      </c>
      <c r="BH54" s="69">
        <f t="shared" si="72"/>
        <v>15</v>
      </c>
      <c r="BI54" s="69">
        <f t="shared" si="73"/>
        <v>0</v>
      </c>
      <c r="BJ54" s="69">
        <f t="shared" si="74"/>
        <v>0</v>
      </c>
      <c r="BK54" s="69">
        <f t="shared" si="75"/>
        <v>0</v>
      </c>
      <c r="BL54" s="50" t="str">
        <f t="shared" si="76"/>
        <v>Aug</v>
      </c>
      <c r="BM54" s="69">
        <f t="shared" si="77"/>
        <v>820</v>
      </c>
      <c r="BN54" s="69">
        <f t="shared" si="78"/>
        <v>504</v>
      </c>
      <c r="BO54" s="69">
        <f t="shared" si="107"/>
        <v>264</v>
      </c>
      <c r="BP54" s="69">
        <f t="shared" si="79"/>
        <v>101</v>
      </c>
      <c r="BQ54" s="69">
        <f t="shared" si="80"/>
        <v>15</v>
      </c>
      <c r="BR54" s="69">
        <f t="shared" si="81"/>
        <v>0</v>
      </c>
      <c r="BS54" s="69">
        <f t="shared" si="82"/>
        <v>0</v>
      </c>
      <c r="BT54" s="69">
        <f t="shared" si="83"/>
        <v>0</v>
      </c>
      <c r="BU54" s="50" t="str">
        <f t="shared" si="84"/>
        <v>Aug</v>
      </c>
      <c r="BV54" s="69">
        <f t="shared" si="85"/>
        <v>820</v>
      </c>
      <c r="BW54" s="69">
        <f t="shared" si="86"/>
        <v>504</v>
      </c>
      <c r="BX54" s="69">
        <f t="shared" si="108"/>
        <v>264</v>
      </c>
      <c r="BY54" s="69">
        <f t="shared" si="87"/>
        <v>101</v>
      </c>
      <c r="BZ54" s="69">
        <f t="shared" si="88"/>
        <v>15</v>
      </c>
      <c r="CA54" s="69">
        <f t="shared" si="89"/>
        <v>0</v>
      </c>
      <c r="CB54" s="69">
        <f t="shared" si="90"/>
        <v>0</v>
      </c>
      <c r="CC54" s="69">
        <f t="shared" si="91"/>
        <v>0</v>
      </c>
      <c r="CD54" s="50" t="str">
        <f t="shared" si="92"/>
        <v>Aug</v>
      </c>
      <c r="CE54" s="69">
        <f t="shared" si="93"/>
        <v>820</v>
      </c>
      <c r="CF54" s="69">
        <f t="shared" si="94"/>
        <v>504</v>
      </c>
      <c r="CG54" s="69">
        <f t="shared" si="109"/>
        <v>264</v>
      </c>
      <c r="CH54" s="69">
        <f t="shared" si="95"/>
        <v>101</v>
      </c>
      <c r="CI54" s="69">
        <f t="shared" si="96"/>
        <v>15</v>
      </c>
      <c r="CJ54" s="69">
        <f t="shared" si="97"/>
        <v>0</v>
      </c>
      <c r="CK54" s="69">
        <f t="shared" si="98"/>
        <v>0</v>
      </c>
      <c r="CL54" s="69">
        <f t="shared" si="99"/>
        <v>0</v>
      </c>
    </row>
    <row r="55" spans="1:90" ht="13.7" customHeight="1">
      <c r="A55" s="50" t="str">
        <f t="shared" si="20"/>
        <v>Sep</v>
      </c>
      <c r="B55" s="41">
        <f t="shared" si="21"/>
        <v>850</v>
      </c>
      <c r="C55" s="41">
        <f t="shared" si="22"/>
        <v>527</v>
      </c>
      <c r="D55" s="41">
        <f t="shared" si="100"/>
        <v>281</v>
      </c>
      <c r="E55" s="41">
        <f t="shared" si="23"/>
        <v>112</v>
      </c>
      <c r="F55" s="41">
        <f t="shared" si="24"/>
        <v>19</v>
      </c>
      <c r="G55" s="41">
        <f t="shared" si="25"/>
        <v>0</v>
      </c>
      <c r="H55" s="41">
        <f t="shared" si="26"/>
        <v>0</v>
      </c>
      <c r="I55" s="41">
        <f t="shared" si="27"/>
        <v>0</v>
      </c>
      <c r="J55" s="68" t="str">
        <f t="shared" si="28"/>
        <v>Sep</v>
      </c>
      <c r="K55" s="41">
        <f t="shared" si="29"/>
        <v>850</v>
      </c>
      <c r="L55" s="69">
        <f t="shared" si="30"/>
        <v>527</v>
      </c>
      <c r="M55" s="69">
        <f t="shared" si="101"/>
        <v>281</v>
      </c>
      <c r="N55" s="69">
        <f t="shared" si="31"/>
        <v>112</v>
      </c>
      <c r="O55" s="69">
        <f t="shared" si="32"/>
        <v>19</v>
      </c>
      <c r="P55" s="69">
        <f t="shared" si="33"/>
        <v>0</v>
      </c>
      <c r="Q55" s="69">
        <f t="shared" si="34"/>
        <v>0</v>
      </c>
      <c r="R55" s="69">
        <f t="shared" si="35"/>
        <v>0</v>
      </c>
      <c r="S55" s="50" t="str">
        <f t="shared" si="36"/>
        <v>Sep</v>
      </c>
      <c r="T55" s="69">
        <f t="shared" si="37"/>
        <v>850</v>
      </c>
      <c r="U55" s="69">
        <f t="shared" si="38"/>
        <v>527</v>
      </c>
      <c r="V55" s="69">
        <f t="shared" si="102"/>
        <v>281</v>
      </c>
      <c r="W55" s="69">
        <f t="shared" si="39"/>
        <v>112</v>
      </c>
      <c r="X55" s="69">
        <f t="shared" si="40"/>
        <v>19</v>
      </c>
      <c r="Y55" s="69">
        <f t="shared" si="41"/>
        <v>0</v>
      </c>
      <c r="Z55" s="69">
        <f t="shared" si="42"/>
        <v>0</v>
      </c>
      <c r="AA55" s="69">
        <f t="shared" si="43"/>
        <v>0</v>
      </c>
      <c r="AB55" s="50" t="str">
        <f t="shared" si="44"/>
        <v>Sep</v>
      </c>
      <c r="AC55" s="69">
        <f t="shared" si="45"/>
        <v>850</v>
      </c>
      <c r="AD55" s="69">
        <f t="shared" si="46"/>
        <v>527</v>
      </c>
      <c r="AE55" s="69">
        <f t="shared" si="103"/>
        <v>281</v>
      </c>
      <c r="AF55" s="69">
        <f t="shared" si="47"/>
        <v>112</v>
      </c>
      <c r="AG55" s="69">
        <f t="shared" si="48"/>
        <v>19</v>
      </c>
      <c r="AH55" s="69">
        <f t="shared" si="49"/>
        <v>0</v>
      </c>
      <c r="AI55" s="69">
        <f t="shared" si="50"/>
        <v>0</v>
      </c>
      <c r="AJ55" s="69">
        <f t="shared" si="51"/>
        <v>0</v>
      </c>
      <c r="AK55" s="50" t="str">
        <f t="shared" si="52"/>
        <v>Sep</v>
      </c>
      <c r="AL55" s="69">
        <f t="shared" si="53"/>
        <v>850</v>
      </c>
      <c r="AM55" s="69">
        <f t="shared" si="54"/>
        <v>527</v>
      </c>
      <c r="AN55" s="69">
        <f t="shared" si="104"/>
        <v>281</v>
      </c>
      <c r="AO55" s="69">
        <f t="shared" si="55"/>
        <v>112</v>
      </c>
      <c r="AP55" s="69">
        <f t="shared" si="56"/>
        <v>19</v>
      </c>
      <c r="AQ55" s="69">
        <f t="shared" si="57"/>
        <v>0</v>
      </c>
      <c r="AR55" s="69">
        <f t="shared" si="58"/>
        <v>0</v>
      </c>
      <c r="AS55" s="69">
        <f t="shared" si="59"/>
        <v>0</v>
      </c>
      <c r="AT55" s="50" t="str">
        <f t="shared" si="60"/>
        <v>Sep</v>
      </c>
      <c r="AU55" s="69">
        <f t="shared" si="61"/>
        <v>850</v>
      </c>
      <c r="AV55" s="69">
        <f t="shared" si="62"/>
        <v>527</v>
      </c>
      <c r="AW55" s="69">
        <f t="shared" si="105"/>
        <v>281</v>
      </c>
      <c r="AX55" s="69">
        <f t="shared" si="63"/>
        <v>112</v>
      </c>
      <c r="AY55" s="69">
        <f t="shared" si="64"/>
        <v>19</v>
      </c>
      <c r="AZ55" s="69">
        <f t="shared" si="65"/>
        <v>0</v>
      </c>
      <c r="BA55" s="69">
        <f t="shared" si="66"/>
        <v>0</v>
      </c>
      <c r="BB55" s="69">
        <f t="shared" si="67"/>
        <v>0</v>
      </c>
      <c r="BC55" s="50" t="str">
        <f t="shared" si="68"/>
        <v>Sep</v>
      </c>
      <c r="BD55" s="69">
        <f t="shared" si="69"/>
        <v>850</v>
      </c>
      <c r="BE55" s="69">
        <f t="shared" si="70"/>
        <v>527</v>
      </c>
      <c r="BF55" s="69">
        <f t="shared" si="106"/>
        <v>281</v>
      </c>
      <c r="BG55" s="69">
        <f t="shared" si="71"/>
        <v>112</v>
      </c>
      <c r="BH55" s="69">
        <f t="shared" si="72"/>
        <v>19</v>
      </c>
      <c r="BI55" s="69">
        <f t="shared" si="73"/>
        <v>0</v>
      </c>
      <c r="BJ55" s="69">
        <f t="shared" si="74"/>
        <v>0</v>
      </c>
      <c r="BK55" s="69">
        <f t="shared" si="75"/>
        <v>0</v>
      </c>
      <c r="BL55" s="50" t="str">
        <f t="shared" si="76"/>
        <v>Sep</v>
      </c>
      <c r="BM55" s="69">
        <f t="shared" si="77"/>
        <v>850</v>
      </c>
      <c r="BN55" s="69">
        <f t="shared" si="78"/>
        <v>527</v>
      </c>
      <c r="BO55" s="69">
        <f t="shared" si="107"/>
        <v>281</v>
      </c>
      <c r="BP55" s="69">
        <f t="shared" si="79"/>
        <v>112</v>
      </c>
      <c r="BQ55" s="69">
        <f t="shared" si="80"/>
        <v>19</v>
      </c>
      <c r="BR55" s="69">
        <f t="shared" si="81"/>
        <v>0</v>
      </c>
      <c r="BS55" s="69">
        <f t="shared" si="82"/>
        <v>0</v>
      </c>
      <c r="BT55" s="69">
        <f t="shared" si="83"/>
        <v>0</v>
      </c>
      <c r="BU55" s="50" t="str">
        <f t="shared" si="84"/>
        <v>Sep</v>
      </c>
      <c r="BV55" s="69">
        <f t="shared" si="85"/>
        <v>850</v>
      </c>
      <c r="BW55" s="69">
        <f t="shared" si="86"/>
        <v>527</v>
      </c>
      <c r="BX55" s="69">
        <f t="shared" si="108"/>
        <v>281</v>
      </c>
      <c r="BY55" s="69">
        <f t="shared" si="87"/>
        <v>112</v>
      </c>
      <c r="BZ55" s="69">
        <f t="shared" si="88"/>
        <v>19</v>
      </c>
      <c r="CA55" s="69">
        <f t="shared" si="89"/>
        <v>0</v>
      </c>
      <c r="CB55" s="69">
        <f t="shared" si="90"/>
        <v>0</v>
      </c>
      <c r="CC55" s="69">
        <f t="shared" si="91"/>
        <v>0</v>
      </c>
      <c r="CD55" s="50" t="str">
        <f t="shared" si="92"/>
        <v>Sep</v>
      </c>
      <c r="CE55" s="69">
        <f t="shared" si="93"/>
        <v>850</v>
      </c>
      <c r="CF55" s="69">
        <f t="shared" si="94"/>
        <v>527</v>
      </c>
      <c r="CG55" s="69">
        <f t="shared" si="109"/>
        <v>281</v>
      </c>
      <c r="CH55" s="69">
        <f t="shared" si="95"/>
        <v>112</v>
      </c>
      <c r="CI55" s="69">
        <f t="shared" si="96"/>
        <v>19</v>
      </c>
      <c r="CJ55" s="69">
        <f t="shared" si="97"/>
        <v>0</v>
      </c>
      <c r="CK55" s="69">
        <f t="shared" si="98"/>
        <v>0</v>
      </c>
      <c r="CL55" s="69">
        <f t="shared" si="99"/>
        <v>0</v>
      </c>
    </row>
    <row r="56" spans="1:90" ht="13.7" customHeight="1">
      <c r="A56" s="50" t="str">
        <f t="shared" si="20"/>
        <v>Oct</v>
      </c>
      <c r="B56" s="41">
        <f t="shared" si="21"/>
        <v>881</v>
      </c>
      <c r="C56" s="41">
        <f t="shared" si="22"/>
        <v>551</v>
      </c>
      <c r="D56" s="41">
        <f t="shared" si="100"/>
        <v>299</v>
      </c>
      <c r="E56" s="41">
        <f t="shared" si="23"/>
        <v>123</v>
      </c>
      <c r="F56" s="41">
        <f t="shared" si="24"/>
        <v>24</v>
      </c>
      <c r="G56" s="41">
        <f t="shared" si="25"/>
        <v>0</v>
      </c>
      <c r="H56" s="41">
        <f t="shared" si="26"/>
        <v>0</v>
      </c>
      <c r="I56" s="41">
        <f t="shared" si="27"/>
        <v>0</v>
      </c>
      <c r="J56" s="68" t="str">
        <f t="shared" si="28"/>
        <v>Oct</v>
      </c>
      <c r="K56" s="41">
        <f t="shared" si="29"/>
        <v>881</v>
      </c>
      <c r="L56" s="69">
        <f t="shared" si="30"/>
        <v>551</v>
      </c>
      <c r="M56" s="69">
        <f t="shared" si="101"/>
        <v>299</v>
      </c>
      <c r="N56" s="69">
        <f t="shared" si="31"/>
        <v>123</v>
      </c>
      <c r="O56" s="69">
        <f t="shared" si="32"/>
        <v>24</v>
      </c>
      <c r="P56" s="69">
        <f t="shared" si="33"/>
        <v>0</v>
      </c>
      <c r="Q56" s="69">
        <f t="shared" si="34"/>
        <v>0</v>
      </c>
      <c r="R56" s="69">
        <f t="shared" si="35"/>
        <v>0</v>
      </c>
      <c r="S56" s="50" t="str">
        <f t="shared" si="36"/>
        <v>Oct</v>
      </c>
      <c r="T56" s="69">
        <f t="shared" si="37"/>
        <v>881</v>
      </c>
      <c r="U56" s="69">
        <f t="shared" si="38"/>
        <v>551</v>
      </c>
      <c r="V56" s="69">
        <f t="shared" si="102"/>
        <v>299</v>
      </c>
      <c r="W56" s="69">
        <f t="shared" si="39"/>
        <v>123</v>
      </c>
      <c r="X56" s="69">
        <f t="shared" si="40"/>
        <v>24</v>
      </c>
      <c r="Y56" s="69">
        <f t="shared" si="41"/>
        <v>0</v>
      </c>
      <c r="Z56" s="69">
        <f t="shared" si="42"/>
        <v>0</v>
      </c>
      <c r="AA56" s="69">
        <f t="shared" si="43"/>
        <v>0</v>
      </c>
      <c r="AB56" s="50" t="str">
        <f t="shared" si="44"/>
        <v>Oct</v>
      </c>
      <c r="AC56" s="69">
        <f t="shared" si="45"/>
        <v>881</v>
      </c>
      <c r="AD56" s="69">
        <f t="shared" si="46"/>
        <v>551</v>
      </c>
      <c r="AE56" s="69">
        <f t="shared" si="103"/>
        <v>299</v>
      </c>
      <c r="AF56" s="69">
        <f t="shared" si="47"/>
        <v>123</v>
      </c>
      <c r="AG56" s="69">
        <f t="shared" si="48"/>
        <v>24</v>
      </c>
      <c r="AH56" s="69">
        <f t="shared" si="49"/>
        <v>0</v>
      </c>
      <c r="AI56" s="69">
        <f t="shared" si="50"/>
        <v>0</v>
      </c>
      <c r="AJ56" s="69">
        <f t="shared" si="51"/>
        <v>0</v>
      </c>
      <c r="AK56" s="50" t="str">
        <f t="shared" si="52"/>
        <v>Oct</v>
      </c>
      <c r="AL56" s="69">
        <f t="shared" si="53"/>
        <v>881</v>
      </c>
      <c r="AM56" s="69">
        <f t="shared" si="54"/>
        <v>551</v>
      </c>
      <c r="AN56" s="69">
        <f t="shared" si="104"/>
        <v>299</v>
      </c>
      <c r="AO56" s="69">
        <f t="shared" si="55"/>
        <v>123</v>
      </c>
      <c r="AP56" s="69">
        <f t="shared" si="56"/>
        <v>24</v>
      </c>
      <c r="AQ56" s="69">
        <f t="shared" si="57"/>
        <v>0</v>
      </c>
      <c r="AR56" s="69">
        <f t="shared" si="58"/>
        <v>0</v>
      </c>
      <c r="AS56" s="69">
        <f t="shared" si="59"/>
        <v>0</v>
      </c>
      <c r="AT56" s="50" t="str">
        <f t="shared" si="60"/>
        <v>Oct</v>
      </c>
      <c r="AU56" s="69">
        <f t="shared" si="61"/>
        <v>881</v>
      </c>
      <c r="AV56" s="69">
        <f t="shared" si="62"/>
        <v>551</v>
      </c>
      <c r="AW56" s="69">
        <f t="shared" si="105"/>
        <v>299</v>
      </c>
      <c r="AX56" s="69">
        <f t="shared" si="63"/>
        <v>123</v>
      </c>
      <c r="AY56" s="69">
        <f t="shared" si="64"/>
        <v>24</v>
      </c>
      <c r="AZ56" s="69">
        <f t="shared" si="65"/>
        <v>0</v>
      </c>
      <c r="BA56" s="69">
        <f t="shared" si="66"/>
        <v>0</v>
      </c>
      <c r="BB56" s="69">
        <f t="shared" si="67"/>
        <v>0</v>
      </c>
      <c r="BC56" s="50" t="str">
        <f t="shared" si="68"/>
        <v>Oct</v>
      </c>
      <c r="BD56" s="69">
        <f t="shared" si="69"/>
        <v>881</v>
      </c>
      <c r="BE56" s="69">
        <f t="shared" si="70"/>
        <v>551</v>
      </c>
      <c r="BF56" s="69">
        <f t="shared" si="106"/>
        <v>299</v>
      </c>
      <c r="BG56" s="69">
        <f t="shared" si="71"/>
        <v>123</v>
      </c>
      <c r="BH56" s="69">
        <f t="shared" si="72"/>
        <v>24</v>
      </c>
      <c r="BI56" s="69">
        <f t="shared" si="73"/>
        <v>0</v>
      </c>
      <c r="BJ56" s="69">
        <f t="shared" si="74"/>
        <v>0</v>
      </c>
      <c r="BK56" s="69">
        <f t="shared" si="75"/>
        <v>0</v>
      </c>
      <c r="BL56" s="50" t="str">
        <f t="shared" si="76"/>
        <v>Oct</v>
      </c>
      <c r="BM56" s="69">
        <f t="shared" si="77"/>
        <v>881</v>
      </c>
      <c r="BN56" s="69">
        <f t="shared" si="78"/>
        <v>551</v>
      </c>
      <c r="BO56" s="69">
        <f t="shared" si="107"/>
        <v>299</v>
      </c>
      <c r="BP56" s="69">
        <f t="shared" si="79"/>
        <v>123</v>
      </c>
      <c r="BQ56" s="69">
        <f t="shared" si="80"/>
        <v>24</v>
      </c>
      <c r="BR56" s="69">
        <f t="shared" si="81"/>
        <v>0</v>
      </c>
      <c r="BS56" s="69">
        <f t="shared" si="82"/>
        <v>0</v>
      </c>
      <c r="BT56" s="69">
        <f t="shared" si="83"/>
        <v>0</v>
      </c>
      <c r="BU56" s="50" t="str">
        <f t="shared" si="84"/>
        <v>Oct</v>
      </c>
      <c r="BV56" s="69">
        <f t="shared" si="85"/>
        <v>881</v>
      </c>
      <c r="BW56" s="69">
        <f t="shared" si="86"/>
        <v>551</v>
      </c>
      <c r="BX56" s="69">
        <f t="shared" si="108"/>
        <v>299</v>
      </c>
      <c r="BY56" s="69">
        <f t="shared" si="87"/>
        <v>123</v>
      </c>
      <c r="BZ56" s="69">
        <f t="shared" si="88"/>
        <v>24</v>
      </c>
      <c r="CA56" s="69">
        <f t="shared" si="89"/>
        <v>0</v>
      </c>
      <c r="CB56" s="69">
        <f t="shared" si="90"/>
        <v>0</v>
      </c>
      <c r="CC56" s="69">
        <f t="shared" si="91"/>
        <v>0</v>
      </c>
      <c r="CD56" s="50" t="str">
        <f t="shared" si="92"/>
        <v>Oct</v>
      </c>
      <c r="CE56" s="69">
        <f t="shared" si="93"/>
        <v>881</v>
      </c>
      <c r="CF56" s="69">
        <f t="shared" si="94"/>
        <v>551</v>
      </c>
      <c r="CG56" s="69">
        <f t="shared" si="109"/>
        <v>299</v>
      </c>
      <c r="CH56" s="69">
        <f t="shared" si="95"/>
        <v>123</v>
      </c>
      <c r="CI56" s="69">
        <f t="shared" si="96"/>
        <v>24</v>
      </c>
      <c r="CJ56" s="69">
        <f t="shared" si="97"/>
        <v>0</v>
      </c>
      <c r="CK56" s="69">
        <f t="shared" si="98"/>
        <v>0</v>
      </c>
      <c r="CL56" s="69">
        <f t="shared" si="99"/>
        <v>0</v>
      </c>
    </row>
    <row r="57" spans="1:90" ht="13.7" customHeight="1">
      <c r="A57" s="50" t="str">
        <f t="shared" si="20"/>
        <v>Nov</v>
      </c>
      <c r="B57" s="41">
        <f t="shared" si="21"/>
        <v>912</v>
      </c>
      <c r="C57" s="41">
        <f t="shared" si="22"/>
        <v>576</v>
      </c>
      <c r="D57" s="41">
        <f t="shared" si="100"/>
        <v>317</v>
      </c>
      <c r="E57" s="41">
        <f t="shared" si="23"/>
        <v>135</v>
      </c>
      <c r="F57" s="41">
        <f t="shared" si="24"/>
        <v>29</v>
      </c>
      <c r="G57" s="41">
        <f t="shared" si="25"/>
        <v>0</v>
      </c>
      <c r="H57" s="41">
        <f t="shared" si="26"/>
        <v>0</v>
      </c>
      <c r="I57" s="41">
        <f t="shared" si="27"/>
        <v>0</v>
      </c>
      <c r="J57" s="68" t="str">
        <f t="shared" si="28"/>
        <v>Nov</v>
      </c>
      <c r="K57" s="41">
        <f t="shared" si="29"/>
        <v>912</v>
      </c>
      <c r="L57" s="69">
        <f t="shared" si="30"/>
        <v>576</v>
      </c>
      <c r="M57" s="69">
        <f t="shared" si="101"/>
        <v>317</v>
      </c>
      <c r="N57" s="69">
        <f t="shared" si="31"/>
        <v>135</v>
      </c>
      <c r="O57" s="69">
        <f t="shared" si="32"/>
        <v>29</v>
      </c>
      <c r="P57" s="69">
        <f t="shared" si="33"/>
        <v>0</v>
      </c>
      <c r="Q57" s="69">
        <f t="shared" si="34"/>
        <v>0</v>
      </c>
      <c r="R57" s="69">
        <f t="shared" si="35"/>
        <v>0</v>
      </c>
      <c r="S57" s="50" t="str">
        <f t="shared" si="36"/>
        <v>Nov</v>
      </c>
      <c r="T57" s="69">
        <f t="shared" si="37"/>
        <v>912</v>
      </c>
      <c r="U57" s="69">
        <f t="shared" si="38"/>
        <v>576</v>
      </c>
      <c r="V57" s="69">
        <f t="shared" si="102"/>
        <v>317</v>
      </c>
      <c r="W57" s="69">
        <f t="shared" si="39"/>
        <v>135</v>
      </c>
      <c r="X57" s="69">
        <f t="shared" si="40"/>
        <v>29</v>
      </c>
      <c r="Y57" s="69">
        <f t="shared" si="41"/>
        <v>0</v>
      </c>
      <c r="Z57" s="69">
        <f t="shared" si="42"/>
        <v>0</v>
      </c>
      <c r="AA57" s="69">
        <f t="shared" si="43"/>
        <v>0</v>
      </c>
      <c r="AB57" s="50" t="str">
        <f t="shared" si="44"/>
        <v>Nov</v>
      </c>
      <c r="AC57" s="69">
        <f t="shared" si="45"/>
        <v>912</v>
      </c>
      <c r="AD57" s="69">
        <f t="shared" si="46"/>
        <v>576</v>
      </c>
      <c r="AE57" s="69">
        <f t="shared" si="103"/>
        <v>317</v>
      </c>
      <c r="AF57" s="69">
        <f t="shared" si="47"/>
        <v>135</v>
      </c>
      <c r="AG57" s="69">
        <f t="shared" si="48"/>
        <v>29</v>
      </c>
      <c r="AH57" s="69">
        <f t="shared" si="49"/>
        <v>0</v>
      </c>
      <c r="AI57" s="69">
        <f t="shared" si="50"/>
        <v>0</v>
      </c>
      <c r="AJ57" s="69">
        <f t="shared" si="51"/>
        <v>0</v>
      </c>
      <c r="AK57" s="50" t="str">
        <f t="shared" si="52"/>
        <v>Nov</v>
      </c>
      <c r="AL57" s="69">
        <f t="shared" si="53"/>
        <v>912</v>
      </c>
      <c r="AM57" s="69">
        <f t="shared" si="54"/>
        <v>576</v>
      </c>
      <c r="AN57" s="69">
        <f t="shared" si="104"/>
        <v>317</v>
      </c>
      <c r="AO57" s="69">
        <f t="shared" si="55"/>
        <v>135</v>
      </c>
      <c r="AP57" s="69">
        <f t="shared" si="56"/>
        <v>29</v>
      </c>
      <c r="AQ57" s="69">
        <f t="shared" si="57"/>
        <v>0</v>
      </c>
      <c r="AR57" s="69">
        <f t="shared" si="58"/>
        <v>0</v>
      </c>
      <c r="AS57" s="69">
        <f t="shared" si="59"/>
        <v>0</v>
      </c>
      <c r="AT57" s="50" t="str">
        <f t="shared" si="60"/>
        <v>Nov</v>
      </c>
      <c r="AU57" s="69">
        <f t="shared" si="61"/>
        <v>912</v>
      </c>
      <c r="AV57" s="69">
        <f t="shared" si="62"/>
        <v>576</v>
      </c>
      <c r="AW57" s="69">
        <f t="shared" si="105"/>
        <v>317</v>
      </c>
      <c r="AX57" s="69">
        <f t="shared" si="63"/>
        <v>135</v>
      </c>
      <c r="AY57" s="69">
        <f t="shared" si="64"/>
        <v>29</v>
      </c>
      <c r="AZ57" s="69">
        <f t="shared" si="65"/>
        <v>0</v>
      </c>
      <c r="BA57" s="69">
        <f t="shared" si="66"/>
        <v>0</v>
      </c>
      <c r="BB57" s="69">
        <f t="shared" si="67"/>
        <v>0</v>
      </c>
      <c r="BC57" s="50" t="str">
        <f t="shared" si="68"/>
        <v>Nov</v>
      </c>
      <c r="BD57" s="69">
        <f t="shared" si="69"/>
        <v>912</v>
      </c>
      <c r="BE57" s="69">
        <f t="shared" si="70"/>
        <v>576</v>
      </c>
      <c r="BF57" s="69">
        <f t="shared" si="106"/>
        <v>317</v>
      </c>
      <c r="BG57" s="69">
        <f t="shared" si="71"/>
        <v>135</v>
      </c>
      <c r="BH57" s="69">
        <f t="shared" si="72"/>
        <v>29</v>
      </c>
      <c r="BI57" s="69">
        <f t="shared" si="73"/>
        <v>0</v>
      </c>
      <c r="BJ57" s="69">
        <f t="shared" si="74"/>
        <v>0</v>
      </c>
      <c r="BK57" s="69">
        <f t="shared" si="75"/>
        <v>0</v>
      </c>
      <c r="BL57" s="50" t="str">
        <f t="shared" si="76"/>
        <v>Nov</v>
      </c>
      <c r="BM57" s="69">
        <f t="shared" si="77"/>
        <v>912</v>
      </c>
      <c r="BN57" s="69">
        <f t="shared" si="78"/>
        <v>576</v>
      </c>
      <c r="BO57" s="69">
        <f t="shared" si="107"/>
        <v>317</v>
      </c>
      <c r="BP57" s="69">
        <f t="shared" si="79"/>
        <v>135</v>
      </c>
      <c r="BQ57" s="69">
        <f t="shared" si="80"/>
        <v>29</v>
      </c>
      <c r="BR57" s="69">
        <f t="shared" si="81"/>
        <v>0</v>
      </c>
      <c r="BS57" s="69">
        <f t="shared" si="82"/>
        <v>0</v>
      </c>
      <c r="BT57" s="69">
        <f t="shared" si="83"/>
        <v>0</v>
      </c>
      <c r="BU57" s="50" t="str">
        <f t="shared" si="84"/>
        <v>Nov</v>
      </c>
      <c r="BV57" s="69">
        <f t="shared" si="85"/>
        <v>912</v>
      </c>
      <c r="BW57" s="69">
        <f t="shared" si="86"/>
        <v>576</v>
      </c>
      <c r="BX57" s="69">
        <f t="shared" si="108"/>
        <v>317</v>
      </c>
      <c r="BY57" s="69">
        <f t="shared" si="87"/>
        <v>135</v>
      </c>
      <c r="BZ57" s="69">
        <f t="shared" si="88"/>
        <v>29</v>
      </c>
      <c r="CA57" s="69">
        <f t="shared" si="89"/>
        <v>0</v>
      </c>
      <c r="CB57" s="69">
        <f t="shared" si="90"/>
        <v>0</v>
      </c>
      <c r="CC57" s="69">
        <f t="shared" si="91"/>
        <v>0</v>
      </c>
      <c r="CD57" s="50" t="str">
        <f t="shared" si="92"/>
        <v>Nov</v>
      </c>
      <c r="CE57" s="69">
        <f t="shared" si="93"/>
        <v>912</v>
      </c>
      <c r="CF57" s="69">
        <f t="shared" si="94"/>
        <v>576</v>
      </c>
      <c r="CG57" s="69">
        <f t="shared" si="109"/>
        <v>317</v>
      </c>
      <c r="CH57" s="69">
        <f t="shared" si="95"/>
        <v>135</v>
      </c>
      <c r="CI57" s="69">
        <f t="shared" si="96"/>
        <v>29</v>
      </c>
      <c r="CJ57" s="69">
        <f t="shared" si="97"/>
        <v>0</v>
      </c>
      <c r="CK57" s="69">
        <f t="shared" si="98"/>
        <v>0</v>
      </c>
      <c r="CL57" s="69">
        <f t="shared" si="99"/>
        <v>0</v>
      </c>
    </row>
    <row r="58" spans="1:90" ht="13.7" customHeight="1">
      <c r="A58" s="50" t="str">
        <f t="shared" si="20"/>
        <v>Dec</v>
      </c>
      <c r="B58" s="41">
        <f t="shared" si="21"/>
        <v>943</v>
      </c>
      <c r="C58" s="41">
        <f t="shared" si="22"/>
        <v>601</v>
      </c>
      <c r="D58" s="41">
        <f t="shared" si="100"/>
        <v>336</v>
      </c>
      <c r="E58" s="41">
        <f t="shared" si="23"/>
        <v>147</v>
      </c>
      <c r="F58" s="41">
        <f t="shared" si="24"/>
        <v>35</v>
      </c>
      <c r="G58" s="41">
        <f t="shared" si="25"/>
        <v>0</v>
      </c>
      <c r="H58" s="41">
        <f t="shared" si="26"/>
        <v>0</v>
      </c>
      <c r="I58" s="41">
        <f t="shared" si="27"/>
        <v>0</v>
      </c>
      <c r="J58" s="68" t="str">
        <f t="shared" si="28"/>
        <v>Dec</v>
      </c>
      <c r="K58" s="41">
        <f t="shared" si="29"/>
        <v>943</v>
      </c>
      <c r="L58" s="69">
        <f t="shared" si="30"/>
        <v>601</v>
      </c>
      <c r="M58" s="69">
        <f t="shared" si="101"/>
        <v>336</v>
      </c>
      <c r="N58" s="69">
        <f t="shared" si="31"/>
        <v>147</v>
      </c>
      <c r="O58" s="69">
        <f t="shared" si="32"/>
        <v>35</v>
      </c>
      <c r="P58" s="69">
        <f t="shared" si="33"/>
        <v>0</v>
      </c>
      <c r="Q58" s="69">
        <f t="shared" si="34"/>
        <v>0</v>
      </c>
      <c r="R58" s="69">
        <f t="shared" si="35"/>
        <v>0</v>
      </c>
      <c r="S58" s="50" t="str">
        <f t="shared" si="36"/>
        <v>Dec</v>
      </c>
      <c r="T58" s="69">
        <f t="shared" si="37"/>
        <v>943</v>
      </c>
      <c r="U58" s="69">
        <f t="shared" si="38"/>
        <v>601</v>
      </c>
      <c r="V58" s="69">
        <f t="shared" si="102"/>
        <v>336</v>
      </c>
      <c r="W58" s="69">
        <f t="shared" si="39"/>
        <v>147</v>
      </c>
      <c r="X58" s="69">
        <f t="shared" si="40"/>
        <v>35</v>
      </c>
      <c r="Y58" s="69">
        <f t="shared" si="41"/>
        <v>0</v>
      </c>
      <c r="Z58" s="69">
        <f t="shared" si="42"/>
        <v>0</v>
      </c>
      <c r="AA58" s="69">
        <f t="shared" si="43"/>
        <v>0</v>
      </c>
      <c r="AB58" s="50" t="str">
        <f t="shared" si="44"/>
        <v>Dec</v>
      </c>
      <c r="AC58" s="69">
        <f t="shared" si="45"/>
        <v>943</v>
      </c>
      <c r="AD58" s="69">
        <f t="shared" si="46"/>
        <v>601</v>
      </c>
      <c r="AE58" s="69">
        <f t="shared" si="103"/>
        <v>336</v>
      </c>
      <c r="AF58" s="69">
        <f t="shared" si="47"/>
        <v>147</v>
      </c>
      <c r="AG58" s="69">
        <f t="shared" si="48"/>
        <v>35</v>
      </c>
      <c r="AH58" s="69">
        <f t="shared" si="49"/>
        <v>0</v>
      </c>
      <c r="AI58" s="69">
        <f t="shared" si="50"/>
        <v>0</v>
      </c>
      <c r="AJ58" s="69">
        <f t="shared" si="51"/>
        <v>0</v>
      </c>
      <c r="AK58" s="50" t="str">
        <f t="shared" si="52"/>
        <v>Dec</v>
      </c>
      <c r="AL58" s="69">
        <f t="shared" si="53"/>
        <v>943</v>
      </c>
      <c r="AM58" s="69">
        <f t="shared" si="54"/>
        <v>601</v>
      </c>
      <c r="AN58" s="69">
        <f t="shared" si="104"/>
        <v>336</v>
      </c>
      <c r="AO58" s="69">
        <f t="shared" si="55"/>
        <v>147</v>
      </c>
      <c r="AP58" s="69">
        <f t="shared" si="56"/>
        <v>35</v>
      </c>
      <c r="AQ58" s="69">
        <f t="shared" si="57"/>
        <v>0</v>
      </c>
      <c r="AR58" s="69">
        <f t="shared" si="58"/>
        <v>0</v>
      </c>
      <c r="AS58" s="69">
        <f t="shared" si="59"/>
        <v>0</v>
      </c>
      <c r="AT58" s="50" t="str">
        <f t="shared" si="60"/>
        <v>Dec</v>
      </c>
      <c r="AU58" s="69">
        <f t="shared" si="61"/>
        <v>943</v>
      </c>
      <c r="AV58" s="69">
        <f t="shared" si="62"/>
        <v>601</v>
      </c>
      <c r="AW58" s="69">
        <f t="shared" si="105"/>
        <v>336</v>
      </c>
      <c r="AX58" s="69">
        <f t="shared" si="63"/>
        <v>147</v>
      </c>
      <c r="AY58" s="69">
        <f t="shared" si="64"/>
        <v>35</v>
      </c>
      <c r="AZ58" s="69">
        <f t="shared" si="65"/>
        <v>0</v>
      </c>
      <c r="BA58" s="69">
        <f t="shared" si="66"/>
        <v>0</v>
      </c>
      <c r="BB58" s="69">
        <f t="shared" si="67"/>
        <v>0</v>
      </c>
      <c r="BC58" s="50" t="str">
        <f t="shared" si="68"/>
        <v>Dec</v>
      </c>
      <c r="BD58" s="69">
        <f t="shared" si="69"/>
        <v>943</v>
      </c>
      <c r="BE58" s="69">
        <f t="shared" si="70"/>
        <v>601</v>
      </c>
      <c r="BF58" s="69">
        <f t="shared" si="106"/>
        <v>336</v>
      </c>
      <c r="BG58" s="69">
        <f t="shared" si="71"/>
        <v>147</v>
      </c>
      <c r="BH58" s="69">
        <f t="shared" si="72"/>
        <v>35</v>
      </c>
      <c r="BI58" s="69">
        <f t="shared" si="73"/>
        <v>0</v>
      </c>
      <c r="BJ58" s="69">
        <f t="shared" si="74"/>
        <v>0</v>
      </c>
      <c r="BK58" s="69">
        <f t="shared" si="75"/>
        <v>0</v>
      </c>
      <c r="BL58" s="50" t="str">
        <f t="shared" si="76"/>
        <v>Dec</v>
      </c>
      <c r="BM58" s="69">
        <f t="shared" si="77"/>
        <v>943</v>
      </c>
      <c r="BN58" s="69">
        <f t="shared" si="78"/>
        <v>601</v>
      </c>
      <c r="BO58" s="69">
        <f t="shared" si="107"/>
        <v>336</v>
      </c>
      <c r="BP58" s="69">
        <f t="shared" si="79"/>
        <v>147</v>
      </c>
      <c r="BQ58" s="69">
        <f t="shared" si="80"/>
        <v>35</v>
      </c>
      <c r="BR58" s="69">
        <f t="shared" si="81"/>
        <v>0</v>
      </c>
      <c r="BS58" s="69">
        <f t="shared" si="82"/>
        <v>0</v>
      </c>
      <c r="BT58" s="69">
        <f t="shared" si="83"/>
        <v>0</v>
      </c>
      <c r="BU58" s="50" t="str">
        <f t="shared" si="84"/>
        <v>Dec</v>
      </c>
      <c r="BV58" s="69">
        <f t="shared" si="85"/>
        <v>943</v>
      </c>
      <c r="BW58" s="69">
        <f t="shared" si="86"/>
        <v>601</v>
      </c>
      <c r="BX58" s="69">
        <f t="shared" si="108"/>
        <v>336</v>
      </c>
      <c r="BY58" s="69">
        <f t="shared" si="87"/>
        <v>147</v>
      </c>
      <c r="BZ58" s="69">
        <f t="shared" si="88"/>
        <v>35</v>
      </c>
      <c r="CA58" s="69">
        <f t="shared" si="89"/>
        <v>0</v>
      </c>
      <c r="CB58" s="69">
        <f t="shared" si="90"/>
        <v>0</v>
      </c>
      <c r="CC58" s="69">
        <f t="shared" si="91"/>
        <v>0</v>
      </c>
      <c r="CD58" s="50" t="str">
        <f t="shared" si="92"/>
        <v>Dec</v>
      </c>
      <c r="CE58" s="69">
        <f t="shared" si="93"/>
        <v>943</v>
      </c>
      <c r="CF58" s="69">
        <f t="shared" si="94"/>
        <v>601</v>
      </c>
      <c r="CG58" s="69">
        <f t="shared" si="109"/>
        <v>336</v>
      </c>
      <c r="CH58" s="69">
        <f t="shared" si="95"/>
        <v>147</v>
      </c>
      <c r="CI58" s="69">
        <f t="shared" si="96"/>
        <v>35</v>
      </c>
      <c r="CJ58" s="69">
        <f t="shared" si="97"/>
        <v>0</v>
      </c>
      <c r="CK58" s="69">
        <f t="shared" si="98"/>
        <v>0</v>
      </c>
      <c r="CL58" s="69">
        <f t="shared" si="99"/>
        <v>0</v>
      </c>
    </row>
    <row r="59" spans="1:90" ht="13.7" customHeight="1">
      <c r="A59" s="38"/>
      <c r="B59" s="41">
        <f t="shared" ref="B59:I59" si="110">SUM(B47:B58)</f>
        <v>9358</v>
      </c>
      <c r="C59" s="41">
        <f t="shared" si="110"/>
        <v>5677</v>
      </c>
      <c r="D59" s="41">
        <f t="shared" si="110"/>
        <v>2914</v>
      </c>
      <c r="E59" s="41">
        <f t="shared" si="110"/>
        <v>1073</v>
      </c>
      <c r="F59" s="41">
        <f t="shared" si="110"/>
        <v>152</v>
      </c>
      <c r="G59" s="41">
        <f t="shared" si="110"/>
        <v>0</v>
      </c>
      <c r="H59" s="41">
        <f t="shared" si="110"/>
        <v>0</v>
      </c>
      <c r="I59" s="41">
        <f t="shared" si="110"/>
        <v>0</v>
      </c>
      <c r="J59" s="17"/>
      <c r="K59" s="41">
        <f t="shared" ref="K59:R59" si="111">SUM(K47:K58)</f>
        <v>9358</v>
      </c>
      <c r="L59" s="69">
        <f t="shared" si="111"/>
        <v>5677</v>
      </c>
      <c r="M59" s="69">
        <f t="shared" si="111"/>
        <v>2914</v>
      </c>
      <c r="N59" s="69">
        <f t="shared" si="111"/>
        <v>1073</v>
      </c>
      <c r="O59" s="69">
        <f t="shared" si="111"/>
        <v>152</v>
      </c>
      <c r="P59" s="69">
        <f t="shared" si="111"/>
        <v>0</v>
      </c>
      <c r="Q59" s="69">
        <f t="shared" si="111"/>
        <v>0</v>
      </c>
      <c r="R59" s="69">
        <f t="shared" si="111"/>
        <v>0</v>
      </c>
      <c r="S59" s="38"/>
      <c r="T59" s="69">
        <f t="shared" ref="T59:AA59" si="112">SUM(T47:T58)</f>
        <v>9358</v>
      </c>
      <c r="U59" s="69">
        <f t="shared" si="112"/>
        <v>5677</v>
      </c>
      <c r="V59" s="69">
        <f t="shared" si="112"/>
        <v>2914</v>
      </c>
      <c r="W59" s="69">
        <f t="shared" si="112"/>
        <v>1073</v>
      </c>
      <c r="X59" s="69">
        <f t="shared" si="112"/>
        <v>152</v>
      </c>
      <c r="Y59" s="69">
        <f t="shared" si="112"/>
        <v>0</v>
      </c>
      <c r="Z59" s="69">
        <f t="shared" si="112"/>
        <v>0</v>
      </c>
      <c r="AA59" s="69">
        <f t="shared" si="112"/>
        <v>0</v>
      </c>
      <c r="AB59" s="38"/>
      <c r="AC59" s="69">
        <f t="shared" ref="AC59:AJ59" si="113">SUM(AC47:AC58)</f>
        <v>9358</v>
      </c>
      <c r="AD59" s="69">
        <f t="shared" si="113"/>
        <v>5677</v>
      </c>
      <c r="AE59" s="69">
        <f t="shared" si="113"/>
        <v>2914</v>
      </c>
      <c r="AF59" s="69">
        <f t="shared" si="113"/>
        <v>1073</v>
      </c>
      <c r="AG59" s="69">
        <f t="shared" si="113"/>
        <v>152</v>
      </c>
      <c r="AH59" s="69">
        <f t="shared" si="113"/>
        <v>0</v>
      </c>
      <c r="AI59" s="69">
        <f t="shared" si="113"/>
        <v>0</v>
      </c>
      <c r="AJ59" s="69">
        <f t="shared" si="113"/>
        <v>0</v>
      </c>
      <c r="AK59" s="38"/>
      <c r="AL59" s="69">
        <f t="shared" ref="AL59:AS59" si="114">SUM(AL47:AL58)</f>
        <v>9358</v>
      </c>
      <c r="AM59" s="69">
        <f t="shared" si="114"/>
        <v>5677</v>
      </c>
      <c r="AN59" s="69">
        <f t="shared" si="114"/>
        <v>2914</v>
      </c>
      <c r="AO59" s="69">
        <f t="shared" si="114"/>
        <v>1073</v>
      </c>
      <c r="AP59" s="69">
        <f t="shared" si="114"/>
        <v>152</v>
      </c>
      <c r="AQ59" s="69">
        <f t="shared" si="114"/>
        <v>0</v>
      </c>
      <c r="AR59" s="69">
        <f t="shared" si="114"/>
        <v>0</v>
      </c>
      <c r="AS59" s="69">
        <f t="shared" si="114"/>
        <v>0</v>
      </c>
      <c r="AT59" s="38"/>
      <c r="AU59" s="69">
        <f t="shared" ref="AU59:BB59" si="115">SUM(AU47:AU58)</f>
        <v>9358</v>
      </c>
      <c r="AV59" s="69">
        <f t="shared" si="115"/>
        <v>5677</v>
      </c>
      <c r="AW59" s="69">
        <f t="shared" si="115"/>
        <v>2914</v>
      </c>
      <c r="AX59" s="69">
        <f t="shared" si="115"/>
        <v>1073</v>
      </c>
      <c r="AY59" s="69">
        <f t="shared" si="115"/>
        <v>152</v>
      </c>
      <c r="AZ59" s="69">
        <f t="shared" si="115"/>
        <v>0</v>
      </c>
      <c r="BA59" s="69">
        <f t="shared" si="115"/>
        <v>0</v>
      </c>
      <c r="BB59" s="69">
        <f t="shared" si="115"/>
        <v>0</v>
      </c>
      <c r="BC59" s="38"/>
      <c r="BD59" s="69">
        <f t="shared" ref="BD59:BK59" si="116">SUM(BD47:BD58)</f>
        <v>9358</v>
      </c>
      <c r="BE59" s="69">
        <f t="shared" si="116"/>
        <v>5677</v>
      </c>
      <c r="BF59" s="69">
        <f t="shared" si="116"/>
        <v>2914</v>
      </c>
      <c r="BG59" s="69">
        <f t="shared" si="116"/>
        <v>1073</v>
      </c>
      <c r="BH59" s="69">
        <f t="shared" si="116"/>
        <v>152</v>
      </c>
      <c r="BI59" s="69">
        <f t="shared" si="116"/>
        <v>0</v>
      </c>
      <c r="BJ59" s="69">
        <f t="shared" si="116"/>
        <v>0</v>
      </c>
      <c r="BK59" s="69">
        <f t="shared" si="116"/>
        <v>0</v>
      </c>
      <c r="BL59" s="38"/>
      <c r="BM59" s="69">
        <f t="shared" ref="BM59:BT59" si="117">SUM(BM47:BM58)</f>
        <v>9358</v>
      </c>
      <c r="BN59" s="69">
        <f t="shared" si="117"/>
        <v>5677</v>
      </c>
      <c r="BO59" s="69">
        <f t="shared" si="117"/>
        <v>2914</v>
      </c>
      <c r="BP59" s="69">
        <f t="shared" si="117"/>
        <v>1073</v>
      </c>
      <c r="BQ59" s="69">
        <f t="shared" si="117"/>
        <v>152</v>
      </c>
      <c r="BR59" s="69">
        <f t="shared" si="117"/>
        <v>0</v>
      </c>
      <c r="BS59" s="69">
        <f t="shared" si="117"/>
        <v>0</v>
      </c>
      <c r="BT59" s="69">
        <f t="shared" si="117"/>
        <v>0</v>
      </c>
      <c r="BU59" s="38"/>
      <c r="BV59" s="69">
        <f t="shared" ref="BV59:CC59" si="118">SUM(BV47:BV58)</f>
        <v>9358</v>
      </c>
      <c r="BW59" s="69">
        <f t="shared" si="118"/>
        <v>5677</v>
      </c>
      <c r="BX59" s="69">
        <f t="shared" si="118"/>
        <v>2914</v>
      </c>
      <c r="BY59" s="69">
        <f t="shared" si="118"/>
        <v>1073</v>
      </c>
      <c r="BZ59" s="69">
        <f t="shared" si="118"/>
        <v>152</v>
      </c>
      <c r="CA59" s="69">
        <f t="shared" si="118"/>
        <v>0</v>
      </c>
      <c r="CB59" s="69">
        <f t="shared" si="118"/>
        <v>0</v>
      </c>
      <c r="CC59" s="69">
        <f t="shared" si="118"/>
        <v>0</v>
      </c>
      <c r="CD59" s="38"/>
      <c r="CE59" s="69">
        <f t="shared" ref="CE59:CL59" si="119">SUM(CE47:CE58)</f>
        <v>9358</v>
      </c>
      <c r="CF59" s="69">
        <f t="shared" si="119"/>
        <v>5677</v>
      </c>
      <c r="CG59" s="69">
        <f t="shared" si="119"/>
        <v>2914</v>
      </c>
      <c r="CH59" s="69">
        <f t="shared" si="119"/>
        <v>1073</v>
      </c>
      <c r="CI59" s="69">
        <f t="shared" si="119"/>
        <v>152</v>
      </c>
      <c r="CJ59" s="69">
        <f t="shared" si="119"/>
        <v>0</v>
      </c>
      <c r="CK59" s="69">
        <f t="shared" si="119"/>
        <v>0</v>
      </c>
      <c r="CL59" s="69">
        <f t="shared" si="119"/>
        <v>0</v>
      </c>
    </row>
    <row r="60" spans="1:90" ht="15.95" customHeight="1">
      <c r="A60" s="38"/>
      <c r="B60" s="44" t="s">
        <v>37</v>
      </c>
      <c r="C60" s="44" t="s">
        <v>38</v>
      </c>
      <c r="D60" s="44" t="s">
        <v>39</v>
      </c>
      <c r="E60" s="44" t="s">
        <v>40</v>
      </c>
      <c r="F60" s="44" t="s">
        <v>41</v>
      </c>
      <c r="G60" s="44" t="s">
        <v>42</v>
      </c>
      <c r="H60" s="44" t="s">
        <v>43</v>
      </c>
      <c r="I60" s="44" t="s">
        <v>44</v>
      </c>
      <c r="J60" s="44" t="s">
        <v>45</v>
      </c>
      <c r="K60" s="44" t="s">
        <v>46</v>
      </c>
      <c r="L60" s="64" t="s">
        <v>81</v>
      </c>
      <c r="M60" s="64" t="s">
        <v>82</v>
      </c>
      <c r="N60" s="64" t="s">
        <v>83</v>
      </c>
      <c r="O60" s="64" t="s">
        <v>84</v>
      </c>
      <c r="P60" s="64" t="s">
        <v>85</v>
      </c>
      <c r="Q60" s="64" t="s">
        <v>86</v>
      </c>
      <c r="R60" s="64" t="s">
        <v>87</v>
      </c>
      <c r="S60" s="64" t="s">
        <v>88</v>
      </c>
      <c r="T60" s="69"/>
      <c r="U60" s="38"/>
      <c r="V60" s="38"/>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8"/>
      <c r="BI60" s="38"/>
      <c r="BJ60" s="38"/>
      <c r="BK60" s="38"/>
      <c r="BL60" s="38"/>
      <c r="BM60" s="38"/>
      <c r="BN60" s="38"/>
      <c r="BO60" s="38"/>
      <c r="BP60" s="38"/>
      <c r="BQ60" s="38"/>
      <c r="BR60" s="38"/>
      <c r="BS60" s="38"/>
      <c r="BT60" s="38"/>
      <c r="BU60" s="38"/>
      <c r="BV60" s="38"/>
      <c r="BW60" s="38"/>
      <c r="BX60" s="38"/>
      <c r="BY60" s="38"/>
      <c r="BZ60" s="38"/>
      <c r="CA60" s="38"/>
      <c r="CB60" s="38"/>
      <c r="CC60" s="38"/>
      <c r="CD60" s="38"/>
      <c r="CE60" s="38"/>
      <c r="CF60" s="38"/>
      <c r="CG60" s="38"/>
      <c r="CH60" s="38"/>
      <c r="CI60" s="38"/>
      <c r="CJ60" s="38"/>
      <c r="CK60" s="38"/>
      <c r="CL60" s="38"/>
    </row>
    <row r="61" spans="1:90" ht="13.7" customHeight="1">
      <c r="A61" s="38"/>
      <c r="B61" s="41">
        <f>B59</f>
        <v>9358</v>
      </c>
      <c r="C61" s="41">
        <f>C59+K59</f>
        <v>15035</v>
      </c>
      <c r="D61" s="41">
        <f>D59+L59+T59</f>
        <v>17949</v>
      </c>
      <c r="E61" s="41">
        <f>E59+M59+U59+AC59</f>
        <v>19022</v>
      </c>
      <c r="F61" s="41">
        <f>F59+N59+V59+AD59+AL59</f>
        <v>19174</v>
      </c>
      <c r="G61" s="41">
        <f>G59+O59+W59+AE59+AM59+AU59</f>
        <v>19174</v>
      </c>
      <c r="H61" s="41">
        <f>H59+P59+X59+AF59+AN59+AV59+BD59</f>
        <v>19174</v>
      </c>
      <c r="I61" s="41">
        <f>I59+Q59+Y59+AG59+AO59+AW59+BE59+BM59</f>
        <v>19174</v>
      </c>
      <c r="J61" s="41">
        <f>R59+Z59+AH59+AP59+AX59+BF59+BN59+BV59</f>
        <v>19174</v>
      </c>
      <c r="K61" s="41">
        <f>AA59+AI59+AQ59+AY59+BG59+BO59+BW59+CE59</f>
        <v>19174</v>
      </c>
      <c r="L61" s="69">
        <f>AJ59+AR59+AZ59+BH59+BP59+BX59+CF59</f>
        <v>9816</v>
      </c>
      <c r="M61" s="69">
        <f>AS59+BA59+BI59+BQ59+BY59+CG59</f>
        <v>4139</v>
      </c>
      <c r="N61" s="69">
        <f>BB59+BJ59+BR59+BZ59+CH59</f>
        <v>1225</v>
      </c>
      <c r="O61" s="69">
        <f>BK59+BS59+CA59+CI59</f>
        <v>152</v>
      </c>
      <c r="P61" s="69">
        <f>BT59+CB59+CJ59</f>
        <v>0</v>
      </c>
      <c r="Q61" s="69">
        <f>CC59+CK59</f>
        <v>0</v>
      </c>
      <c r="R61" s="69">
        <f>CL59</f>
        <v>0</v>
      </c>
      <c r="S61" s="73">
        <v>0</v>
      </c>
      <c r="T61" s="69"/>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c r="BR61" s="38"/>
      <c r="BS61" s="38"/>
      <c r="BT61" s="38"/>
      <c r="BU61" s="38"/>
      <c r="BV61" s="38"/>
      <c r="BW61" s="38"/>
      <c r="BX61" s="38"/>
      <c r="BY61" s="38"/>
      <c r="BZ61" s="38"/>
      <c r="CA61" s="38"/>
      <c r="CB61" s="38"/>
      <c r="CC61" s="38"/>
      <c r="CD61" s="38"/>
      <c r="CE61" s="38"/>
      <c r="CF61" s="38"/>
      <c r="CG61" s="38"/>
      <c r="CH61" s="38"/>
      <c r="CI61" s="38"/>
      <c r="CJ61" s="38"/>
      <c r="CK61" s="38"/>
      <c r="CL61" s="38"/>
    </row>
  </sheetData>
  <mergeCells count="13">
    <mergeCell ref="A1:CL1"/>
    <mergeCell ref="A2:CL2"/>
    <mergeCell ref="A3:R3"/>
    <mergeCell ref="AT7:BB7"/>
    <mergeCell ref="BC7:BK7"/>
    <mergeCell ref="BL7:BT7"/>
    <mergeCell ref="BU7:CC7"/>
    <mergeCell ref="CD7:CL7"/>
    <mergeCell ref="AK7:AS7"/>
    <mergeCell ref="A7:I7"/>
    <mergeCell ref="J7:R7"/>
    <mergeCell ref="S7:AA7"/>
    <mergeCell ref="AB7:AJ7"/>
  </mergeCells>
  <pageMargins left="0.7" right="0.7" top="0.75" bottom="0.75" header="0.3" footer="0.3"/>
  <pageSetup orientation="portrait" r:id="rId1"/>
  <headerFooter>
    <oddFooter>&amp;C&amp;"Helvetica Neue,Regular"&amp;12&amp;K000000&amp;P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L61"/>
  <sheetViews>
    <sheetView showGridLines="0" workbookViewId="0"/>
  </sheetViews>
  <sheetFormatPr defaultColWidth="9.5" defaultRowHeight="12.95" customHeight="1"/>
  <cols>
    <col min="1" max="1" width="5.5" style="5" customWidth="1"/>
    <col min="2" max="5" width="10.5" style="5" customWidth="1"/>
    <col min="6" max="12" width="11.5" style="5" customWidth="1"/>
    <col min="13" max="17" width="10.5" style="5" customWidth="1"/>
    <col min="18" max="19" width="9.5" style="5" customWidth="1"/>
    <col min="20" max="25" width="10.5" style="5" customWidth="1"/>
    <col min="26" max="26" width="9" style="5" customWidth="1"/>
    <col min="27" max="27" width="9.5" style="5" customWidth="1"/>
    <col min="28" max="28" width="5.5" style="5" customWidth="1"/>
    <col min="29" max="34" width="10.5" style="5" customWidth="1"/>
    <col min="35" max="36" width="9.5" style="5" customWidth="1"/>
    <col min="37" max="37" width="5.5" style="5" customWidth="1"/>
    <col min="38" max="43" width="10.5" style="5" customWidth="1"/>
    <col min="44" max="45" width="9.5" style="5" customWidth="1"/>
    <col min="46" max="46" width="5.5" style="5" customWidth="1"/>
    <col min="47" max="52" width="10.5" style="5" customWidth="1"/>
    <col min="53" max="54" width="9.5" style="5" customWidth="1"/>
    <col min="55" max="55" width="5.5" style="5" customWidth="1"/>
    <col min="56" max="61" width="10.5" style="5" customWidth="1"/>
    <col min="62" max="63" width="9.5" style="5" customWidth="1"/>
    <col min="64" max="64" width="5.5" style="5" customWidth="1"/>
    <col min="65" max="70" width="10.5" style="5" customWidth="1"/>
    <col min="71" max="72" width="9.5" style="5" customWidth="1"/>
    <col min="73" max="73" width="5.5" style="5" customWidth="1"/>
    <col min="74" max="79" width="10.5" style="5" customWidth="1"/>
    <col min="80" max="81" width="9.5" style="5" customWidth="1"/>
    <col min="82" max="82" width="5.5" style="5" customWidth="1"/>
    <col min="83" max="88" width="10.5" style="5" customWidth="1"/>
    <col min="89" max="91" width="9.5" style="5" customWidth="1"/>
    <col min="92" max="16384" width="9.5" style="5"/>
  </cols>
  <sheetData>
    <row r="1" spans="1:90" ht="31.7" customHeight="1">
      <c r="A1" s="120"/>
      <c r="B1" s="99"/>
      <c r="C1" s="99"/>
      <c r="D1" s="99"/>
      <c r="E1" s="99"/>
      <c r="F1" s="99"/>
      <c r="G1" s="99"/>
      <c r="H1" s="99"/>
      <c r="I1" s="99"/>
      <c r="J1" s="99"/>
      <c r="K1" s="99"/>
      <c r="L1" s="121"/>
      <c r="M1" s="121"/>
      <c r="N1" s="121"/>
      <c r="O1" s="121"/>
      <c r="P1" s="121"/>
      <c r="Q1" s="121"/>
      <c r="R1" s="121"/>
      <c r="S1" s="121"/>
      <c r="T1" s="121"/>
      <c r="U1" s="121"/>
      <c r="V1" s="121"/>
      <c r="W1" s="121"/>
      <c r="X1" s="121"/>
      <c r="Y1" s="121"/>
      <c r="Z1" s="121"/>
      <c r="AA1" s="121"/>
      <c r="AB1" s="121"/>
      <c r="AC1" s="121"/>
      <c r="AD1" s="121"/>
      <c r="AE1" s="121"/>
      <c r="AF1" s="121"/>
      <c r="AG1" s="121"/>
      <c r="AH1" s="121"/>
      <c r="AI1" s="121"/>
      <c r="AJ1" s="121"/>
      <c r="AK1" s="121"/>
      <c r="AL1" s="121"/>
      <c r="AM1" s="121"/>
      <c r="AN1" s="121"/>
      <c r="AO1" s="121"/>
      <c r="AP1" s="121"/>
      <c r="AQ1" s="121"/>
      <c r="AR1" s="121"/>
      <c r="AS1" s="121"/>
      <c r="AT1" s="121"/>
      <c r="AU1" s="121"/>
      <c r="AV1" s="121"/>
      <c r="AW1" s="121"/>
      <c r="AX1" s="121"/>
      <c r="AY1" s="121"/>
      <c r="AZ1" s="121"/>
      <c r="BA1" s="121"/>
      <c r="BB1" s="121"/>
      <c r="BC1" s="121"/>
      <c r="BD1" s="121"/>
      <c r="BE1" s="121"/>
      <c r="BF1" s="121"/>
      <c r="BG1" s="121"/>
      <c r="BH1" s="121"/>
      <c r="BI1" s="121"/>
      <c r="BJ1" s="121"/>
      <c r="BK1" s="121"/>
      <c r="BL1" s="121"/>
      <c r="BM1" s="121"/>
      <c r="BN1" s="121"/>
      <c r="BO1" s="121"/>
      <c r="BP1" s="121"/>
      <c r="BQ1" s="121"/>
      <c r="BR1" s="121"/>
      <c r="BS1" s="121"/>
      <c r="BT1" s="121"/>
      <c r="BU1" s="121"/>
      <c r="BV1" s="121"/>
      <c r="BW1" s="121"/>
      <c r="BX1" s="121"/>
      <c r="BY1" s="121"/>
      <c r="BZ1" s="121"/>
      <c r="CA1" s="121"/>
      <c r="CB1" s="121"/>
      <c r="CC1" s="121"/>
      <c r="CD1" s="121"/>
      <c r="CE1" s="121"/>
      <c r="CF1" s="121"/>
      <c r="CG1" s="121"/>
      <c r="CH1" s="121"/>
      <c r="CI1" s="121"/>
      <c r="CJ1" s="121"/>
      <c r="CK1" s="121"/>
      <c r="CL1" s="121"/>
    </row>
    <row r="2" spans="1:90" ht="13.7" customHeight="1">
      <c r="A2" s="127"/>
      <c r="B2" s="99"/>
      <c r="C2" s="99"/>
      <c r="D2" s="99"/>
      <c r="E2" s="99"/>
      <c r="F2" s="99"/>
      <c r="G2" s="99"/>
      <c r="H2" s="99"/>
      <c r="I2" s="99"/>
      <c r="J2" s="99"/>
      <c r="K2" s="99"/>
      <c r="L2" s="121"/>
      <c r="M2" s="121"/>
      <c r="N2" s="121"/>
      <c r="O2" s="121"/>
      <c r="P2" s="121"/>
      <c r="Q2" s="121"/>
      <c r="R2" s="121"/>
      <c r="S2" s="121"/>
      <c r="T2" s="121"/>
      <c r="U2" s="121"/>
      <c r="V2" s="121"/>
      <c r="W2" s="121"/>
      <c r="X2" s="121"/>
      <c r="Y2" s="121"/>
      <c r="Z2" s="121"/>
      <c r="AA2" s="121"/>
      <c r="AB2" s="121"/>
      <c r="AC2" s="121"/>
      <c r="AD2" s="121"/>
      <c r="AE2" s="121"/>
      <c r="AF2" s="121"/>
      <c r="AG2" s="121"/>
      <c r="AH2" s="121"/>
      <c r="AI2" s="121"/>
      <c r="AJ2" s="121"/>
      <c r="AK2" s="121"/>
      <c r="AL2" s="121"/>
      <c r="AM2" s="121"/>
      <c r="AN2" s="121"/>
      <c r="AO2" s="121"/>
      <c r="AP2" s="121"/>
      <c r="AQ2" s="121"/>
      <c r="AR2" s="121"/>
      <c r="AS2" s="121"/>
      <c r="AT2" s="121"/>
      <c r="AU2" s="121"/>
      <c r="AV2" s="121"/>
      <c r="AW2" s="121"/>
      <c r="AX2" s="121"/>
      <c r="AY2" s="121"/>
      <c r="AZ2" s="121"/>
      <c r="BA2" s="121"/>
      <c r="BB2" s="121"/>
      <c r="BC2" s="121"/>
      <c r="BD2" s="121"/>
      <c r="BE2" s="121"/>
      <c r="BF2" s="121"/>
      <c r="BG2" s="121"/>
      <c r="BH2" s="121"/>
      <c r="BI2" s="121"/>
      <c r="BJ2" s="121"/>
      <c r="BK2" s="121"/>
      <c r="BL2" s="121"/>
      <c r="BM2" s="121"/>
      <c r="BN2" s="121"/>
      <c r="BO2" s="121"/>
      <c r="BP2" s="121"/>
      <c r="BQ2" s="121"/>
      <c r="BR2" s="121"/>
      <c r="BS2" s="121"/>
      <c r="BT2" s="121"/>
      <c r="BU2" s="121"/>
      <c r="BV2" s="121"/>
      <c r="BW2" s="121"/>
      <c r="BX2" s="121"/>
      <c r="BY2" s="121"/>
      <c r="BZ2" s="121"/>
      <c r="CA2" s="121"/>
      <c r="CB2" s="121"/>
      <c r="CC2" s="121"/>
      <c r="CD2" s="121"/>
      <c r="CE2" s="121"/>
      <c r="CF2" s="121"/>
      <c r="CG2" s="121"/>
      <c r="CH2" s="121"/>
      <c r="CI2" s="121"/>
      <c r="CJ2" s="121"/>
      <c r="CK2" s="121"/>
      <c r="CL2" s="121"/>
    </row>
    <row r="3" spans="1:90" ht="31.7" customHeight="1">
      <c r="A3" s="116" t="s">
        <v>122</v>
      </c>
      <c r="B3" s="99"/>
      <c r="C3" s="99"/>
      <c r="D3" s="99"/>
      <c r="E3" s="99"/>
      <c r="F3" s="99"/>
      <c r="G3" s="99"/>
      <c r="H3" s="99"/>
      <c r="I3" s="99"/>
      <c r="J3" s="99"/>
      <c r="K3" s="99"/>
      <c r="L3" s="121"/>
      <c r="M3" s="121"/>
      <c r="N3" s="121"/>
      <c r="O3" s="121"/>
      <c r="P3" s="121"/>
      <c r="Q3" s="121"/>
      <c r="R3" s="121"/>
      <c r="S3" s="36"/>
      <c r="T3" s="36"/>
      <c r="U3" s="36"/>
      <c r="V3" s="36"/>
      <c r="W3" s="36"/>
      <c r="X3" s="36"/>
      <c r="Y3" s="36"/>
      <c r="Z3" s="36"/>
      <c r="AA3" s="36"/>
      <c r="AB3" s="36"/>
      <c r="AC3" s="36"/>
      <c r="AD3" s="36"/>
      <c r="AE3" s="36"/>
      <c r="AF3" s="36"/>
      <c r="AG3" s="36"/>
      <c r="AH3" s="36"/>
      <c r="AI3" s="36"/>
      <c r="AJ3" s="36"/>
      <c r="AK3" s="36"/>
      <c r="AL3" s="36"/>
      <c r="AM3" s="36"/>
      <c r="AN3" s="36"/>
      <c r="AO3" s="36"/>
      <c r="AP3" s="36"/>
      <c r="AQ3" s="36"/>
      <c r="AR3" s="36"/>
      <c r="AS3" s="36"/>
      <c r="AT3" s="36"/>
      <c r="AU3" s="36"/>
      <c r="AV3" s="36"/>
      <c r="AW3" s="36"/>
      <c r="AX3" s="36"/>
      <c r="AY3" s="36"/>
      <c r="AZ3" s="36"/>
      <c r="BA3" s="36"/>
      <c r="BB3" s="36"/>
      <c r="BC3" s="36"/>
      <c r="BD3" s="36"/>
      <c r="BE3" s="36"/>
      <c r="BF3" s="36"/>
      <c r="BG3" s="36"/>
      <c r="BH3" s="36"/>
      <c r="BI3" s="36"/>
      <c r="BJ3" s="36"/>
      <c r="BK3" s="36"/>
      <c r="BL3" s="36"/>
      <c r="BM3" s="36"/>
      <c r="BN3" s="36"/>
      <c r="BO3" s="36"/>
      <c r="BP3" s="36"/>
      <c r="BQ3" s="36"/>
      <c r="BR3" s="36"/>
      <c r="BS3" s="36"/>
      <c r="BT3" s="36"/>
      <c r="BU3" s="36"/>
      <c r="BV3" s="36"/>
      <c r="BW3" s="36"/>
      <c r="BX3" s="36"/>
      <c r="BY3" s="36"/>
      <c r="BZ3" s="36"/>
      <c r="CA3" s="36"/>
      <c r="CB3" s="36"/>
      <c r="CC3" s="36"/>
      <c r="CD3" s="36"/>
      <c r="CE3" s="36"/>
      <c r="CF3" s="36"/>
      <c r="CG3" s="36"/>
      <c r="CH3" s="36"/>
      <c r="CI3" s="36"/>
      <c r="CJ3" s="36"/>
      <c r="CK3" s="36"/>
      <c r="CL3" s="36"/>
    </row>
    <row r="4" spans="1:90" ht="13.7" customHeight="1">
      <c r="A4" s="38"/>
      <c r="B4" s="17"/>
      <c r="C4" s="17"/>
      <c r="D4" s="17"/>
      <c r="E4" s="17"/>
      <c r="F4" s="17"/>
      <c r="G4" s="17"/>
      <c r="H4" s="17"/>
      <c r="I4" s="17"/>
      <c r="J4" s="17"/>
      <c r="K4" s="17"/>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c r="BI4" s="38"/>
      <c r="BJ4" s="38"/>
      <c r="BK4" s="38"/>
      <c r="BL4" s="38"/>
      <c r="BM4" s="38"/>
      <c r="BN4" s="38"/>
      <c r="BO4" s="38"/>
      <c r="BP4" s="38"/>
      <c r="BQ4" s="38"/>
      <c r="BR4" s="38"/>
      <c r="BS4" s="38"/>
      <c r="BT4" s="38"/>
      <c r="BU4" s="38"/>
      <c r="BV4" s="38"/>
      <c r="BW4" s="38"/>
      <c r="BX4" s="38"/>
      <c r="BY4" s="38"/>
      <c r="BZ4" s="38"/>
      <c r="CA4" s="38"/>
      <c r="CB4" s="38"/>
      <c r="CC4" s="38"/>
      <c r="CD4" s="38"/>
      <c r="CE4" s="38"/>
      <c r="CF4" s="38"/>
      <c r="CG4" s="38"/>
      <c r="CH4" s="38"/>
      <c r="CI4" s="38"/>
      <c r="CJ4" s="38"/>
      <c r="CK4" s="38"/>
      <c r="CL4" s="38"/>
    </row>
    <row r="5" spans="1:90" ht="13.7" customHeight="1">
      <c r="A5" s="38"/>
      <c r="B5" s="17"/>
      <c r="C5" s="17"/>
      <c r="D5" s="17"/>
      <c r="E5" s="17"/>
      <c r="F5" s="17"/>
      <c r="G5" s="17"/>
      <c r="H5" s="17"/>
      <c r="I5" s="17"/>
      <c r="J5" s="17"/>
      <c r="K5" s="17"/>
      <c r="L5" s="38"/>
      <c r="M5" s="38"/>
      <c r="N5" s="38"/>
      <c r="O5" s="38"/>
      <c r="P5" s="38"/>
      <c r="Q5" s="38"/>
      <c r="R5" s="38"/>
      <c r="S5" s="38"/>
      <c r="T5" s="38"/>
      <c r="U5" s="38"/>
      <c r="V5" s="38"/>
      <c r="W5" s="38"/>
      <c r="X5" s="38"/>
      <c r="Y5" s="38"/>
      <c r="Z5" s="38"/>
      <c r="AA5" s="38"/>
      <c r="AB5" s="38"/>
      <c r="AC5" s="38"/>
      <c r="AD5" s="38"/>
      <c r="AE5" s="38"/>
      <c r="AF5" s="38"/>
      <c r="AG5" s="38"/>
      <c r="AH5" s="38"/>
      <c r="AI5" s="38"/>
      <c r="AJ5" s="38"/>
      <c r="AK5" s="38"/>
      <c r="AL5" s="38"/>
      <c r="AM5" s="38"/>
      <c r="AN5" s="38"/>
      <c r="AO5" s="38"/>
      <c r="AP5" s="38"/>
      <c r="AQ5" s="38"/>
      <c r="AR5" s="38"/>
      <c r="AS5" s="38"/>
      <c r="AT5" s="38"/>
      <c r="AU5" s="38"/>
      <c r="AV5" s="38"/>
      <c r="AW5" s="38"/>
      <c r="AX5" s="38"/>
      <c r="AY5" s="38"/>
      <c r="AZ5" s="38"/>
      <c r="BA5" s="38"/>
      <c r="BB5" s="38"/>
      <c r="BC5" s="38"/>
      <c r="BD5" s="38"/>
      <c r="BE5" s="38"/>
      <c r="BF5" s="38"/>
      <c r="BG5" s="38"/>
      <c r="BH5" s="38"/>
      <c r="BI5" s="38"/>
      <c r="BJ5" s="38"/>
      <c r="BK5" s="38"/>
      <c r="BL5" s="38"/>
      <c r="BM5" s="38"/>
      <c r="BN5" s="38"/>
      <c r="BO5" s="38"/>
      <c r="BP5" s="38"/>
      <c r="BQ5" s="38"/>
      <c r="BR5" s="38"/>
      <c r="BS5" s="38"/>
      <c r="BT5" s="38"/>
      <c r="BU5" s="38"/>
      <c r="BV5" s="38"/>
      <c r="BW5" s="38"/>
      <c r="BX5" s="38"/>
      <c r="BY5" s="38"/>
      <c r="BZ5" s="38"/>
      <c r="CA5" s="38"/>
      <c r="CB5" s="38"/>
      <c r="CC5" s="38"/>
      <c r="CD5" s="38"/>
      <c r="CE5" s="38"/>
      <c r="CF5" s="38"/>
      <c r="CG5" s="38"/>
      <c r="CH5" s="38"/>
      <c r="CI5" s="38"/>
      <c r="CJ5" s="38"/>
      <c r="CK5" s="38"/>
      <c r="CL5" s="38"/>
    </row>
    <row r="6" spans="1:90" ht="13.7" customHeight="1">
      <c r="A6" s="38"/>
      <c r="B6" s="17"/>
      <c r="C6" s="17"/>
      <c r="D6" s="17"/>
      <c r="E6" s="17"/>
      <c r="F6" s="17"/>
      <c r="G6" s="17"/>
      <c r="H6" s="17"/>
      <c r="I6" s="17"/>
      <c r="J6" s="17"/>
      <c r="K6" s="17"/>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8"/>
      <c r="BD6" s="38"/>
      <c r="BE6" s="38"/>
      <c r="BF6" s="38"/>
      <c r="BG6" s="38"/>
      <c r="BH6" s="38"/>
      <c r="BI6" s="38"/>
      <c r="BJ6" s="38"/>
      <c r="BK6" s="38"/>
      <c r="BL6" s="38"/>
      <c r="BM6" s="38"/>
      <c r="BN6" s="38"/>
      <c r="BO6" s="38"/>
      <c r="BP6" s="38"/>
      <c r="BQ6" s="38"/>
      <c r="BR6" s="38"/>
      <c r="BS6" s="38"/>
      <c r="BT6" s="38"/>
      <c r="BU6" s="38"/>
      <c r="BV6" s="38"/>
      <c r="BW6" s="38"/>
      <c r="BX6" s="38"/>
      <c r="BY6" s="38"/>
      <c r="BZ6" s="38"/>
      <c r="CA6" s="38"/>
      <c r="CB6" s="38"/>
      <c r="CC6" s="38"/>
      <c r="CD6" s="38"/>
      <c r="CE6" s="38"/>
      <c r="CF6" s="38"/>
      <c r="CG6" s="38"/>
      <c r="CH6" s="38"/>
      <c r="CI6" s="38"/>
      <c r="CJ6" s="38"/>
      <c r="CK6" s="38"/>
      <c r="CL6" s="38"/>
    </row>
    <row r="7" spans="1:90" ht="15.95" customHeight="1">
      <c r="A7" s="123" t="s">
        <v>37</v>
      </c>
      <c r="B7" s="125"/>
      <c r="C7" s="125"/>
      <c r="D7" s="125"/>
      <c r="E7" s="125"/>
      <c r="F7" s="125"/>
      <c r="G7" s="125"/>
      <c r="H7" s="125"/>
      <c r="I7" s="125"/>
      <c r="J7" s="126" t="s">
        <v>38</v>
      </c>
      <c r="K7" s="125"/>
      <c r="L7" s="124"/>
      <c r="M7" s="124"/>
      <c r="N7" s="124"/>
      <c r="O7" s="124"/>
      <c r="P7" s="124"/>
      <c r="Q7" s="124"/>
      <c r="R7" s="124"/>
      <c r="S7" s="123" t="s">
        <v>39</v>
      </c>
      <c r="T7" s="124"/>
      <c r="U7" s="124"/>
      <c r="V7" s="124"/>
      <c r="W7" s="124"/>
      <c r="X7" s="124"/>
      <c r="Y7" s="124"/>
      <c r="Z7" s="124"/>
      <c r="AA7" s="124"/>
      <c r="AB7" s="123" t="s">
        <v>40</v>
      </c>
      <c r="AC7" s="124"/>
      <c r="AD7" s="124"/>
      <c r="AE7" s="124"/>
      <c r="AF7" s="124"/>
      <c r="AG7" s="124"/>
      <c r="AH7" s="124"/>
      <c r="AI7" s="124"/>
      <c r="AJ7" s="124"/>
      <c r="AK7" s="123" t="s">
        <v>41</v>
      </c>
      <c r="AL7" s="124"/>
      <c r="AM7" s="124"/>
      <c r="AN7" s="124"/>
      <c r="AO7" s="124"/>
      <c r="AP7" s="124"/>
      <c r="AQ7" s="124"/>
      <c r="AR7" s="124"/>
      <c r="AS7" s="124"/>
      <c r="AT7" s="123" t="s">
        <v>42</v>
      </c>
      <c r="AU7" s="124"/>
      <c r="AV7" s="124"/>
      <c r="AW7" s="124"/>
      <c r="AX7" s="124"/>
      <c r="AY7" s="124"/>
      <c r="AZ7" s="124"/>
      <c r="BA7" s="124"/>
      <c r="BB7" s="124"/>
      <c r="BC7" s="123" t="s">
        <v>43</v>
      </c>
      <c r="BD7" s="124"/>
      <c r="BE7" s="124"/>
      <c r="BF7" s="124"/>
      <c r="BG7" s="124"/>
      <c r="BH7" s="124"/>
      <c r="BI7" s="124"/>
      <c r="BJ7" s="124"/>
      <c r="BK7" s="124"/>
      <c r="BL7" s="123" t="s">
        <v>44</v>
      </c>
      <c r="BM7" s="124"/>
      <c r="BN7" s="124"/>
      <c r="BO7" s="124"/>
      <c r="BP7" s="124"/>
      <c r="BQ7" s="124"/>
      <c r="BR7" s="124"/>
      <c r="BS7" s="124"/>
      <c r="BT7" s="124"/>
      <c r="BU7" s="123" t="s">
        <v>45</v>
      </c>
      <c r="BV7" s="124"/>
      <c r="BW7" s="124"/>
      <c r="BX7" s="124"/>
      <c r="BY7" s="124"/>
      <c r="BZ7" s="124"/>
      <c r="CA7" s="124"/>
      <c r="CB7" s="124"/>
      <c r="CC7" s="124"/>
      <c r="CD7" s="123" t="s">
        <v>46</v>
      </c>
      <c r="CE7" s="124"/>
      <c r="CF7" s="124"/>
      <c r="CG7" s="124"/>
      <c r="CH7" s="124"/>
      <c r="CI7" s="124"/>
      <c r="CJ7" s="124"/>
      <c r="CK7" s="124"/>
      <c r="CL7" s="124"/>
    </row>
    <row r="8" spans="1:90" ht="13.7" customHeight="1">
      <c r="A8" s="50" t="s">
        <v>109</v>
      </c>
      <c r="B8" s="41">
        <f>ROUND(IF(Assumptions!$C$28&gt;0,Assumptions!$C$20*(Assumptions!$C$21-(Assumptions!$C$21*Assumptions!$C$22)-Assumptions!$C$23),0),0)</f>
        <v>975</v>
      </c>
      <c r="C8" s="17"/>
      <c r="D8" s="17"/>
      <c r="E8" s="17"/>
      <c r="F8" s="17"/>
      <c r="G8" s="17"/>
      <c r="H8" s="17"/>
      <c r="I8" s="17"/>
      <c r="J8" s="68" t="s">
        <v>109</v>
      </c>
      <c r="K8" s="41">
        <f>ROUND(IF(Assumptions!$C$28&gt;1,B8*(1+Assumptions!$C$25),0),0)</f>
        <v>975</v>
      </c>
      <c r="L8" s="38"/>
      <c r="M8" s="38"/>
      <c r="N8" s="38"/>
      <c r="O8" s="38"/>
      <c r="P8" s="38"/>
      <c r="Q8" s="38"/>
      <c r="R8" s="38"/>
      <c r="S8" s="50" t="s">
        <v>109</v>
      </c>
      <c r="T8" s="69">
        <f>ROUND(IF(Assumptions!$C$28&gt;2,K8*(1+Assumptions!$C$25),0),0)</f>
        <v>975</v>
      </c>
      <c r="U8" s="69"/>
      <c r="V8" s="69"/>
      <c r="W8" s="69"/>
      <c r="X8" s="69"/>
      <c r="Y8" s="69"/>
      <c r="Z8" s="69"/>
      <c r="AA8" s="69"/>
      <c r="AB8" s="50" t="s">
        <v>109</v>
      </c>
      <c r="AC8" s="69">
        <f>ROUND(IF(Assumptions!$C$28&gt;3,T8*(1+Assumptions!$C$25),0),0)</f>
        <v>975</v>
      </c>
      <c r="AD8" s="69"/>
      <c r="AE8" s="69"/>
      <c r="AF8" s="69"/>
      <c r="AG8" s="69"/>
      <c r="AH8" s="69"/>
      <c r="AI8" s="69"/>
      <c r="AJ8" s="69"/>
      <c r="AK8" s="50" t="s">
        <v>109</v>
      </c>
      <c r="AL8" s="69">
        <f>ROUND(IF(Assumptions!$C$28&gt;4,AC8*(1+Assumptions!$C$25),0),0)</f>
        <v>975</v>
      </c>
      <c r="AM8" s="69"/>
      <c r="AN8" s="69"/>
      <c r="AO8" s="69"/>
      <c r="AP8" s="69"/>
      <c r="AQ8" s="69"/>
      <c r="AR8" s="69"/>
      <c r="AS8" s="69"/>
      <c r="AT8" s="50" t="s">
        <v>109</v>
      </c>
      <c r="AU8" s="69">
        <f>ROUND(IF(Assumptions!$C$28&gt;5,AL8*(1+Assumptions!$C$25),0),0)</f>
        <v>975</v>
      </c>
      <c r="AV8" s="69"/>
      <c r="AW8" s="69"/>
      <c r="AX8" s="69"/>
      <c r="AY8" s="69"/>
      <c r="AZ8" s="69"/>
      <c r="BA8" s="69"/>
      <c r="BB8" s="69"/>
      <c r="BC8" s="50" t="s">
        <v>109</v>
      </c>
      <c r="BD8" s="69">
        <f>ROUND(IF(Assumptions!$C$28&gt;6,AU8*(1+Assumptions!$C$25),0),0)</f>
        <v>975</v>
      </c>
      <c r="BE8" s="69"/>
      <c r="BF8" s="69"/>
      <c r="BG8" s="69"/>
      <c r="BH8" s="69"/>
      <c r="BI8" s="69"/>
      <c r="BJ8" s="69"/>
      <c r="BK8" s="69"/>
      <c r="BL8" s="50" t="s">
        <v>109</v>
      </c>
      <c r="BM8" s="69">
        <f>ROUND(IF(Assumptions!$C$28&gt;7,BD8*(1+Assumptions!$C$25),0),0)</f>
        <v>975</v>
      </c>
      <c r="BN8" s="69"/>
      <c r="BO8" s="69"/>
      <c r="BP8" s="69"/>
      <c r="BQ8" s="69"/>
      <c r="BR8" s="69"/>
      <c r="BS8" s="69"/>
      <c r="BT8" s="69"/>
      <c r="BU8" s="50" t="s">
        <v>109</v>
      </c>
      <c r="BV8" s="69">
        <f>ROUND(IF(Assumptions!$C$28&gt;8,BM8*(1+Assumptions!$C$25),0),0)</f>
        <v>975</v>
      </c>
      <c r="BW8" s="69"/>
      <c r="BX8" s="69"/>
      <c r="BY8" s="69"/>
      <c r="BZ8" s="69"/>
      <c r="CA8" s="69"/>
      <c r="CB8" s="69"/>
      <c r="CC8" s="69"/>
      <c r="CD8" s="50" t="s">
        <v>109</v>
      </c>
      <c r="CE8" s="69">
        <f>ROUND(IF(Assumptions!$C$28&gt;9,BV8*(1+Assumptions!$C$25),0),0)</f>
        <v>975</v>
      </c>
      <c r="CF8" s="69"/>
      <c r="CG8" s="69"/>
      <c r="CH8" s="69"/>
      <c r="CI8" s="69"/>
      <c r="CJ8" s="69"/>
      <c r="CK8" s="69"/>
      <c r="CL8" s="69"/>
    </row>
    <row r="9" spans="1:90" ht="13.7" customHeight="1">
      <c r="A9" s="50" t="s">
        <v>110</v>
      </c>
      <c r="B9" s="41">
        <f>ROUND(IF(Assumptions!$C$28&gt;0,Assumptions!$C$20*(Assumptions!$C$21-(Assumptions!$C$21*Assumptions!$C$22)-Assumptions!$C$23),0),0)</f>
        <v>975</v>
      </c>
      <c r="C9" s="17"/>
      <c r="D9" s="17"/>
      <c r="E9" s="17"/>
      <c r="F9" s="17"/>
      <c r="G9" s="17"/>
      <c r="H9" s="17"/>
      <c r="I9" s="17"/>
      <c r="J9" s="68" t="s">
        <v>110</v>
      </c>
      <c r="K9" s="41">
        <f>ROUND(IF(Assumptions!$C$28&gt;1,B9*(1+Assumptions!$C$25),0),0)</f>
        <v>975</v>
      </c>
      <c r="L9" s="38"/>
      <c r="M9" s="38"/>
      <c r="N9" s="38"/>
      <c r="O9" s="38"/>
      <c r="P9" s="38"/>
      <c r="Q9" s="38"/>
      <c r="R9" s="38"/>
      <c r="S9" s="50" t="s">
        <v>110</v>
      </c>
      <c r="T9" s="69">
        <f>ROUND(IF(Assumptions!$C$28&gt;2,K9*(1+Assumptions!$C$25),0),0)</f>
        <v>975</v>
      </c>
      <c r="U9" s="69"/>
      <c r="V9" s="69"/>
      <c r="W9" s="69"/>
      <c r="X9" s="69"/>
      <c r="Y9" s="69"/>
      <c r="Z9" s="69"/>
      <c r="AA9" s="69"/>
      <c r="AB9" s="50" t="s">
        <v>110</v>
      </c>
      <c r="AC9" s="69">
        <f>ROUND(IF(Assumptions!$C$28&gt;3,T9*(1+Assumptions!$C$25),0),0)</f>
        <v>975</v>
      </c>
      <c r="AD9" s="69"/>
      <c r="AE9" s="69"/>
      <c r="AF9" s="69"/>
      <c r="AG9" s="69"/>
      <c r="AH9" s="69"/>
      <c r="AI9" s="69"/>
      <c r="AJ9" s="69"/>
      <c r="AK9" s="50" t="s">
        <v>110</v>
      </c>
      <c r="AL9" s="69">
        <f>ROUND(IF(Assumptions!$C$28&gt;4,AC9*(1+Assumptions!$C$25),0),0)</f>
        <v>975</v>
      </c>
      <c r="AM9" s="69"/>
      <c r="AN9" s="69"/>
      <c r="AO9" s="69"/>
      <c r="AP9" s="69"/>
      <c r="AQ9" s="69"/>
      <c r="AR9" s="69"/>
      <c r="AS9" s="69"/>
      <c r="AT9" s="50" t="s">
        <v>110</v>
      </c>
      <c r="AU9" s="69">
        <f>ROUND(IF(Assumptions!$C$28&gt;5,AL9*(1+Assumptions!$C$25),0),0)</f>
        <v>975</v>
      </c>
      <c r="AV9" s="69"/>
      <c r="AW9" s="69"/>
      <c r="AX9" s="69"/>
      <c r="AY9" s="69"/>
      <c r="AZ9" s="69"/>
      <c r="BA9" s="69"/>
      <c r="BB9" s="69"/>
      <c r="BC9" s="50" t="s">
        <v>110</v>
      </c>
      <c r="BD9" s="69">
        <f>ROUND(IF(Assumptions!$C$28&gt;6,AU9*(1+Assumptions!$C$25),0),0)</f>
        <v>975</v>
      </c>
      <c r="BE9" s="69"/>
      <c r="BF9" s="69"/>
      <c r="BG9" s="69"/>
      <c r="BH9" s="69"/>
      <c r="BI9" s="69"/>
      <c r="BJ9" s="69"/>
      <c r="BK9" s="69"/>
      <c r="BL9" s="50" t="s">
        <v>110</v>
      </c>
      <c r="BM9" s="69">
        <f>ROUND(IF(Assumptions!$C$28&gt;7,BD9*(1+Assumptions!$C$25),0),0)</f>
        <v>975</v>
      </c>
      <c r="BN9" s="69"/>
      <c r="BO9" s="69"/>
      <c r="BP9" s="69"/>
      <c r="BQ9" s="69"/>
      <c r="BR9" s="69"/>
      <c r="BS9" s="69"/>
      <c r="BT9" s="69"/>
      <c r="BU9" s="50" t="s">
        <v>110</v>
      </c>
      <c r="BV9" s="69">
        <f>ROUND(IF(Assumptions!$C$28&gt;8,BM9*(1+Assumptions!$C$25),0),0)</f>
        <v>975</v>
      </c>
      <c r="BW9" s="69"/>
      <c r="BX9" s="69"/>
      <c r="BY9" s="69"/>
      <c r="BZ9" s="69"/>
      <c r="CA9" s="69"/>
      <c r="CB9" s="69"/>
      <c r="CC9" s="69"/>
      <c r="CD9" s="50" t="s">
        <v>110</v>
      </c>
      <c r="CE9" s="69">
        <f>ROUND(IF(Assumptions!$C$28&gt;9,BV9*(1+Assumptions!$C$25),0),0)</f>
        <v>975</v>
      </c>
      <c r="CF9" s="69"/>
      <c r="CG9" s="69"/>
      <c r="CH9" s="69"/>
      <c r="CI9" s="69"/>
      <c r="CJ9" s="69"/>
      <c r="CK9" s="69"/>
      <c r="CL9" s="69"/>
    </row>
    <row r="10" spans="1:90" ht="13.7" customHeight="1">
      <c r="A10" s="50" t="s">
        <v>111</v>
      </c>
      <c r="B10" s="41">
        <f>ROUND(IF(Assumptions!$C$28&gt;0,Assumptions!$C$20*(Assumptions!$C$21-(Assumptions!$C$21*Assumptions!$C$22)-Assumptions!$C$23),0),0)</f>
        <v>975</v>
      </c>
      <c r="C10" s="17"/>
      <c r="D10" s="17"/>
      <c r="E10" s="17"/>
      <c r="F10" s="17"/>
      <c r="G10" s="17"/>
      <c r="H10" s="17"/>
      <c r="I10" s="17"/>
      <c r="J10" s="68" t="s">
        <v>111</v>
      </c>
      <c r="K10" s="41">
        <f>ROUND(IF(Assumptions!$C$28&gt;1,B10*(1+Assumptions!$C$25),0),0)</f>
        <v>975</v>
      </c>
      <c r="L10" s="38"/>
      <c r="M10" s="38"/>
      <c r="N10" s="38"/>
      <c r="O10" s="38"/>
      <c r="P10" s="38"/>
      <c r="Q10" s="38"/>
      <c r="R10" s="38"/>
      <c r="S10" s="50" t="s">
        <v>111</v>
      </c>
      <c r="T10" s="69">
        <f>ROUND(IF(Assumptions!$C$28&gt;2,K10*(1+Assumptions!$C$25),0),0)</f>
        <v>975</v>
      </c>
      <c r="U10" s="69"/>
      <c r="V10" s="69"/>
      <c r="W10" s="69"/>
      <c r="X10" s="69"/>
      <c r="Y10" s="69"/>
      <c r="Z10" s="69"/>
      <c r="AA10" s="69"/>
      <c r="AB10" s="50" t="s">
        <v>111</v>
      </c>
      <c r="AC10" s="69">
        <f>ROUND(IF(Assumptions!$C$28&gt;3,T10*(1+Assumptions!$C$25),0),0)</f>
        <v>975</v>
      </c>
      <c r="AD10" s="69"/>
      <c r="AE10" s="69"/>
      <c r="AF10" s="69"/>
      <c r="AG10" s="69"/>
      <c r="AH10" s="69"/>
      <c r="AI10" s="69"/>
      <c r="AJ10" s="69"/>
      <c r="AK10" s="50" t="s">
        <v>111</v>
      </c>
      <c r="AL10" s="69">
        <f>ROUND(IF(Assumptions!$C$28&gt;4,AC10*(1+Assumptions!$C$25),0),0)</f>
        <v>975</v>
      </c>
      <c r="AM10" s="69"/>
      <c r="AN10" s="69"/>
      <c r="AO10" s="69"/>
      <c r="AP10" s="69"/>
      <c r="AQ10" s="69"/>
      <c r="AR10" s="69"/>
      <c r="AS10" s="69"/>
      <c r="AT10" s="50" t="s">
        <v>111</v>
      </c>
      <c r="AU10" s="69">
        <f>ROUND(IF(Assumptions!$C$28&gt;5,AL10*(1+Assumptions!$C$25),0),0)</f>
        <v>975</v>
      </c>
      <c r="AV10" s="69"/>
      <c r="AW10" s="69"/>
      <c r="AX10" s="69"/>
      <c r="AY10" s="69"/>
      <c r="AZ10" s="69"/>
      <c r="BA10" s="69"/>
      <c r="BB10" s="69"/>
      <c r="BC10" s="50" t="s">
        <v>111</v>
      </c>
      <c r="BD10" s="69">
        <f>ROUND(IF(Assumptions!$C$28&gt;6,AU10*(1+Assumptions!$C$25),0),0)</f>
        <v>975</v>
      </c>
      <c r="BE10" s="69"/>
      <c r="BF10" s="69"/>
      <c r="BG10" s="69"/>
      <c r="BH10" s="69"/>
      <c r="BI10" s="69"/>
      <c r="BJ10" s="69"/>
      <c r="BK10" s="69"/>
      <c r="BL10" s="50" t="s">
        <v>111</v>
      </c>
      <c r="BM10" s="69">
        <f>ROUND(IF(Assumptions!$C$28&gt;7,BD10*(1+Assumptions!$C$25),0),0)</f>
        <v>975</v>
      </c>
      <c r="BN10" s="69"/>
      <c r="BO10" s="69"/>
      <c r="BP10" s="69"/>
      <c r="BQ10" s="69"/>
      <c r="BR10" s="69"/>
      <c r="BS10" s="69"/>
      <c r="BT10" s="69"/>
      <c r="BU10" s="50" t="s">
        <v>111</v>
      </c>
      <c r="BV10" s="69">
        <f>ROUND(IF(Assumptions!$C$28&gt;8,BM10*(1+Assumptions!$C$25),0),0)</f>
        <v>975</v>
      </c>
      <c r="BW10" s="69"/>
      <c r="BX10" s="69"/>
      <c r="BY10" s="69"/>
      <c r="BZ10" s="69"/>
      <c r="CA10" s="69"/>
      <c r="CB10" s="69"/>
      <c r="CC10" s="69"/>
      <c r="CD10" s="50" t="s">
        <v>111</v>
      </c>
      <c r="CE10" s="69">
        <f>ROUND(IF(Assumptions!$C$28&gt;9,BV10*(1+Assumptions!$C$25),0),0)</f>
        <v>975</v>
      </c>
      <c r="CF10" s="69"/>
      <c r="CG10" s="69"/>
      <c r="CH10" s="69"/>
      <c r="CI10" s="69"/>
      <c r="CJ10" s="69"/>
      <c r="CK10" s="69"/>
      <c r="CL10" s="69"/>
    </row>
    <row r="11" spans="1:90" ht="13.7" customHeight="1">
      <c r="A11" s="50" t="s">
        <v>112</v>
      </c>
      <c r="B11" s="41">
        <f>ROUND(IF(Assumptions!$C$28&gt;0,Assumptions!$C$20*(Assumptions!$C$21-(Assumptions!$C$21*Assumptions!$C$22)-Assumptions!$C$23),0),0)</f>
        <v>975</v>
      </c>
      <c r="C11" s="17"/>
      <c r="D11" s="17"/>
      <c r="E11" s="17"/>
      <c r="F11" s="17"/>
      <c r="G11" s="17"/>
      <c r="H11" s="17"/>
      <c r="I11" s="17"/>
      <c r="J11" s="68" t="s">
        <v>112</v>
      </c>
      <c r="K11" s="41">
        <f>ROUND(IF(Assumptions!$C$28&gt;1,B11*(1+Assumptions!$C$25),0),0)</f>
        <v>975</v>
      </c>
      <c r="L11" s="38"/>
      <c r="M11" s="38"/>
      <c r="N11" s="38"/>
      <c r="O11" s="38"/>
      <c r="P11" s="38"/>
      <c r="Q11" s="38"/>
      <c r="R11" s="38"/>
      <c r="S11" s="50" t="s">
        <v>112</v>
      </c>
      <c r="T11" s="69">
        <f>ROUND(IF(Assumptions!$C$28&gt;2,K11*(1+Assumptions!$C$25),0),0)</f>
        <v>975</v>
      </c>
      <c r="U11" s="69"/>
      <c r="V11" s="69"/>
      <c r="W11" s="69"/>
      <c r="X11" s="69"/>
      <c r="Y11" s="69"/>
      <c r="Z11" s="69"/>
      <c r="AA11" s="69"/>
      <c r="AB11" s="50" t="s">
        <v>112</v>
      </c>
      <c r="AC11" s="69">
        <f>ROUND(IF(Assumptions!$C$28&gt;3,T11*(1+Assumptions!$C$25),0),0)</f>
        <v>975</v>
      </c>
      <c r="AD11" s="69"/>
      <c r="AE11" s="69"/>
      <c r="AF11" s="69"/>
      <c r="AG11" s="69"/>
      <c r="AH11" s="69"/>
      <c r="AI11" s="69"/>
      <c r="AJ11" s="69"/>
      <c r="AK11" s="50" t="s">
        <v>112</v>
      </c>
      <c r="AL11" s="69">
        <f>ROUND(IF(Assumptions!$C$28&gt;4,AC11*(1+Assumptions!$C$25),0),0)</f>
        <v>975</v>
      </c>
      <c r="AM11" s="69"/>
      <c r="AN11" s="69"/>
      <c r="AO11" s="69"/>
      <c r="AP11" s="69"/>
      <c r="AQ11" s="69"/>
      <c r="AR11" s="69"/>
      <c r="AS11" s="69"/>
      <c r="AT11" s="50" t="s">
        <v>112</v>
      </c>
      <c r="AU11" s="69">
        <f>ROUND(IF(Assumptions!$C$28&gt;5,AL11*(1+Assumptions!$C$25),0),0)</f>
        <v>975</v>
      </c>
      <c r="AV11" s="69"/>
      <c r="AW11" s="69"/>
      <c r="AX11" s="69"/>
      <c r="AY11" s="69"/>
      <c r="AZ11" s="69"/>
      <c r="BA11" s="69"/>
      <c r="BB11" s="69"/>
      <c r="BC11" s="50" t="s">
        <v>112</v>
      </c>
      <c r="BD11" s="69">
        <f>ROUND(IF(Assumptions!$C$28&gt;6,AU11*(1+Assumptions!$C$25),0),0)</f>
        <v>975</v>
      </c>
      <c r="BE11" s="69"/>
      <c r="BF11" s="69"/>
      <c r="BG11" s="69"/>
      <c r="BH11" s="69"/>
      <c r="BI11" s="69"/>
      <c r="BJ11" s="69"/>
      <c r="BK11" s="69"/>
      <c r="BL11" s="50" t="s">
        <v>112</v>
      </c>
      <c r="BM11" s="69">
        <f>ROUND(IF(Assumptions!$C$28&gt;7,BD11*(1+Assumptions!$C$25),0),0)</f>
        <v>975</v>
      </c>
      <c r="BN11" s="69"/>
      <c r="BO11" s="69"/>
      <c r="BP11" s="69"/>
      <c r="BQ11" s="69"/>
      <c r="BR11" s="69"/>
      <c r="BS11" s="69"/>
      <c r="BT11" s="69"/>
      <c r="BU11" s="50" t="s">
        <v>112</v>
      </c>
      <c r="BV11" s="69">
        <f>ROUND(IF(Assumptions!$C$28&gt;8,BM11*(1+Assumptions!$C$25),0),0)</f>
        <v>975</v>
      </c>
      <c r="BW11" s="69"/>
      <c r="BX11" s="69"/>
      <c r="BY11" s="69"/>
      <c r="BZ11" s="69"/>
      <c r="CA11" s="69"/>
      <c r="CB11" s="69"/>
      <c r="CC11" s="69"/>
      <c r="CD11" s="50" t="s">
        <v>112</v>
      </c>
      <c r="CE11" s="69">
        <f>ROUND(IF(Assumptions!$C$28&gt;9,BV11*(1+Assumptions!$C$25),0),0)</f>
        <v>975</v>
      </c>
      <c r="CF11" s="69"/>
      <c r="CG11" s="69"/>
      <c r="CH11" s="69"/>
      <c r="CI11" s="69"/>
      <c r="CJ11" s="69"/>
      <c r="CK11" s="69"/>
      <c r="CL11" s="69"/>
    </row>
    <row r="12" spans="1:90" ht="13.7" customHeight="1">
      <c r="A12" s="50" t="s">
        <v>113</v>
      </c>
      <c r="B12" s="41">
        <f>ROUND(IF(Assumptions!$C$28&gt;0,Assumptions!$C$20*(Assumptions!$C$21-(Assumptions!$C$21*Assumptions!$C$22)-Assumptions!$C$23),0),0)</f>
        <v>975</v>
      </c>
      <c r="C12" s="17"/>
      <c r="D12" s="17"/>
      <c r="E12" s="17"/>
      <c r="F12" s="17"/>
      <c r="G12" s="17"/>
      <c r="H12" s="17"/>
      <c r="I12" s="17"/>
      <c r="J12" s="68" t="s">
        <v>113</v>
      </c>
      <c r="K12" s="41">
        <f>ROUND(IF(Assumptions!$C$28&gt;1,B12*(1+Assumptions!$C$25),0),0)</f>
        <v>975</v>
      </c>
      <c r="L12" s="38"/>
      <c r="M12" s="38"/>
      <c r="N12" s="38"/>
      <c r="O12" s="38"/>
      <c r="P12" s="38"/>
      <c r="Q12" s="38"/>
      <c r="R12" s="38"/>
      <c r="S12" s="50" t="s">
        <v>113</v>
      </c>
      <c r="T12" s="69">
        <f>ROUND(IF(Assumptions!$C$28&gt;2,K12*(1+Assumptions!$C$25),0),0)</f>
        <v>975</v>
      </c>
      <c r="U12" s="69"/>
      <c r="V12" s="69"/>
      <c r="W12" s="69"/>
      <c r="X12" s="69"/>
      <c r="Y12" s="69"/>
      <c r="Z12" s="69"/>
      <c r="AA12" s="69"/>
      <c r="AB12" s="50" t="s">
        <v>113</v>
      </c>
      <c r="AC12" s="69">
        <f>ROUND(IF(Assumptions!$C$28&gt;3,T12*(1+Assumptions!$C$25),0),0)</f>
        <v>975</v>
      </c>
      <c r="AD12" s="69"/>
      <c r="AE12" s="69"/>
      <c r="AF12" s="69"/>
      <c r="AG12" s="69"/>
      <c r="AH12" s="69"/>
      <c r="AI12" s="69"/>
      <c r="AJ12" s="69"/>
      <c r="AK12" s="50" t="s">
        <v>113</v>
      </c>
      <c r="AL12" s="69">
        <f>ROUND(IF(Assumptions!$C$28&gt;4,AC12*(1+Assumptions!$C$25),0),0)</f>
        <v>975</v>
      </c>
      <c r="AM12" s="69"/>
      <c r="AN12" s="69"/>
      <c r="AO12" s="69"/>
      <c r="AP12" s="69"/>
      <c r="AQ12" s="69"/>
      <c r="AR12" s="69"/>
      <c r="AS12" s="69"/>
      <c r="AT12" s="50" t="s">
        <v>113</v>
      </c>
      <c r="AU12" s="69">
        <f>ROUND(IF(Assumptions!$C$28&gt;5,AL12*(1+Assumptions!$C$25),0),0)</f>
        <v>975</v>
      </c>
      <c r="AV12" s="69"/>
      <c r="AW12" s="69"/>
      <c r="AX12" s="69"/>
      <c r="AY12" s="69"/>
      <c r="AZ12" s="69"/>
      <c r="BA12" s="69"/>
      <c r="BB12" s="69"/>
      <c r="BC12" s="50" t="s">
        <v>113</v>
      </c>
      <c r="BD12" s="69">
        <f>ROUND(IF(Assumptions!$C$28&gt;6,AU12*(1+Assumptions!$C$25),0),0)</f>
        <v>975</v>
      </c>
      <c r="BE12" s="69"/>
      <c r="BF12" s="69"/>
      <c r="BG12" s="69"/>
      <c r="BH12" s="69"/>
      <c r="BI12" s="69"/>
      <c r="BJ12" s="69"/>
      <c r="BK12" s="69"/>
      <c r="BL12" s="50" t="s">
        <v>113</v>
      </c>
      <c r="BM12" s="69">
        <f>ROUND(IF(Assumptions!$C$28&gt;7,BD12*(1+Assumptions!$C$25),0),0)</f>
        <v>975</v>
      </c>
      <c r="BN12" s="69"/>
      <c r="BO12" s="69"/>
      <c r="BP12" s="69"/>
      <c r="BQ12" s="69"/>
      <c r="BR12" s="69"/>
      <c r="BS12" s="69"/>
      <c r="BT12" s="69"/>
      <c r="BU12" s="50" t="s">
        <v>113</v>
      </c>
      <c r="BV12" s="69">
        <f>ROUND(IF(Assumptions!$C$28&gt;8,BM12*(1+Assumptions!$C$25),0),0)</f>
        <v>975</v>
      </c>
      <c r="BW12" s="69"/>
      <c r="BX12" s="69"/>
      <c r="BY12" s="69"/>
      <c r="BZ12" s="69"/>
      <c r="CA12" s="69"/>
      <c r="CB12" s="69"/>
      <c r="CC12" s="69"/>
      <c r="CD12" s="50" t="s">
        <v>113</v>
      </c>
      <c r="CE12" s="69">
        <f>ROUND(IF(Assumptions!$C$28&gt;9,BV12*(1+Assumptions!$C$25),0),0)</f>
        <v>975</v>
      </c>
      <c r="CF12" s="69"/>
      <c r="CG12" s="69"/>
      <c r="CH12" s="69"/>
      <c r="CI12" s="69"/>
      <c r="CJ12" s="69"/>
      <c r="CK12" s="69"/>
      <c r="CL12" s="69"/>
    </row>
    <row r="13" spans="1:90" ht="13.7" customHeight="1">
      <c r="A13" s="50" t="s">
        <v>114</v>
      </c>
      <c r="B13" s="41">
        <f>ROUND(IF(Assumptions!$C$28&gt;0,Assumptions!$C$20*(Assumptions!$C$21-(Assumptions!$C$21*Assumptions!$C$22)-Assumptions!$C$23),0),0)</f>
        <v>975</v>
      </c>
      <c r="C13" s="17"/>
      <c r="D13" s="17"/>
      <c r="E13" s="17"/>
      <c r="F13" s="17"/>
      <c r="G13" s="17"/>
      <c r="H13" s="17"/>
      <c r="I13" s="17"/>
      <c r="J13" s="68" t="s">
        <v>114</v>
      </c>
      <c r="K13" s="41">
        <f>ROUND(IF(Assumptions!$C$28&gt;1,B13*(1+Assumptions!$C$25),0),0)</f>
        <v>975</v>
      </c>
      <c r="L13" s="38"/>
      <c r="M13" s="38"/>
      <c r="N13" s="38"/>
      <c r="O13" s="38"/>
      <c r="P13" s="38"/>
      <c r="Q13" s="38"/>
      <c r="R13" s="38"/>
      <c r="S13" s="50" t="s">
        <v>114</v>
      </c>
      <c r="T13" s="69">
        <f>ROUND(IF(Assumptions!$C$28&gt;2,K13*(1+Assumptions!$C$25),0),0)</f>
        <v>975</v>
      </c>
      <c r="U13" s="69"/>
      <c r="V13" s="69"/>
      <c r="W13" s="69"/>
      <c r="X13" s="69"/>
      <c r="Y13" s="69"/>
      <c r="Z13" s="69"/>
      <c r="AA13" s="69"/>
      <c r="AB13" s="50" t="s">
        <v>114</v>
      </c>
      <c r="AC13" s="69">
        <f>ROUND(IF(Assumptions!$C$28&gt;3,T13*(1+Assumptions!$C$25),0),0)</f>
        <v>975</v>
      </c>
      <c r="AD13" s="69"/>
      <c r="AE13" s="69"/>
      <c r="AF13" s="69"/>
      <c r="AG13" s="69"/>
      <c r="AH13" s="69"/>
      <c r="AI13" s="69"/>
      <c r="AJ13" s="69"/>
      <c r="AK13" s="50" t="s">
        <v>114</v>
      </c>
      <c r="AL13" s="69">
        <f>ROUND(IF(Assumptions!$C$28&gt;4,AC13*(1+Assumptions!$C$25),0),0)</f>
        <v>975</v>
      </c>
      <c r="AM13" s="69"/>
      <c r="AN13" s="69"/>
      <c r="AO13" s="69"/>
      <c r="AP13" s="69"/>
      <c r="AQ13" s="69"/>
      <c r="AR13" s="69"/>
      <c r="AS13" s="69"/>
      <c r="AT13" s="50" t="s">
        <v>114</v>
      </c>
      <c r="AU13" s="69">
        <f>ROUND(IF(Assumptions!$C$28&gt;5,AL13*(1+Assumptions!$C$25),0),0)</f>
        <v>975</v>
      </c>
      <c r="AV13" s="69"/>
      <c r="AW13" s="69"/>
      <c r="AX13" s="69"/>
      <c r="AY13" s="69"/>
      <c r="AZ13" s="69"/>
      <c r="BA13" s="69"/>
      <c r="BB13" s="69"/>
      <c r="BC13" s="50" t="s">
        <v>114</v>
      </c>
      <c r="BD13" s="69">
        <f>ROUND(IF(Assumptions!$C$28&gt;6,AU13*(1+Assumptions!$C$25),0),0)</f>
        <v>975</v>
      </c>
      <c r="BE13" s="69"/>
      <c r="BF13" s="69"/>
      <c r="BG13" s="69"/>
      <c r="BH13" s="69"/>
      <c r="BI13" s="69"/>
      <c r="BJ13" s="69"/>
      <c r="BK13" s="69"/>
      <c r="BL13" s="50" t="s">
        <v>114</v>
      </c>
      <c r="BM13" s="69">
        <f>ROUND(IF(Assumptions!$C$28&gt;7,BD13*(1+Assumptions!$C$25),0),0)</f>
        <v>975</v>
      </c>
      <c r="BN13" s="69"/>
      <c r="BO13" s="69"/>
      <c r="BP13" s="69"/>
      <c r="BQ13" s="69"/>
      <c r="BR13" s="69"/>
      <c r="BS13" s="69"/>
      <c r="BT13" s="69"/>
      <c r="BU13" s="50" t="s">
        <v>114</v>
      </c>
      <c r="BV13" s="69">
        <f>ROUND(IF(Assumptions!$C$28&gt;8,BM13*(1+Assumptions!$C$25),0),0)</f>
        <v>975</v>
      </c>
      <c r="BW13" s="69"/>
      <c r="BX13" s="69"/>
      <c r="BY13" s="69"/>
      <c r="BZ13" s="69"/>
      <c r="CA13" s="69"/>
      <c r="CB13" s="69"/>
      <c r="CC13" s="69"/>
      <c r="CD13" s="50" t="s">
        <v>114</v>
      </c>
      <c r="CE13" s="69">
        <f>ROUND(IF(Assumptions!$C$28&gt;9,BV13*(1+Assumptions!$C$25),0),0)</f>
        <v>975</v>
      </c>
      <c r="CF13" s="69"/>
      <c r="CG13" s="69"/>
      <c r="CH13" s="69"/>
      <c r="CI13" s="69"/>
      <c r="CJ13" s="69"/>
      <c r="CK13" s="69"/>
      <c r="CL13" s="69"/>
    </row>
    <row r="14" spans="1:90" ht="13.7" customHeight="1">
      <c r="A14" s="50" t="s">
        <v>115</v>
      </c>
      <c r="B14" s="41">
        <f>ROUND(IF(Assumptions!$C$28&gt;0,Assumptions!$C$20*(Assumptions!$C$21-(Assumptions!$C$21*Assumptions!$C$22)-Assumptions!$C$23),0),0)</f>
        <v>975</v>
      </c>
      <c r="C14" s="17"/>
      <c r="D14" s="17"/>
      <c r="E14" s="17"/>
      <c r="F14" s="17"/>
      <c r="G14" s="17"/>
      <c r="H14" s="17"/>
      <c r="I14" s="17"/>
      <c r="J14" s="68" t="s">
        <v>115</v>
      </c>
      <c r="K14" s="41">
        <f>ROUND(IF(Assumptions!$C$28&gt;1,B14*(1+Assumptions!$C$25),0),0)</f>
        <v>975</v>
      </c>
      <c r="L14" s="38"/>
      <c r="M14" s="38"/>
      <c r="N14" s="38"/>
      <c r="O14" s="38"/>
      <c r="P14" s="38"/>
      <c r="Q14" s="38"/>
      <c r="R14" s="38"/>
      <c r="S14" s="50" t="s">
        <v>115</v>
      </c>
      <c r="T14" s="69">
        <f>ROUND(IF(Assumptions!$C$28&gt;2,K14*(1+Assumptions!$C$25),0),0)</f>
        <v>975</v>
      </c>
      <c r="U14" s="69"/>
      <c r="V14" s="69"/>
      <c r="W14" s="69"/>
      <c r="X14" s="69"/>
      <c r="Y14" s="69"/>
      <c r="Z14" s="69"/>
      <c r="AA14" s="69"/>
      <c r="AB14" s="50" t="s">
        <v>115</v>
      </c>
      <c r="AC14" s="69">
        <f>ROUND(IF(Assumptions!$C$28&gt;3,T14*(1+Assumptions!$C$25),0),0)</f>
        <v>975</v>
      </c>
      <c r="AD14" s="69"/>
      <c r="AE14" s="69"/>
      <c r="AF14" s="69"/>
      <c r="AG14" s="69"/>
      <c r="AH14" s="69"/>
      <c r="AI14" s="69"/>
      <c r="AJ14" s="69"/>
      <c r="AK14" s="50" t="s">
        <v>115</v>
      </c>
      <c r="AL14" s="69">
        <f>ROUND(IF(Assumptions!$C$28&gt;4,AC14*(1+Assumptions!$C$25),0),0)</f>
        <v>975</v>
      </c>
      <c r="AM14" s="69"/>
      <c r="AN14" s="69"/>
      <c r="AO14" s="69"/>
      <c r="AP14" s="69"/>
      <c r="AQ14" s="69"/>
      <c r="AR14" s="69"/>
      <c r="AS14" s="69"/>
      <c r="AT14" s="50" t="s">
        <v>115</v>
      </c>
      <c r="AU14" s="69">
        <f>ROUND(IF(Assumptions!$C$28&gt;5,AL14*(1+Assumptions!$C$25),0),0)</f>
        <v>975</v>
      </c>
      <c r="AV14" s="69"/>
      <c r="AW14" s="69"/>
      <c r="AX14" s="69"/>
      <c r="AY14" s="69"/>
      <c r="AZ14" s="69"/>
      <c r="BA14" s="69"/>
      <c r="BB14" s="69"/>
      <c r="BC14" s="50" t="s">
        <v>115</v>
      </c>
      <c r="BD14" s="69">
        <f>ROUND(IF(Assumptions!$C$28&gt;6,AU14*(1+Assumptions!$C$25),0),0)</f>
        <v>975</v>
      </c>
      <c r="BE14" s="69"/>
      <c r="BF14" s="69"/>
      <c r="BG14" s="69"/>
      <c r="BH14" s="69"/>
      <c r="BI14" s="69"/>
      <c r="BJ14" s="69"/>
      <c r="BK14" s="69"/>
      <c r="BL14" s="50" t="s">
        <v>115</v>
      </c>
      <c r="BM14" s="69">
        <f>ROUND(IF(Assumptions!$C$28&gt;7,BD14*(1+Assumptions!$C$25),0),0)</f>
        <v>975</v>
      </c>
      <c r="BN14" s="69"/>
      <c r="BO14" s="69"/>
      <c r="BP14" s="69"/>
      <c r="BQ14" s="69"/>
      <c r="BR14" s="69"/>
      <c r="BS14" s="69"/>
      <c r="BT14" s="69"/>
      <c r="BU14" s="50" t="s">
        <v>115</v>
      </c>
      <c r="BV14" s="69">
        <f>ROUND(IF(Assumptions!$C$28&gt;8,BM14*(1+Assumptions!$C$25),0),0)</f>
        <v>975</v>
      </c>
      <c r="BW14" s="69"/>
      <c r="BX14" s="69"/>
      <c r="BY14" s="69"/>
      <c r="BZ14" s="69"/>
      <c r="CA14" s="69"/>
      <c r="CB14" s="69"/>
      <c r="CC14" s="69"/>
      <c r="CD14" s="50" t="s">
        <v>115</v>
      </c>
      <c r="CE14" s="69">
        <f>ROUND(IF(Assumptions!$C$28&gt;9,BV14*(1+Assumptions!$C$25),0),0)</f>
        <v>975</v>
      </c>
      <c r="CF14" s="69"/>
      <c r="CG14" s="69"/>
      <c r="CH14" s="69"/>
      <c r="CI14" s="69"/>
      <c r="CJ14" s="69"/>
      <c r="CK14" s="69"/>
      <c r="CL14" s="69"/>
    </row>
    <row r="15" spans="1:90" ht="13.7" customHeight="1">
      <c r="A15" s="50" t="s">
        <v>116</v>
      </c>
      <c r="B15" s="41">
        <f>ROUND(IF(Assumptions!$C$28&gt;0,Assumptions!$C$20*(Assumptions!$C$21-(Assumptions!$C$21*Assumptions!$C$22)-Assumptions!$C$23),0),0)</f>
        <v>975</v>
      </c>
      <c r="C15" s="17"/>
      <c r="D15" s="17"/>
      <c r="E15" s="17"/>
      <c r="F15" s="17"/>
      <c r="G15" s="17"/>
      <c r="H15" s="17"/>
      <c r="I15" s="17"/>
      <c r="J15" s="68" t="s">
        <v>116</v>
      </c>
      <c r="K15" s="41">
        <f>ROUND(IF(Assumptions!$C$28&gt;1,B15*(1+Assumptions!$C$25),0),0)</f>
        <v>975</v>
      </c>
      <c r="L15" s="38"/>
      <c r="M15" s="38"/>
      <c r="N15" s="38"/>
      <c r="O15" s="38"/>
      <c r="P15" s="38"/>
      <c r="Q15" s="38"/>
      <c r="R15" s="38"/>
      <c r="S15" s="50" t="s">
        <v>116</v>
      </c>
      <c r="T15" s="69">
        <f>ROUND(IF(Assumptions!$C$28&gt;2,K15*(1+Assumptions!$C$25),0),0)</f>
        <v>975</v>
      </c>
      <c r="U15" s="69"/>
      <c r="V15" s="69"/>
      <c r="W15" s="69"/>
      <c r="X15" s="69"/>
      <c r="Y15" s="69"/>
      <c r="Z15" s="69"/>
      <c r="AA15" s="69"/>
      <c r="AB15" s="50" t="s">
        <v>116</v>
      </c>
      <c r="AC15" s="69">
        <f>ROUND(IF(Assumptions!$C$28&gt;3,T15*(1+Assumptions!$C$25),0),0)</f>
        <v>975</v>
      </c>
      <c r="AD15" s="69"/>
      <c r="AE15" s="69"/>
      <c r="AF15" s="69"/>
      <c r="AG15" s="69"/>
      <c r="AH15" s="69"/>
      <c r="AI15" s="69"/>
      <c r="AJ15" s="69"/>
      <c r="AK15" s="50" t="s">
        <v>116</v>
      </c>
      <c r="AL15" s="69">
        <f>ROUND(IF(Assumptions!$C$28&gt;4,AC15*(1+Assumptions!$C$25),0),0)</f>
        <v>975</v>
      </c>
      <c r="AM15" s="69"/>
      <c r="AN15" s="69"/>
      <c r="AO15" s="69"/>
      <c r="AP15" s="69"/>
      <c r="AQ15" s="69"/>
      <c r="AR15" s="69"/>
      <c r="AS15" s="69"/>
      <c r="AT15" s="50" t="s">
        <v>116</v>
      </c>
      <c r="AU15" s="69">
        <f>ROUND(IF(Assumptions!$C$28&gt;5,AL15*(1+Assumptions!$C$25),0),0)</f>
        <v>975</v>
      </c>
      <c r="AV15" s="69"/>
      <c r="AW15" s="69"/>
      <c r="AX15" s="69"/>
      <c r="AY15" s="69"/>
      <c r="AZ15" s="69"/>
      <c r="BA15" s="69"/>
      <c r="BB15" s="69"/>
      <c r="BC15" s="50" t="s">
        <v>116</v>
      </c>
      <c r="BD15" s="69">
        <f>ROUND(IF(Assumptions!$C$28&gt;6,AU15*(1+Assumptions!$C$25),0),0)</f>
        <v>975</v>
      </c>
      <c r="BE15" s="69"/>
      <c r="BF15" s="69"/>
      <c r="BG15" s="69"/>
      <c r="BH15" s="69"/>
      <c r="BI15" s="69"/>
      <c r="BJ15" s="69"/>
      <c r="BK15" s="69"/>
      <c r="BL15" s="50" t="s">
        <v>116</v>
      </c>
      <c r="BM15" s="69">
        <f>ROUND(IF(Assumptions!$C$28&gt;7,BD15*(1+Assumptions!$C$25),0),0)</f>
        <v>975</v>
      </c>
      <c r="BN15" s="69"/>
      <c r="BO15" s="69"/>
      <c r="BP15" s="69"/>
      <c r="BQ15" s="69"/>
      <c r="BR15" s="69"/>
      <c r="BS15" s="69"/>
      <c r="BT15" s="69"/>
      <c r="BU15" s="50" t="s">
        <v>116</v>
      </c>
      <c r="BV15" s="69">
        <f>ROUND(IF(Assumptions!$C$28&gt;8,BM15*(1+Assumptions!$C$25),0),0)</f>
        <v>975</v>
      </c>
      <c r="BW15" s="69"/>
      <c r="BX15" s="69"/>
      <c r="BY15" s="69"/>
      <c r="BZ15" s="69"/>
      <c r="CA15" s="69"/>
      <c r="CB15" s="69"/>
      <c r="CC15" s="69"/>
      <c r="CD15" s="50" t="s">
        <v>116</v>
      </c>
      <c r="CE15" s="69">
        <f>ROUND(IF(Assumptions!$C$28&gt;9,BV15*(1+Assumptions!$C$25),0),0)</f>
        <v>975</v>
      </c>
      <c r="CF15" s="69"/>
      <c r="CG15" s="69"/>
      <c r="CH15" s="69"/>
      <c r="CI15" s="69"/>
      <c r="CJ15" s="69"/>
      <c r="CK15" s="69"/>
      <c r="CL15" s="69"/>
    </row>
    <row r="16" spans="1:90" ht="13.7" customHeight="1">
      <c r="A16" s="50" t="s">
        <v>117</v>
      </c>
      <c r="B16" s="41">
        <f>ROUND(IF(Assumptions!$C$28&gt;0,Assumptions!$C$20*(Assumptions!$C$21-(Assumptions!$C$21*Assumptions!$C$22)-Assumptions!$C$23),0),0)</f>
        <v>975</v>
      </c>
      <c r="C16" s="17"/>
      <c r="D16" s="17"/>
      <c r="E16" s="17"/>
      <c r="F16" s="17"/>
      <c r="G16" s="17"/>
      <c r="H16" s="17"/>
      <c r="I16" s="17"/>
      <c r="J16" s="68" t="s">
        <v>117</v>
      </c>
      <c r="K16" s="41">
        <f>ROUND(IF(Assumptions!$C$28&gt;1,B16*(1+Assumptions!$C$25),0),0)</f>
        <v>975</v>
      </c>
      <c r="L16" s="38"/>
      <c r="M16" s="38"/>
      <c r="N16" s="38"/>
      <c r="O16" s="38"/>
      <c r="P16" s="38"/>
      <c r="Q16" s="38"/>
      <c r="R16" s="38"/>
      <c r="S16" s="50" t="s">
        <v>117</v>
      </c>
      <c r="T16" s="69">
        <f>ROUND(IF(Assumptions!$C$28&gt;2,K16*(1+Assumptions!$C$25),0),0)</f>
        <v>975</v>
      </c>
      <c r="U16" s="69"/>
      <c r="V16" s="69"/>
      <c r="W16" s="69"/>
      <c r="X16" s="69"/>
      <c r="Y16" s="69"/>
      <c r="Z16" s="69"/>
      <c r="AA16" s="69"/>
      <c r="AB16" s="50" t="s">
        <v>117</v>
      </c>
      <c r="AC16" s="69">
        <f>ROUND(IF(Assumptions!$C$28&gt;3,T16*(1+Assumptions!$C$25),0),0)</f>
        <v>975</v>
      </c>
      <c r="AD16" s="69"/>
      <c r="AE16" s="69"/>
      <c r="AF16" s="69"/>
      <c r="AG16" s="69"/>
      <c r="AH16" s="69"/>
      <c r="AI16" s="69"/>
      <c r="AJ16" s="69"/>
      <c r="AK16" s="50" t="s">
        <v>117</v>
      </c>
      <c r="AL16" s="69">
        <f>ROUND(IF(Assumptions!$C$28&gt;4,AC16*(1+Assumptions!$C$25),0),0)</f>
        <v>975</v>
      </c>
      <c r="AM16" s="69"/>
      <c r="AN16" s="69"/>
      <c r="AO16" s="69"/>
      <c r="AP16" s="69"/>
      <c r="AQ16" s="69"/>
      <c r="AR16" s="69"/>
      <c r="AS16" s="69"/>
      <c r="AT16" s="50" t="s">
        <v>117</v>
      </c>
      <c r="AU16" s="69">
        <f>ROUND(IF(Assumptions!$C$28&gt;5,AL16*(1+Assumptions!$C$25),0),0)</f>
        <v>975</v>
      </c>
      <c r="AV16" s="69"/>
      <c r="AW16" s="69"/>
      <c r="AX16" s="69"/>
      <c r="AY16" s="69"/>
      <c r="AZ16" s="69"/>
      <c r="BA16" s="69"/>
      <c r="BB16" s="69"/>
      <c r="BC16" s="50" t="s">
        <v>117</v>
      </c>
      <c r="BD16" s="69">
        <f>ROUND(IF(Assumptions!$C$28&gt;6,AU16*(1+Assumptions!$C$25),0),0)</f>
        <v>975</v>
      </c>
      <c r="BE16" s="69"/>
      <c r="BF16" s="69"/>
      <c r="BG16" s="69"/>
      <c r="BH16" s="69"/>
      <c r="BI16" s="69"/>
      <c r="BJ16" s="69"/>
      <c r="BK16" s="69"/>
      <c r="BL16" s="50" t="s">
        <v>117</v>
      </c>
      <c r="BM16" s="69">
        <f>ROUND(IF(Assumptions!$C$28&gt;7,BD16*(1+Assumptions!$C$25),0),0)</f>
        <v>975</v>
      </c>
      <c r="BN16" s="69"/>
      <c r="BO16" s="69"/>
      <c r="BP16" s="69"/>
      <c r="BQ16" s="69"/>
      <c r="BR16" s="69"/>
      <c r="BS16" s="69"/>
      <c r="BT16" s="69"/>
      <c r="BU16" s="50" t="s">
        <v>117</v>
      </c>
      <c r="BV16" s="69">
        <f>ROUND(IF(Assumptions!$C$28&gt;8,BM16*(1+Assumptions!$C$25),0),0)</f>
        <v>975</v>
      </c>
      <c r="BW16" s="69"/>
      <c r="BX16" s="69"/>
      <c r="BY16" s="69"/>
      <c r="BZ16" s="69"/>
      <c r="CA16" s="69"/>
      <c r="CB16" s="69"/>
      <c r="CC16" s="69"/>
      <c r="CD16" s="50" t="s">
        <v>117</v>
      </c>
      <c r="CE16" s="69">
        <f>ROUND(IF(Assumptions!$C$28&gt;9,BV16*(1+Assumptions!$C$25),0),0)</f>
        <v>975</v>
      </c>
      <c r="CF16" s="69"/>
      <c r="CG16" s="69"/>
      <c r="CH16" s="69"/>
      <c r="CI16" s="69"/>
      <c r="CJ16" s="69"/>
      <c r="CK16" s="69"/>
      <c r="CL16" s="69"/>
    </row>
    <row r="17" spans="1:90" ht="13.7" customHeight="1">
      <c r="A17" s="50" t="s">
        <v>118</v>
      </c>
      <c r="B17" s="41">
        <f>ROUND(IF(Assumptions!$C$28&gt;0,Assumptions!$C$20*(Assumptions!$C$21-(Assumptions!$C$21*Assumptions!$C$22)-Assumptions!$C$23),0),0)</f>
        <v>975</v>
      </c>
      <c r="C17" s="17"/>
      <c r="D17" s="17"/>
      <c r="E17" s="17"/>
      <c r="F17" s="17"/>
      <c r="G17" s="17"/>
      <c r="H17" s="17"/>
      <c r="I17" s="17"/>
      <c r="J17" s="68" t="s">
        <v>118</v>
      </c>
      <c r="K17" s="41">
        <f>ROUND(IF(Assumptions!$C$28&gt;1,B17*(1+Assumptions!$C$25),0),0)</f>
        <v>975</v>
      </c>
      <c r="L17" s="38"/>
      <c r="M17" s="38"/>
      <c r="N17" s="38"/>
      <c r="O17" s="38"/>
      <c r="P17" s="38"/>
      <c r="Q17" s="38"/>
      <c r="R17" s="38"/>
      <c r="S17" s="50" t="s">
        <v>118</v>
      </c>
      <c r="T17" s="69">
        <f>ROUND(IF(Assumptions!$C$28&gt;2,K17*(1+Assumptions!$C$25),0),0)</f>
        <v>975</v>
      </c>
      <c r="U17" s="69"/>
      <c r="V17" s="69"/>
      <c r="W17" s="69"/>
      <c r="X17" s="69"/>
      <c r="Y17" s="69"/>
      <c r="Z17" s="69"/>
      <c r="AA17" s="69"/>
      <c r="AB17" s="50" t="s">
        <v>118</v>
      </c>
      <c r="AC17" s="69">
        <f>ROUND(IF(Assumptions!$C$28&gt;3,T17*(1+Assumptions!$C$25),0),0)</f>
        <v>975</v>
      </c>
      <c r="AD17" s="69"/>
      <c r="AE17" s="69"/>
      <c r="AF17" s="69"/>
      <c r="AG17" s="69"/>
      <c r="AH17" s="69"/>
      <c r="AI17" s="69"/>
      <c r="AJ17" s="69"/>
      <c r="AK17" s="50" t="s">
        <v>118</v>
      </c>
      <c r="AL17" s="69">
        <f>ROUND(IF(Assumptions!$C$28&gt;4,AC17*(1+Assumptions!$C$25),0),0)</f>
        <v>975</v>
      </c>
      <c r="AM17" s="69"/>
      <c r="AN17" s="69"/>
      <c r="AO17" s="69"/>
      <c r="AP17" s="69"/>
      <c r="AQ17" s="69"/>
      <c r="AR17" s="69"/>
      <c r="AS17" s="69"/>
      <c r="AT17" s="50" t="s">
        <v>118</v>
      </c>
      <c r="AU17" s="69">
        <f>ROUND(IF(Assumptions!$C$28&gt;5,AL17*(1+Assumptions!$C$25),0),0)</f>
        <v>975</v>
      </c>
      <c r="AV17" s="69"/>
      <c r="AW17" s="69"/>
      <c r="AX17" s="69"/>
      <c r="AY17" s="69"/>
      <c r="AZ17" s="69"/>
      <c r="BA17" s="69"/>
      <c r="BB17" s="69"/>
      <c r="BC17" s="50" t="s">
        <v>118</v>
      </c>
      <c r="BD17" s="69">
        <f>ROUND(IF(Assumptions!$C$28&gt;6,AU17*(1+Assumptions!$C$25),0),0)</f>
        <v>975</v>
      </c>
      <c r="BE17" s="69"/>
      <c r="BF17" s="69"/>
      <c r="BG17" s="69"/>
      <c r="BH17" s="69"/>
      <c r="BI17" s="69"/>
      <c r="BJ17" s="69"/>
      <c r="BK17" s="69"/>
      <c r="BL17" s="50" t="s">
        <v>118</v>
      </c>
      <c r="BM17" s="69">
        <f>ROUND(IF(Assumptions!$C$28&gt;7,BD17*(1+Assumptions!$C$25),0),0)</f>
        <v>975</v>
      </c>
      <c r="BN17" s="69"/>
      <c r="BO17" s="69"/>
      <c r="BP17" s="69"/>
      <c r="BQ17" s="69"/>
      <c r="BR17" s="69"/>
      <c r="BS17" s="69"/>
      <c r="BT17" s="69"/>
      <c r="BU17" s="50" t="s">
        <v>118</v>
      </c>
      <c r="BV17" s="69">
        <f>ROUND(IF(Assumptions!$C$28&gt;8,BM17*(1+Assumptions!$C$25),0),0)</f>
        <v>975</v>
      </c>
      <c r="BW17" s="69"/>
      <c r="BX17" s="69"/>
      <c r="BY17" s="69"/>
      <c r="BZ17" s="69"/>
      <c r="CA17" s="69"/>
      <c r="CB17" s="69"/>
      <c r="CC17" s="69"/>
      <c r="CD17" s="50" t="s">
        <v>118</v>
      </c>
      <c r="CE17" s="69">
        <f>ROUND(IF(Assumptions!$C$28&gt;9,BV17*(1+Assumptions!$C$25),0),0)</f>
        <v>975</v>
      </c>
      <c r="CF17" s="69"/>
      <c r="CG17" s="69"/>
      <c r="CH17" s="69"/>
      <c r="CI17" s="69"/>
      <c r="CJ17" s="69"/>
      <c r="CK17" s="69"/>
      <c r="CL17" s="69"/>
    </row>
    <row r="18" spans="1:90" ht="13.7" customHeight="1">
      <c r="A18" s="50" t="s">
        <v>119</v>
      </c>
      <c r="B18" s="41">
        <f>ROUND(IF(Assumptions!$C$28&gt;0,Assumptions!$C$20*(Assumptions!$C$21-(Assumptions!$C$21*Assumptions!$C$22)-Assumptions!$C$23),0),0)</f>
        <v>975</v>
      </c>
      <c r="C18" s="17"/>
      <c r="D18" s="17"/>
      <c r="E18" s="17"/>
      <c r="F18" s="17"/>
      <c r="G18" s="17"/>
      <c r="H18" s="17"/>
      <c r="I18" s="17"/>
      <c r="J18" s="68" t="s">
        <v>119</v>
      </c>
      <c r="K18" s="41">
        <f>ROUND(IF(Assumptions!$C$28&gt;1,B18*(1+Assumptions!$C$25),0),0)</f>
        <v>975</v>
      </c>
      <c r="L18" s="38"/>
      <c r="M18" s="38"/>
      <c r="N18" s="38"/>
      <c r="O18" s="38"/>
      <c r="P18" s="38"/>
      <c r="Q18" s="38"/>
      <c r="R18" s="38"/>
      <c r="S18" s="50" t="s">
        <v>119</v>
      </c>
      <c r="T18" s="69">
        <f>ROUND(IF(Assumptions!$C$28&gt;2,K18*(1+Assumptions!$C$25),0),0)</f>
        <v>975</v>
      </c>
      <c r="U18" s="69"/>
      <c r="V18" s="69"/>
      <c r="W18" s="69"/>
      <c r="X18" s="69"/>
      <c r="Y18" s="69"/>
      <c r="Z18" s="69"/>
      <c r="AA18" s="69"/>
      <c r="AB18" s="50" t="s">
        <v>119</v>
      </c>
      <c r="AC18" s="69">
        <f>ROUND(IF(Assumptions!$C$28&gt;3,T18*(1+Assumptions!$C$25),0),0)</f>
        <v>975</v>
      </c>
      <c r="AD18" s="69"/>
      <c r="AE18" s="69"/>
      <c r="AF18" s="69"/>
      <c r="AG18" s="69"/>
      <c r="AH18" s="69"/>
      <c r="AI18" s="69"/>
      <c r="AJ18" s="69"/>
      <c r="AK18" s="50" t="s">
        <v>119</v>
      </c>
      <c r="AL18" s="69">
        <f>ROUND(IF(Assumptions!$C$28&gt;4,AC18*(1+Assumptions!$C$25),0),0)</f>
        <v>975</v>
      </c>
      <c r="AM18" s="69"/>
      <c r="AN18" s="69"/>
      <c r="AO18" s="69"/>
      <c r="AP18" s="69"/>
      <c r="AQ18" s="69"/>
      <c r="AR18" s="69"/>
      <c r="AS18" s="69"/>
      <c r="AT18" s="50" t="s">
        <v>119</v>
      </c>
      <c r="AU18" s="69">
        <f>ROUND(IF(Assumptions!$C$28&gt;5,AL18*(1+Assumptions!$C$25),0),0)</f>
        <v>975</v>
      </c>
      <c r="AV18" s="69"/>
      <c r="AW18" s="69"/>
      <c r="AX18" s="69"/>
      <c r="AY18" s="69"/>
      <c r="AZ18" s="69"/>
      <c r="BA18" s="69"/>
      <c r="BB18" s="69"/>
      <c r="BC18" s="50" t="s">
        <v>119</v>
      </c>
      <c r="BD18" s="69">
        <f>ROUND(IF(Assumptions!$C$28&gt;6,AU18*(1+Assumptions!$C$25),0),0)</f>
        <v>975</v>
      </c>
      <c r="BE18" s="69"/>
      <c r="BF18" s="69"/>
      <c r="BG18" s="69"/>
      <c r="BH18" s="69"/>
      <c r="BI18" s="69"/>
      <c r="BJ18" s="69"/>
      <c r="BK18" s="69"/>
      <c r="BL18" s="50" t="s">
        <v>119</v>
      </c>
      <c r="BM18" s="69">
        <f>ROUND(IF(Assumptions!$C$28&gt;7,BD18*(1+Assumptions!$C$25),0),0)</f>
        <v>975</v>
      </c>
      <c r="BN18" s="69"/>
      <c r="BO18" s="69"/>
      <c r="BP18" s="69"/>
      <c r="BQ18" s="69"/>
      <c r="BR18" s="69"/>
      <c r="BS18" s="69"/>
      <c r="BT18" s="69"/>
      <c r="BU18" s="50" t="s">
        <v>119</v>
      </c>
      <c r="BV18" s="69">
        <f>ROUND(IF(Assumptions!$C$28&gt;8,BM18*(1+Assumptions!$C$25),0),0)</f>
        <v>975</v>
      </c>
      <c r="BW18" s="69"/>
      <c r="BX18" s="69"/>
      <c r="BY18" s="69"/>
      <c r="BZ18" s="69"/>
      <c r="CA18" s="69"/>
      <c r="CB18" s="69"/>
      <c r="CC18" s="69"/>
      <c r="CD18" s="50" t="s">
        <v>119</v>
      </c>
      <c r="CE18" s="69">
        <f>ROUND(IF(Assumptions!$C$28&gt;9,BV18*(1+Assumptions!$C$25),0),0)</f>
        <v>975</v>
      </c>
      <c r="CF18" s="69"/>
      <c r="CG18" s="69"/>
      <c r="CH18" s="69"/>
      <c r="CI18" s="69"/>
      <c r="CJ18" s="69"/>
      <c r="CK18" s="69"/>
      <c r="CL18" s="69"/>
    </row>
    <row r="19" spans="1:90" ht="13.7" customHeight="1">
      <c r="A19" s="50" t="s">
        <v>120</v>
      </c>
      <c r="B19" s="41">
        <f>ROUND(IF(Assumptions!$C$28&gt;0,Assumptions!$C$20*(Assumptions!$C$21-(Assumptions!$C$21*Assumptions!$C$22)-Assumptions!$C$23),0),0)</f>
        <v>975</v>
      </c>
      <c r="C19" s="17"/>
      <c r="D19" s="17"/>
      <c r="E19" s="17"/>
      <c r="F19" s="17"/>
      <c r="G19" s="17"/>
      <c r="H19" s="17"/>
      <c r="I19" s="17"/>
      <c r="J19" s="68" t="s">
        <v>120</v>
      </c>
      <c r="K19" s="41">
        <f>ROUND(IF(Assumptions!$C$28&gt;1,B19*(1+Assumptions!$C$25),0),0)</f>
        <v>975</v>
      </c>
      <c r="L19" s="38"/>
      <c r="M19" s="38"/>
      <c r="N19" s="38"/>
      <c r="O19" s="38"/>
      <c r="P19" s="38"/>
      <c r="Q19" s="38"/>
      <c r="R19" s="38"/>
      <c r="S19" s="50" t="s">
        <v>120</v>
      </c>
      <c r="T19" s="69">
        <f>ROUND(IF(Assumptions!$C$28&gt;2,K19*(1+Assumptions!$C$25),0),0)</f>
        <v>975</v>
      </c>
      <c r="U19" s="69"/>
      <c r="V19" s="69"/>
      <c r="W19" s="69"/>
      <c r="X19" s="69"/>
      <c r="Y19" s="69"/>
      <c r="Z19" s="69"/>
      <c r="AA19" s="69"/>
      <c r="AB19" s="50" t="s">
        <v>120</v>
      </c>
      <c r="AC19" s="69">
        <f>ROUND(IF(Assumptions!$C$28&gt;3,T19*(1+Assumptions!$C$25),0),0)</f>
        <v>975</v>
      </c>
      <c r="AD19" s="69"/>
      <c r="AE19" s="69"/>
      <c r="AF19" s="69"/>
      <c r="AG19" s="69"/>
      <c r="AH19" s="69"/>
      <c r="AI19" s="69"/>
      <c r="AJ19" s="69"/>
      <c r="AK19" s="50" t="s">
        <v>120</v>
      </c>
      <c r="AL19" s="69">
        <f>ROUND(IF(Assumptions!$C$28&gt;4,AC19*(1+Assumptions!$C$25),0),0)</f>
        <v>975</v>
      </c>
      <c r="AM19" s="69"/>
      <c r="AN19" s="69"/>
      <c r="AO19" s="69"/>
      <c r="AP19" s="69"/>
      <c r="AQ19" s="69"/>
      <c r="AR19" s="69"/>
      <c r="AS19" s="69"/>
      <c r="AT19" s="50" t="s">
        <v>120</v>
      </c>
      <c r="AU19" s="69">
        <f>ROUND(IF(Assumptions!$C$28&gt;5,AL19*(1+Assumptions!$C$25),0),0)</f>
        <v>975</v>
      </c>
      <c r="AV19" s="69"/>
      <c r="AW19" s="69"/>
      <c r="AX19" s="69"/>
      <c r="AY19" s="69"/>
      <c r="AZ19" s="69"/>
      <c r="BA19" s="69"/>
      <c r="BB19" s="69"/>
      <c r="BC19" s="50" t="s">
        <v>120</v>
      </c>
      <c r="BD19" s="69">
        <f>ROUND(IF(Assumptions!$C$28&gt;6,AU19*(1+Assumptions!$C$25),0),0)</f>
        <v>975</v>
      </c>
      <c r="BE19" s="69"/>
      <c r="BF19" s="69"/>
      <c r="BG19" s="69"/>
      <c r="BH19" s="69"/>
      <c r="BI19" s="69"/>
      <c r="BJ19" s="69"/>
      <c r="BK19" s="69"/>
      <c r="BL19" s="50" t="s">
        <v>120</v>
      </c>
      <c r="BM19" s="69">
        <f>ROUND(IF(Assumptions!$C$28&gt;7,BD19*(1+Assumptions!$C$25),0),0)</f>
        <v>975</v>
      </c>
      <c r="BN19" s="69"/>
      <c r="BO19" s="69"/>
      <c r="BP19" s="69"/>
      <c r="BQ19" s="69"/>
      <c r="BR19" s="69"/>
      <c r="BS19" s="69"/>
      <c r="BT19" s="69"/>
      <c r="BU19" s="50" t="s">
        <v>120</v>
      </c>
      <c r="BV19" s="69">
        <f>ROUND(IF(Assumptions!$C$28&gt;8,BM19*(1+Assumptions!$C$25),0),0)</f>
        <v>975</v>
      </c>
      <c r="BW19" s="69"/>
      <c r="BX19" s="69"/>
      <c r="BY19" s="69"/>
      <c r="BZ19" s="69"/>
      <c r="CA19" s="69"/>
      <c r="CB19" s="69"/>
      <c r="CC19" s="69"/>
      <c r="CD19" s="50" t="s">
        <v>120</v>
      </c>
      <c r="CE19" s="69">
        <f>ROUND(IF(Assumptions!$C$28&gt;9,BV19*(1+Assumptions!$C$25),0),0)</f>
        <v>975</v>
      </c>
      <c r="CF19" s="69"/>
      <c r="CG19" s="69"/>
      <c r="CH19" s="69"/>
      <c r="CI19" s="69"/>
      <c r="CJ19" s="69"/>
      <c r="CK19" s="69"/>
      <c r="CL19" s="69"/>
    </row>
    <row r="20" spans="1:90" ht="13.7" customHeight="1">
      <c r="A20" s="38"/>
      <c r="B20" s="41">
        <f>SUM(B8:B19)</f>
        <v>11700</v>
      </c>
      <c r="C20" s="17"/>
      <c r="D20" s="17"/>
      <c r="E20" s="17"/>
      <c r="F20" s="17"/>
      <c r="G20" s="17"/>
      <c r="H20" s="17"/>
      <c r="I20" s="17"/>
      <c r="J20" s="17"/>
      <c r="K20" s="41">
        <f>SUM(K8:K19)</f>
        <v>11700</v>
      </c>
      <c r="L20" s="38"/>
      <c r="M20" s="38"/>
      <c r="N20" s="38"/>
      <c r="O20" s="38"/>
      <c r="P20" s="38"/>
      <c r="Q20" s="38"/>
      <c r="R20" s="38"/>
      <c r="S20" s="38"/>
      <c r="T20" s="69">
        <f>SUM(T8:T19)</f>
        <v>11700</v>
      </c>
      <c r="U20" s="38"/>
      <c r="V20" s="38"/>
      <c r="W20" s="38"/>
      <c r="X20" s="38"/>
      <c r="Y20" s="38"/>
      <c r="Z20" s="38"/>
      <c r="AA20" s="38"/>
      <c r="AB20" s="38"/>
      <c r="AC20" s="69">
        <f>SUM(AC8:AC19)</f>
        <v>11700</v>
      </c>
      <c r="AD20" s="38"/>
      <c r="AE20" s="38"/>
      <c r="AF20" s="38"/>
      <c r="AG20" s="38"/>
      <c r="AH20" s="38"/>
      <c r="AI20" s="38"/>
      <c r="AJ20" s="38"/>
      <c r="AK20" s="38"/>
      <c r="AL20" s="69">
        <f>SUM(AL8:AL19)</f>
        <v>11700</v>
      </c>
      <c r="AM20" s="38"/>
      <c r="AN20" s="69"/>
      <c r="AO20" s="38"/>
      <c r="AP20" s="38"/>
      <c r="AQ20" s="38"/>
      <c r="AR20" s="38"/>
      <c r="AS20" s="38"/>
      <c r="AT20" s="38"/>
      <c r="AU20" s="69">
        <f>SUM(AU8:AU19)</f>
        <v>11700</v>
      </c>
      <c r="AV20" s="38"/>
      <c r="AW20" s="38"/>
      <c r="AX20" s="38"/>
      <c r="AY20" s="38"/>
      <c r="AZ20" s="38"/>
      <c r="BA20" s="38"/>
      <c r="BB20" s="38"/>
      <c r="BC20" s="38"/>
      <c r="BD20" s="69">
        <f>SUM(BD8:BD19)</f>
        <v>11700</v>
      </c>
      <c r="BE20" s="38"/>
      <c r="BF20" s="38"/>
      <c r="BG20" s="38"/>
      <c r="BH20" s="38"/>
      <c r="BI20" s="38"/>
      <c r="BJ20" s="38"/>
      <c r="BK20" s="38"/>
      <c r="BL20" s="38"/>
      <c r="BM20" s="69">
        <f>SUM(BM8:BM19)</f>
        <v>11700</v>
      </c>
      <c r="BN20" s="38"/>
      <c r="BO20" s="38"/>
      <c r="BP20" s="38"/>
      <c r="BQ20" s="38"/>
      <c r="BR20" s="38"/>
      <c r="BS20" s="38"/>
      <c r="BT20" s="38"/>
      <c r="BU20" s="38"/>
      <c r="BV20" s="69">
        <f>SUM(BV8:BV19)</f>
        <v>11700</v>
      </c>
      <c r="BW20" s="38"/>
      <c r="BX20" s="38"/>
      <c r="BY20" s="38"/>
      <c r="BZ20" s="38"/>
      <c r="CA20" s="38"/>
      <c r="CB20" s="38"/>
      <c r="CC20" s="38"/>
      <c r="CD20" s="38"/>
      <c r="CE20" s="69">
        <f>SUM(CE8:CE19)</f>
        <v>11700</v>
      </c>
      <c r="CF20" s="38"/>
      <c r="CG20" s="38"/>
      <c r="CH20" s="38"/>
      <c r="CI20" s="38"/>
      <c r="CJ20" s="38"/>
      <c r="CK20" s="38"/>
      <c r="CL20" s="38"/>
    </row>
    <row r="21" spans="1:90" ht="13.7" customHeight="1">
      <c r="A21" s="50" t="str">
        <f t="shared" ref="A21:A32" si="0">A8</f>
        <v>Jan</v>
      </c>
      <c r="B21" s="41">
        <f>IF(Assumptions!$C$27&gt;12,12,Assumptions!$C$27)</f>
        <v>12</v>
      </c>
      <c r="C21" s="41">
        <f>IF(Assumptions!$C$27&gt;B21+12,B21+12,Assumptions!$C$27)</f>
        <v>24</v>
      </c>
      <c r="D21" s="41">
        <f>IF(Assumptions!$C$27&gt;C21+12,C21+12,Assumptions!$C$27)</f>
        <v>36</v>
      </c>
      <c r="E21" s="41">
        <f>IF(Assumptions!$C$27&gt;D21+12,D21+12,Assumptions!$C$27)</f>
        <v>48</v>
      </c>
      <c r="F21" s="41">
        <f>IF(Assumptions!$C$27&gt;E21+12,E21+12,Assumptions!$C$27)</f>
        <v>60</v>
      </c>
      <c r="G21" s="41">
        <f>IF(Assumptions!$C$27&gt;F21+12,F21+12,Assumptions!$C$27)</f>
        <v>60</v>
      </c>
      <c r="H21" s="41">
        <f>IF(Assumptions!$C$27&gt;G21+12,G21+12,Assumptions!$C$27)</f>
        <v>60</v>
      </c>
      <c r="I21" s="41">
        <f>IF(Assumptions!$C$27&gt;H21+12,H21+12,Assumptions!$C$27)</f>
        <v>60</v>
      </c>
      <c r="J21" s="68" t="str">
        <f t="shared" ref="J21:J32" si="1">J8</f>
        <v>Jan</v>
      </c>
      <c r="K21" s="41">
        <f>IF(Assumptions!$C$27&gt;12,12,Assumptions!$C$27)</f>
        <v>12</v>
      </c>
      <c r="L21" s="69">
        <f>IF(Assumptions!$C$27&gt;K21+12,K21+12,Assumptions!$C$27)</f>
        <v>24</v>
      </c>
      <c r="M21" s="69">
        <f>IF(Assumptions!$C$27&gt;L21+12,L21+12,Assumptions!$C$27)</f>
        <v>36</v>
      </c>
      <c r="N21" s="69">
        <f>IF(Assumptions!$C$27&gt;M21+12,M21+12,Assumptions!$C$27)</f>
        <v>48</v>
      </c>
      <c r="O21" s="69">
        <f>IF(Assumptions!$C$27&gt;N21+12,N21+12,Assumptions!$C$27)</f>
        <v>60</v>
      </c>
      <c r="P21" s="69">
        <f>IF(Assumptions!$C$27&gt;O21+12,O21+12,Assumptions!$C$27)</f>
        <v>60</v>
      </c>
      <c r="Q21" s="69">
        <f>IF(Assumptions!$C$27&gt;P21+12,P21+12,Assumptions!$C$27)</f>
        <v>60</v>
      </c>
      <c r="R21" s="69">
        <f>IF(Assumptions!$C$27&gt;Q21+12,Q21+12,Assumptions!$C$27)</f>
        <v>60</v>
      </c>
      <c r="S21" s="50" t="str">
        <f t="shared" ref="S21:S32" si="2">S8</f>
        <v>Jan</v>
      </c>
      <c r="T21" s="69">
        <f>IF(Assumptions!$C$27&gt;12,12,Assumptions!$C$27)</f>
        <v>12</v>
      </c>
      <c r="U21" s="69">
        <f>IF(Assumptions!$C$27&gt;T21+12,T21+12,Assumptions!$C$27)</f>
        <v>24</v>
      </c>
      <c r="V21" s="69">
        <f>IF(Assumptions!$C$27&gt;U21+12,U21+12,Assumptions!$C$27)</f>
        <v>36</v>
      </c>
      <c r="W21" s="69">
        <f>IF(Assumptions!$C$27&gt;V21+12,V21+12,Assumptions!$C$27)</f>
        <v>48</v>
      </c>
      <c r="X21" s="69">
        <f>IF(Assumptions!$C$27&gt;W21+12,W21+12,Assumptions!$C$27)</f>
        <v>60</v>
      </c>
      <c r="Y21" s="69">
        <f>IF(Assumptions!$C$27&gt;X21+12,X21+12,Assumptions!$C$27)</f>
        <v>60</v>
      </c>
      <c r="Z21" s="69">
        <f>IF(Assumptions!$C$27&gt;Y21+12,Y21+12,Assumptions!$C$27)</f>
        <v>60</v>
      </c>
      <c r="AA21" s="69">
        <f>IF(Assumptions!$C$27&gt;Z21+12,Z21+12,Assumptions!$C$27)</f>
        <v>60</v>
      </c>
      <c r="AB21" s="50" t="str">
        <f t="shared" ref="AB21:AB32" si="3">AB8</f>
        <v>Jan</v>
      </c>
      <c r="AC21" s="69">
        <f>IF(Assumptions!$C$27&gt;12,12,Assumptions!$C$27)</f>
        <v>12</v>
      </c>
      <c r="AD21" s="69">
        <f>IF(Assumptions!$C$27&gt;AC21+12,AC21+12,Assumptions!$C$27)</f>
        <v>24</v>
      </c>
      <c r="AE21" s="69">
        <f>IF(Assumptions!$C$27&gt;AD21+12,AD21+12,Assumptions!$C$27)</f>
        <v>36</v>
      </c>
      <c r="AF21" s="69">
        <f>IF(Assumptions!$C$27&gt;AE21+12,AE21+12,Assumptions!$C$27)</f>
        <v>48</v>
      </c>
      <c r="AG21" s="69">
        <f>IF(Assumptions!$C$27&gt;AF21+12,AF21+12,Assumptions!$C$27)</f>
        <v>60</v>
      </c>
      <c r="AH21" s="69">
        <f>IF(Assumptions!$C$27&gt;AG21+12,AG21+12,Assumptions!$C$27)</f>
        <v>60</v>
      </c>
      <c r="AI21" s="69">
        <f>IF(Assumptions!$C$27&gt;AH21+12,AH21+12,Assumptions!$C$27)</f>
        <v>60</v>
      </c>
      <c r="AJ21" s="69">
        <f>IF(Assumptions!$C$27&gt;AI21+12,AI21+12,Assumptions!$C$27)</f>
        <v>60</v>
      </c>
      <c r="AK21" s="50" t="str">
        <f t="shared" ref="AK21:AK32" si="4">AK8</f>
        <v>Jan</v>
      </c>
      <c r="AL21" s="69">
        <f>IF(Assumptions!$C$27&gt;12,12,Assumptions!$C$27)</f>
        <v>12</v>
      </c>
      <c r="AM21" s="69">
        <f>IF(Assumptions!$C$27&gt;AL21+12,AL21+12,Assumptions!$C$27)</f>
        <v>24</v>
      </c>
      <c r="AN21" s="69">
        <f>IF(Assumptions!$C$27&gt;AM21+12,AM21+12,Assumptions!$C$27)</f>
        <v>36</v>
      </c>
      <c r="AO21" s="69">
        <f>IF(Assumptions!$C$27&gt;AN21+12,AN21+12,Assumptions!$C$27)</f>
        <v>48</v>
      </c>
      <c r="AP21" s="69">
        <f>IF(Assumptions!$C$27&gt;AO21+12,AO21+12,Assumptions!$C$27)</f>
        <v>60</v>
      </c>
      <c r="AQ21" s="69">
        <f>IF(Assumptions!$C$27&gt;AP21+12,AP21+12,Assumptions!$C$27)</f>
        <v>60</v>
      </c>
      <c r="AR21" s="69">
        <f>IF(Assumptions!$C$27&gt;AQ21+12,AQ21+12,Assumptions!$C$27)</f>
        <v>60</v>
      </c>
      <c r="AS21" s="69">
        <f>IF(Assumptions!$C$27&gt;AR21+12,AR21+12,Assumptions!$C$27)</f>
        <v>60</v>
      </c>
      <c r="AT21" s="50" t="str">
        <f t="shared" ref="AT21:AT32" si="5">AT8</f>
        <v>Jan</v>
      </c>
      <c r="AU21" s="69">
        <f>IF(Assumptions!$C$27&gt;12,12,Assumptions!$C$27)</f>
        <v>12</v>
      </c>
      <c r="AV21" s="69">
        <f>IF(Assumptions!$C$27&gt;AU21+12,AU21+12,Assumptions!$C$27)</f>
        <v>24</v>
      </c>
      <c r="AW21" s="69">
        <f>IF(Assumptions!$C$27&gt;AV21+12,AV21+12,Assumptions!$C$27)</f>
        <v>36</v>
      </c>
      <c r="AX21" s="69">
        <f>IF(Assumptions!$C$27&gt;AW21+12,AW21+12,Assumptions!$C$27)</f>
        <v>48</v>
      </c>
      <c r="AY21" s="69">
        <f>IF(Assumptions!$C$27&gt;AX21+12,AX21+12,Assumptions!$C$27)</f>
        <v>60</v>
      </c>
      <c r="AZ21" s="69">
        <f>IF(Assumptions!$C$27&gt;AY21+12,AY21+12,Assumptions!$C$27)</f>
        <v>60</v>
      </c>
      <c r="BA21" s="69">
        <f>IF(Assumptions!$C$27&gt;AZ21+12,AZ21+12,Assumptions!$C$27)</f>
        <v>60</v>
      </c>
      <c r="BB21" s="69">
        <f>IF(Assumptions!$C$27&gt;BA21+12,BA21+12,Assumptions!$C$27)</f>
        <v>60</v>
      </c>
      <c r="BC21" s="50" t="str">
        <f t="shared" ref="BC21:BC32" si="6">BC8</f>
        <v>Jan</v>
      </c>
      <c r="BD21" s="69">
        <f>IF(Assumptions!$C$27&gt;12,12,Assumptions!$C$27)</f>
        <v>12</v>
      </c>
      <c r="BE21" s="69">
        <f>IF(Assumptions!$C$27&gt;BD21+12,BD21+12,Assumptions!$C$27)</f>
        <v>24</v>
      </c>
      <c r="BF21" s="69">
        <f>IF(Assumptions!$C$27&gt;BE21+12,BE21+12,Assumptions!$C$27)</f>
        <v>36</v>
      </c>
      <c r="BG21" s="69">
        <f>IF(Assumptions!$C$27&gt;BF21+12,BF21+12,Assumptions!$C$27)</f>
        <v>48</v>
      </c>
      <c r="BH21" s="69">
        <f>IF(Assumptions!$C$27&gt;BG21+12,BG21+12,Assumptions!$C$27)</f>
        <v>60</v>
      </c>
      <c r="BI21" s="69">
        <f>IF(Assumptions!$C$27&gt;BH21+12,BH21+12,Assumptions!$C$27)</f>
        <v>60</v>
      </c>
      <c r="BJ21" s="69">
        <f>IF(Assumptions!$C$27&gt;BI21+12,BI21+12,Assumptions!$C$27)</f>
        <v>60</v>
      </c>
      <c r="BK21" s="69">
        <f>IF(Assumptions!$C$27&gt;BJ21+12,BJ21+12,Assumptions!$C$27)</f>
        <v>60</v>
      </c>
      <c r="BL21" s="50" t="str">
        <f t="shared" ref="BL21:BL32" si="7">BL8</f>
        <v>Jan</v>
      </c>
      <c r="BM21" s="69">
        <f>IF(Assumptions!$C$27&gt;12,12,Assumptions!$C$27)</f>
        <v>12</v>
      </c>
      <c r="BN21" s="69">
        <f>IF(Assumptions!$C$27&gt;BM21+12,BM21+12,Assumptions!$C$27)</f>
        <v>24</v>
      </c>
      <c r="BO21" s="69">
        <f>IF(Assumptions!$C$27&gt;BN21+12,BN21+12,Assumptions!$C$27)</f>
        <v>36</v>
      </c>
      <c r="BP21" s="69">
        <f>IF(Assumptions!$C$27&gt;BO21+12,BO21+12,Assumptions!$C$27)</f>
        <v>48</v>
      </c>
      <c r="BQ21" s="69">
        <f>IF(Assumptions!$C$27&gt;BP21+12,BP21+12,Assumptions!$C$27)</f>
        <v>60</v>
      </c>
      <c r="BR21" s="69">
        <f>IF(Assumptions!$C$27&gt;BQ21+12,BQ21+12,Assumptions!$C$27)</f>
        <v>60</v>
      </c>
      <c r="BS21" s="69">
        <f>IF(Assumptions!$C$27&gt;BR21+12,BR21+12,Assumptions!$C$27)</f>
        <v>60</v>
      </c>
      <c r="BT21" s="69">
        <f>IF(Assumptions!$C$27&gt;BS21+12,BS21+12,Assumptions!$C$27)</f>
        <v>60</v>
      </c>
      <c r="BU21" s="50" t="str">
        <f t="shared" ref="BU21:BU32" si="8">BU8</f>
        <v>Jan</v>
      </c>
      <c r="BV21" s="69">
        <f>IF(Assumptions!$C$27&gt;12,12,Assumptions!$C$27)</f>
        <v>12</v>
      </c>
      <c r="BW21" s="69">
        <f>IF(Assumptions!$C$27&gt;BV21+12,BV21+12,Assumptions!$C$27)</f>
        <v>24</v>
      </c>
      <c r="BX21" s="69">
        <f>IF(Assumptions!$C$27&gt;BW21+12,BW21+12,Assumptions!$C$27)</f>
        <v>36</v>
      </c>
      <c r="BY21" s="69">
        <f>IF(Assumptions!$C$27&gt;BX21+12,BX21+12,Assumptions!$C$27)</f>
        <v>48</v>
      </c>
      <c r="BZ21" s="69">
        <f>IF(Assumptions!$C$27&gt;BY21+12,BY21+12,Assumptions!$C$27)</f>
        <v>60</v>
      </c>
      <c r="CA21" s="69">
        <f>IF(Assumptions!$C$27&gt;BZ21+12,BZ21+12,Assumptions!$C$27)</f>
        <v>60</v>
      </c>
      <c r="CB21" s="69">
        <f>IF(Assumptions!$C$27&gt;CA21+12,CA21+12,Assumptions!$C$27)</f>
        <v>60</v>
      </c>
      <c r="CC21" s="69">
        <f>IF(Assumptions!$C$27&gt;CB21+12,CB21+12,Assumptions!$C$27)</f>
        <v>60</v>
      </c>
      <c r="CD21" s="50" t="str">
        <f t="shared" ref="CD21:CD32" si="9">CD8</f>
        <v>Jan</v>
      </c>
      <c r="CE21" s="69">
        <f>IF(Assumptions!$C$27&gt;12,12,Assumptions!$C$27)</f>
        <v>12</v>
      </c>
      <c r="CF21" s="69">
        <f>IF(Assumptions!$C$27&gt;CE21+12,CE21+12,Assumptions!$C$27)</f>
        <v>24</v>
      </c>
      <c r="CG21" s="69">
        <f>IF(Assumptions!$C$27&gt;CF21+12,CF21+12,Assumptions!$C$27)</f>
        <v>36</v>
      </c>
      <c r="CH21" s="69">
        <f>IF(Assumptions!$C$27&gt;CG21+12,CG21+12,Assumptions!$C$27)</f>
        <v>48</v>
      </c>
      <c r="CI21" s="69">
        <f>IF(Assumptions!$C$27&gt;CH21+12,CH21+12,Assumptions!$C$27)</f>
        <v>60</v>
      </c>
      <c r="CJ21" s="69">
        <f>IF(Assumptions!$C$27&gt;CI21+12,CI21+12,Assumptions!$C$27)</f>
        <v>60</v>
      </c>
      <c r="CK21" s="69">
        <f>IF(Assumptions!$C$27&gt;CJ21+12,CJ21+12,Assumptions!$C$27)</f>
        <v>60</v>
      </c>
      <c r="CL21" s="69">
        <f>IF(Assumptions!$C$27&gt;CK21+12,CK21+12,Assumptions!$C$27)</f>
        <v>60</v>
      </c>
    </row>
    <row r="22" spans="1:90" ht="13.7" customHeight="1">
      <c r="A22" s="50" t="str">
        <f t="shared" si="0"/>
        <v>Feb</v>
      </c>
      <c r="B22" s="41">
        <f>IF(Assumptions!$C$27&gt;11,11,Assumptions!$C$27)</f>
        <v>11</v>
      </c>
      <c r="C22" s="41">
        <f>IF(Assumptions!$C$27&gt;B22+12,B22+12,Assumptions!$C$27)</f>
        <v>23</v>
      </c>
      <c r="D22" s="41">
        <f>IF(Assumptions!$C$27&gt;C22+12,C22+12,Assumptions!$C$27)</f>
        <v>35</v>
      </c>
      <c r="E22" s="41">
        <f>IF(Assumptions!$C$27&gt;D22+12,D22+12,Assumptions!$C$27)</f>
        <v>47</v>
      </c>
      <c r="F22" s="41">
        <f>IF(Assumptions!$C$27&gt;E22+12,E22+12,Assumptions!$C$27)</f>
        <v>59</v>
      </c>
      <c r="G22" s="41">
        <f>IF(Assumptions!$C$27&gt;F22+12,F22+12,Assumptions!$C$27)</f>
        <v>60</v>
      </c>
      <c r="H22" s="41">
        <f>IF(Assumptions!$C$27&gt;G22+12,G22+12,Assumptions!$C$27)</f>
        <v>60</v>
      </c>
      <c r="I22" s="41">
        <f>IF(Assumptions!$C$27&gt;H22+12,H22+12,Assumptions!$C$27)</f>
        <v>60</v>
      </c>
      <c r="J22" s="68" t="str">
        <f t="shared" si="1"/>
        <v>Feb</v>
      </c>
      <c r="K22" s="41">
        <f>IF(Assumptions!$C$27&gt;11,11,Assumptions!$C$27)</f>
        <v>11</v>
      </c>
      <c r="L22" s="69">
        <f>IF(Assumptions!$C$27&gt;K22+12,K22+12,Assumptions!$C$27)</f>
        <v>23</v>
      </c>
      <c r="M22" s="69">
        <f>IF(Assumptions!$C$27&gt;L22+12,L22+12,Assumptions!$C$27)</f>
        <v>35</v>
      </c>
      <c r="N22" s="69">
        <f>IF(Assumptions!$C$27&gt;M22+12,M22+12,Assumptions!$C$27)</f>
        <v>47</v>
      </c>
      <c r="O22" s="69">
        <f>IF(Assumptions!$C$27&gt;N22+12,N22+12,Assumptions!$C$27)</f>
        <v>59</v>
      </c>
      <c r="P22" s="69">
        <f>IF(Assumptions!$C$27&gt;O22+12,O22+12,Assumptions!$C$27)</f>
        <v>60</v>
      </c>
      <c r="Q22" s="69">
        <f>IF(Assumptions!$C$27&gt;P22+12,P22+12,Assumptions!$C$27)</f>
        <v>60</v>
      </c>
      <c r="R22" s="69">
        <f>IF(Assumptions!$C$27&gt;Q22+12,Q22+12,Assumptions!$C$27)</f>
        <v>60</v>
      </c>
      <c r="S22" s="50" t="str">
        <f t="shared" si="2"/>
        <v>Feb</v>
      </c>
      <c r="T22" s="69">
        <f>IF(Assumptions!$C$27&gt;11,11,Assumptions!$C$27)</f>
        <v>11</v>
      </c>
      <c r="U22" s="69">
        <f>IF(Assumptions!$C$27&gt;T22+12,T22+12,Assumptions!$C$27)</f>
        <v>23</v>
      </c>
      <c r="V22" s="69">
        <f>IF(Assumptions!$C$27&gt;U22+12,U22+12,Assumptions!$C$27)</f>
        <v>35</v>
      </c>
      <c r="W22" s="69">
        <f>IF(Assumptions!$C$27&gt;V22+12,V22+12,Assumptions!$C$27)</f>
        <v>47</v>
      </c>
      <c r="X22" s="69">
        <f>IF(Assumptions!$C$27&gt;W22+12,W22+12,Assumptions!$C$27)</f>
        <v>59</v>
      </c>
      <c r="Y22" s="69">
        <f>IF(Assumptions!$C$27&gt;X22+12,X22+12,Assumptions!$C$27)</f>
        <v>60</v>
      </c>
      <c r="Z22" s="69">
        <f>IF(Assumptions!$C$27&gt;Y22+12,Y22+12,Assumptions!$C$27)</f>
        <v>60</v>
      </c>
      <c r="AA22" s="69">
        <f>IF(Assumptions!$C$27&gt;Z22+12,Z22+12,Assumptions!$C$27)</f>
        <v>60</v>
      </c>
      <c r="AB22" s="50" t="str">
        <f t="shared" si="3"/>
        <v>Feb</v>
      </c>
      <c r="AC22" s="69">
        <f>IF(Assumptions!$C$27&gt;11,11,Assumptions!$C$27)</f>
        <v>11</v>
      </c>
      <c r="AD22" s="69">
        <f>IF(Assumptions!$C$27&gt;AC22+12,AC22+12,Assumptions!$C$27)</f>
        <v>23</v>
      </c>
      <c r="AE22" s="69">
        <f>IF(Assumptions!$C$27&gt;AD22+12,AD22+12,Assumptions!$C$27)</f>
        <v>35</v>
      </c>
      <c r="AF22" s="69">
        <f>IF(Assumptions!$C$27&gt;AE22+12,AE22+12,Assumptions!$C$27)</f>
        <v>47</v>
      </c>
      <c r="AG22" s="69">
        <f>IF(Assumptions!$C$27&gt;AF22+12,AF22+12,Assumptions!$C$27)</f>
        <v>59</v>
      </c>
      <c r="AH22" s="69">
        <f>IF(Assumptions!$C$27&gt;AG22+12,AG22+12,Assumptions!$C$27)</f>
        <v>60</v>
      </c>
      <c r="AI22" s="69">
        <f>IF(Assumptions!$C$27&gt;AH22+12,AH22+12,Assumptions!$C$27)</f>
        <v>60</v>
      </c>
      <c r="AJ22" s="69">
        <f>IF(Assumptions!$C$27&gt;AI22+12,AI22+12,Assumptions!$C$27)</f>
        <v>60</v>
      </c>
      <c r="AK22" s="50" t="str">
        <f t="shared" si="4"/>
        <v>Feb</v>
      </c>
      <c r="AL22" s="69">
        <f>IF(Assumptions!$C$27&gt;11,11,Assumptions!$C$27)</f>
        <v>11</v>
      </c>
      <c r="AM22" s="69">
        <f>IF(Assumptions!$C$27&gt;AL22+12,AL22+12,Assumptions!$C$27)</f>
        <v>23</v>
      </c>
      <c r="AN22" s="69">
        <f>IF(Assumptions!$C$27&gt;AM22+12,AM22+12,Assumptions!$C$27)</f>
        <v>35</v>
      </c>
      <c r="AO22" s="69">
        <f>IF(Assumptions!$C$27&gt;AN22+12,AN22+12,Assumptions!$C$27)</f>
        <v>47</v>
      </c>
      <c r="AP22" s="69">
        <f>IF(Assumptions!$C$27&gt;AO22+12,AO22+12,Assumptions!$C$27)</f>
        <v>59</v>
      </c>
      <c r="AQ22" s="69">
        <f>IF(Assumptions!$C$27&gt;AP22+12,AP22+12,Assumptions!$C$27)</f>
        <v>60</v>
      </c>
      <c r="AR22" s="69">
        <f>IF(Assumptions!$C$27&gt;AQ22+12,AQ22+12,Assumptions!$C$27)</f>
        <v>60</v>
      </c>
      <c r="AS22" s="69">
        <f>IF(Assumptions!$C$27&gt;AR22+12,AR22+12,Assumptions!$C$27)</f>
        <v>60</v>
      </c>
      <c r="AT22" s="50" t="str">
        <f t="shared" si="5"/>
        <v>Feb</v>
      </c>
      <c r="AU22" s="69">
        <f>IF(Assumptions!$C$27&gt;11,11,Assumptions!$C$27)</f>
        <v>11</v>
      </c>
      <c r="AV22" s="69">
        <f>IF(Assumptions!$C$27&gt;AU22+12,AU22+12,Assumptions!$C$27)</f>
        <v>23</v>
      </c>
      <c r="AW22" s="69">
        <f>IF(Assumptions!$C$27&gt;AV22+12,AV22+12,Assumptions!$C$27)</f>
        <v>35</v>
      </c>
      <c r="AX22" s="69">
        <f>IF(Assumptions!$C$27&gt;AW22+12,AW22+12,Assumptions!$C$27)</f>
        <v>47</v>
      </c>
      <c r="AY22" s="69">
        <f>IF(Assumptions!$C$27&gt;AX22+12,AX22+12,Assumptions!$C$27)</f>
        <v>59</v>
      </c>
      <c r="AZ22" s="69">
        <f>IF(Assumptions!$C$27&gt;AY22+12,AY22+12,Assumptions!$C$27)</f>
        <v>60</v>
      </c>
      <c r="BA22" s="69">
        <f>IF(Assumptions!$C$27&gt;AZ22+12,AZ22+12,Assumptions!$C$27)</f>
        <v>60</v>
      </c>
      <c r="BB22" s="69">
        <f>IF(Assumptions!$C$27&gt;BA22+12,BA22+12,Assumptions!$C$27)</f>
        <v>60</v>
      </c>
      <c r="BC22" s="50" t="str">
        <f t="shared" si="6"/>
        <v>Feb</v>
      </c>
      <c r="BD22" s="69">
        <f>IF(Assumptions!$C$27&gt;11,11,Assumptions!$C$27)</f>
        <v>11</v>
      </c>
      <c r="BE22" s="69">
        <f>IF(Assumptions!$C$27&gt;BD22+12,BD22+12,Assumptions!$C$27)</f>
        <v>23</v>
      </c>
      <c r="BF22" s="69">
        <f>IF(Assumptions!$C$27&gt;BE22+12,BE22+12,Assumptions!$C$27)</f>
        <v>35</v>
      </c>
      <c r="BG22" s="69">
        <f>IF(Assumptions!$C$27&gt;BF22+12,BF22+12,Assumptions!$C$27)</f>
        <v>47</v>
      </c>
      <c r="BH22" s="69">
        <f>IF(Assumptions!$C$27&gt;BG22+12,BG22+12,Assumptions!$C$27)</f>
        <v>59</v>
      </c>
      <c r="BI22" s="69">
        <f>IF(Assumptions!$C$27&gt;BH22+12,BH22+12,Assumptions!$C$27)</f>
        <v>60</v>
      </c>
      <c r="BJ22" s="69">
        <f>IF(Assumptions!$C$27&gt;BI22+12,BI22+12,Assumptions!$C$27)</f>
        <v>60</v>
      </c>
      <c r="BK22" s="69">
        <f>IF(Assumptions!$C$27&gt;BJ22+12,BJ22+12,Assumptions!$C$27)</f>
        <v>60</v>
      </c>
      <c r="BL22" s="50" t="str">
        <f t="shared" si="7"/>
        <v>Feb</v>
      </c>
      <c r="BM22" s="69">
        <f>IF(Assumptions!$C$27&gt;11,11,Assumptions!$C$27)</f>
        <v>11</v>
      </c>
      <c r="BN22" s="69">
        <f>IF(Assumptions!$C$27&gt;BM22+12,BM22+12,Assumptions!$C$27)</f>
        <v>23</v>
      </c>
      <c r="BO22" s="69">
        <f>IF(Assumptions!$C$27&gt;BN22+12,BN22+12,Assumptions!$C$27)</f>
        <v>35</v>
      </c>
      <c r="BP22" s="69">
        <f>IF(Assumptions!$C$27&gt;BO22+12,BO22+12,Assumptions!$C$27)</f>
        <v>47</v>
      </c>
      <c r="BQ22" s="69">
        <f>IF(Assumptions!$C$27&gt;BP22+12,BP22+12,Assumptions!$C$27)</f>
        <v>59</v>
      </c>
      <c r="BR22" s="69">
        <f>IF(Assumptions!$C$27&gt;BQ22+12,BQ22+12,Assumptions!$C$27)</f>
        <v>60</v>
      </c>
      <c r="BS22" s="69">
        <f>IF(Assumptions!$C$27&gt;BR22+12,BR22+12,Assumptions!$C$27)</f>
        <v>60</v>
      </c>
      <c r="BT22" s="69">
        <f>IF(Assumptions!$C$27&gt;BS22+12,BS22+12,Assumptions!$C$27)</f>
        <v>60</v>
      </c>
      <c r="BU22" s="50" t="str">
        <f t="shared" si="8"/>
        <v>Feb</v>
      </c>
      <c r="BV22" s="69">
        <f>IF(Assumptions!$C$27&gt;11,11,Assumptions!$C$27)</f>
        <v>11</v>
      </c>
      <c r="BW22" s="69">
        <f>IF(Assumptions!$C$27&gt;BV22+12,BV22+12,Assumptions!$C$27)</f>
        <v>23</v>
      </c>
      <c r="BX22" s="69">
        <f>IF(Assumptions!$C$27&gt;BW22+12,BW22+12,Assumptions!$C$27)</f>
        <v>35</v>
      </c>
      <c r="BY22" s="69">
        <f>IF(Assumptions!$C$27&gt;BX22+12,BX22+12,Assumptions!$C$27)</f>
        <v>47</v>
      </c>
      <c r="BZ22" s="69">
        <f>IF(Assumptions!$C$27&gt;BY22+12,BY22+12,Assumptions!$C$27)</f>
        <v>59</v>
      </c>
      <c r="CA22" s="69">
        <f>IF(Assumptions!$C$27&gt;BZ22+12,BZ22+12,Assumptions!$C$27)</f>
        <v>60</v>
      </c>
      <c r="CB22" s="69">
        <f>IF(Assumptions!$C$27&gt;CA22+12,CA22+12,Assumptions!$C$27)</f>
        <v>60</v>
      </c>
      <c r="CC22" s="69">
        <f>IF(Assumptions!$C$27&gt;CB22+12,CB22+12,Assumptions!$C$27)</f>
        <v>60</v>
      </c>
      <c r="CD22" s="50" t="str">
        <f t="shared" si="9"/>
        <v>Feb</v>
      </c>
      <c r="CE22" s="69">
        <f>IF(Assumptions!$C$27&gt;11,11,Assumptions!$C$27)</f>
        <v>11</v>
      </c>
      <c r="CF22" s="69">
        <f>IF(Assumptions!$C$27&gt;CE22+12,CE22+12,Assumptions!$C$27)</f>
        <v>23</v>
      </c>
      <c r="CG22" s="69">
        <f>IF(Assumptions!$C$27&gt;CF22+12,CF22+12,Assumptions!$C$27)</f>
        <v>35</v>
      </c>
      <c r="CH22" s="69">
        <f>IF(Assumptions!$C$27&gt;CG22+12,CG22+12,Assumptions!$C$27)</f>
        <v>47</v>
      </c>
      <c r="CI22" s="69">
        <f>IF(Assumptions!$C$27&gt;CH22+12,CH22+12,Assumptions!$C$27)</f>
        <v>59</v>
      </c>
      <c r="CJ22" s="69">
        <f>IF(Assumptions!$C$27&gt;CI22+12,CI22+12,Assumptions!$C$27)</f>
        <v>60</v>
      </c>
      <c r="CK22" s="69">
        <f>IF(Assumptions!$C$27&gt;CJ22+12,CJ22+12,Assumptions!$C$27)</f>
        <v>60</v>
      </c>
      <c r="CL22" s="69">
        <f>IF(Assumptions!$C$27&gt;CK22+12,CK22+12,Assumptions!$C$27)</f>
        <v>60</v>
      </c>
    </row>
    <row r="23" spans="1:90" ht="13.7" customHeight="1">
      <c r="A23" s="50" t="str">
        <f t="shared" si="0"/>
        <v>Mar</v>
      </c>
      <c r="B23" s="41">
        <f>IF(Assumptions!$C$27&gt;10,10,Assumptions!$C$27)</f>
        <v>10</v>
      </c>
      <c r="C23" s="41">
        <f>IF(Assumptions!$C$27&gt;B23+12,B23+12,Assumptions!$C$27)</f>
        <v>22</v>
      </c>
      <c r="D23" s="41">
        <f>IF(Assumptions!$C$27&gt;C23+12,C23+12,Assumptions!$C$27)</f>
        <v>34</v>
      </c>
      <c r="E23" s="41">
        <f>IF(Assumptions!$C$27&gt;D23+12,D23+12,Assumptions!$C$27)</f>
        <v>46</v>
      </c>
      <c r="F23" s="41">
        <f>IF(Assumptions!$C$27&gt;E23+12,E23+12,Assumptions!$C$27)</f>
        <v>58</v>
      </c>
      <c r="G23" s="41">
        <f>IF(Assumptions!$C$27&gt;F23+12,F23+12,Assumptions!$C$27)</f>
        <v>60</v>
      </c>
      <c r="H23" s="41">
        <f>IF(Assumptions!$C$27&gt;G23+12,G23+12,Assumptions!$C$27)</f>
        <v>60</v>
      </c>
      <c r="I23" s="41">
        <f>IF(Assumptions!$C$27&gt;H23+12,H23+12,Assumptions!$C$27)</f>
        <v>60</v>
      </c>
      <c r="J23" s="68" t="str">
        <f t="shared" si="1"/>
        <v>Mar</v>
      </c>
      <c r="K23" s="41">
        <f>IF(Assumptions!$C$27&gt;10,10,Assumptions!$C$27)</f>
        <v>10</v>
      </c>
      <c r="L23" s="69">
        <f>IF(Assumptions!$C$27&gt;K23+12,K23+12,Assumptions!$C$27)</f>
        <v>22</v>
      </c>
      <c r="M23" s="69">
        <f>IF(Assumptions!$C$27&gt;L23+12,L23+12,Assumptions!$C$27)</f>
        <v>34</v>
      </c>
      <c r="N23" s="69">
        <f>IF(Assumptions!$C$27&gt;M23+12,M23+12,Assumptions!$C$27)</f>
        <v>46</v>
      </c>
      <c r="O23" s="69">
        <f>IF(Assumptions!$C$27&gt;N23+12,N23+12,Assumptions!$C$27)</f>
        <v>58</v>
      </c>
      <c r="P23" s="69">
        <f>IF(Assumptions!$C$27&gt;O23+12,O23+12,Assumptions!$C$27)</f>
        <v>60</v>
      </c>
      <c r="Q23" s="69">
        <f>IF(Assumptions!$C$27&gt;P23+12,P23+12,Assumptions!$C$27)</f>
        <v>60</v>
      </c>
      <c r="R23" s="69">
        <f>IF(Assumptions!$C$27&gt;Q23+12,Q23+12,Assumptions!$C$27)</f>
        <v>60</v>
      </c>
      <c r="S23" s="50" t="str">
        <f t="shared" si="2"/>
        <v>Mar</v>
      </c>
      <c r="T23" s="69">
        <f>IF(Assumptions!$C$27&gt;10,10,Assumptions!$C$27)</f>
        <v>10</v>
      </c>
      <c r="U23" s="69">
        <f>IF(Assumptions!$C$27&gt;T23+12,T23+12,Assumptions!$C$27)</f>
        <v>22</v>
      </c>
      <c r="V23" s="69">
        <f>IF(Assumptions!$C$27&gt;U23+12,U23+12,Assumptions!$C$27)</f>
        <v>34</v>
      </c>
      <c r="W23" s="69">
        <f>IF(Assumptions!$C$27&gt;V23+12,V23+12,Assumptions!$C$27)</f>
        <v>46</v>
      </c>
      <c r="X23" s="69">
        <f>IF(Assumptions!$C$27&gt;W23+12,W23+12,Assumptions!$C$27)</f>
        <v>58</v>
      </c>
      <c r="Y23" s="69">
        <f>IF(Assumptions!$C$27&gt;X23+12,X23+12,Assumptions!$C$27)</f>
        <v>60</v>
      </c>
      <c r="Z23" s="69">
        <f>IF(Assumptions!$C$27&gt;Y23+12,Y23+12,Assumptions!$C$27)</f>
        <v>60</v>
      </c>
      <c r="AA23" s="69">
        <f>IF(Assumptions!$C$27&gt;Z23+12,Z23+12,Assumptions!$C$27)</f>
        <v>60</v>
      </c>
      <c r="AB23" s="50" t="str">
        <f t="shared" si="3"/>
        <v>Mar</v>
      </c>
      <c r="AC23" s="69">
        <f>IF(Assumptions!$C$27&gt;10,10,Assumptions!$C$27)</f>
        <v>10</v>
      </c>
      <c r="AD23" s="69">
        <f>IF(Assumptions!$C$27&gt;AC23+12,AC23+12,Assumptions!$C$27)</f>
        <v>22</v>
      </c>
      <c r="AE23" s="69">
        <f>IF(Assumptions!$C$27&gt;AD23+12,AD23+12,Assumptions!$C$27)</f>
        <v>34</v>
      </c>
      <c r="AF23" s="69">
        <f>IF(Assumptions!$C$27&gt;AE23+12,AE23+12,Assumptions!$C$27)</f>
        <v>46</v>
      </c>
      <c r="AG23" s="69">
        <f>IF(Assumptions!$C$27&gt;AF23+12,AF23+12,Assumptions!$C$27)</f>
        <v>58</v>
      </c>
      <c r="AH23" s="69">
        <f>IF(Assumptions!$C$27&gt;AG23+12,AG23+12,Assumptions!$C$27)</f>
        <v>60</v>
      </c>
      <c r="AI23" s="69">
        <f>IF(Assumptions!$C$27&gt;AH23+12,AH23+12,Assumptions!$C$27)</f>
        <v>60</v>
      </c>
      <c r="AJ23" s="69">
        <f>IF(Assumptions!$C$27&gt;AI23+12,AI23+12,Assumptions!$C$27)</f>
        <v>60</v>
      </c>
      <c r="AK23" s="50" t="str">
        <f t="shared" si="4"/>
        <v>Mar</v>
      </c>
      <c r="AL23" s="69">
        <f>IF(Assumptions!$C$27&gt;10,10,Assumptions!$C$27)</f>
        <v>10</v>
      </c>
      <c r="AM23" s="69">
        <f>IF(Assumptions!$C$27&gt;AL23+12,AL23+12,Assumptions!$C$27)</f>
        <v>22</v>
      </c>
      <c r="AN23" s="69">
        <f>IF(Assumptions!$C$27&gt;AM23+12,AM23+12,Assumptions!$C$27)</f>
        <v>34</v>
      </c>
      <c r="AO23" s="69">
        <f>IF(Assumptions!$C$27&gt;AN23+12,AN23+12,Assumptions!$C$27)</f>
        <v>46</v>
      </c>
      <c r="AP23" s="69">
        <f>IF(Assumptions!$C$27&gt;AO23+12,AO23+12,Assumptions!$C$27)</f>
        <v>58</v>
      </c>
      <c r="AQ23" s="69">
        <f>IF(Assumptions!$C$27&gt;AP23+12,AP23+12,Assumptions!$C$27)</f>
        <v>60</v>
      </c>
      <c r="AR23" s="69">
        <f>IF(Assumptions!$C$27&gt;AQ23+12,AQ23+12,Assumptions!$C$27)</f>
        <v>60</v>
      </c>
      <c r="AS23" s="69">
        <f>IF(Assumptions!$C$27&gt;AR23+12,AR23+12,Assumptions!$C$27)</f>
        <v>60</v>
      </c>
      <c r="AT23" s="50" t="str">
        <f t="shared" si="5"/>
        <v>Mar</v>
      </c>
      <c r="AU23" s="69">
        <f>IF(Assumptions!$C$27&gt;10,10,Assumptions!$C$27)</f>
        <v>10</v>
      </c>
      <c r="AV23" s="69">
        <f>IF(Assumptions!$C$27&gt;AU23+12,AU23+12,Assumptions!$C$27)</f>
        <v>22</v>
      </c>
      <c r="AW23" s="69">
        <f>IF(Assumptions!$C$27&gt;AV23+12,AV23+12,Assumptions!$C$27)</f>
        <v>34</v>
      </c>
      <c r="AX23" s="69">
        <f>IF(Assumptions!$C$27&gt;AW23+12,AW23+12,Assumptions!$C$27)</f>
        <v>46</v>
      </c>
      <c r="AY23" s="69">
        <f>IF(Assumptions!$C$27&gt;AX23+12,AX23+12,Assumptions!$C$27)</f>
        <v>58</v>
      </c>
      <c r="AZ23" s="69">
        <f>IF(Assumptions!$C$27&gt;AY23+12,AY23+12,Assumptions!$C$27)</f>
        <v>60</v>
      </c>
      <c r="BA23" s="69">
        <f>IF(Assumptions!$C$27&gt;AZ23+12,AZ23+12,Assumptions!$C$27)</f>
        <v>60</v>
      </c>
      <c r="BB23" s="69">
        <f>IF(Assumptions!$C$27&gt;BA23+12,BA23+12,Assumptions!$C$27)</f>
        <v>60</v>
      </c>
      <c r="BC23" s="50" t="str">
        <f t="shared" si="6"/>
        <v>Mar</v>
      </c>
      <c r="BD23" s="69">
        <f>IF(Assumptions!$C$27&gt;10,10,Assumptions!$C$27)</f>
        <v>10</v>
      </c>
      <c r="BE23" s="69">
        <f>IF(Assumptions!$C$27&gt;BD23+12,BD23+12,Assumptions!$C$27)</f>
        <v>22</v>
      </c>
      <c r="BF23" s="69">
        <f>IF(Assumptions!$C$27&gt;BE23+12,BE23+12,Assumptions!$C$27)</f>
        <v>34</v>
      </c>
      <c r="BG23" s="69">
        <f>IF(Assumptions!$C$27&gt;BF23+12,BF23+12,Assumptions!$C$27)</f>
        <v>46</v>
      </c>
      <c r="BH23" s="69">
        <f>IF(Assumptions!$C$27&gt;BG23+12,BG23+12,Assumptions!$C$27)</f>
        <v>58</v>
      </c>
      <c r="BI23" s="69">
        <f>IF(Assumptions!$C$27&gt;BH23+12,BH23+12,Assumptions!$C$27)</f>
        <v>60</v>
      </c>
      <c r="BJ23" s="69">
        <f>IF(Assumptions!$C$27&gt;BI23+12,BI23+12,Assumptions!$C$27)</f>
        <v>60</v>
      </c>
      <c r="BK23" s="69">
        <f>IF(Assumptions!$C$27&gt;BJ23+12,BJ23+12,Assumptions!$C$27)</f>
        <v>60</v>
      </c>
      <c r="BL23" s="50" t="str">
        <f t="shared" si="7"/>
        <v>Mar</v>
      </c>
      <c r="BM23" s="69">
        <f>IF(Assumptions!$C$27&gt;10,10,Assumptions!$C$27)</f>
        <v>10</v>
      </c>
      <c r="BN23" s="69">
        <f>IF(Assumptions!$C$27&gt;BM23+12,BM23+12,Assumptions!$C$27)</f>
        <v>22</v>
      </c>
      <c r="BO23" s="69">
        <f>IF(Assumptions!$C$27&gt;BN23+12,BN23+12,Assumptions!$C$27)</f>
        <v>34</v>
      </c>
      <c r="BP23" s="69">
        <f>IF(Assumptions!$C$27&gt;BO23+12,BO23+12,Assumptions!$C$27)</f>
        <v>46</v>
      </c>
      <c r="BQ23" s="69">
        <f>IF(Assumptions!$C$27&gt;BP23+12,BP23+12,Assumptions!$C$27)</f>
        <v>58</v>
      </c>
      <c r="BR23" s="69">
        <f>IF(Assumptions!$C$27&gt;BQ23+12,BQ23+12,Assumptions!$C$27)</f>
        <v>60</v>
      </c>
      <c r="BS23" s="69">
        <f>IF(Assumptions!$C$27&gt;BR23+12,BR23+12,Assumptions!$C$27)</f>
        <v>60</v>
      </c>
      <c r="BT23" s="69">
        <f>IF(Assumptions!$C$27&gt;BS23+12,BS23+12,Assumptions!$C$27)</f>
        <v>60</v>
      </c>
      <c r="BU23" s="50" t="str">
        <f t="shared" si="8"/>
        <v>Mar</v>
      </c>
      <c r="BV23" s="69">
        <f>IF(Assumptions!$C$27&gt;10,10,Assumptions!$C$27)</f>
        <v>10</v>
      </c>
      <c r="BW23" s="69">
        <f>IF(Assumptions!$C$27&gt;BV23+12,BV23+12,Assumptions!$C$27)</f>
        <v>22</v>
      </c>
      <c r="BX23" s="69">
        <f>IF(Assumptions!$C$27&gt;BW23+12,BW23+12,Assumptions!$C$27)</f>
        <v>34</v>
      </c>
      <c r="BY23" s="69">
        <f>IF(Assumptions!$C$27&gt;BX23+12,BX23+12,Assumptions!$C$27)</f>
        <v>46</v>
      </c>
      <c r="BZ23" s="69">
        <f>IF(Assumptions!$C$27&gt;BY23+12,BY23+12,Assumptions!$C$27)</f>
        <v>58</v>
      </c>
      <c r="CA23" s="69">
        <f>IF(Assumptions!$C$27&gt;BZ23+12,BZ23+12,Assumptions!$C$27)</f>
        <v>60</v>
      </c>
      <c r="CB23" s="69">
        <f>IF(Assumptions!$C$27&gt;CA23+12,CA23+12,Assumptions!$C$27)</f>
        <v>60</v>
      </c>
      <c r="CC23" s="69">
        <f>IF(Assumptions!$C$27&gt;CB23+12,CB23+12,Assumptions!$C$27)</f>
        <v>60</v>
      </c>
      <c r="CD23" s="50" t="str">
        <f t="shared" si="9"/>
        <v>Mar</v>
      </c>
      <c r="CE23" s="69">
        <f>IF(Assumptions!$C$27&gt;10,10,Assumptions!$C$27)</f>
        <v>10</v>
      </c>
      <c r="CF23" s="69">
        <f>IF(Assumptions!$C$27&gt;CE23+12,CE23+12,Assumptions!$C$27)</f>
        <v>22</v>
      </c>
      <c r="CG23" s="69">
        <f>IF(Assumptions!$C$27&gt;CF23+12,CF23+12,Assumptions!$C$27)</f>
        <v>34</v>
      </c>
      <c r="CH23" s="69">
        <f>IF(Assumptions!$C$27&gt;CG23+12,CG23+12,Assumptions!$C$27)</f>
        <v>46</v>
      </c>
      <c r="CI23" s="69">
        <f>IF(Assumptions!$C$27&gt;CH23+12,CH23+12,Assumptions!$C$27)</f>
        <v>58</v>
      </c>
      <c r="CJ23" s="69">
        <f>IF(Assumptions!$C$27&gt;CI23+12,CI23+12,Assumptions!$C$27)</f>
        <v>60</v>
      </c>
      <c r="CK23" s="69">
        <f>IF(Assumptions!$C$27&gt;CJ23+12,CJ23+12,Assumptions!$C$27)</f>
        <v>60</v>
      </c>
      <c r="CL23" s="69">
        <f>IF(Assumptions!$C$27&gt;CK23+12,CK23+12,Assumptions!$C$27)</f>
        <v>60</v>
      </c>
    </row>
    <row r="24" spans="1:90" ht="13.7" customHeight="1">
      <c r="A24" s="50" t="str">
        <f t="shared" si="0"/>
        <v>Apr</v>
      </c>
      <c r="B24" s="41">
        <f>IF(Assumptions!$C$27&gt;9,9,Assumptions!$C$27)</f>
        <v>9</v>
      </c>
      <c r="C24" s="41">
        <f>IF(Assumptions!$C$27&gt;B24+12,B24+12,Assumptions!$C$27)</f>
        <v>21</v>
      </c>
      <c r="D24" s="41">
        <f>IF(Assumptions!$C$27&gt;C24+12,C24+12,Assumptions!$C$27)</f>
        <v>33</v>
      </c>
      <c r="E24" s="41">
        <f>IF(Assumptions!$C$27&gt;D24+12,D24+12,Assumptions!$C$27)</f>
        <v>45</v>
      </c>
      <c r="F24" s="41">
        <f>IF(Assumptions!$C$27&gt;E24+12,E24+12,Assumptions!$C$27)</f>
        <v>57</v>
      </c>
      <c r="G24" s="41">
        <f>IF(Assumptions!$C$27&gt;F24+12,F24+12,Assumptions!$C$27)</f>
        <v>60</v>
      </c>
      <c r="H24" s="41">
        <f>IF(Assumptions!$C$27&gt;G24+12,G24+12,Assumptions!$C$27)</f>
        <v>60</v>
      </c>
      <c r="I24" s="41">
        <f>IF(Assumptions!$C$27&gt;H24+12,H24+12,Assumptions!$C$27)</f>
        <v>60</v>
      </c>
      <c r="J24" s="68" t="str">
        <f t="shared" si="1"/>
        <v>Apr</v>
      </c>
      <c r="K24" s="41">
        <f>IF(Assumptions!$C$27&gt;9,9,Assumptions!$C$27)</f>
        <v>9</v>
      </c>
      <c r="L24" s="69">
        <f>IF(Assumptions!$C$27&gt;K24+12,K24+12,Assumptions!$C$27)</f>
        <v>21</v>
      </c>
      <c r="M24" s="69">
        <f>IF(Assumptions!$C$27&gt;L24+12,L24+12,Assumptions!$C$27)</f>
        <v>33</v>
      </c>
      <c r="N24" s="69">
        <f>IF(Assumptions!$C$27&gt;M24+12,M24+12,Assumptions!$C$27)</f>
        <v>45</v>
      </c>
      <c r="O24" s="69">
        <f>IF(Assumptions!$C$27&gt;N24+12,N24+12,Assumptions!$C$27)</f>
        <v>57</v>
      </c>
      <c r="P24" s="69">
        <f>IF(Assumptions!$C$27&gt;O24+12,O24+12,Assumptions!$C$27)</f>
        <v>60</v>
      </c>
      <c r="Q24" s="69">
        <f>IF(Assumptions!$C$27&gt;P24+12,P24+12,Assumptions!$C$27)</f>
        <v>60</v>
      </c>
      <c r="R24" s="69">
        <f>IF(Assumptions!$C$27&gt;Q24+12,Q24+12,Assumptions!$C$27)</f>
        <v>60</v>
      </c>
      <c r="S24" s="50" t="str">
        <f t="shared" si="2"/>
        <v>Apr</v>
      </c>
      <c r="T24" s="69">
        <f>IF(Assumptions!$C$27&gt;9,9,Assumptions!$C$27)</f>
        <v>9</v>
      </c>
      <c r="U24" s="69">
        <f>IF(Assumptions!$C$27&gt;T24+12,T24+12,Assumptions!$C$27)</f>
        <v>21</v>
      </c>
      <c r="V24" s="69">
        <f>IF(Assumptions!$C$27&gt;U24+12,U24+12,Assumptions!$C$27)</f>
        <v>33</v>
      </c>
      <c r="W24" s="69">
        <f>IF(Assumptions!$C$27&gt;V24+12,V24+12,Assumptions!$C$27)</f>
        <v>45</v>
      </c>
      <c r="X24" s="69">
        <f>IF(Assumptions!$C$27&gt;W24+12,W24+12,Assumptions!$C$27)</f>
        <v>57</v>
      </c>
      <c r="Y24" s="69">
        <f>IF(Assumptions!$C$27&gt;X24+12,X24+12,Assumptions!$C$27)</f>
        <v>60</v>
      </c>
      <c r="Z24" s="69">
        <f>IF(Assumptions!$C$27&gt;Y24+12,Y24+12,Assumptions!$C$27)</f>
        <v>60</v>
      </c>
      <c r="AA24" s="69">
        <f>IF(Assumptions!$C$27&gt;Z24+12,Z24+12,Assumptions!$C$27)</f>
        <v>60</v>
      </c>
      <c r="AB24" s="50" t="str">
        <f t="shared" si="3"/>
        <v>Apr</v>
      </c>
      <c r="AC24" s="69">
        <f>IF(Assumptions!$C$27&gt;9,9,Assumptions!$C$27)</f>
        <v>9</v>
      </c>
      <c r="AD24" s="69">
        <f>IF(Assumptions!$C$27&gt;AC24+12,AC24+12,Assumptions!$C$27)</f>
        <v>21</v>
      </c>
      <c r="AE24" s="69">
        <f>IF(Assumptions!$C$27&gt;AD24+12,AD24+12,Assumptions!$C$27)</f>
        <v>33</v>
      </c>
      <c r="AF24" s="69">
        <f>IF(Assumptions!$C$27&gt;AE24+12,AE24+12,Assumptions!$C$27)</f>
        <v>45</v>
      </c>
      <c r="AG24" s="69">
        <f>IF(Assumptions!$C$27&gt;AF24+12,AF24+12,Assumptions!$C$27)</f>
        <v>57</v>
      </c>
      <c r="AH24" s="69">
        <f>IF(Assumptions!$C$27&gt;AG24+12,AG24+12,Assumptions!$C$27)</f>
        <v>60</v>
      </c>
      <c r="AI24" s="69">
        <f>IF(Assumptions!$C$27&gt;AH24+12,AH24+12,Assumptions!$C$27)</f>
        <v>60</v>
      </c>
      <c r="AJ24" s="69">
        <f>IF(Assumptions!$C$27&gt;AI24+12,AI24+12,Assumptions!$C$27)</f>
        <v>60</v>
      </c>
      <c r="AK24" s="50" t="str">
        <f t="shared" si="4"/>
        <v>Apr</v>
      </c>
      <c r="AL24" s="69">
        <f>IF(Assumptions!$C$27&gt;9,9,Assumptions!$C$27)</f>
        <v>9</v>
      </c>
      <c r="AM24" s="69">
        <f>IF(Assumptions!$C$27&gt;AL24+12,AL24+12,Assumptions!$C$27)</f>
        <v>21</v>
      </c>
      <c r="AN24" s="69">
        <f>IF(Assumptions!$C$27&gt;AM24+12,AM24+12,Assumptions!$C$27)</f>
        <v>33</v>
      </c>
      <c r="AO24" s="69">
        <f>IF(Assumptions!$C$27&gt;AN24+12,AN24+12,Assumptions!$C$27)</f>
        <v>45</v>
      </c>
      <c r="AP24" s="69">
        <f>IF(Assumptions!$C$27&gt;AO24+12,AO24+12,Assumptions!$C$27)</f>
        <v>57</v>
      </c>
      <c r="AQ24" s="69">
        <f>IF(Assumptions!$C$27&gt;AP24+12,AP24+12,Assumptions!$C$27)</f>
        <v>60</v>
      </c>
      <c r="AR24" s="69">
        <f>IF(Assumptions!$C$27&gt;AQ24+12,AQ24+12,Assumptions!$C$27)</f>
        <v>60</v>
      </c>
      <c r="AS24" s="69">
        <f>IF(Assumptions!$C$27&gt;AR24+12,AR24+12,Assumptions!$C$27)</f>
        <v>60</v>
      </c>
      <c r="AT24" s="50" t="str">
        <f t="shared" si="5"/>
        <v>Apr</v>
      </c>
      <c r="AU24" s="69">
        <f>IF(Assumptions!$C$27&gt;9,9,Assumptions!$C$27)</f>
        <v>9</v>
      </c>
      <c r="AV24" s="69">
        <f>IF(Assumptions!$C$27&gt;AU24+12,AU24+12,Assumptions!$C$27)</f>
        <v>21</v>
      </c>
      <c r="AW24" s="69">
        <f>IF(Assumptions!$C$27&gt;AV24+12,AV24+12,Assumptions!$C$27)</f>
        <v>33</v>
      </c>
      <c r="AX24" s="69">
        <f>IF(Assumptions!$C$27&gt;AW24+12,AW24+12,Assumptions!$C$27)</f>
        <v>45</v>
      </c>
      <c r="AY24" s="69">
        <f>IF(Assumptions!$C$27&gt;AX24+12,AX24+12,Assumptions!$C$27)</f>
        <v>57</v>
      </c>
      <c r="AZ24" s="69">
        <f>IF(Assumptions!$C$27&gt;AY24+12,AY24+12,Assumptions!$C$27)</f>
        <v>60</v>
      </c>
      <c r="BA24" s="69">
        <f>IF(Assumptions!$C$27&gt;AZ24+12,AZ24+12,Assumptions!$C$27)</f>
        <v>60</v>
      </c>
      <c r="BB24" s="69">
        <f>IF(Assumptions!$C$27&gt;BA24+12,BA24+12,Assumptions!$C$27)</f>
        <v>60</v>
      </c>
      <c r="BC24" s="50" t="str">
        <f t="shared" si="6"/>
        <v>Apr</v>
      </c>
      <c r="BD24" s="69">
        <f>IF(Assumptions!$C$27&gt;9,9,Assumptions!$C$27)</f>
        <v>9</v>
      </c>
      <c r="BE24" s="69">
        <f>IF(Assumptions!$C$27&gt;BD24+12,BD24+12,Assumptions!$C$27)</f>
        <v>21</v>
      </c>
      <c r="BF24" s="69">
        <f>IF(Assumptions!$C$27&gt;BE24+12,BE24+12,Assumptions!$C$27)</f>
        <v>33</v>
      </c>
      <c r="BG24" s="69">
        <f>IF(Assumptions!$C$27&gt;BF24+12,BF24+12,Assumptions!$C$27)</f>
        <v>45</v>
      </c>
      <c r="BH24" s="69">
        <f>IF(Assumptions!$C$27&gt;BG24+12,BG24+12,Assumptions!$C$27)</f>
        <v>57</v>
      </c>
      <c r="BI24" s="69">
        <f>IF(Assumptions!$C$27&gt;BH24+12,BH24+12,Assumptions!$C$27)</f>
        <v>60</v>
      </c>
      <c r="BJ24" s="69">
        <f>IF(Assumptions!$C$27&gt;BI24+12,BI24+12,Assumptions!$C$27)</f>
        <v>60</v>
      </c>
      <c r="BK24" s="69">
        <f>IF(Assumptions!$C$27&gt;BJ24+12,BJ24+12,Assumptions!$C$27)</f>
        <v>60</v>
      </c>
      <c r="BL24" s="50" t="str">
        <f t="shared" si="7"/>
        <v>Apr</v>
      </c>
      <c r="BM24" s="69">
        <f>IF(Assumptions!$C$27&gt;9,9,Assumptions!$C$27)</f>
        <v>9</v>
      </c>
      <c r="BN24" s="69">
        <f>IF(Assumptions!$C$27&gt;BM24+12,BM24+12,Assumptions!$C$27)</f>
        <v>21</v>
      </c>
      <c r="BO24" s="69">
        <f>IF(Assumptions!$C$27&gt;BN24+12,BN24+12,Assumptions!$C$27)</f>
        <v>33</v>
      </c>
      <c r="BP24" s="69">
        <f>IF(Assumptions!$C$27&gt;BO24+12,BO24+12,Assumptions!$C$27)</f>
        <v>45</v>
      </c>
      <c r="BQ24" s="69">
        <f>IF(Assumptions!$C$27&gt;BP24+12,BP24+12,Assumptions!$C$27)</f>
        <v>57</v>
      </c>
      <c r="BR24" s="69">
        <f>IF(Assumptions!$C$27&gt;BQ24+12,BQ24+12,Assumptions!$C$27)</f>
        <v>60</v>
      </c>
      <c r="BS24" s="69">
        <f>IF(Assumptions!$C$27&gt;BR24+12,BR24+12,Assumptions!$C$27)</f>
        <v>60</v>
      </c>
      <c r="BT24" s="69">
        <f>IF(Assumptions!$C$27&gt;BS24+12,BS24+12,Assumptions!$C$27)</f>
        <v>60</v>
      </c>
      <c r="BU24" s="50" t="str">
        <f t="shared" si="8"/>
        <v>Apr</v>
      </c>
      <c r="BV24" s="69">
        <f>IF(Assumptions!$C$27&gt;9,9,Assumptions!$C$27)</f>
        <v>9</v>
      </c>
      <c r="BW24" s="69">
        <f>IF(Assumptions!$C$27&gt;BV24+12,BV24+12,Assumptions!$C$27)</f>
        <v>21</v>
      </c>
      <c r="BX24" s="69">
        <f>IF(Assumptions!$C$27&gt;BW24+12,BW24+12,Assumptions!$C$27)</f>
        <v>33</v>
      </c>
      <c r="BY24" s="69">
        <f>IF(Assumptions!$C$27&gt;BX24+12,BX24+12,Assumptions!$C$27)</f>
        <v>45</v>
      </c>
      <c r="BZ24" s="69">
        <f>IF(Assumptions!$C$27&gt;BY24+12,BY24+12,Assumptions!$C$27)</f>
        <v>57</v>
      </c>
      <c r="CA24" s="69">
        <f>IF(Assumptions!$C$27&gt;BZ24+12,BZ24+12,Assumptions!$C$27)</f>
        <v>60</v>
      </c>
      <c r="CB24" s="69">
        <f>IF(Assumptions!$C$27&gt;CA24+12,CA24+12,Assumptions!$C$27)</f>
        <v>60</v>
      </c>
      <c r="CC24" s="69">
        <f>IF(Assumptions!$C$27&gt;CB24+12,CB24+12,Assumptions!$C$27)</f>
        <v>60</v>
      </c>
      <c r="CD24" s="50" t="str">
        <f t="shared" si="9"/>
        <v>Apr</v>
      </c>
      <c r="CE24" s="69">
        <f>IF(Assumptions!$C$27&gt;9,9,Assumptions!$C$27)</f>
        <v>9</v>
      </c>
      <c r="CF24" s="69">
        <f>IF(Assumptions!$C$27&gt;CE24+12,CE24+12,Assumptions!$C$27)</f>
        <v>21</v>
      </c>
      <c r="CG24" s="69">
        <f>IF(Assumptions!$C$27&gt;CF24+12,CF24+12,Assumptions!$C$27)</f>
        <v>33</v>
      </c>
      <c r="CH24" s="69">
        <f>IF(Assumptions!$C$27&gt;CG24+12,CG24+12,Assumptions!$C$27)</f>
        <v>45</v>
      </c>
      <c r="CI24" s="69">
        <f>IF(Assumptions!$C$27&gt;CH24+12,CH24+12,Assumptions!$C$27)</f>
        <v>57</v>
      </c>
      <c r="CJ24" s="69">
        <f>IF(Assumptions!$C$27&gt;CI24+12,CI24+12,Assumptions!$C$27)</f>
        <v>60</v>
      </c>
      <c r="CK24" s="69">
        <f>IF(Assumptions!$C$27&gt;CJ24+12,CJ24+12,Assumptions!$C$27)</f>
        <v>60</v>
      </c>
      <c r="CL24" s="69">
        <f>IF(Assumptions!$C$27&gt;CK24+12,CK24+12,Assumptions!$C$27)</f>
        <v>60</v>
      </c>
    </row>
    <row r="25" spans="1:90" ht="13.7" customHeight="1">
      <c r="A25" s="50" t="str">
        <f t="shared" si="0"/>
        <v>May</v>
      </c>
      <c r="B25" s="41">
        <f>IF(Assumptions!$C$27&gt;8,8,Assumptions!$C$27)</f>
        <v>8</v>
      </c>
      <c r="C25" s="41">
        <f>IF(Assumptions!$C$27&gt;B25+12,B25+12,Assumptions!$C$27)</f>
        <v>20</v>
      </c>
      <c r="D25" s="41">
        <f>IF(Assumptions!$C$27&gt;C25+12,C25+12,Assumptions!$C$27)</f>
        <v>32</v>
      </c>
      <c r="E25" s="41">
        <f>IF(Assumptions!$C$27&gt;D25+12,D25+12,Assumptions!$C$27)</f>
        <v>44</v>
      </c>
      <c r="F25" s="41">
        <f>IF(Assumptions!$C$27&gt;E25+12,E25+12,Assumptions!$C$27)</f>
        <v>56</v>
      </c>
      <c r="G25" s="41">
        <f>IF(Assumptions!$C$27&gt;F25+12,F25+12,Assumptions!$C$27)</f>
        <v>60</v>
      </c>
      <c r="H25" s="41">
        <f>IF(Assumptions!$C$27&gt;G25+12,G25+12,Assumptions!$C$27)</f>
        <v>60</v>
      </c>
      <c r="I25" s="41">
        <f>IF(Assumptions!$C$27&gt;H25+12,H25+12,Assumptions!$C$27)</f>
        <v>60</v>
      </c>
      <c r="J25" s="68" t="str">
        <f t="shared" si="1"/>
        <v>May</v>
      </c>
      <c r="K25" s="41">
        <f>IF(Assumptions!$C$27&gt;8,8,Assumptions!$C$27)</f>
        <v>8</v>
      </c>
      <c r="L25" s="69">
        <f>IF(Assumptions!$C$27&gt;K25+12,K25+12,Assumptions!$C$27)</f>
        <v>20</v>
      </c>
      <c r="M25" s="69">
        <f>IF(Assumptions!$C$27&gt;L25+12,L25+12,Assumptions!$C$27)</f>
        <v>32</v>
      </c>
      <c r="N25" s="69">
        <f>IF(Assumptions!$C$27&gt;M25+12,M25+12,Assumptions!$C$27)</f>
        <v>44</v>
      </c>
      <c r="O25" s="69">
        <f>IF(Assumptions!$C$27&gt;N25+12,N25+12,Assumptions!$C$27)</f>
        <v>56</v>
      </c>
      <c r="P25" s="69">
        <f>IF(Assumptions!$C$27&gt;O25+12,O25+12,Assumptions!$C$27)</f>
        <v>60</v>
      </c>
      <c r="Q25" s="69">
        <f>IF(Assumptions!$C$27&gt;P25+12,P25+12,Assumptions!$C$27)</f>
        <v>60</v>
      </c>
      <c r="R25" s="69">
        <f>IF(Assumptions!$C$27&gt;Q25+12,Q25+12,Assumptions!$C$27)</f>
        <v>60</v>
      </c>
      <c r="S25" s="50" t="str">
        <f t="shared" si="2"/>
        <v>May</v>
      </c>
      <c r="T25" s="69">
        <f>IF(Assumptions!$C$27&gt;8,8,Assumptions!$C$27)</f>
        <v>8</v>
      </c>
      <c r="U25" s="69">
        <f>IF(Assumptions!$C$27&gt;T25+12,T25+12,Assumptions!$C$27)</f>
        <v>20</v>
      </c>
      <c r="V25" s="69">
        <f>IF(Assumptions!$C$27&gt;U25+12,U25+12,Assumptions!$C$27)</f>
        <v>32</v>
      </c>
      <c r="W25" s="69">
        <f>IF(Assumptions!$C$27&gt;V25+12,V25+12,Assumptions!$C$27)</f>
        <v>44</v>
      </c>
      <c r="X25" s="69">
        <f>IF(Assumptions!$C$27&gt;W25+12,W25+12,Assumptions!$C$27)</f>
        <v>56</v>
      </c>
      <c r="Y25" s="69">
        <f>IF(Assumptions!$C$27&gt;X25+12,X25+12,Assumptions!$C$27)</f>
        <v>60</v>
      </c>
      <c r="Z25" s="69">
        <f>IF(Assumptions!$C$27&gt;Y25+12,Y25+12,Assumptions!$C$27)</f>
        <v>60</v>
      </c>
      <c r="AA25" s="69">
        <f>IF(Assumptions!$C$27&gt;Z25+12,Z25+12,Assumptions!$C$27)</f>
        <v>60</v>
      </c>
      <c r="AB25" s="50" t="str">
        <f t="shared" si="3"/>
        <v>May</v>
      </c>
      <c r="AC25" s="69">
        <f>IF(Assumptions!$C$27&gt;8,8,Assumptions!$C$27)</f>
        <v>8</v>
      </c>
      <c r="AD25" s="69">
        <f>IF(Assumptions!$C$27&gt;AC25+12,AC25+12,Assumptions!$C$27)</f>
        <v>20</v>
      </c>
      <c r="AE25" s="69">
        <f>IF(Assumptions!$C$27&gt;AD25+12,AD25+12,Assumptions!$C$27)</f>
        <v>32</v>
      </c>
      <c r="AF25" s="69">
        <f>IF(Assumptions!$C$27&gt;AE25+12,AE25+12,Assumptions!$C$27)</f>
        <v>44</v>
      </c>
      <c r="AG25" s="69">
        <f>IF(Assumptions!$C$27&gt;AF25+12,AF25+12,Assumptions!$C$27)</f>
        <v>56</v>
      </c>
      <c r="AH25" s="69">
        <f>IF(Assumptions!$C$27&gt;AG25+12,AG25+12,Assumptions!$C$27)</f>
        <v>60</v>
      </c>
      <c r="AI25" s="69">
        <f>IF(Assumptions!$C$27&gt;AH25+12,AH25+12,Assumptions!$C$27)</f>
        <v>60</v>
      </c>
      <c r="AJ25" s="69">
        <f>IF(Assumptions!$C$27&gt;AI25+12,AI25+12,Assumptions!$C$27)</f>
        <v>60</v>
      </c>
      <c r="AK25" s="50" t="str">
        <f t="shared" si="4"/>
        <v>May</v>
      </c>
      <c r="AL25" s="69">
        <f>IF(Assumptions!$C$27&gt;8,8,Assumptions!$C$27)</f>
        <v>8</v>
      </c>
      <c r="AM25" s="69">
        <f>IF(Assumptions!$C$27&gt;AL25+12,AL25+12,Assumptions!$C$27)</f>
        <v>20</v>
      </c>
      <c r="AN25" s="69">
        <f>IF(Assumptions!$C$27&gt;AM25+12,AM25+12,Assumptions!$C$27)</f>
        <v>32</v>
      </c>
      <c r="AO25" s="69">
        <f>IF(Assumptions!$C$27&gt;AN25+12,AN25+12,Assumptions!$C$27)</f>
        <v>44</v>
      </c>
      <c r="AP25" s="69">
        <f>IF(Assumptions!$C$27&gt;AO25+12,AO25+12,Assumptions!$C$27)</f>
        <v>56</v>
      </c>
      <c r="AQ25" s="69">
        <f>IF(Assumptions!$C$27&gt;AP25+12,AP25+12,Assumptions!$C$27)</f>
        <v>60</v>
      </c>
      <c r="AR25" s="69">
        <f>IF(Assumptions!$C$27&gt;AQ25+12,AQ25+12,Assumptions!$C$27)</f>
        <v>60</v>
      </c>
      <c r="AS25" s="69">
        <f>IF(Assumptions!$C$27&gt;AR25+12,AR25+12,Assumptions!$C$27)</f>
        <v>60</v>
      </c>
      <c r="AT25" s="50" t="str">
        <f t="shared" si="5"/>
        <v>May</v>
      </c>
      <c r="AU25" s="69">
        <f>IF(Assumptions!$C$27&gt;8,8,Assumptions!$C$27)</f>
        <v>8</v>
      </c>
      <c r="AV25" s="69">
        <f>IF(Assumptions!$C$27&gt;AU25+12,AU25+12,Assumptions!$C$27)</f>
        <v>20</v>
      </c>
      <c r="AW25" s="69">
        <f>IF(Assumptions!$C$27&gt;AV25+12,AV25+12,Assumptions!$C$27)</f>
        <v>32</v>
      </c>
      <c r="AX25" s="69">
        <f>IF(Assumptions!$C$27&gt;AW25+12,AW25+12,Assumptions!$C$27)</f>
        <v>44</v>
      </c>
      <c r="AY25" s="69">
        <f>IF(Assumptions!$C$27&gt;AX25+12,AX25+12,Assumptions!$C$27)</f>
        <v>56</v>
      </c>
      <c r="AZ25" s="69">
        <f>IF(Assumptions!$C$27&gt;AY25+12,AY25+12,Assumptions!$C$27)</f>
        <v>60</v>
      </c>
      <c r="BA25" s="69">
        <f>IF(Assumptions!$C$27&gt;AZ25+12,AZ25+12,Assumptions!$C$27)</f>
        <v>60</v>
      </c>
      <c r="BB25" s="69">
        <f>IF(Assumptions!$C$27&gt;BA25+12,BA25+12,Assumptions!$C$27)</f>
        <v>60</v>
      </c>
      <c r="BC25" s="50" t="str">
        <f t="shared" si="6"/>
        <v>May</v>
      </c>
      <c r="BD25" s="69">
        <f>IF(Assumptions!$C$27&gt;8,8,Assumptions!$C$27)</f>
        <v>8</v>
      </c>
      <c r="BE25" s="69">
        <f>IF(Assumptions!$C$27&gt;BD25+12,BD25+12,Assumptions!$C$27)</f>
        <v>20</v>
      </c>
      <c r="BF25" s="69">
        <f>IF(Assumptions!$C$27&gt;BE25+12,BE25+12,Assumptions!$C$27)</f>
        <v>32</v>
      </c>
      <c r="BG25" s="69">
        <f>IF(Assumptions!$C$27&gt;BF25+12,BF25+12,Assumptions!$C$27)</f>
        <v>44</v>
      </c>
      <c r="BH25" s="69">
        <f>IF(Assumptions!$C$27&gt;BG25+12,BG25+12,Assumptions!$C$27)</f>
        <v>56</v>
      </c>
      <c r="BI25" s="69">
        <f>IF(Assumptions!$C$27&gt;BH25+12,BH25+12,Assumptions!$C$27)</f>
        <v>60</v>
      </c>
      <c r="BJ25" s="69">
        <f>IF(Assumptions!$C$27&gt;BI25+12,BI25+12,Assumptions!$C$27)</f>
        <v>60</v>
      </c>
      <c r="BK25" s="69">
        <f>IF(Assumptions!$C$27&gt;BJ25+12,BJ25+12,Assumptions!$C$27)</f>
        <v>60</v>
      </c>
      <c r="BL25" s="50" t="str">
        <f t="shared" si="7"/>
        <v>May</v>
      </c>
      <c r="BM25" s="69">
        <f>IF(Assumptions!$C$27&gt;8,8,Assumptions!$C$27)</f>
        <v>8</v>
      </c>
      <c r="BN25" s="69">
        <f>IF(Assumptions!$C$27&gt;BM25+12,BM25+12,Assumptions!$C$27)</f>
        <v>20</v>
      </c>
      <c r="BO25" s="69">
        <f>IF(Assumptions!$C$27&gt;BN25+12,BN25+12,Assumptions!$C$27)</f>
        <v>32</v>
      </c>
      <c r="BP25" s="69">
        <f>IF(Assumptions!$C$27&gt;BO25+12,BO25+12,Assumptions!$C$27)</f>
        <v>44</v>
      </c>
      <c r="BQ25" s="69">
        <f>IF(Assumptions!$C$27&gt;BP25+12,BP25+12,Assumptions!$C$27)</f>
        <v>56</v>
      </c>
      <c r="BR25" s="69">
        <f>IF(Assumptions!$C$27&gt;BQ25+12,BQ25+12,Assumptions!$C$27)</f>
        <v>60</v>
      </c>
      <c r="BS25" s="69">
        <f>IF(Assumptions!$C$27&gt;BR25+12,BR25+12,Assumptions!$C$27)</f>
        <v>60</v>
      </c>
      <c r="BT25" s="69">
        <f>IF(Assumptions!$C$27&gt;BS25+12,BS25+12,Assumptions!$C$27)</f>
        <v>60</v>
      </c>
      <c r="BU25" s="50" t="str">
        <f t="shared" si="8"/>
        <v>May</v>
      </c>
      <c r="BV25" s="69">
        <f>IF(Assumptions!$C$27&gt;8,8,Assumptions!$C$27)</f>
        <v>8</v>
      </c>
      <c r="BW25" s="69">
        <f>IF(Assumptions!$C$27&gt;BV25+12,BV25+12,Assumptions!$C$27)</f>
        <v>20</v>
      </c>
      <c r="BX25" s="69">
        <f>IF(Assumptions!$C$27&gt;BW25+12,BW25+12,Assumptions!$C$27)</f>
        <v>32</v>
      </c>
      <c r="BY25" s="69">
        <f>IF(Assumptions!$C$27&gt;BX25+12,BX25+12,Assumptions!$C$27)</f>
        <v>44</v>
      </c>
      <c r="BZ25" s="69">
        <f>IF(Assumptions!$C$27&gt;BY25+12,BY25+12,Assumptions!$C$27)</f>
        <v>56</v>
      </c>
      <c r="CA25" s="69">
        <f>IF(Assumptions!$C$27&gt;BZ25+12,BZ25+12,Assumptions!$C$27)</f>
        <v>60</v>
      </c>
      <c r="CB25" s="69">
        <f>IF(Assumptions!$C$27&gt;CA25+12,CA25+12,Assumptions!$C$27)</f>
        <v>60</v>
      </c>
      <c r="CC25" s="69">
        <f>IF(Assumptions!$C$27&gt;CB25+12,CB25+12,Assumptions!$C$27)</f>
        <v>60</v>
      </c>
      <c r="CD25" s="50" t="str">
        <f t="shared" si="9"/>
        <v>May</v>
      </c>
      <c r="CE25" s="69">
        <f>IF(Assumptions!$C$27&gt;8,8,Assumptions!$C$27)</f>
        <v>8</v>
      </c>
      <c r="CF25" s="69">
        <f>IF(Assumptions!$C$27&gt;CE25+12,CE25+12,Assumptions!$C$27)</f>
        <v>20</v>
      </c>
      <c r="CG25" s="69">
        <f>IF(Assumptions!$C$27&gt;CF25+12,CF25+12,Assumptions!$C$27)</f>
        <v>32</v>
      </c>
      <c r="CH25" s="69">
        <f>IF(Assumptions!$C$27&gt;CG25+12,CG25+12,Assumptions!$C$27)</f>
        <v>44</v>
      </c>
      <c r="CI25" s="69">
        <f>IF(Assumptions!$C$27&gt;CH25+12,CH25+12,Assumptions!$C$27)</f>
        <v>56</v>
      </c>
      <c r="CJ25" s="69">
        <f>IF(Assumptions!$C$27&gt;CI25+12,CI25+12,Assumptions!$C$27)</f>
        <v>60</v>
      </c>
      <c r="CK25" s="69">
        <f>IF(Assumptions!$C$27&gt;CJ25+12,CJ25+12,Assumptions!$C$27)</f>
        <v>60</v>
      </c>
      <c r="CL25" s="69">
        <f>IF(Assumptions!$C$27&gt;CK25+12,CK25+12,Assumptions!$C$27)</f>
        <v>60</v>
      </c>
    </row>
    <row r="26" spans="1:90" ht="13.7" customHeight="1">
      <c r="A26" s="50" t="str">
        <f t="shared" si="0"/>
        <v>Jun</v>
      </c>
      <c r="B26" s="41">
        <f>IF(Assumptions!$C$27&gt;7,7,Assumptions!$C$27)</f>
        <v>7</v>
      </c>
      <c r="C26" s="41">
        <f>IF(Assumptions!$C$27&gt;B26+12,B26+12,Assumptions!$C$27)</f>
        <v>19</v>
      </c>
      <c r="D26" s="41">
        <f>IF(Assumptions!$C$27&gt;C26+12,C26+12,Assumptions!$C$27)</f>
        <v>31</v>
      </c>
      <c r="E26" s="41">
        <f>IF(Assumptions!$C$27&gt;D26+12,D26+12,Assumptions!$C$27)</f>
        <v>43</v>
      </c>
      <c r="F26" s="41">
        <f>IF(Assumptions!$C$27&gt;E26+12,E26+12,Assumptions!$C$27)</f>
        <v>55</v>
      </c>
      <c r="G26" s="41">
        <f>IF(Assumptions!$C$27&gt;F26+12,F26+12,Assumptions!$C$27)</f>
        <v>60</v>
      </c>
      <c r="H26" s="41">
        <f>IF(Assumptions!$C$27&gt;G26+12,G26+12,Assumptions!$C$27)</f>
        <v>60</v>
      </c>
      <c r="I26" s="41">
        <f>IF(Assumptions!$C$27&gt;H26+12,H26+12,Assumptions!$C$27)</f>
        <v>60</v>
      </c>
      <c r="J26" s="68" t="str">
        <f t="shared" si="1"/>
        <v>Jun</v>
      </c>
      <c r="K26" s="41">
        <f>IF(Assumptions!$C$27&gt;7,7,Assumptions!$C$27)</f>
        <v>7</v>
      </c>
      <c r="L26" s="69">
        <f>IF(Assumptions!$C$27&gt;K26+12,K26+12,Assumptions!$C$27)</f>
        <v>19</v>
      </c>
      <c r="M26" s="69">
        <f>IF(Assumptions!$C$27&gt;L26+12,L26+12,Assumptions!$C$27)</f>
        <v>31</v>
      </c>
      <c r="N26" s="69">
        <f>IF(Assumptions!$C$27&gt;M26+12,M26+12,Assumptions!$C$27)</f>
        <v>43</v>
      </c>
      <c r="O26" s="69">
        <f>IF(Assumptions!$C$27&gt;N26+12,N26+12,Assumptions!$C$27)</f>
        <v>55</v>
      </c>
      <c r="P26" s="69">
        <f>IF(Assumptions!$C$27&gt;O26+12,O26+12,Assumptions!$C$27)</f>
        <v>60</v>
      </c>
      <c r="Q26" s="69">
        <f>IF(Assumptions!$C$27&gt;P26+12,P26+12,Assumptions!$C$27)</f>
        <v>60</v>
      </c>
      <c r="R26" s="69">
        <f>IF(Assumptions!$C$27&gt;Q26+12,Q26+12,Assumptions!$C$27)</f>
        <v>60</v>
      </c>
      <c r="S26" s="50" t="str">
        <f t="shared" si="2"/>
        <v>Jun</v>
      </c>
      <c r="T26" s="69">
        <f>IF(Assumptions!$C$27&gt;7,7,Assumptions!$C$27)</f>
        <v>7</v>
      </c>
      <c r="U26" s="69">
        <f>IF(Assumptions!$C$27&gt;T26+12,T26+12,Assumptions!$C$27)</f>
        <v>19</v>
      </c>
      <c r="V26" s="69">
        <f>IF(Assumptions!$C$27&gt;U26+12,U26+12,Assumptions!$C$27)</f>
        <v>31</v>
      </c>
      <c r="W26" s="69">
        <f>IF(Assumptions!$C$27&gt;V26+12,V26+12,Assumptions!$C$27)</f>
        <v>43</v>
      </c>
      <c r="X26" s="69">
        <f>IF(Assumptions!$C$27&gt;W26+12,W26+12,Assumptions!$C$27)</f>
        <v>55</v>
      </c>
      <c r="Y26" s="69">
        <f>IF(Assumptions!$C$27&gt;X26+12,X26+12,Assumptions!$C$27)</f>
        <v>60</v>
      </c>
      <c r="Z26" s="69">
        <f>IF(Assumptions!$C$27&gt;Y26+12,Y26+12,Assumptions!$C$27)</f>
        <v>60</v>
      </c>
      <c r="AA26" s="69">
        <f>IF(Assumptions!$C$27&gt;Z26+12,Z26+12,Assumptions!$C$27)</f>
        <v>60</v>
      </c>
      <c r="AB26" s="50" t="str">
        <f t="shared" si="3"/>
        <v>Jun</v>
      </c>
      <c r="AC26" s="69">
        <f>IF(Assumptions!$C$27&gt;7,7,Assumptions!$C$27)</f>
        <v>7</v>
      </c>
      <c r="AD26" s="69">
        <f>IF(Assumptions!$C$27&gt;AC26+12,AC26+12,Assumptions!$C$27)</f>
        <v>19</v>
      </c>
      <c r="AE26" s="69">
        <f>IF(Assumptions!$C$27&gt;AD26+12,AD26+12,Assumptions!$C$27)</f>
        <v>31</v>
      </c>
      <c r="AF26" s="69">
        <f>IF(Assumptions!$C$27&gt;AE26+12,AE26+12,Assumptions!$C$27)</f>
        <v>43</v>
      </c>
      <c r="AG26" s="69">
        <f>IF(Assumptions!$C$27&gt;AF26+12,AF26+12,Assumptions!$C$27)</f>
        <v>55</v>
      </c>
      <c r="AH26" s="69">
        <f>IF(Assumptions!$C$27&gt;AG26+12,AG26+12,Assumptions!$C$27)</f>
        <v>60</v>
      </c>
      <c r="AI26" s="69">
        <f>IF(Assumptions!$C$27&gt;AH26+12,AH26+12,Assumptions!$C$27)</f>
        <v>60</v>
      </c>
      <c r="AJ26" s="69">
        <f>IF(Assumptions!$C$27&gt;AI26+12,AI26+12,Assumptions!$C$27)</f>
        <v>60</v>
      </c>
      <c r="AK26" s="50" t="str">
        <f t="shared" si="4"/>
        <v>Jun</v>
      </c>
      <c r="AL26" s="69">
        <f>IF(Assumptions!$C$27&gt;7,7,Assumptions!$C$27)</f>
        <v>7</v>
      </c>
      <c r="AM26" s="69">
        <f>IF(Assumptions!$C$27&gt;AL26+12,AL26+12,Assumptions!$C$27)</f>
        <v>19</v>
      </c>
      <c r="AN26" s="69">
        <f>IF(Assumptions!$C$27&gt;AM26+12,AM26+12,Assumptions!$C$27)</f>
        <v>31</v>
      </c>
      <c r="AO26" s="69">
        <f>IF(Assumptions!$C$27&gt;AN26+12,AN26+12,Assumptions!$C$27)</f>
        <v>43</v>
      </c>
      <c r="AP26" s="69">
        <f>IF(Assumptions!$C$27&gt;AO26+12,AO26+12,Assumptions!$C$27)</f>
        <v>55</v>
      </c>
      <c r="AQ26" s="69">
        <f>IF(Assumptions!$C$27&gt;AP26+12,AP26+12,Assumptions!$C$27)</f>
        <v>60</v>
      </c>
      <c r="AR26" s="69">
        <f>IF(Assumptions!$C$27&gt;AQ26+12,AQ26+12,Assumptions!$C$27)</f>
        <v>60</v>
      </c>
      <c r="AS26" s="69">
        <f>IF(Assumptions!$C$27&gt;AR26+12,AR26+12,Assumptions!$C$27)</f>
        <v>60</v>
      </c>
      <c r="AT26" s="50" t="str">
        <f t="shared" si="5"/>
        <v>Jun</v>
      </c>
      <c r="AU26" s="69">
        <f>IF(Assumptions!$C$27&gt;7,7,Assumptions!$C$27)</f>
        <v>7</v>
      </c>
      <c r="AV26" s="69">
        <f>IF(Assumptions!$C$27&gt;AU26+12,AU26+12,Assumptions!$C$27)</f>
        <v>19</v>
      </c>
      <c r="AW26" s="69">
        <f>IF(Assumptions!$C$27&gt;AV26+12,AV26+12,Assumptions!$C$27)</f>
        <v>31</v>
      </c>
      <c r="AX26" s="69">
        <f>IF(Assumptions!$C$27&gt;AW26+12,AW26+12,Assumptions!$C$27)</f>
        <v>43</v>
      </c>
      <c r="AY26" s="69">
        <f>IF(Assumptions!$C$27&gt;AX26+12,AX26+12,Assumptions!$C$27)</f>
        <v>55</v>
      </c>
      <c r="AZ26" s="69">
        <f>IF(Assumptions!$C$27&gt;AY26+12,AY26+12,Assumptions!$C$27)</f>
        <v>60</v>
      </c>
      <c r="BA26" s="69">
        <f>IF(Assumptions!$C$27&gt;AZ26+12,AZ26+12,Assumptions!$C$27)</f>
        <v>60</v>
      </c>
      <c r="BB26" s="69">
        <f>IF(Assumptions!$C$27&gt;BA26+12,BA26+12,Assumptions!$C$27)</f>
        <v>60</v>
      </c>
      <c r="BC26" s="50" t="str">
        <f t="shared" si="6"/>
        <v>Jun</v>
      </c>
      <c r="BD26" s="69">
        <f>IF(Assumptions!$C$27&gt;7,7,Assumptions!$C$27)</f>
        <v>7</v>
      </c>
      <c r="BE26" s="69">
        <f>IF(Assumptions!$C$27&gt;BD26+12,BD26+12,Assumptions!$C$27)</f>
        <v>19</v>
      </c>
      <c r="BF26" s="69">
        <f>IF(Assumptions!$C$27&gt;BE26+12,BE26+12,Assumptions!$C$27)</f>
        <v>31</v>
      </c>
      <c r="BG26" s="69">
        <f>IF(Assumptions!$C$27&gt;BF26+12,BF26+12,Assumptions!$C$27)</f>
        <v>43</v>
      </c>
      <c r="BH26" s="69">
        <f>IF(Assumptions!$C$27&gt;BG26+12,BG26+12,Assumptions!$C$27)</f>
        <v>55</v>
      </c>
      <c r="BI26" s="69">
        <f>IF(Assumptions!$C$27&gt;BH26+12,BH26+12,Assumptions!$C$27)</f>
        <v>60</v>
      </c>
      <c r="BJ26" s="69">
        <f>IF(Assumptions!$C$27&gt;BI26+12,BI26+12,Assumptions!$C$27)</f>
        <v>60</v>
      </c>
      <c r="BK26" s="69">
        <f>IF(Assumptions!$C$27&gt;BJ26+12,BJ26+12,Assumptions!$C$27)</f>
        <v>60</v>
      </c>
      <c r="BL26" s="50" t="str">
        <f t="shared" si="7"/>
        <v>Jun</v>
      </c>
      <c r="BM26" s="69">
        <f>IF(Assumptions!$C$27&gt;7,7,Assumptions!$C$27)</f>
        <v>7</v>
      </c>
      <c r="BN26" s="69">
        <f>IF(Assumptions!$C$27&gt;BM26+12,BM26+12,Assumptions!$C$27)</f>
        <v>19</v>
      </c>
      <c r="BO26" s="69">
        <f>IF(Assumptions!$C$27&gt;BN26+12,BN26+12,Assumptions!$C$27)</f>
        <v>31</v>
      </c>
      <c r="BP26" s="69">
        <f>IF(Assumptions!$C$27&gt;BO26+12,BO26+12,Assumptions!$C$27)</f>
        <v>43</v>
      </c>
      <c r="BQ26" s="69">
        <f>IF(Assumptions!$C$27&gt;BP26+12,BP26+12,Assumptions!$C$27)</f>
        <v>55</v>
      </c>
      <c r="BR26" s="69">
        <f>IF(Assumptions!$C$27&gt;BQ26+12,BQ26+12,Assumptions!$C$27)</f>
        <v>60</v>
      </c>
      <c r="BS26" s="69">
        <f>IF(Assumptions!$C$27&gt;BR26+12,BR26+12,Assumptions!$C$27)</f>
        <v>60</v>
      </c>
      <c r="BT26" s="69">
        <f>IF(Assumptions!$C$27&gt;BS26+12,BS26+12,Assumptions!$C$27)</f>
        <v>60</v>
      </c>
      <c r="BU26" s="50" t="str">
        <f t="shared" si="8"/>
        <v>Jun</v>
      </c>
      <c r="BV26" s="69">
        <f>IF(Assumptions!$C$27&gt;7,7,Assumptions!$C$27)</f>
        <v>7</v>
      </c>
      <c r="BW26" s="69">
        <f>IF(Assumptions!$C$27&gt;BV26+12,BV26+12,Assumptions!$C$27)</f>
        <v>19</v>
      </c>
      <c r="BX26" s="69">
        <f>IF(Assumptions!$C$27&gt;BW26+12,BW26+12,Assumptions!$C$27)</f>
        <v>31</v>
      </c>
      <c r="BY26" s="69">
        <f>IF(Assumptions!$C$27&gt;BX26+12,BX26+12,Assumptions!$C$27)</f>
        <v>43</v>
      </c>
      <c r="BZ26" s="69">
        <f>IF(Assumptions!$C$27&gt;BY26+12,BY26+12,Assumptions!$C$27)</f>
        <v>55</v>
      </c>
      <c r="CA26" s="69">
        <f>IF(Assumptions!$C$27&gt;BZ26+12,BZ26+12,Assumptions!$C$27)</f>
        <v>60</v>
      </c>
      <c r="CB26" s="69">
        <f>IF(Assumptions!$C$27&gt;CA26+12,CA26+12,Assumptions!$C$27)</f>
        <v>60</v>
      </c>
      <c r="CC26" s="69">
        <f>IF(Assumptions!$C$27&gt;CB26+12,CB26+12,Assumptions!$C$27)</f>
        <v>60</v>
      </c>
      <c r="CD26" s="50" t="str">
        <f t="shared" si="9"/>
        <v>Jun</v>
      </c>
      <c r="CE26" s="69">
        <f>IF(Assumptions!$C$27&gt;7,7,Assumptions!$C$27)</f>
        <v>7</v>
      </c>
      <c r="CF26" s="69">
        <f>IF(Assumptions!$C$27&gt;CE26+12,CE26+12,Assumptions!$C$27)</f>
        <v>19</v>
      </c>
      <c r="CG26" s="69">
        <f>IF(Assumptions!$C$27&gt;CF26+12,CF26+12,Assumptions!$C$27)</f>
        <v>31</v>
      </c>
      <c r="CH26" s="69">
        <f>IF(Assumptions!$C$27&gt;CG26+12,CG26+12,Assumptions!$C$27)</f>
        <v>43</v>
      </c>
      <c r="CI26" s="69">
        <f>IF(Assumptions!$C$27&gt;CH26+12,CH26+12,Assumptions!$C$27)</f>
        <v>55</v>
      </c>
      <c r="CJ26" s="69">
        <f>IF(Assumptions!$C$27&gt;CI26+12,CI26+12,Assumptions!$C$27)</f>
        <v>60</v>
      </c>
      <c r="CK26" s="69">
        <f>IF(Assumptions!$C$27&gt;CJ26+12,CJ26+12,Assumptions!$C$27)</f>
        <v>60</v>
      </c>
      <c r="CL26" s="69">
        <f>IF(Assumptions!$C$27&gt;CK26+12,CK26+12,Assumptions!$C$27)</f>
        <v>60</v>
      </c>
    </row>
    <row r="27" spans="1:90" ht="13.7" customHeight="1">
      <c r="A27" s="50" t="str">
        <f t="shared" si="0"/>
        <v>Jul</v>
      </c>
      <c r="B27" s="41">
        <f>IF(Assumptions!$C$27&gt;6,6,Assumptions!$C$27)</f>
        <v>6</v>
      </c>
      <c r="C27" s="41">
        <f>IF(Assumptions!$C$27&gt;B27+12,B27+12,Assumptions!$C$27)</f>
        <v>18</v>
      </c>
      <c r="D27" s="41">
        <f>IF(Assumptions!$C$27&gt;C27+12,C27+12,Assumptions!$C$27)</f>
        <v>30</v>
      </c>
      <c r="E27" s="41">
        <f>IF(Assumptions!$C$27&gt;D27+12,D27+12,Assumptions!$C$27)</f>
        <v>42</v>
      </c>
      <c r="F27" s="41">
        <f>IF(Assumptions!$C$27&gt;E27+12,E27+12,Assumptions!$C$27)</f>
        <v>54</v>
      </c>
      <c r="G27" s="41">
        <f>IF(Assumptions!$C$27&gt;F27+12,F27+12,Assumptions!$C$27)</f>
        <v>60</v>
      </c>
      <c r="H27" s="41">
        <f>IF(Assumptions!$C$27&gt;G27+12,G27+12,Assumptions!$C$27)</f>
        <v>60</v>
      </c>
      <c r="I27" s="41">
        <f>IF(Assumptions!$C$27&gt;H27+12,H27+12,Assumptions!$C$27)</f>
        <v>60</v>
      </c>
      <c r="J27" s="68" t="str">
        <f t="shared" si="1"/>
        <v>Jul</v>
      </c>
      <c r="K27" s="41">
        <f>IF(Assumptions!$C$27&gt;6,6,Assumptions!$C$27)</f>
        <v>6</v>
      </c>
      <c r="L27" s="69">
        <f>IF(Assumptions!$C$27&gt;K27+12,K27+12,Assumptions!$C$27)</f>
        <v>18</v>
      </c>
      <c r="M27" s="69">
        <f>IF(Assumptions!$C$27&gt;L27+12,L27+12,Assumptions!$C$27)</f>
        <v>30</v>
      </c>
      <c r="N27" s="69">
        <f>IF(Assumptions!$C$27&gt;M27+12,M27+12,Assumptions!$C$27)</f>
        <v>42</v>
      </c>
      <c r="O27" s="69">
        <f>IF(Assumptions!$C$27&gt;N27+12,N27+12,Assumptions!$C$27)</f>
        <v>54</v>
      </c>
      <c r="P27" s="69">
        <f>IF(Assumptions!$C$27&gt;O27+12,O27+12,Assumptions!$C$27)</f>
        <v>60</v>
      </c>
      <c r="Q27" s="69">
        <f>IF(Assumptions!$C$27&gt;P27+12,P27+12,Assumptions!$C$27)</f>
        <v>60</v>
      </c>
      <c r="R27" s="69">
        <f>IF(Assumptions!$C$27&gt;Q27+12,Q27+12,Assumptions!$C$27)</f>
        <v>60</v>
      </c>
      <c r="S27" s="50" t="str">
        <f t="shared" si="2"/>
        <v>Jul</v>
      </c>
      <c r="T27" s="69">
        <f>IF(Assumptions!$C$27&gt;6,6,Assumptions!$C$27)</f>
        <v>6</v>
      </c>
      <c r="U27" s="69">
        <f>IF(Assumptions!$C$27&gt;T27+12,T27+12,Assumptions!$C$27)</f>
        <v>18</v>
      </c>
      <c r="V27" s="69">
        <f>IF(Assumptions!$C$27&gt;U27+12,U27+12,Assumptions!$C$27)</f>
        <v>30</v>
      </c>
      <c r="W27" s="69">
        <f>IF(Assumptions!$C$27&gt;V27+12,V27+12,Assumptions!$C$27)</f>
        <v>42</v>
      </c>
      <c r="X27" s="69">
        <f>IF(Assumptions!$C$27&gt;W27+12,W27+12,Assumptions!$C$27)</f>
        <v>54</v>
      </c>
      <c r="Y27" s="69">
        <f>IF(Assumptions!$C$27&gt;X27+12,X27+12,Assumptions!$C$27)</f>
        <v>60</v>
      </c>
      <c r="Z27" s="69">
        <f>IF(Assumptions!$C$27&gt;Y27+12,Y27+12,Assumptions!$C$27)</f>
        <v>60</v>
      </c>
      <c r="AA27" s="69">
        <f>IF(Assumptions!$C$27&gt;Z27+12,Z27+12,Assumptions!$C$27)</f>
        <v>60</v>
      </c>
      <c r="AB27" s="50" t="str">
        <f t="shared" si="3"/>
        <v>Jul</v>
      </c>
      <c r="AC27" s="69">
        <f>IF(Assumptions!$C$27&gt;6,6,Assumptions!$C$27)</f>
        <v>6</v>
      </c>
      <c r="AD27" s="69">
        <f>IF(Assumptions!$C$27&gt;AC27+12,AC27+12,Assumptions!$C$27)</f>
        <v>18</v>
      </c>
      <c r="AE27" s="69">
        <f>IF(Assumptions!$C$27&gt;AD27+12,AD27+12,Assumptions!$C$27)</f>
        <v>30</v>
      </c>
      <c r="AF27" s="69">
        <f>IF(Assumptions!$C$27&gt;AE27+12,AE27+12,Assumptions!$C$27)</f>
        <v>42</v>
      </c>
      <c r="AG27" s="69">
        <f>IF(Assumptions!$C$27&gt;AF27+12,AF27+12,Assumptions!$C$27)</f>
        <v>54</v>
      </c>
      <c r="AH27" s="69">
        <f>IF(Assumptions!$C$27&gt;AG27+12,AG27+12,Assumptions!$C$27)</f>
        <v>60</v>
      </c>
      <c r="AI27" s="69">
        <f>IF(Assumptions!$C$27&gt;AH27+12,AH27+12,Assumptions!$C$27)</f>
        <v>60</v>
      </c>
      <c r="AJ27" s="69">
        <f>IF(Assumptions!$C$27&gt;AI27+12,AI27+12,Assumptions!$C$27)</f>
        <v>60</v>
      </c>
      <c r="AK27" s="50" t="str">
        <f t="shared" si="4"/>
        <v>Jul</v>
      </c>
      <c r="AL27" s="69">
        <f>IF(Assumptions!$C$27&gt;6,6,Assumptions!$C$27)</f>
        <v>6</v>
      </c>
      <c r="AM27" s="69">
        <f>IF(Assumptions!$C$27&gt;AL27+12,AL27+12,Assumptions!$C$27)</f>
        <v>18</v>
      </c>
      <c r="AN27" s="69">
        <f>IF(Assumptions!$C$27&gt;AM27+12,AM27+12,Assumptions!$C$27)</f>
        <v>30</v>
      </c>
      <c r="AO27" s="69">
        <f>IF(Assumptions!$C$27&gt;AN27+12,AN27+12,Assumptions!$C$27)</f>
        <v>42</v>
      </c>
      <c r="AP27" s="69">
        <f>IF(Assumptions!$C$27&gt;AO27+12,AO27+12,Assumptions!$C$27)</f>
        <v>54</v>
      </c>
      <c r="AQ27" s="69">
        <f>IF(Assumptions!$C$27&gt;AP27+12,AP27+12,Assumptions!$C$27)</f>
        <v>60</v>
      </c>
      <c r="AR27" s="69">
        <f>IF(Assumptions!$C$27&gt;AQ27+12,AQ27+12,Assumptions!$C$27)</f>
        <v>60</v>
      </c>
      <c r="AS27" s="69">
        <f>IF(Assumptions!$C$27&gt;AR27+12,AR27+12,Assumptions!$C$27)</f>
        <v>60</v>
      </c>
      <c r="AT27" s="50" t="str">
        <f t="shared" si="5"/>
        <v>Jul</v>
      </c>
      <c r="AU27" s="69">
        <f>IF(Assumptions!$C$27&gt;6,6,Assumptions!$C$27)</f>
        <v>6</v>
      </c>
      <c r="AV27" s="69">
        <f>IF(Assumptions!$C$27&gt;AU27+12,AU27+12,Assumptions!$C$27)</f>
        <v>18</v>
      </c>
      <c r="AW27" s="69">
        <f>IF(Assumptions!$C$27&gt;AV27+12,AV27+12,Assumptions!$C$27)</f>
        <v>30</v>
      </c>
      <c r="AX27" s="69">
        <f>IF(Assumptions!$C$27&gt;AW27+12,AW27+12,Assumptions!$C$27)</f>
        <v>42</v>
      </c>
      <c r="AY27" s="69">
        <f>IF(Assumptions!$C$27&gt;AX27+12,AX27+12,Assumptions!$C$27)</f>
        <v>54</v>
      </c>
      <c r="AZ27" s="69">
        <f>IF(Assumptions!$C$27&gt;AY27+12,AY27+12,Assumptions!$C$27)</f>
        <v>60</v>
      </c>
      <c r="BA27" s="69">
        <f>IF(Assumptions!$C$27&gt;AZ27+12,AZ27+12,Assumptions!$C$27)</f>
        <v>60</v>
      </c>
      <c r="BB27" s="69">
        <f>IF(Assumptions!$C$27&gt;BA27+12,BA27+12,Assumptions!$C$27)</f>
        <v>60</v>
      </c>
      <c r="BC27" s="50" t="str">
        <f t="shared" si="6"/>
        <v>Jul</v>
      </c>
      <c r="BD27" s="69">
        <f>IF(Assumptions!$C$27&gt;6,6,Assumptions!$C$27)</f>
        <v>6</v>
      </c>
      <c r="BE27" s="69">
        <f>IF(Assumptions!$C$27&gt;BD27+12,BD27+12,Assumptions!$C$27)</f>
        <v>18</v>
      </c>
      <c r="BF27" s="69">
        <f>IF(Assumptions!$C$27&gt;BE27+12,BE27+12,Assumptions!$C$27)</f>
        <v>30</v>
      </c>
      <c r="BG27" s="69">
        <f>IF(Assumptions!$C$27&gt;BF27+12,BF27+12,Assumptions!$C$27)</f>
        <v>42</v>
      </c>
      <c r="BH27" s="69">
        <f>IF(Assumptions!$C$27&gt;BG27+12,BG27+12,Assumptions!$C$27)</f>
        <v>54</v>
      </c>
      <c r="BI27" s="69">
        <f>IF(Assumptions!$C$27&gt;BH27+12,BH27+12,Assumptions!$C$27)</f>
        <v>60</v>
      </c>
      <c r="BJ27" s="69">
        <f>IF(Assumptions!$C$27&gt;BI27+12,BI27+12,Assumptions!$C$27)</f>
        <v>60</v>
      </c>
      <c r="BK27" s="69">
        <f>IF(Assumptions!$C$27&gt;BJ27+12,BJ27+12,Assumptions!$C$27)</f>
        <v>60</v>
      </c>
      <c r="BL27" s="50" t="str">
        <f t="shared" si="7"/>
        <v>Jul</v>
      </c>
      <c r="BM27" s="69">
        <f>IF(Assumptions!$C$27&gt;6,6,Assumptions!$C$27)</f>
        <v>6</v>
      </c>
      <c r="BN27" s="69">
        <f>IF(Assumptions!$C$27&gt;BM27+12,BM27+12,Assumptions!$C$27)</f>
        <v>18</v>
      </c>
      <c r="BO27" s="69">
        <f>IF(Assumptions!$C$27&gt;BN27+12,BN27+12,Assumptions!$C$27)</f>
        <v>30</v>
      </c>
      <c r="BP27" s="69">
        <f>IF(Assumptions!$C$27&gt;BO27+12,BO27+12,Assumptions!$C$27)</f>
        <v>42</v>
      </c>
      <c r="BQ27" s="69">
        <f>IF(Assumptions!$C$27&gt;BP27+12,BP27+12,Assumptions!$C$27)</f>
        <v>54</v>
      </c>
      <c r="BR27" s="69">
        <f>IF(Assumptions!$C$27&gt;BQ27+12,BQ27+12,Assumptions!$C$27)</f>
        <v>60</v>
      </c>
      <c r="BS27" s="69">
        <f>IF(Assumptions!$C$27&gt;BR27+12,BR27+12,Assumptions!$C$27)</f>
        <v>60</v>
      </c>
      <c r="BT27" s="69">
        <f>IF(Assumptions!$C$27&gt;BS27+12,BS27+12,Assumptions!$C$27)</f>
        <v>60</v>
      </c>
      <c r="BU27" s="50" t="str">
        <f t="shared" si="8"/>
        <v>Jul</v>
      </c>
      <c r="BV27" s="69">
        <f>IF(Assumptions!$C$27&gt;6,6,Assumptions!$C$27)</f>
        <v>6</v>
      </c>
      <c r="BW27" s="69">
        <f>IF(Assumptions!$C$27&gt;BV27+12,BV27+12,Assumptions!$C$27)</f>
        <v>18</v>
      </c>
      <c r="BX27" s="69">
        <f>IF(Assumptions!$C$27&gt;BW27+12,BW27+12,Assumptions!$C$27)</f>
        <v>30</v>
      </c>
      <c r="BY27" s="69">
        <f>IF(Assumptions!$C$27&gt;BX27+12,BX27+12,Assumptions!$C$27)</f>
        <v>42</v>
      </c>
      <c r="BZ27" s="69">
        <f>IF(Assumptions!$C$27&gt;BY27+12,BY27+12,Assumptions!$C$27)</f>
        <v>54</v>
      </c>
      <c r="CA27" s="69">
        <f>IF(Assumptions!$C$27&gt;BZ27+12,BZ27+12,Assumptions!$C$27)</f>
        <v>60</v>
      </c>
      <c r="CB27" s="69">
        <f>IF(Assumptions!$C$27&gt;CA27+12,CA27+12,Assumptions!$C$27)</f>
        <v>60</v>
      </c>
      <c r="CC27" s="69">
        <f>IF(Assumptions!$C$27&gt;CB27+12,CB27+12,Assumptions!$C$27)</f>
        <v>60</v>
      </c>
      <c r="CD27" s="50" t="str">
        <f t="shared" si="9"/>
        <v>Jul</v>
      </c>
      <c r="CE27" s="69">
        <f>IF(Assumptions!$C$27&gt;6,6,Assumptions!$C$27)</f>
        <v>6</v>
      </c>
      <c r="CF27" s="69">
        <f>IF(Assumptions!$C$27&gt;CE27+12,CE27+12,Assumptions!$C$27)</f>
        <v>18</v>
      </c>
      <c r="CG27" s="69">
        <f>IF(Assumptions!$C$27&gt;CF27+12,CF27+12,Assumptions!$C$27)</f>
        <v>30</v>
      </c>
      <c r="CH27" s="69">
        <f>IF(Assumptions!$C$27&gt;CG27+12,CG27+12,Assumptions!$C$27)</f>
        <v>42</v>
      </c>
      <c r="CI27" s="69">
        <f>IF(Assumptions!$C$27&gt;CH27+12,CH27+12,Assumptions!$C$27)</f>
        <v>54</v>
      </c>
      <c r="CJ27" s="69">
        <f>IF(Assumptions!$C$27&gt;CI27+12,CI27+12,Assumptions!$C$27)</f>
        <v>60</v>
      </c>
      <c r="CK27" s="69">
        <f>IF(Assumptions!$C$27&gt;CJ27+12,CJ27+12,Assumptions!$C$27)</f>
        <v>60</v>
      </c>
      <c r="CL27" s="69">
        <f>IF(Assumptions!$C$27&gt;CK27+12,CK27+12,Assumptions!$C$27)</f>
        <v>60</v>
      </c>
    </row>
    <row r="28" spans="1:90" ht="13.7" customHeight="1">
      <c r="A28" s="50" t="str">
        <f t="shared" si="0"/>
        <v>Aug</v>
      </c>
      <c r="B28" s="41">
        <f>IF(Assumptions!$C$27&gt;5,5,Assumptions!$C$27)</f>
        <v>5</v>
      </c>
      <c r="C28" s="41">
        <f>IF(Assumptions!$C$27&gt;B28+12,B28+12,Assumptions!$C$27)</f>
        <v>17</v>
      </c>
      <c r="D28" s="41">
        <f>IF(Assumptions!$C$27&gt;C28+12,C28+12,Assumptions!$C$27)</f>
        <v>29</v>
      </c>
      <c r="E28" s="41">
        <f>IF(Assumptions!$C$27&gt;D28+12,D28+12,Assumptions!$C$27)</f>
        <v>41</v>
      </c>
      <c r="F28" s="41">
        <f>IF(Assumptions!$C$27&gt;E28+12,E28+12,Assumptions!$C$27)</f>
        <v>53</v>
      </c>
      <c r="G28" s="41">
        <f>IF(Assumptions!$C$27&gt;F28+12,F28+12,Assumptions!$C$27)</f>
        <v>60</v>
      </c>
      <c r="H28" s="41">
        <f>IF(Assumptions!$C$27&gt;G28+12,G28+12,Assumptions!$C$27)</f>
        <v>60</v>
      </c>
      <c r="I28" s="41">
        <f>IF(Assumptions!$C$27&gt;H28+12,H28+12,Assumptions!$C$27)</f>
        <v>60</v>
      </c>
      <c r="J28" s="68" t="str">
        <f t="shared" si="1"/>
        <v>Aug</v>
      </c>
      <c r="K28" s="41">
        <f>IF(Assumptions!$C$27&gt;5,5,Assumptions!$C$27)</f>
        <v>5</v>
      </c>
      <c r="L28" s="69">
        <f>IF(Assumptions!$C$27&gt;K28+12,K28+12,Assumptions!$C$27)</f>
        <v>17</v>
      </c>
      <c r="M28" s="69">
        <f>IF(Assumptions!$C$27&gt;L28+12,L28+12,Assumptions!$C$27)</f>
        <v>29</v>
      </c>
      <c r="N28" s="69">
        <f>IF(Assumptions!$C$27&gt;M28+12,M28+12,Assumptions!$C$27)</f>
        <v>41</v>
      </c>
      <c r="O28" s="69">
        <f>IF(Assumptions!$C$27&gt;N28+12,N28+12,Assumptions!$C$27)</f>
        <v>53</v>
      </c>
      <c r="P28" s="69">
        <f>IF(Assumptions!$C$27&gt;O28+12,O28+12,Assumptions!$C$27)</f>
        <v>60</v>
      </c>
      <c r="Q28" s="69">
        <f>IF(Assumptions!$C$27&gt;P28+12,P28+12,Assumptions!$C$27)</f>
        <v>60</v>
      </c>
      <c r="R28" s="69">
        <f>IF(Assumptions!$C$27&gt;Q28+12,Q28+12,Assumptions!$C$27)</f>
        <v>60</v>
      </c>
      <c r="S28" s="50" t="str">
        <f t="shared" si="2"/>
        <v>Aug</v>
      </c>
      <c r="T28" s="69">
        <f>IF(Assumptions!$C$27&gt;5,5,Assumptions!$C$27)</f>
        <v>5</v>
      </c>
      <c r="U28" s="69">
        <f>IF(Assumptions!$C$27&gt;T28+12,T28+12,Assumptions!$C$27)</f>
        <v>17</v>
      </c>
      <c r="V28" s="69">
        <f>IF(Assumptions!$C$27&gt;U28+12,U28+12,Assumptions!$C$27)</f>
        <v>29</v>
      </c>
      <c r="W28" s="69">
        <f>IF(Assumptions!$C$27&gt;V28+12,V28+12,Assumptions!$C$27)</f>
        <v>41</v>
      </c>
      <c r="X28" s="69">
        <f>IF(Assumptions!$C$27&gt;W28+12,W28+12,Assumptions!$C$27)</f>
        <v>53</v>
      </c>
      <c r="Y28" s="69">
        <f>IF(Assumptions!$C$27&gt;X28+12,X28+12,Assumptions!$C$27)</f>
        <v>60</v>
      </c>
      <c r="Z28" s="69">
        <f>IF(Assumptions!$C$27&gt;Y28+12,Y28+12,Assumptions!$C$27)</f>
        <v>60</v>
      </c>
      <c r="AA28" s="69">
        <f>IF(Assumptions!$C$27&gt;Z28+12,Z28+12,Assumptions!$C$27)</f>
        <v>60</v>
      </c>
      <c r="AB28" s="50" t="str">
        <f t="shared" si="3"/>
        <v>Aug</v>
      </c>
      <c r="AC28" s="69">
        <f>IF(Assumptions!$C$27&gt;5,5,Assumptions!$C$27)</f>
        <v>5</v>
      </c>
      <c r="AD28" s="69">
        <f>IF(Assumptions!$C$27&gt;AC28+12,AC28+12,Assumptions!$C$27)</f>
        <v>17</v>
      </c>
      <c r="AE28" s="69">
        <f>IF(Assumptions!$C$27&gt;AD28+12,AD28+12,Assumptions!$C$27)</f>
        <v>29</v>
      </c>
      <c r="AF28" s="69">
        <f>IF(Assumptions!$C$27&gt;AE28+12,AE28+12,Assumptions!$C$27)</f>
        <v>41</v>
      </c>
      <c r="AG28" s="69">
        <f>IF(Assumptions!$C$27&gt;AF28+12,AF28+12,Assumptions!$C$27)</f>
        <v>53</v>
      </c>
      <c r="AH28" s="69">
        <f>IF(Assumptions!$C$27&gt;AG28+12,AG28+12,Assumptions!$C$27)</f>
        <v>60</v>
      </c>
      <c r="AI28" s="69">
        <f>IF(Assumptions!$C$27&gt;AH28+12,AH28+12,Assumptions!$C$27)</f>
        <v>60</v>
      </c>
      <c r="AJ28" s="69">
        <f>IF(Assumptions!$C$27&gt;AI28+12,AI28+12,Assumptions!$C$27)</f>
        <v>60</v>
      </c>
      <c r="AK28" s="50" t="str">
        <f t="shared" si="4"/>
        <v>Aug</v>
      </c>
      <c r="AL28" s="69">
        <f>IF(Assumptions!$C$27&gt;5,5,Assumptions!$C$27)</f>
        <v>5</v>
      </c>
      <c r="AM28" s="69">
        <f>IF(Assumptions!$C$27&gt;AL28+12,AL28+12,Assumptions!$C$27)</f>
        <v>17</v>
      </c>
      <c r="AN28" s="69">
        <f>IF(Assumptions!$C$27&gt;AM28+12,AM28+12,Assumptions!$C$27)</f>
        <v>29</v>
      </c>
      <c r="AO28" s="69">
        <f>IF(Assumptions!$C$27&gt;AN28+12,AN28+12,Assumptions!$C$27)</f>
        <v>41</v>
      </c>
      <c r="AP28" s="69">
        <f>IF(Assumptions!$C$27&gt;AO28+12,AO28+12,Assumptions!$C$27)</f>
        <v>53</v>
      </c>
      <c r="AQ28" s="69">
        <f>IF(Assumptions!$C$27&gt;AP28+12,AP28+12,Assumptions!$C$27)</f>
        <v>60</v>
      </c>
      <c r="AR28" s="69">
        <f>IF(Assumptions!$C$27&gt;AQ28+12,AQ28+12,Assumptions!$C$27)</f>
        <v>60</v>
      </c>
      <c r="AS28" s="69">
        <f>IF(Assumptions!$C$27&gt;AR28+12,AR28+12,Assumptions!$C$27)</f>
        <v>60</v>
      </c>
      <c r="AT28" s="50" t="str">
        <f t="shared" si="5"/>
        <v>Aug</v>
      </c>
      <c r="AU28" s="69">
        <f>IF(Assumptions!$C$27&gt;5,5,Assumptions!$C$27)</f>
        <v>5</v>
      </c>
      <c r="AV28" s="69">
        <f>IF(Assumptions!$C$27&gt;AU28+12,AU28+12,Assumptions!$C$27)</f>
        <v>17</v>
      </c>
      <c r="AW28" s="69">
        <f>IF(Assumptions!$C$27&gt;AV28+12,AV28+12,Assumptions!$C$27)</f>
        <v>29</v>
      </c>
      <c r="AX28" s="69">
        <f>IF(Assumptions!$C$27&gt;AW28+12,AW28+12,Assumptions!$C$27)</f>
        <v>41</v>
      </c>
      <c r="AY28" s="69">
        <f>IF(Assumptions!$C$27&gt;AX28+12,AX28+12,Assumptions!$C$27)</f>
        <v>53</v>
      </c>
      <c r="AZ28" s="69">
        <f>IF(Assumptions!$C$27&gt;AY28+12,AY28+12,Assumptions!$C$27)</f>
        <v>60</v>
      </c>
      <c r="BA28" s="69">
        <f>IF(Assumptions!$C$27&gt;AZ28+12,AZ28+12,Assumptions!$C$27)</f>
        <v>60</v>
      </c>
      <c r="BB28" s="69">
        <f>IF(Assumptions!$C$27&gt;BA28+12,BA28+12,Assumptions!$C$27)</f>
        <v>60</v>
      </c>
      <c r="BC28" s="50" t="str">
        <f t="shared" si="6"/>
        <v>Aug</v>
      </c>
      <c r="BD28" s="69">
        <f>IF(Assumptions!$C$27&gt;5,5,Assumptions!$C$27)</f>
        <v>5</v>
      </c>
      <c r="BE28" s="69">
        <f>IF(Assumptions!$C$27&gt;BD28+12,BD28+12,Assumptions!$C$27)</f>
        <v>17</v>
      </c>
      <c r="BF28" s="69">
        <f>IF(Assumptions!$C$27&gt;BE28+12,BE28+12,Assumptions!$C$27)</f>
        <v>29</v>
      </c>
      <c r="BG28" s="69">
        <f>IF(Assumptions!$C$27&gt;BF28+12,BF28+12,Assumptions!$C$27)</f>
        <v>41</v>
      </c>
      <c r="BH28" s="69">
        <f>IF(Assumptions!$C$27&gt;BG28+12,BG28+12,Assumptions!$C$27)</f>
        <v>53</v>
      </c>
      <c r="BI28" s="69">
        <f>IF(Assumptions!$C$27&gt;BH28+12,BH28+12,Assumptions!$C$27)</f>
        <v>60</v>
      </c>
      <c r="BJ28" s="69">
        <f>IF(Assumptions!$C$27&gt;BI28+12,BI28+12,Assumptions!$C$27)</f>
        <v>60</v>
      </c>
      <c r="BK28" s="69">
        <f>IF(Assumptions!$C$27&gt;BJ28+12,BJ28+12,Assumptions!$C$27)</f>
        <v>60</v>
      </c>
      <c r="BL28" s="50" t="str">
        <f t="shared" si="7"/>
        <v>Aug</v>
      </c>
      <c r="BM28" s="69">
        <f>IF(Assumptions!$C$27&gt;5,5,Assumptions!$C$27)</f>
        <v>5</v>
      </c>
      <c r="BN28" s="69">
        <f>IF(Assumptions!$C$27&gt;BM28+12,BM28+12,Assumptions!$C$27)</f>
        <v>17</v>
      </c>
      <c r="BO28" s="69">
        <f>IF(Assumptions!$C$27&gt;BN28+12,BN28+12,Assumptions!$C$27)</f>
        <v>29</v>
      </c>
      <c r="BP28" s="69">
        <f>IF(Assumptions!$C$27&gt;BO28+12,BO28+12,Assumptions!$C$27)</f>
        <v>41</v>
      </c>
      <c r="BQ28" s="69">
        <f>IF(Assumptions!$C$27&gt;BP28+12,BP28+12,Assumptions!$C$27)</f>
        <v>53</v>
      </c>
      <c r="BR28" s="69">
        <f>IF(Assumptions!$C$27&gt;BQ28+12,BQ28+12,Assumptions!$C$27)</f>
        <v>60</v>
      </c>
      <c r="BS28" s="69">
        <f>IF(Assumptions!$C$27&gt;BR28+12,BR28+12,Assumptions!$C$27)</f>
        <v>60</v>
      </c>
      <c r="BT28" s="69">
        <f>IF(Assumptions!$C$27&gt;BS28+12,BS28+12,Assumptions!$C$27)</f>
        <v>60</v>
      </c>
      <c r="BU28" s="50" t="str">
        <f t="shared" si="8"/>
        <v>Aug</v>
      </c>
      <c r="BV28" s="69">
        <f>IF(Assumptions!$C$27&gt;5,5,Assumptions!$C$27)</f>
        <v>5</v>
      </c>
      <c r="BW28" s="69">
        <f>IF(Assumptions!$C$27&gt;BV28+12,BV28+12,Assumptions!$C$27)</f>
        <v>17</v>
      </c>
      <c r="BX28" s="69">
        <f>IF(Assumptions!$C$27&gt;BW28+12,BW28+12,Assumptions!$C$27)</f>
        <v>29</v>
      </c>
      <c r="BY28" s="69">
        <f>IF(Assumptions!$C$27&gt;BX28+12,BX28+12,Assumptions!$C$27)</f>
        <v>41</v>
      </c>
      <c r="BZ28" s="69">
        <f>IF(Assumptions!$C$27&gt;BY28+12,BY28+12,Assumptions!$C$27)</f>
        <v>53</v>
      </c>
      <c r="CA28" s="69">
        <f>IF(Assumptions!$C$27&gt;BZ28+12,BZ28+12,Assumptions!$C$27)</f>
        <v>60</v>
      </c>
      <c r="CB28" s="69">
        <f>IF(Assumptions!$C$27&gt;CA28+12,CA28+12,Assumptions!$C$27)</f>
        <v>60</v>
      </c>
      <c r="CC28" s="69">
        <f>IF(Assumptions!$C$27&gt;CB28+12,CB28+12,Assumptions!$C$27)</f>
        <v>60</v>
      </c>
      <c r="CD28" s="50" t="str">
        <f t="shared" si="9"/>
        <v>Aug</v>
      </c>
      <c r="CE28" s="69">
        <f>IF(Assumptions!$C$27&gt;5,5,Assumptions!$C$27)</f>
        <v>5</v>
      </c>
      <c r="CF28" s="69">
        <f>IF(Assumptions!$C$27&gt;CE28+12,CE28+12,Assumptions!$C$27)</f>
        <v>17</v>
      </c>
      <c r="CG28" s="69">
        <f>IF(Assumptions!$C$27&gt;CF28+12,CF28+12,Assumptions!$C$27)</f>
        <v>29</v>
      </c>
      <c r="CH28" s="69">
        <f>IF(Assumptions!$C$27&gt;CG28+12,CG28+12,Assumptions!$C$27)</f>
        <v>41</v>
      </c>
      <c r="CI28" s="69">
        <f>IF(Assumptions!$C$27&gt;CH28+12,CH28+12,Assumptions!$C$27)</f>
        <v>53</v>
      </c>
      <c r="CJ28" s="69">
        <f>IF(Assumptions!$C$27&gt;CI28+12,CI28+12,Assumptions!$C$27)</f>
        <v>60</v>
      </c>
      <c r="CK28" s="69">
        <f>IF(Assumptions!$C$27&gt;CJ28+12,CJ28+12,Assumptions!$C$27)</f>
        <v>60</v>
      </c>
      <c r="CL28" s="69">
        <f>IF(Assumptions!$C$27&gt;CK28+12,CK28+12,Assumptions!$C$27)</f>
        <v>60</v>
      </c>
    </row>
    <row r="29" spans="1:90" ht="13.7" customHeight="1">
      <c r="A29" s="50" t="str">
        <f t="shared" si="0"/>
        <v>Sep</v>
      </c>
      <c r="B29" s="41">
        <f>IF(Assumptions!$C$27&gt;4,4,Assumptions!$C$27)</f>
        <v>4</v>
      </c>
      <c r="C29" s="41">
        <f>IF(Assumptions!$C$27&gt;B29+12,B29+12,Assumptions!$C$27)</f>
        <v>16</v>
      </c>
      <c r="D29" s="41">
        <f>IF(Assumptions!$C$27&gt;C29+12,C29+12,Assumptions!$C$27)</f>
        <v>28</v>
      </c>
      <c r="E29" s="41">
        <f>IF(Assumptions!$C$27&gt;D29+12,D29+12,Assumptions!$C$27)</f>
        <v>40</v>
      </c>
      <c r="F29" s="41">
        <f>IF(Assumptions!$C$27&gt;E29+12,E29+12,Assumptions!$C$27)</f>
        <v>52</v>
      </c>
      <c r="G29" s="41">
        <f>IF(Assumptions!$C$27&gt;F29+12,F29+12,Assumptions!$C$27)</f>
        <v>60</v>
      </c>
      <c r="H29" s="41">
        <f>IF(Assumptions!$C$27&gt;G29+12,G29+12,Assumptions!$C$27)</f>
        <v>60</v>
      </c>
      <c r="I29" s="41">
        <f>IF(Assumptions!$C$27&gt;H29+12,H29+12,Assumptions!$C$27)</f>
        <v>60</v>
      </c>
      <c r="J29" s="68" t="str">
        <f t="shared" si="1"/>
        <v>Sep</v>
      </c>
      <c r="K29" s="41">
        <f>IF(Assumptions!$C$27&gt;4,4,Assumptions!$C$27)</f>
        <v>4</v>
      </c>
      <c r="L29" s="69">
        <f>IF(Assumptions!$C$27&gt;K29+12,K29+12,Assumptions!$C$27)</f>
        <v>16</v>
      </c>
      <c r="M29" s="69">
        <f>IF(Assumptions!$C$27&gt;L29+12,L29+12,Assumptions!$C$27)</f>
        <v>28</v>
      </c>
      <c r="N29" s="69">
        <f>IF(Assumptions!$C$27&gt;M29+12,M29+12,Assumptions!$C$27)</f>
        <v>40</v>
      </c>
      <c r="O29" s="69">
        <f>IF(Assumptions!$C$27&gt;N29+12,N29+12,Assumptions!$C$27)</f>
        <v>52</v>
      </c>
      <c r="P29" s="69">
        <f>IF(Assumptions!$C$27&gt;O29+12,O29+12,Assumptions!$C$27)</f>
        <v>60</v>
      </c>
      <c r="Q29" s="69">
        <f>IF(Assumptions!$C$27&gt;P29+12,P29+12,Assumptions!$C$27)</f>
        <v>60</v>
      </c>
      <c r="R29" s="69">
        <f>IF(Assumptions!$C$27&gt;Q29+12,Q29+12,Assumptions!$C$27)</f>
        <v>60</v>
      </c>
      <c r="S29" s="50" t="str">
        <f t="shared" si="2"/>
        <v>Sep</v>
      </c>
      <c r="T29" s="69">
        <f>IF(Assumptions!$C$27&gt;4,4,Assumptions!$C$27)</f>
        <v>4</v>
      </c>
      <c r="U29" s="69">
        <f>IF(Assumptions!$C$27&gt;T29+12,T29+12,Assumptions!$C$27)</f>
        <v>16</v>
      </c>
      <c r="V29" s="69">
        <f>IF(Assumptions!$C$27&gt;U29+12,U29+12,Assumptions!$C$27)</f>
        <v>28</v>
      </c>
      <c r="W29" s="69">
        <f>IF(Assumptions!$C$27&gt;V29+12,V29+12,Assumptions!$C$27)</f>
        <v>40</v>
      </c>
      <c r="X29" s="69">
        <f>IF(Assumptions!$C$27&gt;W29+12,W29+12,Assumptions!$C$27)</f>
        <v>52</v>
      </c>
      <c r="Y29" s="69">
        <f>IF(Assumptions!$C$27&gt;X29+12,X29+12,Assumptions!$C$27)</f>
        <v>60</v>
      </c>
      <c r="Z29" s="69">
        <f>IF(Assumptions!$C$27&gt;Y29+12,Y29+12,Assumptions!$C$27)</f>
        <v>60</v>
      </c>
      <c r="AA29" s="69">
        <f>IF(Assumptions!$C$27&gt;Z29+12,Z29+12,Assumptions!$C$27)</f>
        <v>60</v>
      </c>
      <c r="AB29" s="50" t="str">
        <f t="shared" si="3"/>
        <v>Sep</v>
      </c>
      <c r="AC29" s="69">
        <f>IF(Assumptions!$C$27&gt;4,4,Assumptions!$C$27)</f>
        <v>4</v>
      </c>
      <c r="AD29" s="69">
        <f>IF(Assumptions!$C$27&gt;AC29+12,AC29+12,Assumptions!$C$27)</f>
        <v>16</v>
      </c>
      <c r="AE29" s="69">
        <f>IF(Assumptions!$C$27&gt;AD29+12,AD29+12,Assumptions!$C$27)</f>
        <v>28</v>
      </c>
      <c r="AF29" s="69">
        <f>IF(Assumptions!$C$27&gt;AE29+12,AE29+12,Assumptions!$C$27)</f>
        <v>40</v>
      </c>
      <c r="AG29" s="69">
        <f>IF(Assumptions!$C$27&gt;AF29+12,AF29+12,Assumptions!$C$27)</f>
        <v>52</v>
      </c>
      <c r="AH29" s="69">
        <f>IF(Assumptions!$C$27&gt;AG29+12,AG29+12,Assumptions!$C$27)</f>
        <v>60</v>
      </c>
      <c r="AI29" s="69">
        <f>IF(Assumptions!$C$27&gt;AH29+12,AH29+12,Assumptions!$C$27)</f>
        <v>60</v>
      </c>
      <c r="AJ29" s="69">
        <f>IF(Assumptions!$C$27&gt;AI29+12,AI29+12,Assumptions!$C$27)</f>
        <v>60</v>
      </c>
      <c r="AK29" s="50" t="str">
        <f t="shared" si="4"/>
        <v>Sep</v>
      </c>
      <c r="AL29" s="69">
        <f>IF(Assumptions!$C$27&gt;4,4,Assumptions!$C$27)</f>
        <v>4</v>
      </c>
      <c r="AM29" s="69">
        <f>IF(Assumptions!$C$27&gt;AL29+12,AL29+12,Assumptions!$C$27)</f>
        <v>16</v>
      </c>
      <c r="AN29" s="69">
        <f>IF(Assumptions!$C$27&gt;AM29+12,AM29+12,Assumptions!$C$27)</f>
        <v>28</v>
      </c>
      <c r="AO29" s="69">
        <f>IF(Assumptions!$C$27&gt;AN29+12,AN29+12,Assumptions!$C$27)</f>
        <v>40</v>
      </c>
      <c r="AP29" s="69">
        <f>IF(Assumptions!$C$27&gt;AO29+12,AO29+12,Assumptions!$C$27)</f>
        <v>52</v>
      </c>
      <c r="AQ29" s="69">
        <f>IF(Assumptions!$C$27&gt;AP29+12,AP29+12,Assumptions!$C$27)</f>
        <v>60</v>
      </c>
      <c r="AR29" s="69">
        <f>IF(Assumptions!$C$27&gt;AQ29+12,AQ29+12,Assumptions!$C$27)</f>
        <v>60</v>
      </c>
      <c r="AS29" s="69">
        <f>IF(Assumptions!$C$27&gt;AR29+12,AR29+12,Assumptions!$C$27)</f>
        <v>60</v>
      </c>
      <c r="AT29" s="50" t="str">
        <f t="shared" si="5"/>
        <v>Sep</v>
      </c>
      <c r="AU29" s="69">
        <f>IF(Assumptions!$C$27&gt;4,4,Assumptions!$C$27)</f>
        <v>4</v>
      </c>
      <c r="AV29" s="69">
        <f>IF(Assumptions!$C$27&gt;AU29+12,AU29+12,Assumptions!$C$27)</f>
        <v>16</v>
      </c>
      <c r="AW29" s="69">
        <f>IF(Assumptions!$C$27&gt;AV29+12,AV29+12,Assumptions!$C$27)</f>
        <v>28</v>
      </c>
      <c r="AX29" s="69">
        <f>IF(Assumptions!$C$27&gt;AW29+12,AW29+12,Assumptions!$C$27)</f>
        <v>40</v>
      </c>
      <c r="AY29" s="69">
        <f>IF(Assumptions!$C$27&gt;AX29+12,AX29+12,Assumptions!$C$27)</f>
        <v>52</v>
      </c>
      <c r="AZ29" s="69">
        <f>IF(Assumptions!$C$27&gt;AY29+12,AY29+12,Assumptions!$C$27)</f>
        <v>60</v>
      </c>
      <c r="BA29" s="69">
        <f>IF(Assumptions!$C$27&gt;AZ29+12,AZ29+12,Assumptions!$C$27)</f>
        <v>60</v>
      </c>
      <c r="BB29" s="69">
        <f>IF(Assumptions!$C$27&gt;BA29+12,BA29+12,Assumptions!$C$27)</f>
        <v>60</v>
      </c>
      <c r="BC29" s="50" t="str">
        <f t="shared" si="6"/>
        <v>Sep</v>
      </c>
      <c r="BD29" s="69">
        <f>IF(Assumptions!$C$27&gt;4,4,Assumptions!$C$27)</f>
        <v>4</v>
      </c>
      <c r="BE29" s="69">
        <f>IF(Assumptions!$C$27&gt;BD29+12,BD29+12,Assumptions!$C$27)</f>
        <v>16</v>
      </c>
      <c r="BF29" s="69">
        <f>IF(Assumptions!$C$27&gt;BE29+12,BE29+12,Assumptions!$C$27)</f>
        <v>28</v>
      </c>
      <c r="BG29" s="69">
        <f>IF(Assumptions!$C$27&gt;BF29+12,BF29+12,Assumptions!$C$27)</f>
        <v>40</v>
      </c>
      <c r="BH29" s="69">
        <f>IF(Assumptions!$C$27&gt;BG29+12,BG29+12,Assumptions!$C$27)</f>
        <v>52</v>
      </c>
      <c r="BI29" s="69">
        <f>IF(Assumptions!$C$27&gt;BH29+12,BH29+12,Assumptions!$C$27)</f>
        <v>60</v>
      </c>
      <c r="BJ29" s="69">
        <f>IF(Assumptions!$C$27&gt;BI29+12,BI29+12,Assumptions!$C$27)</f>
        <v>60</v>
      </c>
      <c r="BK29" s="69">
        <f>IF(Assumptions!$C$27&gt;BJ29+12,BJ29+12,Assumptions!$C$27)</f>
        <v>60</v>
      </c>
      <c r="BL29" s="50" t="str">
        <f t="shared" si="7"/>
        <v>Sep</v>
      </c>
      <c r="BM29" s="69">
        <f>IF(Assumptions!$C$27&gt;4,4,Assumptions!$C$27)</f>
        <v>4</v>
      </c>
      <c r="BN29" s="69">
        <f>IF(Assumptions!$C$27&gt;BM29+12,BM29+12,Assumptions!$C$27)</f>
        <v>16</v>
      </c>
      <c r="BO29" s="69">
        <f>IF(Assumptions!$C$27&gt;BN29+12,BN29+12,Assumptions!$C$27)</f>
        <v>28</v>
      </c>
      <c r="BP29" s="69">
        <f>IF(Assumptions!$C$27&gt;BO29+12,BO29+12,Assumptions!$C$27)</f>
        <v>40</v>
      </c>
      <c r="BQ29" s="69">
        <f>IF(Assumptions!$C$27&gt;BP29+12,BP29+12,Assumptions!$C$27)</f>
        <v>52</v>
      </c>
      <c r="BR29" s="69">
        <f>IF(Assumptions!$C$27&gt;BQ29+12,BQ29+12,Assumptions!$C$27)</f>
        <v>60</v>
      </c>
      <c r="BS29" s="69">
        <f>IF(Assumptions!$C$27&gt;BR29+12,BR29+12,Assumptions!$C$27)</f>
        <v>60</v>
      </c>
      <c r="BT29" s="69">
        <f>IF(Assumptions!$C$27&gt;BS29+12,BS29+12,Assumptions!$C$27)</f>
        <v>60</v>
      </c>
      <c r="BU29" s="50" t="str">
        <f t="shared" si="8"/>
        <v>Sep</v>
      </c>
      <c r="BV29" s="69">
        <f>IF(Assumptions!$C$27&gt;4,4,Assumptions!$C$27)</f>
        <v>4</v>
      </c>
      <c r="BW29" s="69">
        <f>IF(Assumptions!$C$27&gt;BV29+12,BV29+12,Assumptions!$C$27)</f>
        <v>16</v>
      </c>
      <c r="BX29" s="69">
        <f>IF(Assumptions!$C$27&gt;BW29+12,BW29+12,Assumptions!$C$27)</f>
        <v>28</v>
      </c>
      <c r="BY29" s="69">
        <f>IF(Assumptions!$C$27&gt;BX29+12,BX29+12,Assumptions!$C$27)</f>
        <v>40</v>
      </c>
      <c r="BZ29" s="69">
        <f>IF(Assumptions!$C$27&gt;BY29+12,BY29+12,Assumptions!$C$27)</f>
        <v>52</v>
      </c>
      <c r="CA29" s="69">
        <f>IF(Assumptions!$C$27&gt;BZ29+12,BZ29+12,Assumptions!$C$27)</f>
        <v>60</v>
      </c>
      <c r="CB29" s="69">
        <f>IF(Assumptions!$C$27&gt;CA29+12,CA29+12,Assumptions!$C$27)</f>
        <v>60</v>
      </c>
      <c r="CC29" s="69">
        <f>IF(Assumptions!$C$27&gt;CB29+12,CB29+12,Assumptions!$C$27)</f>
        <v>60</v>
      </c>
      <c r="CD29" s="50" t="str">
        <f t="shared" si="9"/>
        <v>Sep</v>
      </c>
      <c r="CE29" s="69">
        <f>IF(Assumptions!$C$27&gt;4,4,Assumptions!$C$27)</f>
        <v>4</v>
      </c>
      <c r="CF29" s="69">
        <f>IF(Assumptions!$C$27&gt;CE29+12,CE29+12,Assumptions!$C$27)</f>
        <v>16</v>
      </c>
      <c r="CG29" s="69">
        <f>IF(Assumptions!$C$27&gt;CF29+12,CF29+12,Assumptions!$C$27)</f>
        <v>28</v>
      </c>
      <c r="CH29" s="69">
        <f>IF(Assumptions!$C$27&gt;CG29+12,CG29+12,Assumptions!$C$27)</f>
        <v>40</v>
      </c>
      <c r="CI29" s="69">
        <f>IF(Assumptions!$C$27&gt;CH29+12,CH29+12,Assumptions!$C$27)</f>
        <v>52</v>
      </c>
      <c r="CJ29" s="69">
        <f>IF(Assumptions!$C$27&gt;CI29+12,CI29+12,Assumptions!$C$27)</f>
        <v>60</v>
      </c>
      <c r="CK29" s="69">
        <f>IF(Assumptions!$C$27&gt;CJ29+12,CJ29+12,Assumptions!$C$27)</f>
        <v>60</v>
      </c>
      <c r="CL29" s="69">
        <f>IF(Assumptions!$C$27&gt;CK29+12,CK29+12,Assumptions!$C$27)</f>
        <v>60</v>
      </c>
    </row>
    <row r="30" spans="1:90" ht="13.7" customHeight="1">
      <c r="A30" s="50" t="str">
        <f t="shared" si="0"/>
        <v>Oct</v>
      </c>
      <c r="B30" s="41">
        <f>IF(Assumptions!$C$27&gt;3,3,Assumptions!$C$27)</f>
        <v>3</v>
      </c>
      <c r="C30" s="41">
        <f>IF(Assumptions!$C$27&gt;B30+12,B30+12,Assumptions!$C$27)</f>
        <v>15</v>
      </c>
      <c r="D30" s="41">
        <f>IF(Assumptions!$C$27&gt;C30+12,C30+12,Assumptions!$C$27)</f>
        <v>27</v>
      </c>
      <c r="E30" s="41">
        <f>IF(Assumptions!$C$27&gt;D30+12,D30+12,Assumptions!$C$27)</f>
        <v>39</v>
      </c>
      <c r="F30" s="41">
        <f>IF(Assumptions!$C$27&gt;E30+12,E30+12,Assumptions!$C$27)</f>
        <v>51</v>
      </c>
      <c r="G30" s="41">
        <f>IF(Assumptions!$C$27&gt;F30+12,F30+12,Assumptions!$C$27)</f>
        <v>60</v>
      </c>
      <c r="H30" s="41">
        <f>IF(Assumptions!$C$27&gt;G30+12,G30+12,Assumptions!$C$27)</f>
        <v>60</v>
      </c>
      <c r="I30" s="41">
        <f>IF(Assumptions!$C$27&gt;H30+12,H30+12,Assumptions!$C$27)</f>
        <v>60</v>
      </c>
      <c r="J30" s="68" t="str">
        <f t="shared" si="1"/>
        <v>Oct</v>
      </c>
      <c r="K30" s="41">
        <f>IF(Assumptions!$C$27&gt;3,3,Assumptions!$C$27)</f>
        <v>3</v>
      </c>
      <c r="L30" s="69">
        <f>IF(Assumptions!$C$27&gt;K30+12,K30+12,Assumptions!$C$27)</f>
        <v>15</v>
      </c>
      <c r="M30" s="69">
        <f>IF(Assumptions!$C$27&gt;L30+12,L30+12,Assumptions!$C$27)</f>
        <v>27</v>
      </c>
      <c r="N30" s="69">
        <f>IF(Assumptions!$C$27&gt;M30+12,M30+12,Assumptions!$C$27)</f>
        <v>39</v>
      </c>
      <c r="O30" s="69">
        <f>IF(Assumptions!$C$27&gt;N30+12,N30+12,Assumptions!$C$27)</f>
        <v>51</v>
      </c>
      <c r="P30" s="69">
        <f>IF(Assumptions!$C$27&gt;O30+12,O30+12,Assumptions!$C$27)</f>
        <v>60</v>
      </c>
      <c r="Q30" s="69">
        <f>IF(Assumptions!$C$27&gt;P30+12,P30+12,Assumptions!$C$27)</f>
        <v>60</v>
      </c>
      <c r="R30" s="69">
        <f>IF(Assumptions!$C$27&gt;Q30+12,Q30+12,Assumptions!$C$27)</f>
        <v>60</v>
      </c>
      <c r="S30" s="50" t="str">
        <f t="shared" si="2"/>
        <v>Oct</v>
      </c>
      <c r="T30" s="69">
        <f>IF(Assumptions!$C$27&gt;3,3,Assumptions!$C$27)</f>
        <v>3</v>
      </c>
      <c r="U30" s="69">
        <f>IF(Assumptions!$C$27&gt;T30+12,T30+12,Assumptions!$C$27)</f>
        <v>15</v>
      </c>
      <c r="V30" s="69">
        <f>IF(Assumptions!$C$27&gt;U30+12,U30+12,Assumptions!$C$27)</f>
        <v>27</v>
      </c>
      <c r="W30" s="69">
        <f>IF(Assumptions!$C$27&gt;V30+12,V30+12,Assumptions!$C$27)</f>
        <v>39</v>
      </c>
      <c r="X30" s="69">
        <f>IF(Assumptions!$C$27&gt;W30+12,W30+12,Assumptions!$C$27)</f>
        <v>51</v>
      </c>
      <c r="Y30" s="69">
        <f>IF(Assumptions!$C$27&gt;X30+12,X30+12,Assumptions!$C$27)</f>
        <v>60</v>
      </c>
      <c r="Z30" s="69">
        <f>IF(Assumptions!$C$27&gt;Y30+12,Y30+12,Assumptions!$C$27)</f>
        <v>60</v>
      </c>
      <c r="AA30" s="69">
        <f>IF(Assumptions!$C$27&gt;Z30+12,Z30+12,Assumptions!$C$27)</f>
        <v>60</v>
      </c>
      <c r="AB30" s="50" t="str">
        <f t="shared" si="3"/>
        <v>Oct</v>
      </c>
      <c r="AC30" s="69">
        <f>IF(Assumptions!$C$27&gt;3,3,Assumptions!$C$27)</f>
        <v>3</v>
      </c>
      <c r="AD30" s="69">
        <f>IF(Assumptions!$C$27&gt;AC30+12,AC30+12,Assumptions!$C$27)</f>
        <v>15</v>
      </c>
      <c r="AE30" s="69">
        <f>IF(Assumptions!$C$27&gt;AD30+12,AD30+12,Assumptions!$C$27)</f>
        <v>27</v>
      </c>
      <c r="AF30" s="69">
        <f>IF(Assumptions!$C$27&gt;AE30+12,AE30+12,Assumptions!$C$27)</f>
        <v>39</v>
      </c>
      <c r="AG30" s="69">
        <f>IF(Assumptions!$C$27&gt;AF30+12,AF30+12,Assumptions!$C$27)</f>
        <v>51</v>
      </c>
      <c r="AH30" s="69">
        <f>IF(Assumptions!$C$27&gt;AG30+12,AG30+12,Assumptions!$C$27)</f>
        <v>60</v>
      </c>
      <c r="AI30" s="69">
        <f>IF(Assumptions!$C$27&gt;AH30+12,AH30+12,Assumptions!$C$27)</f>
        <v>60</v>
      </c>
      <c r="AJ30" s="69">
        <f>IF(Assumptions!$C$27&gt;AI30+12,AI30+12,Assumptions!$C$27)</f>
        <v>60</v>
      </c>
      <c r="AK30" s="50" t="str">
        <f t="shared" si="4"/>
        <v>Oct</v>
      </c>
      <c r="AL30" s="69">
        <f>IF(Assumptions!$C$27&gt;3,3,Assumptions!$C$27)</f>
        <v>3</v>
      </c>
      <c r="AM30" s="69">
        <f>IF(Assumptions!$C$27&gt;AL30+12,AL30+12,Assumptions!$C$27)</f>
        <v>15</v>
      </c>
      <c r="AN30" s="69">
        <f>IF(Assumptions!$C$27&gt;AM30+12,AM30+12,Assumptions!$C$27)</f>
        <v>27</v>
      </c>
      <c r="AO30" s="69">
        <f>IF(Assumptions!$C$27&gt;AN30+12,AN30+12,Assumptions!$C$27)</f>
        <v>39</v>
      </c>
      <c r="AP30" s="69">
        <f>IF(Assumptions!$C$27&gt;AO30+12,AO30+12,Assumptions!$C$27)</f>
        <v>51</v>
      </c>
      <c r="AQ30" s="69">
        <f>IF(Assumptions!$C$27&gt;AP30+12,AP30+12,Assumptions!$C$27)</f>
        <v>60</v>
      </c>
      <c r="AR30" s="69">
        <f>IF(Assumptions!$C$27&gt;AQ30+12,AQ30+12,Assumptions!$C$27)</f>
        <v>60</v>
      </c>
      <c r="AS30" s="69">
        <f>IF(Assumptions!$C$27&gt;AR30+12,AR30+12,Assumptions!$C$27)</f>
        <v>60</v>
      </c>
      <c r="AT30" s="50" t="str">
        <f t="shared" si="5"/>
        <v>Oct</v>
      </c>
      <c r="AU30" s="69">
        <f>IF(Assumptions!$C$27&gt;3,3,Assumptions!$C$27)</f>
        <v>3</v>
      </c>
      <c r="AV30" s="69">
        <f>IF(Assumptions!$C$27&gt;AU30+12,AU30+12,Assumptions!$C$27)</f>
        <v>15</v>
      </c>
      <c r="AW30" s="69">
        <f>IF(Assumptions!$C$27&gt;AV30+12,AV30+12,Assumptions!$C$27)</f>
        <v>27</v>
      </c>
      <c r="AX30" s="69">
        <f>IF(Assumptions!$C$27&gt;AW30+12,AW30+12,Assumptions!$C$27)</f>
        <v>39</v>
      </c>
      <c r="AY30" s="69">
        <f>IF(Assumptions!$C$27&gt;AX30+12,AX30+12,Assumptions!$C$27)</f>
        <v>51</v>
      </c>
      <c r="AZ30" s="69">
        <f>IF(Assumptions!$C$27&gt;AY30+12,AY30+12,Assumptions!$C$27)</f>
        <v>60</v>
      </c>
      <c r="BA30" s="69">
        <f>IF(Assumptions!$C$27&gt;AZ30+12,AZ30+12,Assumptions!$C$27)</f>
        <v>60</v>
      </c>
      <c r="BB30" s="69">
        <f>IF(Assumptions!$C$27&gt;BA30+12,BA30+12,Assumptions!$C$27)</f>
        <v>60</v>
      </c>
      <c r="BC30" s="50" t="str">
        <f t="shared" si="6"/>
        <v>Oct</v>
      </c>
      <c r="BD30" s="69">
        <f>IF(Assumptions!$C$27&gt;3,3,Assumptions!$C$27)</f>
        <v>3</v>
      </c>
      <c r="BE30" s="69">
        <f>IF(Assumptions!$C$27&gt;BD30+12,BD30+12,Assumptions!$C$27)</f>
        <v>15</v>
      </c>
      <c r="BF30" s="69">
        <f>IF(Assumptions!$C$27&gt;BE30+12,BE30+12,Assumptions!$C$27)</f>
        <v>27</v>
      </c>
      <c r="BG30" s="69">
        <f>IF(Assumptions!$C$27&gt;BF30+12,BF30+12,Assumptions!$C$27)</f>
        <v>39</v>
      </c>
      <c r="BH30" s="69">
        <f>IF(Assumptions!$C$27&gt;BG30+12,BG30+12,Assumptions!$C$27)</f>
        <v>51</v>
      </c>
      <c r="BI30" s="69">
        <f>IF(Assumptions!$C$27&gt;BH30+12,BH30+12,Assumptions!$C$27)</f>
        <v>60</v>
      </c>
      <c r="BJ30" s="69">
        <f>IF(Assumptions!$C$27&gt;BI30+12,BI30+12,Assumptions!$C$27)</f>
        <v>60</v>
      </c>
      <c r="BK30" s="69">
        <f>IF(Assumptions!$C$27&gt;BJ30+12,BJ30+12,Assumptions!$C$27)</f>
        <v>60</v>
      </c>
      <c r="BL30" s="50" t="str">
        <f t="shared" si="7"/>
        <v>Oct</v>
      </c>
      <c r="BM30" s="69">
        <f>IF(Assumptions!$C$27&gt;3,3,Assumptions!$C$27)</f>
        <v>3</v>
      </c>
      <c r="BN30" s="69">
        <f>IF(Assumptions!$C$27&gt;BM30+12,BM30+12,Assumptions!$C$27)</f>
        <v>15</v>
      </c>
      <c r="BO30" s="69">
        <f>IF(Assumptions!$C$27&gt;BN30+12,BN30+12,Assumptions!$C$27)</f>
        <v>27</v>
      </c>
      <c r="BP30" s="69">
        <f>IF(Assumptions!$C$27&gt;BO30+12,BO30+12,Assumptions!$C$27)</f>
        <v>39</v>
      </c>
      <c r="BQ30" s="69">
        <f>IF(Assumptions!$C$27&gt;BP30+12,BP30+12,Assumptions!$C$27)</f>
        <v>51</v>
      </c>
      <c r="BR30" s="69">
        <f>IF(Assumptions!$C$27&gt;BQ30+12,BQ30+12,Assumptions!$C$27)</f>
        <v>60</v>
      </c>
      <c r="BS30" s="69">
        <f>IF(Assumptions!$C$27&gt;BR30+12,BR30+12,Assumptions!$C$27)</f>
        <v>60</v>
      </c>
      <c r="BT30" s="69">
        <f>IF(Assumptions!$C$27&gt;BS30+12,BS30+12,Assumptions!$C$27)</f>
        <v>60</v>
      </c>
      <c r="BU30" s="50" t="str">
        <f t="shared" si="8"/>
        <v>Oct</v>
      </c>
      <c r="BV30" s="69">
        <f>IF(Assumptions!$C$27&gt;3,3,Assumptions!$C$27)</f>
        <v>3</v>
      </c>
      <c r="BW30" s="69">
        <f>IF(Assumptions!$C$27&gt;BV30+12,BV30+12,Assumptions!$C$27)</f>
        <v>15</v>
      </c>
      <c r="BX30" s="69">
        <f>IF(Assumptions!$C$27&gt;BW30+12,BW30+12,Assumptions!$C$27)</f>
        <v>27</v>
      </c>
      <c r="BY30" s="69">
        <f>IF(Assumptions!$C$27&gt;BX30+12,BX30+12,Assumptions!$C$27)</f>
        <v>39</v>
      </c>
      <c r="BZ30" s="69">
        <f>IF(Assumptions!$C$27&gt;BY30+12,BY30+12,Assumptions!$C$27)</f>
        <v>51</v>
      </c>
      <c r="CA30" s="69">
        <f>IF(Assumptions!$C$27&gt;BZ30+12,BZ30+12,Assumptions!$C$27)</f>
        <v>60</v>
      </c>
      <c r="CB30" s="69">
        <f>IF(Assumptions!$C$27&gt;CA30+12,CA30+12,Assumptions!$C$27)</f>
        <v>60</v>
      </c>
      <c r="CC30" s="69">
        <f>IF(Assumptions!$C$27&gt;CB30+12,CB30+12,Assumptions!$C$27)</f>
        <v>60</v>
      </c>
      <c r="CD30" s="50" t="str">
        <f t="shared" si="9"/>
        <v>Oct</v>
      </c>
      <c r="CE30" s="69">
        <f>IF(Assumptions!$C$27&gt;3,3,Assumptions!$C$27)</f>
        <v>3</v>
      </c>
      <c r="CF30" s="69">
        <f>IF(Assumptions!$C$27&gt;CE30+12,CE30+12,Assumptions!$C$27)</f>
        <v>15</v>
      </c>
      <c r="CG30" s="69">
        <f>IF(Assumptions!$C$27&gt;CF30+12,CF30+12,Assumptions!$C$27)</f>
        <v>27</v>
      </c>
      <c r="CH30" s="69">
        <f>IF(Assumptions!$C$27&gt;CG30+12,CG30+12,Assumptions!$C$27)</f>
        <v>39</v>
      </c>
      <c r="CI30" s="69">
        <f>IF(Assumptions!$C$27&gt;CH30+12,CH30+12,Assumptions!$C$27)</f>
        <v>51</v>
      </c>
      <c r="CJ30" s="69">
        <f>IF(Assumptions!$C$27&gt;CI30+12,CI30+12,Assumptions!$C$27)</f>
        <v>60</v>
      </c>
      <c r="CK30" s="69">
        <f>IF(Assumptions!$C$27&gt;CJ30+12,CJ30+12,Assumptions!$C$27)</f>
        <v>60</v>
      </c>
      <c r="CL30" s="69">
        <f>IF(Assumptions!$C$27&gt;CK30+12,CK30+12,Assumptions!$C$27)</f>
        <v>60</v>
      </c>
    </row>
    <row r="31" spans="1:90" ht="13.7" customHeight="1">
      <c r="A31" s="50" t="str">
        <f t="shared" si="0"/>
        <v>Nov</v>
      </c>
      <c r="B31" s="41">
        <f>IF(Assumptions!$C$27&gt;2,2,Assumptions!$C$27)</f>
        <v>2</v>
      </c>
      <c r="C31" s="41">
        <f>IF(Assumptions!$C$27&gt;B31+12,B31+12,Assumptions!$C$27)</f>
        <v>14</v>
      </c>
      <c r="D31" s="41">
        <f>IF(Assumptions!$C$27&gt;C31+12,C31+12,Assumptions!$C$27)</f>
        <v>26</v>
      </c>
      <c r="E31" s="41">
        <f>IF(Assumptions!$C$27&gt;D31+12,D31+12,Assumptions!$C$27)</f>
        <v>38</v>
      </c>
      <c r="F31" s="41">
        <f>IF(Assumptions!$C$27&gt;E31+12,E31+12,Assumptions!$C$27)</f>
        <v>50</v>
      </c>
      <c r="G31" s="41">
        <f>IF(Assumptions!$C$27&gt;F31+12,F31+12,Assumptions!$C$27)</f>
        <v>60</v>
      </c>
      <c r="H31" s="41">
        <f>IF(Assumptions!$C$27&gt;G31+12,G31+12,Assumptions!$C$27)</f>
        <v>60</v>
      </c>
      <c r="I31" s="41">
        <f>IF(Assumptions!$C$27&gt;H31+12,H31+12,Assumptions!$C$27)</f>
        <v>60</v>
      </c>
      <c r="J31" s="68" t="str">
        <f t="shared" si="1"/>
        <v>Nov</v>
      </c>
      <c r="K31" s="41">
        <f>IF(Assumptions!$C$27&gt;2,2,Assumptions!$C$27)</f>
        <v>2</v>
      </c>
      <c r="L31" s="69">
        <f>IF(Assumptions!$C$27&gt;K31+12,K31+12,Assumptions!$C$27)</f>
        <v>14</v>
      </c>
      <c r="M31" s="69">
        <f>IF(Assumptions!$C$27&gt;L31+12,L31+12,Assumptions!$C$27)</f>
        <v>26</v>
      </c>
      <c r="N31" s="69">
        <f>IF(Assumptions!$C$27&gt;M31+12,M31+12,Assumptions!$C$27)</f>
        <v>38</v>
      </c>
      <c r="O31" s="69">
        <f>IF(Assumptions!$C$27&gt;N31+12,N31+12,Assumptions!$C$27)</f>
        <v>50</v>
      </c>
      <c r="P31" s="69">
        <f>IF(Assumptions!$C$27&gt;O31+12,O31+12,Assumptions!$C$27)</f>
        <v>60</v>
      </c>
      <c r="Q31" s="69">
        <f>IF(Assumptions!$C$27&gt;P31+12,P31+12,Assumptions!$C$27)</f>
        <v>60</v>
      </c>
      <c r="R31" s="69">
        <f>IF(Assumptions!$C$27&gt;Q31+12,Q31+12,Assumptions!$C$27)</f>
        <v>60</v>
      </c>
      <c r="S31" s="50" t="str">
        <f t="shared" si="2"/>
        <v>Nov</v>
      </c>
      <c r="T31" s="69">
        <f>IF(Assumptions!$C$27&gt;2,2,Assumptions!$C$27)</f>
        <v>2</v>
      </c>
      <c r="U31" s="69">
        <f>IF(Assumptions!$C$27&gt;T31+12,T31+12,Assumptions!$C$27)</f>
        <v>14</v>
      </c>
      <c r="V31" s="69">
        <f>IF(Assumptions!$C$27&gt;U31+12,U31+12,Assumptions!$C$27)</f>
        <v>26</v>
      </c>
      <c r="W31" s="69">
        <f>IF(Assumptions!$C$27&gt;V31+12,V31+12,Assumptions!$C$27)</f>
        <v>38</v>
      </c>
      <c r="X31" s="69">
        <f>IF(Assumptions!$C$27&gt;W31+12,W31+12,Assumptions!$C$27)</f>
        <v>50</v>
      </c>
      <c r="Y31" s="69">
        <f>IF(Assumptions!$C$27&gt;X31+12,X31+12,Assumptions!$C$27)</f>
        <v>60</v>
      </c>
      <c r="Z31" s="69">
        <f>IF(Assumptions!$C$27&gt;Y31+12,Y31+12,Assumptions!$C$27)</f>
        <v>60</v>
      </c>
      <c r="AA31" s="69">
        <f>IF(Assumptions!$C$27&gt;Z31+12,Z31+12,Assumptions!$C$27)</f>
        <v>60</v>
      </c>
      <c r="AB31" s="50" t="str">
        <f t="shared" si="3"/>
        <v>Nov</v>
      </c>
      <c r="AC31" s="69">
        <f>IF(Assumptions!$C$27&gt;2,2,Assumptions!$C$27)</f>
        <v>2</v>
      </c>
      <c r="AD31" s="69">
        <f>IF(Assumptions!$C$27&gt;AC31+12,AC31+12,Assumptions!$C$27)</f>
        <v>14</v>
      </c>
      <c r="AE31" s="69">
        <f>IF(Assumptions!$C$27&gt;AD31+12,AD31+12,Assumptions!$C$27)</f>
        <v>26</v>
      </c>
      <c r="AF31" s="69">
        <f>IF(Assumptions!$C$27&gt;AE31+12,AE31+12,Assumptions!$C$27)</f>
        <v>38</v>
      </c>
      <c r="AG31" s="69">
        <f>IF(Assumptions!$C$27&gt;AF31+12,AF31+12,Assumptions!$C$27)</f>
        <v>50</v>
      </c>
      <c r="AH31" s="69">
        <f>IF(Assumptions!$C$27&gt;AG31+12,AG31+12,Assumptions!$C$27)</f>
        <v>60</v>
      </c>
      <c r="AI31" s="69">
        <f>IF(Assumptions!$C$27&gt;AH31+12,AH31+12,Assumptions!$C$27)</f>
        <v>60</v>
      </c>
      <c r="AJ31" s="69">
        <f>IF(Assumptions!$C$27&gt;AI31+12,AI31+12,Assumptions!$C$27)</f>
        <v>60</v>
      </c>
      <c r="AK31" s="50" t="str">
        <f t="shared" si="4"/>
        <v>Nov</v>
      </c>
      <c r="AL31" s="69">
        <f>IF(Assumptions!$C$27&gt;2,2,Assumptions!$C$27)</f>
        <v>2</v>
      </c>
      <c r="AM31" s="69">
        <f>IF(Assumptions!$C$27&gt;AL31+12,AL31+12,Assumptions!$C$27)</f>
        <v>14</v>
      </c>
      <c r="AN31" s="69">
        <f>IF(Assumptions!$C$27&gt;AM31+12,AM31+12,Assumptions!$C$27)</f>
        <v>26</v>
      </c>
      <c r="AO31" s="69">
        <f>IF(Assumptions!$C$27&gt;AN31+12,AN31+12,Assumptions!$C$27)</f>
        <v>38</v>
      </c>
      <c r="AP31" s="69">
        <f>IF(Assumptions!$C$27&gt;AO31+12,AO31+12,Assumptions!$C$27)</f>
        <v>50</v>
      </c>
      <c r="AQ31" s="69">
        <f>IF(Assumptions!$C$27&gt;AP31+12,AP31+12,Assumptions!$C$27)</f>
        <v>60</v>
      </c>
      <c r="AR31" s="69">
        <f>IF(Assumptions!$C$27&gt;AQ31+12,AQ31+12,Assumptions!$C$27)</f>
        <v>60</v>
      </c>
      <c r="AS31" s="69">
        <f>IF(Assumptions!$C$27&gt;AR31+12,AR31+12,Assumptions!$C$27)</f>
        <v>60</v>
      </c>
      <c r="AT31" s="50" t="str">
        <f t="shared" si="5"/>
        <v>Nov</v>
      </c>
      <c r="AU31" s="69">
        <f>IF(Assumptions!$C$27&gt;2,2,Assumptions!$C$27)</f>
        <v>2</v>
      </c>
      <c r="AV31" s="69">
        <f>IF(Assumptions!$C$27&gt;AU31+12,AU31+12,Assumptions!$C$27)</f>
        <v>14</v>
      </c>
      <c r="AW31" s="69">
        <f>IF(Assumptions!$C$27&gt;AV31+12,AV31+12,Assumptions!$C$27)</f>
        <v>26</v>
      </c>
      <c r="AX31" s="69">
        <f>IF(Assumptions!$C$27&gt;AW31+12,AW31+12,Assumptions!$C$27)</f>
        <v>38</v>
      </c>
      <c r="AY31" s="69">
        <f>IF(Assumptions!$C$27&gt;AX31+12,AX31+12,Assumptions!$C$27)</f>
        <v>50</v>
      </c>
      <c r="AZ31" s="69">
        <f>IF(Assumptions!$C$27&gt;AY31+12,AY31+12,Assumptions!$C$27)</f>
        <v>60</v>
      </c>
      <c r="BA31" s="69">
        <f>IF(Assumptions!$C$27&gt;AZ31+12,AZ31+12,Assumptions!$C$27)</f>
        <v>60</v>
      </c>
      <c r="BB31" s="69">
        <f>IF(Assumptions!$C$27&gt;BA31+12,BA31+12,Assumptions!$C$27)</f>
        <v>60</v>
      </c>
      <c r="BC31" s="50" t="str">
        <f t="shared" si="6"/>
        <v>Nov</v>
      </c>
      <c r="BD31" s="69">
        <f>IF(Assumptions!$C$27&gt;2,2,Assumptions!$C$27)</f>
        <v>2</v>
      </c>
      <c r="BE31" s="69">
        <f>IF(Assumptions!$C$27&gt;BD31+12,BD31+12,Assumptions!$C$27)</f>
        <v>14</v>
      </c>
      <c r="BF31" s="69">
        <f>IF(Assumptions!$C$27&gt;BE31+12,BE31+12,Assumptions!$C$27)</f>
        <v>26</v>
      </c>
      <c r="BG31" s="69">
        <f>IF(Assumptions!$C$27&gt;BF31+12,BF31+12,Assumptions!$C$27)</f>
        <v>38</v>
      </c>
      <c r="BH31" s="69">
        <f>IF(Assumptions!$C$27&gt;BG31+12,BG31+12,Assumptions!$C$27)</f>
        <v>50</v>
      </c>
      <c r="BI31" s="69">
        <f>IF(Assumptions!$C$27&gt;BH31+12,BH31+12,Assumptions!$C$27)</f>
        <v>60</v>
      </c>
      <c r="BJ31" s="69">
        <f>IF(Assumptions!$C$27&gt;BI31+12,BI31+12,Assumptions!$C$27)</f>
        <v>60</v>
      </c>
      <c r="BK31" s="69">
        <f>IF(Assumptions!$C$27&gt;BJ31+12,BJ31+12,Assumptions!$C$27)</f>
        <v>60</v>
      </c>
      <c r="BL31" s="50" t="str">
        <f t="shared" si="7"/>
        <v>Nov</v>
      </c>
      <c r="BM31" s="69">
        <f>IF(Assumptions!$C$27&gt;2,2,Assumptions!$C$27)</f>
        <v>2</v>
      </c>
      <c r="BN31" s="69">
        <f>IF(Assumptions!$C$27&gt;BM31+12,BM31+12,Assumptions!$C$27)</f>
        <v>14</v>
      </c>
      <c r="BO31" s="69">
        <f>IF(Assumptions!$C$27&gt;BN31+12,BN31+12,Assumptions!$C$27)</f>
        <v>26</v>
      </c>
      <c r="BP31" s="69">
        <f>IF(Assumptions!$C$27&gt;BO31+12,BO31+12,Assumptions!$C$27)</f>
        <v>38</v>
      </c>
      <c r="BQ31" s="69">
        <f>IF(Assumptions!$C$27&gt;BP31+12,BP31+12,Assumptions!$C$27)</f>
        <v>50</v>
      </c>
      <c r="BR31" s="69">
        <f>IF(Assumptions!$C$27&gt;BQ31+12,BQ31+12,Assumptions!$C$27)</f>
        <v>60</v>
      </c>
      <c r="BS31" s="69">
        <f>IF(Assumptions!$C$27&gt;BR31+12,BR31+12,Assumptions!$C$27)</f>
        <v>60</v>
      </c>
      <c r="BT31" s="69">
        <f>IF(Assumptions!$C$27&gt;BS31+12,BS31+12,Assumptions!$C$27)</f>
        <v>60</v>
      </c>
      <c r="BU31" s="50" t="str">
        <f t="shared" si="8"/>
        <v>Nov</v>
      </c>
      <c r="BV31" s="69">
        <f>IF(Assumptions!$C$27&gt;2,2,Assumptions!$C$27)</f>
        <v>2</v>
      </c>
      <c r="BW31" s="69">
        <f>IF(Assumptions!$C$27&gt;BV31+12,BV31+12,Assumptions!$C$27)</f>
        <v>14</v>
      </c>
      <c r="BX31" s="69">
        <f>IF(Assumptions!$C$27&gt;BW31+12,BW31+12,Assumptions!$C$27)</f>
        <v>26</v>
      </c>
      <c r="BY31" s="69">
        <f>IF(Assumptions!$C$27&gt;BX31+12,BX31+12,Assumptions!$C$27)</f>
        <v>38</v>
      </c>
      <c r="BZ31" s="69">
        <f>IF(Assumptions!$C$27&gt;BY31+12,BY31+12,Assumptions!$C$27)</f>
        <v>50</v>
      </c>
      <c r="CA31" s="69">
        <f>IF(Assumptions!$C$27&gt;BZ31+12,BZ31+12,Assumptions!$C$27)</f>
        <v>60</v>
      </c>
      <c r="CB31" s="69">
        <f>IF(Assumptions!$C$27&gt;CA31+12,CA31+12,Assumptions!$C$27)</f>
        <v>60</v>
      </c>
      <c r="CC31" s="69">
        <f>IF(Assumptions!$C$27&gt;CB31+12,CB31+12,Assumptions!$C$27)</f>
        <v>60</v>
      </c>
      <c r="CD31" s="50" t="str">
        <f t="shared" si="9"/>
        <v>Nov</v>
      </c>
      <c r="CE31" s="69">
        <f>IF(Assumptions!$C$27&gt;2,2,Assumptions!$C$27)</f>
        <v>2</v>
      </c>
      <c r="CF31" s="69">
        <f>IF(Assumptions!$C$27&gt;CE31+12,CE31+12,Assumptions!$C$27)</f>
        <v>14</v>
      </c>
      <c r="CG31" s="69">
        <f>IF(Assumptions!$C$27&gt;CF31+12,CF31+12,Assumptions!$C$27)</f>
        <v>26</v>
      </c>
      <c r="CH31" s="69">
        <f>IF(Assumptions!$C$27&gt;CG31+12,CG31+12,Assumptions!$C$27)</f>
        <v>38</v>
      </c>
      <c r="CI31" s="69">
        <f>IF(Assumptions!$C$27&gt;CH31+12,CH31+12,Assumptions!$C$27)</f>
        <v>50</v>
      </c>
      <c r="CJ31" s="69">
        <f>IF(Assumptions!$C$27&gt;CI31+12,CI31+12,Assumptions!$C$27)</f>
        <v>60</v>
      </c>
      <c r="CK31" s="69">
        <f>IF(Assumptions!$C$27&gt;CJ31+12,CJ31+12,Assumptions!$C$27)</f>
        <v>60</v>
      </c>
      <c r="CL31" s="69">
        <f>IF(Assumptions!$C$27&gt;CK31+12,CK31+12,Assumptions!$C$27)</f>
        <v>60</v>
      </c>
    </row>
    <row r="32" spans="1:90" ht="13.7" customHeight="1">
      <c r="A32" s="50" t="str">
        <f t="shared" si="0"/>
        <v>Dec</v>
      </c>
      <c r="B32" s="41">
        <f>IF(Assumptions!$C$27&gt;1,1,Assumptions!$C$27)</f>
        <v>1</v>
      </c>
      <c r="C32" s="41">
        <f>IF(Assumptions!$C$27&gt;B32+12,B32+12,Assumptions!$C$27)</f>
        <v>13</v>
      </c>
      <c r="D32" s="41">
        <f>IF(Assumptions!$C$27&gt;C32+12,C32+12,Assumptions!$C$27)</f>
        <v>25</v>
      </c>
      <c r="E32" s="41">
        <f>IF(Assumptions!$C$27&gt;D32+12,D32+12,Assumptions!$C$27)</f>
        <v>37</v>
      </c>
      <c r="F32" s="41">
        <f>IF(Assumptions!$C$27&gt;E32+12,E32+12,Assumptions!$C$27)</f>
        <v>49</v>
      </c>
      <c r="G32" s="41">
        <f>IF(Assumptions!$C$27&gt;F32+12,F32+12,Assumptions!$C$27)</f>
        <v>60</v>
      </c>
      <c r="H32" s="41">
        <f>IF(Assumptions!$C$27&gt;G32+12,G32+12,Assumptions!$C$27)</f>
        <v>60</v>
      </c>
      <c r="I32" s="41">
        <f>IF(Assumptions!$C$27&gt;H32+12,H32+12,Assumptions!$C$27)</f>
        <v>60</v>
      </c>
      <c r="J32" s="68" t="str">
        <f t="shared" si="1"/>
        <v>Dec</v>
      </c>
      <c r="K32" s="41">
        <f>IF(Assumptions!$C$27&gt;1,1,Assumptions!$C$27)</f>
        <v>1</v>
      </c>
      <c r="L32" s="69">
        <f>IF(Assumptions!$C$27&gt;K32+12,K32+12,Assumptions!$C$27)</f>
        <v>13</v>
      </c>
      <c r="M32" s="69">
        <f>IF(Assumptions!$C$27&gt;L32+12,L32+12,Assumptions!$C$27)</f>
        <v>25</v>
      </c>
      <c r="N32" s="69">
        <f>IF(Assumptions!$C$27&gt;M32+12,M32+12,Assumptions!$C$27)</f>
        <v>37</v>
      </c>
      <c r="O32" s="69">
        <f>IF(Assumptions!$C$27&gt;N32+12,N32+12,Assumptions!$C$27)</f>
        <v>49</v>
      </c>
      <c r="P32" s="69">
        <f>IF(Assumptions!$C$27&gt;O32+12,O32+12,Assumptions!$C$27)</f>
        <v>60</v>
      </c>
      <c r="Q32" s="69">
        <f>IF(Assumptions!$C$27&gt;P32+12,P32+12,Assumptions!$C$27)</f>
        <v>60</v>
      </c>
      <c r="R32" s="69">
        <f>IF(Assumptions!$C$27&gt;Q32+12,Q32+12,Assumptions!$C$27)</f>
        <v>60</v>
      </c>
      <c r="S32" s="50" t="str">
        <f t="shared" si="2"/>
        <v>Dec</v>
      </c>
      <c r="T32" s="69">
        <f>IF(Assumptions!$C$27&gt;1,1,Assumptions!$C$27)</f>
        <v>1</v>
      </c>
      <c r="U32" s="69">
        <f>IF(Assumptions!$C$27&gt;T32+12,T32+12,Assumptions!$C$27)</f>
        <v>13</v>
      </c>
      <c r="V32" s="69">
        <f>IF(Assumptions!$C$27&gt;U32+12,U32+12,Assumptions!$C$27)</f>
        <v>25</v>
      </c>
      <c r="W32" s="69">
        <f>IF(Assumptions!$C$27&gt;V32+12,V32+12,Assumptions!$C$27)</f>
        <v>37</v>
      </c>
      <c r="X32" s="69">
        <f>IF(Assumptions!$C$27&gt;W32+12,W32+12,Assumptions!$C$27)</f>
        <v>49</v>
      </c>
      <c r="Y32" s="69">
        <f>IF(Assumptions!$C$27&gt;X32+12,X32+12,Assumptions!$C$27)</f>
        <v>60</v>
      </c>
      <c r="Z32" s="69">
        <f>IF(Assumptions!$C$27&gt;Y32+12,Y32+12,Assumptions!$C$27)</f>
        <v>60</v>
      </c>
      <c r="AA32" s="69">
        <f>IF(Assumptions!$C$27&gt;Z32+12,Z32+12,Assumptions!$C$27)</f>
        <v>60</v>
      </c>
      <c r="AB32" s="50" t="str">
        <f t="shared" si="3"/>
        <v>Dec</v>
      </c>
      <c r="AC32" s="69">
        <f>IF(Assumptions!$C$27&gt;1,1,Assumptions!$C$27)</f>
        <v>1</v>
      </c>
      <c r="AD32" s="69">
        <f>IF(Assumptions!$C$27&gt;AC32+12,AC32+12,Assumptions!$C$27)</f>
        <v>13</v>
      </c>
      <c r="AE32" s="69">
        <f>IF(Assumptions!$C$27&gt;AD32+12,AD32+12,Assumptions!$C$27)</f>
        <v>25</v>
      </c>
      <c r="AF32" s="69">
        <f>IF(Assumptions!$C$27&gt;AE32+12,AE32+12,Assumptions!$C$27)</f>
        <v>37</v>
      </c>
      <c r="AG32" s="69">
        <f>IF(Assumptions!$C$27&gt;AF32+12,AF32+12,Assumptions!$C$27)</f>
        <v>49</v>
      </c>
      <c r="AH32" s="69">
        <f>IF(Assumptions!$C$27&gt;AG32+12,AG32+12,Assumptions!$C$27)</f>
        <v>60</v>
      </c>
      <c r="AI32" s="69">
        <f>IF(Assumptions!$C$27&gt;AH32+12,AH32+12,Assumptions!$C$27)</f>
        <v>60</v>
      </c>
      <c r="AJ32" s="69">
        <f>IF(Assumptions!$C$27&gt;AI32+12,AI32+12,Assumptions!$C$27)</f>
        <v>60</v>
      </c>
      <c r="AK32" s="50" t="str">
        <f t="shared" si="4"/>
        <v>Dec</v>
      </c>
      <c r="AL32" s="69">
        <f>IF(Assumptions!$C$27&gt;1,1,Assumptions!$C$27)</f>
        <v>1</v>
      </c>
      <c r="AM32" s="69">
        <f>IF(Assumptions!$C$27&gt;AL32+12,AL32+12,Assumptions!$C$27)</f>
        <v>13</v>
      </c>
      <c r="AN32" s="69">
        <f>IF(Assumptions!$C$27&gt;AM32+12,AM32+12,Assumptions!$C$27)</f>
        <v>25</v>
      </c>
      <c r="AO32" s="69">
        <f>IF(Assumptions!$C$27&gt;AN32+12,AN32+12,Assumptions!$C$27)</f>
        <v>37</v>
      </c>
      <c r="AP32" s="69">
        <f>IF(Assumptions!$C$27&gt;AO32+12,AO32+12,Assumptions!$C$27)</f>
        <v>49</v>
      </c>
      <c r="AQ32" s="69">
        <f>IF(Assumptions!$C$27&gt;AP32+12,AP32+12,Assumptions!$C$27)</f>
        <v>60</v>
      </c>
      <c r="AR32" s="69">
        <f>IF(Assumptions!$C$27&gt;AQ32+12,AQ32+12,Assumptions!$C$27)</f>
        <v>60</v>
      </c>
      <c r="AS32" s="69">
        <f>IF(Assumptions!$C$27&gt;AR32+12,AR32+12,Assumptions!$C$27)</f>
        <v>60</v>
      </c>
      <c r="AT32" s="50" t="str">
        <f t="shared" si="5"/>
        <v>Dec</v>
      </c>
      <c r="AU32" s="69">
        <f>IF(Assumptions!$C$27&gt;1,1,Assumptions!$C$27)</f>
        <v>1</v>
      </c>
      <c r="AV32" s="69">
        <f>IF(Assumptions!$C$27&gt;AU32+12,AU32+12,Assumptions!$C$27)</f>
        <v>13</v>
      </c>
      <c r="AW32" s="69">
        <f>IF(Assumptions!$C$27&gt;AV32+12,AV32+12,Assumptions!$C$27)</f>
        <v>25</v>
      </c>
      <c r="AX32" s="69">
        <f>IF(Assumptions!$C$27&gt;AW32+12,AW32+12,Assumptions!$C$27)</f>
        <v>37</v>
      </c>
      <c r="AY32" s="69">
        <f>IF(Assumptions!$C$27&gt;AX32+12,AX32+12,Assumptions!$C$27)</f>
        <v>49</v>
      </c>
      <c r="AZ32" s="69">
        <f>IF(Assumptions!$C$27&gt;AY32+12,AY32+12,Assumptions!$C$27)</f>
        <v>60</v>
      </c>
      <c r="BA32" s="69">
        <f>IF(Assumptions!$C$27&gt;AZ32+12,AZ32+12,Assumptions!$C$27)</f>
        <v>60</v>
      </c>
      <c r="BB32" s="69">
        <f>IF(Assumptions!$C$27&gt;BA32+12,BA32+12,Assumptions!$C$27)</f>
        <v>60</v>
      </c>
      <c r="BC32" s="50" t="str">
        <f t="shared" si="6"/>
        <v>Dec</v>
      </c>
      <c r="BD32" s="69">
        <f>IF(Assumptions!$C$27&gt;1,1,Assumptions!$C$27)</f>
        <v>1</v>
      </c>
      <c r="BE32" s="69">
        <f>IF(Assumptions!$C$27&gt;BD32+12,BD32+12,Assumptions!$C$27)</f>
        <v>13</v>
      </c>
      <c r="BF32" s="69">
        <f>IF(Assumptions!$C$27&gt;BE32+12,BE32+12,Assumptions!$C$27)</f>
        <v>25</v>
      </c>
      <c r="BG32" s="69">
        <f>IF(Assumptions!$C$27&gt;BF32+12,BF32+12,Assumptions!$C$27)</f>
        <v>37</v>
      </c>
      <c r="BH32" s="69">
        <f>IF(Assumptions!$C$27&gt;BG32+12,BG32+12,Assumptions!$C$27)</f>
        <v>49</v>
      </c>
      <c r="BI32" s="69">
        <f>IF(Assumptions!$C$27&gt;BH32+12,BH32+12,Assumptions!$C$27)</f>
        <v>60</v>
      </c>
      <c r="BJ32" s="69">
        <f>IF(Assumptions!$C$27&gt;BI32+12,BI32+12,Assumptions!$C$27)</f>
        <v>60</v>
      </c>
      <c r="BK32" s="69">
        <f>IF(Assumptions!$C$27&gt;BJ32+12,BJ32+12,Assumptions!$C$27)</f>
        <v>60</v>
      </c>
      <c r="BL32" s="50" t="str">
        <f t="shared" si="7"/>
        <v>Dec</v>
      </c>
      <c r="BM32" s="69">
        <f>IF(Assumptions!$C$27&gt;1,1,Assumptions!$C$27)</f>
        <v>1</v>
      </c>
      <c r="BN32" s="69">
        <f>IF(Assumptions!$C$27&gt;BM32+12,BM32+12,Assumptions!$C$27)</f>
        <v>13</v>
      </c>
      <c r="BO32" s="69">
        <f>IF(Assumptions!$C$27&gt;BN32+12,BN32+12,Assumptions!$C$27)</f>
        <v>25</v>
      </c>
      <c r="BP32" s="69">
        <f>IF(Assumptions!$C$27&gt;BO32+12,BO32+12,Assumptions!$C$27)</f>
        <v>37</v>
      </c>
      <c r="BQ32" s="69">
        <f>IF(Assumptions!$C$27&gt;BP32+12,BP32+12,Assumptions!$C$27)</f>
        <v>49</v>
      </c>
      <c r="BR32" s="69">
        <f>IF(Assumptions!$C$27&gt;BQ32+12,BQ32+12,Assumptions!$C$27)</f>
        <v>60</v>
      </c>
      <c r="BS32" s="69">
        <f>IF(Assumptions!$C$27&gt;BR32+12,BR32+12,Assumptions!$C$27)</f>
        <v>60</v>
      </c>
      <c r="BT32" s="69">
        <f>IF(Assumptions!$C$27&gt;BS32+12,BS32+12,Assumptions!$C$27)</f>
        <v>60</v>
      </c>
      <c r="BU32" s="50" t="str">
        <f t="shared" si="8"/>
        <v>Dec</v>
      </c>
      <c r="BV32" s="69">
        <f>IF(Assumptions!$C$27&gt;1,1,Assumptions!$C$27)</f>
        <v>1</v>
      </c>
      <c r="BW32" s="69">
        <f>IF(Assumptions!$C$27&gt;BV32+12,BV32+12,Assumptions!$C$27)</f>
        <v>13</v>
      </c>
      <c r="BX32" s="69">
        <f>IF(Assumptions!$C$27&gt;BW32+12,BW32+12,Assumptions!$C$27)</f>
        <v>25</v>
      </c>
      <c r="BY32" s="69">
        <f>IF(Assumptions!$C$27&gt;BX32+12,BX32+12,Assumptions!$C$27)</f>
        <v>37</v>
      </c>
      <c r="BZ32" s="69">
        <f>IF(Assumptions!$C$27&gt;BY32+12,BY32+12,Assumptions!$C$27)</f>
        <v>49</v>
      </c>
      <c r="CA32" s="69">
        <f>IF(Assumptions!$C$27&gt;BZ32+12,BZ32+12,Assumptions!$C$27)</f>
        <v>60</v>
      </c>
      <c r="CB32" s="69">
        <f>IF(Assumptions!$C$27&gt;CA32+12,CA32+12,Assumptions!$C$27)</f>
        <v>60</v>
      </c>
      <c r="CC32" s="69">
        <f>IF(Assumptions!$C$27&gt;CB32+12,CB32+12,Assumptions!$C$27)</f>
        <v>60</v>
      </c>
      <c r="CD32" s="50" t="str">
        <f t="shared" si="9"/>
        <v>Dec</v>
      </c>
      <c r="CE32" s="69">
        <f>IF(Assumptions!$C$27&gt;1,1,Assumptions!$C$27)</f>
        <v>1</v>
      </c>
      <c r="CF32" s="69">
        <f>IF(Assumptions!$C$27&gt;CE32+12,CE32+12,Assumptions!$C$27)</f>
        <v>13</v>
      </c>
      <c r="CG32" s="69">
        <f>IF(Assumptions!$C$27&gt;CF32+12,CF32+12,Assumptions!$C$27)</f>
        <v>25</v>
      </c>
      <c r="CH32" s="69">
        <f>IF(Assumptions!$C$27&gt;CG32+12,CG32+12,Assumptions!$C$27)</f>
        <v>37</v>
      </c>
      <c r="CI32" s="69">
        <f>IF(Assumptions!$C$27&gt;CH32+12,CH32+12,Assumptions!$C$27)</f>
        <v>49</v>
      </c>
      <c r="CJ32" s="69">
        <f>IF(Assumptions!$C$27&gt;CI32+12,CI32+12,Assumptions!$C$27)</f>
        <v>60</v>
      </c>
      <c r="CK32" s="69">
        <f>IF(Assumptions!$C$27&gt;CJ32+12,CJ32+12,Assumptions!$C$27)</f>
        <v>60</v>
      </c>
      <c r="CL32" s="69">
        <f>IF(Assumptions!$C$27&gt;CK32+12,CK32+12,Assumptions!$C$27)</f>
        <v>60</v>
      </c>
    </row>
    <row r="33" spans="1:90" ht="15.95" customHeight="1">
      <c r="A33" s="38"/>
      <c r="B33" s="44" t="s">
        <v>37</v>
      </c>
      <c r="C33" s="44" t="s">
        <v>38</v>
      </c>
      <c r="D33" s="44" t="s">
        <v>39</v>
      </c>
      <c r="E33" s="44" t="s">
        <v>40</v>
      </c>
      <c r="F33" s="44" t="s">
        <v>41</v>
      </c>
      <c r="G33" s="44" t="s">
        <v>42</v>
      </c>
      <c r="H33" s="44" t="s">
        <v>43</v>
      </c>
      <c r="I33" s="44" t="s">
        <v>44</v>
      </c>
      <c r="J33" s="17"/>
      <c r="K33" s="44" t="s">
        <v>37</v>
      </c>
      <c r="L33" s="64" t="s">
        <v>38</v>
      </c>
      <c r="M33" s="64" t="s">
        <v>39</v>
      </c>
      <c r="N33" s="64" t="s">
        <v>40</v>
      </c>
      <c r="O33" s="64" t="s">
        <v>41</v>
      </c>
      <c r="P33" s="64" t="s">
        <v>42</v>
      </c>
      <c r="Q33" s="64" t="s">
        <v>43</v>
      </c>
      <c r="R33" s="64" t="s">
        <v>44</v>
      </c>
      <c r="S33" s="38"/>
      <c r="T33" s="64" t="s">
        <v>37</v>
      </c>
      <c r="U33" s="64" t="s">
        <v>38</v>
      </c>
      <c r="V33" s="64" t="s">
        <v>39</v>
      </c>
      <c r="W33" s="64" t="s">
        <v>40</v>
      </c>
      <c r="X33" s="64" t="s">
        <v>41</v>
      </c>
      <c r="Y33" s="64" t="s">
        <v>42</v>
      </c>
      <c r="Z33" s="64" t="s">
        <v>43</v>
      </c>
      <c r="AA33" s="64" t="s">
        <v>44</v>
      </c>
      <c r="AB33" s="38"/>
      <c r="AC33" s="64" t="s">
        <v>37</v>
      </c>
      <c r="AD33" s="64" t="s">
        <v>38</v>
      </c>
      <c r="AE33" s="64" t="s">
        <v>39</v>
      </c>
      <c r="AF33" s="64" t="s">
        <v>40</v>
      </c>
      <c r="AG33" s="64" t="s">
        <v>41</v>
      </c>
      <c r="AH33" s="64" t="s">
        <v>42</v>
      </c>
      <c r="AI33" s="64" t="s">
        <v>43</v>
      </c>
      <c r="AJ33" s="64" t="s">
        <v>44</v>
      </c>
      <c r="AK33" s="38"/>
      <c r="AL33" s="64" t="s">
        <v>37</v>
      </c>
      <c r="AM33" s="64" t="s">
        <v>38</v>
      </c>
      <c r="AN33" s="64" t="s">
        <v>39</v>
      </c>
      <c r="AO33" s="64" t="s">
        <v>40</v>
      </c>
      <c r="AP33" s="64" t="s">
        <v>41</v>
      </c>
      <c r="AQ33" s="64" t="s">
        <v>42</v>
      </c>
      <c r="AR33" s="64" t="s">
        <v>43</v>
      </c>
      <c r="AS33" s="64" t="s">
        <v>44</v>
      </c>
      <c r="AT33" s="38"/>
      <c r="AU33" s="64" t="s">
        <v>37</v>
      </c>
      <c r="AV33" s="64" t="s">
        <v>38</v>
      </c>
      <c r="AW33" s="64" t="s">
        <v>39</v>
      </c>
      <c r="AX33" s="64" t="s">
        <v>40</v>
      </c>
      <c r="AY33" s="64" t="s">
        <v>41</v>
      </c>
      <c r="AZ33" s="64" t="s">
        <v>42</v>
      </c>
      <c r="BA33" s="64" t="s">
        <v>43</v>
      </c>
      <c r="BB33" s="64" t="s">
        <v>44</v>
      </c>
      <c r="BC33" s="38"/>
      <c r="BD33" s="64" t="s">
        <v>37</v>
      </c>
      <c r="BE33" s="64" t="s">
        <v>38</v>
      </c>
      <c r="BF33" s="64" t="s">
        <v>39</v>
      </c>
      <c r="BG33" s="64" t="s">
        <v>40</v>
      </c>
      <c r="BH33" s="64" t="s">
        <v>41</v>
      </c>
      <c r="BI33" s="64" t="s">
        <v>42</v>
      </c>
      <c r="BJ33" s="64" t="s">
        <v>43</v>
      </c>
      <c r="BK33" s="64" t="s">
        <v>44</v>
      </c>
      <c r="BL33" s="38"/>
      <c r="BM33" s="64" t="s">
        <v>37</v>
      </c>
      <c r="BN33" s="64" t="s">
        <v>38</v>
      </c>
      <c r="BO33" s="64" t="s">
        <v>39</v>
      </c>
      <c r="BP33" s="64" t="s">
        <v>40</v>
      </c>
      <c r="BQ33" s="64" t="s">
        <v>41</v>
      </c>
      <c r="BR33" s="64" t="s">
        <v>42</v>
      </c>
      <c r="BS33" s="64" t="s">
        <v>43</v>
      </c>
      <c r="BT33" s="64" t="s">
        <v>44</v>
      </c>
      <c r="BU33" s="38"/>
      <c r="BV33" s="64" t="s">
        <v>37</v>
      </c>
      <c r="BW33" s="64" t="s">
        <v>38</v>
      </c>
      <c r="BX33" s="64" t="s">
        <v>39</v>
      </c>
      <c r="BY33" s="64" t="s">
        <v>40</v>
      </c>
      <c r="BZ33" s="64" t="s">
        <v>41</v>
      </c>
      <c r="CA33" s="64" t="s">
        <v>42</v>
      </c>
      <c r="CB33" s="64" t="s">
        <v>43</v>
      </c>
      <c r="CC33" s="64" t="s">
        <v>44</v>
      </c>
      <c r="CD33" s="38"/>
      <c r="CE33" s="64" t="s">
        <v>37</v>
      </c>
      <c r="CF33" s="64" t="s">
        <v>38</v>
      </c>
      <c r="CG33" s="64" t="s">
        <v>39</v>
      </c>
      <c r="CH33" s="64" t="s">
        <v>40</v>
      </c>
      <c r="CI33" s="64" t="s">
        <v>41</v>
      </c>
      <c r="CJ33" s="64" t="s">
        <v>42</v>
      </c>
      <c r="CK33" s="64" t="s">
        <v>43</v>
      </c>
      <c r="CL33" s="64" t="s">
        <v>44</v>
      </c>
    </row>
    <row r="34" spans="1:90" ht="13.7" customHeight="1">
      <c r="A34" s="50" t="str">
        <f t="shared" ref="A34:A45" si="10">A21</f>
        <v>Jan</v>
      </c>
      <c r="B34" s="70">
        <f>AVERAGE('PR (CPC)'!B34,'78s (CPC)'!B34)</f>
        <v>0.72131147540983609</v>
      </c>
      <c r="C34" s="70">
        <f>AVERAGE('PR (CPC)'!C34,'78s (CPC)'!C34)</f>
        <v>0.4819672131147541</v>
      </c>
      <c r="D34" s="70">
        <f>AVERAGE('PR (CPC)'!D34,'78s (CPC)'!D34)</f>
        <v>0.28196721311475409</v>
      </c>
      <c r="E34" s="70">
        <f>AVERAGE('PR (CPC)'!E34,'78s (CPC)'!E34)</f>
        <v>0.12131147540983604</v>
      </c>
      <c r="F34" s="70">
        <f>AVERAGE('PR (CPC)'!F34,'78s (CPC)'!F34)</f>
        <v>0</v>
      </c>
      <c r="G34" s="70">
        <f>AVERAGE('PR (CPC)'!G34,'78s (CPC)'!G34)</f>
        <v>0</v>
      </c>
      <c r="H34" s="70">
        <f>AVERAGE('PR (CPC)'!H34,'78s (CPC)'!H34)</f>
        <v>0</v>
      </c>
      <c r="I34" s="70">
        <f>AVERAGE('PR (CPC)'!I34,'78s (CPC)'!I34)</f>
        <v>0</v>
      </c>
      <c r="J34" s="68" t="str">
        <f t="shared" ref="J34:J45" si="11">J21</f>
        <v>Jan</v>
      </c>
      <c r="K34" s="70">
        <f>AVERAGE('PR (CPC)'!K34,'78s (CPC)'!K34)</f>
        <v>0.72131147540983609</v>
      </c>
      <c r="L34" s="71">
        <f>AVERAGE('PR (CPC)'!L34,'78s (CPC)'!L34)</f>
        <v>0.4819672131147541</v>
      </c>
      <c r="M34" s="71">
        <f>AVERAGE('PR (CPC)'!M34,'78s (CPC)'!M34)</f>
        <v>0.28196721311475409</v>
      </c>
      <c r="N34" s="71">
        <f>AVERAGE('PR (CPC)'!N34,'78s (CPC)'!N34)</f>
        <v>0.12131147540983604</v>
      </c>
      <c r="O34" s="71">
        <f>AVERAGE('PR (CPC)'!O34,'78s (CPC)'!O34)</f>
        <v>0</v>
      </c>
      <c r="P34" s="71">
        <f>AVERAGE('PR (CPC)'!P34,'78s (CPC)'!P34)</f>
        <v>0</v>
      </c>
      <c r="Q34" s="71">
        <f>AVERAGE('PR (CPC)'!Q34,'78s (CPC)'!Q34)</f>
        <v>0</v>
      </c>
      <c r="R34" s="71">
        <f>AVERAGE('PR (CPC)'!R34,'78s (CPC)'!R34)</f>
        <v>0</v>
      </c>
      <c r="S34" s="50" t="str">
        <f t="shared" ref="S34:S45" si="12">S21</f>
        <v>Jan</v>
      </c>
      <c r="T34" s="71">
        <f>AVERAGE('PR (CPC)'!T34,'78s (CPC)'!T34)</f>
        <v>0.72131147540983609</v>
      </c>
      <c r="U34" s="71">
        <f>AVERAGE('PR (CPC)'!U34,'78s (CPC)'!U34)</f>
        <v>0.4819672131147541</v>
      </c>
      <c r="V34" s="71">
        <f>AVERAGE('PR (CPC)'!V34,'78s (CPC)'!V34)</f>
        <v>0.28196721311475409</v>
      </c>
      <c r="W34" s="71">
        <f>AVERAGE('PR (CPC)'!W34,'78s (CPC)'!W34)</f>
        <v>0.12131147540983604</v>
      </c>
      <c r="X34" s="71">
        <f>AVERAGE('PR (CPC)'!X34,'78s (CPC)'!X34)</f>
        <v>0</v>
      </c>
      <c r="Y34" s="71">
        <f>AVERAGE('PR (CPC)'!Y34,'78s (CPC)'!Y34)</f>
        <v>0</v>
      </c>
      <c r="Z34" s="71">
        <f>AVERAGE('PR (CPC)'!Z34,'78s (CPC)'!Z34)</f>
        <v>0</v>
      </c>
      <c r="AA34" s="71">
        <f>AVERAGE('PR (CPC)'!AA34,'78s (CPC)'!AA34)</f>
        <v>0</v>
      </c>
      <c r="AB34" s="50" t="str">
        <f t="shared" ref="AB34:AB45" si="13">AB21</f>
        <v>Jan</v>
      </c>
      <c r="AC34" s="71">
        <f>AVERAGE('PR (CPC)'!AC34,'78s (CPC)'!AC34)</f>
        <v>0.72131147540983609</v>
      </c>
      <c r="AD34" s="71">
        <f>AVERAGE('PR (CPC)'!AD34,'78s (CPC)'!AD34)</f>
        <v>0.4819672131147541</v>
      </c>
      <c r="AE34" s="71">
        <f>AVERAGE('PR (CPC)'!AE34,'78s (CPC)'!AE34)</f>
        <v>0.28196721311475409</v>
      </c>
      <c r="AF34" s="71">
        <f>AVERAGE('PR (CPC)'!AF34,'78s (CPC)'!AF34)</f>
        <v>0.12131147540983604</v>
      </c>
      <c r="AG34" s="71">
        <f>AVERAGE('PR (CPC)'!AG34,'78s (CPC)'!AG34)</f>
        <v>0</v>
      </c>
      <c r="AH34" s="71">
        <f>AVERAGE('PR (CPC)'!AH34,'78s (CPC)'!AH34)</f>
        <v>0</v>
      </c>
      <c r="AI34" s="71">
        <f>AVERAGE('PR (CPC)'!AI34,'78s (CPC)'!AI34)</f>
        <v>0</v>
      </c>
      <c r="AJ34" s="71">
        <f>AVERAGE('PR (CPC)'!AJ34,'78s (CPC)'!AJ34)</f>
        <v>0</v>
      </c>
      <c r="AK34" s="50" t="str">
        <f t="shared" ref="AK34:AK45" si="14">AK21</f>
        <v>Jan</v>
      </c>
      <c r="AL34" s="71">
        <f>AVERAGE('PR (CPC)'!AL34,'78s (CPC)'!AL34)</f>
        <v>0.72131147540983609</v>
      </c>
      <c r="AM34" s="71">
        <f>AVERAGE('PR (CPC)'!AM34,'78s (CPC)'!AM34)</f>
        <v>0.4819672131147541</v>
      </c>
      <c r="AN34" s="71">
        <f>AVERAGE('PR (CPC)'!AN34,'78s (CPC)'!AN34)</f>
        <v>0.28196721311475409</v>
      </c>
      <c r="AO34" s="71">
        <f>AVERAGE('PR (CPC)'!AO34,'78s (CPC)'!AO34)</f>
        <v>0.12131147540983604</v>
      </c>
      <c r="AP34" s="71">
        <f>AVERAGE('PR (CPC)'!AP34,'78s (CPC)'!AP34)</f>
        <v>0</v>
      </c>
      <c r="AQ34" s="71">
        <f>AVERAGE('PR (CPC)'!AQ34,'78s (CPC)'!AQ34)</f>
        <v>0</v>
      </c>
      <c r="AR34" s="71">
        <f>AVERAGE('PR (CPC)'!AR34,'78s (CPC)'!AR34)</f>
        <v>0</v>
      </c>
      <c r="AS34" s="71">
        <f>AVERAGE('PR (CPC)'!AS34,'78s (CPC)'!AS34)</f>
        <v>0</v>
      </c>
      <c r="AT34" s="50" t="str">
        <f t="shared" ref="AT34:AT45" si="15">AT21</f>
        <v>Jan</v>
      </c>
      <c r="AU34" s="71">
        <f>AVERAGE('PR (CPC)'!AU34,'78s (CPC)'!AU34)</f>
        <v>0.72131147540983609</v>
      </c>
      <c r="AV34" s="71">
        <f>AVERAGE('PR (CPC)'!AV34,'78s (CPC)'!AV34)</f>
        <v>0.4819672131147541</v>
      </c>
      <c r="AW34" s="71">
        <f>AVERAGE('PR (CPC)'!AW34,'78s (CPC)'!AW34)</f>
        <v>0.28196721311475409</v>
      </c>
      <c r="AX34" s="71">
        <f>AVERAGE('PR (CPC)'!AX34,'78s (CPC)'!AX34)</f>
        <v>0.12131147540983604</v>
      </c>
      <c r="AY34" s="71">
        <f>AVERAGE('PR (CPC)'!AY34,'78s (CPC)'!AY34)</f>
        <v>0</v>
      </c>
      <c r="AZ34" s="71">
        <f>AVERAGE('PR (CPC)'!AZ34,'78s (CPC)'!AZ34)</f>
        <v>0</v>
      </c>
      <c r="BA34" s="71">
        <f>AVERAGE('PR (CPC)'!BA34,'78s (CPC)'!BA34)</f>
        <v>0</v>
      </c>
      <c r="BB34" s="71">
        <f>AVERAGE('PR (CPC)'!BB34,'78s (CPC)'!BB34)</f>
        <v>0</v>
      </c>
      <c r="BC34" s="50" t="str">
        <f t="shared" ref="BC34:BC45" si="16">BC21</f>
        <v>Jan</v>
      </c>
      <c r="BD34" s="71">
        <f>AVERAGE('PR (CPC)'!BD34,'78s (CPC)'!BD34)</f>
        <v>0.72131147540983609</v>
      </c>
      <c r="BE34" s="71">
        <f>AVERAGE('PR (CPC)'!BE34,'78s (CPC)'!BE34)</f>
        <v>0.4819672131147541</v>
      </c>
      <c r="BF34" s="71">
        <f>AVERAGE('PR (CPC)'!BF34,'78s (CPC)'!BF34)</f>
        <v>0.28196721311475409</v>
      </c>
      <c r="BG34" s="71">
        <f>AVERAGE('PR (CPC)'!BG34,'78s (CPC)'!BG34)</f>
        <v>0.12131147540983604</v>
      </c>
      <c r="BH34" s="71">
        <f>AVERAGE('PR (CPC)'!BH34,'78s (CPC)'!BH34)</f>
        <v>0</v>
      </c>
      <c r="BI34" s="71">
        <f>AVERAGE('PR (CPC)'!BI34,'78s (CPC)'!BI34)</f>
        <v>0</v>
      </c>
      <c r="BJ34" s="71">
        <f>AVERAGE('PR (CPC)'!BJ34,'78s (CPC)'!BJ34)</f>
        <v>0</v>
      </c>
      <c r="BK34" s="71">
        <f>AVERAGE('PR (CPC)'!BK34,'78s (CPC)'!BK34)</f>
        <v>0</v>
      </c>
      <c r="BL34" s="50" t="str">
        <f t="shared" ref="BL34:BL45" si="17">BL21</f>
        <v>Jan</v>
      </c>
      <c r="BM34" s="71">
        <f>AVERAGE('PR (CPC)'!BM34,'78s (CPC)'!BM34)</f>
        <v>0.72131147540983609</v>
      </c>
      <c r="BN34" s="71">
        <f>AVERAGE('PR (CPC)'!BN34,'78s (CPC)'!BN34)</f>
        <v>0.4819672131147541</v>
      </c>
      <c r="BO34" s="71">
        <f>AVERAGE('PR (CPC)'!BO34,'78s (CPC)'!BO34)</f>
        <v>0.28196721311475409</v>
      </c>
      <c r="BP34" s="71">
        <f>AVERAGE('PR (CPC)'!BP34,'78s (CPC)'!BP34)</f>
        <v>0.12131147540983604</v>
      </c>
      <c r="BQ34" s="71">
        <f>AVERAGE('PR (CPC)'!BQ34,'78s (CPC)'!BQ34)</f>
        <v>0</v>
      </c>
      <c r="BR34" s="71">
        <f>AVERAGE('PR (CPC)'!BR34,'78s (CPC)'!BR34)</f>
        <v>0</v>
      </c>
      <c r="BS34" s="71">
        <f>AVERAGE('PR (CPC)'!BS34,'78s (CPC)'!BS34)</f>
        <v>0</v>
      </c>
      <c r="BT34" s="71">
        <f>AVERAGE('PR (CPC)'!BT34,'78s (CPC)'!BT34)</f>
        <v>0</v>
      </c>
      <c r="BU34" s="50" t="str">
        <f t="shared" ref="BU34:BU45" si="18">BU21</f>
        <v>Jan</v>
      </c>
      <c r="BV34" s="71">
        <f>AVERAGE('PR (CPC)'!BV34,'78s (CPC)'!BV34)</f>
        <v>0.72131147540983609</v>
      </c>
      <c r="BW34" s="71">
        <f>AVERAGE('PR (CPC)'!BW34,'78s (CPC)'!BW34)</f>
        <v>0.4819672131147541</v>
      </c>
      <c r="BX34" s="71">
        <f>AVERAGE('PR (CPC)'!BX34,'78s (CPC)'!BX34)</f>
        <v>0.28196721311475409</v>
      </c>
      <c r="BY34" s="71">
        <f>AVERAGE('PR (CPC)'!BY34,'78s (CPC)'!BY34)</f>
        <v>0.12131147540983604</v>
      </c>
      <c r="BZ34" s="71">
        <f>AVERAGE('PR (CPC)'!BZ34,'78s (CPC)'!BZ34)</f>
        <v>0</v>
      </c>
      <c r="CA34" s="71">
        <f>AVERAGE('PR (CPC)'!CA34,'78s (CPC)'!CA34)</f>
        <v>0</v>
      </c>
      <c r="CB34" s="71">
        <f>AVERAGE('PR (CPC)'!CB34,'78s (CPC)'!CB34)</f>
        <v>0</v>
      </c>
      <c r="CC34" s="71">
        <f>AVERAGE('PR (CPC)'!CC34,'78s (CPC)'!CC34)</f>
        <v>0</v>
      </c>
      <c r="CD34" s="50" t="str">
        <f t="shared" ref="CD34:CD45" si="19">CD21</f>
        <v>Jan</v>
      </c>
      <c r="CE34" s="71">
        <f>AVERAGE('PR (CPC)'!CE34,'78s (CPC)'!CE34)</f>
        <v>0.72131147540983609</v>
      </c>
      <c r="CF34" s="71">
        <f>AVERAGE('PR (CPC)'!CF34,'78s (CPC)'!CF34)</f>
        <v>0.4819672131147541</v>
      </c>
      <c r="CG34" s="71">
        <f>AVERAGE('PR (CPC)'!CG34,'78s (CPC)'!CG34)</f>
        <v>0.28196721311475409</v>
      </c>
      <c r="CH34" s="71">
        <f>AVERAGE('PR (CPC)'!CH34,'78s (CPC)'!CH34)</f>
        <v>0.12131147540983604</v>
      </c>
      <c r="CI34" s="71">
        <f>AVERAGE('PR (CPC)'!CI34,'78s (CPC)'!CI34)</f>
        <v>0</v>
      </c>
      <c r="CJ34" s="71">
        <f>AVERAGE('PR (CPC)'!CJ34,'78s (CPC)'!CJ34)</f>
        <v>0</v>
      </c>
      <c r="CK34" s="71">
        <f>AVERAGE('PR (CPC)'!CK34,'78s (CPC)'!CK34)</f>
        <v>0</v>
      </c>
      <c r="CL34" s="71">
        <f>AVERAGE('PR (CPC)'!CL34,'78s (CPC)'!CL34)</f>
        <v>0</v>
      </c>
    </row>
    <row r="35" spans="1:90" ht="13.7" customHeight="1">
      <c r="A35" s="50" t="str">
        <f t="shared" si="10"/>
        <v>Feb</v>
      </c>
      <c r="B35" s="70">
        <f>AVERAGE('PR (CPC)'!B35,'78s (CPC)'!B35)</f>
        <v>0.74303278688524588</v>
      </c>
      <c r="C35" s="70">
        <f>AVERAGE('PR (CPC)'!C35,'78s (CPC)'!C35)</f>
        <v>0.50040983606557377</v>
      </c>
      <c r="D35" s="70">
        <f>AVERAGE('PR (CPC)'!D35,'78s (CPC)'!D35)</f>
        <v>0.29713114754098358</v>
      </c>
      <c r="E35" s="70">
        <f>AVERAGE('PR (CPC)'!E35,'78s (CPC)'!E35)</f>
        <v>0.13319672131147542</v>
      </c>
      <c r="F35" s="70">
        <f>AVERAGE('PR (CPC)'!F35,'78s (CPC)'!F35)</f>
        <v>8.6065573770492069E-3</v>
      </c>
      <c r="G35" s="70">
        <f>AVERAGE('PR (CPC)'!G35,'78s (CPC)'!G35)</f>
        <v>0</v>
      </c>
      <c r="H35" s="70">
        <f>AVERAGE('PR (CPC)'!H35,'78s (CPC)'!H35)</f>
        <v>0</v>
      </c>
      <c r="I35" s="70">
        <f>AVERAGE('PR (CPC)'!I35,'78s (CPC)'!I35)</f>
        <v>0</v>
      </c>
      <c r="J35" s="68" t="str">
        <f t="shared" si="11"/>
        <v>Feb</v>
      </c>
      <c r="K35" s="70">
        <f>AVERAGE('PR (CPC)'!K35,'78s (CPC)'!K35)</f>
        <v>0.74303278688524588</v>
      </c>
      <c r="L35" s="71">
        <f>AVERAGE('PR (CPC)'!L35,'78s (CPC)'!L35)</f>
        <v>0.50040983606557377</v>
      </c>
      <c r="M35" s="71">
        <f>AVERAGE('PR (CPC)'!M35,'78s (CPC)'!M35)</f>
        <v>0.29713114754098358</v>
      </c>
      <c r="N35" s="71">
        <f>AVERAGE('PR (CPC)'!N35,'78s (CPC)'!N35)</f>
        <v>0.13319672131147542</v>
      </c>
      <c r="O35" s="71">
        <f>AVERAGE('PR (CPC)'!O35,'78s (CPC)'!O35)</f>
        <v>8.6065573770492069E-3</v>
      </c>
      <c r="P35" s="71">
        <f>AVERAGE('PR (CPC)'!P35,'78s (CPC)'!P35)</f>
        <v>0</v>
      </c>
      <c r="Q35" s="71">
        <f>AVERAGE('PR (CPC)'!Q35,'78s (CPC)'!Q35)</f>
        <v>0</v>
      </c>
      <c r="R35" s="71">
        <f>AVERAGE('PR (CPC)'!R35,'78s (CPC)'!R35)</f>
        <v>0</v>
      </c>
      <c r="S35" s="50" t="str">
        <f t="shared" si="12"/>
        <v>Feb</v>
      </c>
      <c r="T35" s="71">
        <f>AVERAGE('PR (CPC)'!T35,'78s (CPC)'!T35)</f>
        <v>0.74303278688524588</v>
      </c>
      <c r="U35" s="71">
        <f>AVERAGE('PR (CPC)'!U35,'78s (CPC)'!U35)</f>
        <v>0.50040983606557377</v>
      </c>
      <c r="V35" s="71">
        <f>AVERAGE('PR (CPC)'!V35,'78s (CPC)'!V35)</f>
        <v>0.29713114754098358</v>
      </c>
      <c r="W35" s="71">
        <f>AVERAGE('PR (CPC)'!W35,'78s (CPC)'!W35)</f>
        <v>0.13319672131147542</v>
      </c>
      <c r="X35" s="71">
        <f>AVERAGE('PR (CPC)'!X35,'78s (CPC)'!X35)</f>
        <v>8.6065573770492069E-3</v>
      </c>
      <c r="Y35" s="71">
        <f>AVERAGE('PR (CPC)'!Y35,'78s (CPC)'!Y35)</f>
        <v>0</v>
      </c>
      <c r="Z35" s="71">
        <f>AVERAGE('PR (CPC)'!Z35,'78s (CPC)'!Z35)</f>
        <v>0</v>
      </c>
      <c r="AA35" s="71">
        <f>AVERAGE('PR (CPC)'!AA35,'78s (CPC)'!AA35)</f>
        <v>0</v>
      </c>
      <c r="AB35" s="50" t="str">
        <f t="shared" si="13"/>
        <v>Feb</v>
      </c>
      <c r="AC35" s="71">
        <f>AVERAGE('PR (CPC)'!AC35,'78s (CPC)'!AC35)</f>
        <v>0.74303278688524588</v>
      </c>
      <c r="AD35" s="71">
        <f>AVERAGE('PR (CPC)'!AD35,'78s (CPC)'!AD35)</f>
        <v>0.50040983606557377</v>
      </c>
      <c r="AE35" s="71">
        <f>AVERAGE('PR (CPC)'!AE35,'78s (CPC)'!AE35)</f>
        <v>0.29713114754098358</v>
      </c>
      <c r="AF35" s="71">
        <f>AVERAGE('PR (CPC)'!AF35,'78s (CPC)'!AF35)</f>
        <v>0.13319672131147542</v>
      </c>
      <c r="AG35" s="71">
        <f>AVERAGE('PR (CPC)'!AG35,'78s (CPC)'!AG35)</f>
        <v>8.6065573770492069E-3</v>
      </c>
      <c r="AH35" s="71">
        <f>AVERAGE('PR (CPC)'!AH35,'78s (CPC)'!AH35)</f>
        <v>0</v>
      </c>
      <c r="AI35" s="71">
        <f>AVERAGE('PR (CPC)'!AI35,'78s (CPC)'!AI35)</f>
        <v>0</v>
      </c>
      <c r="AJ35" s="71">
        <f>AVERAGE('PR (CPC)'!AJ35,'78s (CPC)'!AJ35)</f>
        <v>0</v>
      </c>
      <c r="AK35" s="50" t="str">
        <f t="shared" si="14"/>
        <v>Feb</v>
      </c>
      <c r="AL35" s="71">
        <f>AVERAGE('PR (CPC)'!AL35,'78s (CPC)'!AL35)</f>
        <v>0.74303278688524588</v>
      </c>
      <c r="AM35" s="71">
        <f>AVERAGE('PR (CPC)'!AM35,'78s (CPC)'!AM35)</f>
        <v>0.50040983606557377</v>
      </c>
      <c r="AN35" s="71">
        <f>AVERAGE('PR (CPC)'!AN35,'78s (CPC)'!AN35)</f>
        <v>0.29713114754098358</v>
      </c>
      <c r="AO35" s="71">
        <f>AVERAGE('PR (CPC)'!AO35,'78s (CPC)'!AO35)</f>
        <v>0.13319672131147542</v>
      </c>
      <c r="AP35" s="71">
        <f>AVERAGE('PR (CPC)'!AP35,'78s (CPC)'!AP35)</f>
        <v>8.6065573770492069E-3</v>
      </c>
      <c r="AQ35" s="71">
        <f>AVERAGE('PR (CPC)'!AQ35,'78s (CPC)'!AQ35)</f>
        <v>0</v>
      </c>
      <c r="AR35" s="71">
        <f>AVERAGE('PR (CPC)'!AR35,'78s (CPC)'!AR35)</f>
        <v>0</v>
      </c>
      <c r="AS35" s="71">
        <f>AVERAGE('PR (CPC)'!AS35,'78s (CPC)'!AS35)</f>
        <v>0</v>
      </c>
      <c r="AT35" s="50" t="str">
        <f t="shared" si="15"/>
        <v>Feb</v>
      </c>
      <c r="AU35" s="71">
        <f>AVERAGE('PR (CPC)'!AU35,'78s (CPC)'!AU35)</f>
        <v>0.74303278688524588</v>
      </c>
      <c r="AV35" s="71">
        <f>AVERAGE('PR (CPC)'!AV35,'78s (CPC)'!AV35)</f>
        <v>0.50040983606557377</v>
      </c>
      <c r="AW35" s="71">
        <f>AVERAGE('PR (CPC)'!AW35,'78s (CPC)'!AW35)</f>
        <v>0.29713114754098358</v>
      </c>
      <c r="AX35" s="71">
        <f>AVERAGE('PR (CPC)'!AX35,'78s (CPC)'!AX35)</f>
        <v>0.13319672131147542</v>
      </c>
      <c r="AY35" s="71">
        <f>AVERAGE('PR (CPC)'!AY35,'78s (CPC)'!AY35)</f>
        <v>8.6065573770492069E-3</v>
      </c>
      <c r="AZ35" s="71">
        <f>AVERAGE('PR (CPC)'!AZ35,'78s (CPC)'!AZ35)</f>
        <v>0</v>
      </c>
      <c r="BA35" s="71">
        <f>AVERAGE('PR (CPC)'!BA35,'78s (CPC)'!BA35)</f>
        <v>0</v>
      </c>
      <c r="BB35" s="71">
        <f>AVERAGE('PR (CPC)'!BB35,'78s (CPC)'!BB35)</f>
        <v>0</v>
      </c>
      <c r="BC35" s="50" t="str">
        <f t="shared" si="16"/>
        <v>Feb</v>
      </c>
      <c r="BD35" s="71">
        <f>AVERAGE('PR (CPC)'!BD35,'78s (CPC)'!BD35)</f>
        <v>0.74303278688524588</v>
      </c>
      <c r="BE35" s="71">
        <f>AVERAGE('PR (CPC)'!BE35,'78s (CPC)'!BE35)</f>
        <v>0.50040983606557377</v>
      </c>
      <c r="BF35" s="71">
        <f>AVERAGE('PR (CPC)'!BF35,'78s (CPC)'!BF35)</f>
        <v>0.29713114754098358</v>
      </c>
      <c r="BG35" s="71">
        <f>AVERAGE('PR (CPC)'!BG35,'78s (CPC)'!BG35)</f>
        <v>0.13319672131147542</v>
      </c>
      <c r="BH35" s="71">
        <f>AVERAGE('PR (CPC)'!BH35,'78s (CPC)'!BH35)</f>
        <v>8.6065573770492069E-3</v>
      </c>
      <c r="BI35" s="71">
        <f>AVERAGE('PR (CPC)'!BI35,'78s (CPC)'!BI35)</f>
        <v>0</v>
      </c>
      <c r="BJ35" s="71">
        <f>AVERAGE('PR (CPC)'!BJ35,'78s (CPC)'!BJ35)</f>
        <v>0</v>
      </c>
      <c r="BK35" s="71">
        <f>AVERAGE('PR (CPC)'!BK35,'78s (CPC)'!BK35)</f>
        <v>0</v>
      </c>
      <c r="BL35" s="50" t="str">
        <f t="shared" si="17"/>
        <v>Feb</v>
      </c>
      <c r="BM35" s="71">
        <f>AVERAGE('PR (CPC)'!BM35,'78s (CPC)'!BM35)</f>
        <v>0.74303278688524588</v>
      </c>
      <c r="BN35" s="71">
        <f>AVERAGE('PR (CPC)'!BN35,'78s (CPC)'!BN35)</f>
        <v>0.50040983606557377</v>
      </c>
      <c r="BO35" s="71">
        <f>AVERAGE('PR (CPC)'!BO35,'78s (CPC)'!BO35)</f>
        <v>0.29713114754098358</v>
      </c>
      <c r="BP35" s="71">
        <f>AVERAGE('PR (CPC)'!BP35,'78s (CPC)'!BP35)</f>
        <v>0.13319672131147542</v>
      </c>
      <c r="BQ35" s="71">
        <f>AVERAGE('PR (CPC)'!BQ35,'78s (CPC)'!BQ35)</f>
        <v>8.6065573770492069E-3</v>
      </c>
      <c r="BR35" s="71">
        <f>AVERAGE('PR (CPC)'!BR35,'78s (CPC)'!BR35)</f>
        <v>0</v>
      </c>
      <c r="BS35" s="71">
        <f>AVERAGE('PR (CPC)'!BS35,'78s (CPC)'!BS35)</f>
        <v>0</v>
      </c>
      <c r="BT35" s="71">
        <f>AVERAGE('PR (CPC)'!BT35,'78s (CPC)'!BT35)</f>
        <v>0</v>
      </c>
      <c r="BU35" s="50" t="str">
        <f t="shared" si="18"/>
        <v>Feb</v>
      </c>
      <c r="BV35" s="71">
        <f>AVERAGE('PR (CPC)'!BV35,'78s (CPC)'!BV35)</f>
        <v>0.74303278688524588</v>
      </c>
      <c r="BW35" s="71">
        <f>AVERAGE('PR (CPC)'!BW35,'78s (CPC)'!BW35)</f>
        <v>0.50040983606557377</v>
      </c>
      <c r="BX35" s="71">
        <f>AVERAGE('PR (CPC)'!BX35,'78s (CPC)'!BX35)</f>
        <v>0.29713114754098358</v>
      </c>
      <c r="BY35" s="71">
        <f>AVERAGE('PR (CPC)'!BY35,'78s (CPC)'!BY35)</f>
        <v>0.13319672131147542</v>
      </c>
      <c r="BZ35" s="71">
        <f>AVERAGE('PR (CPC)'!BZ35,'78s (CPC)'!BZ35)</f>
        <v>8.6065573770492069E-3</v>
      </c>
      <c r="CA35" s="71">
        <f>AVERAGE('PR (CPC)'!CA35,'78s (CPC)'!CA35)</f>
        <v>0</v>
      </c>
      <c r="CB35" s="71">
        <f>AVERAGE('PR (CPC)'!CB35,'78s (CPC)'!CB35)</f>
        <v>0</v>
      </c>
      <c r="CC35" s="71">
        <f>AVERAGE('PR (CPC)'!CC35,'78s (CPC)'!CC35)</f>
        <v>0</v>
      </c>
      <c r="CD35" s="50" t="str">
        <f t="shared" si="19"/>
        <v>Feb</v>
      </c>
      <c r="CE35" s="71">
        <f>AVERAGE('PR (CPC)'!CE35,'78s (CPC)'!CE35)</f>
        <v>0.74303278688524588</v>
      </c>
      <c r="CF35" s="71">
        <f>AVERAGE('PR (CPC)'!CF35,'78s (CPC)'!CF35)</f>
        <v>0.50040983606557377</v>
      </c>
      <c r="CG35" s="71">
        <f>AVERAGE('PR (CPC)'!CG35,'78s (CPC)'!CG35)</f>
        <v>0.29713114754098358</v>
      </c>
      <c r="CH35" s="71">
        <f>AVERAGE('PR (CPC)'!CH35,'78s (CPC)'!CH35)</f>
        <v>0.13319672131147542</v>
      </c>
      <c r="CI35" s="71">
        <f>AVERAGE('PR (CPC)'!CI35,'78s (CPC)'!CI35)</f>
        <v>8.6065573770492069E-3</v>
      </c>
      <c r="CJ35" s="71">
        <f>AVERAGE('PR (CPC)'!CJ35,'78s (CPC)'!CJ35)</f>
        <v>0</v>
      </c>
      <c r="CK35" s="71">
        <f>AVERAGE('PR (CPC)'!CK35,'78s (CPC)'!CK35)</f>
        <v>0</v>
      </c>
      <c r="CL35" s="71">
        <f>AVERAGE('PR (CPC)'!CL35,'78s (CPC)'!CL35)</f>
        <v>0</v>
      </c>
    </row>
    <row r="36" spans="1:90" ht="13.7" customHeight="1">
      <c r="A36" s="50" t="str">
        <f t="shared" si="10"/>
        <v>Mar</v>
      </c>
      <c r="B36" s="70">
        <f>AVERAGE('PR (CPC)'!B36,'78s (CPC)'!B36)</f>
        <v>0.76502732240437155</v>
      </c>
      <c r="C36" s="70">
        <f>AVERAGE('PR (CPC)'!C36,'78s (CPC)'!C36)</f>
        <v>0.51912568306010931</v>
      </c>
      <c r="D36" s="70">
        <f>AVERAGE('PR (CPC)'!D36,'78s (CPC)'!D36)</f>
        <v>0.312568306010929</v>
      </c>
      <c r="E36" s="70">
        <f>AVERAGE('PR (CPC)'!E36,'78s (CPC)'!E36)</f>
        <v>0.14535519125683058</v>
      </c>
      <c r="F36" s="70">
        <f>AVERAGE('PR (CPC)'!F36,'78s (CPC)'!F36)</f>
        <v>1.7486338797814204E-2</v>
      </c>
      <c r="G36" s="70">
        <f>AVERAGE('PR (CPC)'!G36,'78s (CPC)'!G36)</f>
        <v>0</v>
      </c>
      <c r="H36" s="70">
        <f>AVERAGE('PR (CPC)'!H36,'78s (CPC)'!H36)</f>
        <v>0</v>
      </c>
      <c r="I36" s="70">
        <f>AVERAGE('PR (CPC)'!I36,'78s (CPC)'!I36)</f>
        <v>0</v>
      </c>
      <c r="J36" s="68" t="str">
        <f t="shared" si="11"/>
        <v>Mar</v>
      </c>
      <c r="K36" s="70">
        <f>AVERAGE('PR (CPC)'!K36,'78s (CPC)'!K36)</f>
        <v>0.76502732240437155</v>
      </c>
      <c r="L36" s="71">
        <f>AVERAGE('PR (CPC)'!L36,'78s (CPC)'!L36)</f>
        <v>0.51912568306010931</v>
      </c>
      <c r="M36" s="71">
        <f>AVERAGE('PR (CPC)'!M36,'78s (CPC)'!M36)</f>
        <v>0.312568306010929</v>
      </c>
      <c r="N36" s="71">
        <f>AVERAGE('PR (CPC)'!N36,'78s (CPC)'!N36)</f>
        <v>0.14535519125683058</v>
      </c>
      <c r="O36" s="71">
        <f>AVERAGE('PR (CPC)'!O36,'78s (CPC)'!O36)</f>
        <v>1.7486338797814204E-2</v>
      </c>
      <c r="P36" s="71">
        <f>AVERAGE('PR (CPC)'!P36,'78s (CPC)'!P36)</f>
        <v>0</v>
      </c>
      <c r="Q36" s="71">
        <f>AVERAGE('PR (CPC)'!Q36,'78s (CPC)'!Q36)</f>
        <v>0</v>
      </c>
      <c r="R36" s="71">
        <f>AVERAGE('PR (CPC)'!R36,'78s (CPC)'!R36)</f>
        <v>0</v>
      </c>
      <c r="S36" s="50" t="str">
        <f t="shared" si="12"/>
        <v>Mar</v>
      </c>
      <c r="T36" s="71">
        <f>AVERAGE('PR (CPC)'!T36,'78s (CPC)'!T36)</f>
        <v>0.76502732240437155</v>
      </c>
      <c r="U36" s="71">
        <f>AVERAGE('PR (CPC)'!U36,'78s (CPC)'!U36)</f>
        <v>0.51912568306010931</v>
      </c>
      <c r="V36" s="71">
        <f>AVERAGE('PR (CPC)'!V36,'78s (CPC)'!V36)</f>
        <v>0.312568306010929</v>
      </c>
      <c r="W36" s="71">
        <f>AVERAGE('PR (CPC)'!W36,'78s (CPC)'!W36)</f>
        <v>0.14535519125683058</v>
      </c>
      <c r="X36" s="71">
        <f>AVERAGE('PR (CPC)'!X36,'78s (CPC)'!X36)</f>
        <v>1.7486338797814204E-2</v>
      </c>
      <c r="Y36" s="71">
        <f>AVERAGE('PR (CPC)'!Y36,'78s (CPC)'!Y36)</f>
        <v>0</v>
      </c>
      <c r="Z36" s="71">
        <f>AVERAGE('PR (CPC)'!Z36,'78s (CPC)'!Z36)</f>
        <v>0</v>
      </c>
      <c r="AA36" s="71">
        <f>AVERAGE('PR (CPC)'!AA36,'78s (CPC)'!AA36)</f>
        <v>0</v>
      </c>
      <c r="AB36" s="50" t="str">
        <f t="shared" si="13"/>
        <v>Mar</v>
      </c>
      <c r="AC36" s="71">
        <f>AVERAGE('PR (CPC)'!AC36,'78s (CPC)'!AC36)</f>
        <v>0.76502732240437155</v>
      </c>
      <c r="AD36" s="71">
        <f>AVERAGE('PR (CPC)'!AD36,'78s (CPC)'!AD36)</f>
        <v>0.51912568306010931</v>
      </c>
      <c r="AE36" s="71">
        <f>AVERAGE('PR (CPC)'!AE36,'78s (CPC)'!AE36)</f>
        <v>0.312568306010929</v>
      </c>
      <c r="AF36" s="71">
        <f>AVERAGE('PR (CPC)'!AF36,'78s (CPC)'!AF36)</f>
        <v>0.14535519125683058</v>
      </c>
      <c r="AG36" s="71">
        <f>AVERAGE('PR (CPC)'!AG36,'78s (CPC)'!AG36)</f>
        <v>1.7486338797814204E-2</v>
      </c>
      <c r="AH36" s="71">
        <f>AVERAGE('PR (CPC)'!AH36,'78s (CPC)'!AH36)</f>
        <v>0</v>
      </c>
      <c r="AI36" s="71">
        <f>AVERAGE('PR (CPC)'!AI36,'78s (CPC)'!AI36)</f>
        <v>0</v>
      </c>
      <c r="AJ36" s="71">
        <f>AVERAGE('PR (CPC)'!AJ36,'78s (CPC)'!AJ36)</f>
        <v>0</v>
      </c>
      <c r="AK36" s="50" t="str">
        <f t="shared" si="14"/>
        <v>Mar</v>
      </c>
      <c r="AL36" s="71">
        <f>AVERAGE('PR (CPC)'!AL36,'78s (CPC)'!AL36)</f>
        <v>0.76502732240437155</v>
      </c>
      <c r="AM36" s="71">
        <f>AVERAGE('PR (CPC)'!AM36,'78s (CPC)'!AM36)</f>
        <v>0.51912568306010931</v>
      </c>
      <c r="AN36" s="71">
        <f>AVERAGE('PR (CPC)'!AN36,'78s (CPC)'!AN36)</f>
        <v>0.312568306010929</v>
      </c>
      <c r="AO36" s="71">
        <f>AVERAGE('PR (CPC)'!AO36,'78s (CPC)'!AO36)</f>
        <v>0.14535519125683058</v>
      </c>
      <c r="AP36" s="71">
        <f>AVERAGE('PR (CPC)'!AP36,'78s (CPC)'!AP36)</f>
        <v>1.7486338797814204E-2</v>
      </c>
      <c r="AQ36" s="71">
        <f>AVERAGE('PR (CPC)'!AQ36,'78s (CPC)'!AQ36)</f>
        <v>0</v>
      </c>
      <c r="AR36" s="71">
        <f>AVERAGE('PR (CPC)'!AR36,'78s (CPC)'!AR36)</f>
        <v>0</v>
      </c>
      <c r="AS36" s="71">
        <f>AVERAGE('PR (CPC)'!AS36,'78s (CPC)'!AS36)</f>
        <v>0</v>
      </c>
      <c r="AT36" s="50" t="str">
        <f t="shared" si="15"/>
        <v>Mar</v>
      </c>
      <c r="AU36" s="71">
        <f>AVERAGE('PR (CPC)'!AU36,'78s (CPC)'!AU36)</f>
        <v>0.76502732240437155</v>
      </c>
      <c r="AV36" s="71">
        <f>AVERAGE('PR (CPC)'!AV36,'78s (CPC)'!AV36)</f>
        <v>0.51912568306010931</v>
      </c>
      <c r="AW36" s="71">
        <f>AVERAGE('PR (CPC)'!AW36,'78s (CPC)'!AW36)</f>
        <v>0.312568306010929</v>
      </c>
      <c r="AX36" s="71">
        <f>AVERAGE('PR (CPC)'!AX36,'78s (CPC)'!AX36)</f>
        <v>0.14535519125683058</v>
      </c>
      <c r="AY36" s="71">
        <f>AVERAGE('PR (CPC)'!AY36,'78s (CPC)'!AY36)</f>
        <v>1.7486338797814204E-2</v>
      </c>
      <c r="AZ36" s="71">
        <f>AVERAGE('PR (CPC)'!AZ36,'78s (CPC)'!AZ36)</f>
        <v>0</v>
      </c>
      <c r="BA36" s="71">
        <f>AVERAGE('PR (CPC)'!BA36,'78s (CPC)'!BA36)</f>
        <v>0</v>
      </c>
      <c r="BB36" s="71">
        <f>AVERAGE('PR (CPC)'!BB36,'78s (CPC)'!BB36)</f>
        <v>0</v>
      </c>
      <c r="BC36" s="50" t="str">
        <f t="shared" si="16"/>
        <v>Mar</v>
      </c>
      <c r="BD36" s="71">
        <f>AVERAGE('PR (CPC)'!BD36,'78s (CPC)'!BD36)</f>
        <v>0.76502732240437155</v>
      </c>
      <c r="BE36" s="71">
        <f>AVERAGE('PR (CPC)'!BE36,'78s (CPC)'!BE36)</f>
        <v>0.51912568306010931</v>
      </c>
      <c r="BF36" s="71">
        <f>AVERAGE('PR (CPC)'!BF36,'78s (CPC)'!BF36)</f>
        <v>0.312568306010929</v>
      </c>
      <c r="BG36" s="71">
        <f>AVERAGE('PR (CPC)'!BG36,'78s (CPC)'!BG36)</f>
        <v>0.14535519125683058</v>
      </c>
      <c r="BH36" s="71">
        <f>AVERAGE('PR (CPC)'!BH36,'78s (CPC)'!BH36)</f>
        <v>1.7486338797814204E-2</v>
      </c>
      <c r="BI36" s="71">
        <f>AVERAGE('PR (CPC)'!BI36,'78s (CPC)'!BI36)</f>
        <v>0</v>
      </c>
      <c r="BJ36" s="71">
        <f>AVERAGE('PR (CPC)'!BJ36,'78s (CPC)'!BJ36)</f>
        <v>0</v>
      </c>
      <c r="BK36" s="71">
        <f>AVERAGE('PR (CPC)'!BK36,'78s (CPC)'!BK36)</f>
        <v>0</v>
      </c>
      <c r="BL36" s="50" t="str">
        <f t="shared" si="17"/>
        <v>Mar</v>
      </c>
      <c r="BM36" s="71">
        <f>AVERAGE('PR (CPC)'!BM36,'78s (CPC)'!BM36)</f>
        <v>0.76502732240437155</v>
      </c>
      <c r="BN36" s="71">
        <f>AVERAGE('PR (CPC)'!BN36,'78s (CPC)'!BN36)</f>
        <v>0.51912568306010931</v>
      </c>
      <c r="BO36" s="71">
        <f>AVERAGE('PR (CPC)'!BO36,'78s (CPC)'!BO36)</f>
        <v>0.312568306010929</v>
      </c>
      <c r="BP36" s="71">
        <f>AVERAGE('PR (CPC)'!BP36,'78s (CPC)'!BP36)</f>
        <v>0.14535519125683058</v>
      </c>
      <c r="BQ36" s="71">
        <f>AVERAGE('PR (CPC)'!BQ36,'78s (CPC)'!BQ36)</f>
        <v>1.7486338797814204E-2</v>
      </c>
      <c r="BR36" s="71">
        <f>AVERAGE('PR (CPC)'!BR36,'78s (CPC)'!BR36)</f>
        <v>0</v>
      </c>
      <c r="BS36" s="71">
        <f>AVERAGE('PR (CPC)'!BS36,'78s (CPC)'!BS36)</f>
        <v>0</v>
      </c>
      <c r="BT36" s="71">
        <f>AVERAGE('PR (CPC)'!BT36,'78s (CPC)'!BT36)</f>
        <v>0</v>
      </c>
      <c r="BU36" s="50" t="str">
        <f t="shared" si="18"/>
        <v>Mar</v>
      </c>
      <c r="BV36" s="71">
        <f>AVERAGE('PR (CPC)'!BV36,'78s (CPC)'!BV36)</f>
        <v>0.76502732240437155</v>
      </c>
      <c r="BW36" s="71">
        <f>AVERAGE('PR (CPC)'!BW36,'78s (CPC)'!BW36)</f>
        <v>0.51912568306010931</v>
      </c>
      <c r="BX36" s="71">
        <f>AVERAGE('PR (CPC)'!BX36,'78s (CPC)'!BX36)</f>
        <v>0.312568306010929</v>
      </c>
      <c r="BY36" s="71">
        <f>AVERAGE('PR (CPC)'!BY36,'78s (CPC)'!BY36)</f>
        <v>0.14535519125683058</v>
      </c>
      <c r="BZ36" s="71">
        <f>AVERAGE('PR (CPC)'!BZ36,'78s (CPC)'!BZ36)</f>
        <v>1.7486338797814204E-2</v>
      </c>
      <c r="CA36" s="71">
        <f>AVERAGE('PR (CPC)'!CA36,'78s (CPC)'!CA36)</f>
        <v>0</v>
      </c>
      <c r="CB36" s="71">
        <f>AVERAGE('PR (CPC)'!CB36,'78s (CPC)'!CB36)</f>
        <v>0</v>
      </c>
      <c r="CC36" s="71">
        <f>AVERAGE('PR (CPC)'!CC36,'78s (CPC)'!CC36)</f>
        <v>0</v>
      </c>
      <c r="CD36" s="50" t="str">
        <f t="shared" si="19"/>
        <v>Mar</v>
      </c>
      <c r="CE36" s="71">
        <f>AVERAGE('PR (CPC)'!CE36,'78s (CPC)'!CE36)</f>
        <v>0.76502732240437155</v>
      </c>
      <c r="CF36" s="71">
        <f>AVERAGE('PR (CPC)'!CF36,'78s (CPC)'!CF36)</f>
        <v>0.51912568306010931</v>
      </c>
      <c r="CG36" s="71">
        <f>AVERAGE('PR (CPC)'!CG36,'78s (CPC)'!CG36)</f>
        <v>0.312568306010929</v>
      </c>
      <c r="CH36" s="71">
        <f>AVERAGE('PR (CPC)'!CH36,'78s (CPC)'!CH36)</f>
        <v>0.14535519125683058</v>
      </c>
      <c r="CI36" s="71">
        <f>AVERAGE('PR (CPC)'!CI36,'78s (CPC)'!CI36)</f>
        <v>1.7486338797814204E-2</v>
      </c>
      <c r="CJ36" s="71">
        <f>AVERAGE('PR (CPC)'!CJ36,'78s (CPC)'!CJ36)</f>
        <v>0</v>
      </c>
      <c r="CK36" s="71">
        <f>AVERAGE('PR (CPC)'!CK36,'78s (CPC)'!CK36)</f>
        <v>0</v>
      </c>
      <c r="CL36" s="71">
        <f>AVERAGE('PR (CPC)'!CL36,'78s (CPC)'!CL36)</f>
        <v>0</v>
      </c>
    </row>
    <row r="37" spans="1:90" ht="13.7" customHeight="1">
      <c r="A37" s="50" t="str">
        <f t="shared" si="10"/>
        <v>Apr</v>
      </c>
      <c r="B37" s="70">
        <f>AVERAGE('PR (CPC)'!B37,'78s (CPC)'!B37)</f>
        <v>0.7872950819672131</v>
      </c>
      <c r="C37" s="70">
        <f>AVERAGE('PR (CPC)'!C37,'78s (CPC)'!C37)</f>
        <v>0.53811475409836063</v>
      </c>
      <c r="D37" s="70">
        <f>AVERAGE('PR (CPC)'!D37,'78s (CPC)'!D37)</f>
        <v>0.32827868852459013</v>
      </c>
      <c r="E37" s="70">
        <f>AVERAGE('PR (CPC)'!E37,'78s (CPC)'!E37)</f>
        <v>0.15778688524590165</v>
      </c>
      <c r="F37" s="70">
        <f>AVERAGE('PR (CPC)'!F37,'78s (CPC)'!F37)</f>
        <v>2.6639344262295105E-2</v>
      </c>
      <c r="G37" s="70">
        <f>AVERAGE('PR (CPC)'!G37,'78s (CPC)'!G37)</f>
        <v>0</v>
      </c>
      <c r="H37" s="70">
        <f>AVERAGE('PR (CPC)'!H37,'78s (CPC)'!H37)</f>
        <v>0</v>
      </c>
      <c r="I37" s="70">
        <f>AVERAGE('PR (CPC)'!I37,'78s (CPC)'!I37)</f>
        <v>0</v>
      </c>
      <c r="J37" s="68" t="str">
        <f t="shared" si="11"/>
        <v>Apr</v>
      </c>
      <c r="K37" s="70">
        <f>AVERAGE('PR (CPC)'!K37,'78s (CPC)'!K37)</f>
        <v>0.7872950819672131</v>
      </c>
      <c r="L37" s="71">
        <f>AVERAGE('PR (CPC)'!L37,'78s (CPC)'!L37)</f>
        <v>0.53811475409836063</v>
      </c>
      <c r="M37" s="71">
        <f>AVERAGE('PR (CPC)'!M37,'78s (CPC)'!M37)</f>
        <v>0.32827868852459013</v>
      </c>
      <c r="N37" s="71">
        <f>AVERAGE('PR (CPC)'!N37,'78s (CPC)'!N37)</f>
        <v>0.15778688524590165</v>
      </c>
      <c r="O37" s="71">
        <f>AVERAGE('PR (CPC)'!O37,'78s (CPC)'!O37)</f>
        <v>2.6639344262295105E-2</v>
      </c>
      <c r="P37" s="71">
        <f>AVERAGE('PR (CPC)'!P37,'78s (CPC)'!P37)</f>
        <v>0</v>
      </c>
      <c r="Q37" s="71">
        <f>AVERAGE('PR (CPC)'!Q37,'78s (CPC)'!Q37)</f>
        <v>0</v>
      </c>
      <c r="R37" s="71">
        <f>AVERAGE('PR (CPC)'!R37,'78s (CPC)'!R37)</f>
        <v>0</v>
      </c>
      <c r="S37" s="50" t="str">
        <f t="shared" si="12"/>
        <v>Apr</v>
      </c>
      <c r="T37" s="71">
        <f>AVERAGE('PR (CPC)'!T37,'78s (CPC)'!T37)</f>
        <v>0.7872950819672131</v>
      </c>
      <c r="U37" s="71">
        <f>AVERAGE('PR (CPC)'!U37,'78s (CPC)'!U37)</f>
        <v>0.53811475409836063</v>
      </c>
      <c r="V37" s="71">
        <f>AVERAGE('PR (CPC)'!V37,'78s (CPC)'!V37)</f>
        <v>0.32827868852459013</v>
      </c>
      <c r="W37" s="71">
        <f>AVERAGE('PR (CPC)'!W37,'78s (CPC)'!W37)</f>
        <v>0.15778688524590165</v>
      </c>
      <c r="X37" s="71">
        <f>AVERAGE('PR (CPC)'!X37,'78s (CPC)'!X37)</f>
        <v>2.6639344262295105E-2</v>
      </c>
      <c r="Y37" s="71">
        <f>AVERAGE('PR (CPC)'!Y37,'78s (CPC)'!Y37)</f>
        <v>0</v>
      </c>
      <c r="Z37" s="71">
        <f>AVERAGE('PR (CPC)'!Z37,'78s (CPC)'!Z37)</f>
        <v>0</v>
      </c>
      <c r="AA37" s="71">
        <f>AVERAGE('PR (CPC)'!AA37,'78s (CPC)'!AA37)</f>
        <v>0</v>
      </c>
      <c r="AB37" s="50" t="str">
        <f t="shared" si="13"/>
        <v>Apr</v>
      </c>
      <c r="AC37" s="71">
        <f>AVERAGE('PR (CPC)'!AC37,'78s (CPC)'!AC37)</f>
        <v>0.7872950819672131</v>
      </c>
      <c r="AD37" s="71">
        <f>AVERAGE('PR (CPC)'!AD37,'78s (CPC)'!AD37)</f>
        <v>0.53811475409836063</v>
      </c>
      <c r="AE37" s="71">
        <f>AVERAGE('PR (CPC)'!AE37,'78s (CPC)'!AE37)</f>
        <v>0.32827868852459013</v>
      </c>
      <c r="AF37" s="71">
        <f>AVERAGE('PR (CPC)'!AF37,'78s (CPC)'!AF37)</f>
        <v>0.15778688524590165</v>
      </c>
      <c r="AG37" s="71">
        <f>AVERAGE('PR (CPC)'!AG37,'78s (CPC)'!AG37)</f>
        <v>2.6639344262295105E-2</v>
      </c>
      <c r="AH37" s="71">
        <f>AVERAGE('PR (CPC)'!AH37,'78s (CPC)'!AH37)</f>
        <v>0</v>
      </c>
      <c r="AI37" s="71">
        <f>AVERAGE('PR (CPC)'!AI37,'78s (CPC)'!AI37)</f>
        <v>0</v>
      </c>
      <c r="AJ37" s="71">
        <f>AVERAGE('PR (CPC)'!AJ37,'78s (CPC)'!AJ37)</f>
        <v>0</v>
      </c>
      <c r="AK37" s="50" t="str">
        <f t="shared" si="14"/>
        <v>Apr</v>
      </c>
      <c r="AL37" s="71">
        <f>AVERAGE('PR (CPC)'!AL37,'78s (CPC)'!AL37)</f>
        <v>0.7872950819672131</v>
      </c>
      <c r="AM37" s="71">
        <f>AVERAGE('PR (CPC)'!AM37,'78s (CPC)'!AM37)</f>
        <v>0.53811475409836063</v>
      </c>
      <c r="AN37" s="71">
        <f>AVERAGE('PR (CPC)'!AN37,'78s (CPC)'!AN37)</f>
        <v>0.32827868852459013</v>
      </c>
      <c r="AO37" s="71">
        <f>AVERAGE('PR (CPC)'!AO37,'78s (CPC)'!AO37)</f>
        <v>0.15778688524590165</v>
      </c>
      <c r="AP37" s="71">
        <f>AVERAGE('PR (CPC)'!AP37,'78s (CPC)'!AP37)</f>
        <v>2.6639344262295105E-2</v>
      </c>
      <c r="AQ37" s="71">
        <f>AVERAGE('PR (CPC)'!AQ37,'78s (CPC)'!AQ37)</f>
        <v>0</v>
      </c>
      <c r="AR37" s="71">
        <f>AVERAGE('PR (CPC)'!AR37,'78s (CPC)'!AR37)</f>
        <v>0</v>
      </c>
      <c r="AS37" s="71">
        <f>AVERAGE('PR (CPC)'!AS37,'78s (CPC)'!AS37)</f>
        <v>0</v>
      </c>
      <c r="AT37" s="50" t="str">
        <f t="shared" si="15"/>
        <v>Apr</v>
      </c>
      <c r="AU37" s="71">
        <f>AVERAGE('PR (CPC)'!AU37,'78s (CPC)'!AU37)</f>
        <v>0.7872950819672131</v>
      </c>
      <c r="AV37" s="71">
        <f>AVERAGE('PR (CPC)'!AV37,'78s (CPC)'!AV37)</f>
        <v>0.53811475409836063</v>
      </c>
      <c r="AW37" s="71">
        <f>AVERAGE('PR (CPC)'!AW37,'78s (CPC)'!AW37)</f>
        <v>0.32827868852459013</v>
      </c>
      <c r="AX37" s="71">
        <f>AVERAGE('PR (CPC)'!AX37,'78s (CPC)'!AX37)</f>
        <v>0.15778688524590165</v>
      </c>
      <c r="AY37" s="71">
        <f>AVERAGE('PR (CPC)'!AY37,'78s (CPC)'!AY37)</f>
        <v>2.6639344262295105E-2</v>
      </c>
      <c r="AZ37" s="71">
        <f>AVERAGE('PR (CPC)'!AZ37,'78s (CPC)'!AZ37)</f>
        <v>0</v>
      </c>
      <c r="BA37" s="71">
        <f>AVERAGE('PR (CPC)'!BA37,'78s (CPC)'!BA37)</f>
        <v>0</v>
      </c>
      <c r="BB37" s="71">
        <f>AVERAGE('PR (CPC)'!BB37,'78s (CPC)'!BB37)</f>
        <v>0</v>
      </c>
      <c r="BC37" s="50" t="str">
        <f t="shared" si="16"/>
        <v>Apr</v>
      </c>
      <c r="BD37" s="71">
        <f>AVERAGE('PR (CPC)'!BD37,'78s (CPC)'!BD37)</f>
        <v>0.7872950819672131</v>
      </c>
      <c r="BE37" s="71">
        <f>AVERAGE('PR (CPC)'!BE37,'78s (CPC)'!BE37)</f>
        <v>0.53811475409836063</v>
      </c>
      <c r="BF37" s="71">
        <f>AVERAGE('PR (CPC)'!BF37,'78s (CPC)'!BF37)</f>
        <v>0.32827868852459013</v>
      </c>
      <c r="BG37" s="71">
        <f>AVERAGE('PR (CPC)'!BG37,'78s (CPC)'!BG37)</f>
        <v>0.15778688524590165</v>
      </c>
      <c r="BH37" s="71">
        <f>AVERAGE('PR (CPC)'!BH37,'78s (CPC)'!BH37)</f>
        <v>2.6639344262295105E-2</v>
      </c>
      <c r="BI37" s="71">
        <f>AVERAGE('PR (CPC)'!BI37,'78s (CPC)'!BI37)</f>
        <v>0</v>
      </c>
      <c r="BJ37" s="71">
        <f>AVERAGE('PR (CPC)'!BJ37,'78s (CPC)'!BJ37)</f>
        <v>0</v>
      </c>
      <c r="BK37" s="71">
        <f>AVERAGE('PR (CPC)'!BK37,'78s (CPC)'!BK37)</f>
        <v>0</v>
      </c>
      <c r="BL37" s="50" t="str">
        <f t="shared" si="17"/>
        <v>Apr</v>
      </c>
      <c r="BM37" s="71">
        <f>AVERAGE('PR (CPC)'!BM37,'78s (CPC)'!BM37)</f>
        <v>0.7872950819672131</v>
      </c>
      <c r="BN37" s="71">
        <f>AVERAGE('PR (CPC)'!BN37,'78s (CPC)'!BN37)</f>
        <v>0.53811475409836063</v>
      </c>
      <c r="BO37" s="71">
        <f>AVERAGE('PR (CPC)'!BO37,'78s (CPC)'!BO37)</f>
        <v>0.32827868852459013</v>
      </c>
      <c r="BP37" s="71">
        <f>AVERAGE('PR (CPC)'!BP37,'78s (CPC)'!BP37)</f>
        <v>0.15778688524590165</v>
      </c>
      <c r="BQ37" s="71">
        <f>AVERAGE('PR (CPC)'!BQ37,'78s (CPC)'!BQ37)</f>
        <v>2.6639344262295105E-2</v>
      </c>
      <c r="BR37" s="71">
        <f>AVERAGE('PR (CPC)'!BR37,'78s (CPC)'!BR37)</f>
        <v>0</v>
      </c>
      <c r="BS37" s="71">
        <f>AVERAGE('PR (CPC)'!BS37,'78s (CPC)'!BS37)</f>
        <v>0</v>
      </c>
      <c r="BT37" s="71">
        <f>AVERAGE('PR (CPC)'!BT37,'78s (CPC)'!BT37)</f>
        <v>0</v>
      </c>
      <c r="BU37" s="50" t="str">
        <f t="shared" si="18"/>
        <v>Apr</v>
      </c>
      <c r="BV37" s="71">
        <f>AVERAGE('PR (CPC)'!BV37,'78s (CPC)'!BV37)</f>
        <v>0.7872950819672131</v>
      </c>
      <c r="BW37" s="71">
        <f>AVERAGE('PR (CPC)'!BW37,'78s (CPC)'!BW37)</f>
        <v>0.53811475409836063</v>
      </c>
      <c r="BX37" s="71">
        <f>AVERAGE('PR (CPC)'!BX37,'78s (CPC)'!BX37)</f>
        <v>0.32827868852459013</v>
      </c>
      <c r="BY37" s="71">
        <f>AVERAGE('PR (CPC)'!BY37,'78s (CPC)'!BY37)</f>
        <v>0.15778688524590165</v>
      </c>
      <c r="BZ37" s="71">
        <f>AVERAGE('PR (CPC)'!BZ37,'78s (CPC)'!BZ37)</f>
        <v>2.6639344262295105E-2</v>
      </c>
      <c r="CA37" s="71">
        <f>AVERAGE('PR (CPC)'!CA37,'78s (CPC)'!CA37)</f>
        <v>0</v>
      </c>
      <c r="CB37" s="71">
        <f>AVERAGE('PR (CPC)'!CB37,'78s (CPC)'!CB37)</f>
        <v>0</v>
      </c>
      <c r="CC37" s="71">
        <f>AVERAGE('PR (CPC)'!CC37,'78s (CPC)'!CC37)</f>
        <v>0</v>
      </c>
      <c r="CD37" s="50" t="str">
        <f t="shared" si="19"/>
        <v>Apr</v>
      </c>
      <c r="CE37" s="71">
        <f>AVERAGE('PR (CPC)'!CE37,'78s (CPC)'!CE37)</f>
        <v>0.7872950819672131</v>
      </c>
      <c r="CF37" s="71">
        <f>AVERAGE('PR (CPC)'!CF37,'78s (CPC)'!CF37)</f>
        <v>0.53811475409836063</v>
      </c>
      <c r="CG37" s="71">
        <f>AVERAGE('PR (CPC)'!CG37,'78s (CPC)'!CG37)</f>
        <v>0.32827868852459013</v>
      </c>
      <c r="CH37" s="71">
        <f>AVERAGE('PR (CPC)'!CH37,'78s (CPC)'!CH37)</f>
        <v>0.15778688524590165</v>
      </c>
      <c r="CI37" s="71">
        <f>AVERAGE('PR (CPC)'!CI37,'78s (CPC)'!CI37)</f>
        <v>2.6639344262295105E-2</v>
      </c>
      <c r="CJ37" s="71">
        <f>AVERAGE('PR (CPC)'!CJ37,'78s (CPC)'!CJ37)</f>
        <v>0</v>
      </c>
      <c r="CK37" s="71">
        <f>AVERAGE('PR (CPC)'!CK37,'78s (CPC)'!CK37)</f>
        <v>0</v>
      </c>
      <c r="CL37" s="71">
        <f>AVERAGE('PR (CPC)'!CL37,'78s (CPC)'!CL37)</f>
        <v>0</v>
      </c>
    </row>
    <row r="38" spans="1:90" ht="13.7" customHeight="1">
      <c r="A38" s="50" t="str">
        <f t="shared" si="10"/>
        <v>May</v>
      </c>
      <c r="B38" s="70">
        <f>AVERAGE('PR (CPC)'!B38,'78s (CPC)'!B38)</f>
        <v>0.80983606557377052</v>
      </c>
      <c r="C38" s="70">
        <f>AVERAGE('PR (CPC)'!C38,'78s (CPC)'!C38)</f>
        <v>0.55737704918032793</v>
      </c>
      <c r="D38" s="70">
        <f>AVERAGE('PR (CPC)'!D38,'78s (CPC)'!D38)</f>
        <v>0.34426229508196721</v>
      </c>
      <c r="E38" s="70">
        <f>AVERAGE('PR (CPC)'!E38,'78s (CPC)'!E38)</f>
        <v>0.17049180327868854</v>
      </c>
      <c r="F38" s="70">
        <f>AVERAGE('PR (CPC)'!F38,'78s (CPC)'!F38)</f>
        <v>3.6065573770491799E-2</v>
      </c>
      <c r="G38" s="70">
        <f>AVERAGE('PR (CPC)'!G38,'78s (CPC)'!G38)</f>
        <v>0</v>
      </c>
      <c r="H38" s="70">
        <f>AVERAGE('PR (CPC)'!H38,'78s (CPC)'!H38)</f>
        <v>0</v>
      </c>
      <c r="I38" s="70">
        <f>AVERAGE('PR (CPC)'!I38,'78s (CPC)'!I38)</f>
        <v>0</v>
      </c>
      <c r="J38" s="68" t="str">
        <f t="shared" si="11"/>
        <v>May</v>
      </c>
      <c r="K38" s="70">
        <f>AVERAGE('PR (CPC)'!K38,'78s (CPC)'!K38)</f>
        <v>0.80983606557377052</v>
      </c>
      <c r="L38" s="71">
        <f>AVERAGE('PR (CPC)'!L38,'78s (CPC)'!L38)</f>
        <v>0.55737704918032793</v>
      </c>
      <c r="M38" s="71">
        <f>AVERAGE('PR (CPC)'!M38,'78s (CPC)'!M38)</f>
        <v>0.34426229508196721</v>
      </c>
      <c r="N38" s="71">
        <f>AVERAGE('PR (CPC)'!N38,'78s (CPC)'!N38)</f>
        <v>0.17049180327868854</v>
      </c>
      <c r="O38" s="71">
        <f>AVERAGE('PR (CPC)'!O38,'78s (CPC)'!O38)</f>
        <v>3.6065573770491799E-2</v>
      </c>
      <c r="P38" s="71">
        <f>AVERAGE('PR (CPC)'!P38,'78s (CPC)'!P38)</f>
        <v>0</v>
      </c>
      <c r="Q38" s="71">
        <f>AVERAGE('PR (CPC)'!Q38,'78s (CPC)'!Q38)</f>
        <v>0</v>
      </c>
      <c r="R38" s="71">
        <f>AVERAGE('PR (CPC)'!R38,'78s (CPC)'!R38)</f>
        <v>0</v>
      </c>
      <c r="S38" s="50" t="str">
        <f t="shared" si="12"/>
        <v>May</v>
      </c>
      <c r="T38" s="71">
        <f>AVERAGE('PR (CPC)'!T38,'78s (CPC)'!T38)</f>
        <v>0.80983606557377052</v>
      </c>
      <c r="U38" s="71">
        <f>AVERAGE('PR (CPC)'!U38,'78s (CPC)'!U38)</f>
        <v>0.55737704918032793</v>
      </c>
      <c r="V38" s="71">
        <f>AVERAGE('PR (CPC)'!V38,'78s (CPC)'!V38)</f>
        <v>0.34426229508196721</v>
      </c>
      <c r="W38" s="71">
        <f>AVERAGE('PR (CPC)'!W38,'78s (CPC)'!W38)</f>
        <v>0.17049180327868854</v>
      </c>
      <c r="X38" s="71">
        <f>AVERAGE('PR (CPC)'!X38,'78s (CPC)'!X38)</f>
        <v>3.6065573770491799E-2</v>
      </c>
      <c r="Y38" s="71">
        <f>AVERAGE('PR (CPC)'!Y38,'78s (CPC)'!Y38)</f>
        <v>0</v>
      </c>
      <c r="Z38" s="71">
        <f>AVERAGE('PR (CPC)'!Z38,'78s (CPC)'!Z38)</f>
        <v>0</v>
      </c>
      <c r="AA38" s="71">
        <f>AVERAGE('PR (CPC)'!AA38,'78s (CPC)'!AA38)</f>
        <v>0</v>
      </c>
      <c r="AB38" s="50" t="str">
        <f t="shared" si="13"/>
        <v>May</v>
      </c>
      <c r="AC38" s="71">
        <f>AVERAGE('PR (CPC)'!AC38,'78s (CPC)'!AC38)</f>
        <v>0.80983606557377052</v>
      </c>
      <c r="AD38" s="71">
        <f>AVERAGE('PR (CPC)'!AD38,'78s (CPC)'!AD38)</f>
        <v>0.55737704918032793</v>
      </c>
      <c r="AE38" s="71">
        <f>AVERAGE('PR (CPC)'!AE38,'78s (CPC)'!AE38)</f>
        <v>0.34426229508196721</v>
      </c>
      <c r="AF38" s="71">
        <f>AVERAGE('PR (CPC)'!AF38,'78s (CPC)'!AF38)</f>
        <v>0.17049180327868854</v>
      </c>
      <c r="AG38" s="71">
        <f>AVERAGE('PR (CPC)'!AG38,'78s (CPC)'!AG38)</f>
        <v>3.6065573770491799E-2</v>
      </c>
      <c r="AH38" s="71">
        <f>AVERAGE('PR (CPC)'!AH38,'78s (CPC)'!AH38)</f>
        <v>0</v>
      </c>
      <c r="AI38" s="71">
        <f>AVERAGE('PR (CPC)'!AI38,'78s (CPC)'!AI38)</f>
        <v>0</v>
      </c>
      <c r="AJ38" s="71">
        <f>AVERAGE('PR (CPC)'!AJ38,'78s (CPC)'!AJ38)</f>
        <v>0</v>
      </c>
      <c r="AK38" s="50" t="str">
        <f t="shared" si="14"/>
        <v>May</v>
      </c>
      <c r="AL38" s="71">
        <f>AVERAGE('PR (CPC)'!AL38,'78s (CPC)'!AL38)</f>
        <v>0.80983606557377052</v>
      </c>
      <c r="AM38" s="71">
        <f>AVERAGE('PR (CPC)'!AM38,'78s (CPC)'!AM38)</f>
        <v>0.55737704918032793</v>
      </c>
      <c r="AN38" s="71">
        <f>AVERAGE('PR (CPC)'!AN38,'78s (CPC)'!AN38)</f>
        <v>0.34426229508196721</v>
      </c>
      <c r="AO38" s="71">
        <f>AVERAGE('PR (CPC)'!AO38,'78s (CPC)'!AO38)</f>
        <v>0.17049180327868854</v>
      </c>
      <c r="AP38" s="71">
        <f>AVERAGE('PR (CPC)'!AP38,'78s (CPC)'!AP38)</f>
        <v>3.6065573770491799E-2</v>
      </c>
      <c r="AQ38" s="71">
        <f>AVERAGE('PR (CPC)'!AQ38,'78s (CPC)'!AQ38)</f>
        <v>0</v>
      </c>
      <c r="AR38" s="71">
        <f>AVERAGE('PR (CPC)'!AR38,'78s (CPC)'!AR38)</f>
        <v>0</v>
      </c>
      <c r="AS38" s="71">
        <f>AVERAGE('PR (CPC)'!AS38,'78s (CPC)'!AS38)</f>
        <v>0</v>
      </c>
      <c r="AT38" s="50" t="str">
        <f t="shared" si="15"/>
        <v>May</v>
      </c>
      <c r="AU38" s="71">
        <f>AVERAGE('PR (CPC)'!AU38,'78s (CPC)'!AU38)</f>
        <v>0.80983606557377052</v>
      </c>
      <c r="AV38" s="71">
        <f>AVERAGE('PR (CPC)'!AV38,'78s (CPC)'!AV38)</f>
        <v>0.55737704918032793</v>
      </c>
      <c r="AW38" s="71">
        <f>AVERAGE('PR (CPC)'!AW38,'78s (CPC)'!AW38)</f>
        <v>0.34426229508196721</v>
      </c>
      <c r="AX38" s="71">
        <f>AVERAGE('PR (CPC)'!AX38,'78s (CPC)'!AX38)</f>
        <v>0.17049180327868854</v>
      </c>
      <c r="AY38" s="71">
        <f>AVERAGE('PR (CPC)'!AY38,'78s (CPC)'!AY38)</f>
        <v>3.6065573770491799E-2</v>
      </c>
      <c r="AZ38" s="71">
        <f>AVERAGE('PR (CPC)'!AZ38,'78s (CPC)'!AZ38)</f>
        <v>0</v>
      </c>
      <c r="BA38" s="71">
        <f>AVERAGE('PR (CPC)'!BA38,'78s (CPC)'!BA38)</f>
        <v>0</v>
      </c>
      <c r="BB38" s="71">
        <f>AVERAGE('PR (CPC)'!BB38,'78s (CPC)'!BB38)</f>
        <v>0</v>
      </c>
      <c r="BC38" s="50" t="str">
        <f t="shared" si="16"/>
        <v>May</v>
      </c>
      <c r="BD38" s="71">
        <f>AVERAGE('PR (CPC)'!BD38,'78s (CPC)'!BD38)</f>
        <v>0.80983606557377052</v>
      </c>
      <c r="BE38" s="71">
        <f>AVERAGE('PR (CPC)'!BE38,'78s (CPC)'!BE38)</f>
        <v>0.55737704918032793</v>
      </c>
      <c r="BF38" s="71">
        <f>AVERAGE('PR (CPC)'!BF38,'78s (CPC)'!BF38)</f>
        <v>0.34426229508196721</v>
      </c>
      <c r="BG38" s="71">
        <f>AVERAGE('PR (CPC)'!BG38,'78s (CPC)'!BG38)</f>
        <v>0.17049180327868854</v>
      </c>
      <c r="BH38" s="71">
        <f>AVERAGE('PR (CPC)'!BH38,'78s (CPC)'!BH38)</f>
        <v>3.6065573770491799E-2</v>
      </c>
      <c r="BI38" s="71">
        <f>AVERAGE('PR (CPC)'!BI38,'78s (CPC)'!BI38)</f>
        <v>0</v>
      </c>
      <c r="BJ38" s="71">
        <f>AVERAGE('PR (CPC)'!BJ38,'78s (CPC)'!BJ38)</f>
        <v>0</v>
      </c>
      <c r="BK38" s="71">
        <f>AVERAGE('PR (CPC)'!BK38,'78s (CPC)'!BK38)</f>
        <v>0</v>
      </c>
      <c r="BL38" s="50" t="str">
        <f t="shared" si="17"/>
        <v>May</v>
      </c>
      <c r="BM38" s="71">
        <f>AVERAGE('PR (CPC)'!BM38,'78s (CPC)'!BM38)</f>
        <v>0.80983606557377052</v>
      </c>
      <c r="BN38" s="71">
        <f>AVERAGE('PR (CPC)'!BN38,'78s (CPC)'!BN38)</f>
        <v>0.55737704918032793</v>
      </c>
      <c r="BO38" s="71">
        <f>AVERAGE('PR (CPC)'!BO38,'78s (CPC)'!BO38)</f>
        <v>0.34426229508196721</v>
      </c>
      <c r="BP38" s="71">
        <f>AVERAGE('PR (CPC)'!BP38,'78s (CPC)'!BP38)</f>
        <v>0.17049180327868854</v>
      </c>
      <c r="BQ38" s="71">
        <f>AVERAGE('PR (CPC)'!BQ38,'78s (CPC)'!BQ38)</f>
        <v>3.6065573770491799E-2</v>
      </c>
      <c r="BR38" s="71">
        <f>AVERAGE('PR (CPC)'!BR38,'78s (CPC)'!BR38)</f>
        <v>0</v>
      </c>
      <c r="BS38" s="71">
        <f>AVERAGE('PR (CPC)'!BS38,'78s (CPC)'!BS38)</f>
        <v>0</v>
      </c>
      <c r="BT38" s="71">
        <f>AVERAGE('PR (CPC)'!BT38,'78s (CPC)'!BT38)</f>
        <v>0</v>
      </c>
      <c r="BU38" s="50" t="str">
        <f t="shared" si="18"/>
        <v>May</v>
      </c>
      <c r="BV38" s="71">
        <f>AVERAGE('PR (CPC)'!BV38,'78s (CPC)'!BV38)</f>
        <v>0.80983606557377052</v>
      </c>
      <c r="BW38" s="71">
        <f>AVERAGE('PR (CPC)'!BW38,'78s (CPC)'!BW38)</f>
        <v>0.55737704918032793</v>
      </c>
      <c r="BX38" s="71">
        <f>AVERAGE('PR (CPC)'!BX38,'78s (CPC)'!BX38)</f>
        <v>0.34426229508196721</v>
      </c>
      <c r="BY38" s="71">
        <f>AVERAGE('PR (CPC)'!BY38,'78s (CPC)'!BY38)</f>
        <v>0.17049180327868854</v>
      </c>
      <c r="BZ38" s="71">
        <f>AVERAGE('PR (CPC)'!BZ38,'78s (CPC)'!BZ38)</f>
        <v>3.6065573770491799E-2</v>
      </c>
      <c r="CA38" s="71">
        <f>AVERAGE('PR (CPC)'!CA38,'78s (CPC)'!CA38)</f>
        <v>0</v>
      </c>
      <c r="CB38" s="71">
        <f>AVERAGE('PR (CPC)'!CB38,'78s (CPC)'!CB38)</f>
        <v>0</v>
      </c>
      <c r="CC38" s="71">
        <f>AVERAGE('PR (CPC)'!CC38,'78s (CPC)'!CC38)</f>
        <v>0</v>
      </c>
      <c r="CD38" s="50" t="str">
        <f t="shared" si="19"/>
        <v>May</v>
      </c>
      <c r="CE38" s="71">
        <f>AVERAGE('PR (CPC)'!CE38,'78s (CPC)'!CE38)</f>
        <v>0.80983606557377052</v>
      </c>
      <c r="CF38" s="71">
        <f>AVERAGE('PR (CPC)'!CF38,'78s (CPC)'!CF38)</f>
        <v>0.55737704918032793</v>
      </c>
      <c r="CG38" s="71">
        <f>AVERAGE('PR (CPC)'!CG38,'78s (CPC)'!CG38)</f>
        <v>0.34426229508196721</v>
      </c>
      <c r="CH38" s="71">
        <f>AVERAGE('PR (CPC)'!CH38,'78s (CPC)'!CH38)</f>
        <v>0.17049180327868854</v>
      </c>
      <c r="CI38" s="71">
        <f>AVERAGE('PR (CPC)'!CI38,'78s (CPC)'!CI38)</f>
        <v>3.6065573770491799E-2</v>
      </c>
      <c r="CJ38" s="71">
        <f>AVERAGE('PR (CPC)'!CJ38,'78s (CPC)'!CJ38)</f>
        <v>0</v>
      </c>
      <c r="CK38" s="71">
        <f>AVERAGE('PR (CPC)'!CK38,'78s (CPC)'!CK38)</f>
        <v>0</v>
      </c>
      <c r="CL38" s="71">
        <f>AVERAGE('PR (CPC)'!CL38,'78s (CPC)'!CL38)</f>
        <v>0</v>
      </c>
    </row>
    <row r="39" spans="1:90" ht="13.7" customHeight="1">
      <c r="A39" s="50" t="str">
        <f t="shared" si="10"/>
        <v>Jun</v>
      </c>
      <c r="B39" s="70">
        <f>AVERAGE('PR (CPC)'!B39,'78s (CPC)'!B39)</f>
        <v>0.83265027322404372</v>
      </c>
      <c r="C39" s="70">
        <f>AVERAGE('PR (CPC)'!C39,'78s (CPC)'!C39)</f>
        <v>0.5769125683060109</v>
      </c>
      <c r="D39" s="70">
        <f>AVERAGE('PR (CPC)'!D39,'78s (CPC)'!D39)</f>
        <v>0.3605191256830601</v>
      </c>
      <c r="E39" s="70">
        <f>AVERAGE('PR (CPC)'!E39,'78s (CPC)'!E39)</f>
        <v>0.18346994535519126</v>
      </c>
      <c r="F39" s="70">
        <f>AVERAGE('PR (CPC)'!F39,'78s (CPC)'!F39)</f>
        <v>4.5765027322404388E-2</v>
      </c>
      <c r="G39" s="70">
        <f>AVERAGE('PR (CPC)'!G39,'78s (CPC)'!G39)</f>
        <v>0</v>
      </c>
      <c r="H39" s="70">
        <f>AVERAGE('PR (CPC)'!H39,'78s (CPC)'!H39)</f>
        <v>0</v>
      </c>
      <c r="I39" s="70">
        <f>AVERAGE('PR (CPC)'!I39,'78s (CPC)'!I39)</f>
        <v>0</v>
      </c>
      <c r="J39" s="68" t="str">
        <f t="shared" si="11"/>
        <v>Jun</v>
      </c>
      <c r="K39" s="70">
        <f>AVERAGE('PR (CPC)'!K39,'78s (CPC)'!K39)</f>
        <v>0.83265027322404372</v>
      </c>
      <c r="L39" s="71">
        <f>AVERAGE('PR (CPC)'!L39,'78s (CPC)'!L39)</f>
        <v>0.5769125683060109</v>
      </c>
      <c r="M39" s="71">
        <f>AVERAGE('PR (CPC)'!M39,'78s (CPC)'!M39)</f>
        <v>0.3605191256830601</v>
      </c>
      <c r="N39" s="71">
        <f>AVERAGE('PR (CPC)'!N39,'78s (CPC)'!N39)</f>
        <v>0.18346994535519126</v>
      </c>
      <c r="O39" s="71">
        <f>AVERAGE('PR (CPC)'!O39,'78s (CPC)'!O39)</f>
        <v>4.5765027322404388E-2</v>
      </c>
      <c r="P39" s="71">
        <f>AVERAGE('PR (CPC)'!P39,'78s (CPC)'!P39)</f>
        <v>0</v>
      </c>
      <c r="Q39" s="71">
        <f>AVERAGE('PR (CPC)'!Q39,'78s (CPC)'!Q39)</f>
        <v>0</v>
      </c>
      <c r="R39" s="71">
        <f>AVERAGE('PR (CPC)'!R39,'78s (CPC)'!R39)</f>
        <v>0</v>
      </c>
      <c r="S39" s="50" t="str">
        <f t="shared" si="12"/>
        <v>Jun</v>
      </c>
      <c r="T39" s="71">
        <f>AVERAGE('PR (CPC)'!T39,'78s (CPC)'!T39)</f>
        <v>0.83265027322404372</v>
      </c>
      <c r="U39" s="71">
        <f>AVERAGE('PR (CPC)'!U39,'78s (CPC)'!U39)</f>
        <v>0.5769125683060109</v>
      </c>
      <c r="V39" s="71">
        <f>AVERAGE('PR (CPC)'!V39,'78s (CPC)'!V39)</f>
        <v>0.3605191256830601</v>
      </c>
      <c r="W39" s="71">
        <f>AVERAGE('PR (CPC)'!W39,'78s (CPC)'!W39)</f>
        <v>0.18346994535519126</v>
      </c>
      <c r="X39" s="71">
        <f>AVERAGE('PR (CPC)'!X39,'78s (CPC)'!X39)</f>
        <v>4.5765027322404388E-2</v>
      </c>
      <c r="Y39" s="71">
        <f>AVERAGE('PR (CPC)'!Y39,'78s (CPC)'!Y39)</f>
        <v>0</v>
      </c>
      <c r="Z39" s="71">
        <f>AVERAGE('PR (CPC)'!Z39,'78s (CPC)'!Z39)</f>
        <v>0</v>
      </c>
      <c r="AA39" s="71">
        <f>AVERAGE('PR (CPC)'!AA39,'78s (CPC)'!AA39)</f>
        <v>0</v>
      </c>
      <c r="AB39" s="50" t="str">
        <f t="shared" si="13"/>
        <v>Jun</v>
      </c>
      <c r="AC39" s="71">
        <f>AVERAGE('PR (CPC)'!AC39,'78s (CPC)'!AC39)</f>
        <v>0.83265027322404372</v>
      </c>
      <c r="AD39" s="71">
        <f>AVERAGE('PR (CPC)'!AD39,'78s (CPC)'!AD39)</f>
        <v>0.5769125683060109</v>
      </c>
      <c r="AE39" s="71">
        <f>AVERAGE('PR (CPC)'!AE39,'78s (CPC)'!AE39)</f>
        <v>0.3605191256830601</v>
      </c>
      <c r="AF39" s="71">
        <f>AVERAGE('PR (CPC)'!AF39,'78s (CPC)'!AF39)</f>
        <v>0.18346994535519126</v>
      </c>
      <c r="AG39" s="71">
        <f>AVERAGE('PR (CPC)'!AG39,'78s (CPC)'!AG39)</f>
        <v>4.5765027322404388E-2</v>
      </c>
      <c r="AH39" s="71">
        <f>AVERAGE('PR (CPC)'!AH39,'78s (CPC)'!AH39)</f>
        <v>0</v>
      </c>
      <c r="AI39" s="71">
        <f>AVERAGE('PR (CPC)'!AI39,'78s (CPC)'!AI39)</f>
        <v>0</v>
      </c>
      <c r="AJ39" s="71">
        <f>AVERAGE('PR (CPC)'!AJ39,'78s (CPC)'!AJ39)</f>
        <v>0</v>
      </c>
      <c r="AK39" s="50" t="str">
        <f t="shared" si="14"/>
        <v>Jun</v>
      </c>
      <c r="AL39" s="71">
        <f>AVERAGE('PR (CPC)'!AL39,'78s (CPC)'!AL39)</f>
        <v>0.83265027322404372</v>
      </c>
      <c r="AM39" s="71">
        <f>AVERAGE('PR (CPC)'!AM39,'78s (CPC)'!AM39)</f>
        <v>0.5769125683060109</v>
      </c>
      <c r="AN39" s="71">
        <f>AVERAGE('PR (CPC)'!AN39,'78s (CPC)'!AN39)</f>
        <v>0.3605191256830601</v>
      </c>
      <c r="AO39" s="71">
        <f>AVERAGE('PR (CPC)'!AO39,'78s (CPC)'!AO39)</f>
        <v>0.18346994535519126</v>
      </c>
      <c r="AP39" s="71">
        <f>AVERAGE('PR (CPC)'!AP39,'78s (CPC)'!AP39)</f>
        <v>4.5765027322404388E-2</v>
      </c>
      <c r="AQ39" s="71">
        <f>AVERAGE('PR (CPC)'!AQ39,'78s (CPC)'!AQ39)</f>
        <v>0</v>
      </c>
      <c r="AR39" s="71">
        <f>AVERAGE('PR (CPC)'!AR39,'78s (CPC)'!AR39)</f>
        <v>0</v>
      </c>
      <c r="AS39" s="71">
        <f>AVERAGE('PR (CPC)'!AS39,'78s (CPC)'!AS39)</f>
        <v>0</v>
      </c>
      <c r="AT39" s="50" t="str">
        <f t="shared" si="15"/>
        <v>Jun</v>
      </c>
      <c r="AU39" s="71">
        <f>AVERAGE('PR (CPC)'!AU39,'78s (CPC)'!AU39)</f>
        <v>0.83265027322404372</v>
      </c>
      <c r="AV39" s="71">
        <f>AVERAGE('PR (CPC)'!AV39,'78s (CPC)'!AV39)</f>
        <v>0.5769125683060109</v>
      </c>
      <c r="AW39" s="71">
        <f>AVERAGE('PR (CPC)'!AW39,'78s (CPC)'!AW39)</f>
        <v>0.3605191256830601</v>
      </c>
      <c r="AX39" s="71">
        <f>AVERAGE('PR (CPC)'!AX39,'78s (CPC)'!AX39)</f>
        <v>0.18346994535519126</v>
      </c>
      <c r="AY39" s="71">
        <f>AVERAGE('PR (CPC)'!AY39,'78s (CPC)'!AY39)</f>
        <v>4.5765027322404388E-2</v>
      </c>
      <c r="AZ39" s="71">
        <f>AVERAGE('PR (CPC)'!AZ39,'78s (CPC)'!AZ39)</f>
        <v>0</v>
      </c>
      <c r="BA39" s="71">
        <f>AVERAGE('PR (CPC)'!BA39,'78s (CPC)'!BA39)</f>
        <v>0</v>
      </c>
      <c r="BB39" s="71">
        <f>AVERAGE('PR (CPC)'!BB39,'78s (CPC)'!BB39)</f>
        <v>0</v>
      </c>
      <c r="BC39" s="50" t="str">
        <f t="shared" si="16"/>
        <v>Jun</v>
      </c>
      <c r="BD39" s="71">
        <f>AVERAGE('PR (CPC)'!BD39,'78s (CPC)'!BD39)</f>
        <v>0.83265027322404372</v>
      </c>
      <c r="BE39" s="71">
        <f>AVERAGE('PR (CPC)'!BE39,'78s (CPC)'!BE39)</f>
        <v>0.5769125683060109</v>
      </c>
      <c r="BF39" s="71">
        <f>AVERAGE('PR (CPC)'!BF39,'78s (CPC)'!BF39)</f>
        <v>0.3605191256830601</v>
      </c>
      <c r="BG39" s="71">
        <f>AVERAGE('PR (CPC)'!BG39,'78s (CPC)'!BG39)</f>
        <v>0.18346994535519126</v>
      </c>
      <c r="BH39" s="71">
        <f>AVERAGE('PR (CPC)'!BH39,'78s (CPC)'!BH39)</f>
        <v>4.5765027322404388E-2</v>
      </c>
      <c r="BI39" s="71">
        <f>AVERAGE('PR (CPC)'!BI39,'78s (CPC)'!BI39)</f>
        <v>0</v>
      </c>
      <c r="BJ39" s="71">
        <f>AVERAGE('PR (CPC)'!BJ39,'78s (CPC)'!BJ39)</f>
        <v>0</v>
      </c>
      <c r="BK39" s="71">
        <f>AVERAGE('PR (CPC)'!BK39,'78s (CPC)'!BK39)</f>
        <v>0</v>
      </c>
      <c r="BL39" s="50" t="str">
        <f t="shared" si="17"/>
        <v>Jun</v>
      </c>
      <c r="BM39" s="71">
        <f>AVERAGE('PR (CPC)'!BM39,'78s (CPC)'!BM39)</f>
        <v>0.83265027322404372</v>
      </c>
      <c r="BN39" s="71">
        <f>AVERAGE('PR (CPC)'!BN39,'78s (CPC)'!BN39)</f>
        <v>0.5769125683060109</v>
      </c>
      <c r="BO39" s="71">
        <f>AVERAGE('PR (CPC)'!BO39,'78s (CPC)'!BO39)</f>
        <v>0.3605191256830601</v>
      </c>
      <c r="BP39" s="71">
        <f>AVERAGE('PR (CPC)'!BP39,'78s (CPC)'!BP39)</f>
        <v>0.18346994535519126</v>
      </c>
      <c r="BQ39" s="71">
        <f>AVERAGE('PR (CPC)'!BQ39,'78s (CPC)'!BQ39)</f>
        <v>4.5765027322404388E-2</v>
      </c>
      <c r="BR39" s="71">
        <f>AVERAGE('PR (CPC)'!BR39,'78s (CPC)'!BR39)</f>
        <v>0</v>
      </c>
      <c r="BS39" s="71">
        <f>AVERAGE('PR (CPC)'!BS39,'78s (CPC)'!BS39)</f>
        <v>0</v>
      </c>
      <c r="BT39" s="71">
        <f>AVERAGE('PR (CPC)'!BT39,'78s (CPC)'!BT39)</f>
        <v>0</v>
      </c>
      <c r="BU39" s="50" t="str">
        <f t="shared" si="18"/>
        <v>Jun</v>
      </c>
      <c r="BV39" s="71">
        <f>AVERAGE('PR (CPC)'!BV39,'78s (CPC)'!BV39)</f>
        <v>0.83265027322404372</v>
      </c>
      <c r="BW39" s="71">
        <f>AVERAGE('PR (CPC)'!BW39,'78s (CPC)'!BW39)</f>
        <v>0.5769125683060109</v>
      </c>
      <c r="BX39" s="71">
        <f>AVERAGE('PR (CPC)'!BX39,'78s (CPC)'!BX39)</f>
        <v>0.3605191256830601</v>
      </c>
      <c r="BY39" s="71">
        <f>AVERAGE('PR (CPC)'!BY39,'78s (CPC)'!BY39)</f>
        <v>0.18346994535519126</v>
      </c>
      <c r="BZ39" s="71">
        <f>AVERAGE('PR (CPC)'!BZ39,'78s (CPC)'!BZ39)</f>
        <v>4.5765027322404388E-2</v>
      </c>
      <c r="CA39" s="71">
        <f>AVERAGE('PR (CPC)'!CA39,'78s (CPC)'!CA39)</f>
        <v>0</v>
      </c>
      <c r="CB39" s="71">
        <f>AVERAGE('PR (CPC)'!CB39,'78s (CPC)'!CB39)</f>
        <v>0</v>
      </c>
      <c r="CC39" s="71">
        <f>AVERAGE('PR (CPC)'!CC39,'78s (CPC)'!CC39)</f>
        <v>0</v>
      </c>
      <c r="CD39" s="50" t="str">
        <f t="shared" si="19"/>
        <v>Jun</v>
      </c>
      <c r="CE39" s="71">
        <f>AVERAGE('PR (CPC)'!CE39,'78s (CPC)'!CE39)</f>
        <v>0.83265027322404372</v>
      </c>
      <c r="CF39" s="71">
        <f>AVERAGE('PR (CPC)'!CF39,'78s (CPC)'!CF39)</f>
        <v>0.5769125683060109</v>
      </c>
      <c r="CG39" s="71">
        <f>AVERAGE('PR (CPC)'!CG39,'78s (CPC)'!CG39)</f>
        <v>0.3605191256830601</v>
      </c>
      <c r="CH39" s="71">
        <f>AVERAGE('PR (CPC)'!CH39,'78s (CPC)'!CH39)</f>
        <v>0.18346994535519126</v>
      </c>
      <c r="CI39" s="71">
        <f>AVERAGE('PR (CPC)'!CI39,'78s (CPC)'!CI39)</f>
        <v>4.5765027322404388E-2</v>
      </c>
      <c r="CJ39" s="71">
        <f>AVERAGE('PR (CPC)'!CJ39,'78s (CPC)'!CJ39)</f>
        <v>0</v>
      </c>
      <c r="CK39" s="71">
        <f>AVERAGE('PR (CPC)'!CK39,'78s (CPC)'!CK39)</f>
        <v>0</v>
      </c>
      <c r="CL39" s="71">
        <f>AVERAGE('PR (CPC)'!CL39,'78s (CPC)'!CL39)</f>
        <v>0</v>
      </c>
    </row>
    <row r="40" spans="1:90" ht="13.7" customHeight="1">
      <c r="A40" s="50" t="str">
        <f t="shared" si="10"/>
        <v>Jul</v>
      </c>
      <c r="B40" s="70">
        <f>AVERAGE('PR (CPC)'!B40,'78s (CPC)'!B40)</f>
        <v>0.8557377049180328</v>
      </c>
      <c r="C40" s="70">
        <f>AVERAGE('PR (CPC)'!C40,'78s (CPC)'!C40)</f>
        <v>0.59672131147540985</v>
      </c>
      <c r="D40" s="70">
        <f>AVERAGE('PR (CPC)'!D40,'78s (CPC)'!D40)</f>
        <v>0.37704918032786883</v>
      </c>
      <c r="E40" s="70">
        <f>AVERAGE('PR (CPC)'!E40,'78s (CPC)'!E40)</f>
        <v>0.19672131147540986</v>
      </c>
      <c r="F40" s="70">
        <f>AVERAGE('PR (CPC)'!F40,'78s (CPC)'!F40)</f>
        <v>5.5737704918032774E-2</v>
      </c>
      <c r="G40" s="70">
        <f>AVERAGE('PR (CPC)'!G40,'78s (CPC)'!G40)</f>
        <v>0</v>
      </c>
      <c r="H40" s="70">
        <f>AVERAGE('PR (CPC)'!H40,'78s (CPC)'!H40)</f>
        <v>0</v>
      </c>
      <c r="I40" s="70">
        <f>AVERAGE('PR (CPC)'!I40,'78s (CPC)'!I40)</f>
        <v>0</v>
      </c>
      <c r="J40" s="68" t="str">
        <f t="shared" si="11"/>
        <v>Jul</v>
      </c>
      <c r="K40" s="70">
        <f>AVERAGE('PR (CPC)'!K40,'78s (CPC)'!K40)</f>
        <v>0.8557377049180328</v>
      </c>
      <c r="L40" s="71">
        <f>AVERAGE('PR (CPC)'!L40,'78s (CPC)'!L40)</f>
        <v>0.59672131147540985</v>
      </c>
      <c r="M40" s="71">
        <f>AVERAGE('PR (CPC)'!M40,'78s (CPC)'!M40)</f>
        <v>0.37704918032786883</v>
      </c>
      <c r="N40" s="71">
        <f>AVERAGE('PR (CPC)'!N40,'78s (CPC)'!N40)</f>
        <v>0.19672131147540986</v>
      </c>
      <c r="O40" s="71">
        <f>AVERAGE('PR (CPC)'!O40,'78s (CPC)'!O40)</f>
        <v>5.5737704918032774E-2</v>
      </c>
      <c r="P40" s="71">
        <f>AVERAGE('PR (CPC)'!P40,'78s (CPC)'!P40)</f>
        <v>0</v>
      </c>
      <c r="Q40" s="71">
        <f>AVERAGE('PR (CPC)'!Q40,'78s (CPC)'!Q40)</f>
        <v>0</v>
      </c>
      <c r="R40" s="71">
        <f>AVERAGE('PR (CPC)'!R40,'78s (CPC)'!R40)</f>
        <v>0</v>
      </c>
      <c r="S40" s="50" t="str">
        <f t="shared" si="12"/>
        <v>Jul</v>
      </c>
      <c r="T40" s="71">
        <f>AVERAGE('PR (CPC)'!T40,'78s (CPC)'!T40)</f>
        <v>0.8557377049180328</v>
      </c>
      <c r="U40" s="71">
        <f>AVERAGE('PR (CPC)'!U40,'78s (CPC)'!U40)</f>
        <v>0.59672131147540985</v>
      </c>
      <c r="V40" s="71">
        <f>AVERAGE('PR (CPC)'!V40,'78s (CPC)'!V40)</f>
        <v>0.37704918032786883</v>
      </c>
      <c r="W40" s="71">
        <f>AVERAGE('PR (CPC)'!W40,'78s (CPC)'!W40)</f>
        <v>0.19672131147540986</v>
      </c>
      <c r="X40" s="71">
        <f>AVERAGE('PR (CPC)'!X40,'78s (CPC)'!X40)</f>
        <v>5.5737704918032774E-2</v>
      </c>
      <c r="Y40" s="71">
        <f>AVERAGE('PR (CPC)'!Y40,'78s (CPC)'!Y40)</f>
        <v>0</v>
      </c>
      <c r="Z40" s="71">
        <f>AVERAGE('PR (CPC)'!Z40,'78s (CPC)'!Z40)</f>
        <v>0</v>
      </c>
      <c r="AA40" s="71">
        <f>AVERAGE('PR (CPC)'!AA40,'78s (CPC)'!AA40)</f>
        <v>0</v>
      </c>
      <c r="AB40" s="50" t="str">
        <f t="shared" si="13"/>
        <v>Jul</v>
      </c>
      <c r="AC40" s="71">
        <f>AVERAGE('PR (CPC)'!AC40,'78s (CPC)'!AC40)</f>
        <v>0.8557377049180328</v>
      </c>
      <c r="AD40" s="71">
        <f>AVERAGE('PR (CPC)'!AD40,'78s (CPC)'!AD40)</f>
        <v>0.59672131147540985</v>
      </c>
      <c r="AE40" s="71">
        <f>AVERAGE('PR (CPC)'!AE40,'78s (CPC)'!AE40)</f>
        <v>0.37704918032786883</v>
      </c>
      <c r="AF40" s="71">
        <f>AVERAGE('PR (CPC)'!AF40,'78s (CPC)'!AF40)</f>
        <v>0.19672131147540986</v>
      </c>
      <c r="AG40" s="71">
        <f>AVERAGE('PR (CPC)'!AG40,'78s (CPC)'!AG40)</f>
        <v>5.5737704918032774E-2</v>
      </c>
      <c r="AH40" s="71">
        <f>AVERAGE('PR (CPC)'!AH40,'78s (CPC)'!AH40)</f>
        <v>0</v>
      </c>
      <c r="AI40" s="71">
        <f>AVERAGE('PR (CPC)'!AI40,'78s (CPC)'!AI40)</f>
        <v>0</v>
      </c>
      <c r="AJ40" s="71">
        <f>AVERAGE('PR (CPC)'!AJ40,'78s (CPC)'!AJ40)</f>
        <v>0</v>
      </c>
      <c r="AK40" s="50" t="str">
        <f t="shared" si="14"/>
        <v>Jul</v>
      </c>
      <c r="AL40" s="71">
        <f>AVERAGE('PR (CPC)'!AL40,'78s (CPC)'!AL40)</f>
        <v>0.8557377049180328</v>
      </c>
      <c r="AM40" s="71">
        <f>AVERAGE('PR (CPC)'!AM40,'78s (CPC)'!AM40)</f>
        <v>0.59672131147540985</v>
      </c>
      <c r="AN40" s="71">
        <f>AVERAGE('PR (CPC)'!AN40,'78s (CPC)'!AN40)</f>
        <v>0.37704918032786883</v>
      </c>
      <c r="AO40" s="71">
        <f>AVERAGE('PR (CPC)'!AO40,'78s (CPC)'!AO40)</f>
        <v>0.19672131147540986</v>
      </c>
      <c r="AP40" s="71">
        <f>AVERAGE('PR (CPC)'!AP40,'78s (CPC)'!AP40)</f>
        <v>5.5737704918032774E-2</v>
      </c>
      <c r="AQ40" s="71">
        <f>AVERAGE('PR (CPC)'!AQ40,'78s (CPC)'!AQ40)</f>
        <v>0</v>
      </c>
      <c r="AR40" s="71">
        <f>AVERAGE('PR (CPC)'!AR40,'78s (CPC)'!AR40)</f>
        <v>0</v>
      </c>
      <c r="AS40" s="71">
        <f>AVERAGE('PR (CPC)'!AS40,'78s (CPC)'!AS40)</f>
        <v>0</v>
      </c>
      <c r="AT40" s="50" t="str">
        <f t="shared" si="15"/>
        <v>Jul</v>
      </c>
      <c r="AU40" s="71">
        <f>AVERAGE('PR (CPC)'!AU40,'78s (CPC)'!AU40)</f>
        <v>0.8557377049180328</v>
      </c>
      <c r="AV40" s="71">
        <f>AVERAGE('PR (CPC)'!AV40,'78s (CPC)'!AV40)</f>
        <v>0.59672131147540985</v>
      </c>
      <c r="AW40" s="71">
        <f>AVERAGE('PR (CPC)'!AW40,'78s (CPC)'!AW40)</f>
        <v>0.37704918032786883</v>
      </c>
      <c r="AX40" s="71">
        <f>AVERAGE('PR (CPC)'!AX40,'78s (CPC)'!AX40)</f>
        <v>0.19672131147540986</v>
      </c>
      <c r="AY40" s="71">
        <f>AVERAGE('PR (CPC)'!AY40,'78s (CPC)'!AY40)</f>
        <v>5.5737704918032774E-2</v>
      </c>
      <c r="AZ40" s="71">
        <f>AVERAGE('PR (CPC)'!AZ40,'78s (CPC)'!AZ40)</f>
        <v>0</v>
      </c>
      <c r="BA40" s="71">
        <f>AVERAGE('PR (CPC)'!BA40,'78s (CPC)'!BA40)</f>
        <v>0</v>
      </c>
      <c r="BB40" s="71">
        <f>AVERAGE('PR (CPC)'!BB40,'78s (CPC)'!BB40)</f>
        <v>0</v>
      </c>
      <c r="BC40" s="50" t="str">
        <f t="shared" si="16"/>
        <v>Jul</v>
      </c>
      <c r="BD40" s="71">
        <f>AVERAGE('PR (CPC)'!BD40,'78s (CPC)'!BD40)</f>
        <v>0.8557377049180328</v>
      </c>
      <c r="BE40" s="71">
        <f>AVERAGE('PR (CPC)'!BE40,'78s (CPC)'!BE40)</f>
        <v>0.59672131147540985</v>
      </c>
      <c r="BF40" s="71">
        <f>AVERAGE('PR (CPC)'!BF40,'78s (CPC)'!BF40)</f>
        <v>0.37704918032786883</v>
      </c>
      <c r="BG40" s="71">
        <f>AVERAGE('PR (CPC)'!BG40,'78s (CPC)'!BG40)</f>
        <v>0.19672131147540986</v>
      </c>
      <c r="BH40" s="71">
        <f>AVERAGE('PR (CPC)'!BH40,'78s (CPC)'!BH40)</f>
        <v>5.5737704918032774E-2</v>
      </c>
      <c r="BI40" s="71">
        <f>AVERAGE('PR (CPC)'!BI40,'78s (CPC)'!BI40)</f>
        <v>0</v>
      </c>
      <c r="BJ40" s="71">
        <f>AVERAGE('PR (CPC)'!BJ40,'78s (CPC)'!BJ40)</f>
        <v>0</v>
      </c>
      <c r="BK40" s="71">
        <f>AVERAGE('PR (CPC)'!BK40,'78s (CPC)'!BK40)</f>
        <v>0</v>
      </c>
      <c r="BL40" s="50" t="str">
        <f t="shared" si="17"/>
        <v>Jul</v>
      </c>
      <c r="BM40" s="71">
        <f>AVERAGE('PR (CPC)'!BM40,'78s (CPC)'!BM40)</f>
        <v>0.8557377049180328</v>
      </c>
      <c r="BN40" s="71">
        <f>AVERAGE('PR (CPC)'!BN40,'78s (CPC)'!BN40)</f>
        <v>0.59672131147540985</v>
      </c>
      <c r="BO40" s="71">
        <f>AVERAGE('PR (CPC)'!BO40,'78s (CPC)'!BO40)</f>
        <v>0.37704918032786883</v>
      </c>
      <c r="BP40" s="71">
        <f>AVERAGE('PR (CPC)'!BP40,'78s (CPC)'!BP40)</f>
        <v>0.19672131147540986</v>
      </c>
      <c r="BQ40" s="71">
        <f>AVERAGE('PR (CPC)'!BQ40,'78s (CPC)'!BQ40)</f>
        <v>5.5737704918032774E-2</v>
      </c>
      <c r="BR40" s="71">
        <f>AVERAGE('PR (CPC)'!BR40,'78s (CPC)'!BR40)</f>
        <v>0</v>
      </c>
      <c r="BS40" s="71">
        <f>AVERAGE('PR (CPC)'!BS40,'78s (CPC)'!BS40)</f>
        <v>0</v>
      </c>
      <c r="BT40" s="71">
        <f>AVERAGE('PR (CPC)'!BT40,'78s (CPC)'!BT40)</f>
        <v>0</v>
      </c>
      <c r="BU40" s="50" t="str">
        <f t="shared" si="18"/>
        <v>Jul</v>
      </c>
      <c r="BV40" s="71">
        <f>AVERAGE('PR (CPC)'!BV40,'78s (CPC)'!BV40)</f>
        <v>0.8557377049180328</v>
      </c>
      <c r="BW40" s="71">
        <f>AVERAGE('PR (CPC)'!BW40,'78s (CPC)'!BW40)</f>
        <v>0.59672131147540985</v>
      </c>
      <c r="BX40" s="71">
        <f>AVERAGE('PR (CPC)'!BX40,'78s (CPC)'!BX40)</f>
        <v>0.37704918032786883</v>
      </c>
      <c r="BY40" s="71">
        <f>AVERAGE('PR (CPC)'!BY40,'78s (CPC)'!BY40)</f>
        <v>0.19672131147540986</v>
      </c>
      <c r="BZ40" s="71">
        <f>AVERAGE('PR (CPC)'!BZ40,'78s (CPC)'!BZ40)</f>
        <v>5.5737704918032774E-2</v>
      </c>
      <c r="CA40" s="71">
        <f>AVERAGE('PR (CPC)'!CA40,'78s (CPC)'!CA40)</f>
        <v>0</v>
      </c>
      <c r="CB40" s="71">
        <f>AVERAGE('PR (CPC)'!CB40,'78s (CPC)'!CB40)</f>
        <v>0</v>
      </c>
      <c r="CC40" s="71">
        <f>AVERAGE('PR (CPC)'!CC40,'78s (CPC)'!CC40)</f>
        <v>0</v>
      </c>
      <c r="CD40" s="50" t="str">
        <f t="shared" si="19"/>
        <v>Jul</v>
      </c>
      <c r="CE40" s="71">
        <f>AVERAGE('PR (CPC)'!CE40,'78s (CPC)'!CE40)</f>
        <v>0.8557377049180328</v>
      </c>
      <c r="CF40" s="71">
        <f>AVERAGE('PR (CPC)'!CF40,'78s (CPC)'!CF40)</f>
        <v>0.59672131147540985</v>
      </c>
      <c r="CG40" s="71">
        <f>AVERAGE('PR (CPC)'!CG40,'78s (CPC)'!CG40)</f>
        <v>0.37704918032786883</v>
      </c>
      <c r="CH40" s="71">
        <f>AVERAGE('PR (CPC)'!CH40,'78s (CPC)'!CH40)</f>
        <v>0.19672131147540986</v>
      </c>
      <c r="CI40" s="71">
        <f>AVERAGE('PR (CPC)'!CI40,'78s (CPC)'!CI40)</f>
        <v>5.5737704918032774E-2</v>
      </c>
      <c r="CJ40" s="71">
        <f>AVERAGE('PR (CPC)'!CJ40,'78s (CPC)'!CJ40)</f>
        <v>0</v>
      </c>
      <c r="CK40" s="71">
        <f>AVERAGE('PR (CPC)'!CK40,'78s (CPC)'!CK40)</f>
        <v>0</v>
      </c>
      <c r="CL40" s="71">
        <f>AVERAGE('PR (CPC)'!CL40,'78s (CPC)'!CL40)</f>
        <v>0</v>
      </c>
    </row>
    <row r="41" spans="1:90" ht="13.7" customHeight="1">
      <c r="A41" s="50" t="str">
        <f t="shared" si="10"/>
        <v>Aug</v>
      </c>
      <c r="B41" s="70">
        <f>AVERAGE('PR (CPC)'!B41,'78s (CPC)'!B41)</f>
        <v>0.87909836065573765</v>
      </c>
      <c r="C41" s="70">
        <f>AVERAGE('PR (CPC)'!C41,'78s (CPC)'!C41)</f>
        <v>0.61680327868852458</v>
      </c>
      <c r="D41" s="70">
        <f>AVERAGE('PR (CPC)'!D41,'78s (CPC)'!D41)</f>
        <v>0.39385245901639343</v>
      </c>
      <c r="E41" s="70">
        <f>AVERAGE('PR (CPC)'!E41,'78s (CPC)'!E41)</f>
        <v>0.21024590163934426</v>
      </c>
      <c r="F41" s="70">
        <f>AVERAGE('PR (CPC)'!F41,'78s (CPC)'!F41)</f>
        <v>6.5983606557377061E-2</v>
      </c>
      <c r="G41" s="70">
        <f>AVERAGE('PR (CPC)'!G41,'78s (CPC)'!G41)</f>
        <v>0</v>
      </c>
      <c r="H41" s="70">
        <f>AVERAGE('PR (CPC)'!H41,'78s (CPC)'!H41)</f>
        <v>0</v>
      </c>
      <c r="I41" s="70">
        <f>AVERAGE('PR (CPC)'!I41,'78s (CPC)'!I41)</f>
        <v>0</v>
      </c>
      <c r="J41" s="68" t="str">
        <f t="shared" si="11"/>
        <v>Aug</v>
      </c>
      <c r="K41" s="70">
        <f>AVERAGE('PR (CPC)'!K41,'78s (CPC)'!K41)</f>
        <v>0.87909836065573765</v>
      </c>
      <c r="L41" s="71">
        <f>AVERAGE('PR (CPC)'!L41,'78s (CPC)'!L41)</f>
        <v>0.61680327868852458</v>
      </c>
      <c r="M41" s="71">
        <f>AVERAGE('PR (CPC)'!M41,'78s (CPC)'!M41)</f>
        <v>0.39385245901639343</v>
      </c>
      <c r="N41" s="71">
        <f>AVERAGE('PR (CPC)'!N41,'78s (CPC)'!N41)</f>
        <v>0.21024590163934426</v>
      </c>
      <c r="O41" s="71">
        <f>AVERAGE('PR (CPC)'!O41,'78s (CPC)'!O41)</f>
        <v>6.5983606557377061E-2</v>
      </c>
      <c r="P41" s="71">
        <f>AVERAGE('PR (CPC)'!P41,'78s (CPC)'!P41)</f>
        <v>0</v>
      </c>
      <c r="Q41" s="71">
        <f>AVERAGE('PR (CPC)'!Q41,'78s (CPC)'!Q41)</f>
        <v>0</v>
      </c>
      <c r="R41" s="71">
        <f>AVERAGE('PR (CPC)'!R41,'78s (CPC)'!R41)</f>
        <v>0</v>
      </c>
      <c r="S41" s="50" t="str">
        <f t="shared" si="12"/>
        <v>Aug</v>
      </c>
      <c r="T41" s="71">
        <f>AVERAGE('PR (CPC)'!T41,'78s (CPC)'!T41)</f>
        <v>0.87909836065573765</v>
      </c>
      <c r="U41" s="71">
        <f>AVERAGE('PR (CPC)'!U41,'78s (CPC)'!U41)</f>
        <v>0.61680327868852458</v>
      </c>
      <c r="V41" s="71">
        <f>AVERAGE('PR (CPC)'!V41,'78s (CPC)'!V41)</f>
        <v>0.39385245901639343</v>
      </c>
      <c r="W41" s="71">
        <f>AVERAGE('PR (CPC)'!W41,'78s (CPC)'!W41)</f>
        <v>0.21024590163934426</v>
      </c>
      <c r="X41" s="71">
        <f>AVERAGE('PR (CPC)'!X41,'78s (CPC)'!X41)</f>
        <v>6.5983606557377061E-2</v>
      </c>
      <c r="Y41" s="71">
        <f>AVERAGE('PR (CPC)'!Y41,'78s (CPC)'!Y41)</f>
        <v>0</v>
      </c>
      <c r="Z41" s="71">
        <f>AVERAGE('PR (CPC)'!Z41,'78s (CPC)'!Z41)</f>
        <v>0</v>
      </c>
      <c r="AA41" s="71">
        <f>AVERAGE('PR (CPC)'!AA41,'78s (CPC)'!AA41)</f>
        <v>0</v>
      </c>
      <c r="AB41" s="50" t="str">
        <f t="shared" si="13"/>
        <v>Aug</v>
      </c>
      <c r="AC41" s="71">
        <f>AVERAGE('PR (CPC)'!AC41,'78s (CPC)'!AC41)</f>
        <v>0.87909836065573765</v>
      </c>
      <c r="AD41" s="71">
        <f>AVERAGE('PR (CPC)'!AD41,'78s (CPC)'!AD41)</f>
        <v>0.61680327868852458</v>
      </c>
      <c r="AE41" s="71">
        <f>AVERAGE('PR (CPC)'!AE41,'78s (CPC)'!AE41)</f>
        <v>0.39385245901639343</v>
      </c>
      <c r="AF41" s="71">
        <f>AVERAGE('PR (CPC)'!AF41,'78s (CPC)'!AF41)</f>
        <v>0.21024590163934426</v>
      </c>
      <c r="AG41" s="71">
        <f>AVERAGE('PR (CPC)'!AG41,'78s (CPC)'!AG41)</f>
        <v>6.5983606557377061E-2</v>
      </c>
      <c r="AH41" s="71">
        <f>AVERAGE('PR (CPC)'!AH41,'78s (CPC)'!AH41)</f>
        <v>0</v>
      </c>
      <c r="AI41" s="71">
        <f>AVERAGE('PR (CPC)'!AI41,'78s (CPC)'!AI41)</f>
        <v>0</v>
      </c>
      <c r="AJ41" s="71">
        <f>AVERAGE('PR (CPC)'!AJ41,'78s (CPC)'!AJ41)</f>
        <v>0</v>
      </c>
      <c r="AK41" s="50" t="str">
        <f t="shared" si="14"/>
        <v>Aug</v>
      </c>
      <c r="AL41" s="71">
        <f>AVERAGE('PR (CPC)'!AL41,'78s (CPC)'!AL41)</f>
        <v>0.87909836065573765</v>
      </c>
      <c r="AM41" s="71">
        <f>AVERAGE('PR (CPC)'!AM41,'78s (CPC)'!AM41)</f>
        <v>0.61680327868852458</v>
      </c>
      <c r="AN41" s="71">
        <f>AVERAGE('PR (CPC)'!AN41,'78s (CPC)'!AN41)</f>
        <v>0.39385245901639343</v>
      </c>
      <c r="AO41" s="71">
        <f>AVERAGE('PR (CPC)'!AO41,'78s (CPC)'!AO41)</f>
        <v>0.21024590163934426</v>
      </c>
      <c r="AP41" s="71">
        <f>AVERAGE('PR (CPC)'!AP41,'78s (CPC)'!AP41)</f>
        <v>6.5983606557377061E-2</v>
      </c>
      <c r="AQ41" s="71">
        <f>AVERAGE('PR (CPC)'!AQ41,'78s (CPC)'!AQ41)</f>
        <v>0</v>
      </c>
      <c r="AR41" s="71">
        <f>AVERAGE('PR (CPC)'!AR41,'78s (CPC)'!AR41)</f>
        <v>0</v>
      </c>
      <c r="AS41" s="71">
        <f>AVERAGE('PR (CPC)'!AS41,'78s (CPC)'!AS41)</f>
        <v>0</v>
      </c>
      <c r="AT41" s="50" t="str">
        <f t="shared" si="15"/>
        <v>Aug</v>
      </c>
      <c r="AU41" s="71">
        <f>AVERAGE('PR (CPC)'!AU41,'78s (CPC)'!AU41)</f>
        <v>0.87909836065573765</v>
      </c>
      <c r="AV41" s="71">
        <f>AVERAGE('PR (CPC)'!AV41,'78s (CPC)'!AV41)</f>
        <v>0.61680327868852458</v>
      </c>
      <c r="AW41" s="71">
        <f>AVERAGE('PR (CPC)'!AW41,'78s (CPC)'!AW41)</f>
        <v>0.39385245901639343</v>
      </c>
      <c r="AX41" s="71">
        <f>AVERAGE('PR (CPC)'!AX41,'78s (CPC)'!AX41)</f>
        <v>0.21024590163934426</v>
      </c>
      <c r="AY41" s="71">
        <f>AVERAGE('PR (CPC)'!AY41,'78s (CPC)'!AY41)</f>
        <v>6.5983606557377061E-2</v>
      </c>
      <c r="AZ41" s="71">
        <f>AVERAGE('PR (CPC)'!AZ41,'78s (CPC)'!AZ41)</f>
        <v>0</v>
      </c>
      <c r="BA41" s="71">
        <f>AVERAGE('PR (CPC)'!BA41,'78s (CPC)'!BA41)</f>
        <v>0</v>
      </c>
      <c r="BB41" s="71">
        <f>AVERAGE('PR (CPC)'!BB41,'78s (CPC)'!BB41)</f>
        <v>0</v>
      </c>
      <c r="BC41" s="50" t="str">
        <f t="shared" si="16"/>
        <v>Aug</v>
      </c>
      <c r="BD41" s="71">
        <f>AVERAGE('PR (CPC)'!BD41,'78s (CPC)'!BD41)</f>
        <v>0.87909836065573765</v>
      </c>
      <c r="BE41" s="71">
        <f>AVERAGE('PR (CPC)'!BE41,'78s (CPC)'!BE41)</f>
        <v>0.61680327868852458</v>
      </c>
      <c r="BF41" s="71">
        <f>AVERAGE('PR (CPC)'!BF41,'78s (CPC)'!BF41)</f>
        <v>0.39385245901639343</v>
      </c>
      <c r="BG41" s="71">
        <f>AVERAGE('PR (CPC)'!BG41,'78s (CPC)'!BG41)</f>
        <v>0.21024590163934426</v>
      </c>
      <c r="BH41" s="71">
        <f>AVERAGE('PR (CPC)'!BH41,'78s (CPC)'!BH41)</f>
        <v>6.5983606557377061E-2</v>
      </c>
      <c r="BI41" s="71">
        <f>AVERAGE('PR (CPC)'!BI41,'78s (CPC)'!BI41)</f>
        <v>0</v>
      </c>
      <c r="BJ41" s="71">
        <f>AVERAGE('PR (CPC)'!BJ41,'78s (CPC)'!BJ41)</f>
        <v>0</v>
      </c>
      <c r="BK41" s="71">
        <f>AVERAGE('PR (CPC)'!BK41,'78s (CPC)'!BK41)</f>
        <v>0</v>
      </c>
      <c r="BL41" s="50" t="str">
        <f t="shared" si="17"/>
        <v>Aug</v>
      </c>
      <c r="BM41" s="71">
        <f>AVERAGE('PR (CPC)'!BM41,'78s (CPC)'!BM41)</f>
        <v>0.87909836065573765</v>
      </c>
      <c r="BN41" s="71">
        <f>AVERAGE('PR (CPC)'!BN41,'78s (CPC)'!BN41)</f>
        <v>0.61680327868852458</v>
      </c>
      <c r="BO41" s="71">
        <f>AVERAGE('PR (CPC)'!BO41,'78s (CPC)'!BO41)</f>
        <v>0.39385245901639343</v>
      </c>
      <c r="BP41" s="71">
        <f>AVERAGE('PR (CPC)'!BP41,'78s (CPC)'!BP41)</f>
        <v>0.21024590163934426</v>
      </c>
      <c r="BQ41" s="71">
        <f>AVERAGE('PR (CPC)'!BQ41,'78s (CPC)'!BQ41)</f>
        <v>6.5983606557377061E-2</v>
      </c>
      <c r="BR41" s="71">
        <f>AVERAGE('PR (CPC)'!BR41,'78s (CPC)'!BR41)</f>
        <v>0</v>
      </c>
      <c r="BS41" s="71">
        <f>AVERAGE('PR (CPC)'!BS41,'78s (CPC)'!BS41)</f>
        <v>0</v>
      </c>
      <c r="BT41" s="71">
        <f>AVERAGE('PR (CPC)'!BT41,'78s (CPC)'!BT41)</f>
        <v>0</v>
      </c>
      <c r="BU41" s="50" t="str">
        <f t="shared" si="18"/>
        <v>Aug</v>
      </c>
      <c r="BV41" s="71">
        <f>AVERAGE('PR (CPC)'!BV41,'78s (CPC)'!BV41)</f>
        <v>0.87909836065573765</v>
      </c>
      <c r="BW41" s="71">
        <f>AVERAGE('PR (CPC)'!BW41,'78s (CPC)'!BW41)</f>
        <v>0.61680327868852458</v>
      </c>
      <c r="BX41" s="71">
        <f>AVERAGE('PR (CPC)'!BX41,'78s (CPC)'!BX41)</f>
        <v>0.39385245901639343</v>
      </c>
      <c r="BY41" s="71">
        <f>AVERAGE('PR (CPC)'!BY41,'78s (CPC)'!BY41)</f>
        <v>0.21024590163934426</v>
      </c>
      <c r="BZ41" s="71">
        <f>AVERAGE('PR (CPC)'!BZ41,'78s (CPC)'!BZ41)</f>
        <v>6.5983606557377061E-2</v>
      </c>
      <c r="CA41" s="71">
        <f>AVERAGE('PR (CPC)'!CA41,'78s (CPC)'!CA41)</f>
        <v>0</v>
      </c>
      <c r="CB41" s="71">
        <f>AVERAGE('PR (CPC)'!CB41,'78s (CPC)'!CB41)</f>
        <v>0</v>
      </c>
      <c r="CC41" s="71">
        <f>AVERAGE('PR (CPC)'!CC41,'78s (CPC)'!CC41)</f>
        <v>0</v>
      </c>
      <c r="CD41" s="50" t="str">
        <f t="shared" si="19"/>
        <v>Aug</v>
      </c>
      <c r="CE41" s="71">
        <f>AVERAGE('PR (CPC)'!CE41,'78s (CPC)'!CE41)</f>
        <v>0.87909836065573765</v>
      </c>
      <c r="CF41" s="71">
        <f>AVERAGE('PR (CPC)'!CF41,'78s (CPC)'!CF41)</f>
        <v>0.61680327868852458</v>
      </c>
      <c r="CG41" s="71">
        <f>AVERAGE('PR (CPC)'!CG41,'78s (CPC)'!CG41)</f>
        <v>0.39385245901639343</v>
      </c>
      <c r="CH41" s="71">
        <f>AVERAGE('PR (CPC)'!CH41,'78s (CPC)'!CH41)</f>
        <v>0.21024590163934426</v>
      </c>
      <c r="CI41" s="71">
        <f>AVERAGE('PR (CPC)'!CI41,'78s (CPC)'!CI41)</f>
        <v>6.5983606557377061E-2</v>
      </c>
      <c r="CJ41" s="71">
        <f>AVERAGE('PR (CPC)'!CJ41,'78s (CPC)'!CJ41)</f>
        <v>0</v>
      </c>
      <c r="CK41" s="71">
        <f>AVERAGE('PR (CPC)'!CK41,'78s (CPC)'!CK41)</f>
        <v>0</v>
      </c>
      <c r="CL41" s="71">
        <f>AVERAGE('PR (CPC)'!CL41,'78s (CPC)'!CL41)</f>
        <v>0</v>
      </c>
    </row>
    <row r="42" spans="1:90" ht="13.7" customHeight="1">
      <c r="A42" s="50" t="str">
        <f t="shared" si="10"/>
        <v>Sep</v>
      </c>
      <c r="B42" s="70">
        <f>AVERAGE('PR (CPC)'!B42,'78s (CPC)'!B42)</f>
        <v>0.9027322404371585</v>
      </c>
      <c r="C42" s="70">
        <f>AVERAGE('PR (CPC)'!C42,'78s (CPC)'!C42)</f>
        <v>0.63715846994535519</v>
      </c>
      <c r="D42" s="70">
        <f>AVERAGE('PR (CPC)'!D42,'78s (CPC)'!D42)</f>
        <v>0.41092896174863391</v>
      </c>
      <c r="E42" s="70">
        <f>AVERAGE('PR (CPC)'!E42,'78s (CPC)'!E42)</f>
        <v>0.22404371584699456</v>
      </c>
      <c r="F42" s="70">
        <f>AVERAGE('PR (CPC)'!F42,'78s (CPC)'!F42)</f>
        <v>7.6502732240437146E-2</v>
      </c>
      <c r="G42" s="70">
        <f>AVERAGE('PR (CPC)'!G42,'78s (CPC)'!G42)</f>
        <v>0</v>
      </c>
      <c r="H42" s="70">
        <f>AVERAGE('PR (CPC)'!H42,'78s (CPC)'!H42)</f>
        <v>0</v>
      </c>
      <c r="I42" s="70">
        <f>AVERAGE('PR (CPC)'!I42,'78s (CPC)'!I42)</f>
        <v>0</v>
      </c>
      <c r="J42" s="68" t="str">
        <f t="shared" si="11"/>
        <v>Sep</v>
      </c>
      <c r="K42" s="70">
        <f>AVERAGE('PR (CPC)'!K42,'78s (CPC)'!K42)</f>
        <v>0.9027322404371585</v>
      </c>
      <c r="L42" s="71">
        <f>AVERAGE('PR (CPC)'!L42,'78s (CPC)'!L42)</f>
        <v>0.63715846994535519</v>
      </c>
      <c r="M42" s="71">
        <f>AVERAGE('PR (CPC)'!M42,'78s (CPC)'!M42)</f>
        <v>0.41092896174863391</v>
      </c>
      <c r="N42" s="71">
        <f>AVERAGE('PR (CPC)'!N42,'78s (CPC)'!N42)</f>
        <v>0.22404371584699456</v>
      </c>
      <c r="O42" s="71">
        <f>AVERAGE('PR (CPC)'!O42,'78s (CPC)'!O42)</f>
        <v>7.6502732240437146E-2</v>
      </c>
      <c r="P42" s="71">
        <f>AVERAGE('PR (CPC)'!P42,'78s (CPC)'!P42)</f>
        <v>0</v>
      </c>
      <c r="Q42" s="71">
        <f>AVERAGE('PR (CPC)'!Q42,'78s (CPC)'!Q42)</f>
        <v>0</v>
      </c>
      <c r="R42" s="71">
        <f>AVERAGE('PR (CPC)'!R42,'78s (CPC)'!R42)</f>
        <v>0</v>
      </c>
      <c r="S42" s="50" t="str">
        <f t="shared" si="12"/>
        <v>Sep</v>
      </c>
      <c r="T42" s="71">
        <f>AVERAGE('PR (CPC)'!T42,'78s (CPC)'!T42)</f>
        <v>0.9027322404371585</v>
      </c>
      <c r="U42" s="71">
        <f>AVERAGE('PR (CPC)'!U42,'78s (CPC)'!U42)</f>
        <v>0.63715846994535519</v>
      </c>
      <c r="V42" s="71">
        <f>AVERAGE('PR (CPC)'!V42,'78s (CPC)'!V42)</f>
        <v>0.41092896174863391</v>
      </c>
      <c r="W42" s="71">
        <f>AVERAGE('PR (CPC)'!W42,'78s (CPC)'!W42)</f>
        <v>0.22404371584699456</v>
      </c>
      <c r="X42" s="71">
        <f>AVERAGE('PR (CPC)'!X42,'78s (CPC)'!X42)</f>
        <v>7.6502732240437146E-2</v>
      </c>
      <c r="Y42" s="71">
        <f>AVERAGE('PR (CPC)'!Y42,'78s (CPC)'!Y42)</f>
        <v>0</v>
      </c>
      <c r="Z42" s="71">
        <f>AVERAGE('PR (CPC)'!Z42,'78s (CPC)'!Z42)</f>
        <v>0</v>
      </c>
      <c r="AA42" s="71">
        <f>AVERAGE('PR (CPC)'!AA42,'78s (CPC)'!AA42)</f>
        <v>0</v>
      </c>
      <c r="AB42" s="50" t="str">
        <f t="shared" si="13"/>
        <v>Sep</v>
      </c>
      <c r="AC42" s="71">
        <f>AVERAGE('PR (CPC)'!AC42,'78s (CPC)'!AC42)</f>
        <v>0.9027322404371585</v>
      </c>
      <c r="AD42" s="71">
        <f>AVERAGE('PR (CPC)'!AD42,'78s (CPC)'!AD42)</f>
        <v>0.63715846994535519</v>
      </c>
      <c r="AE42" s="71">
        <f>AVERAGE('PR (CPC)'!AE42,'78s (CPC)'!AE42)</f>
        <v>0.41092896174863391</v>
      </c>
      <c r="AF42" s="71">
        <f>AVERAGE('PR (CPC)'!AF42,'78s (CPC)'!AF42)</f>
        <v>0.22404371584699456</v>
      </c>
      <c r="AG42" s="71">
        <f>AVERAGE('PR (CPC)'!AG42,'78s (CPC)'!AG42)</f>
        <v>7.6502732240437146E-2</v>
      </c>
      <c r="AH42" s="71">
        <f>AVERAGE('PR (CPC)'!AH42,'78s (CPC)'!AH42)</f>
        <v>0</v>
      </c>
      <c r="AI42" s="71">
        <f>AVERAGE('PR (CPC)'!AI42,'78s (CPC)'!AI42)</f>
        <v>0</v>
      </c>
      <c r="AJ42" s="71">
        <f>AVERAGE('PR (CPC)'!AJ42,'78s (CPC)'!AJ42)</f>
        <v>0</v>
      </c>
      <c r="AK42" s="50" t="str">
        <f t="shared" si="14"/>
        <v>Sep</v>
      </c>
      <c r="AL42" s="71">
        <f>AVERAGE('PR (CPC)'!AL42,'78s (CPC)'!AL42)</f>
        <v>0.9027322404371585</v>
      </c>
      <c r="AM42" s="71">
        <f>AVERAGE('PR (CPC)'!AM42,'78s (CPC)'!AM42)</f>
        <v>0.63715846994535519</v>
      </c>
      <c r="AN42" s="71">
        <f>AVERAGE('PR (CPC)'!AN42,'78s (CPC)'!AN42)</f>
        <v>0.41092896174863391</v>
      </c>
      <c r="AO42" s="71">
        <f>AVERAGE('PR (CPC)'!AO42,'78s (CPC)'!AO42)</f>
        <v>0.22404371584699456</v>
      </c>
      <c r="AP42" s="71">
        <f>AVERAGE('PR (CPC)'!AP42,'78s (CPC)'!AP42)</f>
        <v>7.6502732240437146E-2</v>
      </c>
      <c r="AQ42" s="71">
        <f>AVERAGE('PR (CPC)'!AQ42,'78s (CPC)'!AQ42)</f>
        <v>0</v>
      </c>
      <c r="AR42" s="71">
        <f>AVERAGE('PR (CPC)'!AR42,'78s (CPC)'!AR42)</f>
        <v>0</v>
      </c>
      <c r="AS42" s="71">
        <f>AVERAGE('PR (CPC)'!AS42,'78s (CPC)'!AS42)</f>
        <v>0</v>
      </c>
      <c r="AT42" s="50" t="str">
        <f t="shared" si="15"/>
        <v>Sep</v>
      </c>
      <c r="AU42" s="71">
        <f>AVERAGE('PR (CPC)'!AU42,'78s (CPC)'!AU42)</f>
        <v>0.9027322404371585</v>
      </c>
      <c r="AV42" s="71">
        <f>AVERAGE('PR (CPC)'!AV42,'78s (CPC)'!AV42)</f>
        <v>0.63715846994535519</v>
      </c>
      <c r="AW42" s="71">
        <f>AVERAGE('PR (CPC)'!AW42,'78s (CPC)'!AW42)</f>
        <v>0.41092896174863391</v>
      </c>
      <c r="AX42" s="71">
        <f>AVERAGE('PR (CPC)'!AX42,'78s (CPC)'!AX42)</f>
        <v>0.22404371584699456</v>
      </c>
      <c r="AY42" s="71">
        <f>AVERAGE('PR (CPC)'!AY42,'78s (CPC)'!AY42)</f>
        <v>7.6502732240437146E-2</v>
      </c>
      <c r="AZ42" s="71">
        <f>AVERAGE('PR (CPC)'!AZ42,'78s (CPC)'!AZ42)</f>
        <v>0</v>
      </c>
      <c r="BA42" s="71">
        <f>AVERAGE('PR (CPC)'!BA42,'78s (CPC)'!BA42)</f>
        <v>0</v>
      </c>
      <c r="BB42" s="71">
        <f>AVERAGE('PR (CPC)'!BB42,'78s (CPC)'!BB42)</f>
        <v>0</v>
      </c>
      <c r="BC42" s="50" t="str">
        <f t="shared" si="16"/>
        <v>Sep</v>
      </c>
      <c r="BD42" s="71">
        <f>AVERAGE('PR (CPC)'!BD42,'78s (CPC)'!BD42)</f>
        <v>0.9027322404371585</v>
      </c>
      <c r="BE42" s="71">
        <f>AVERAGE('PR (CPC)'!BE42,'78s (CPC)'!BE42)</f>
        <v>0.63715846994535519</v>
      </c>
      <c r="BF42" s="71">
        <f>AVERAGE('PR (CPC)'!BF42,'78s (CPC)'!BF42)</f>
        <v>0.41092896174863391</v>
      </c>
      <c r="BG42" s="71">
        <f>AVERAGE('PR (CPC)'!BG42,'78s (CPC)'!BG42)</f>
        <v>0.22404371584699456</v>
      </c>
      <c r="BH42" s="71">
        <f>AVERAGE('PR (CPC)'!BH42,'78s (CPC)'!BH42)</f>
        <v>7.6502732240437146E-2</v>
      </c>
      <c r="BI42" s="71">
        <f>AVERAGE('PR (CPC)'!BI42,'78s (CPC)'!BI42)</f>
        <v>0</v>
      </c>
      <c r="BJ42" s="71">
        <f>AVERAGE('PR (CPC)'!BJ42,'78s (CPC)'!BJ42)</f>
        <v>0</v>
      </c>
      <c r="BK42" s="71">
        <f>AVERAGE('PR (CPC)'!BK42,'78s (CPC)'!BK42)</f>
        <v>0</v>
      </c>
      <c r="BL42" s="50" t="str">
        <f t="shared" si="17"/>
        <v>Sep</v>
      </c>
      <c r="BM42" s="71">
        <f>AVERAGE('PR (CPC)'!BM42,'78s (CPC)'!BM42)</f>
        <v>0.9027322404371585</v>
      </c>
      <c r="BN42" s="71">
        <f>AVERAGE('PR (CPC)'!BN42,'78s (CPC)'!BN42)</f>
        <v>0.63715846994535519</v>
      </c>
      <c r="BO42" s="71">
        <f>AVERAGE('PR (CPC)'!BO42,'78s (CPC)'!BO42)</f>
        <v>0.41092896174863391</v>
      </c>
      <c r="BP42" s="71">
        <f>AVERAGE('PR (CPC)'!BP42,'78s (CPC)'!BP42)</f>
        <v>0.22404371584699456</v>
      </c>
      <c r="BQ42" s="71">
        <f>AVERAGE('PR (CPC)'!BQ42,'78s (CPC)'!BQ42)</f>
        <v>7.6502732240437146E-2</v>
      </c>
      <c r="BR42" s="71">
        <f>AVERAGE('PR (CPC)'!BR42,'78s (CPC)'!BR42)</f>
        <v>0</v>
      </c>
      <c r="BS42" s="71">
        <f>AVERAGE('PR (CPC)'!BS42,'78s (CPC)'!BS42)</f>
        <v>0</v>
      </c>
      <c r="BT42" s="71">
        <f>AVERAGE('PR (CPC)'!BT42,'78s (CPC)'!BT42)</f>
        <v>0</v>
      </c>
      <c r="BU42" s="50" t="str">
        <f t="shared" si="18"/>
        <v>Sep</v>
      </c>
      <c r="BV42" s="71">
        <f>AVERAGE('PR (CPC)'!BV42,'78s (CPC)'!BV42)</f>
        <v>0.9027322404371585</v>
      </c>
      <c r="BW42" s="71">
        <f>AVERAGE('PR (CPC)'!BW42,'78s (CPC)'!BW42)</f>
        <v>0.63715846994535519</v>
      </c>
      <c r="BX42" s="71">
        <f>AVERAGE('PR (CPC)'!BX42,'78s (CPC)'!BX42)</f>
        <v>0.41092896174863391</v>
      </c>
      <c r="BY42" s="71">
        <f>AVERAGE('PR (CPC)'!BY42,'78s (CPC)'!BY42)</f>
        <v>0.22404371584699456</v>
      </c>
      <c r="BZ42" s="71">
        <f>AVERAGE('PR (CPC)'!BZ42,'78s (CPC)'!BZ42)</f>
        <v>7.6502732240437146E-2</v>
      </c>
      <c r="CA42" s="71">
        <f>AVERAGE('PR (CPC)'!CA42,'78s (CPC)'!CA42)</f>
        <v>0</v>
      </c>
      <c r="CB42" s="71">
        <f>AVERAGE('PR (CPC)'!CB42,'78s (CPC)'!CB42)</f>
        <v>0</v>
      </c>
      <c r="CC42" s="71">
        <f>AVERAGE('PR (CPC)'!CC42,'78s (CPC)'!CC42)</f>
        <v>0</v>
      </c>
      <c r="CD42" s="50" t="str">
        <f t="shared" si="19"/>
        <v>Sep</v>
      </c>
      <c r="CE42" s="71">
        <f>AVERAGE('PR (CPC)'!CE42,'78s (CPC)'!CE42)</f>
        <v>0.9027322404371585</v>
      </c>
      <c r="CF42" s="71">
        <f>AVERAGE('PR (CPC)'!CF42,'78s (CPC)'!CF42)</f>
        <v>0.63715846994535519</v>
      </c>
      <c r="CG42" s="71">
        <f>AVERAGE('PR (CPC)'!CG42,'78s (CPC)'!CG42)</f>
        <v>0.41092896174863391</v>
      </c>
      <c r="CH42" s="71">
        <f>AVERAGE('PR (CPC)'!CH42,'78s (CPC)'!CH42)</f>
        <v>0.22404371584699456</v>
      </c>
      <c r="CI42" s="71">
        <f>AVERAGE('PR (CPC)'!CI42,'78s (CPC)'!CI42)</f>
        <v>7.6502732240437146E-2</v>
      </c>
      <c r="CJ42" s="71">
        <f>AVERAGE('PR (CPC)'!CJ42,'78s (CPC)'!CJ42)</f>
        <v>0</v>
      </c>
      <c r="CK42" s="71">
        <f>AVERAGE('PR (CPC)'!CK42,'78s (CPC)'!CK42)</f>
        <v>0</v>
      </c>
      <c r="CL42" s="71">
        <f>AVERAGE('PR (CPC)'!CL42,'78s (CPC)'!CL42)</f>
        <v>0</v>
      </c>
    </row>
    <row r="43" spans="1:90" ht="13.7" customHeight="1">
      <c r="A43" s="50" t="str">
        <f t="shared" si="10"/>
        <v>Oct</v>
      </c>
      <c r="B43" s="70">
        <f>AVERAGE('PR (CPC)'!B43,'78s (CPC)'!B43)</f>
        <v>0.92663934426229511</v>
      </c>
      <c r="C43" s="70">
        <f>AVERAGE('PR (CPC)'!C43,'78s (CPC)'!C43)</f>
        <v>0.65778688524590168</v>
      </c>
      <c r="D43" s="70">
        <f>AVERAGE('PR (CPC)'!D43,'78s (CPC)'!D43)</f>
        <v>0.42827868852459017</v>
      </c>
      <c r="E43" s="70">
        <f>AVERAGE('PR (CPC)'!E43,'78s (CPC)'!E43)</f>
        <v>0.23811475409836064</v>
      </c>
      <c r="F43" s="70">
        <f>AVERAGE('PR (CPC)'!F43,'78s (CPC)'!F43)</f>
        <v>8.7295081967213126E-2</v>
      </c>
      <c r="G43" s="70">
        <f>AVERAGE('PR (CPC)'!G43,'78s (CPC)'!G43)</f>
        <v>0</v>
      </c>
      <c r="H43" s="70">
        <f>AVERAGE('PR (CPC)'!H43,'78s (CPC)'!H43)</f>
        <v>0</v>
      </c>
      <c r="I43" s="70">
        <f>AVERAGE('PR (CPC)'!I43,'78s (CPC)'!I43)</f>
        <v>0</v>
      </c>
      <c r="J43" s="68" t="str">
        <f t="shared" si="11"/>
        <v>Oct</v>
      </c>
      <c r="K43" s="70">
        <f>AVERAGE('PR (CPC)'!K43,'78s (CPC)'!K43)</f>
        <v>0.92663934426229511</v>
      </c>
      <c r="L43" s="71">
        <f>AVERAGE('PR (CPC)'!L43,'78s (CPC)'!L43)</f>
        <v>0.65778688524590168</v>
      </c>
      <c r="M43" s="71">
        <f>AVERAGE('PR (CPC)'!M43,'78s (CPC)'!M43)</f>
        <v>0.42827868852459017</v>
      </c>
      <c r="N43" s="71">
        <f>AVERAGE('PR (CPC)'!N43,'78s (CPC)'!N43)</f>
        <v>0.23811475409836064</v>
      </c>
      <c r="O43" s="71">
        <f>AVERAGE('PR (CPC)'!O43,'78s (CPC)'!O43)</f>
        <v>8.7295081967213126E-2</v>
      </c>
      <c r="P43" s="71">
        <f>AVERAGE('PR (CPC)'!P43,'78s (CPC)'!P43)</f>
        <v>0</v>
      </c>
      <c r="Q43" s="71">
        <f>AVERAGE('PR (CPC)'!Q43,'78s (CPC)'!Q43)</f>
        <v>0</v>
      </c>
      <c r="R43" s="71">
        <f>AVERAGE('PR (CPC)'!R43,'78s (CPC)'!R43)</f>
        <v>0</v>
      </c>
      <c r="S43" s="50" t="str">
        <f t="shared" si="12"/>
        <v>Oct</v>
      </c>
      <c r="T43" s="71">
        <f>AVERAGE('PR (CPC)'!T43,'78s (CPC)'!T43)</f>
        <v>0.92663934426229511</v>
      </c>
      <c r="U43" s="71">
        <f>AVERAGE('PR (CPC)'!U43,'78s (CPC)'!U43)</f>
        <v>0.65778688524590168</v>
      </c>
      <c r="V43" s="71">
        <f>AVERAGE('PR (CPC)'!V43,'78s (CPC)'!V43)</f>
        <v>0.42827868852459017</v>
      </c>
      <c r="W43" s="71">
        <f>AVERAGE('PR (CPC)'!W43,'78s (CPC)'!W43)</f>
        <v>0.23811475409836064</v>
      </c>
      <c r="X43" s="71">
        <f>AVERAGE('PR (CPC)'!X43,'78s (CPC)'!X43)</f>
        <v>8.7295081967213126E-2</v>
      </c>
      <c r="Y43" s="71">
        <f>AVERAGE('PR (CPC)'!Y43,'78s (CPC)'!Y43)</f>
        <v>0</v>
      </c>
      <c r="Z43" s="71">
        <f>AVERAGE('PR (CPC)'!Z43,'78s (CPC)'!Z43)</f>
        <v>0</v>
      </c>
      <c r="AA43" s="71">
        <f>AVERAGE('PR (CPC)'!AA43,'78s (CPC)'!AA43)</f>
        <v>0</v>
      </c>
      <c r="AB43" s="50" t="str">
        <f t="shared" si="13"/>
        <v>Oct</v>
      </c>
      <c r="AC43" s="71">
        <f>AVERAGE('PR (CPC)'!AC43,'78s (CPC)'!AC43)</f>
        <v>0.92663934426229511</v>
      </c>
      <c r="AD43" s="71">
        <f>AVERAGE('PR (CPC)'!AD43,'78s (CPC)'!AD43)</f>
        <v>0.65778688524590168</v>
      </c>
      <c r="AE43" s="71">
        <f>AVERAGE('PR (CPC)'!AE43,'78s (CPC)'!AE43)</f>
        <v>0.42827868852459017</v>
      </c>
      <c r="AF43" s="71">
        <f>AVERAGE('PR (CPC)'!AF43,'78s (CPC)'!AF43)</f>
        <v>0.23811475409836064</v>
      </c>
      <c r="AG43" s="71">
        <f>AVERAGE('PR (CPC)'!AG43,'78s (CPC)'!AG43)</f>
        <v>8.7295081967213126E-2</v>
      </c>
      <c r="AH43" s="71">
        <f>AVERAGE('PR (CPC)'!AH43,'78s (CPC)'!AH43)</f>
        <v>0</v>
      </c>
      <c r="AI43" s="71">
        <f>AVERAGE('PR (CPC)'!AI43,'78s (CPC)'!AI43)</f>
        <v>0</v>
      </c>
      <c r="AJ43" s="71">
        <f>AVERAGE('PR (CPC)'!AJ43,'78s (CPC)'!AJ43)</f>
        <v>0</v>
      </c>
      <c r="AK43" s="50" t="str">
        <f t="shared" si="14"/>
        <v>Oct</v>
      </c>
      <c r="AL43" s="71">
        <f>AVERAGE('PR (CPC)'!AL43,'78s (CPC)'!AL43)</f>
        <v>0.92663934426229511</v>
      </c>
      <c r="AM43" s="71">
        <f>AVERAGE('PR (CPC)'!AM43,'78s (CPC)'!AM43)</f>
        <v>0.65778688524590168</v>
      </c>
      <c r="AN43" s="71">
        <f>AVERAGE('PR (CPC)'!AN43,'78s (CPC)'!AN43)</f>
        <v>0.42827868852459017</v>
      </c>
      <c r="AO43" s="71">
        <f>AVERAGE('PR (CPC)'!AO43,'78s (CPC)'!AO43)</f>
        <v>0.23811475409836064</v>
      </c>
      <c r="AP43" s="71">
        <f>AVERAGE('PR (CPC)'!AP43,'78s (CPC)'!AP43)</f>
        <v>8.7295081967213126E-2</v>
      </c>
      <c r="AQ43" s="71">
        <f>AVERAGE('PR (CPC)'!AQ43,'78s (CPC)'!AQ43)</f>
        <v>0</v>
      </c>
      <c r="AR43" s="71">
        <f>AVERAGE('PR (CPC)'!AR43,'78s (CPC)'!AR43)</f>
        <v>0</v>
      </c>
      <c r="AS43" s="71">
        <f>AVERAGE('PR (CPC)'!AS43,'78s (CPC)'!AS43)</f>
        <v>0</v>
      </c>
      <c r="AT43" s="50" t="str">
        <f t="shared" si="15"/>
        <v>Oct</v>
      </c>
      <c r="AU43" s="71">
        <f>AVERAGE('PR (CPC)'!AU43,'78s (CPC)'!AU43)</f>
        <v>0.92663934426229511</v>
      </c>
      <c r="AV43" s="71">
        <f>AVERAGE('PR (CPC)'!AV43,'78s (CPC)'!AV43)</f>
        <v>0.65778688524590168</v>
      </c>
      <c r="AW43" s="71">
        <f>AVERAGE('PR (CPC)'!AW43,'78s (CPC)'!AW43)</f>
        <v>0.42827868852459017</v>
      </c>
      <c r="AX43" s="71">
        <f>AVERAGE('PR (CPC)'!AX43,'78s (CPC)'!AX43)</f>
        <v>0.23811475409836064</v>
      </c>
      <c r="AY43" s="71">
        <f>AVERAGE('PR (CPC)'!AY43,'78s (CPC)'!AY43)</f>
        <v>8.7295081967213126E-2</v>
      </c>
      <c r="AZ43" s="71">
        <f>AVERAGE('PR (CPC)'!AZ43,'78s (CPC)'!AZ43)</f>
        <v>0</v>
      </c>
      <c r="BA43" s="71">
        <f>AVERAGE('PR (CPC)'!BA43,'78s (CPC)'!BA43)</f>
        <v>0</v>
      </c>
      <c r="BB43" s="71">
        <f>AVERAGE('PR (CPC)'!BB43,'78s (CPC)'!BB43)</f>
        <v>0</v>
      </c>
      <c r="BC43" s="50" t="str">
        <f t="shared" si="16"/>
        <v>Oct</v>
      </c>
      <c r="BD43" s="71">
        <f>AVERAGE('PR (CPC)'!BD43,'78s (CPC)'!BD43)</f>
        <v>0.92663934426229511</v>
      </c>
      <c r="BE43" s="71">
        <f>AVERAGE('PR (CPC)'!BE43,'78s (CPC)'!BE43)</f>
        <v>0.65778688524590168</v>
      </c>
      <c r="BF43" s="71">
        <f>AVERAGE('PR (CPC)'!BF43,'78s (CPC)'!BF43)</f>
        <v>0.42827868852459017</v>
      </c>
      <c r="BG43" s="71">
        <f>AVERAGE('PR (CPC)'!BG43,'78s (CPC)'!BG43)</f>
        <v>0.23811475409836064</v>
      </c>
      <c r="BH43" s="71">
        <f>AVERAGE('PR (CPC)'!BH43,'78s (CPC)'!BH43)</f>
        <v>8.7295081967213126E-2</v>
      </c>
      <c r="BI43" s="71">
        <f>AVERAGE('PR (CPC)'!BI43,'78s (CPC)'!BI43)</f>
        <v>0</v>
      </c>
      <c r="BJ43" s="71">
        <f>AVERAGE('PR (CPC)'!BJ43,'78s (CPC)'!BJ43)</f>
        <v>0</v>
      </c>
      <c r="BK43" s="71">
        <f>AVERAGE('PR (CPC)'!BK43,'78s (CPC)'!BK43)</f>
        <v>0</v>
      </c>
      <c r="BL43" s="50" t="str">
        <f t="shared" si="17"/>
        <v>Oct</v>
      </c>
      <c r="BM43" s="71">
        <f>AVERAGE('PR (CPC)'!BM43,'78s (CPC)'!BM43)</f>
        <v>0.92663934426229511</v>
      </c>
      <c r="BN43" s="71">
        <f>AVERAGE('PR (CPC)'!BN43,'78s (CPC)'!BN43)</f>
        <v>0.65778688524590168</v>
      </c>
      <c r="BO43" s="71">
        <f>AVERAGE('PR (CPC)'!BO43,'78s (CPC)'!BO43)</f>
        <v>0.42827868852459017</v>
      </c>
      <c r="BP43" s="71">
        <f>AVERAGE('PR (CPC)'!BP43,'78s (CPC)'!BP43)</f>
        <v>0.23811475409836064</v>
      </c>
      <c r="BQ43" s="71">
        <f>AVERAGE('PR (CPC)'!BQ43,'78s (CPC)'!BQ43)</f>
        <v>8.7295081967213126E-2</v>
      </c>
      <c r="BR43" s="71">
        <f>AVERAGE('PR (CPC)'!BR43,'78s (CPC)'!BR43)</f>
        <v>0</v>
      </c>
      <c r="BS43" s="71">
        <f>AVERAGE('PR (CPC)'!BS43,'78s (CPC)'!BS43)</f>
        <v>0</v>
      </c>
      <c r="BT43" s="71">
        <f>AVERAGE('PR (CPC)'!BT43,'78s (CPC)'!BT43)</f>
        <v>0</v>
      </c>
      <c r="BU43" s="50" t="str">
        <f t="shared" si="18"/>
        <v>Oct</v>
      </c>
      <c r="BV43" s="71">
        <f>AVERAGE('PR (CPC)'!BV43,'78s (CPC)'!BV43)</f>
        <v>0.92663934426229511</v>
      </c>
      <c r="BW43" s="71">
        <f>AVERAGE('PR (CPC)'!BW43,'78s (CPC)'!BW43)</f>
        <v>0.65778688524590168</v>
      </c>
      <c r="BX43" s="71">
        <f>AVERAGE('PR (CPC)'!BX43,'78s (CPC)'!BX43)</f>
        <v>0.42827868852459017</v>
      </c>
      <c r="BY43" s="71">
        <f>AVERAGE('PR (CPC)'!BY43,'78s (CPC)'!BY43)</f>
        <v>0.23811475409836064</v>
      </c>
      <c r="BZ43" s="71">
        <f>AVERAGE('PR (CPC)'!BZ43,'78s (CPC)'!BZ43)</f>
        <v>8.7295081967213126E-2</v>
      </c>
      <c r="CA43" s="71">
        <f>AVERAGE('PR (CPC)'!CA43,'78s (CPC)'!CA43)</f>
        <v>0</v>
      </c>
      <c r="CB43" s="71">
        <f>AVERAGE('PR (CPC)'!CB43,'78s (CPC)'!CB43)</f>
        <v>0</v>
      </c>
      <c r="CC43" s="71">
        <f>AVERAGE('PR (CPC)'!CC43,'78s (CPC)'!CC43)</f>
        <v>0</v>
      </c>
      <c r="CD43" s="50" t="str">
        <f t="shared" si="19"/>
        <v>Oct</v>
      </c>
      <c r="CE43" s="71">
        <f>AVERAGE('PR (CPC)'!CE43,'78s (CPC)'!CE43)</f>
        <v>0.92663934426229511</v>
      </c>
      <c r="CF43" s="71">
        <f>AVERAGE('PR (CPC)'!CF43,'78s (CPC)'!CF43)</f>
        <v>0.65778688524590168</v>
      </c>
      <c r="CG43" s="71">
        <f>AVERAGE('PR (CPC)'!CG43,'78s (CPC)'!CG43)</f>
        <v>0.42827868852459017</v>
      </c>
      <c r="CH43" s="71">
        <f>AVERAGE('PR (CPC)'!CH43,'78s (CPC)'!CH43)</f>
        <v>0.23811475409836064</v>
      </c>
      <c r="CI43" s="71">
        <f>AVERAGE('PR (CPC)'!CI43,'78s (CPC)'!CI43)</f>
        <v>8.7295081967213126E-2</v>
      </c>
      <c r="CJ43" s="71">
        <f>AVERAGE('PR (CPC)'!CJ43,'78s (CPC)'!CJ43)</f>
        <v>0</v>
      </c>
      <c r="CK43" s="71">
        <f>AVERAGE('PR (CPC)'!CK43,'78s (CPC)'!CK43)</f>
        <v>0</v>
      </c>
      <c r="CL43" s="71">
        <f>AVERAGE('PR (CPC)'!CL43,'78s (CPC)'!CL43)</f>
        <v>0</v>
      </c>
    </row>
    <row r="44" spans="1:90" ht="13.7" customHeight="1">
      <c r="A44" s="50" t="str">
        <f t="shared" si="10"/>
        <v>Nov</v>
      </c>
      <c r="B44" s="70">
        <f>AVERAGE('PR (CPC)'!B44,'78s (CPC)'!B44)</f>
        <v>0.95081967213114749</v>
      </c>
      <c r="C44" s="70">
        <f>AVERAGE('PR (CPC)'!C44,'78s (CPC)'!C44)</f>
        <v>0.67868852459016393</v>
      </c>
      <c r="D44" s="70">
        <f>AVERAGE('PR (CPC)'!D44,'78s (CPC)'!D44)</f>
        <v>0.4459016393442623</v>
      </c>
      <c r="E44" s="70">
        <f>AVERAGE('PR (CPC)'!E44,'78s (CPC)'!E44)</f>
        <v>0.25245901639344265</v>
      </c>
      <c r="F44" s="70">
        <f>AVERAGE('PR (CPC)'!F44,'78s (CPC)'!F44)</f>
        <v>9.8360655737704902E-2</v>
      </c>
      <c r="G44" s="70">
        <f>AVERAGE('PR (CPC)'!G44,'78s (CPC)'!G44)</f>
        <v>0</v>
      </c>
      <c r="H44" s="70">
        <f>AVERAGE('PR (CPC)'!H44,'78s (CPC)'!H44)</f>
        <v>0</v>
      </c>
      <c r="I44" s="70">
        <f>AVERAGE('PR (CPC)'!I44,'78s (CPC)'!I44)</f>
        <v>0</v>
      </c>
      <c r="J44" s="68" t="str">
        <f t="shared" si="11"/>
        <v>Nov</v>
      </c>
      <c r="K44" s="70">
        <f>AVERAGE('PR (CPC)'!K44,'78s (CPC)'!K44)</f>
        <v>0.95081967213114749</v>
      </c>
      <c r="L44" s="71">
        <f>AVERAGE('PR (CPC)'!L44,'78s (CPC)'!L44)</f>
        <v>0.67868852459016393</v>
      </c>
      <c r="M44" s="71">
        <f>AVERAGE('PR (CPC)'!M44,'78s (CPC)'!M44)</f>
        <v>0.4459016393442623</v>
      </c>
      <c r="N44" s="71">
        <f>AVERAGE('PR (CPC)'!N44,'78s (CPC)'!N44)</f>
        <v>0.25245901639344265</v>
      </c>
      <c r="O44" s="71">
        <f>AVERAGE('PR (CPC)'!O44,'78s (CPC)'!O44)</f>
        <v>9.8360655737704902E-2</v>
      </c>
      <c r="P44" s="71">
        <f>AVERAGE('PR (CPC)'!P44,'78s (CPC)'!P44)</f>
        <v>0</v>
      </c>
      <c r="Q44" s="71">
        <f>AVERAGE('PR (CPC)'!Q44,'78s (CPC)'!Q44)</f>
        <v>0</v>
      </c>
      <c r="R44" s="71">
        <f>AVERAGE('PR (CPC)'!R44,'78s (CPC)'!R44)</f>
        <v>0</v>
      </c>
      <c r="S44" s="50" t="str">
        <f t="shared" si="12"/>
        <v>Nov</v>
      </c>
      <c r="T44" s="71">
        <f>AVERAGE('PR (CPC)'!T44,'78s (CPC)'!T44)</f>
        <v>0.95081967213114749</v>
      </c>
      <c r="U44" s="71">
        <f>AVERAGE('PR (CPC)'!U44,'78s (CPC)'!U44)</f>
        <v>0.67868852459016393</v>
      </c>
      <c r="V44" s="71">
        <f>AVERAGE('PR (CPC)'!V44,'78s (CPC)'!V44)</f>
        <v>0.4459016393442623</v>
      </c>
      <c r="W44" s="71">
        <f>AVERAGE('PR (CPC)'!W44,'78s (CPC)'!W44)</f>
        <v>0.25245901639344265</v>
      </c>
      <c r="X44" s="71">
        <f>AVERAGE('PR (CPC)'!X44,'78s (CPC)'!X44)</f>
        <v>9.8360655737704902E-2</v>
      </c>
      <c r="Y44" s="71">
        <f>AVERAGE('PR (CPC)'!Y44,'78s (CPC)'!Y44)</f>
        <v>0</v>
      </c>
      <c r="Z44" s="71">
        <f>AVERAGE('PR (CPC)'!Z44,'78s (CPC)'!Z44)</f>
        <v>0</v>
      </c>
      <c r="AA44" s="71">
        <f>AVERAGE('PR (CPC)'!AA44,'78s (CPC)'!AA44)</f>
        <v>0</v>
      </c>
      <c r="AB44" s="50" t="str">
        <f t="shared" si="13"/>
        <v>Nov</v>
      </c>
      <c r="AC44" s="71">
        <f>AVERAGE('PR (CPC)'!AC44,'78s (CPC)'!AC44)</f>
        <v>0.95081967213114749</v>
      </c>
      <c r="AD44" s="71">
        <f>AVERAGE('PR (CPC)'!AD44,'78s (CPC)'!AD44)</f>
        <v>0.67868852459016393</v>
      </c>
      <c r="AE44" s="71">
        <f>AVERAGE('PR (CPC)'!AE44,'78s (CPC)'!AE44)</f>
        <v>0.4459016393442623</v>
      </c>
      <c r="AF44" s="71">
        <f>AVERAGE('PR (CPC)'!AF44,'78s (CPC)'!AF44)</f>
        <v>0.25245901639344265</v>
      </c>
      <c r="AG44" s="71">
        <f>AVERAGE('PR (CPC)'!AG44,'78s (CPC)'!AG44)</f>
        <v>9.8360655737704902E-2</v>
      </c>
      <c r="AH44" s="71">
        <f>AVERAGE('PR (CPC)'!AH44,'78s (CPC)'!AH44)</f>
        <v>0</v>
      </c>
      <c r="AI44" s="71">
        <f>AVERAGE('PR (CPC)'!AI44,'78s (CPC)'!AI44)</f>
        <v>0</v>
      </c>
      <c r="AJ44" s="71">
        <f>AVERAGE('PR (CPC)'!AJ44,'78s (CPC)'!AJ44)</f>
        <v>0</v>
      </c>
      <c r="AK44" s="50" t="str">
        <f t="shared" si="14"/>
        <v>Nov</v>
      </c>
      <c r="AL44" s="71">
        <f>AVERAGE('PR (CPC)'!AL44,'78s (CPC)'!AL44)</f>
        <v>0.95081967213114749</v>
      </c>
      <c r="AM44" s="71">
        <f>AVERAGE('PR (CPC)'!AM44,'78s (CPC)'!AM44)</f>
        <v>0.67868852459016393</v>
      </c>
      <c r="AN44" s="71">
        <f>AVERAGE('PR (CPC)'!AN44,'78s (CPC)'!AN44)</f>
        <v>0.4459016393442623</v>
      </c>
      <c r="AO44" s="71">
        <f>AVERAGE('PR (CPC)'!AO44,'78s (CPC)'!AO44)</f>
        <v>0.25245901639344265</v>
      </c>
      <c r="AP44" s="71">
        <f>AVERAGE('PR (CPC)'!AP44,'78s (CPC)'!AP44)</f>
        <v>9.8360655737704902E-2</v>
      </c>
      <c r="AQ44" s="71">
        <f>AVERAGE('PR (CPC)'!AQ44,'78s (CPC)'!AQ44)</f>
        <v>0</v>
      </c>
      <c r="AR44" s="71">
        <f>AVERAGE('PR (CPC)'!AR44,'78s (CPC)'!AR44)</f>
        <v>0</v>
      </c>
      <c r="AS44" s="71">
        <f>AVERAGE('PR (CPC)'!AS44,'78s (CPC)'!AS44)</f>
        <v>0</v>
      </c>
      <c r="AT44" s="50" t="str">
        <f t="shared" si="15"/>
        <v>Nov</v>
      </c>
      <c r="AU44" s="71">
        <f>AVERAGE('PR (CPC)'!AU44,'78s (CPC)'!AU44)</f>
        <v>0.95081967213114749</v>
      </c>
      <c r="AV44" s="71">
        <f>AVERAGE('PR (CPC)'!AV44,'78s (CPC)'!AV44)</f>
        <v>0.67868852459016393</v>
      </c>
      <c r="AW44" s="71">
        <f>AVERAGE('PR (CPC)'!AW44,'78s (CPC)'!AW44)</f>
        <v>0.4459016393442623</v>
      </c>
      <c r="AX44" s="71">
        <f>AVERAGE('PR (CPC)'!AX44,'78s (CPC)'!AX44)</f>
        <v>0.25245901639344265</v>
      </c>
      <c r="AY44" s="71">
        <f>AVERAGE('PR (CPC)'!AY44,'78s (CPC)'!AY44)</f>
        <v>9.8360655737704902E-2</v>
      </c>
      <c r="AZ44" s="71">
        <f>AVERAGE('PR (CPC)'!AZ44,'78s (CPC)'!AZ44)</f>
        <v>0</v>
      </c>
      <c r="BA44" s="71">
        <f>AVERAGE('PR (CPC)'!BA44,'78s (CPC)'!BA44)</f>
        <v>0</v>
      </c>
      <c r="BB44" s="71">
        <f>AVERAGE('PR (CPC)'!BB44,'78s (CPC)'!BB44)</f>
        <v>0</v>
      </c>
      <c r="BC44" s="50" t="str">
        <f t="shared" si="16"/>
        <v>Nov</v>
      </c>
      <c r="BD44" s="71">
        <f>AVERAGE('PR (CPC)'!BD44,'78s (CPC)'!BD44)</f>
        <v>0.95081967213114749</v>
      </c>
      <c r="BE44" s="71">
        <f>AVERAGE('PR (CPC)'!BE44,'78s (CPC)'!BE44)</f>
        <v>0.67868852459016393</v>
      </c>
      <c r="BF44" s="71">
        <f>AVERAGE('PR (CPC)'!BF44,'78s (CPC)'!BF44)</f>
        <v>0.4459016393442623</v>
      </c>
      <c r="BG44" s="71">
        <f>AVERAGE('PR (CPC)'!BG44,'78s (CPC)'!BG44)</f>
        <v>0.25245901639344265</v>
      </c>
      <c r="BH44" s="71">
        <f>AVERAGE('PR (CPC)'!BH44,'78s (CPC)'!BH44)</f>
        <v>9.8360655737704902E-2</v>
      </c>
      <c r="BI44" s="71">
        <f>AVERAGE('PR (CPC)'!BI44,'78s (CPC)'!BI44)</f>
        <v>0</v>
      </c>
      <c r="BJ44" s="71">
        <f>AVERAGE('PR (CPC)'!BJ44,'78s (CPC)'!BJ44)</f>
        <v>0</v>
      </c>
      <c r="BK44" s="71">
        <f>AVERAGE('PR (CPC)'!BK44,'78s (CPC)'!BK44)</f>
        <v>0</v>
      </c>
      <c r="BL44" s="50" t="str">
        <f t="shared" si="17"/>
        <v>Nov</v>
      </c>
      <c r="BM44" s="71">
        <f>AVERAGE('PR (CPC)'!BM44,'78s (CPC)'!BM44)</f>
        <v>0.95081967213114749</v>
      </c>
      <c r="BN44" s="71">
        <f>AVERAGE('PR (CPC)'!BN44,'78s (CPC)'!BN44)</f>
        <v>0.67868852459016393</v>
      </c>
      <c r="BO44" s="71">
        <f>AVERAGE('PR (CPC)'!BO44,'78s (CPC)'!BO44)</f>
        <v>0.4459016393442623</v>
      </c>
      <c r="BP44" s="71">
        <f>AVERAGE('PR (CPC)'!BP44,'78s (CPC)'!BP44)</f>
        <v>0.25245901639344265</v>
      </c>
      <c r="BQ44" s="71">
        <f>AVERAGE('PR (CPC)'!BQ44,'78s (CPC)'!BQ44)</f>
        <v>9.8360655737704902E-2</v>
      </c>
      <c r="BR44" s="71">
        <f>AVERAGE('PR (CPC)'!BR44,'78s (CPC)'!BR44)</f>
        <v>0</v>
      </c>
      <c r="BS44" s="71">
        <f>AVERAGE('PR (CPC)'!BS44,'78s (CPC)'!BS44)</f>
        <v>0</v>
      </c>
      <c r="BT44" s="71">
        <f>AVERAGE('PR (CPC)'!BT44,'78s (CPC)'!BT44)</f>
        <v>0</v>
      </c>
      <c r="BU44" s="50" t="str">
        <f t="shared" si="18"/>
        <v>Nov</v>
      </c>
      <c r="BV44" s="71">
        <f>AVERAGE('PR (CPC)'!BV44,'78s (CPC)'!BV44)</f>
        <v>0.95081967213114749</v>
      </c>
      <c r="BW44" s="71">
        <f>AVERAGE('PR (CPC)'!BW44,'78s (CPC)'!BW44)</f>
        <v>0.67868852459016393</v>
      </c>
      <c r="BX44" s="71">
        <f>AVERAGE('PR (CPC)'!BX44,'78s (CPC)'!BX44)</f>
        <v>0.4459016393442623</v>
      </c>
      <c r="BY44" s="71">
        <f>AVERAGE('PR (CPC)'!BY44,'78s (CPC)'!BY44)</f>
        <v>0.25245901639344265</v>
      </c>
      <c r="BZ44" s="71">
        <f>AVERAGE('PR (CPC)'!BZ44,'78s (CPC)'!BZ44)</f>
        <v>9.8360655737704902E-2</v>
      </c>
      <c r="CA44" s="71">
        <f>AVERAGE('PR (CPC)'!CA44,'78s (CPC)'!CA44)</f>
        <v>0</v>
      </c>
      <c r="CB44" s="71">
        <f>AVERAGE('PR (CPC)'!CB44,'78s (CPC)'!CB44)</f>
        <v>0</v>
      </c>
      <c r="CC44" s="71">
        <f>AVERAGE('PR (CPC)'!CC44,'78s (CPC)'!CC44)</f>
        <v>0</v>
      </c>
      <c r="CD44" s="50" t="str">
        <f t="shared" si="19"/>
        <v>Nov</v>
      </c>
      <c r="CE44" s="71">
        <f>AVERAGE('PR (CPC)'!CE44,'78s (CPC)'!CE44)</f>
        <v>0.95081967213114749</v>
      </c>
      <c r="CF44" s="71">
        <f>AVERAGE('PR (CPC)'!CF44,'78s (CPC)'!CF44)</f>
        <v>0.67868852459016393</v>
      </c>
      <c r="CG44" s="71">
        <f>AVERAGE('PR (CPC)'!CG44,'78s (CPC)'!CG44)</f>
        <v>0.4459016393442623</v>
      </c>
      <c r="CH44" s="71">
        <f>AVERAGE('PR (CPC)'!CH44,'78s (CPC)'!CH44)</f>
        <v>0.25245901639344265</v>
      </c>
      <c r="CI44" s="71">
        <f>AVERAGE('PR (CPC)'!CI44,'78s (CPC)'!CI44)</f>
        <v>9.8360655737704902E-2</v>
      </c>
      <c r="CJ44" s="71">
        <f>AVERAGE('PR (CPC)'!CJ44,'78s (CPC)'!CJ44)</f>
        <v>0</v>
      </c>
      <c r="CK44" s="71">
        <f>AVERAGE('PR (CPC)'!CK44,'78s (CPC)'!CK44)</f>
        <v>0</v>
      </c>
      <c r="CL44" s="71">
        <f>AVERAGE('PR (CPC)'!CL44,'78s (CPC)'!CL44)</f>
        <v>0</v>
      </c>
    </row>
    <row r="45" spans="1:90" ht="13.7" customHeight="1">
      <c r="A45" s="50" t="str">
        <f t="shared" si="10"/>
        <v>Dec</v>
      </c>
      <c r="B45" s="70">
        <f>AVERAGE('PR (CPC)'!B45,'78s (CPC)'!B45)</f>
        <v>0.97527322404371586</v>
      </c>
      <c r="C45" s="70">
        <f>AVERAGE('PR (CPC)'!C45,'78s (CPC)'!C45)</f>
        <v>0.69986338797814207</v>
      </c>
      <c r="D45" s="70">
        <f>AVERAGE('PR (CPC)'!D45,'78s (CPC)'!D45)</f>
        <v>0.46379781420765021</v>
      </c>
      <c r="E45" s="70">
        <f>AVERAGE('PR (CPC)'!E45,'78s (CPC)'!E45)</f>
        <v>0.26707650273224043</v>
      </c>
      <c r="F45" s="70">
        <f>AVERAGE('PR (CPC)'!F45,'78s (CPC)'!F45)</f>
        <v>0.10969945355191257</v>
      </c>
      <c r="G45" s="70">
        <f>AVERAGE('PR (CPC)'!G45,'78s (CPC)'!G45)</f>
        <v>0</v>
      </c>
      <c r="H45" s="70">
        <f>AVERAGE('PR (CPC)'!H45,'78s (CPC)'!H45)</f>
        <v>0</v>
      </c>
      <c r="I45" s="70">
        <f>AVERAGE('PR (CPC)'!I45,'78s (CPC)'!I45)</f>
        <v>0</v>
      </c>
      <c r="J45" s="68" t="str">
        <f t="shared" si="11"/>
        <v>Dec</v>
      </c>
      <c r="K45" s="70">
        <f>AVERAGE('PR (CPC)'!K45,'78s (CPC)'!K45)</f>
        <v>0.97527322404371586</v>
      </c>
      <c r="L45" s="71">
        <f>AVERAGE('PR (CPC)'!L45,'78s (CPC)'!L45)</f>
        <v>0.69986338797814207</v>
      </c>
      <c r="M45" s="71">
        <f>AVERAGE('PR (CPC)'!M45,'78s (CPC)'!M45)</f>
        <v>0.46379781420765021</v>
      </c>
      <c r="N45" s="71">
        <f>AVERAGE('PR (CPC)'!N45,'78s (CPC)'!N45)</f>
        <v>0.26707650273224043</v>
      </c>
      <c r="O45" s="71">
        <f>AVERAGE('PR (CPC)'!O45,'78s (CPC)'!O45)</f>
        <v>0.10969945355191257</v>
      </c>
      <c r="P45" s="71">
        <f>AVERAGE('PR (CPC)'!P45,'78s (CPC)'!P45)</f>
        <v>0</v>
      </c>
      <c r="Q45" s="71">
        <f>AVERAGE('PR (CPC)'!Q45,'78s (CPC)'!Q45)</f>
        <v>0</v>
      </c>
      <c r="R45" s="71">
        <f>AVERAGE('PR (CPC)'!R45,'78s (CPC)'!R45)</f>
        <v>0</v>
      </c>
      <c r="S45" s="50" t="str">
        <f t="shared" si="12"/>
        <v>Dec</v>
      </c>
      <c r="T45" s="71">
        <f>AVERAGE('PR (CPC)'!T45,'78s (CPC)'!T45)</f>
        <v>0.97527322404371586</v>
      </c>
      <c r="U45" s="71">
        <f>AVERAGE('PR (CPC)'!U45,'78s (CPC)'!U45)</f>
        <v>0.69986338797814207</v>
      </c>
      <c r="V45" s="71">
        <f>AVERAGE('PR (CPC)'!V45,'78s (CPC)'!V45)</f>
        <v>0.46379781420765021</v>
      </c>
      <c r="W45" s="71">
        <f>AVERAGE('PR (CPC)'!W45,'78s (CPC)'!W45)</f>
        <v>0.26707650273224043</v>
      </c>
      <c r="X45" s="71">
        <f>AVERAGE('PR (CPC)'!X45,'78s (CPC)'!X45)</f>
        <v>0.10969945355191257</v>
      </c>
      <c r="Y45" s="71">
        <f>AVERAGE('PR (CPC)'!Y45,'78s (CPC)'!Y45)</f>
        <v>0</v>
      </c>
      <c r="Z45" s="71">
        <f>AVERAGE('PR (CPC)'!Z45,'78s (CPC)'!Z45)</f>
        <v>0</v>
      </c>
      <c r="AA45" s="71">
        <f>AVERAGE('PR (CPC)'!AA45,'78s (CPC)'!AA45)</f>
        <v>0</v>
      </c>
      <c r="AB45" s="50" t="str">
        <f t="shared" si="13"/>
        <v>Dec</v>
      </c>
      <c r="AC45" s="71">
        <f>AVERAGE('PR (CPC)'!AC45,'78s (CPC)'!AC45)</f>
        <v>0.97527322404371586</v>
      </c>
      <c r="AD45" s="71">
        <f>AVERAGE('PR (CPC)'!AD45,'78s (CPC)'!AD45)</f>
        <v>0.69986338797814207</v>
      </c>
      <c r="AE45" s="71">
        <f>AVERAGE('PR (CPC)'!AE45,'78s (CPC)'!AE45)</f>
        <v>0.46379781420765021</v>
      </c>
      <c r="AF45" s="71">
        <f>AVERAGE('PR (CPC)'!AF45,'78s (CPC)'!AF45)</f>
        <v>0.26707650273224043</v>
      </c>
      <c r="AG45" s="71">
        <f>AVERAGE('PR (CPC)'!AG45,'78s (CPC)'!AG45)</f>
        <v>0.10969945355191257</v>
      </c>
      <c r="AH45" s="71">
        <f>AVERAGE('PR (CPC)'!AH45,'78s (CPC)'!AH45)</f>
        <v>0</v>
      </c>
      <c r="AI45" s="71">
        <f>AVERAGE('PR (CPC)'!AI45,'78s (CPC)'!AI45)</f>
        <v>0</v>
      </c>
      <c r="AJ45" s="71">
        <f>AVERAGE('PR (CPC)'!AJ45,'78s (CPC)'!AJ45)</f>
        <v>0</v>
      </c>
      <c r="AK45" s="50" t="str">
        <f t="shared" si="14"/>
        <v>Dec</v>
      </c>
      <c r="AL45" s="71">
        <f>AVERAGE('PR (CPC)'!AL45,'78s (CPC)'!AL45)</f>
        <v>0.97527322404371586</v>
      </c>
      <c r="AM45" s="71">
        <f>AVERAGE('PR (CPC)'!AM45,'78s (CPC)'!AM45)</f>
        <v>0.69986338797814207</v>
      </c>
      <c r="AN45" s="71">
        <f>AVERAGE('PR (CPC)'!AN45,'78s (CPC)'!AN45)</f>
        <v>0.46379781420765021</v>
      </c>
      <c r="AO45" s="71">
        <f>AVERAGE('PR (CPC)'!AO45,'78s (CPC)'!AO45)</f>
        <v>0.26707650273224043</v>
      </c>
      <c r="AP45" s="71">
        <f>AVERAGE('PR (CPC)'!AP45,'78s (CPC)'!AP45)</f>
        <v>0.10969945355191257</v>
      </c>
      <c r="AQ45" s="71">
        <f>AVERAGE('PR (CPC)'!AQ45,'78s (CPC)'!AQ45)</f>
        <v>0</v>
      </c>
      <c r="AR45" s="71">
        <f>AVERAGE('PR (CPC)'!AR45,'78s (CPC)'!AR45)</f>
        <v>0</v>
      </c>
      <c r="AS45" s="71">
        <f>AVERAGE('PR (CPC)'!AS45,'78s (CPC)'!AS45)</f>
        <v>0</v>
      </c>
      <c r="AT45" s="50" t="str">
        <f t="shared" si="15"/>
        <v>Dec</v>
      </c>
      <c r="AU45" s="71">
        <f>AVERAGE('PR (CPC)'!AU45,'78s (CPC)'!AU45)</f>
        <v>0.97527322404371586</v>
      </c>
      <c r="AV45" s="71">
        <f>AVERAGE('PR (CPC)'!AV45,'78s (CPC)'!AV45)</f>
        <v>0.69986338797814207</v>
      </c>
      <c r="AW45" s="71">
        <f>AVERAGE('PR (CPC)'!AW45,'78s (CPC)'!AW45)</f>
        <v>0.46379781420765021</v>
      </c>
      <c r="AX45" s="71">
        <f>AVERAGE('PR (CPC)'!AX45,'78s (CPC)'!AX45)</f>
        <v>0.26707650273224043</v>
      </c>
      <c r="AY45" s="71">
        <f>AVERAGE('PR (CPC)'!AY45,'78s (CPC)'!AY45)</f>
        <v>0.10969945355191257</v>
      </c>
      <c r="AZ45" s="71">
        <f>AVERAGE('PR (CPC)'!AZ45,'78s (CPC)'!AZ45)</f>
        <v>0</v>
      </c>
      <c r="BA45" s="71">
        <f>AVERAGE('PR (CPC)'!BA45,'78s (CPC)'!BA45)</f>
        <v>0</v>
      </c>
      <c r="BB45" s="71">
        <f>AVERAGE('PR (CPC)'!BB45,'78s (CPC)'!BB45)</f>
        <v>0</v>
      </c>
      <c r="BC45" s="50" t="str">
        <f t="shared" si="16"/>
        <v>Dec</v>
      </c>
      <c r="BD45" s="71">
        <f>AVERAGE('PR (CPC)'!BD45,'78s (CPC)'!BD45)</f>
        <v>0.97527322404371586</v>
      </c>
      <c r="BE45" s="71">
        <f>AVERAGE('PR (CPC)'!BE45,'78s (CPC)'!BE45)</f>
        <v>0.69986338797814207</v>
      </c>
      <c r="BF45" s="71">
        <f>AVERAGE('PR (CPC)'!BF45,'78s (CPC)'!BF45)</f>
        <v>0.46379781420765021</v>
      </c>
      <c r="BG45" s="71">
        <f>AVERAGE('PR (CPC)'!BG45,'78s (CPC)'!BG45)</f>
        <v>0.26707650273224043</v>
      </c>
      <c r="BH45" s="71">
        <f>AVERAGE('PR (CPC)'!BH45,'78s (CPC)'!BH45)</f>
        <v>0.10969945355191257</v>
      </c>
      <c r="BI45" s="71">
        <f>AVERAGE('PR (CPC)'!BI45,'78s (CPC)'!BI45)</f>
        <v>0</v>
      </c>
      <c r="BJ45" s="71">
        <f>AVERAGE('PR (CPC)'!BJ45,'78s (CPC)'!BJ45)</f>
        <v>0</v>
      </c>
      <c r="BK45" s="71">
        <f>AVERAGE('PR (CPC)'!BK45,'78s (CPC)'!BK45)</f>
        <v>0</v>
      </c>
      <c r="BL45" s="50" t="str">
        <f t="shared" si="17"/>
        <v>Dec</v>
      </c>
      <c r="BM45" s="71">
        <f>AVERAGE('PR (CPC)'!BM45,'78s (CPC)'!BM45)</f>
        <v>0.97527322404371586</v>
      </c>
      <c r="BN45" s="71">
        <f>AVERAGE('PR (CPC)'!BN45,'78s (CPC)'!BN45)</f>
        <v>0.69986338797814207</v>
      </c>
      <c r="BO45" s="71">
        <f>AVERAGE('PR (CPC)'!BO45,'78s (CPC)'!BO45)</f>
        <v>0.46379781420765021</v>
      </c>
      <c r="BP45" s="71">
        <f>AVERAGE('PR (CPC)'!BP45,'78s (CPC)'!BP45)</f>
        <v>0.26707650273224043</v>
      </c>
      <c r="BQ45" s="71">
        <f>AVERAGE('PR (CPC)'!BQ45,'78s (CPC)'!BQ45)</f>
        <v>0.10969945355191257</v>
      </c>
      <c r="BR45" s="71">
        <f>AVERAGE('PR (CPC)'!BR45,'78s (CPC)'!BR45)</f>
        <v>0</v>
      </c>
      <c r="BS45" s="71">
        <f>AVERAGE('PR (CPC)'!BS45,'78s (CPC)'!BS45)</f>
        <v>0</v>
      </c>
      <c r="BT45" s="71">
        <f>AVERAGE('PR (CPC)'!BT45,'78s (CPC)'!BT45)</f>
        <v>0</v>
      </c>
      <c r="BU45" s="50" t="str">
        <f t="shared" si="18"/>
        <v>Dec</v>
      </c>
      <c r="BV45" s="71">
        <f>AVERAGE('PR (CPC)'!BV45,'78s (CPC)'!BV45)</f>
        <v>0.97527322404371586</v>
      </c>
      <c r="BW45" s="71">
        <f>AVERAGE('PR (CPC)'!BW45,'78s (CPC)'!BW45)</f>
        <v>0.69986338797814207</v>
      </c>
      <c r="BX45" s="71">
        <f>AVERAGE('PR (CPC)'!BX45,'78s (CPC)'!BX45)</f>
        <v>0.46379781420765021</v>
      </c>
      <c r="BY45" s="71">
        <f>AVERAGE('PR (CPC)'!BY45,'78s (CPC)'!BY45)</f>
        <v>0.26707650273224043</v>
      </c>
      <c r="BZ45" s="71">
        <f>AVERAGE('PR (CPC)'!BZ45,'78s (CPC)'!BZ45)</f>
        <v>0.10969945355191257</v>
      </c>
      <c r="CA45" s="71">
        <f>AVERAGE('PR (CPC)'!CA45,'78s (CPC)'!CA45)</f>
        <v>0</v>
      </c>
      <c r="CB45" s="71">
        <f>AVERAGE('PR (CPC)'!CB45,'78s (CPC)'!CB45)</f>
        <v>0</v>
      </c>
      <c r="CC45" s="71">
        <f>AVERAGE('PR (CPC)'!CC45,'78s (CPC)'!CC45)</f>
        <v>0</v>
      </c>
      <c r="CD45" s="50" t="str">
        <f t="shared" si="19"/>
        <v>Dec</v>
      </c>
      <c r="CE45" s="71">
        <f>AVERAGE('PR (CPC)'!CE45,'78s (CPC)'!CE45)</f>
        <v>0.97527322404371586</v>
      </c>
      <c r="CF45" s="71">
        <f>AVERAGE('PR (CPC)'!CF45,'78s (CPC)'!CF45)</f>
        <v>0.69986338797814207</v>
      </c>
      <c r="CG45" s="71">
        <f>AVERAGE('PR (CPC)'!CG45,'78s (CPC)'!CG45)</f>
        <v>0.46379781420765021</v>
      </c>
      <c r="CH45" s="71">
        <f>AVERAGE('PR (CPC)'!CH45,'78s (CPC)'!CH45)</f>
        <v>0.26707650273224043</v>
      </c>
      <c r="CI45" s="71">
        <f>AVERAGE('PR (CPC)'!CI45,'78s (CPC)'!CI45)</f>
        <v>0.10969945355191257</v>
      </c>
      <c r="CJ45" s="71">
        <f>AVERAGE('PR (CPC)'!CJ45,'78s (CPC)'!CJ45)</f>
        <v>0</v>
      </c>
      <c r="CK45" s="71">
        <f>AVERAGE('PR (CPC)'!CK45,'78s (CPC)'!CK45)</f>
        <v>0</v>
      </c>
      <c r="CL45" s="71">
        <f>AVERAGE('PR (CPC)'!CL45,'78s (CPC)'!CL45)</f>
        <v>0</v>
      </c>
    </row>
    <row r="46" spans="1:90" ht="15.95" customHeight="1">
      <c r="A46" s="45"/>
      <c r="B46" s="44" t="s">
        <v>37</v>
      </c>
      <c r="C46" s="44" t="s">
        <v>38</v>
      </c>
      <c r="D46" s="44" t="s">
        <v>39</v>
      </c>
      <c r="E46" s="44" t="s">
        <v>40</v>
      </c>
      <c r="F46" s="44" t="s">
        <v>41</v>
      </c>
      <c r="G46" s="44" t="s">
        <v>42</v>
      </c>
      <c r="H46" s="44" t="s">
        <v>43</v>
      </c>
      <c r="I46" s="44" t="s">
        <v>44</v>
      </c>
      <c r="J46" s="72"/>
      <c r="K46" s="44" t="s">
        <v>38</v>
      </c>
      <c r="L46" s="64" t="s">
        <v>39</v>
      </c>
      <c r="M46" s="64" t="s">
        <v>40</v>
      </c>
      <c r="N46" s="64" t="s">
        <v>41</v>
      </c>
      <c r="O46" s="64" t="s">
        <v>42</v>
      </c>
      <c r="P46" s="64" t="s">
        <v>43</v>
      </c>
      <c r="Q46" s="64" t="s">
        <v>44</v>
      </c>
      <c r="R46" s="64" t="s">
        <v>45</v>
      </c>
      <c r="S46" s="45"/>
      <c r="T46" s="64" t="s">
        <v>39</v>
      </c>
      <c r="U46" s="64" t="s">
        <v>40</v>
      </c>
      <c r="V46" s="64" t="s">
        <v>41</v>
      </c>
      <c r="W46" s="64" t="s">
        <v>42</v>
      </c>
      <c r="X46" s="64" t="s">
        <v>43</v>
      </c>
      <c r="Y46" s="64" t="s">
        <v>44</v>
      </c>
      <c r="Z46" s="64" t="s">
        <v>45</v>
      </c>
      <c r="AA46" s="64" t="s">
        <v>46</v>
      </c>
      <c r="AB46" s="45"/>
      <c r="AC46" s="64" t="s">
        <v>40</v>
      </c>
      <c r="AD46" s="64" t="s">
        <v>41</v>
      </c>
      <c r="AE46" s="64" t="s">
        <v>42</v>
      </c>
      <c r="AF46" s="64" t="s">
        <v>43</v>
      </c>
      <c r="AG46" s="64" t="s">
        <v>44</v>
      </c>
      <c r="AH46" s="64" t="s">
        <v>45</v>
      </c>
      <c r="AI46" s="64" t="s">
        <v>46</v>
      </c>
      <c r="AJ46" s="64" t="s">
        <v>81</v>
      </c>
      <c r="AK46" s="45"/>
      <c r="AL46" s="64" t="s">
        <v>41</v>
      </c>
      <c r="AM46" s="64" t="s">
        <v>42</v>
      </c>
      <c r="AN46" s="64" t="s">
        <v>43</v>
      </c>
      <c r="AO46" s="64" t="s">
        <v>44</v>
      </c>
      <c r="AP46" s="64" t="s">
        <v>45</v>
      </c>
      <c r="AQ46" s="64" t="s">
        <v>46</v>
      </c>
      <c r="AR46" s="64" t="s">
        <v>81</v>
      </c>
      <c r="AS46" s="64" t="s">
        <v>82</v>
      </c>
      <c r="AT46" s="45"/>
      <c r="AU46" s="64" t="s">
        <v>42</v>
      </c>
      <c r="AV46" s="64" t="s">
        <v>43</v>
      </c>
      <c r="AW46" s="64" t="s">
        <v>44</v>
      </c>
      <c r="AX46" s="64" t="s">
        <v>45</v>
      </c>
      <c r="AY46" s="64" t="s">
        <v>46</v>
      </c>
      <c r="AZ46" s="64" t="s">
        <v>81</v>
      </c>
      <c r="BA46" s="64" t="s">
        <v>82</v>
      </c>
      <c r="BB46" s="64" t="s">
        <v>83</v>
      </c>
      <c r="BC46" s="45"/>
      <c r="BD46" s="64" t="s">
        <v>43</v>
      </c>
      <c r="BE46" s="64" t="s">
        <v>44</v>
      </c>
      <c r="BF46" s="64" t="s">
        <v>45</v>
      </c>
      <c r="BG46" s="64" t="s">
        <v>46</v>
      </c>
      <c r="BH46" s="64" t="s">
        <v>81</v>
      </c>
      <c r="BI46" s="64" t="s">
        <v>82</v>
      </c>
      <c r="BJ46" s="64" t="s">
        <v>83</v>
      </c>
      <c r="BK46" s="64" t="s">
        <v>84</v>
      </c>
      <c r="BL46" s="45"/>
      <c r="BM46" s="64" t="s">
        <v>44</v>
      </c>
      <c r="BN46" s="64" t="s">
        <v>45</v>
      </c>
      <c r="BO46" s="64" t="s">
        <v>46</v>
      </c>
      <c r="BP46" s="64" t="s">
        <v>81</v>
      </c>
      <c r="BQ46" s="64" t="s">
        <v>82</v>
      </c>
      <c r="BR46" s="64" t="s">
        <v>83</v>
      </c>
      <c r="BS46" s="64" t="s">
        <v>84</v>
      </c>
      <c r="BT46" s="64" t="s">
        <v>85</v>
      </c>
      <c r="BU46" s="45"/>
      <c r="BV46" s="64" t="s">
        <v>45</v>
      </c>
      <c r="BW46" s="64" t="s">
        <v>46</v>
      </c>
      <c r="BX46" s="64" t="s">
        <v>81</v>
      </c>
      <c r="BY46" s="64" t="s">
        <v>82</v>
      </c>
      <c r="BZ46" s="64" t="s">
        <v>83</v>
      </c>
      <c r="CA46" s="64" t="s">
        <v>84</v>
      </c>
      <c r="CB46" s="64" t="s">
        <v>85</v>
      </c>
      <c r="CC46" s="64" t="s">
        <v>86</v>
      </c>
      <c r="CD46" s="45"/>
      <c r="CE46" s="64" t="s">
        <v>46</v>
      </c>
      <c r="CF46" s="64" t="s">
        <v>81</v>
      </c>
      <c r="CG46" s="64" t="s">
        <v>82</v>
      </c>
      <c r="CH46" s="64" t="s">
        <v>83</v>
      </c>
      <c r="CI46" s="64" t="s">
        <v>84</v>
      </c>
      <c r="CJ46" s="64" t="s">
        <v>85</v>
      </c>
      <c r="CK46" s="64" t="s">
        <v>86</v>
      </c>
      <c r="CL46" s="64" t="s">
        <v>87</v>
      </c>
    </row>
    <row r="47" spans="1:90" ht="13.7" customHeight="1">
      <c r="A47" s="50" t="str">
        <f t="shared" ref="A47:A58" si="20">A34</f>
        <v>Jan</v>
      </c>
      <c r="B47" s="41">
        <f t="shared" ref="B47:B58" si="21">ROUND(B34*B8,0)</f>
        <v>703</v>
      </c>
      <c r="C47" s="41">
        <f t="shared" ref="C47:C58" si="22">ROUND(C34*B8,0)</f>
        <v>470</v>
      </c>
      <c r="D47" s="41">
        <f>ROUND(D34*B8,0)</f>
        <v>275</v>
      </c>
      <c r="E47" s="41">
        <f t="shared" ref="E47:E58" si="23">ROUND(E34*B8,0)</f>
        <v>118</v>
      </c>
      <c r="F47" s="41">
        <f t="shared" ref="F47:F58" si="24">ROUND(F34*B8,0)</f>
        <v>0</v>
      </c>
      <c r="G47" s="41">
        <f t="shared" ref="G47:G58" si="25">ROUND(G34*B8,0)</f>
        <v>0</v>
      </c>
      <c r="H47" s="41">
        <f t="shared" ref="H47:H58" si="26">ROUND(H34*B8,0)</f>
        <v>0</v>
      </c>
      <c r="I47" s="41">
        <f t="shared" ref="I47:I58" si="27">ROUND(I34*B8,0)</f>
        <v>0</v>
      </c>
      <c r="J47" s="68" t="str">
        <f t="shared" ref="J47:J58" si="28">J34</f>
        <v>Jan</v>
      </c>
      <c r="K47" s="41">
        <f t="shared" ref="K47:K58" si="29">ROUND(K34*K8,0)</f>
        <v>703</v>
      </c>
      <c r="L47" s="69">
        <f t="shared" ref="L47:L58" si="30">ROUND(L34*K8,0)</f>
        <v>470</v>
      </c>
      <c r="M47" s="69">
        <f>ROUND(M34*K8,0)</f>
        <v>275</v>
      </c>
      <c r="N47" s="69">
        <f t="shared" ref="N47:N58" si="31">ROUND(N34*K8,0)</f>
        <v>118</v>
      </c>
      <c r="O47" s="69">
        <f t="shared" ref="O47:O58" si="32">ROUND(O34*K8,0)</f>
        <v>0</v>
      </c>
      <c r="P47" s="69">
        <f t="shared" ref="P47:P58" si="33">ROUND(P34*K8,0)</f>
        <v>0</v>
      </c>
      <c r="Q47" s="69">
        <f t="shared" ref="Q47:Q58" si="34">ROUND(Q34*K8,0)</f>
        <v>0</v>
      </c>
      <c r="R47" s="69">
        <f t="shared" ref="R47:R58" si="35">ROUND(R34*K8,0)</f>
        <v>0</v>
      </c>
      <c r="S47" s="50" t="str">
        <f t="shared" ref="S47:S58" si="36">S34</f>
        <v>Jan</v>
      </c>
      <c r="T47" s="69">
        <f t="shared" ref="T47:T58" si="37">ROUND(T34*T8,0)</f>
        <v>703</v>
      </c>
      <c r="U47" s="69">
        <f t="shared" ref="U47:U58" si="38">ROUND(U34*T8,0)</f>
        <v>470</v>
      </c>
      <c r="V47" s="69">
        <f>ROUND(V34*T8,0)</f>
        <v>275</v>
      </c>
      <c r="W47" s="69">
        <f t="shared" ref="W47:W58" si="39">ROUND(W34*T8,0)</f>
        <v>118</v>
      </c>
      <c r="X47" s="69">
        <f t="shared" ref="X47:X58" si="40">ROUND(X34*T8,0)</f>
        <v>0</v>
      </c>
      <c r="Y47" s="69">
        <f t="shared" ref="Y47:Y58" si="41">ROUND(Y34*T8,0)</f>
        <v>0</v>
      </c>
      <c r="Z47" s="69">
        <f t="shared" ref="Z47:Z58" si="42">ROUND(Z34*T8,0)</f>
        <v>0</v>
      </c>
      <c r="AA47" s="69">
        <f t="shared" ref="AA47:AA58" si="43">ROUND(AA34*T8,0)</f>
        <v>0</v>
      </c>
      <c r="AB47" s="50" t="str">
        <f t="shared" ref="AB47:AB58" si="44">AB34</f>
        <v>Jan</v>
      </c>
      <c r="AC47" s="69">
        <f t="shared" ref="AC47:AC58" si="45">ROUND(AC34*AC8,0)</f>
        <v>703</v>
      </c>
      <c r="AD47" s="69">
        <f t="shared" ref="AD47:AD58" si="46">ROUND(AD34*AC8,0)</f>
        <v>470</v>
      </c>
      <c r="AE47" s="69">
        <f>ROUND(AE34*AC8,0)</f>
        <v>275</v>
      </c>
      <c r="AF47" s="69">
        <f t="shared" ref="AF47:AF58" si="47">ROUND(AF34*AC8,0)</f>
        <v>118</v>
      </c>
      <c r="AG47" s="69">
        <f t="shared" ref="AG47:AG58" si="48">ROUND(AG34*AC8,0)</f>
        <v>0</v>
      </c>
      <c r="AH47" s="69">
        <f t="shared" ref="AH47:AH58" si="49">ROUND(AH34*AC8,0)</f>
        <v>0</v>
      </c>
      <c r="AI47" s="69">
        <f t="shared" ref="AI47:AI58" si="50">ROUND(AI34*AC8,0)</f>
        <v>0</v>
      </c>
      <c r="AJ47" s="69">
        <f t="shared" ref="AJ47:AJ58" si="51">ROUND(AJ34*AC8,0)</f>
        <v>0</v>
      </c>
      <c r="AK47" s="50" t="str">
        <f t="shared" ref="AK47:AK58" si="52">AK34</f>
        <v>Jan</v>
      </c>
      <c r="AL47" s="69">
        <f t="shared" ref="AL47:AL58" si="53">ROUND(AL34*AL8,0)</f>
        <v>703</v>
      </c>
      <c r="AM47" s="69">
        <f t="shared" ref="AM47:AM58" si="54">ROUND(AM34*AL8,0)</f>
        <v>470</v>
      </c>
      <c r="AN47" s="69">
        <f>ROUND(AN34*AL8,0)</f>
        <v>275</v>
      </c>
      <c r="AO47" s="69">
        <f t="shared" ref="AO47:AO58" si="55">ROUND(AO34*AL8,0)</f>
        <v>118</v>
      </c>
      <c r="AP47" s="69">
        <f t="shared" ref="AP47:AP58" si="56">ROUND(AP34*AL8,0)</f>
        <v>0</v>
      </c>
      <c r="AQ47" s="69">
        <f t="shared" ref="AQ47:AQ58" si="57">ROUND(AQ34*AL8,0)</f>
        <v>0</v>
      </c>
      <c r="AR47" s="69">
        <f t="shared" ref="AR47:AR58" si="58">ROUND(AR34*AL8,0)</f>
        <v>0</v>
      </c>
      <c r="AS47" s="69">
        <f t="shared" ref="AS47:AS58" si="59">ROUND(AS34*AL8,0)</f>
        <v>0</v>
      </c>
      <c r="AT47" s="50" t="str">
        <f t="shared" ref="AT47:AT58" si="60">AT34</f>
        <v>Jan</v>
      </c>
      <c r="AU47" s="69">
        <f t="shared" ref="AU47:AU58" si="61">ROUND(AU34*AU8,0)</f>
        <v>703</v>
      </c>
      <c r="AV47" s="69">
        <f t="shared" ref="AV47:AV58" si="62">ROUND(AV34*AU8,0)</f>
        <v>470</v>
      </c>
      <c r="AW47" s="69">
        <f>ROUND(AW34*AU8,0)</f>
        <v>275</v>
      </c>
      <c r="AX47" s="69">
        <f t="shared" ref="AX47:AX58" si="63">ROUND(AX34*AU8,0)</f>
        <v>118</v>
      </c>
      <c r="AY47" s="69">
        <f t="shared" ref="AY47:AY58" si="64">ROUND(AY34*AU8,0)</f>
        <v>0</v>
      </c>
      <c r="AZ47" s="69">
        <f t="shared" ref="AZ47:AZ58" si="65">ROUND(AZ34*AU8,0)</f>
        <v>0</v>
      </c>
      <c r="BA47" s="69">
        <f t="shared" ref="BA47:BA58" si="66">ROUND(BA34*AU8,0)</f>
        <v>0</v>
      </c>
      <c r="BB47" s="69">
        <f t="shared" ref="BB47:BB58" si="67">ROUND(BB34*AU8,0)</f>
        <v>0</v>
      </c>
      <c r="BC47" s="50" t="str">
        <f t="shared" ref="BC47:BC58" si="68">BC34</f>
        <v>Jan</v>
      </c>
      <c r="BD47" s="69">
        <f t="shared" ref="BD47:BD58" si="69">ROUND(BD34*BD8,0)</f>
        <v>703</v>
      </c>
      <c r="BE47" s="69">
        <f t="shared" ref="BE47:BE58" si="70">ROUND(BE34*BD8,0)</f>
        <v>470</v>
      </c>
      <c r="BF47" s="69">
        <f>ROUND(BF34*BD8,0)</f>
        <v>275</v>
      </c>
      <c r="BG47" s="69">
        <f t="shared" ref="BG47:BG58" si="71">ROUND(BG34*BD8,0)</f>
        <v>118</v>
      </c>
      <c r="BH47" s="69">
        <f t="shared" ref="BH47:BH58" si="72">ROUND(BH34*BD8,0)</f>
        <v>0</v>
      </c>
      <c r="BI47" s="69">
        <f t="shared" ref="BI47:BI58" si="73">ROUND(BI34*BD8,0)</f>
        <v>0</v>
      </c>
      <c r="BJ47" s="69">
        <f t="shared" ref="BJ47:BJ58" si="74">ROUND(BJ34*BD8,0)</f>
        <v>0</v>
      </c>
      <c r="BK47" s="69">
        <f t="shared" ref="BK47:BK58" si="75">ROUND(BK34*BD8,0)</f>
        <v>0</v>
      </c>
      <c r="BL47" s="50" t="str">
        <f t="shared" ref="BL47:BL58" si="76">BL34</f>
        <v>Jan</v>
      </c>
      <c r="BM47" s="69">
        <f t="shared" ref="BM47:BM58" si="77">ROUND(BM34*BM8,0)</f>
        <v>703</v>
      </c>
      <c r="BN47" s="69">
        <f t="shared" ref="BN47:BN58" si="78">ROUND(BN34*BM8,0)</f>
        <v>470</v>
      </c>
      <c r="BO47" s="69">
        <f>ROUND(BO34*BM8,0)</f>
        <v>275</v>
      </c>
      <c r="BP47" s="69">
        <f t="shared" ref="BP47:BP58" si="79">ROUND(BP34*BM8,0)</f>
        <v>118</v>
      </c>
      <c r="BQ47" s="69">
        <f t="shared" ref="BQ47:BQ58" si="80">ROUND(BQ34*BM8,0)</f>
        <v>0</v>
      </c>
      <c r="BR47" s="69">
        <f t="shared" ref="BR47:BR58" si="81">ROUND(BR34*BM8,0)</f>
        <v>0</v>
      </c>
      <c r="BS47" s="69">
        <f t="shared" ref="BS47:BS58" si="82">ROUND(BS34*BM8,0)</f>
        <v>0</v>
      </c>
      <c r="BT47" s="69">
        <f t="shared" ref="BT47:BT58" si="83">ROUND(BT34*BM8,0)</f>
        <v>0</v>
      </c>
      <c r="BU47" s="50" t="str">
        <f t="shared" ref="BU47:BU58" si="84">BU34</f>
        <v>Jan</v>
      </c>
      <c r="BV47" s="69">
        <f t="shared" ref="BV47:BV58" si="85">ROUND(BV34*BV8,0)</f>
        <v>703</v>
      </c>
      <c r="BW47" s="69">
        <f t="shared" ref="BW47:BW58" si="86">ROUND(BW34*BV8,0)</f>
        <v>470</v>
      </c>
      <c r="BX47" s="69">
        <f>ROUND(BX34*BV8,0)</f>
        <v>275</v>
      </c>
      <c r="BY47" s="69">
        <f t="shared" ref="BY47:BY58" si="87">ROUND(BY34*BV8,0)</f>
        <v>118</v>
      </c>
      <c r="BZ47" s="69">
        <f t="shared" ref="BZ47:BZ58" si="88">ROUND(BZ34*BV8,0)</f>
        <v>0</v>
      </c>
      <c r="CA47" s="69">
        <f t="shared" ref="CA47:CA58" si="89">ROUND(CA34*BV8,0)</f>
        <v>0</v>
      </c>
      <c r="CB47" s="69">
        <f t="shared" ref="CB47:CB58" si="90">ROUND(CB34*BV8,0)</f>
        <v>0</v>
      </c>
      <c r="CC47" s="69">
        <f t="shared" ref="CC47:CC58" si="91">ROUND(CC34*BV8,0)</f>
        <v>0</v>
      </c>
      <c r="CD47" s="50" t="str">
        <f t="shared" ref="CD47:CD58" si="92">CD34</f>
        <v>Jan</v>
      </c>
      <c r="CE47" s="69">
        <f t="shared" ref="CE47:CE58" si="93">ROUND(CE34*CE8,0)</f>
        <v>703</v>
      </c>
      <c r="CF47" s="69">
        <f t="shared" ref="CF47:CF58" si="94">ROUND(CF34*CE8,0)</f>
        <v>470</v>
      </c>
      <c r="CG47" s="69">
        <f>ROUND(CG34*CE8,0)</f>
        <v>275</v>
      </c>
      <c r="CH47" s="69">
        <f t="shared" ref="CH47:CH58" si="95">ROUND(CH34*CE8,0)</f>
        <v>118</v>
      </c>
      <c r="CI47" s="69">
        <f t="shared" ref="CI47:CI58" si="96">ROUND(CI34*CE8,0)</f>
        <v>0</v>
      </c>
      <c r="CJ47" s="69">
        <f t="shared" ref="CJ47:CJ58" si="97">ROUND(CJ34*CE8,0)</f>
        <v>0</v>
      </c>
      <c r="CK47" s="69">
        <f t="shared" ref="CK47:CK58" si="98">ROUND(CK34*CE8,0)</f>
        <v>0</v>
      </c>
      <c r="CL47" s="69">
        <f t="shared" ref="CL47:CL58" si="99">ROUND(CL34*CE8,0)</f>
        <v>0</v>
      </c>
    </row>
    <row r="48" spans="1:90" ht="13.7" customHeight="1">
      <c r="A48" s="50" t="str">
        <f t="shared" si="20"/>
        <v>Feb</v>
      </c>
      <c r="B48" s="41">
        <f t="shared" si="21"/>
        <v>724</v>
      </c>
      <c r="C48" s="41">
        <f t="shared" si="22"/>
        <v>488</v>
      </c>
      <c r="D48" s="41">
        <f t="shared" ref="D48:D58" si="100">ROUND(D35*B$8,0)</f>
        <v>290</v>
      </c>
      <c r="E48" s="41">
        <f t="shared" si="23"/>
        <v>130</v>
      </c>
      <c r="F48" s="41">
        <f t="shared" si="24"/>
        <v>8</v>
      </c>
      <c r="G48" s="41">
        <f t="shared" si="25"/>
        <v>0</v>
      </c>
      <c r="H48" s="41">
        <f t="shared" si="26"/>
        <v>0</v>
      </c>
      <c r="I48" s="41">
        <f t="shared" si="27"/>
        <v>0</v>
      </c>
      <c r="J48" s="68" t="str">
        <f t="shared" si="28"/>
        <v>Feb</v>
      </c>
      <c r="K48" s="41">
        <f t="shared" si="29"/>
        <v>724</v>
      </c>
      <c r="L48" s="69">
        <f t="shared" si="30"/>
        <v>488</v>
      </c>
      <c r="M48" s="69">
        <f t="shared" ref="M48:M58" si="101">ROUND(M35*K$8,0)</f>
        <v>290</v>
      </c>
      <c r="N48" s="69">
        <f t="shared" si="31"/>
        <v>130</v>
      </c>
      <c r="O48" s="69">
        <f t="shared" si="32"/>
        <v>8</v>
      </c>
      <c r="P48" s="69">
        <f t="shared" si="33"/>
        <v>0</v>
      </c>
      <c r="Q48" s="69">
        <f t="shared" si="34"/>
        <v>0</v>
      </c>
      <c r="R48" s="69">
        <f t="shared" si="35"/>
        <v>0</v>
      </c>
      <c r="S48" s="50" t="str">
        <f t="shared" si="36"/>
        <v>Feb</v>
      </c>
      <c r="T48" s="69">
        <f t="shared" si="37"/>
        <v>724</v>
      </c>
      <c r="U48" s="69">
        <f t="shared" si="38"/>
        <v>488</v>
      </c>
      <c r="V48" s="69">
        <f t="shared" ref="V48:V58" si="102">ROUND(V35*T$8,0)</f>
        <v>290</v>
      </c>
      <c r="W48" s="69">
        <f t="shared" si="39"/>
        <v>130</v>
      </c>
      <c r="X48" s="69">
        <f t="shared" si="40"/>
        <v>8</v>
      </c>
      <c r="Y48" s="69">
        <f t="shared" si="41"/>
        <v>0</v>
      </c>
      <c r="Z48" s="69">
        <f t="shared" si="42"/>
        <v>0</v>
      </c>
      <c r="AA48" s="69">
        <f t="shared" si="43"/>
        <v>0</v>
      </c>
      <c r="AB48" s="50" t="str">
        <f t="shared" si="44"/>
        <v>Feb</v>
      </c>
      <c r="AC48" s="69">
        <f t="shared" si="45"/>
        <v>724</v>
      </c>
      <c r="AD48" s="69">
        <f t="shared" si="46"/>
        <v>488</v>
      </c>
      <c r="AE48" s="69">
        <f t="shared" ref="AE48:AE58" si="103">ROUND(AE35*AC$8,0)</f>
        <v>290</v>
      </c>
      <c r="AF48" s="69">
        <f t="shared" si="47"/>
        <v>130</v>
      </c>
      <c r="AG48" s="69">
        <f t="shared" si="48"/>
        <v>8</v>
      </c>
      <c r="AH48" s="69">
        <f t="shared" si="49"/>
        <v>0</v>
      </c>
      <c r="AI48" s="69">
        <f t="shared" si="50"/>
        <v>0</v>
      </c>
      <c r="AJ48" s="69">
        <f t="shared" si="51"/>
        <v>0</v>
      </c>
      <c r="AK48" s="50" t="str">
        <f t="shared" si="52"/>
        <v>Feb</v>
      </c>
      <c r="AL48" s="69">
        <f t="shared" si="53"/>
        <v>724</v>
      </c>
      <c r="AM48" s="69">
        <f t="shared" si="54"/>
        <v>488</v>
      </c>
      <c r="AN48" s="69">
        <f t="shared" ref="AN48:AN58" si="104">ROUND(AN35*AL$8,0)</f>
        <v>290</v>
      </c>
      <c r="AO48" s="69">
        <f t="shared" si="55"/>
        <v>130</v>
      </c>
      <c r="AP48" s="69">
        <f t="shared" si="56"/>
        <v>8</v>
      </c>
      <c r="AQ48" s="69">
        <f t="shared" si="57"/>
        <v>0</v>
      </c>
      <c r="AR48" s="69">
        <f t="shared" si="58"/>
        <v>0</v>
      </c>
      <c r="AS48" s="69">
        <f t="shared" si="59"/>
        <v>0</v>
      </c>
      <c r="AT48" s="50" t="str">
        <f t="shared" si="60"/>
        <v>Feb</v>
      </c>
      <c r="AU48" s="69">
        <f t="shared" si="61"/>
        <v>724</v>
      </c>
      <c r="AV48" s="69">
        <f t="shared" si="62"/>
        <v>488</v>
      </c>
      <c r="AW48" s="69">
        <f t="shared" ref="AW48:AW58" si="105">ROUND(AW35*AU$8,0)</f>
        <v>290</v>
      </c>
      <c r="AX48" s="69">
        <f t="shared" si="63"/>
        <v>130</v>
      </c>
      <c r="AY48" s="69">
        <f t="shared" si="64"/>
        <v>8</v>
      </c>
      <c r="AZ48" s="69">
        <f t="shared" si="65"/>
        <v>0</v>
      </c>
      <c r="BA48" s="69">
        <f t="shared" si="66"/>
        <v>0</v>
      </c>
      <c r="BB48" s="69">
        <f t="shared" si="67"/>
        <v>0</v>
      </c>
      <c r="BC48" s="50" t="str">
        <f t="shared" si="68"/>
        <v>Feb</v>
      </c>
      <c r="BD48" s="69">
        <f t="shared" si="69"/>
        <v>724</v>
      </c>
      <c r="BE48" s="69">
        <f t="shared" si="70"/>
        <v>488</v>
      </c>
      <c r="BF48" s="69">
        <f t="shared" ref="BF48:BF58" si="106">ROUND(BF35*BD$8,0)</f>
        <v>290</v>
      </c>
      <c r="BG48" s="69">
        <f t="shared" si="71"/>
        <v>130</v>
      </c>
      <c r="BH48" s="69">
        <f t="shared" si="72"/>
        <v>8</v>
      </c>
      <c r="BI48" s="69">
        <f t="shared" si="73"/>
        <v>0</v>
      </c>
      <c r="BJ48" s="69">
        <f t="shared" si="74"/>
        <v>0</v>
      </c>
      <c r="BK48" s="69">
        <f t="shared" si="75"/>
        <v>0</v>
      </c>
      <c r="BL48" s="50" t="str">
        <f t="shared" si="76"/>
        <v>Feb</v>
      </c>
      <c r="BM48" s="69">
        <f t="shared" si="77"/>
        <v>724</v>
      </c>
      <c r="BN48" s="69">
        <f t="shared" si="78"/>
        <v>488</v>
      </c>
      <c r="BO48" s="69">
        <f t="shared" ref="BO48:BO58" si="107">ROUND(BO35*BM$8,0)</f>
        <v>290</v>
      </c>
      <c r="BP48" s="69">
        <f t="shared" si="79"/>
        <v>130</v>
      </c>
      <c r="BQ48" s="69">
        <f t="shared" si="80"/>
        <v>8</v>
      </c>
      <c r="BR48" s="69">
        <f t="shared" si="81"/>
        <v>0</v>
      </c>
      <c r="BS48" s="69">
        <f t="shared" si="82"/>
        <v>0</v>
      </c>
      <c r="BT48" s="69">
        <f t="shared" si="83"/>
        <v>0</v>
      </c>
      <c r="BU48" s="50" t="str">
        <f t="shared" si="84"/>
        <v>Feb</v>
      </c>
      <c r="BV48" s="69">
        <f t="shared" si="85"/>
        <v>724</v>
      </c>
      <c r="BW48" s="69">
        <f t="shared" si="86"/>
        <v>488</v>
      </c>
      <c r="BX48" s="69">
        <f t="shared" ref="BX48:BX58" si="108">ROUND(BX35*BV$8,0)</f>
        <v>290</v>
      </c>
      <c r="BY48" s="69">
        <f t="shared" si="87"/>
        <v>130</v>
      </c>
      <c r="BZ48" s="69">
        <f t="shared" si="88"/>
        <v>8</v>
      </c>
      <c r="CA48" s="69">
        <f t="shared" si="89"/>
        <v>0</v>
      </c>
      <c r="CB48" s="69">
        <f t="shared" si="90"/>
        <v>0</v>
      </c>
      <c r="CC48" s="69">
        <f t="shared" si="91"/>
        <v>0</v>
      </c>
      <c r="CD48" s="50" t="str">
        <f t="shared" si="92"/>
        <v>Feb</v>
      </c>
      <c r="CE48" s="69">
        <f t="shared" si="93"/>
        <v>724</v>
      </c>
      <c r="CF48" s="69">
        <f t="shared" si="94"/>
        <v>488</v>
      </c>
      <c r="CG48" s="69">
        <f t="shared" ref="CG48:CG58" si="109">ROUND(CG35*CE$8,0)</f>
        <v>290</v>
      </c>
      <c r="CH48" s="69">
        <f t="shared" si="95"/>
        <v>130</v>
      </c>
      <c r="CI48" s="69">
        <f t="shared" si="96"/>
        <v>8</v>
      </c>
      <c r="CJ48" s="69">
        <f t="shared" si="97"/>
        <v>0</v>
      </c>
      <c r="CK48" s="69">
        <f t="shared" si="98"/>
        <v>0</v>
      </c>
      <c r="CL48" s="69">
        <f t="shared" si="99"/>
        <v>0</v>
      </c>
    </row>
    <row r="49" spans="1:90" ht="13.7" customHeight="1">
      <c r="A49" s="50" t="str">
        <f t="shared" si="20"/>
        <v>Mar</v>
      </c>
      <c r="B49" s="41">
        <f t="shared" si="21"/>
        <v>746</v>
      </c>
      <c r="C49" s="41">
        <f t="shared" si="22"/>
        <v>506</v>
      </c>
      <c r="D49" s="41">
        <f t="shared" si="100"/>
        <v>305</v>
      </c>
      <c r="E49" s="41">
        <f t="shared" si="23"/>
        <v>142</v>
      </c>
      <c r="F49" s="41">
        <f t="shared" si="24"/>
        <v>17</v>
      </c>
      <c r="G49" s="41">
        <f t="shared" si="25"/>
        <v>0</v>
      </c>
      <c r="H49" s="41">
        <f t="shared" si="26"/>
        <v>0</v>
      </c>
      <c r="I49" s="41">
        <f t="shared" si="27"/>
        <v>0</v>
      </c>
      <c r="J49" s="68" t="str">
        <f t="shared" si="28"/>
        <v>Mar</v>
      </c>
      <c r="K49" s="41">
        <f t="shared" si="29"/>
        <v>746</v>
      </c>
      <c r="L49" s="69">
        <f t="shared" si="30"/>
        <v>506</v>
      </c>
      <c r="M49" s="69">
        <f t="shared" si="101"/>
        <v>305</v>
      </c>
      <c r="N49" s="69">
        <f t="shared" si="31"/>
        <v>142</v>
      </c>
      <c r="O49" s="69">
        <f t="shared" si="32"/>
        <v>17</v>
      </c>
      <c r="P49" s="69">
        <f t="shared" si="33"/>
        <v>0</v>
      </c>
      <c r="Q49" s="69">
        <f t="shared" si="34"/>
        <v>0</v>
      </c>
      <c r="R49" s="69">
        <f t="shared" si="35"/>
        <v>0</v>
      </c>
      <c r="S49" s="50" t="str">
        <f t="shared" si="36"/>
        <v>Mar</v>
      </c>
      <c r="T49" s="69">
        <f t="shared" si="37"/>
        <v>746</v>
      </c>
      <c r="U49" s="69">
        <f t="shared" si="38"/>
        <v>506</v>
      </c>
      <c r="V49" s="69">
        <f t="shared" si="102"/>
        <v>305</v>
      </c>
      <c r="W49" s="69">
        <f t="shared" si="39"/>
        <v>142</v>
      </c>
      <c r="X49" s="69">
        <f t="shared" si="40"/>
        <v>17</v>
      </c>
      <c r="Y49" s="69">
        <f t="shared" si="41"/>
        <v>0</v>
      </c>
      <c r="Z49" s="69">
        <f t="shared" si="42"/>
        <v>0</v>
      </c>
      <c r="AA49" s="69">
        <f t="shared" si="43"/>
        <v>0</v>
      </c>
      <c r="AB49" s="50" t="str">
        <f t="shared" si="44"/>
        <v>Mar</v>
      </c>
      <c r="AC49" s="69">
        <f t="shared" si="45"/>
        <v>746</v>
      </c>
      <c r="AD49" s="69">
        <f t="shared" si="46"/>
        <v>506</v>
      </c>
      <c r="AE49" s="69">
        <f t="shared" si="103"/>
        <v>305</v>
      </c>
      <c r="AF49" s="69">
        <f t="shared" si="47"/>
        <v>142</v>
      </c>
      <c r="AG49" s="69">
        <f t="shared" si="48"/>
        <v>17</v>
      </c>
      <c r="AH49" s="69">
        <f t="shared" si="49"/>
        <v>0</v>
      </c>
      <c r="AI49" s="69">
        <f t="shared" si="50"/>
        <v>0</v>
      </c>
      <c r="AJ49" s="69">
        <f t="shared" si="51"/>
        <v>0</v>
      </c>
      <c r="AK49" s="50" t="str">
        <f t="shared" si="52"/>
        <v>Mar</v>
      </c>
      <c r="AL49" s="69">
        <f t="shared" si="53"/>
        <v>746</v>
      </c>
      <c r="AM49" s="69">
        <f t="shared" si="54"/>
        <v>506</v>
      </c>
      <c r="AN49" s="69">
        <f t="shared" si="104"/>
        <v>305</v>
      </c>
      <c r="AO49" s="69">
        <f t="shared" si="55"/>
        <v>142</v>
      </c>
      <c r="AP49" s="69">
        <f t="shared" si="56"/>
        <v>17</v>
      </c>
      <c r="AQ49" s="69">
        <f t="shared" si="57"/>
        <v>0</v>
      </c>
      <c r="AR49" s="69">
        <f t="shared" si="58"/>
        <v>0</v>
      </c>
      <c r="AS49" s="69">
        <f t="shared" si="59"/>
        <v>0</v>
      </c>
      <c r="AT49" s="50" t="str">
        <f t="shared" si="60"/>
        <v>Mar</v>
      </c>
      <c r="AU49" s="69">
        <f t="shared" si="61"/>
        <v>746</v>
      </c>
      <c r="AV49" s="69">
        <f t="shared" si="62"/>
        <v>506</v>
      </c>
      <c r="AW49" s="69">
        <f t="shared" si="105"/>
        <v>305</v>
      </c>
      <c r="AX49" s="69">
        <f t="shared" si="63"/>
        <v>142</v>
      </c>
      <c r="AY49" s="69">
        <f t="shared" si="64"/>
        <v>17</v>
      </c>
      <c r="AZ49" s="69">
        <f t="shared" si="65"/>
        <v>0</v>
      </c>
      <c r="BA49" s="69">
        <f t="shared" si="66"/>
        <v>0</v>
      </c>
      <c r="BB49" s="69">
        <f t="shared" si="67"/>
        <v>0</v>
      </c>
      <c r="BC49" s="50" t="str">
        <f t="shared" si="68"/>
        <v>Mar</v>
      </c>
      <c r="BD49" s="69">
        <f t="shared" si="69"/>
        <v>746</v>
      </c>
      <c r="BE49" s="69">
        <f t="shared" si="70"/>
        <v>506</v>
      </c>
      <c r="BF49" s="69">
        <f t="shared" si="106"/>
        <v>305</v>
      </c>
      <c r="BG49" s="69">
        <f t="shared" si="71"/>
        <v>142</v>
      </c>
      <c r="BH49" s="69">
        <f t="shared" si="72"/>
        <v>17</v>
      </c>
      <c r="BI49" s="69">
        <f t="shared" si="73"/>
        <v>0</v>
      </c>
      <c r="BJ49" s="69">
        <f t="shared" si="74"/>
        <v>0</v>
      </c>
      <c r="BK49" s="69">
        <f t="shared" si="75"/>
        <v>0</v>
      </c>
      <c r="BL49" s="50" t="str">
        <f t="shared" si="76"/>
        <v>Mar</v>
      </c>
      <c r="BM49" s="69">
        <f t="shared" si="77"/>
        <v>746</v>
      </c>
      <c r="BN49" s="69">
        <f t="shared" si="78"/>
        <v>506</v>
      </c>
      <c r="BO49" s="69">
        <f t="shared" si="107"/>
        <v>305</v>
      </c>
      <c r="BP49" s="69">
        <f t="shared" si="79"/>
        <v>142</v>
      </c>
      <c r="BQ49" s="69">
        <f t="shared" si="80"/>
        <v>17</v>
      </c>
      <c r="BR49" s="69">
        <f t="shared" si="81"/>
        <v>0</v>
      </c>
      <c r="BS49" s="69">
        <f t="shared" si="82"/>
        <v>0</v>
      </c>
      <c r="BT49" s="69">
        <f t="shared" si="83"/>
        <v>0</v>
      </c>
      <c r="BU49" s="50" t="str">
        <f t="shared" si="84"/>
        <v>Mar</v>
      </c>
      <c r="BV49" s="69">
        <f t="shared" si="85"/>
        <v>746</v>
      </c>
      <c r="BW49" s="69">
        <f t="shared" si="86"/>
        <v>506</v>
      </c>
      <c r="BX49" s="69">
        <f t="shared" si="108"/>
        <v>305</v>
      </c>
      <c r="BY49" s="69">
        <f t="shared" si="87"/>
        <v>142</v>
      </c>
      <c r="BZ49" s="69">
        <f t="shared" si="88"/>
        <v>17</v>
      </c>
      <c r="CA49" s="69">
        <f t="shared" si="89"/>
        <v>0</v>
      </c>
      <c r="CB49" s="69">
        <f t="shared" si="90"/>
        <v>0</v>
      </c>
      <c r="CC49" s="69">
        <f t="shared" si="91"/>
        <v>0</v>
      </c>
      <c r="CD49" s="50" t="str">
        <f t="shared" si="92"/>
        <v>Mar</v>
      </c>
      <c r="CE49" s="69">
        <f t="shared" si="93"/>
        <v>746</v>
      </c>
      <c r="CF49" s="69">
        <f t="shared" si="94"/>
        <v>506</v>
      </c>
      <c r="CG49" s="69">
        <f t="shared" si="109"/>
        <v>305</v>
      </c>
      <c r="CH49" s="69">
        <f t="shared" si="95"/>
        <v>142</v>
      </c>
      <c r="CI49" s="69">
        <f t="shared" si="96"/>
        <v>17</v>
      </c>
      <c r="CJ49" s="69">
        <f t="shared" si="97"/>
        <v>0</v>
      </c>
      <c r="CK49" s="69">
        <f t="shared" si="98"/>
        <v>0</v>
      </c>
      <c r="CL49" s="69">
        <f t="shared" si="99"/>
        <v>0</v>
      </c>
    </row>
    <row r="50" spans="1:90" ht="13.7" customHeight="1">
      <c r="A50" s="50" t="str">
        <f t="shared" si="20"/>
        <v>Apr</v>
      </c>
      <c r="B50" s="41">
        <f t="shared" si="21"/>
        <v>768</v>
      </c>
      <c r="C50" s="41">
        <f t="shared" si="22"/>
        <v>525</v>
      </c>
      <c r="D50" s="41">
        <f t="shared" si="100"/>
        <v>320</v>
      </c>
      <c r="E50" s="41">
        <f t="shared" si="23"/>
        <v>154</v>
      </c>
      <c r="F50" s="41">
        <f t="shared" si="24"/>
        <v>26</v>
      </c>
      <c r="G50" s="41">
        <f t="shared" si="25"/>
        <v>0</v>
      </c>
      <c r="H50" s="41">
        <f t="shared" si="26"/>
        <v>0</v>
      </c>
      <c r="I50" s="41">
        <f t="shared" si="27"/>
        <v>0</v>
      </c>
      <c r="J50" s="68" t="str">
        <f t="shared" si="28"/>
        <v>Apr</v>
      </c>
      <c r="K50" s="41">
        <f t="shared" si="29"/>
        <v>768</v>
      </c>
      <c r="L50" s="69">
        <f t="shared" si="30"/>
        <v>525</v>
      </c>
      <c r="M50" s="69">
        <f t="shared" si="101"/>
        <v>320</v>
      </c>
      <c r="N50" s="69">
        <f t="shared" si="31"/>
        <v>154</v>
      </c>
      <c r="O50" s="69">
        <f t="shared" si="32"/>
        <v>26</v>
      </c>
      <c r="P50" s="69">
        <f t="shared" si="33"/>
        <v>0</v>
      </c>
      <c r="Q50" s="69">
        <f t="shared" si="34"/>
        <v>0</v>
      </c>
      <c r="R50" s="69">
        <f t="shared" si="35"/>
        <v>0</v>
      </c>
      <c r="S50" s="50" t="str">
        <f t="shared" si="36"/>
        <v>Apr</v>
      </c>
      <c r="T50" s="69">
        <f t="shared" si="37"/>
        <v>768</v>
      </c>
      <c r="U50" s="69">
        <f t="shared" si="38"/>
        <v>525</v>
      </c>
      <c r="V50" s="69">
        <f t="shared" si="102"/>
        <v>320</v>
      </c>
      <c r="W50" s="69">
        <f t="shared" si="39"/>
        <v>154</v>
      </c>
      <c r="X50" s="69">
        <f t="shared" si="40"/>
        <v>26</v>
      </c>
      <c r="Y50" s="69">
        <f t="shared" si="41"/>
        <v>0</v>
      </c>
      <c r="Z50" s="69">
        <f t="shared" si="42"/>
        <v>0</v>
      </c>
      <c r="AA50" s="69">
        <f t="shared" si="43"/>
        <v>0</v>
      </c>
      <c r="AB50" s="50" t="str">
        <f t="shared" si="44"/>
        <v>Apr</v>
      </c>
      <c r="AC50" s="69">
        <f t="shared" si="45"/>
        <v>768</v>
      </c>
      <c r="AD50" s="69">
        <f t="shared" si="46"/>
        <v>525</v>
      </c>
      <c r="AE50" s="69">
        <f t="shared" si="103"/>
        <v>320</v>
      </c>
      <c r="AF50" s="69">
        <f t="shared" si="47"/>
        <v>154</v>
      </c>
      <c r="AG50" s="69">
        <f t="shared" si="48"/>
        <v>26</v>
      </c>
      <c r="AH50" s="69">
        <f t="shared" si="49"/>
        <v>0</v>
      </c>
      <c r="AI50" s="69">
        <f t="shared" si="50"/>
        <v>0</v>
      </c>
      <c r="AJ50" s="69">
        <f t="shared" si="51"/>
        <v>0</v>
      </c>
      <c r="AK50" s="50" t="str">
        <f t="shared" si="52"/>
        <v>Apr</v>
      </c>
      <c r="AL50" s="69">
        <f t="shared" si="53"/>
        <v>768</v>
      </c>
      <c r="AM50" s="69">
        <f t="shared" si="54"/>
        <v>525</v>
      </c>
      <c r="AN50" s="69">
        <f t="shared" si="104"/>
        <v>320</v>
      </c>
      <c r="AO50" s="69">
        <f t="shared" si="55"/>
        <v>154</v>
      </c>
      <c r="AP50" s="69">
        <f t="shared" si="56"/>
        <v>26</v>
      </c>
      <c r="AQ50" s="69">
        <f t="shared" si="57"/>
        <v>0</v>
      </c>
      <c r="AR50" s="69">
        <f t="shared" si="58"/>
        <v>0</v>
      </c>
      <c r="AS50" s="69">
        <f t="shared" si="59"/>
        <v>0</v>
      </c>
      <c r="AT50" s="50" t="str">
        <f t="shared" si="60"/>
        <v>Apr</v>
      </c>
      <c r="AU50" s="69">
        <f t="shared" si="61"/>
        <v>768</v>
      </c>
      <c r="AV50" s="69">
        <f t="shared" si="62"/>
        <v>525</v>
      </c>
      <c r="AW50" s="69">
        <f t="shared" si="105"/>
        <v>320</v>
      </c>
      <c r="AX50" s="69">
        <f t="shared" si="63"/>
        <v>154</v>
      </c>
      <c r="AY50" s="69">
        <f t="shared" si="64"/>
        <v>26</v>
      </c>
      <c r="AZ50" s="69">
        <f t="shared" si="65"/>
        <v>0</v>
      </c>
      <c r="BA50" s="69">
        <f t="shared" si="66"/>
        <v>0</v>
      </c>
      <c r="BB50" s="69">
        <f t="shared" si="67"/>
        <v>0</v>
      </c>
      <c r="BC50" s="50" t="str">
        <f t="shared" si="68"/>
        <v>Apr</v>
      </c>
      <c r="BD50" s="69">
        <f t="shared" si="69"/>
        <v>768</v>
      </c>
      <c r="BE50" s="69">
        <f t="shared" si="70"/>
        <v>525</v>
      </c>
      <c r="BF50" s="69">
        <f t="shared" si="106"/>
        <v>320</v>
      </c>
      <c r="BG50" s="69">
        <f t="shared" si="71"/>
        <v>154</v>
      </c>
      <c r="BH50" s="69">
        <f t="shared" si="72"/>
        <v>26</v>
      </c>
      <c r="BI50" s="69">
        <f t="shared" si="73"/>
        <v>0</v>
      </c>
      <c r="BJ50" s="69">
        <f t="shared" si="74"/>
        <v>0</v>
      </c>
      <c r="BK50" s="69">
        <f t="shared" si="75"/>
        <v>0</v>
      </c>
      <c r="BL50" s="50" t="str">
        <f t="shared" si="76"/>
        <v>Apr</v>
      </c>
      <c r="BM50" s="69">
        <f t="shared" si="77"/>
        <v>768</v>
      </c>
      <c r="BN50" s="69">
        <f t="shared" si="78"/>
        <v>525</v>
      </c>
      <c r="BO50" s="69">
        <f t="shared" si="107"/>
        <v>320</v>
      </c>
      <c r="BP50" s="69">
        <f t="shared" si="79"/>
        <v>154</v>
      </c>
      <c r="BQ50" s="69">
        <f t="shared" si="80"/>
        <v>26</v>
      </c>
      <c r="BR50" s="69">
        <f t="shared" si="81"/>
        <v>0</v>
      </c>
      <c r="BS50" s="69">
        <f t="shared" si="82"/>
        <v>0</v>
      </c>
      <c r="BT50" s="69">
        <f t="shared" si="83"/>
        <v>0</v>
      </c>
      <c r="BU50" s="50" t="str">
        <f t="shared" si="84"/>
        <v>Apr</v>
      </c>
      <c r="BV50" s="69">
        <f t="shared" si="85"/>
        <v>768</v>
      </c>
      <c r="BW50" s="69">
        <f t="shared" si="86"/>
        <v>525</v>
      </c>
      <c r="BX50" s="69">
        <f t="shared" si="108"/>
        <v>320</v>
      </c>
      <c r="BY50" s="69">
        <f t="shared" si="87"/>
        <v>154</v>
      </c>
      <c r="BZ50" s="69">
        <f t="shared" si="88"/>
        <v>26</v>
      </c>
      <c r="CA50" s="69">
        <f t="shared" si="89"/>
        <v>0</v>
      </c>
      <c r="CB50" s="69">
        <f t="shared" si="90"/>
        <v>0</v>
      </c>
      <c r="CC50" s="69">
        <f t="shared" si="91"/>
        <v>0</v>
      </c>
      <c r="CD50" s="50" t="str">
        <f t="shared" si="92"/>
        <v>Apr</v>
      </c>
      <c r="CE50" s="69">
        <f t="shared" si="93"/>
        <v>768</v>
      </c>
      <c r="CF50" s="69">
        <f t="shared" si="94"/>
        <v>525</v>
      </c>
      <c r="CG50" s="69">
        <f t="shared" si="109"/>
        <v>320</v>
      </c>
      <c r="CH50" s="69">
        <f t="shared" si="95"/>
        <v>154</v>
      </c>
      <c r="CI50" s="69">
        <f t="shared" si="96"/>
        <v>26</v>
      </c>
      <c r="CJ50" s="69">
        <f t="shared" si="97"/>
        <v>0</v>
      </c>
      <c r="CK50" s="69">
        <f t="shared" si="98"/>
        <v>0</v>
      </c>
      <c r="CL50" s="69">
        <f t="shared" si="99"/>
        <v>0</v>
      </c>
    </row>
    <row r="51" spans="1:90" ht="13.7" customHeight="1">
      <c r="A51" s="50" t="str">
        <f t="shared" si="20"/>
        <v>May</v>
      </c>
      <c r="B51" s="41">
        <f t="shared" si="21"/>
        <v>790</v>
      </c>
      <c r="C51" s="41">
        <f t="shared" si="22"/>
        <v>543</v>
      </c>
      <c r="D51" s="41">
        <f t="shared" si="100"/>
        <v>336</v>
      </c>
      <c r="E51" s="41">
        <f t="shared" si="23"/>
        <v>166</v>
      </c>
      <c r="F51" s="41">
        <f t="shared" si="24"/>
        <v>35</v>
      </c>
      <c r="G51" s="41">
        <f t="shared" si="25"/>
        <v>0</v>
      </c>
      <c r="H51" s="41">
        <f t="shared" si="26"/>
        <v>0</v>
      </c>
      <c r="I51" s="41">
        <f t="shared" si="27"/>
        <v>0</v>
      </c>
      <c r="J51" s="68" t="str">
        <f t="shared" si="28"/>
        <v>May</v>
      </c>
      <c r="K51" s="41">
        <f t="shared" si="29"/>
        <v>790</v>
      </c>
      <c r="L51" s="69">
        <f t="shared" si="30"/>
        <v>543</v>
      </c>
      <c r="M51" s="69">
        <f t="shared" si="101"/>
        <v>336</v>
      </c>
      <c r="N51" s="69">
        <f t="shared" si="31"/>
        <v>166</v>
      </c>
      <c r="O51" s="69">
        <f t="shared" si="32"/>
        <v>35</v>
      </c>
      <c r="P51" s="69">
        <f t="shared" si="33"/>
        <v>0</v>
      </c>
      <c r="Q51" s="69">
        <f t="shared" si="34"/>
        <v>0</v>
      </c>
      <c r="R51" s="69">
        <f t="shared" si="35"/>
        <v>0</v>
      </c>
      <c r="S51" s="50" t="str">
        <f t="shared" si="36"/>
        <v>May</v>
      </c>
      <c r="T51" s="69">
        <f t="shared" si="37"/>
        <v>790</v>
      </c>
      <c r="U51" s="69">
        <f t="shared" si="38"/>
        <v>543</v>
      </c>
      <c r="V51" s="69">
        <f t="shared" si="102"/>
        <v>336</v>
      </c>
      <c r="W51" s="69">
        <f t="shared" si="39"/>
        <v>166</v>
      </c>
      <c r="X51" s="69">
        <f t="shared" si="40"/>
        <v>35</v>
      </c>
      <c r="Y51" s="69">
        <f t="shared" si="41"/>
        <v>0</v>
      </c>
      <c r="Z51" s="69">
        <f t="shared" si="42"/>
        <v>0</v>
      </c>
      <c r="AA51" s="69">
        <f t="shared" si="43"/>
        <v>0</v>
      </c>
      <c r="AB51" s="50" t="str">
        <f t="shared" si="44"/>
        <v>May</v>
      </c>
      <c r="AC51" s="69">
        <f t="shared" si="45"/>
        <v>790</v>
      </c>
      <c r="AD51" s="69">
        <f t="shared" si="46"/>
        <v>543</v>
      </c>
      <c r="AE51" s="69">
        <f t="shared" si="103"/>
        <v>336</v>
      </c>
      <c r="AF51" s="69">
        <f t="shared" si="47"/>
        <v>166</v>
      </c>
      <c r="AG51" s="69">
        <f t="shared" si="48"/>
        <v>35</v>
      </c>
      <c r="AH51" s="69">
        <f t="shared" si="49"/>
        <v>0</v>
      </c>
      <c r="AI51" s="69">
        <f t="shared" si="50"/>
        <v>0</v>
      </c>
      <c r="AJ51" s="69">
        <f t="shared" si="51"/>
        <v>0</v>
      </c>
      <c r="AK51" s="50" t="str">
        <f t="shared" si="52"/>
        <v>May</v>
      </c>
      <c r="AL51" s="69">
        <f t="shared" si="53"/>
        <v>790</v>
      </c>
      <c r="AM51" s="69">
        <f t="shared" si="54"/>
        <v>543</v>
      </c>
      <c r="AN51" s="69">
        <f t="shared" si="104"/>
        <v>336</v>
      </c>
      <c r="AO51" s="69">
        <f t="shared" si="55"/>
        <v>166</v>
      </c>
      <c r="AP51" s="69">
        <f t="shared" si="56"/>
        <v>35</v>
      </c>
      <c r="AQ51" s="69">
        <f t="shared" si="57"/>
        <v>0</v>
      </c>
      <c r="AR51" s="69">
        <f t="shared" si="58"/>
        <v>0</v>
      </c>
      <c r="AS51" s="69">
        <f t="shared" si="59"/>
        <v>0</v>
      </c>
      <c r="AT51" s="50" t="str">
        <f t="shared" si="60"/>
        <v>May</v>
      </c>
      <c r="AU51" s="69">
        <f t="shared" si="61"/>
        <v>790</v>
      </c>
      <c r="AV51" s="69">
        <f t="shared" si="62"/>
        <v>543</v>
      </c>
      <c r="AW51" s="69">
        <f t="shared" si="105"/>
        <v>336</v>
      </c>
      <c r="AX51" s="69">
        <f t="shared" si="63"/>
        <v>166</v>
      </c>
      <c r="AY51" s="69">
        <f t="shared" si="64"/>
        <v>35</v>
      </c>
      <c r="AZ51" s="69">
        <f t="shared" si="65"/>
        <v>0</v>
      </c>
      <c r="BA51" s="69">
        <f t="shared" si="66"/>
        <v>0</v>
      </c>
      <c r="BB51" s="69">
        <f t="shared" si="67"/>
        <v>0</v>
      </c>
      <c r="BC51" s="50" t="str">
        <f t="shared" si="68"/>
        <v>May</v>
      </c>
      <c r="BD51" s="69">
        <f t="shared" si="69"/>
        <v>790</v>
      </c>
      <c r="BE51" s="69">
        <f t="shared" si="70"/>
        <v>543</v>
      </c>
      <c r="BF51" s="69">
        <f t="shared" si="106"/>
        <v>336</v>
      </c>
      <c r="BG51" s="69">
        <f t="shared" si="71"/>
        <v>166</v>
      </c>
      <c r="BH51" s="69">
        <f t="shared" si="72"/>
        <v>35</v>
      </c>
      <c r="BI51" s="69">
        <f t="shared" si="73"/>
        <v>0</v>
      </c>
      <c r="BJ51" s="69">
        <f t="shared" si="74"/>
        <v>0</v>
      </c>
      <c r="BK51" s="69">
        <f t="shared" si="75"/>
        <v>0</v>
      </c>
      <c r="BL51" s="50" t="str">
        <f t="shared" si="76"/>
        <v>May</v>
      </c>
      <c r="BM51" s="69">
        <f t="shared" si="77"/>
        <v>790</v>
      </c>
      <c r="BN51" s="69">
        <f t="shared" si="78"/>
        <v>543</v>
      </c>
      <c r="BO51" s="69">
        <f t="shared" si="107"/>
        <v>336</v>
      </c>
      <c r="BP51" s="69">
        <f t="shared" si="79"/>
        <v>166</v>
      </c>
      <c r="BQ51" s="69">
        <f t="shared" si="80"/>
        <v>35</v>
      </c>
      <c r="BR51" s="69">
        <f t="shared" si="81"/>
        <v>0</v>
      </c>
      <c r="BS51" s="69">
        <f t="shared" si="82"/>
        <v>0</v>
      </c>
      <c r="BT51" s="69">
        <f t="shared" si="83"/>
        <v>0</v>
      </c>
      <c r="BU51" s="50" t="str">
        <f t="shared" si="84"/>
        <v>May</v>
      </c>
      <c r="BV51" s="69">
        <f t="shared" si="85"/>
        <v>790</v>
      </c>
      <c r="BW51" s="69">
        <f t="shared" si="86"/>
        <v>543</v>
      </c>
      <c r="BX51" s="69">
        <f t="shared" si="108"/>
        <v>336</v>
      </c>
      <c r="BY51" s="69">
        <f t="shared" si="87"/>
        <v>166</v>
      </c>
      <c r="BZ51" s="69">
        <f t="shared" si="88"/>
        <v>35</v>
      </c>
      <c r="CA51" s="69">
        <f t="shared" si="89"/>
        <v>0</v>
      </c>
      <c r="CB51" s="69">
        <f t="shared" si="90"/>
        <v>0</v>
      </c>
      <c r="CC51" s="69">
        <f t="shared" si="91"/>
        <v>0</v>
      </c>
      <c r="CD51" s="50" t="str">
        <f t="shared" si="92"/>
        <v>May</v>
      </c>
      <c r="CE51" s="69">
        <f t="shared" si="93"/>
        <v>790</v>
      </c>
      <c r="CF51" s="69">
        <f t="shared" si="94"/>
        <v>543</v>
      </c>
      <c r="CG51" s="69">
        <f t="shared" si="109"/>
        <v>336</v>
      </c>
      <c r="CH51" s="69">
        <f t="shared" si="95"/>
        <v>166</v>
      </c>
      <c r="CI51" s="69">
        <f t="shared" si="96"/>
        <v>35</v>
      </c>
      <c r="CJ51" s="69">
        <f t="shared" si="97"/>
        <v>0</v>
      </c>
      <c r="CK51" s="69">
        <f t="shared" si="98"/>
        <v>0</v>
      </c>
      <c r="CL51" s="69">
        <f t="shared" si="99"/>
        <v>0</v>
      </c>
    </row>
    <row r="52" spans="1:90" ht="13.7" customHeight="1">
      <c r="A52" s="50" t="str">
        <f t="shared" si="20"/>
        <v>Jun</v>
      </c>
      <c r="B52" s="41">
        <f t="shared" si="21"/>
        <v>812</v>
      </c>
      <c r="C52" s="41">
        <f t="shared" si="22"/>
        <v>562</v>
      </c>
      <c r="D52" s="41">
        <f t="shared" si="100"/>
        <v>352</v>
      </c>
      <c r="E52" s="41">
        <f t="shared" si="23"/>
        <v>179</v>
      </c>
      <c r="F52" s="41">
        <f t="shared" si="24"/>
        <v>45</v>
      </c>
      <c r="G52" s="41">
        <f t="shared" si="25"/>
        <v>0</v>
      </c>
      <c r="H52" s="41">
        <f t="shared" si="26"/>
        <v>0</v>
      </c>
      <c r="I52" s="41">
        <f t="shared" si="27"/>
        <v>0</v>
      </c>
      <c r="J52" s="68" t="str">
        <f t="shared" si="28"/>
        <v>Jun</v>
      </c>
      <c r="K52" s="41">
        <f t="shared" si="29"/>
        <v>812</v>
      </c>
      <c r="L52" s="69">
        <f t="shared" si="30"/>
        <v>562</v>
      </c>
      <c r="M52" s="69">
        <f t="shared" si="101"/>
        <v>352</v>
      </c>
      <c r="N52" s="69">
        <f t="shared" si="31"/>
        <v>179</v>
      </c>
      <c r="O52" s="69">
        <f t="shared" si="32"/>
        <v>45</v>
      </c>
      <c r="P52" s="69">
        <f t="shared" si="33"/>
        <v>0</v>
      </c>
      <c r="Q52" s="69">
        <f t="shared" si="34"/>
        <v>0</v>
      </c>
      <c r="R52" s="69">
        <f t="shared" si="35"/>
        <v>0</v>
      </c>
      <c r="S52" s="50" t="str">
        <f t="shared" si="36"/>
        <v>Jun</v>
      </c>
      <c r="T52" s="69">
        <f t="shared" si="37"/>
        <v>812</v>
      </c>
      <c r="U52" s="69">
        <f t="shared" si="38"/>
        <v>562</v>
      </c>
      <c r="V52" s="69">
        <f t="shared" si="102"/>
        <v>352</v>
      </c>
      <c r="W52" s="69">
        <f t="shared" si="39"/>
        <v>179</v>
      </c>
      <c r="X52" s="69">
        <f t="shared" si="40"/>
        <v>45</v>
      </c>
      <c r="Y52" s="69">
        <f t="shared" si="41"/>
        <v>0</v>
      </c>
      <c r="Z52" s="69">
        <f t="shared" si="42"/>
        <v>0</v>
      </c>
      <c r="AA52" s="69">
        <f t="shared" si="43"/>
        <v>0</v>
      </c>
      <c r="AB52" s="50" t="str">
        <f t="shared" si="44"/>
        <v>Jun</v>
      </c>
      <c r="AC52" s="69">
        <f t="shared" si="45"/>
        <v>812</v>
      </c>
      <c r="AD52" s="69">
        <f t="shared" si="46"/>
        <v>562</v>
      </c>
      <c r="AE52" s="69">
        <f t="shared" si="103"/>
        <v>352</v>
      </c>
      <c r="AF52" s="69">
        <f t="shared" si="47"/>
        <v>179</v>
      </c>
      <c r="AG52" s="69">
        <f t="shared" si="48"/>
        <v>45</v>
      </c>
      <c r="AH52" s="69">
        <f t="shared" si="49"/>
        <v>0</v>
      </c>
      <c r="AI52" s="69">
        <f t="shared" si="50"/>
        <v>0</v>
      </c>
      <c r="AJ52" s="69">
        <f t="shared" si="51"/>
        <v>0</v>
      </c>
      <c r="AK52" s="50" t="str">
        <f t="shared" si="52"/>
        <v>Jun</v>
      </c>
      <c r="AL52" s="69">
        <f t="shared" si="53"/>
        <v>812</v>
      </c>
      <c r="AM52" s="69">
        <f t="shared" si="54"/>
        <v>562</v>
      </c>
      <c r="AN52" s="69">
        <f t="shared" si="104"/>
        <v>352</v>
      </c>
      <c r="AO52" s="69">
        <f t="shared" si="55"/>
        <v>179</v>
      </c>
      <c r="AP52" s="69">
        <f t="shared" si="56"/>
        <v>45</v>
      </c>
      <c r="AQ52" s="69">
        <f t="shared" si="57"/>
        <v>0</v>
      </c>
      <c r="AR52" s="69">
        <f t="shared" si="58"/>
        <v>0</v>
      </c>
      <c r="AS52" s="69">
        <f t="shared" si="59"/>
        <v>0</v>
      </c>
      <c r="AT52" s="50" t="str">
        <f t="shared" si="60"/>
        <v>Jun</v>
      </c>
      <c r="AU52" s="69">
        <f t="shared" si="61"/>
        <v>812</v>
      </c>
      <c r="AV52" s="69">
        <f t="shared" si="62"/>
        <v>562</v>
      </c>
      <c r="AW52" s="69">
        <f t="shared" si="105"/>
        <v>352</v>
      </c>
      <c r="AX52" s="69">
        <f t="shared" si="63"/>
        <v>179</v>
      </c>
      <c r="AY52" s="69">
        <f t="shared" si="64"/>
        <v>45</v>
      </c>
      <c r="AZ52" s="69">
        <f t="shared" si="65"/>
        <v>0</v>
      </c>
      <c r="BA52" s="69">
        <f t="shared" si="66"/>
        <v>0</v>
      </c>
      <c r="BB52" s="69">
        <f t="shared" si="67"/>
        <v>0</v>
      </c>
      <c r="BC52" s="50" t="str">
        <f t="shared" si="68"/>
        <v>Jun</v>
      </c>
      <c r="BD52" s="69">
        <f t="shared" si="69"/>
        <v>812</v>
      </c>
      <c r="BE52" s="69">
        <f t="shared" si="70"/>
        <v>562</v>
      </c>
      <c r="BF52" s="69">
        <f t="shared" si="106"/>
        <v>352</v>
      </c>
      <c r="BG52" s="69">
        <f t="shared" si="71"/>
        <v>179</v>
      </c>
      <c r="BH52" s="69">
        <f t="shared" si="72"/>
        <v>45</v>
      </c>
      <c r="BI52" s="69">
        <f t="shared" si="73"/>
        <v>0</v>
      </c>
      <c r="BJ52" s="69">
        <f t="shared" si="74"/>
        <v>0</v>
      </c>
      <c r="BK52" s="69">
        <f t="shared" si="75"/>
        <v>0</v>
      </c>
      <c r="BL52" s="50" t="str">
        <f t="shared" si="76"/>
        <v>Jun</v>
      </c>
      <c r="BM52" s="69">
        <f t="shared" si="77"/>
        <v>812</v>
      </c>
      <c r="BN52" s="69">
        <f t="shared" si="78"/>
        <v>562</v>
      </c>
      <c r="BO52" s="69">
        <f t="shared" si="107"/>
        <v>352</v>
      </c>
      <c r="BP52" s="69">
        <f t="shared" si="79"/>
        <v>179</v>
      </c>
      <c r="BQ52" s="69">
        <f t="shared" si="80"/>
        <v>45</v>
      </c>
      <c r="BR52" s="69">
        <f t="shared" si="81"/>
        <v>0</v>
      </c>
      <c r="BS52" s="69">
        <f t="shared" si="82"/>
        <v>0</v>
      </c>
      <c r="BT52" s="69">
        <f t="shared" si="83"/>
        <v>0</v>
      </c>
      <c r="BU52" s="50" t="str">
        <f t="shared" si="84"/>
        <v>Jun</v>
      </c>
      <c r="BV52" s="69">
        <f t="shared" si="85"/>
        <v>812</v>
      </c>
      <c r="BW52" s="69">
        <f t="shared" si="86"/>
        <v>562</v>
      </c>
      <c r="BX52" s="69">
        <f t="shared" si="108"/>
        <v>352</v>
      </c>
      <c r="BY52" s="69">
        <f t="shared" si="87"/>
        <v>179</v>
      </c>
      <c r="BZ52" s="69">
        <f t="shared" si="88"/>
        <v>45</v>
      </c>
      <c r="CA52" s="69">
        <f t="shared" si="89"/>
        <v>0</v>
      </c>
      <c r="CB52" s="69">
        <f t="shared" si="90"/>
        <v>0</v>
      </c>
      <c r="CC52" s="69">
        <f t="shared" si="91"/>
        <v>0</v>
      </c>
      <c r="CD52" s="50" t="str">
        <f t="shared" si="92"/>
        <v>Jun</v>
      </c>
      <c r="CE52" s="69">
        <f t="shared" si="93"/>
        <v>812</v>
      </c>
      <c r="CF52" s="69">
        <f t="shared" si="94"/>
        <v>562</v>
      </c>
      <c r="CG52" s="69">
        <f t="shared" si="109"/>
        <v>352</v>
      </c>
      <c r="CH52" s="69">
        <f t="shared" si="95"/>
        <v>179</v>
      </c>
      <c r="CI52" s="69">
        <f t="shared" si="96"/>
        <v>45</v>
      </c>
      <c r="CJ52" s="69">
        <f t="shared" si="97"/>
        <v>0</v>
      </c>
      <c r="CK52" s="69">
        <f t="shared" si="98"/>
        <v>0</v>
      </c>
      <c r="CL52" s="69">
        <f t="shared" si="99"/>
        <v>0</v>
      </c>
    </row>
    <row r="53" spans="1:90" ht="13.7" customHeight="1">
      <c r="A53" s="50" t="str">
        <f t="shared" si="20"/>
        <v>Jul</v>
      </c>
      <c r="B53" s="41">
        <f t="shared" si="21"/>
        <v>834</v>
      </c>
      <c r="C53" s="41">
        <f t="shared" si="22"/>
        <v>582</v>
      </c>
      <c r="D53" s="41">
        <f t="shared" si="100"/>
        <v>368</v>
      </c>
      <c r="E53" s="41">
        <f t="shared" si="23"/>
        <v>192</v>
      </c>
      <c r="F53" s="41">
        <f t="shared" si="24"/>
        <v>54</v>
      </c>
      <c r="G53" s="41">
        <f t="shared" si="25"/>
        <v>0</v>
      </c>
      <c r="H53" s="41">
        <f t="shared" si="26"/>
        <v>0</v>
      </c>
      <c r="I53" s="41">
        <f t="shared" si="27"/>
        <v>0</v>
      </c>
      <c r="J53" s="68" t="str">
        <f t="shared" si="28"/>
        <v>Jul</v>
      </c>
      <c r="K53" s="41">
        <f t="shared" si="29"/>
        <v>834</v>
      </c>
      <c r="L53" s="69">
        <f t="shared" si="30"/>
        <v>582</v>
      </c>
      <c r="M53" s="69">
        <f t="shared" si="101"/>
        <v>368</v>
      </c>
      <c r="N53" s="69">
        <f t="shared" si="31"/>
        <v>192</v>
      </c>
      <c r="O53" s="69">
        <f t="shared" si="32"/>
        <v>54</v>
      </c>
      <c r="P53" s="69">
        <f t="shared" si="33"/>
        <v>0</v>
      </c>
      <c r="Q53" s="69">
        <f t="shared" si="34"/>
        <v>0</v>
      </c>
      <c r="R53" s="69">
        <f t="shared" si="35"/>
        <v>0</v>
      </c>
      <c r="S53" s="50" t="str">
        <f t="shared" si="36"/>
        <v>Jul</v>
      </c>
      <c r="T53" s="69">
        <f t="shared" si="37"/>
        <v>834</v>
      </c>
      <c r="U53" s="69">
        <f t="shared" si="38"/>
        <v>582</v>
      </c>
      <c r="V53" s="69">
        <f t="shared" si="102"/>
        <v>368</v>
      </c>
      <c r="W53" s="69">
        <f t="shared" si="39"/>
        <v>192</v>
      </c>
      <c r="X53" s="69">
        <f t="shared" si="40"/>
        <v>54</v>
      </c>
      <c r="Y53" s="69">
        <f t="shared" si="41"/>
        <v>0</v>
      </c>
      <c r="Z53" s="69">
        <f t="shared" si="42"/>
        <v>0</v>
      </c>
      <c r="AA53" s="69">
        <f t="shared" si="43"/>
        <v>0</v>
      </c>
      <c r="AB53" s="50" t="str">
        <f t="shared" si="44"/>
        <v>Jul</v>
      </c>
      <c r="AC53" s="69">
        <f t="shared" si="45"/>
        <v>834</v>
      </c>
      <c r="AD53" s="69">
        <f t="shared" si="46"/>
        <v>582</v>
      </c>
      <c r="AE53" s="69">
        <f t="shared" si="103"/>
        <v>368</v>
      </c>
      <c r="AF53" s="69">
        <f t="shared" si="47"/>
        <v>192</v>
      </c>
      <c r="AG53" s="69">
        <f t="shared" si="48"/>
        <v>54</v>
      </c>
      <c r="AH53" s="69">
        <f t="shared" si="49"/>
        <v>0</v>
      </c>
      <c r="AI53" s="69">
        <f t="shared" si="50"/>
        <v>0</v>
      </c>
      <c r="AJ53" s="69">
        <f t="shared" si="51"/>
        <v>0</v>
      </c>
      <c r="AK53" s="50" t="str">
        <f t="shared" si="52"/>
        <v>Jul</v>
      </c>
      <c r="AL53" s="69">
        <f t="shared" si="53"/>
        <v>834</v>
      </c>
      <c r="AM53" s="69">
        <f t="shared" si="54"/>
        <v>582</v>
      </c>
      <c r="AN53" s="69">
        <f t="shared" si="104"/>
        <v>368</v>
      </c>
      <c r="AO53" s="69">
        <f t="shared" si="55"/>
        <v>192</v>
      </c>
      <c r="AP53" s="69">
        <f t="shared" si="56"/>
        <v>54</v>
      </c>
      <c r="AQ53" s="69">
        <f t="shared" si="57"/>
        <v>0</v>
      </c>
      <c r="AR53" s="69">
        <f t="shared" si="58"/>
        <v>0</v>
      </c>
      <c r="AS53" s="69">
        <f t="shared" si="59"/>
        <v>0</v>
      </c>
      <c r="AT53" s="50" t="str">
        <f t="shared" si="60"/>
        <v>Jul</v>
      </c>
      <c r="AU53" s="69">
        <f t="shared" si="61"/>
        <v>834</v>
      </c>
      <c r="AV53" s="69">
        <f t="shared" si="62"/>
        <v>582</v>
      </c>
      <c r="AW53" s="69">
        <f t="shared" si="105"/>
        <v>368</v>
      </c>
      <c r="AX53" s="69">
        <f t="shared" si="63"/>
        <v>192</v>
      </c>
      <c r="AY53" s="69">
        <f t="shared" si="64"/>
        <v>54</v>
      </c>
      <c r="AZ53" s="69">
        <f t="shared" si="65"/>
        <v>0</v>
      </c>
      <c r="BA53" s="69">
        <f t="shared" si="66"/>
        <v>0</v>
      </c>
      <c r="BB53" s="69">
        <f t="shared" si="67"/>
        <v>0</v>
      </c>
      <c r="BC53" s="50" t="str">
        <f t="shared" si="68"/>
        <v>Jul</v>
      </c>
      <c r="BD53" s="69">
        <f t="shared" si="69"/>
        <v>834</v>
      </c>
      <c r="BE53" s="69">
        <f t="shared" si="70"/>
        <v>582</v>
      </c>
      <c r="BF53" s="69">
        <f t="shared" si="106"/>
        <v>368</v>
      </c>
      <c r="BG53" s="69">
        <f t="shared" si="71"/>
        <v>192</v>
      </c>
      <c r="BH53" s="69">
        <f t="shared" si="72"/>
        <v>54</v>
      </c>
      <c r="BI53" s="69">
        <f t="shared" si="73"/>
        <v>0</v>
      </c>
      <c r="BJ53" s="69">
        <f t="shared" si="74"/>
        <v>0</v>
      </c>
      <c r="BK53" s="69">
        <f t="shared" si="75"/>
        <v>0</v>
      </c>
      <c r="BL53" s="50" t="str">
        <f t="shared" si="76"/>
        <v>Jul</v>
      </c>
      <c r="BM53" s="69">
        <f t="shared" si="77"/>
        <v>834</v>
      </c>
      <c r="BN53" s="69">
        <f t="shared" si="78"/>
        <v>582</v>
      </c>
      <c r="BO53" s="69">
        <f t="shared" si="107"/>
        <v>368</v>
      </c>
      <c r="BP53" s="69">
        <f t="shared" si="79"/>
        <v>192</v>
      </c>
      <c r="BQ53" s="69">
        <f t="shared" si="80"/>
        <v>54</v>
      </c>
      <c r="BR53" s="69">
        <f t="shared" si="81"/>
        <v>0</v>
      </c>
      <c r="BS53" s="69">
        <f t="shared" si="82"/>
        <v>0</v>
      </c>
      <c r="BT53" s="69">
        <f t="shared" si="83"/>
        <v>0</v>
      </c>
      <c r="BU53" s="50" t="str">
        <f t="shared" si="84"/>
        <v>Jul</v>
      </c>
      <c r="BV53" s="69">
        <f t="shared" si="85"/>
        <v>834</v>
      </c>
      <c r="BW53" s="69">
        <f t="shared" si="86"/>
        <v>582</v>
      </c>
      <c r="BX53" s="69">
        <f t="shared" si="108"/>
        <v>368</v>
      </c>
      <c r="BY53" s="69">
        <f t="shared" si="87"/>
        <v>192</v>
      </c>
      <c r="BZ53" s="69">
        <f t="shared" si="88"/>
        <v>54</v>
      </c>
      <c r="CA53" s="69">
        <f t="shared" si="89"/>
        <v>0</v>
      </c>
      <c r="CB53" s="69">
        <f t="shared" si="90"/>
        <v>0</v>
      </c>
      <c r="CC53" s="69">
        <f t="shared" si="91"/>
        <v>0</v>
      </c>
      <c r="CD53" s="50" t="str">
        <f t="shared" si="92"/>
        <v>Jul</v>
      </c>
      <c r="CE53" s="69">
        <f t="shared" si="93"/>
        <v>834</v>
      </c>
      <c r="CF53" s="69">
        <f t="shared" si="94"/>
        <v>582</v>
      </c>
      <c r="CG53" s="69">
        <f t="shared" si="109"/>
        <v>368</v>
      </c>
      <c r="CH53" s="69">
        <f t="shared" si="95"/>
        <v>192</v>
      </c>
      <c r="CI53" s="69">
        <f t="shared" si="96"/>
        <v>54</v>
      </c>
      <c r="CJ53" s="69">
        <f t="shared" si="97"/>
        <v>0</v>
      </c>
      <c r="CK53" s="69">
        <f t="shared" si="98"/>
        <v>0</v>
      </c>
      <c r="CL53" s="69">
        <f t="shared" si="99"/>
        <v>0</v>
      </c>
    </row>
    <row r="54" spans="1:90" ht="13.7" customHeight="1">
      <c r="A54" s="50" t="str">
        <f t="shared" si="20"/>
        <v>Aug</v>
      </c>
      <c r="B54" s="41">
        <f t="shared" si="21"/>
        <v>857</v>
      </c>
      <c r="C54" s="41">
        <f t="shared" si="22"/>
        <v>601</v>
      </c>
      <c r="D54" s="41">
        <f t="shared" si="100"/>
        <v>384</v>
      </c>
      <c r="E54" s="41">
        <f t="shared" si="23"/>
        <v>205</v>
      </c>
      <c r="F54" s="41">
        <f t="shared" si="24"/>
        <v>64</v>
      </c>
      <c r="G54" s="41">
        <f t="shared" si="25"/>
        <v>0</v>
      </c>
      <c r="H54" s="41">
        <f t="shared" si="26"/>
        <v>0</v>
      </c>
      <c r="I54" s="41">
        <f t="shared" si="27"/>
        <v>0</v>
      </c>
      <c r="J54" s="68" t="str">
        <f t="shared" si="28"/>
        <v>Aug</v>
      </c>
      <c r="K54" s="41">
        <f t="shared" si="29"/>
        <v>857</v>
      </c>
      <c r="L54" s="69">
        <f t="shared" si="30"/>
        <v>601</v>
      </c>
      <c r="M54" s="69">
        <f t="shared" si="101"/>
        <v>384</v>
      </c>
      <c r="N54" s="69">
        <f t="shared" si="31"/>
        <v>205</v>
      </c>
      <c r="O54" s="69">
        <f t="shared" si="32"/>
        <v>64</v>
      </c>
      <c r="P54" s="69">
        <f t="shared" si="33"/>
        <v>0</v>
      </c>
      <c r="Q54" s="69">
        <f t="shared" si="34"/>
        <v>0</v>
      </c>
      <c r="R54" s="69">
        <f t="shared" si="35"/>
        <v>0</v>
      </c>
      <c r="S54" s="50" t="str">
        <f t="shared" si="36"/>
        <v>Aug</v>
      </c>
      <c r="T54" s="69">
        <f t="shared" si="37"/>
        <v>857</v>
      </c>
      <c r="U54" s="69">
        <f t="shared" si="38"/>
        <v>601</v>
      </c>
      <c r="V54" s="69">
        <f t="shared" si="102"/>
        <v>384</v>
      </c>
      <c r="W54" s="69">
        <f t="shared" si="39"/>
        <v>205</v>
      </c>
      <c r="X54" s="69">
        <f t="shared" si="40"/>
        <v>64</v>
      </c>
      <c r="Y54" s="69">
        <f t="shared" si="41"/>
        <v>0</v>
      </c>
      <c r="Z54" s="69">
        <f t="shared" si="42"/>
        <v>0</v>
      </c>
      <c r="AA54" s="69">
        <f t="shared" si="43"/>
        <v>0</v>
      </c>
      <c r="AB54" s="50" t="str">
        <f t="shared" si="44"/>
        <v>Aug</v>
      </c>
      <c r="AC54" s="69">
        <f t="shared" si="45"/>
        <v>857</v>
      </c>
      <c r="AD54" s="69">
        <f t="shared" si="46"/>
        <v>601</v>
      </c>
      <c r="AE54" s="69">
        <f t="shared" si="103"/>
        <v>384</v>
      </c>
      <c r="AF54" s="69">
        <f t="shared" si="47"/>
        <v>205</v>
      </c>
      <c r="AG54" s="69">
        <f t="shared" si="48"/>
        <v>64</v>
      </c>
      <c r="AH54" s="69">
        <f t="shared" si="49"/>
        <v>0</v>
      </c>
      <c r="AI54" s="69">
        <f t="shared" si="50"/>
        <v>0</v>
      </c>
      <c r="AJ54" s="69">
        <f t="shared" si="51"/>
        <v>0</v>
      </c>
      <c r="AK54" s="50" t="str">
        <f t="shared" si="52"/>
        <v>Aug</v>
      </c>
      <c r="AL54" s="69">
        <f t="shared" si="53"/>
        <v>857</v>
      </c>
      <c r="AM54" s="69">
        <f t="shared" si="54"/>
        <v>601</v>
      </c>
      <c r="AN54" s="69">
        <f t="shared" si="104"/>
        <v>384</v>
      </c>
      <c r="AO54" s="69">
        <f t="shared" si="55"/>
        <v>205</v>
      </c>
      <c r="AP54" s="69">
        <f t="shared" si="56"/>
        <v>64</v>
      </c>
      <c r="AQ54" s="69">
        <f t="shared" si="57"/>
        <v>0</v>
      </c>
      <c r="AR54" s="69">
        <f t="shared" si="58"/>
        <v>0</v>
      </c>
      <c r="AS54" s="69">
        <f t="shared" si="59"/>
        <v>0</v>
      </c>
      <c r="AT54" s="50" t="str">
        <f t="shared" si="60"/>
        <v>Aug</v>
      </c>
      <c r="AU54" s="69">
        <f t="shared" si="61"/>
        <v>857</v>
      </c>
      <c r="AV54" s="69">
        <f t="shared" si="62"/>
        <v>601</v>
      </c>
      <c r="AW54" s="69">
        <f t="shared" si="105"/>
        <v>384</v>
      </c>
      <c r="AX54" s="69">
        <f t="shared" si="63"/>
        <v>205</v>
      </c>
      <c r="AY54" s="69">
        <f t="shared" si="64"/>
        <v>64</v>
      </c>
      <c r="AZ54" s="69">
        <f t="shared" si="65"/>
        <v>0</v>
      </c>
      <c r="BA54" s="69">
        <f t="shared" si="66"/>
        <v>0</v>
      </c>
      <c r="BB54" s="69">
        <f t="shared" si="67"/>
        <v>0</v>
      </c>
      <c r="BC54" s="50" t="str">
        <f t="shared" si="68"/>
        <v>Aug</v>
      </c>
      <c r="BD54" s="69">
        <f t="shared" si="69"/>
        <v>857</v>
      </c>
      <c r="BE54" s="69">
        <f t="shared" si="70"/>
        <v>601</v>
      </c>
      <c r="BF54" s="69">
        <f t="shared" si="106"/>
        <v>384</v>
      </c>
      <c r="BG54" s="69">
        <f t="shared" si="71"/>
        <v>205</v>
      </c>
      <c r="BH54" s="69">
        <f t="shared" si="72"/>
        <v>64</v>
      </c>
      <c r="BI54" s="69">
        <f t="shared" si="73"/>
        <v>0</v>
      </c>
      <c r="BJ54" s="69">
        <f t="shared" si="74"/>
        <v>0</v>
      </c>
      <c r="BK54" s="69">
        <f t="shared" si="75"/>
        <v>0</v>
      </c>
      <c r="BL54" s="50" t="str">
        <f t="shared" si="76"/>
        <v>Aug</v>
      </c>
      <c r="BM54" s="69">
        <f t="shared" si="77"/>
        <v>857</v>
      </c>
      <c r="BN54" s="69">
        <f t="shared" si="78"/>
        <v>601</v>
      </c>
      <c r="BO54" s="69">
        <f t="shared" si="107"/>
        <v>384</v>
      </c>
      <c r="BP54" s="69">
        <f t="shared" si="79"/>
        <v>205</v>
      </c>
      <c r="BQ54" s="69">
        <f t="shared" si="80"/>
        <v>64</v>
      </c>
      <c r="BR54" s="69">
        <f t="shared" si="81"/>
        <v>0</v>
      </c>
      <c r="BS54" s="69">
        <f t="shared" si="82"/>
        <v>0</v>
      </c>
      <c r="BT54" s="69">
        <f t="shared" si="83"/>
        <v>0</v>
      </c>
      <c r="BU54" s="50" t="str">
        <f t="shared" si="84"/>
        <v>Aug</v>
      </c>
      <c r="BV54" s="69">
        <f t="shared" si="85"/>
        <v>857</v>
      </c>
      <c r="BW54" s="69">
        <f t="shared" si="86"/>
        <v>601</v>
      </c>
      <c r="BX54" s="69">
        <f t="shared" si="108"/>
        <v>384</v>
      </c>
      <c r="BY54" s="69">
        <f t="shared" si="87"/>
        <v>205</v>
      </c>
      <c r="BZ54" s="69">
        <f t="shared" si="88"/>
        <v>64</v>
      </c>
      <c r="CA54" s="69">
        <f t="shared" si="89"/>
        <v>0</v>
      </c>
      <c r="CB54" s="69">
        <f t="shared" si="90"/>
        <v>0</v>
      </c>
      <c r="CC54" s="69">
        <f t="shared" si="91"/>
        <v>0</v>
      </c>
      <c r="CD54" s="50" t="str">
        <f t="shared" si="92"/>
        <v>Aug</v>
      </c>
      <c r="CE54" s="69">
        <f t="shared" si="93"/>
        <v>857</v>
      </c>
      <c r="CF54" s="69">
        <f t="shared" si="94"/>
        <v>601</v>
      </c>
      <c r="CG54" s="69">
        <f t="shared" si="109"/>
        <v>384</v>
      </c>
      <c r="CH54" s="69">
        <f t="shared" si="95"/>
        <v>205</v>
      </c>
      <c r="CI54" s="69">
        <f t="shared" si="96"/>
        <v>64</v>
      </c>
      <c r="CJ54" s="69">
        <f t="shared" si="97"/>
        <v>0</v>
      </c>
      <c r="CK54" s="69">
        <f t="shared" si="98"/>
        <v>0</v>
      </c>
      <c r="CL54" s="69">
        <f t="shared" si="99"/>
        <v>0</v>
      </c>
    </row>
    <row r="55" spans="1:90" ht="13.7" customHeight="1">
      <c r="A55" s="50" t="str">
        <f t="shared" si="20"/>
        <v>Sep</v>
      </c>
      <c r="B55" s="41">
        <f t="shared" si="21"/>
        <v>880</v>
      </c>
      <c r="C55" s="41">
        <f t="shared" si="22"/>
        <v>621</v>
      </c>
      <c r="D55" s="41">
        <f t="shared" si="100"/>
        <v>401</v>
      </c>
      <c r="E55" s="41">
        <f t="shared" si="23"/>
        <v>218</v>
      </c>
      <c r="F55" s="41">
        <f t="shared" si="24"/>
        <v>75</v>
      </c>
      <c r="G55" s="41">
        <f t="shared" si="25"/>
        <v>0</v>
      </c>
      <c r="H55" s="41">
        <f t="shared" si="26"/>
        <v>0</v>
      </c>
      <c r="I55" s="41">
        <f t="shared" si="27"/>
        <v>0</v>
      </c>
      <c r="J55" s="68" t="str">
        <f t="shared" si="28"/>
        <v>Sep</v>
      </c>
      <c r="K55" s="41">
        <f t="shared" si="29"/>
        <v>880</v>
      </c>
      <c r="L55" s="69">
        <f t="shared" si="30"/>
        <v>621</v>
      </c>
      <c r="M55" s="69">
        <f t="shared" si="101"/>
        <v>401</v>
      </c>
      <c r="N55" s="69">
        <f t="shared" si="31"/>
        <v>218</v>
      </c>
      <c r="O55" s="69">
        <f t="shared" si="32"/>
        <v>75</v>
      </c>
      <c r="P55" s="69">
        <f t="shared" si="33"/>
        <v>0</v>
      </c>
      <c r="Q55" s="69">
        <f t="shared" si="34"/>
        <v>0</v>
      </c>
      <c r="R55" s="69">
        <f t="shared" si="35"/>
        <v>0</v>
      </c>
      <c r="S55" s="50" t="str">
        <f t="shared" si="36"/>
        <v>Sep</v>
      </c>
      <c r="T55" s="69">
        <f t="shared" si="37"/>
        <v>880</v>
      </c>
      <c r="U55" s="69">
        <f t="shared" si="38"/>
        <v>621</v>
      </c>
      <c r="V55" s="69">
        <f t="shared" si="102"/>
        <v>401</v>
      </c>
      <c r="W55" s="69">
        <f t="shared" si="39"/>
        <v>218</v>
      </c>
      <c r="X55" s="69">
        <f t="shared" si="40"/>
        <v>75</v>
      </c>
      <c r="Y55" s="69">
        <f t="shared" si="41"/>
        <v>0</v>
      </c>
      <c r="Z55" s="69">
        <f t="shared" si="42"/>
        <v>0</v>
      </c>
      <c r="AA55" s="69">
        <f t="shared" si="43"/>
        <v>0</v>
      </c>
      <c r="AB55" s="50" t="str">
        <f t="shared" si="44"/>
        <v>Sep</v>
      </c>
      <c r="AC55" s="69">
        <f t="shared" si="45"/>
        <v>880</v>
      </c>
      <c r="AD55" s="69">
        <f t="shared" si="46"/>
        <v>621</v>
      </c>
      <c r="AE55" s="69">
        <f t="shared" si="103"/>
        <v>401</v>
      </c>
      <c r="AF55" s="69">
        <f t="shared" si="47"/>
        <v>218</v>
      </c>
      <c r="AG55" s="69">
        <f t="shared" si="48"/>
        <v>75</v>
      </c>
      <c r="AH55" s="69">
        <f t="shared" si="49"/>
        <v>0</v>
      </c>
      <c r="AI55" s="69">
        <f t="shared" si="50"/>
        <v>0</v>
      </c>
      <c r="AJ55" s="69">
        <f t="shared" si="51"/>
        <v>0</v>
      </c>
      <c r="AK55" s="50" t="str">
        <f t="shared" si="52"/>
        <v>Sep</v>
      </c>
      <c r="AL55" s="69">
        <f t="shared" si="53"/>
        <v>880</v>
      </c>
      <c r="AM55" s="69">
        <f t="shared" si="54"/>
        <v>621</v>
      </c>
      <c r="AN55" s="69">
        <f t="shared" si="104"/>
        <v>401</v>
      </c>
      <c r="AO55" s="69">
        <f t="shared" si="55"/>
        <v>218</v>
      </c>
      <c r="AP55" s="69">
        <f t="shared" si="56"/>
        <v>75</v>
      </c>
      <c r="AQ55" s="69">
        <f t="shared" si="57"/>
        <v>0</v>
      </c>
      <c r="AR55" s="69">
        <f t="shared" si="58"/>
        <v>0</v>
      </c>
      <c r="AS55" s="69">
        <f t="shared" si="59"/>
        <v>0</v>
      </c>
      <c r="AT55" s="50" t="str">
        <f t="shared" si="60"/>
        <v>Sep</v>
      </c>
      <c r="AU55" s="69">
        <f t="shared" si="61"/>
        <v>880</v>
      </c>
      <c r="AV55" s="69">
        <f t="shared" si="62"/>
        <v>621</v>
      </c>
      <c r="AW55" s="69">
        <f t="shared" si="105"/>
        <v>401</v>
      </c>
      <c r="AX55" s="69">
        <f t="shared" si="63"/>
        <v>218</v>
      </c>
      <c r="AY55" s="69">
        <f t="shared" si="64"/>
        <v>75</v>
      </c>
      <c r="AZ55" s="69">
        <f t="shared" si="65"/>
        <v>0</v>
      </c>
      <c r="BA55" s="69">
        <f t="shared" si="66"/>
        <v>0</v>
      </c>
      <c r="BB55" s="69">
        <f t="shared" si="67"/>
        <v>0</v>
      </c>
      <c r="BC55" s="50" t="str">
        <f t="shared" si="68"/>
        <v>Sep</v>
      </c>
      <c r="BD55" s="69">
        <f t="shared" si="69"/>
        <v>880</v>
      </c>
      <c r="BE55" s="69">
        <f t="shared" si="70"/>
        <v>621</v>
      </c>
      <c r="BF55" s="69">
        <f t="shared" si="106"/>
        <v>401</v>
      </c>
      <c r="BG55" s="69">
        <f t="shared" si="71"/>
        <v>218</v>
      </c>
      <c r="BH55" s="69">
        <f t="shared" si="72"/>
        <v>75</v>
      </c>
      <c r="BI55" s="69">
        <f t="shared" si="73"/>
        <v>0</v>
      </c>
      <c r="BJ55" s="69">
        <f t="shared" si="74"/>
        <v>0</v>
      </c>
      <c r="BK55" s="69">
        <f t="shared" si="75"/>
        <v>0</v>
      </c>
      <c r="BL55" s="50" t="str">
        <f t="shared" si="76"/>
        <v>Sep</v>
      </c>
      <c r="BM55" s="69">
        <f t="shared" si="77"/>
        <v>880</v>
      </c>
      <c r="BN55" s="69">
        <f t="shared" si="78"/>
        <v>621</v>
      </c>
      <c r="BO55" s="69">
        <f t="shared" si="107"/>
        <v>401</v>
      </c>
      <c r="BP55" s="69">
        <f t="shared" si="79"/>
        <v>218</v>
      </c>
      <c r="BQ55" s="69">
        <f t="shared" si="80"/>
        <v>75</v>
      </c>
      <c r="BR55" s="69">
        <f t="shared" si="81"/>
        <v>0</v>
      </c>
      <c r="BS55" s="69">
        <f t="shared" si="82"/>
        <v>0</v>
      </c>
      <c r="BT55" s="69">
        <f t="shared" si="83"/>
        <v>0</v>
      </c>
      <c r="BU55" s="50" t="str">
        <f t="shared" si="84"/>
        <v>Sep</v>
      </c>
      <c r="BV55" s="69">
        <f t="shared" si="85"/>
        <v>880</v>
      </c>
      <c r="BW55" s="69">
        <f t="shared" si="86"/>
        <v>621</v>
      </c>
      <c r="BX55" s="69">
        <f t="shared" si="108"/>
        <v>401</v>
      </c>
      <c r="BY55" s="69">
        <f t="shared" si="87"/>
        <v>218</v>
      </c>
      <c r="BZ55" s="69">
        <f t="shared" si="88"/>
        <v>75</v>
      </c>
      <c r="CA55" s="69">
        <f t="shared" si="89"/>
        <v>0</v>
      </c>
      <c r="CB55" s="69">
        <f t="shared" si="90"/>
        <v>0</v>
      </c>
      <c r="CC55" s="69">
        <f t="shared" si="91"/>
        <v>0</v>
      </c>
      <c r="CD55" s="50" t="str">
        <f t="shared" si="92"/>
        <v>Sep</v>
      </c>
      <c r="CE55" s="69">
        <f t="shared" si="93"/>
        <v>880</v>
      </c>
      <c r="CF55" s="69">
        <f t="shared" si="94"/>
        <v>621</v>
      </c>
      <c r="CG55" s="69">
        <f t="shared" si="109"/>
        <v>401</v>
      </c>
      <c r="CH55" s="69">
        <f t="shared" si="95"/>
        <v>218</v>
      </c>
      <c r="CI55" s="69">
        <f t="shared" si="96"/>
        <v>75</v>
      </c>
      <c r="CJ55" s="69">
        <f t="shared" si="97"/>
        <v>0</v>
      </c>
      <c r="CK55" s="69">
        <f t="shared" si="98"/>
        <v>0</v>
      </c>
      <c r="CL55" s="69">
        <f t="shared" si="99"/>
        <v>0</v>
      </c>
    </row>
    <row r="56" spans="1:90" ht="13.7" customHeight="1">
      <c r="A56" s="50" t="str">
        <f t="shared" si="20"/>
        <v>Oct</v>
      </c>
      <c r="B56" s="41">
        <f t="shared" si="21"/>
        <v>903</v>
      </c>
      <c r="C56" s="41">
        <f t="shared" si="22"/>
        <v>641</v>
      </c>
      <c r="D56" s="41">
        <f t="shared" si="100"/>
        <v>418</v>
      </c>
      <c r="E56" s="41">
        <f t="shared" si="23"/>
        <v>232</v>
      </c>
      <c r="F56" s="41">
        <f t="shared" si="24"/>
        <v>85</v>
      </c>
      <c r="G56" s="41">
        <f t="shared" si="25"/>
        <v>0</v>
      </c>
      <c r="H56" s="41">
        <f t="shared" si="26"/>
        <v>0</v>
      </c>
      <c r="I56" s="41">
        <f t="shared" si="27"/>
        <v>0</v>
      </c>
      <c r="J56" s="68" t="str">
        <f t="shared" si="28"/>
        <v>Oct</v>
      </c>
      <c r="K56" s="41">
        <f t="shared" si="29"/>
        <v>903</v>
      </c>
      <c r="L56" s="69">
        <f t="shared" si="30"/>
        <v>641</v>
      </c>
      <c r="M56" s="69">
        <f t="shared" si="101"/>
        <v>418</v>
      </c>
      <c r="N56" s="69">
        <f t="shared" si="31"/>
        <v>232</v>
      </c>
      <c r="O56" s="69">
        <f t="shared" si="32"/>
        <v>85</v>
      </c>
      <c r="P56" s="69">
        <f t="shared" si="33"/>
        <v>0</v>
      </c>
      <c r="Q56" s="69">
        <f t="shared" si="34"/>
        <v>0</v>
      </c>
      <c r="R56" s="69">
        <f t="shared" si="35"/>
        <v>0</v>
      </c>
      <c r="S56" s="50" t="str">
        <f t="shared" si="36"/>
        <v>Oct</v>
      </c>
      <c r="T56" s="69">
        <f t="shared" si="37"/>
        <v>903</v>
      </c>
      <c r="U56" s="69">
        <f t="shared" si="38"/>
        <v>641</v>
      </c>
      <c r="V56" s="69">
        <f t="shared" si="102"/>
        <v>418</v>
      </c>
      <c r="W56" s="69">
        <f t="shared" si="39"/>
        <v>232</v>
      </c>
      <c r="X56" s="69">
        <f t="shared" si="40"/>
        <v>85</v>
      </c>
      <c r="Y56" s="69">
        <f t="shared" si="41"/>
        <v>0</v>
      </c>
      <c r="Z56" s="69">
        <f t="shared" si="42"/>
        <v>0</v>
      </c>
      <c r="AA56" s="69">
        <f t="shared" si="43"/>
        <v>0</v>
      </c>
      <c r="AB56" s="50" t="str">
        <f t="shared" si="44"/>
        <v>Oct</v>
      </c>
      <c r="AC56" s="69">
        <f t="shared" si="45"/>
        <v>903</v>
      </c>
      <c r="AD56" s="69">
        <f t="shared" si="46"/>
        <v>641</v>
      </c>
      <c r="AE56" s="69">
        <f t="shared" si="103"/>
        <v>418</v>
      </c>
      <c r="AF56" s="69">
        <f t="shared" si="47"/>
        <v>232</v>
      </c>
      <c r="AG56" s="69">
        <f t="shared" si="48"/>
        <v>85</v>
      </c>
      <c r="AH56" s="69">
        <f t="shared" si="49"/>
        <v>0</v>
      </c>
      <c r="AI56" s="69">
        <f t="shared" si="50"/>
        <v>0</v>
      </c>
      <c r="AJ56" s="69">
        <f t="shared" si="51"/>
        <v>0</v>
      </c>
      <c r="AK56" s="50" t="str">
        <f t="shared" si="52"/>
        <v>Oct</v>
      </c>
      <c r="AL56" s="69">
        <f t="shared" si="53"/>
        <v>903</v>
      </c>
      <c r="AM56" s="69">
        <f t="shared" si="54"/>
        <v>641</v>
      </c>
      <c r="AN56" s="69">
        <f t="shared" si="104"/>
        <v>418</v>
      </c>
      <c r="AO56" s="69">
        <f t="shared" si="55"/>
        <v>232</v>
      </c>
      <c r="AP56" s="69">
        <f t="shared" si="56"/>
        <v>85</v>
      </c>
      <c r="AQ56" s="69">
        <f t="shared" si="57"/>
        <v>0</v>
      </c>
      <c r="AR56" s="69">
        <f t="shared" si="58"/>
        <v>0</v>
      </c>
      <c r="AS56" s="69">
        <f t="shared" si="59"/>
        <v>0</v>
      </c>
      <c r="AT56" s="50" t="str">
        <f t="shared" si="60"/>
        <v>Oct</v>
      </c>
      <c r="AU56" s="69">
        <f t="shared" si="61"/>
        <v>903</v>
      </c>
      <c r="AV56" s="69">
        <f t="shared" si="62"/>
        <v>641</v>
      </c>
      <c r="AW56" s="69">
        <f t="shared" si="105"/>
        <v>418</v>
      </c>
      <c r="AX56" s="69">
        <f t="shared" si="63"/>
        <v>232</v>
      </c>
      <c r="AY56" s="69">
        <f t="shared" si="64"/>
        <v>85</v>
      </c>
      <c r="AZ56" s="69">
        <f t="shared" si="65"/>
        <v>0</v>
      </c>
      <c r="BA56" s="69">
        <f t="shared" si="66"/>
        <v>0</v>
      </c>
      <c r="BB56" s="69">
        <f t="shared" si="67"/>
        <v>0</v>
      </c>
      <c r="BC56" s="50" t="str">
        <f t="shared" si="68"/>
        <v>Oct</v>
      </c>
      <c r="BD56" s="69">
        <f t="shared" si="69"/>
        <v>903</v>
      </c>
      <c r="BE56" s="69">
        <f t="shared" si="70"/>
        <v>641</v>
      </c>
      <c r="BF56" s="69">
        <f t="shared" si="106"/>
        <v>418</v>
      </c>
      <c r="BG56" s="69">
        <f t="shared" si="71"/>
        <v>232</v>
      </c>
      <c r="BH56" s="69">
        <f t="shared" si="72"/>
        <v>85</v>
      </c>
      <c r="BI56" s="69">
        <f t="shared" si="73"/>
        <v>0</v>
      </c>
      <c r="BJ56" s="69">
        <f t="shared" si="74"/>
        <v>0</v>
      </c>
      <c r="BK56" s="69">
        <f t="shared" si="75"/>
        <v>0</v>
      </c>
      <c r="BL56" s="50" t="str">
        <f t="shared" si="76"/>
        <v>Oct</v>
      </c>
      <c r="BM56" s="69">
        <f t="shared" si="77"/>
        <v>903</v>
      </c>
      <c r="BN56" s="69">
        <f t="shared" si="78"/>
        <v>641</v>
      </c>
      <c r="BO56" s="69">
        <f t="shared" si="107"/>
        <v>418</v>
      </c>
      <c r="BP56" s="69">
        <f t="shared" si="79"/>
        <v>232</v>
      </c>
      <c r="BQ56" s="69">
        <f t="shared" si="80"/>
        <v>85</v>
      </c>
      <c r="BR56" s="69">
        <f t="shared" si="81"/>
        <v>0</v>
      </c>
      <c r="BS56" s="69">
        <f t="shared" si="82"/>
        <v>0</v>
      </c>
      <c r="BT56" s="69">
        <f t="shared" si="83"/>
        <v>0</v>
      </c>
      <c r="BU56" s="50" t="str">
        <f t="shared" si="84"/>
        <v>Oct</v>
      </c>
      <c r="BV56" s="69">
        <f t="shared" si="85"/>
        <v>903</v>
      </c>
      <c r="BW56" s="69">
        <f t="shared" si="86"/>
        <v>641</v>
      </c>
      <c r="BX56" s="69">
        <f t="shared" si="108"/>
        <v>418</v>
      </c>
      <c r="BY56" s="69">
        <f t="shared" si="87"/>
        <v>232</v>
      </c>
      <c r="BZ56" s="69">
        <f t="shared" si="88"/>
        <v>85</v>
      </c>
      <c r="CA56" s="69">
        <f t="shared" si="89"/>
        <v>0</v>
      </c>
      <c r="CB56" s="69">
        <f t="shared" si="90"/>
        <v>0</v>
      </c>
      <c r="CC56" s="69">
        <f t="shared" si="91"/>
        <v>0</v>
      </c>
      <c r="CD56" s="50" t="str">
        <f t="shared" si="92"/>
        <v>Oct</v>
      </c>
      <c r="CE56" s="69">
        <f t="shared" si="93"/>
        <v>903</v>
      </c>
      <c r="CF56" s="69">
        <f t="shared" si="94"/>
        <v>641</v>
      </c>
      <c r="CG56" s="69">
        <f t="shared" si="109"/>
        <v>418</v>
      </c>
      <c r="CH56" s="69">
        <f t="shared" si="95"/>
        <v>232</v>
      </c>
      <c r="CI56" s="69">
        <f t="shared" si="96"/>
        <v>85</v>
      </c>
      <c r="CJ56" s="69">
        <f t="shared" si="97"/>
        <v>0</v>
      </c>
      <c r="CK56" s="69">
        <f t="shared" si="98"/>
        <v>0</v>
      </c>
      <c r="CL56" s="69">
        <f t="shared" si="99"/>
        <v>0</v>
      </c>
    </row>
    <row r="57" spans="1:90" ht="13.7" customHeight="1">
      <c r="A57" s="50" t="str">
        <f t="shared" si="20"/>
        <v>Nov</v>
      </c>
      <c r="B57" s="41">
        <f t="shared" si="21"/>
        <v>927</v>
      </c>
      <c r="C57" s="41">
        <f t="shared" si="22"/>
        <v>662</v>
      </c>
      <c r="D57" s="41">
        <f t="shared" si="100"/>
        <v>435</v>
      </c>
      <c r="E57" s="41">
        <f t="shared" si="23"/>
        <v>246</v>
      </c>
      <c r="F57" s="41">
        <f t="shared" si="24"/>
        <v>96</v>
      </c>
      <c r="G57" s="41">
        <f t="shared" si="25"/>
        <v>0</v>
      </c>
      <c r="H57" s="41">
        <f t="shared" si="26"/>
        <v>0</v>
      </c>
      <c r="I57" s="41">
        <f t="shared" si="27"/>
        <v>0</v>
      </c>
      <c r="J57" s="68" t="str">
        <f t="shared" si="28"/>
        <v>Nov</v>
      </c>
      <c r="K57" s="41">
        <f t="shared" si="29"/>
        <v>927</v>
      </c>
      <c r="L57" s="69">
        <f t="shared" si="30"/>
        <v>662</v>
      </c>
      <c r="M57" s="69">
        <f t="shared" si="101"/>
        <v>435</v>
      </c>
      <c r="N57" s="69">
        <f t="shared" si="31"/>
        <v>246</v>
      </c>
      <c r="O57" s="69">
        <f t="shared" si="32"/>
        <v>96</v>
      </c>
      <c r="P57" s="69">
        <f t="shared" si="33"/>
        <v>0</v>
      </c>
      <c r="Q57" s="69">
        <f t="shared" si="34"/>
        <v>0</v>
      </c>
      <c r="R57" s="69">
        <f t="shared" si="35"/>
        <v>0</v>
      </c>
      <c r="S57" s="50" t="str">
        <f t="shared" si="36"/>
        <v>Nov</v>
      </c>
      <c r="T57" s="69">
        <f t="shared" si="37"/>
        <v>927</v>
      </c>
      <c r="U57" s="69">
        <f t="shared" si="38"/>
        <v>662</v>
      </c>
      <c r="V57" s="69">
        <f t="shared" si="102"/>
        <v>435</v>
      </c>
      <c r="W57" s="69">
        <f t="shared" si="39"/>
        <v>246</v>
      </c>
      <c r="X57" s="69">
        <f t="shared" si="40"/>
        <v>96</v>
      </c>
      <c r="Y57" s="69">
        <f t="shared" si="41"/>
        <v>0</v>
      </c>
      <c r="Z57" s="69">
        <f t="shared" si="42"/>
        <v>0</v>
      </c>
      <c r="AA57" s="69">
        <f t="shared" si="43"/>
        <v>0</v>
      </c>
      <c r="AB57" s="50" t="str">
        <f t="shared" si="44"/>
        <v>Nov</v>
      </c>
      <c r="AC57" s="69">
        <f t="shared" si="45"/>
        <v>927</v>
      </c>
      <c r="AD57" s="69">
        <f t="shared" si="46"/>
        <v>662</v>
      </c>
      <c r="AE57" s="69">
        <f t="shared" si="103"/>
        <v>435</v>
      </c>
      <c r="AF57" s="69">
        <f t="shared" si="47"/>
        <v>246</v>
      </c>
      <c r="AG57" s="69">
        <f t="shared" si="48"/>
        <v>96</v>
      </c>
      <c r="AH57" s="69">
        <f t="shared" si="49"/>
        <v>0</v>
      </c>
      <c r="AI57" s="69">
        <f t="shared" si="50"/>
        <v>0</v>
      </c>
      <c r="AJ57" s="69">
        <f t="shared" si="51"/>
        <v>0</v>
      </c>
      <c r="AK57" s="50" t="str">
        <f t="shared" si="52"/>
        <v>Nov</v>
      </c>
      <c r="AL57" s="69">
        <f t="shared" si="53"/>
        <v>927</v>
      </c>
      <c r="AM57" s="69">
        <f t="shared" si="54"/>
        <v>662</v>
      </c>
      <c r="AN57" s="69">
        <f t="shared" si="104"/>
        <v>435</v>
      </c>
      <c r="AO57" s="69">
        <f t="shared" si="55"/>
        <v>246</v>
      </c>
      <c r="AP57" s="69">
        <f t="shared" si="56"/>
        <v>96</v>
      </c>
      <c r="AQ57" s="69">
        <f t="shared" si="57"/>
        <v>0</v>
      </c>
      <c r="AR57" s="69">
        <f t="shared" si="58"/>
        <v>0</v>
      </c>
      <c r="AS57" s="69">
        <f t="shared" si="59"/>
        <v>0</v>
      </c>
      <c r="AT57" s="50" t="str">
        <f t="shared" si="60"/>
        <v>Nov</v>
      </c>
      <c r="AU57" s="69">
        <f t="shared" si="61"/>
        <v>927</v>
      </c>
      <c r="AV57" s="69">
        <f t="shared" si="62"/>
        <v>662</v>
      </c>
      <c r="AW57" s="69">
        <f t="shared" si="105"/>
        <v>435</v>
      </c>
      <c r="AX57" s="69">
        <f t="shared" si="63"/>
        <v>246</v>
      </c>
      <c r="AY57" s="69">
        <f t="shared" si="64"/>
        <v>96</v>
      </c>
      <c r="AZ57" s="69">
        <f t="shared" si="65"/>
        <v>0</v>
      </c>
      <c r="BA57" s="69">
        <f t="shared" si="66"/>
        <v>0</v>
      </c>
      <c r="BB57" s="69">
        <f t="shared" si="67"/>
        <v>0</v>
      </c>
      <c r="BC57" s="50" t="str">
        <f t="shared" si="68"/>
        <v>Nov</v>
      </c>
      <c r="BD57" s="69">
        <f t="shared" si="69"/>
        <v>927</v>
      </c>
      <c r="BE57" s="69">
        <f t="shared" si="70"/>
        <v>662</v>
      </c>
      <c r="BF57" s="69">
        <f t="shared" si="106"/>
        <v>435</v>
      </c>
      <c r="BG57" s="69">
        <f t="shared" si="71"/>
        <v>246</v>
      </c>
      <c r="BH57" s="69">
        <f t="shared" si="72"/>
        <v>96</v>
      </c>
      <c r="BI57" s="69">
        <f t="shared" si="73"/>
        <v>0</v>
      </c>
      <c r="BJ57" s="69">
        <f t="shared" si="74"/>
        <v>0</v>
      </c>
      <c r="BK57" s="69">
        <f t="shared" si="75"/>
        <v>0</v>
      </c>
      <c r="BL57" s="50" t="str">
        <f t="shared" si="76"/>
        <v>Nov</v>
      </c>
      <c r="BM57" s="69">
        <f t="shared" si="77"/>
        <v>927</v>
      </c>
      <c r="BN57" s="69">
        <f t="shared" si="78"/>
        <v>662</v>
      </c>
      <c r="BO57" s="69">
        <f t="shared" si="107"/>
        <v>435</v>
      </c>
      <c r="BP57" s="69">
        <f t="shared" si="79"/>
        <v>246</v>
      </c>
      <c r="BQ57" s="69">
        <f t="shared" si="80"/>
        <v>96</v>
      </c>
      <c r="BR57" s="69">
        <f t="shared" si="81"/>
        <v>0</v>
      </c>
      <c r="BS57" s="69">
        <f t="shared" si="82"/>
        <v>0</v>
      </c>
      <c r="BT57" s="69">
        <f t="shared" si="83"/>
        <v>0</v>
      </c>
      <c r="BU57" s="50" t="str">
        <f t="shared" si="84"/>
        <v>Nov</v>
      </c>
      <c r="BV57" s="69">
        <f t="shared" si="85"/>
        <v>927</v>
      </c>
      <c r="BW57" s="69">
        <f t="shared" si="86"/>
        <v>662</v>
      </c>
      <c r="BX57" s="69">
        <f t="shared" si="108"/>
        <v>435</v>
      </c>
      <c r="BY57" s="69">
        <f t="shared" si="87"/>
        <v>246</v>
      </c>
      <c r="BZ57" s="69">
        <f t="shared" si="88"/>
        <v>96</v>
      </c>
      <c r="CA57" s="69">
        <f t="shared" si="89"/>
        <v>0</v>
      </c>
      <c r="CB57" s="69">
        <f t="shared" si="90"/>
        <v>0</v>
      </c>
      <c r="CC57" s="69">
        <f t="shared" si="91"/>
        <v>0</v>
      </c>
      <c r="CD57" s="50" t="str">
        <f t="shared" si="92"/>
        <v>Nov</v>
      </c>
      <c r="CE57" s="69">
        <f t="shared" si="93"/>
        <v>927</v>
      </c>
      <c r="CF57" s="69">
        <f t="shared" si="94"/>
        <v>662</v>
      </c>
      <c r="CG57" s="69">
        <f t="shared" si="109"/>
        <v>435</v>
      </c>
      <c r="CH57" s="69">
        <f t="shared" si="95"/>
        <v>246</v>
      </c>
      <c r="CI57" s="69">
        <f t="shared" si="96"/>
        <v>96</v>
      </c>
      <c r="CJ57" s="69">
        <f t="shared" si="97"/>
        <v>0</v>
      </c>
      <c r="CK57" s="69">
        <f t="shared" si="98"/>
        <v>0</v>
      </c>
      <c r="CL57" s="69">
        <f t="shared" si="99"/>
        <v>0</v>
      </c>
    </row>
    <row r="58" spans="1:90" ht="13.7" customHeight="1">
      <c r="A58" s="50" t="str">
        <f t="shared" si="20"/>
        <v>Dec</v>
      </c>
      <c r="B58" s="41">
        <f t="shared" si="21"/>
        <v>951</v>
      </c>
      <c r="C58" s="41">
        <f t="shared" si="22"/>
        <v>682</v>
      </c>
      <c r="D58" s="41">
        <f t="shared" si="100"/>
        <v>452</v>
      </c>
      <c r="E58" s="41">
        <f t="shared" si="23"/>
        <v>260</v>
      </c>
      <c r="F58" s="41">
        <f t="shared" si="24"/>
        <v>107</v>
      </c>
      <c r="G58" s="41">
        <f t="shared" si="25"/>
        <v>0</v>
      </c>
      <c r="H58" s="41">
        <f t="shared" si="26"/>
        <v>0</v>
      </c>
      <c r="I58" s="41">
        <f t="shared" si="27"/>
        <v>0</v>
      </c>
      <c r="J58" s="68" t="str">
        <f t="shared" si="28"/>
        <v>Dec</v>
      </c>
      <c r="K58" s="41">
        <f t="shared" si="29"/>
        <v>951</v>
      </c>
      <c r="L58" s="69">
        <f t="shared" si="30"/>
        <v>682</v>
      </c>
      <c r="M58" s="69">
        <f t="shared" si="101"/>
        <v>452</v>
      </c>
      <c r="N58" s="69">
        <f t="shared" si="31"/>
        <v>260</v>
      </c>
      <c r="O58" s="69">
        <f t="shared" si="32"/>
        <v>107</v>
      </c>
      <c r="P58" s="69">
        <f t="shared" si="33"/>
        <v>0</v>
      </c>
      <c r="Q58" s="69">
        <f t="shared" si="34"/>
        <v>0</v>
      </c>
      <c r="R58" s="69">
        <f t="shared" si="35"/>
        <v>0</v>
      </c>
      <c r="S58" s="50" t="str">
        <f t="shared" si="36"/>
        <v>Dec</v>
      </c>
      <c r="T58" s="69">
        <f t="shared" si="37"/>
        <v>951</v>
      </c>
      <c r="U58" s="69">
        <f t="shared" si="38"/>
        <v>682</v>
      </c>
      <c r="V58" s="69">
        <f t="shared" si="102"/>
        <v>452</v>
      </c>
      <c r="W58" s="69">
        <f t="shared" si="39"/>
        <v>260</v>
      </c>
      <c r="X58" s="69">
        <f t="shared" si="40"/>
        <v>107</v>
      </c>
      <c r="Y58" s="69">
        <f t="shared" si="41"/>
        <v>0</v>
      </c>
      <c r="Z58" s="69">
        <f t="shared" si="42"/>
        <v>0</v>
      </c>
      <c r="AA58" s="69">
        <f t="shared" si="43"/>
        <v>0</v>
      </c>
      <c r="AB58" s="50" t="str">
        <f t="shared" si="44"/>
        <v>Dec</v>
      </c>
      <c r="AC58" s="69">
        <f t="shared" si="45"/>
        <v>951</v>
      </c>
      <c r="AD58" s="69">
        <f t="shared" si="46"/>
        <v>682</v>
      </c>
      <c r="AE58" s="69">
        <f t="shared" si="103"/>
        <v>452</v>
      </c>
      <c r="AF58" s="69">
        <f t="shared" si="47"/>
        <v>260</v>
      </c>
      <c r="AG58" s="69">
        <f t="shared" si="48"/>
        <v>107</v>
      </c>
      <c r="AH58" s="69">
        <f t="shared" si="49"/>
        <v>0</v>
      </c>
      <c r="AI58" s="69">
        <f t="shared" si="50"/>
        <v>0</v>
      </c>
      <c r="AJ58" s="69">
        <f t="shared" si="51"/>
        <v>0</v>
      </c>
      <c r="AK58" s="50" t="str">
        <f t="shared" si="52"/>
        <v>Dec</v>
      </c>
      <c r="AL58" s="69">
        <f t="shared" si="53"/>
        <v>951</v>
      </c>
      <c r="AM58" s="69">
        <f t="shared" si="54"/>
        <v>682</v>
      </c>
      <c r="AN58" s="69">
        <f t="shared" si="104"/>
        <v>452</v>
      </c>
      <c r="AO58" s="69">
        <f t="shared" si="55"/>
        <v>260</v>
      </c>
      <c r="AP58" s="69">
        <f t="shared" si="56"/>
        <v>107</v>
      </c>
      <c r="AQ58" s="69">
        <f t="shared" si="57"/>
        <v>0</v>
      </c>
      <c r="AR58" s="69">
        <f t="shared" si="58"/>
        <v>0</v>
      </c>
      <c r="AS58" s="69">
        <f t="shared" si="59"/>
        <v>0</v>
      </c>
      <c r="AT58" s="50" t="str">
        <f t="shared" si="60"/>
        <v>Dec</v>
      </c>
      <c r="AU58" s="69">
        <f t="shared" si="61"/>
        <v>951</v>
      </c>
      <c r="AV58" s="69">
        <f t="shared" si="62"/>
        <v>682</v>
      </c>
      <c r="AW58" s="69">
        <f t="shared" si="105"/>
        <v>452</v>
      </c>
      <c r="AX58" s="69">
        <f t="shared" si="63"/>
        <v>260</v>
      </c>
      <c r="AY58" s="69">
        <f t="shared" si="64"/>
        <v>107</v>
      </c>
      <c r="AZ58" s="69">
        <f t="shared" si="65"/>
        <v>0</v>
      </c>
      <c r="BA58" s="69">
        <f t="shared" si="66"/>
        <v>0</v>
      </c>
      <c r="BB58" s="69">
        <f t="shared" si="67"/>
        <v>0</v>
      </c>
      <c r="BC58" s="50" t="str">
        <f t="shared" si="68"/>
        <v>Dec</v>
      </c>
      <c r="BD58" s="69">
        <f t="shared" si="69"/>
        <v>951</v>
      </c>
      <c r="BE58" s="69">
        <f t="shared" si="70"/>
        <v>682</v>
      </c>
      <c r="BF58" s="69">
        <f t="shared" si="106"/>
        <v>452</v>
      </c>
      <c r="BG58" s="69">
        <f t="shared" si="71"/>
        <v>260</v>
      </c>
      <c r="BH58" s="69">
        <f t="shared" si="72"/>
        <v>107</v>
      </c>
      <c r="BI58" s="69">
        <f t="shared" si="73"/>
        <v>0</v>
      </c>
      <c r="BJ58" s="69">
        <f t="shared" si="74"/>
        <v>0</v>
      </c>
      <c r="BK58" s="69">
        <f t="shared" si="75"/>
        <v>0</v>
      </c>
      <c r="BL58" s="50" t="str">
        <f t="shared" si="76"/>
        <v>Dec</v>
      </c>
      <c r="BM58" s="69">
        <f t="shared" si="77"/>
        <v>951</v>
      </c>
      <c r="BN58" s="69">
        <f t="shared" si="78"/>
        <v>682</v>
      </c>
      <c r="BO58" s="69">
        <f t="shared" si="107"/>
        <v>452</v>
      </c>
      <c r="BP58" s="69">
        <f t="shared" si="79"/>
        <v>260</v>
      </c>
      <c r="BQ58" s="69">
        <f t="shared" si="80"/>
        <v>107</v>
      </c>
      <c r="BR58" s="69">
        <f t="shared" si="81"/>
        <v>0</v>
      </c>
      <c r="BS58" s="69">
        <f t="shared" si="82"/>
        <v>0</v>
      </c>
      <c r="BT58" s="69">
        <f t="shared" si="83"/>
        <v>0</v>
      </c>
      <c r="BU58" s="50" t="str">
        <f t="shared" si="84"/>
        <v>Dec</v>
      </c>
      <c r="BV58" s="69">
        <f t="shared" si="85"/>
        <v>951</v>
      </c>
      <c r="BW58" s="69">
        <f t="shared" si="86"/>
        <v>682</v>
      </c>
      <c r="BX58" s="69">
        <f t="shared" si="108"/>
        <v>452</v>
      </c>
      <c r="BY58" s="69">
        <f t="shared" si="87"/>
        <v>260</v>
      </c>
      <c r="BZ58" s="69">
        <f t="shared" si="88"/>
        <v>107</v>
      </c>
      <c r="CA58" s="69">
        <f t="shared" si="89"/>
        <v>0</v>
      </c>
      <c r="CB58" s="69">
        <f t="shared" si="90"/>
        <v>0</v>
      </c>
      <c r="CC58" s="69">
        <f t="shared" si="91"/>
        <v>0</v>
      </c>
      <c r="CD58" s="50" t="str">
        <f t="shared" si="92"/>
        <v>Dec</v>
      </c>
      <c r="CE58" s="69">
        <f t="shared" si="93"/>
        <v>951</v>
      </c>
      <c r="CF58" s="69">
        <f t="shared" si="94"/>
        <v>682</v>
      </c>
      <c r="CG58" s="69">
        <f t="shared" si="109"/>
        <v>452</v>
      </c>
      <c r="CH58" s="69">
        <f t="shared" si="95"/>
        <v>260</v>
      </c>
      <c r="CI58" s="69">
        <f t="shared" si="96"/>
        <v>107</v>
      </c>
      <c r="CJ58" s="69">
        <f t="shared" si="97"/>
        <v>0</v>
      </c>
      <c r="CK58" s="69">
        <f t="shared" si="98"/>
        <v>0</v>
      </c>
      <c r="CL58" s="69">
        <f t="shared" si="99"/>
        <v>0</v>
      </c>
    </row>
    <row r="59" spans="1:90" ht="13.7" customHeight="1">
      <c r="A59" s="38"/>
      <c r="B59" s="41">
        <f t="shared" ref="B59:I59" si="110">SUM(B47:B58)</f>
        <v>9895</v>
      </c>
      <c r="C59" s="41">
        <f t="shared" si="110"/>
        <v>6883</v>
      </c>
      <c r="D59" s="41">
        <f t="shared" si="110"/>
        <v>4336</v>
      </c>
      <c r="E59" s="41">
        <f t="shared" si="110"/>
        <v>2242</v>
      </c>
      <c r="F59" s="41">
        <f t="shared" si="110"/>
        <v>612</v>
      </c>
      <c r="G59" s="41">
        <f t="shared" si="110"/>
        <v>0</v>
      </c>
      <c r="H59" s="41">
        <f t="shared" si="110"/>
        <v>0</v>
      </c>
      <c r="I59" s="41">
        <f t="shared" si="110"/>
        <v>0</v>
      </c>
      <c r="J59" s="17"/>
      <c r="K59" s="41">
        <f t="shared" ref="K59:R59" si="111">SUM(K47:K58)</f>
        <v>9895</v>
      </c>
      <c r="L59" s="69">
        <f t="shared" si="111"/>
        <v>6883</v>
      </c>
      <c r="M59" s="69">
        <f t="shared" si="111"/>
        <v>4336</v>
      </c>
      <c r="N59" s="69">
        <f t="shared" si="111"/>
        <v>2242</v>
      </c>
      <c r="O59" s="69">
        <f t="shared" si="111"/>
        <v>612</v>
      </c>
      <c r="P59" s="69">
        <f t="shared" si="111"/>
        <v>0</v>
      </c>
      <c r="Q59" s="69">
        <f t="shared" si="111"/>
        <v>0</v>
      </c>
      <c r="R59" s="69">
        <f t="shared" si="111"/>
        <v>0</v>
      </c>
      <c r="S59" s="38"/>
      <c r="T59" s="69">
        <f t="shared" ref="T59:AA59" si="112">SUM(T47:T58)</f>
        <v>9895</v>
      </c>
      <c r="U59" s="69">
        <f t="shared" si="112"/>
        <v>6883</v>
      </c>
      <c r="V59" s="69">
        <f t="shared" si="112"/>
        <v>4336</v>
      </c>
      <c r="W59" s="69">
        <f t="shared" si="112"/>
        <v>2242</v>
      </c>
      <c r="X59" s="69">
        <f t="shared" si="112"/>
        <v>612</v>
      </c>
      <c r="Y59" s="69">
        <f t="shared" si="112"/>
        <v>0</v>
      </c>
      <c r="Z59" s="69">
        <f t="shared" si="112"/>
        <v>0</v>
      </c>
      <c r="AA59" s="69">
        <f t="shared" si="112"/>
        <v>0</v>
      </c>
      <c r="AB59" s="38"/>
      <c r="AC59" s="69">
        <f t="shared" ref="AC59:AJ59" si="113">SUM(AC47:AC58)</f>
        <v>9895</v>
      </c>
      <c r="AD59" s="69">
        <f t="shared" si="113"/>
        <v>6883</v>
      </c>
      <c r="AE59" s="69">
        <f t="shared" si="113"/>
        <v>4336</v>
      </c>
      <c r="AF59" s="69">
        <f t="shared" si="113"/>
        <v>2242</v>
      </c>
      <c r="AG59" s="69">
        <f t="shared" si="113"/>
        <v>612</v>
      </c>
      <c r="AH59" s="69">
        <f t="shared" si="113"/>
        <v>0</v>
      </c>
      <c r="AI59" s="69">
        <f t="shared" si="113"/>
        <v>0</v>
      </c>
      <c r="AJ59" s="69">
        <f t="shared" si="113"/>
        <v>0</v>
      </c>
      <c r="AK59" s="38"/>
      <c r="AL59" s="69">
        <f t="shared" ref="AL59:AS59" si="114">SUM(AL47:AL58)</f>
        <v>9895</v>
      </c>
      <c r="AM59" s="69">
        <f t="shared" si="114"/>
        <v>6883</v>
      </c>
      <c r="AN59" s="69">
        <f t="shared" si="114"/>
        <v>4336</v>
      </c>
      <c r="AO59" s="69">
        <f t="shared" si="114"/>
        <v>2242</v>
      </c>
      <c r="AP59" s="69">
        <f t="shared" si="114"/>
        <v>612</v>
      </c>
      <c r="AQ59" s="69">
        <f t="shared" si="114"/>
        <v>0</v>
      </c>
      <c r="AR59" s="69">
        <f t="shared" si="114"/>
        <v>0</v>
      </c>
      <c r="AS59" s="69">
        <f t="shared" si="114"/>
        <v>0</v>
      </c>
      <c r="AT59" s="38"/>
      <c r="AU59" s="69">
        <f t="shared" ref="AU59:BB59" si="115">SUM(AU47:AU58)</f>
        <v>9895</v>
      </c>
      <c r="AV59" s="69">
        <f t="shared" si="115"/>
        <v>6883</v>
      </c>
      <c r="AW59" s="69">
        <f t="shared" si="115"/>
        <v>4336</v>
      </c>
      <c r="AX59" s="69">
        <f t="shared" si="115"/>
        <v>2242</v>
      </c>
      <c r="AY59" s="69">
        <f t="shared" si="115"/>
        <v>612</v>
      </c>
      <c r="AZ59" s="69">
        <f t="shared" si="115"/>
        <v>0</v>
      </c>
      <c r="BA59" s="69">
        <f t="shared" si="115"/>
        <v>0</v>
      </c>
      <c r="BB59" s="69">
        <f t="shared" si="115"/>
        <v>0</v>
      </c>
      <c r="BC59" s="38"/>
      <c r="BD59" s="69">
        <f t="shared" ref="BD59:BK59" si="116">SUM(BD47:BD58)</f>
        <v>9895</v>
      </c>
      <c r="BE59" s="69">
        <f t="shared" si="116"/>
        <v>6883</v>
      </c>
      <c r="BF59" s="69">
        <f t="shared" si="116"/>
        <v>4336</v>
      </c>
      <c r="BG59" s="69">
        <f t="shared" si="116"/>
        <v>2242</v>
      </c>
      <c r="BH59" s="69">
        <f t="shared" si="116"/>
        <v>612</v>
      </c>
      <c r="BI59" s="69">
        <f t="shared" si="116"/>
        <v>0</v>
      </c>
      <c r="BJ59" s="69">
        <f t="shared" si="116"/>
        <v>0</v>
      </c>
      <c r="BK59" s="69">
        <f t="shared" si="116"/>
        <v>0</v>
      </c>
      <c r="BL59" s="38"/>
      <c r="BM59" s="69">
        <f t="shared" ref="BM59:BT59" si="117">SUM(BM47:BM58)</f>
        <v>9895</v>
      </c>
      <c r="BN59" s="69">
        <f t="shared" si="117"/>
        <v>6883</v>
      </c>
      <c r="BO59" s="69">
        <f t="shared" si="117"/>
        <v>4336</v>
      </c>
      <c r="BP59" s="69">
        <f t="shared" si="117"/>
        <v>2242</v>
      </c>
      <c r="BQ59" s="69">
        <f t="shared" si="117"/>
        <v>612</v>
      </c>
      <c r="BR59" s="69">
        <f t="shared" si="117"/>
        <v>0</v>
      </c>
      <c r="BS59" s="69">
        <f t="shared" si="117"/>
        <v>0</v>
      </c>
      <c r="BT59" s="69">
        <f t="shared" si="117"/>
        <v>0</v>
      </c>
      <c r="BU59" s="38"/>
      <c r="BV59" s="69">
        <f t="shared" ref="BV59:CC59" si="118">SUM(BV47:BV58)</f>
        <v>9895</v>
      </c>
      <c r="BW59" s="69">
        <f t="shared" si="118"/>
        <v>6883</v>
      </c>
      <c r="BX59" s="69">
        <f t="shared" si="118"/>
        <v>4336</v>
      </c>
      <c r="BY59" s="69">
        <f t="shared" si="118"/>
        <v>2242</v>
      </c>
      <c r="BZ59" s="69">
        <f t="shared" si="118"/>
        <v>612</v>
      </c>
      <c r="CA59" s="69">
        <f t="shared" si="118"/>
        <v>0</v>
      </c>
      <c r="CB59" s="69">
        <f t="shared" si="118"/>
        <v>0</v>
      </c>
      <c r="CC59" s="69">
        <f t="shared" si="118"/>
        <v>0</v>
      </c>
      <c r="CD59" s="38"/>
      <c r="CE59" s="69">
        <f t="shared" ref="CE59:CL59" si="119">SUM(CE47:CE58)</f>
        <v>9895</v>
      </c>
      <c r="CF59" s="69">
        <f t="shared" si="119"/>
        <v>6883</v>
      </c>
      <c r="CG59" s="69">
        <f t="shared" si="119"/>
        <v>4336</v>
      </c>
      <c r="CH59" s="69">
        <f t="shared" si="119"/>
        <v>2242</v>
      </c>
      <c r="CI59" s="69">
        <f t="shared" si="119"/>
        <v>612</v>
      </c>
      <c r="CJ59" s="69">
        <f t="shared" si="119"/>
        <v>0</v>
      </c>
      <c r="CK59" s="69">
        <f t="shared" si="119"/>
        <v>0</v>
      </c>
      <c r="CL59" s="69">
        <f t="shared" si="119"/>
        <v>0</v>
      </c>
    </row>
    <row r="60" spans="1:90" ht="15.95" customHeight="1">
      <c r="A60" s="38"/>
      <c r="B60" s="44" t="s">
        <v>37</v>
      </c>
      <c r="C60" s="44" t="s">
        <v>38</v>
      </c>
      <c r="D60" s="44" t="s">
        <v>39</v>
      </c>
      <c r="E60" s="44" t="s">
        <v>40</v>
      </c>
      <c r="F60" s="44" t="s">
        <v>41</v>
      </c>
      <c r="G60" s="44" t="s">
        <v>42</v>
      </c>
      <c r="H60" s="44" t="s">
        <v>43</v>
      </c>
      <c r="I60" s="44" t="s">
        <v>44</v>
      </c>
      <c r="J60" s="44" t="s">
        <v>45</v>
      </c>
      <c r="K60" s="44" t="s">
        <v>46</v>
      </c>
      <c r="L60" s="64" t="s">
        <v>81</v>
      </c>
      <c r="M60" s="64" t="s">
        <v>82</v>
      </c>
      <c r="N60" s="64" t="s">
        <v>83</v>
      </c>
      <c r="O60" s="64" t="s">
        <v>84</v>
      </c>
      <c r="P60" s="64" t="s">
        <v>85</v>
      </c>
      <c r="Q60" s="64" t="s">
        <v>86</v>
      </c>
      <c r="R60" s="64" t="s">
        <v>87</v>
      </c>
      <c r="S60" s="64" t="s">
        <v>88</v>
      </c>
      <c r="T60" s="69"/>
      <c r="U60" s="38"/>
      <c r="V60" s="38"/>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8"/>
      <c r="BI60" s="38"/>
      <c r="BJ60" s="38"/>
      <c r="BK60" s="38"/>
      <c r="BL60" s="38"/>
      <c r="BM60" s="38"/>
      <c r="BN60" s="38"/>
      <c r="BO60" s="38"/>
      <c r="BP60" s="38"/>
      <c r="BQ60" s="38"/>
      <c r="BR60" s="38"/>
      <c r="BS60" s="38"/>
      <c r="BT60" s="38"/>
      <c r="BU60" s="38"/>
      <c r="BV60" s="38"/>
      <c r="BW60" s="38"/>
      <c r="BX60" s="38"/>
      <c r="BY60" s="38"/>
      <c r="BZ60" s="38"/>
      <c r="CA60" s="38"/>
      <c r="CB60" s="38"/>
      <c r="CC60" s="38"/>
      <c r="CD60" s="38"/>
      <c r="CE60" s="38"/>
      <c r="CF60" s="38"/>
      <c r="CG60" s="38"/>
      <c r="CH60" s="38"/>
      <c r="CI60" s="38"/>
      <c r="CJ60" s="38"/>
      <c r="CK60" s="38"/>
      <c r="CL60" s="38"/>
    </row>
    <row r="61" spans="1:90" ht="13.7" customHeight="1">
      <c r="A61" s="38"/>
      <c r="B61" s="41">
        <f>B59</f>
        <v>9895</v>
      </c>
      <c r="C61" s="41">
        <f>C59+K59</f>
        <v>16778</v>
      </c>
      <c r="D61" s="41">
        <f>D59+L59+T59</f>
        <v>21114</v>
      </c>
      <c r="E61" s="41">
        <f>E59+M59+U59+AC59</f>
        <v>23356</v>
      </c>
      <c r="F61" s="41">
        <f>F59+N59+V59+AD59+AL59</f>
        <v>23968</v>
      </c>
      <c r="G61" s="41">
        <f>G59+O59+W59+AE59+AM59+AU59</f>
        <v>23968</v>
      </c>
      <c r="H61" s="41">
        <f>H59+P59+X59+AF59+AN59+AV59+BD59</f>
        <v>23968</v>
      </c>
      <c r="I61" s="41">
        <f>I59+Q59+Y59+AG59+AO59+AW59+BE59+BM59</f>
        <v>23968</v>
      </c>
      <c r="J61" s="41">
        <f>R59+Z59+AH59+AP59+AX59+BF59+BN59+BV59</f>
        <v>23968</v>
      </c>
      <c r="K61" s="41">
        <f>AA59+AI59+AQ59+AY59+BG59+BO59+BW59+CE59</f>
        <v>23968</v>
      </c>
      <c r="L61" s="69">
        <f>AJ59+AR59+AZ59+BH59+BP59+BX59+CF59</f>
        <v>14073</v>
      </c>
      <c r="M61" s="69">
        <f>AS59+BA59+BI59+BQ59+BY59+CG59</f>
        <v>7190</v>
      </c>
      <c r="N61" s="69">
        <f>BB59+BJ59+BR59+BZ59+CH59</f>
        <v>2854</v>
      </c>
      <c r="O61" s="69">
        <f>BK59+BS59+CA59+CI59</f>
        <v>612</v>
      </c>
      <c r="P61" s="69">
        <f>BT59+CB59+CJ59</f>
        <v>0</v>
      </c>
      <c r="Q61" s="69">
        <f>CC59+CK59</f>
        <v>0</v>
      </c>
      <c r="R61" s="69">
        <f>CL59</f>
        <v>0</v>
      </c>
      <c r="S61" s="73">
        <v>0</v>
      </c>
      <c r="T61" s="69"/>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c r="BR61" s="38"/>
      <c r="BS61" s="38"/>
      <c r="BT61" s="38"/>
      <c r="BU61" s="38"/>
      <c r="BV61" s="38"/>
      <c r="BW61" s="38"/>
      <c r="BX61" s="38"/>
      <c r="BY61" s="38"/>
      <c r="BZ61" s="38"/>
      <c r="CA61" s="38"/>
      <c r="CB61" s="38"/>
      <c r="CC61" s="38"/>
      <c r="CD61" s="38"/>
      <c r="CE61" s="38"/>
      <c r="CF61" s="38"/>
      <c r="CG61" s="38"/>
      <c r="CH61" s="38"/>
      <c r="CI61" s="38"/>
      <c r="CJ61" s="38"/>
      <c r="CK61" s="38"/>
      <c r="CL61" s="38"/>
    </row>
  </sheetData>
  <mergeCells count="13">
    <mergeCell ref="A3:R3"/>
    <mergeCell ref="A1:CL1"/>
    <mergeCell ref="A2:CL2"/>
    <mergeCell ref="AT7:BB7"/>
    <mergeCell ref="BC7:BK7"/>
    <mergeCell ref="BL7:BT7"/>
    <mergeCell ref="BU7:CC7"/>
    <mergeCell ref="CD7:CL7"/>
    <mergeCell ref="AK7:AS7"/>
    <mergeCell ref="A7:I7"/>
    <mergeCell ref="J7:R7"/>
    <mergeCell ref="S7:AA7"/>
    <mergeCell ref="AB7:AJ7"/>
  </mergeCells>
  <pageMargins left="0.7" right="0.7" top="0.75" bottom="0.75" header="0.3" footer="0.3"/>
  <pageSetup orientation="portrait" r:id="rId1"/>
  <headerFooter>
    <oddFooter>&amp;C&amp;"Helvetica Neue,Regular"&amp;12&amp;K000000&amp;P</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L61"/>
  <sheetViews>
    <sheetView showGridLines="0" workbookViewId="0"/>
  </sheetViews>
  <sheetFormatPr defaultColWidth="9.5" defaultRowHeight="12.95" customHeight="1"/>
  <cols>
    <col min="1" max="1" width="5.5" style="5" customWidth="1"/>
    <col min="2" max="5" width="10.5" style="5" customWidth="1"/>
    <col min="6" max="12" width="11.5" style="5" customWidth="1"/>
    <col min="13" max="18" width="10.5" style="5" customWidth="1"/>
    <col min="19" max="19" width="9.5" style="5" customWidth="1"/>
    <col min="20" max="25" width="10.5" style="5" customWidth="1"/>
    <col min="26" max="26" width="9" style="5" customWidth="1"/>
    <col min="27" max="27" width="9.5" style="5" customWidth="1"/>
    <col min="28" max="28" width="5.5" style="5" customWidth="1"/>
    <col min="29" max="34" width="10.5" style="5" customWidth="1"/>
    <col min="35" max="36" width="9.5" style="5" customWidth="1"/>
    <col min="37" max="37" width="5.5" style="5" customWidth="1"/>
    <col min="38" max="43" width="10.5" style="5" customWidth="1"/>
    <col min="44" max="45" width="9.5" style="5" customWidth="1"/>
    <col min="46" max="46" width="5.5" style="5" customWidth="1"/>
    <col min="47" max="52" width="10.5" style="5" customWidth="1"/>
    <col min="53" max="54" width="9.5" style="5" customWidth="1"/>
    <col min="55" max="55" width="5.5" style="5" customWidth="1"/>
    <col min="56" max="61" width="10.5" style="5" customWidth="1"/>
    <col min="62" max="63" width="9.5" style="5" customWidth="1"/>
    <col min="64" max="64" width="5.5" style="5" customWidth="1"/>
    <col min="65" max="70" width="10.5" style="5" customWidth="1"/>
    <col min="71" max="72" width="9.5" style="5" customWidth="1"/>
    <col min="73" max="73" width="5.5" style="5" customWidth="1"/>
    <col min="74" max="79" width="10.5" style="5" customWidth="1"/>
    <col min="80" max="81" width="9.5" style="5" customWidth="1"/>
    <col min="82" max="82" width="5.5" style="5" customWidth="1"/>
    <col min="83" max="88" width="10.5" style="5" customWidth="1"/>
    <col min="89" max="91" width="9.5" style="5" customWidth="1"/>
    <col min="92" max="16384" width="9.5" style="5"/>
  </cols>
  <sheetData>
    <row r="1" spans="1:90" ht="35.450000000000003" customHeight="1">
      <c r="A1" s="120"/>
      <c r="B1" s="99"/>
      <c r="C1" s="99"/>
      <c r="D1" s="99"/>
      <c r="E1" s="99"/>
      <c r="F1" s="99"/>
      <c r="G1" s="99"/>
      <c r="H1" s="99"/>
      <c r="I1" s="99"/>
      <c r="J1" s="99"/>
      <c r="K1" s="99"/>
      <c r="L1" s="121"/>
      <c r="M1" s="121"/>
      <c r="N1" s="121"/>
      <c r="O1" s="121"/>
      <c r="P1" s="121"/>
      <c r="Q1" s="121"/>
      <c r="R1" s="121"/>
      <c r="S1" s="121"/>
      <c r="T1" s="121"/>
      <c r="U1" s="121"/>
      <c r="V1" s="121"/>
      <c r="W1" s="121"/>
      <c r="X1" s="121"/>
      <c r="Y1" s="121"/>
      <c r="Z1" s="121"/>
      <c r="AA1" s="121"/>
      <c r="AB1" s="121"/>
      <c r="AC1" s="121"/>
      <c r="AD1" s="121"/>
      <c r="AE1" s="121"/>
      <c r="AF1" s="121"/>
      <c r="AG1" s="121"/>
      <c r="AH1" s="121"/>
      <c r="AI1" s="121"/>
      <c r="AJ1" s="121"/>
      <c r="AK1" s="121"/>
      <c r="AL1" s="121"/>
      <c r="AM1" s="121"/>
      <c r="AN1" s="121"/>
      <c r="AO1" s="121"/>
      <c r="AP1" s="121"/>
      <c r="AQ1" s="121"/>
      <c r="AR1" s="121"/>
      <c r="AS1" s="121"/>
      <c r="AT1" s="121"/>
      <c r="AU1" s="121"/>
      <c r="AV1" s="121"/>
      <c r="AW1" s="121"/>
      <c r="AX1" s="121"/>
      <c r="AY1" s="121"/>
      <c r="AZ1" s="121"/>
      <c r="BA1" s="121"/>
      <c r="BB1" s="121"/>
      <c r="BC1" s="121"/>
      <c r="BD1" s="121"/>
      <c r="BE1" s="121"/>
      <c r="BF1" s="121"/>
      <c r="BG1" s="121"/>
      <c r="BH1" s="121"/>
      <c r="BI1" s="121"/>
      <c r="BJ1" s="121"/>
      <c r="BK1" s="121"/>
      <c r="BL1" s="121"/>
      <c r="BM1" s="121"/>
      <c r="BN1" s="121"/>
      <c r="BO1" s="121"/>
      <c r="BP1" s="121"/>
      <c r="BQ1" s="121"/>
      <c r="BR1" s="121"/>
      <c r="BS1" s="121"/>
      <c r="BT1" s="121"/>
      <c r="BU1" s="121"/>
      <c r="BV1" s="121"/>
      <c r="BW1" s="121"/>
      <c r="BX1" s="121"/>
      <c r="BY1" s="121"/>
      <c r="BZ1" s="121"/>
      <c r="CA1" s="121"/>
      <c r="CB1" s="121"/>
      <c r="CC1" s="121"/>
      <c r="CD1" s="121"/>
      <c r="CE1" s="121"/>
      <c r="CF1" s="121"/>
      <c r="CG1" s="121"/>
      <c r="CH1" s="121"/>
      <c r="CI1" s="121"/>
      <c r="CJ1" s="121"/>
      <c r="CK1" s="121"/>
      <c r="CL1" s="121"/>
    </row>
    <row r="2" spans="1:90" ht="17.45" customHeight="1">
      <c r="A2" s="127"/>
      <c r="B2" s="99"/>
      <c r="C2" s="99"/>
      <c r="D2" s="99"/>
      <c r="E2" s="99"/>
      <c r="F2" s="99"/>
      <c r="G2" s="99"/>
      <c r="H2" s="99"/>
      <c r="I2" s="99"/>
      <c r="J2" s="99"/>
      <c r="K2" s="99"/>
      <c r="L2" s="121"/>
      <c r="M2" s="121"/>
      <c r="N2" s="121"/>
      <c r="O2" s="121"/>
      <c r="P2" s="121"/>
      <c r="Q2" s="121"/>
      <c r="R2" s="121"/>
      <c r="S2" s="121"/>
      <c r="T2" s="121"/>
      <c r="U2" s="121"/>
      <c r="V2" s="121"/>
      <c r="W2" s="121"/>
      <c r="X2" s="121"/>
      <c r="Y2" s="121"/>
      <c r="Z2" s="121"/>
      <c r="AA2" s="121"/>
      <c r="AB2" s="121"/>
      <c r="AC2" s="121"/>
      <c r="AD2" s="121"/>
      <c r="AE2" s="121"/>
      <c r="AF2" s="121"/>
      <c r="AG2" s="121"/>
      <c r="AH2" s="121"/>
      <c r="AI2" s="121"/>
      <c r="AJ2" s="121"/>
      <c r="AK2" s="121"/>
      <c r="AL2" s="121"/>
      <c r="AM2" s="121"/>
      <c r="AN2" s="121"/>
      <c r="AO2" s="121"/>
      <c r="AP2" s="121"/>
      <c r="AQ2" s="121"/>
      <c r="AR2" s="121"/>
      <c r="AS2" s="121"/>
      <c r="AT2" s="121"/>
      <c r="AU2" s="121"/>
      <c r="AV2" s="121"/>
      <c r="AW2" s="121"/>
      <c r="AX2" s="121"/>
      <c r="AY2" s="121"/>
      <c r="AZ2" s="121"/>
      <c r="BA2" s="121"/>
      <c r="BB2" s="121"/>
      <c r="BC2" s="121"/>
      <c r="BD2" s="121"/>
      <c r="BE2" s="121"/>
      <c r="BF2" s="121"/>
      <c r="BG2" s="121"/>
      <c r="BH2" s="121"/>
      <c r="BI2" s="121"/>
      <c r="BJ2" s="121"/>
      <c r="BK2" s="121"/>
      <c r="BL2" s="121"/>
      <c r="BM2" s="121"/>
      <c r="BN2" s="121"/>
      <c r="BO2" s="121"/>
      <c r="BP2" s="121"/>
      <c r="BQ2" s="121"/>
      <c r="BR2" s="121"/>
      <c r="BS2" s="121"/>
      <c r="BT2" s="121"/>
      <c r="BU2" s="121"/>
      <c r="BV2" s="121"/>
      <c r="BW2" s="121"/>
      <c r="BX2" s="121"/>
      <c r="BY2" s="121"/>
      <c r="BZ2" s="121"/>
      <c r="CA2" s="121"/>
      <c r="CB2" s="121"/>
      <c r="CC2" s="121"/>
      <c r="CD2" s="121"/>
      <c r="CE2" s="121"/>
      <c r="CF2" s="121"/>
      <c r="CG2" s="121"/>
      <c r="CH2" s="121"/>
      <c r="CI2" s="121"/>
      <c r="CJ2" s="121"/>
      <c r="CK2" s="121"/>
      <c r="CL2" s="121"/>
    </row>
    <row r="3" spans="1:90" ht="35.450000000000003" customHeight="1">
      <c r="A3" s="116" t="s">
        <v>124</v>
      </c>
      <c r="B3" s="99"/>
      <c r="C3" s="99"/>
      <c r="D3" s="99"/>
      <c r="E3" s="99"/>
      <c r="F3" s="99"/>
      <c r="G3" s="99"/>
      <c r="H3" s="99"/>
      <c r="I3" s="99"/>
      <c r="J3" s="99"/>
      <c r="K3" s="99"/>
      <c r="L3" s="121"/>
      <c r="M3" s="121"/>
      <c r="N3" s="121"/>
      <c r="O3" s="121"/>
      <c r="P3" s="121"/>
      <c r="Q3" s="121"/>
      <c r="R3" s="121"/>
      <c r="S3" s="74"/>
      <c r="T3" s="74"/>
      <c r="U3" s="74"/>
      <c r="V3" s="74"/>
      <c r="W3" s="74"/>
      <c r="X3" s="74"/>
      <c r="Y3" s="74"/>
      <c r="Z3" s="74"/>
      <c r="AA3" s="74"/>
      <c r="AB3" s="74"/>
      <c r="AC3" s="74"/>
      <c r="AD3" s="74"/>
      <c r="AE3" s="74"/>
      <c r="AF3" s="74"/>
      <c r="AG3" s="74"/>
      <c r="AH3" s="74"/>
      <c r="AI3" s="74"/>
      <c r="AJ3" s="74"/>
      <c r="AK3" s="74"/>
      <c r="AL3" s="74"/>
      <c r="AM3" s="74"/>
      <c r="AN3" s="74"/>
      <c r="AO3" s="74"/>
      <c r="AP3" s="74"/>
      <c r="AQ3" s="74"/>
      <c r="AR3" s="74"/>
      <c r="AS3" s="74"/>
      <c r="AT3" s="74"/>
      <c r="AU3" s="74"/>
      <c r="AV3" s="74"/>
      <c r="AW3" s="74"/>
      <c r="AX3" s="74"/>
      <c r="AY3" s="74"/>
      <c r="AZ3" s="74"/>
      <c r="BA3" s="74"/>
      <c r="BB3" s="74"/>
      <c r="BC3" s="74"/>
      <c r="BD3" s="74"/>
      <c r="BE3" s="74"/>
      <c r="BF3" s="74"/>
      <c r="BG3" s="74"/>
      <c r="BH3" s="74"/>
      <c r="BI3" s="74"/>
      <c r="BJ3" s="74"/>
      <c r="BK3" s="74"/>
      <c r="BL3" s="74"/>
      <c r="BM3" s="74"/>
      <c r="BN3" s="74"/>
      <c r="BO3" s="74"/>
      <c r="BP3" s="74"/>
      <c r="BQ3" s="74"/>
      <c r="BR3" s="74"/>
      <c r="BS3" s="74"/>
      <c r="BT3" s="74"/>
      <c r="BU3" s="74"/>
      <c r="BV3" s="74"/>
      <c r="BW3" s="74"/>
      <c r="BX3" s="74"/>
      <c r="BY3" s="74"/>
      <c r="BZ3" s="74"/>
      <c r="CA3" s="74"/>
      <c r="CB3" s="74"/>
      <c r="CC3" s="74"/>
      <c r="CD3" s="74"/>
      <c r="CE3" s="74"/>
      <c r="CF3" s="74"/>
      <c r="CG3" s="74"/>
      <c r="CH3" s="74"/>
      <c r="CI3" s="74"/>
      <c r="CJ3" s="74"/>
      <c r="CK3" s="74"/>
      <c r="CL3" s="74"/>
    </row>
    <row r="4" spans="1:90" ht="13.7" customHeight="1">
      <c r="A4" s="38"/>
      <c r="B4" s="17"/>
      <c r="C4" s="17"/>
      <c r="D4" s="17"/>
      <c r="E4" s="17"/>
      <c r="F4" s="17"/>
      <c r="G4" s="17"/>
      <c r="H4" s="17"/>
      <c r="I4" s="17"/>
      <c r="J4" s="17"/>
      <c r="K4" s="17"/>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c r="BI4" s="38"/>
      <c r="BJ4" s="38"/>
      <c r="BK4" s="38"/>
      <c r="BL4" s="38"/>
      <c r="BM4" s="38"/>
      <c r="BN4" s="38"/>
      <c r="BO4" s="38"/>
      <c r="BP4" s="38"/>
      <c r="BQ4" s="38"/>
      <c r="BR4" s="38"/>
      <c r="BS4" s="38"/>
      <c r="BT4" s="38"/>
      <c r="BU4" s="38"/>
      <c r="BV4" s="38"/>
      <c r="BW4" s="38"/>
      <c r="BX4" s="38"/>
      <c r="BY4" s="38"/>
      <c r="BZ4" s="38"/>
      <c r="CA4" s="38"/>
      <c r="CB4" s="38"/>
      <c r="CC4" s="38"/>
      <c r="CD4" s="38"/>
      <c r="CE4" s="38"/>
      <c r="CF4" s="38"/>
      <c r="CG4" s="38"/>
      <c r="CH4" s="38"/>
      <c r="CI4" s="38"/>
      <c r="CJ4" s="38"/>
      <c r="CK4" s="38"/>
      <c r="CL4" s="38"/>
    </row>
    <row r="5" spans="1:90" ht="13.7" customHeight="1">
      <c r="A5" s="38"/>
      <c r="B5" s="17"/>
      <c r="C5" s="17"/>
      <c r="D5" s="17"/>
      <c r="E5" s="17"/>
      <c r="F5" s="17"/>
      <c r="G5" s="17"/>
      <c r="H5" s="17"/>
      <c r="I5" s="17"/>
      <c r="J5" s="17"/>
      <c r="K5" s="17"/>
      <c r="L5" s="38"/>
      <c r="M5" s="38"/>
      <c r="N5" s="38"/>
      <c r="O5" s="38"/>
      <c r="P5" s="38"/>
      <c r="Q5" s="38"/>
      <c r="R5" s="38"/>
      <c r="S5" s="38"/>
      <c r="T5" s="38"/>
      <c r="U5" s="38"/>
      <c r="V5" s="38"/>
      <c r="W5" s="38"/>
      <c r="X5" s="38"/>
      <c r="Y5" s="38"/>
      <c r="Z5" s="38"/>
      <c r="AA5" s="38"/>
      <c r="AB5" s="38"/>
      <c r="AC5" s="38"/>
      <c r="AD5" s="38"/>
      <c r="AE5" s="38"/>
      <c r="AF5" s="38"/>
      <c r="AG5" s="38"/>
      <c r="AH5" s="38"/>
      <c r="AI5" s="38"/>
      <c r="AJ5" s="38"/>
      <c r="AK5" s="38"/>
      <c r="AL5" s="38"/>
      <c r="AM5" s="38"/>
      <c r="AN5" s="38"/>
      <c r="AO5" s="38"/>
      <c r="AP5" s="38"/>
      <c r="AQ5" s="38"/>
      <c r="AR5" s="38"/>
      <c r="AS5" s="38"/>
      <c r="AT5" s="38"/>
      <c r="AU5" s="38"/>
      <c r="AV5" s="38"/>
      <c r="AW5" s="38"/>
      <c r="AX5" s="38"/>
      <c r="AY5" s="38"/>
      <c r="AZ5" s="38"/>
      <c r="BA5" s="38"/>
      <c r="BB5" s="38"/>
      <c r="BC5" s="38"/>
      <c r="BD5" s="38"/>
      <c r="BE5" s="38"/>
      <c r="BF5" s="38"/>
      <c r="BG5" s="38"/>
      <c r="BH5" s="38"/>
      <c r="BI5" s="38"/>
      <c r="BJ5" s="38"/>
      <c r="BK5" s="38"/>
      <c r="BL5" s="38"/>
      <c r="BM5" s="38"/>
      <c r="BN5" s="38"/>
      <c r="BO5" s="38"/>
      <c r="BP5" s="38"/>
      <c r="BQ5" s="38"/>
      <c r="BR5" s="38"/>
      <c r="BS5" s="38"/>
      <c r="BT5" s="38"/>
      <c r="BU5" s="38"/>
      <c r="BV5" s="38"/>
      <c r="BW5" s="38"/>
      <c r="BX5" s="38"/>
      <c r="BY5" s="38"/>
      <c r="BZ5" s="38"/>
      <c r="CA5" s="38"/>
      <c r="CB5" s="38"/>
      <c r="CC5" s="38"/>
      <c r="CD5" s="38"/>
      <c r="CE5" s="38"/>
      <c r="CF5" s="38"/>
      <c r="CG5" s="38"/>
      <c r="CH5" s="38"/>
      <c r="CI5" s="38"/>
      <c r="CJ5" s="38"/>
      <c r="CK5" s="38"/>
      <c r="CL5" s="38"/>
    </row>
    <row r="6" spans="1:90" ht="13.7" customHeight="1">
      <c r="A6" s="38"/>
      <c r="B6" s="17"/>
      <c r="C6" s="17"/>
      <c r="D6" s="17"/>
      <c r="E6" s="17"/>
      <c r="F6" s="17"/>
      <c r="G6" s="17"/>
      <c r="H6" s="17"/>
      <c r="I6" s="17"/>
      <c r="J6" s="17"/>
      <c r="K6" s="17"/>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8"/>
      <c r="BD6" s="38"/>
      <c r="BE6" s="38"/>
      <c r="BF6" s="38"/>
      <c r="BG6" s="38"/>
      <c r="BH6" s="38"/>
      <c r="BI6" s="38"/>
      <c r="BJ6" s="38"/>
      <c r="BK6" s="38"/>
      <c r="BL6" s="38"/>
      <c r="BM6" s="38"/>
      <c r="BN6" s="38"/>
      <c r="BO6" s="38"/>
      <c r="BP6" s="38"/>
      <c r="BQ6" s="38"/>
      <c r="BR6" s="38"/>
      <c r="BS6" s="38"/>
      <c r="BT6" s="38"/>
      <c r="BU6" s="38"/>
      <c r="BV6" s="38"/>
      <c r="BW6" s="38"/>
      <c r="BX6" s="38"/>
      <c r="BY6" s="38"/>
      <c r="BZ6" s="38"/>
      <c r="CA6" s="38"/>
      <c r="CB6" s="38"/>
      <c r="CC6" s="38"/>
      <c r="CD6" s="38"/>
      <c r="CE6" s="38"/>
      <c r="CF6" s="38"/>
      <c r="CG6" s="38"/>
      <c r="CH6" s="38"/>
      <c r="CI6" s="38"/>
      <c r="CJ6" s="38"/>
      <c r="CK6" s="38"/>
      <c r="CL6" s="38"/>
    </row>
    <row r="7" spans="1:90" ht="15.95" customHeight="1">
      <c r="A7" s="123" t="s">
        <v>37</v>
      </c>
      <c r="B7" s="125"/>
      <c r="C7" s="125"/>
      <c r="D7" s="125"/>
      <c r="E7" s="125"/>
      <c r="F7" s="125"/>
      <c r="G7" s="125"/>
      <c r="H7" s="125"/>
      <c r="I7" s="125"/>
      <c r="J7" s="126" t="s">
        <v>38</v>
      </c>
      <c r="K7" s="125"/>
      <c r="L7" s="124"/>
      <c r="M7" s="124"/>
      <c r="N7" s="124"/>
      <c r="O7" s="124"/>
      <c r="P7" s="124"/>
      <c r="Q7" s="124"/>
      <c r="R7" s="124"/>
      <c r="S7" s="123" t="s">
        <v>39</v>
      </c>
      <c r="T7" s="124"/>
      <c r="U7" s="124"/>
      <c r="V7" s="124"/>
      <c r="W7" s="124"/>
      <c r="X7" s="124"/>
      <c r="Y7" s="124"/>
      <c r="Z7" s="124"/>
      <c r="AA7" s="124"/>
      <c r="AB7" s="123" t="s">
        <v>40</v>
      </c>
      <c r="AC7" s="124"/>
      <c r="AD7" s="124"/>
      <c r="AE7" s="124"/>
      <c r="AF7" s="124"/>
      <c r="AG7" s="124"/>
      <c r="AH7" s="124"/>
      <c r="AI7" s="124"/>
      <c r="AJ7" s="124"/>
      <c r="AK7" s="123" t="s">
        <v>41</v>
      </c>
      <c r="AL7" s="124"/>
      <c r="AM7" s="124"/>
      <c r="AN7" s="124"/>
      <c r="AO7" s="124"/>
      <c r="AP7" s="124"/>
      <c r="AQ7" s="124"/>
      <c r="AR7" s="124"/>
      <c r="AS7" s="124"/>
      <c r="AT7" s="123" t="s">
        <v>42</v>
      </c>
      <c r="AU7" s="124"/>
      <c r="AV7" s="124"/>
      <c r="AW7" s="124"/>
      <c r="AX7" s="124"/>
      <c r="AY7" s="124"/>
      <c r="AZ7" s="124"/>
      <c r="BA7" s="124"/>
      <c r="BB7" s="124"/>
      <c r="BC7" s="123" t="s">
        <v>43</v>
      </c>
      <c r="BD7" s="124"/>
      <c r="BE7" s="124"/>
      <c r="BF7" s="124"/>
      <c r="BG7" s="124"/>
      <c r="BH7" s="124"/>
      <c r="BI7" s="124"/>
      <c r="BJ7" s="124"/>
      <c r="BK7" s="124"/>
      <c r="BL7" s="123" t="s">
        <v>44</v>
      </c>
      <c r="BM7" s="124"/>
      <c r="BN7" s="124"/>
      <c r="BO7" s="124"/>
      <c r="BP7" s="124"/>
      <c r="BQ7" s="124"/>
      <c r="BR7" s="124"/>
      <c r="BS7" s="124"/>
      <c r="BT7" s="124"/>
      <c r="BU7" s="123" t="s">
        <v>45</v>
      </c>
      <c r="BV7" s="124"/>
      <c r="BW7" s="124"/>
      <c r="BX7" s="124"/>
      <c r="BY7" s="124"/>
      <c r="BZ7" s="124"/>
      <c r="CA7" s="124"/>
      <c r="CB7" s="124"/>
      <c r="CC7" s="124"/>
      <c r="CD7" s="123" t="s">
        <v>46</v>
      </c>
      <c r="CE7" s="124"/>
      <c r="CF7" s="124"/>
      <c r="CG7" s="124"/>
      <c r="CH7" s="124"/>
      <c r="CI7" s="124"/>
      <c r="CJ7" s="124"/>
      <c r="CK7" s="124"/>
      <c r="CL7" s="124"/>
    </row>
    <row r="8" spans="1:90" ht="13.7" customHeight="1">
      <c r="A8" s="50" t="s">
        <v>109</v>
      </c>
      <c r="B8" s="41">
        <f>ROUND(IF(Assumptions!$C$28&gt;0,Assumptions!$C$20*(Assumptions!$C$21-(Assumptions!$C$21*Assumptions!$C$22)-Assumptions!$C$23),0),0)</f>
        <v>975</v>
      </c>
      <c r="C8" s="17"/>
      <c r="D8" s="17"/>
      <c r="E8" s="17"/>
      <c r="F8" s="17"/>
      <c r="G8" s="17"/>
      <c r="H8" s="17"/>
      <c r="I8" s="17"/>
      <c r="J8" s="68" t="s">
        <v>109</v>
      </c>
      <c r="K8" s="41">
        <f>ROUND(IF(Assumptions!$C$28&gt;1,B8*(1+Assumptions!$C$25),0),0)</f>
        <v>975</v>
      </c>
      <c r="L8" s="38"/>
      <c r="M8" s="38"/>
      <c r="N8" s="38"/>
      <c r="O8" s="38"/>
      <c r="P8" s="38"/>
      <c r="Q8" s="38"/>
      <c r="R8" s="38"/>
      <c r="S8" s="50" t="s">
        <v>109</v>
      </c>
      <c r="T8" s="69">
        <f>ROUND(IF(Assumptions!$C$28&gt;2,K8*(1+Assumptions!$C$25),0),0)</f>
        <v>975</v>
      </c>
      <c r="U8" s="69"/>
      <c r="V8" s="69"/>
      <c r="W8" s="69"/>
      <c r="X8" s="69"/>
      <c r="Y8" s="69"/>
      <c r="Z8" s="69"/>
      <c r="AA8" s="69"/>
      <c r="AB8" s="50" t="s">
        <v>109</v>
      </c>
      <c r="AC8" s="69">
        <f>ROUND(IF(Assumptions!$C$28&gt;3,T8*(1+Assumptions!$C$25),0),0)</f>
        <v>975</v>
      </c>
      <c r="AD8" s="69"/>
      <c r="AE8" s="69"/>
      <c r="AF8" s="69"/>
      <c r="AG8" s="69"/>
      <c r="AH8" s="69"/>
      <c r="AI8" s="69"/>
      <c r="AJ8" s="69"/>
      <c r="AK8" s="50" t="s">
        <v>109</v>
      </c>
      <c r="AL8" s="69">
        <f>ROUND(IF(Assumptions!$C$28&gt;4,AC8*(1+Assumptions!$C$25),0),0)</f>
        <v>975</v>
      </c>
      <c r="AM8" s="69"/>
      <c r="AN8" s="69"/>
      <c r="AO8" s="69"/>
      <c r="AP8" s="69"/>
      <c r="AQ8" s="69"/>
      <c r="AR8" s="69"/>
      <c r="AS8" s="69"/>
      <c r="AT8" s="50" t="s">
        <v>109</v>
      </c>
      <c r="AU8" s="69">
        <f>ROUND(IF(Assumptions!$C$28&gt;5,AL8*(1+Assumptions!$C$25),0),0)</f>
        <v>975</v>
      </c>
      <c r="AV8" s="69"/>
      <c r="AW8" s="69"/>
      <c r="AX8" s="69"/>
      <c r="AY8" s="69"/>
      <c r="AZ8" s="69"/>
      <c r="BA8" s="69"/>
      <c r="BB8" s="69"/>
      <c r="BC8" s="50" t="s">
        <v>109</v>
      </c>
      <c r="BD8" s="69">
        <f>ROUND(IF(Assumptions!$C$28&gt;6,AU8*(1+Assumptions!$C$25),0),0)</f>
        <v>975</v>
      </c>
      <c r="BE8" s="69"/>
      <c r="BF8" s="69"/>
      <c r="BG8" s="69"/>
      <c r="BH8" s="69"/>
      <c r="BI8" s="69"/>
      <c r="BJ8" s="69"/>
      <c r="BK8" s="69"/>
      <c r="BL8" s="50" t="s">
        <v>109</v>
      </c>
      <c r="BM8" s="69">
        <f>ROUND(IF(Assumptions!$C$28&gt;7,BD8*(1+Assumptions!$C$25),0),0)</f>
        <v>975</v>
      </c>
      <c r="BN8" s="69"/>
      <c r="BO8" s="69"/>
      <c r="BP8" s="69"/>
      <c r="BQ8" s="69"/>
      <c r="BR8" s="69"/>
      <c r="BS8" s="69"/>
      <c r="BT8" s="69"/>
      <c r="BU8" s="50" t="s">
        <v>109</v>
      </c>
      <c r="BV8" s="69">
        <f>ROUND(IF(Assumptions!$C$28&gt;8,BM8*(1+Assumptions!$C$25),0),0)</f>
        <v>975</v>
      </c>
      <c r="BW8" s="69"/>
      <c r="BX8" s="69"/>
      <c r="BY8" s="69"/>
      <c r="BZ8" s="69"/>
      <c r="CA8" s="69"/>
      <c r="CB8" s="69"/>
      <c r="CC8" s="69"/>
      <c r="CD8" s="50" t="s">
        <v>109</v>
      </c>
      <c r="CE8" s="69">
        <f>ROUND(IF(Assumptions!$C$28&gt;9,BV8*(1+Assumptions!$C$25),0),0)</f>
        <v>975</v>
      </c>
      <c r="CF8" s="69"/>
      <c r="CG8" s="69"/>
      <c r="CH8" s="69"/>
      <c r="CI8" s="69"/>
      <c r="CJ8" s="69"/>
      <c r="CK8" s="69"/>
      <c r="CL8" s="69"/>
    </row>
    <row r="9" spans="1:90" ht="13.7" customHeight="1">
      <c r="A9" s="50" t="s">
        <v>110</v>
      </c>
      <c r="B9" s="41">
        <f>ROUND(IF(Assumptions!$C$28&gt;0,Assumptions!$C$20*(Assumptions!$C$21-(Assumptions!$C$21*Assumptions!$C$22)-Assumptions!$C$23),0),0)</f>
        <v>975</v>
      </c>
      <c r="C9" s="17"/>
      <c r="D9" s="17"/>
      <c r="E9" s="17"/>
      <c r="F9" s="17"/>
      <c r="G9" s="17"/>
      <c r="H9" s="17"/>
      <c r="I9" s="17"/>
      <c r="J9" s="68" t="s">
        <v>110</v>
      </c>
      <c r="K9" s="41">
        <f>ROUND(IF(Assumptions!$C$28&gt;1,B9*(1+Assumptions!$C$25),0),0)</f>
        <v>975</v>
      </c>
      <c r="L9" s="38"/>
      <c r="M9" s="38"/>
      <c r="N9" s="38"/>
      <c r="O9" s="38"/>
      <c r="P9" s="38"/>
      <c r="Q9" s="38"/>
      <c r="R9" s="38"/>
      <c r="S9" s="50" t="s">
        <v>110</v>
      </c>
      <c r="T9" s="69">
        <f>ROUND(IF(Assumptions!$C$28&gt;2,K9*(1+Assumptions!$C$25),0),0)</f>
        <v>975</v>
      </c>
      <c r="U9" s="69"/>
      <c r="V9" s="69"/>
      <c r="W9" s="69"/>
      <c r="X9" s="69"/>
      <c r="Y9" s="69"/>
      <c r="Z9" s="69"/>
      <c r="AA9" s="69"/>
      <c r="AB9" s="50" t="s">
        <v>110</v>
      </c>
      <c r="AC9" s="69">
        <f>ROUND(IF(Assumptions!$C$28&gt;3,T9*(1+Assumptions!$C$25),0),0)</f>
        <v>975</v>
      </c>
      <c r="AD9" s="69"/>
      <c r="AE9" s="69"/>
      <c r="AF9" s="69"/>
      <c r="AG9" s="69"/>
      <c r="AH9" s="69"/>
      <c r="AI9" s="69"/>
      <c r="AJ9" s="69"/>
      <c r="AK9" s="50" t="s">
        <v>110</v>
      </c>
      <c r="AL9" s="69">
        <f>ROUND(IF(Assumptions!$C$28&gt;4,AC9*(1+Assumptions!$C$25),0),0)</f>
        <v>975</v>
      </c>
      <c r="AM9" s="69"/>
      <c r="AN9" s="69"/>
      <c r="AO9" s="69"/>
      <c r="AP9" s="69"/>
      <c r="AQ9" s="69"/>
      <c r="AR9" s="69"/>
      <c r="AS9" s="69"/>
      <c r="AT9" s="50" t="s">
        <v>110</v>
      </c>
      <c r="AU9" s="69">
        <f>ROUND(IF(Assumptions!$C$28&gt;5,AL9*(1+Assumptions!$C$25),0),0)</f>
        <v>975</v>
      </c>
      <c r="AV9" s="69"/>
      <c r="AW9" s="69"/>
      <c r="AX9" s="69"/>
      <c r="AY9" s="69"/>
      <c r="AZ9" s="69"/>
      <c r="BA9" s="69"/>
      <c r="BB9" s="69"/>
      <c r="BC9" s="50" t="s">
        <v>110</v>
      </c>
      <c r="BD9" s="69">
        <f>ROUND(IF(Assumptions!$C$28&gt;6,AU9*(1+Assumptions!$C$25),0),0)</f>
        <v>975</v>
      </c>
      <c r="BE9" s="69"/>
      <c r="BF9" s="69"/>
      <c r="BG9" s="69"/>
      <c r="BH9" s="69"/>
      <c r="BI9" s="69"/>
      <c r="BJ9" s="69"/>
      <c r="BK9" s="69"/>
      <c r="BL9" s="50" t="s">
        <v>110</v>
      </c>
      <c r="BM9" s="69">
        <f>ROUND(IF(Assumptions!$C$28&gt;7,BD9*(1+Assumptions!$C$25),0),0)</f>
        <v>975</v>
      </c>
      <c r="BN9" s="69"/>
      <c r="BO9" s="69"/>
      <c r="BP9" s="69"/>
      <c r="BQ9" s="69"/>
      <c r="BR9" s="69"/>
      <c r="BS9" s="69"/>
      <c r="BT9" s="69"/>
      <c r="BU9" s="50" t="s">
        <v>110</v>
      </c>
      <c r="BV9" s="69">
        <f>ROUND(IF(Assumptions!$C$28&gt;8,BM9*(1+Assumptions!$C$25),0),0)</f>
        <v>975</v>
      </c>
      <c r="BW9" s="69"/>
      <c r="BX9" s="69"/>
      <c r="BY9" s="69"/>
      <c r="BZ9" s="69"/>
      <c r="CA9" s="69"/>
      <c r="CB9" s="69"/>
      <c r="CC9" s="69"/>
      <c r="CD9" s="50" t="s">
        <v>110</v>
      </c>
      <c r="CE9" s="69">
        <f>ROUND(IF(Assumptions!$C$28&gt;9,BV9*(1+Assumptions!$C$25),0),0)</f>
        <v>975</v>
      </c>
      <c r="CF9" s="69"/>
      <c r="CG9" s="69"/>
      <c r="CH9" s="69"/>
      <c r="CI9" s="69"/>
      <c r="CJ9" s="69"/>
      <c r="CK9" s="69"/>
      <c r="CL9" s="69"/>
    </row>
    <row r="10" spans="1:90" ht="13.7" customHeight="1">
      <c r="A10" s="50" t="s">
        <v>111</v>
      </c>
      <c r="B10" s="41">
        <f>ROUND(IF(Assumptions!$C$28&gt;0,Assumptions!$C$20*(Assumptions!$C$21-(Assumptions!$C$21*Assumptions!$C$22)-Assumptions!$C$23),0),0)</f>
        <v>975</v>
      </c>
      <c r="C10" s="17"/>
      <c r="D10" s="17"/>
      <c r="E10" s="17"/>
      <c r="F10" s="17"/>
      <c r="G10" s="17"/>
      <c r="H10" s="17"/>
      <c r="I10" s="17"/>
      <c r="J10" s="68" t="s">
        <v>111</v>
      </c>
      <c r="K10" s="41">
        <f>ROUND(IF(Assumptions!$C$28&gt;1,B10*(1+Assumptions!$C$25),0),0)</f>
        <v>975</v>
      </c>
      <c r="L10" s="38"/>
      <c r="M10" s="38"/>
      <c r="N10" s="38"/>
      <c r="O10" s="38"/>
      <c r="P10" s="38"/>
      <c r="Q10" s="38"/>
      <c r="R10" s="38"/>
      <c r="S10" s="50" t="s">
        <v>111</v>
      </c>
      <c r="T10" s="69">
        <f>ROUND(IF(Assumptions!$C$28&gt;2,K10*(1+Assumptions!$C$25),0),0)</f>
        <v>975</v>
      </c>
      <c r="U10" s="69"/>
      <c r="V10" s="69"/>
      <c r="W10" s="69"/>
      <c r="X10" s="69"/>
      <c r="Y10" s="69"/>
      <c r="Z10" s="69"/>
      <c r="AA10" s="69"/>
      <c r="AB10" s="50" t="s">
        <v>111</v>
      </c>
      <c r="AC10" s="69">
        <f>ROUND(IF(Assumptions!$C$28&gt;3,T10*(1+Assumptions!$C$25),0),0)</f>
        <v>975</v>
      </c>
      <c r="AD10" s="69"/>
      <c r="AE10" s="69"/>
      <c r="AF10" s="69"/>
      <c r="AG10" s="69"/>
      <c r="AH10" s="69"/>
      <c r="AI10" s="69"/>
      <c r="AJ10" s="69"/>
      <c r="AK10" s="50" t="s">
        <v>111</v>
      </c>
      <c r="AL10" s="69">
        <f>ROUND(IF(Assumptions!$C$28&gt;4,AC10*(1+Assumptions!$C$25),0),0)</f>
        <v>975</v>
      </c>
      <c r="AM10" s="69"/>
      <c r="AN10" s="69"/>
      <c r="AO10" s="69"/>
      <c r="AP10" s="69"/>
      <c r="AQ10" s="69"/>
      <c r="AR10" s="69"/>
      <c r="AS10" s="69"/>
      <c r="AT10" s="50" t="s">
        <v>111</v>
      </c>
      <c r="AU10" s="69">
        <f>ROUND(IF(Assumptions!$C$28&gt;5,AL10*(1+Assumptions!$C$25),0),0)</f>
        <v>975</v>
      </c>
      <c r="AV10" s="69"/>
      <c r="AW10" s="69"/>
      <c r="AX10" s="69"/>
      <c r="AY10" s="69"/>
      <c r="AZ10" s="69"/>
      <c r="BA10" s="69"/>
      <c r="BB10" s="69"/>
      <c r="BC10" s="50" t="s">
        <v>111</v>
      </c>
      <c r="BD10" s="69">
        <f>ROUND(IF(Assumptions!$C$28&gt;6,AU10*(1+Assumptions!$C$25),0),0)</f>
        <v>975</v>
      </c>
      <c r="BE10" s="69"/>
      <c r="BF10" s="69"/>
      <c r="BG10" s="69"/>
      <c r="BH10" s="69"/>
      <c r="BI10" s="69"/>
      <c r="BJ10" s="69"/>
      <c r="BK10" s="69"/>
      <c r="BL10" s="50" t="s">
        <v>111</v>
      </c>
      <c r="BM10" s="69">
        <f>ROUND(IF(Assumptions!$C$28&gt;7,BD10*(1+Assumptions!$C$25),0),0)</f>
        <v>975</v>
      </c>
      <c r="BN10" s="69"/>
      <c r="BO10" s="69"/>
      <c r="BP10" s="69"/>
      <c r="BQ10" s="69"/>
      <c r="BR10" s="69"/>
      <c r="BS10" s="69"/>
      <c r="BT10" s="69"/>
      <c r="BU10" s="50" t="s">
        <v>111</v>
      </c>
      <c r="BV10" s="69">
        <f>ROUND(IF(Assumptions!$C$28&gt;8,BM10*(1+Assumptions!$C$25),0),0)</f>
        <v>975</v>
      </c>
      <c r="BW10" s="69"/>
      <c r="BX10" s="69"/>
      <c r="BY10" s="69"/>
      <c r="BZ10" s="69"/>
      <c r="CA10" s="69"/>
      <c r="CB10" s="69"/>
      <c r="CC10" s="69"/>
      <c r="CD10" s="50" t="s">
        <v>111</v>
      </c>
      <c r="CE10" s="69">
        <f>ROUND(IF(Assumptions!$C$28&gt;9,BV10*(1+Assumptions!$C$25),0),0)</f>
        <v>975</v>
      </c>
      <c r="CF10" s="69"/>
      <c r="CG10" s="69"/>
      <c r="CH10" s="69"/>
      <c r="CI10" s="69"/>
      <c r="CJ10" s="69"/>
      <c r="CK10" s="69"/>
      <c r="CL10" s="69"/>
    </row>
    <row r="11" spans="1:90" ht="13.7" customHeight="1">
      <c r="A11" s="50" t="s">
        <v>112</v>
      </c>
      <c r="B11" s="41">
        <f>ROUND(IF(Assumptions!$C$28&gt;0,Assumptions!$C$20*(Assumptions!$C$21-(Assumptions!$C$21*Assumptions!$C$22)-Assumptions!$C$23),0),0)</f>
        <v>975</v>
      </c>
      <c r="C11" s="17"/>
      <c r="D11" s="17"/>
      <c r="E11" s="17"/>
      <c r="F11" s="17"/>
      <c r="G11" s="17"/>
      <c r="H11" s="17"/>
      <c r="I11" s="17"/>
      <c r="J11" s="68" t="s">
        <v>112</v>
      </c>
      <c r="K11" s="41">
        <f>ROUND(IF(Assumptions!$C$28&gt;1,B11*(1+Assumptions!$C$25),0),0)</f>
        <v>975</v>
      </c>
      <c r="L11" s="38"/>
      <c r="M11" s="38"/>
      <c r="N11" s="38"/>
      <c r="O11" s="38"/>
      <c r="P11" s="38"/>
      <c r="Q11" s="38"/>
      <c r="R11" s="38"/>
      <c r="S11" s="50" t="s">
        <v>112</v>
      </c>
      <c r="T11" s="69">
        <f>ROUND(IF(Assumptions!$C$28&gt;2,K11*(1+Assumptions!$C$25),0),0)</f>
        <v>975</v>
      </c>
      <c r="U11" s="69"/>
      <c r="V11" s="69"/>
      <c r="W11" s="69"/>
      <c r="X11" s="69"/>
      <c r="Y11" s="69"/>
      <c r="Z11" s="69"/>
      <c r="AA11" s="69"/>
      <c r="AB11" s="50" t="s">
        <v>112</v>
      </c>
      <c r="AC11" s="69">
        <f>ROUND(IF(Assumptions!$C$28&gt;3,T11*(1+Assumptions!$C$25),0),0)</f>
        <v>975</v>
      </c>
      <c r="AD11" s="69"/>
      <c r="AE11" s="69"/>
      <c r="AF11" s="69"/>
      <c r="AG11" s="69"/>
      <c r="AH11" s="69"/>
      <c r="AI11" s="69"/>
      <c r="AJ11" s="69"/>
      <c r="AK11" s="50" t="s">
        <v>112</v>
      </c>
      <c r="AL11" s="69">
        <f>ROUND(IF(Assumptions!$C$28&gt;4,AC11*(1+Assumptions!$C$25),0),0)</f>
        <v>975</v>
      </c>
      <c r="AM11" s="69"/>
      <c r="AN11" s="69"/>
      <c r="AO11" s="69"/>
      <c r="AP11" s="69"/>
      <c r="AQ11" s="69"/>
      <c r="AR11" s="69"/>
      <c r="AS11" s="69"/>
      <c r="AT11" s="50" t="s">
        <v>112</v>
      </c>
      <c r="AU11" s="69">
        <f>ROUND(IF(Assumptions!$C$28&gt;5,AL11*(1+Assumptions!$C$25),0),0)</f>
        <v>975</v>
      </c>
      <c r="AV11" s="69"/>
      <c r="AW11" s="69"/>
      <c r="AX11" s="69"/>
      <c r="AY11" s="69"/>
      <c r="AZ11" s="69"/>
      <c r="BA11" s="69"/>
      <c r="BB11" s="69"/>
      <c r="BC11" s="50" t="s">
        <v>112</v>
      </c>
      <c r="BD11" s="69">
        <f>ROUND(IF(Assumptions!$C$28&gt;6,AU11*(1+Assumptions!$C$25),0),0)</f>
        <v>975</v>
      </c>
      <c r="BE11" s="69"/>
      <c r="BF11" s="69"/>
      <c r="BG11" s="69"/>
      <c r="BH11" s="69"/>
      <c r="BI11" s="69"/>
      <c r="BJ11" s="69"/>
      <c r="BK11" s="69"/>
      <c r="BL11" s="50" t="s">
        <v>112</v>
      </c>
      <c r="BM11" s="69">
        <f>ROUND(IF(Assumptions!$C$28&gt;7,BD11*(1+Assumptions!$C$25),0),0)</f>
        <v>975</v>
      </c>
      <c r="BN11" s="69"/>
      <c r="BO11" s="69"/>
      <c r="BP11" s="69"/>
      <c r="BQ11" s="69"/>
      <c r="BR11" s="69"/>
      <c r="BS11" s="69"/>
      <c r="BT11" s="69"/>
      <c r="BU11" s="50" t="s">
        <v>112</v>
      </c>
      <c r="BV11" s="69">
        <f>ROUND(IF(Assumptions!$C$28&gt;8,BM11*(1+Assumptions!$C$25),0),0)</f>
        <v>975</v>
      </c>
      <c r="BW11" s="69"/>
      <c r="BX11" s="69"/>
      <c r="BY11" s="69"/>
      <c r="BZ11" s="69"/>
      <c r="CA11" s="69"/>
      <c r="CB11" s="69"/>
      <c r="CC11" s="69"/>
      <c r="CD11" s="50" t="s">
        <v>112</v>
      </c>
      <c r="CE11" s="69">
        <f>ROUND(IF(Assumptions!$C$28&gt;9,BV11*(1+Assumptions!$C$25),0),0)</f>
        <v>975</v>
      </c>
      <c r="CF11" s="69"/>
      <c r="CG11" s="69"/>
      <c r="CH11" s="69"/>
      <c r="CI11" s="69"/>
      <c r="CJ11" s="69"/>
      <c r="CK11" s="69"/>
      <c r="CL11" s="69"/>
    </row>
    <row r="12" spans="1:90" ht="13.7" customHeight="1">
      <c r="A12" s="50" t="s">
        <v>113</v>
      </c>
      <c r="B12" s="41">
        <f>ROUND(IF(Assumptions!$C$28&gt;0,Assumptions!$C$20*(Assumptions!$C$21-(Assumptions!$C$21*Assumptions!$C$22)-Assumptions!$C$23),0),0)</f>
        <v>975</v>
      </c>
      <c r="C12" s="17"/>
      <c r="D12" s="17"/>
      <c r="E12" s="17"/>
      <c r="F12" s="17"/>
      <c r="G12" s="17"/>
      <c r="H12" s="17"/>
      <c r="I12" s="17"/>
      <c r="J12" s="68" t="s">
        <v>113</v>
      </c>
      <c r="K12" s="41">
        <f>ROUND(IF(Assumptions!$C$28&gt;1,B12*(1+Assumptions!$C$25),0),0)</f>
        <v>975</v>
      </c>
      <c r="L12" s="38"/>
      <c r="M12" s="38"/>
      <c r="N12" s="38"/>
      <c r="O12" s="38"/>
      <c r="P12" s="38"/>
      <c r="Q12" s="38"/>
      <c r="R12" s="38"/>
      <c r="S12" s="50" t="s">
        <v>113</v>
      </c>
      <c r="T12" s="69">
        <f>ROUND(IF(Assumptions!$C$28&gt;2,K12*(1+Assumptions!$C$25),0),0)</f>
        <v>975</v>
      </c>
      <c r="U12" s="69"/>
      <c r="V12" s="69"/>
      <c r="W12" s="69"/>
      <c r="X12" s="69"/>
      <c r="Y12" s="69"/>
      <c r="Z12" s="69"/>
      <c r="AA12" s="69"/>
      <c r="AB12" s="50" t="s">
        <v>113</v>
      </c>
      <c r="AC12" s="69">
        <f>ROUND(IF(Assumptions!$C$28&gt;3,T12*(1+Assumptions!$C$25),0),0)</f>
        <v>975</v>
      </c>
      <c r="AD12" s="69"/>
      <c r="AE12" s="69"/>
      <c r="AF12" s="69"/>
      <c r="AG12" s="69"/>
      <c r="AH12" s="69"/>
      <c r="AI12" s="69"/>
      <c r="AJ12" s="69"/>
      <c r="AK12" s="50" t="s">
        <v>113</v>
      </c>
      <c r="AL12" s="69">
        <f>ROUND(IF(Assumptions!$C$28&gt;4,AC12*(1+Assumptions!$C$25),0),0)</f>
        <v>975</v>
      </c>
      <c r="AM12" s="69"/>
      <c r="AN12" s="69"/>
      <c r="AO12" s="69"/>
      <c r="AP12" s="69"/>
      <c r="AQ12" s="69"/>
      <c r="AR12" s="69"/>
      <c r="AS12" s="69"/>
      <c r="AT12" s="50" t="s">
        <v>113</v>
      </c>
      <c r="AU12" s="69">
        <f>ROUND(IF(Assumptions!$C$28&gt;5,AL12*(1+Assumptions!$C$25),0),0)</f>
        <v>975</v>
      </c>
      <c r="AV12" s="69"/>
      <c r="AW12" s="69"/>
      <c r="AX12" s="69"/>
      <c r="AY12" s="69"/>
      <c r="AZ12" s="69"/>
      <c r="BA12" s="69"/>
      <c r="BB12" s="69"/>
      <c r="BC12" s="50" t="s">
        <v>113</v>
      </c>
      <c r="BD12" s="69">
        <f>ROUND(IF(Assumptions!$C$28&gt;6,AU12*(1+Assumptions!$C$25),0),0)</f>
        <v>975</v>
      </c>
      <c r="BE12" s="69"/>
      <c r="BF12" s="69"/>
      <c r="BG12" s="69"/>
      <c r="BH12" s="69"/>
      <c r="BI12" s="69"/>
      <c r="BJ12" s="69"/>
      <c r="BK12" s="69"/>
      <c r="BL12" s="50" t="s">
        <v>113</v>
      </c>
      <c r="BM12" s="69">
        <f>ROUND(IF(Assumptions!$C$28&gt;7,BD12*(1+Assumptions!$C$25),0),0)</f>
        <v>975</v>
      </c>
      <c r="BN12" s="69"/>
      <c r="BO12" s="69"/>
      <c r="BP12" s="69"/>
      <c r="BQ12" s="69"/>
      <c r="BR12" s="69"/>
      <c r="BS12" s="69"/>
      <c r="BT12" s="69"/>
      <c r="BU12" s="50" t="s">
        <v>113</v>
      </c>
      <c r="BV12" s="69">
        <f>ROUND(IF(Assumptions!$C$28&gt;8,BM12*(1+Assumptions!$C$25),0),0)</f>
        <v>975</v>
      </c>
      <c r="BW12" s="69"/>
      <c r="BX12" s="69"/>
      <c r="BY12" s="69"/>
      <c r="BZ12" s="69"/>
      <c r="CA12" s="69"/>
      <c r="CB12" s="69"/>
      <c r="CC12" s="69"/>
      <c r="CD12" s="50" t="s">
        <v>113</v>
      </c>
      <c r="CE12" s="69">
        <f>ROUND(IF(Assumptions!$C$28&gt;9,BV12*(1+Assumptions!$C$25),0),0)</f>
        <v>975</v>
      </c>
      <c r="CF12" s="69"/>
      <c r="CG12" s="69"/>
      <c r="CH12" s="69"/>
      <c r="CI12" s="69"/>
      <c r="CJ12" s="69"/>
      <c r="CK12" s="69"/>
      <c r="CL12" s="69"/>
    </row>
    <row r="13" spans="1:90" ht="13.7" customHeight="1">
      <c r="A13" s="50" t="s">
        <v>114</v>
      </c>
      <c r="B13" s="41">
        <f>ROUND(IF(Assumptions!$C$28&gt;0,Assumptions!$C$20*(Assumptions!$C$21-(Assumptions!$C$21*Assumptions!$C$22)-Assumptions!$C$23),0),0)</f>
        <v>975</v>
      </c>
      <c r="C13" s="17"/>
      <c r="D13" s="17"/>
      <c r="E13" s="17"/>
      <c r="F13" s="17"/>
      <c r="G13" s="17"/>
      <c r="H13" s="17"/>
      <c r="I13" s="17"/>
      <c r="J13" s="68" t="s">
        <v>114</v>
      </c>
      <c r="K13" s="41">
        <f>ROUND(IF(Assumptions!$C$28&gt;1,B13*(1+Assumptions!$C$25),0),0)</f>
        <v>975</v>
      </c>
      <c r="L13" s="38"/>
      <c r="M13" s="38"/>
      <c r="N13" s="38"/>
      <c r="O13" s="38"/>
      <c r="P13" s="38"/>
      <c r="Q13" s="38"/>
      <c r="R13" s="38"/>
      <c r="S13" s="50" t="s">
        <v>114</v>
      </c>
      <c r="T13" s="69">
        <f>ROUND(IF(Assumptions!$C$28&gt;2,K13*(1+Assumptions!$C$25),0),0)</f>
        <v>975</v>
      </c>
      <c r="U13" s="69"/>
      <c r="V13" s="69"/>
      <c r="W13" s="69"/>
      <c r="X13" s="69"/>
      <c r="Y13" s="69"/>
      <c r="Z13" s="69"/>
      <c r="AA13" s="69"/>
      <c r="AB13" s="50" t="s">
        <v>114</v>
      </c>
      <c r="AC13" s="69">
        <f>ROUND(IF(Assumptions!$C$28&gt;3,T13*(1+Assumptions!$C$25),0),0)</f>
        <v>975</v>
      </c>
      <c r="AD13" s="69"/>
      <c r="AE13" s="69"/>
      <c r="AF13" s="69"/>
      <c r="AG13" s="69"/>
      <c r="AH13" s="69"/>
      <c r="AI13" s="69"/>
      <c r="AJ13" s="69"/>
      <c r="AK13" s="50" t="s">
        <v>114</v>
      </c>
      <c r="AL13" s="69">
        <f>ROUND(IF(Assumptions!$C$28&gt;4,AC13*(1+Assumptions!$C$25),0),0)</f>
        <v>975</v>
      </c>
      <c r="AM13" s="69"/>
      <c r="AN13" s="69"/>
      <c r="AO13" s="69"/>
      <c r="AP13" s="69"/>
      <c r="AQ13" s="69"/>
      <c r="AR13" s="69"/>
      <c r="AS13" s="69"/>
      <c r="AT13" s="50" t="s">
        <v>114</v>
      </c>
      <c r="AU13" s="69">
        <f>ROUND(IF(Assumptions!$C$28&gt;5,AL13*(1+Assumptions!$C$25),0),0)</f>
        <v>975</v>
      </c>
      <c r="AV13" s="69"/>
      <c r="AW13" s="69"/>
      <c r="AX13" s="69"/>
      <c r="AY13" s="69"/>
      <c r="AZ13" s="69"/>
      <c r="BA13" s="69"/>
      <c r="BB13" s="69"/>
      <c r="BC13" s="50" t="s">
        <v>114</v>
      </c>
      <c r="BD13" s="69">
        <f>ROUND(IF(Assumptions!$C$28&gt;6,AU13*(1+Assumptions!$C$25),0),0)</f>
        <v>975</v>
      </c>
      <c r="BE13" s="69"/>
      <c r="BF13" s="69"/>
      <c r="BG13" s="69"/>
      <c r="BH13" s="69"/>
      <c r="BI13" s="69"/>
      <c r="BJ13" s="69"/>
      <c r="BK13" s="69"/>
      <c r="BL13" s="50" t="s">
        <v>114</v>
      </c>
      <c r="BM13" s="69">
        <f>ROUND(IF(Assumptions!$C$28&gt;7,BD13*(1+Assumptions!$C$25),0),0)</f>
        <v>975</v>
      </c>
      <c r="BN13" s="69"/>
      <c r="BO13" s="69"/>
      <c r="BP13" s="69"/>
      <c r="BQ13" s="69"/>
      <c r="BR13" s="69"/>
      <c r="BS13" s="69"/>
      <c r="BT13" s="69"/>
      <c r="BU13" s="50" t="s">
        <v>114</v>
      </c>
      <c r="BV13" s="69">
        <f>ROUND(IF(Assumptions!$C$28&gt;8,BM13*(1+Assumptions!$C$25),0),0)</f>
        <v>975</v>
      </c>
      <c r="BW13" s="69"/>
      <c r="BX13" s="69"/>
      <c r="BY13" s="69"/>
      <c r="BZ13" s="69"/>
      <c r="CA13" s="69"/>
      <c r="CB13" s="69"/>
      <c r="CC13" s="69"/>
      <c r="CD13" s="50" t="s">
        <v>114</v>
      </c>
      <c r="CE13" s="69">
        <f>ROUND(IF(Assumptions!$C$28&gt;9,BV13*(1+Assumptions!$C$25),0),0)</f>
        <v>975</v>
      </c>
      <c r="CF13" s="69"/>
      <c r="CG13" s="69"/>
      <c r="CH13" s="69"/>
      <c r="CI13" s="69"/>
      <c r="CJ13" s="69"/>
      <c r="CK13" s="69"/>
      <c r="CL13" s="69"/>
    </row>
    <row r="14" spans="1:90" ht="13.7" customHeight="1">
      <c r="A14" s="50" t="s">
        <v>115</v>
      </c>
      <c r="B14" s="41">
        <f>ROUND(IF(Assumptions!$C$28&gt;0,Assumptions!$C$20*(Assumptions!$C$21-(Assumptions!$C$21*Assumptions!$C$22)-Assumptions!$C$23),0),0)</f>
        <v>975</v>
      </c>
      <c r="C14" s="17"/>
      <c r="D14" s="17"/>
      <c r="E14" s="17"/>
      <c r="F14" s="17"/>
      <c r="G14" s="17"/>
      <c r="H14" s="17"/>
      <c r="I14" s="17"/>
      <c r="J14" s="68" t="s">
        <v>115</v>
      </c>
      <c r="K14" s="41">
        <f>ROUND(IF(Assumptions!$C$28&gt;1,B14*(1+Assumptions!$C$25),0),0)</f>
        <v>975</v>
      </c>
      <c r="L14" s="38"/>
      <c r="M14" s="38"/>
      <c r="N14" s="38"/>
      <c r="O14" s="38"/>
      <c r="P14" s="38"/>
      <c r="Q14" s="38"/>
      <c r="R14" s="38"/>
      <c r="S14" s="50" t="s">
        <v>115</v>
      </c>
      <c r="T14" s="69">
        <f>ROUND(IF(Assumptions!$C$28&gt;2,K14*(1+Assumptions!$C$25),0),0)</f>
        <v>975</v>
      </c>
      <c r="U14" s="69"/>
      <c r="V14" s="69"/>
      <c r="W14" s="69"/>
      <c r="X14" s="69"/>
      <c r="Y14" s="69"/>
      <c r="Z14" s="69"/>
      <c r="AA14" s="69"/>
      <c r="AB14" s="50" t="s">
        <v>115</v>
      </c>
      <c r="AC14" s="69">
        <f>ROUND(IF(Assumptions!$C$28&gt;3,T14*(1+Assumptions!$C$25),0),0)</f>
        <v>975</v>
      </c>
      <c r="AD14" s="69"/>
      <c r="AE14" s="69"/>
      <c r="AF14" s="69"/>
      <c r="AG14" s="69"/>
      <c r="AH14" s="69"/>
      <c r="AI14" s="69"/>
      <c r="AJ14" s="69"/>
      <c r="AK14" s="50" t="s">
        <v>115</v>
      </c>
      <c r="AL14" s="69">
        <f>ROUND(IF(Assumptions!$C$28&gt;4,AC14*(1+Assumptions!$C$25),0),0)</f>
        <v>975</v>
      </c>
      <c r="AM14" s="69"/>
      <c r="AN14" s="69"/>
      <c r="AO14" s="69"/>
      <c r="AP14" s="69"/>
      <c r="AQ14" s="69"/>
      <c r="AR14" s="69"/>
      <c r="AS14" s="69"/>
      <c r="AT14" s="50" t="s">
        <v>115</v>
      </c>
      <c r="AU14" s="69">
        <f>ROUND(IF(Assumptions!$C$28&gt;5,AL14*(1+Assumptions!$C$25),0),0)</f>
        <v>975</v>
      </c>
      <c r="AV14" s="69"/>
      <c r="AW14" s="69"/>
      <c r="AX14" s="69"/>
      <c r="AY14" s="69"/>
      <c r="AZ14" s="69"/>
      <c r="BA14" s="69"/>
      <c r="BB14" s="69"/>
      <c r="BC14" s="50" t="s">
        <v>115</v>
      </c>
      <c r="BD14" s="69">
        <f>ROUND(IF(Assumptions!$C$28&gt;6,AU14*(1+Assumptions!$C$25),0),0)</f>
        <v>975</v>
      </c>
      <c r="BE14" s="69"/>
      <c r="BF14" s="69"/>
      <c r="BG14" s="69"/>
      <c r="BH14" s="69"/>
      <c r="BI14" s="69"/>
      <c r="BJ14" s="69"/>
      <c r="BK14" s="69"/>
      <c r="BL14" s="50" t="s">
        <v>115</v>
      </c>
      <c r="BM14" s="69">
        <f>ROUND(IF(Assumptions!$C$28&gt;7,BD14*(1+Assumptions!$C$25),0),0)</f>
        <v>975</v>
      </c>
      <c r="BN14" s="69"/>
      <c r="BO14" s="69"/>
      <c r="BP14" s="69"/>
      <c r="BQ14" s="69"/>
      <c r="BR14" s="69"/>
      <c r="BS14" s="69"/>
      <c r="BT14" s="69"/>
      <c r="BU14" s="50" t="s">
        <v>115</v>
      </c>
      <c r="BV14" s="69">
        <f>ROUND(IF(Assumptions!$C$28&gt;8,BM14*(1+Assumptions!$C$25),0),0)</f>
        <v>975</v>
      </c>
      <c r="BW14" s="69"/>
      <c r="BX14" s="69"/>
      <c r="BY14" s="69"/>
      <c r="BZ14" s="69"/>
      <c r="CA14" s="69"/>
      <c r="CB14" s="69"/>
      <c r="CC14" s="69"/>
      <c r="CD14" s="50" t="s">
        <v>115</v>
      </c>
      <c r="CE14" s="69">
        <f>ROUND(IF(Assumptions!$C$28&gt;9,BV14*(1+Assumptions!$C$25),0),0)</f>
        <v>975</v>
      </c>
      <c r="CF14" s="69"/>
      <c r="CG14" s="69"/>
      <c r="CH14" s="69"/>
      <c r="CI14" s="69"/>
      <c r="CJ14" s="69"/>
      <c r="CK14" s="69"/>
      <c r="CL14" s="69"/>
    </row>
    <row r="15" spans="1:90" ht="13.7" customHeight="1">
      <c r="A15" s="50" t="s">
        <v>116</v>
      </c>
      <c r="B15" s="41">
        <f>ROUND(IF(Assumptions!$C$28&gt;0,Assumptions!$C$20*(Assumptions!$C$21-(Assumptions!$C$21*Assumptions!$C$22)-Assumptions!$C$23),0),0)</f>
        <v>975</v>
      </c>
      <c r="C15" s="17"/>
      <c r="D15" s="17"/>
      <c r="E15" s="17"/>
      <c r="F15" s="17"/>
      <c r="G15" s="17"/>
      <c r="H15" s="17"/>
      <c r="I15" s="17"/>
      <c r="J15" s="68" t="s">
        <v>116</v>
      </c>
      <c r="K15" s="41">
        <f>ROUND(IF(Assumptions!$C$28&gt;1,B15*(1+Assumptions!$C$25),0),0)</f>
        <v>975</v>
      </c>
      <c r="L15" s="38"/>
      <c r="M15" s="38"/>
      <c r="N15" s="38"/>
      <c r="O15" s="38"/>
      <c r="P15" s="38"/>
      <c r="Q15" s="38"/>
      <c r="R15" s="38"/>
      <c r="S15" s="50" t="s">
        <v>116</v>
      </c>
      <c r="T15" s="69">
        <f>ROUND(IF(Assumptions!$C$28&gt;2,K15*(1+Assumptions!$C$25),0),0)</f>
        <v>975</v>
      </c>
      <c r="U15" s="69"/>
      <c r="V15" s="69"/>
      <c r="W15" s="69"/>
      <c r="X15" s="69"/>
      <c r="Y15" s="69"/>
      <c r="Z15" s="69"/>
      <c r="AA15" s="69"/>
      <c r="AB15" s="50" t="s">
        <v>116</v>
      </c>
      <c r="AC15" s="69">
        <f>ROUND(IF(Assumptions!$C$28&gt;3,T15*(1+Assumptions!$C$25),0),0)</f>
        <v>975</v>
      </c>
      <c r="AD15" s="69"/>
      <c r="AE15" s="69"/>
      <c r="AF15" s="69"/>
      <c r="AG15" s="69"/>
      <c r="AH15" s="69"/>
      <c r="AI15" s="69"/>
      <c r="AJ15" s="69"/>
      <c r="AK15" s="50" t="s">
        <v>116</v>
      </c>
      <c r="AL15" s="69">
        <f>ROUND(IF(Assumptions!$C$28&gt;4,AC15*(1+Assumptions!$C$25),0),0)</f>
        <v>975</v>
      </c>
      <c r="AM15" s="69"/>
      <c r="AN15" s="69"/>
      <c r="AO15" s="69"/>
      <c r="AP15" s="69"/>
      <c r="AQ15" s="69"/>
      <c r="AR15" s="69"/>
      <c r="AS15" s="69"/>
      <c r="AT15" s="50" t="s">
        <v>116</v>
      </c>
      <c r="AU15" s="69">
        <f>ROUND(IF(Assumptions!$C$28&gt;5,AL15*(1+Assumptions!$C$25),0),0)</f>
        <v>975</v>
      </c>
      <c r="AV15" s="69"/>
      <c r="AW15" s="69"/>
      <c r="AX15" s="69"/>
      <c r="AY15" s="69"/>
      <c r="AZ15" s="69"/>
      <c r="BA15" s="69"/>
      <c r="BB15" s="69"/>
      <c r="BC15" s="50" t="s">
        <v>116</v>
      </c>
      <c r="BD15" s="69">
        <f>ROUND(IF(Assumptions!$C$28&gt;6,AU15*(1+Assumptions!$C$25),0),0)</f>
        <v>975</v>
      </c>
      <c r="BE15" s="69"/>
      <c r="BF15" s="69"/>
      <c r="BG15" s="69"/>
      <c r="BH15" s="69"/>
      <c r="BI15" s="69"/>
      <c r="BJ15" s="69"/>
      <c r="BK15" s="69"/>
      <c r="BL15" s="50" t="s">
        <v>116</v>
      </c>
      <c r="BM15" s="69">
        <f>ROUND(IF(Assumptions!$C$28&gt;7,BD15*(1+Assumptions!$C$25),0),0)</f>
        <v>975</v>
      </c>
      <c r="BN15" s="69"/>
      <c r="BO15" s="69"/>
      <c r="BP15" s="69"/>
      <c r="BQ15" s="69"/>
      <c r="BR15" s="69"/>
      <c r="BS15" s="69"/>
      <c r="BT15" s="69"/>
      <c r="BU15" s="50" t="s">
        <v>116</v>
      </c>
      <c r="BV15" s="69">
        <f>ROUND(IF(Assumptions!$C$28&gt;8,BM15*(1+Assumptions!$C$25),0),0)</f>
        <v>975</v>
      </c>
      <c r="BW15" s="69"/>
      <c r="BX15" s="69"/>
      <c r="BY15" s="69"/>
      <c r="BZ15" s="69"/>
      <c r="CA15" s="69"/>
      <c r="CB15" s="69"/>
      <c r="CC15" s="69"/>
      <c r="CD15" s="50" t="s">
        <v>116</v>
      </c>
      <c r="CE15" s="69">
        <f>ROUND(IF(Assumptions!$C$28&gt;9,BV15*(1+Assumptions!$C$25),0),0)</f>
        <v>975</v>
      </c>
      <c r="CF15" s="69"/>
      <c r="CG15" s="69"/>
      <c r="CH15" s="69"/>
      <c r="CI15" s="69"/>
      <c r="CJ15" s="69"/>
      <c r="CK15" s="69"/>
      <c r="CL15" s="69"/>
    </row>
    <row r="16" spans="1:90" ht="13.7" customHeight="1">
      <c r="A16" s="50" t="s">
        <v>117</v>
      </c>
      <c r="B16" s="41">
        <f>ROUND(IF(Assumptions!$C$28&gt;0,Assumptions!$C$20*(Assumptions!$C$21-(Assumptions!$C$21*Assumptions!$C$22)-Assumptions!$C$23),0),0)</f>
        <v>975</v>
      </c>
      <c r="C16" s="17"/>
      <c r="D16" s="17"/>
      <c r="E16" s="17"/>
      <c r="F16" s="17"/>
      <c r="G16" s="17"/>
      <c r="H16" s="17"/>
      <c r="I16" s="17"/>
      <c r="J16" s="68" t="s">
        <v>117</v>
      </c>
      <c r="K16" s="41">
        <f>ROUND(IF(Assumptions!$C$28&gt;1,B16*(1+Assumptions!$C$25),0),0)</f>
        <v>975</v>
      </c>
      <c r="L16" s="38"/>
      <c r="M16" s="38"/>
      <c r="N16" s="38"/>
      <c r="O16" s="38"/>
      <c r="P16" s="38"/>
      <c r="Q16" s="38"/>
      <c r="R16" s="38"/>
      <c r="S16" s="50" t="s">
        <v>117</v>
      </c>
      <c r="T16" s="69">
        <f>ROUND(IF(Assumptions!$C$28&gt;2,K16*(1+Assumptions!$C$25),0),0)</f>
        <v>975</v>
      </c>
      <c r="U16" s="69"/>
      <c r="V16" s="69"/>
      <c r="W16" s="69"/>
      <c r="X16" s="69"/>
      <c r="Y16" s="69"/>
      <c r="Z16" s="69"/>
      <c r="AA16" s="69"/>
      <c r="AB16" s="50" t="s">
        <v>117</v>
      </c>
      <c r="AC16" s="69">
        <f>ROUND(IF(Assumptions!$C$28&gt;3,T16*(1+Assumptions!$C$25),0),0)</f>
        <v>975</v>
      </c>
      <c r="AD16" s="69"/>
      <c r="AE16" s="69"/>
      <c r="AF16" s="69"/>
      <c r="AG16" s="69"/>
      <c r="AH16" s="69"/>
      <c r="AI16" s="69"/>
      <c r="AJ16" s="69"/>
      <c r="AK16" s="50" t="s">
        <v>117</v>
      </c>
      <c r="AL16" s="69">
        <f>ROUND(IF(Assumptions!$C$28&gt;4,AC16*(1+Assumptions!$C$25),0),0)</f>
        <v>975</v>
      </c>
      <c r="AM16" s="69"/>
      <c r="AN16" s="69"/>
      <c r="AO16" s="69"/>
      <c r="AP16" s="69"/>
      <c r="AQ16" s="69"/>
      <c r="AR16" s="69"/>
      <c r="AS16" s="69"/>
      <c r="AT16" s="50" t="s">
        <v>117</v>
      </c>
      <c r="AU16" s="69">
        <f>ROUND(IF(Assumptions!$C$28&gt;5,AL16*(1+Assumptions!$C$25),0),0)</f>
        <v>975</v>
      </c>
      <c r="AV16" s="69"/>
      <c r="AW16" s="69"/>
      <c r="AX16" s="69"/>
      <c r="AY16" s="69"/>
      <c r="AZ16" s="69"/>
      <c r="BA16" s="69"/>
      <c r="BB16" s="69"/>
      <c r="BC16" s="50" t="s">
        <v>117</v>
      </c>
      <c r="BD16" s="69">
        <f>ROUND(IF(Assumptions!$C$28&gt;6,AU16*(1+Assumptions!$C$25),0),0)</f>
        <v>975</v>
      </c>
      <c r="BE16" s="69"/>
      <c r="BF16" s="69"/>
      <c r="BG16" s="69"/>
      <c r="BH16" s="69"/>
      <c r="BI16" s="69"/>
      <c r="BJ16" s="69"/>
      <c r="BK16" s="69"/>
      <c r="BL16" s="50" t="s">
        <v>117</v>
      </c>
      <c r="BM16" s="69">
        <f>ROUND(IF(Assumptions!$C$28&gt;7,BD16*(1+Assumptions!$C$25),0),0)</f>
        <v>975</v>
      </c>
      <c r="BN16" s="69"/>
      <c r="BO16" s="69"/>
      <c r="BP16" s="69"/>
      <c r="BQ16" s="69"/>
      <c r="BR16" s="69"/>
      <c r="BS16" s="69"/>
      <c r="BT16" s="69"/>
      <c r="BU16" s="50" t="s">
        <v>117</v>
      </c>
      <c r="BV16" s="69">
        <f>ROUND(IF(Assumptions!$C$28&gt;8,BM16*(1+Assumptions!$C$25),0),0)</f>
        <v>975</v>
      </c>
      <c r="BW16" s="69"/>
      <c r="BX16" s="69"/>
      <c r="BY16" s="69"/>
      <c r="BZ16" s="69"/>
      <c r="CA16" s="69"/>
      <c r="CB16" s="69"/>
      <c r="CC16" s="69"/>
      <c r="CD16" s="50" t="s">
        <v>117</v>
      </c>
      <c r="CE16" s="69">
        <f>ROUND(IF(Assumptions!$C$28&gt;9,BV16*(1+Assumptions!$C$25),0),0)</f>
        <v>975</v>
      </c>
      <c r="CF16" s="69"/>
      <c r="CG16" s="69"/>
      <c r="CH16" s="69"/>
      <c r="CI16" s="69"/>
      <c r="CJ16" s="69"/>
      <c r="CK16" s="69"/>
      <c r="CL16" s="69"/>
    </row>
    <row r="17" spans="1:90" ht="13.7" customHeight="1">
      <c r="A17" s="50" t="s">
        <v>118</v>
      </c>
      <c r="B17" s="41">
        <f>ROUND(IF(Assumptions!$C$28&gt;0,Assumptions!$C$20*(Assumptions!$C$21-(Assumptions!$C$21*Assumptions!$C$22)-Assumptions!$C$23),0),0)</f>
        <v>975</v>
      </c>
      <c r="C17" s="17"/>
      <c r="D17" s="17"/>
      <c r="E17" s="17"/>
      <c r="F17" s="17"/>
      <c r="G17" s="17"/>
      <c r="H17" s="17"/>
      <c r="I17" s="17"/>
      <c r="J17" s="68" t="s">
        <v>118</v>
      </c>
      <c r="K17" s="41">
        <f>ROUND(IF(Assumptions!$C$28&gt;1,B17*(1+Assumptions!$C$25),0),0)</f>
        <v>975</v>
      </c>
      <c r="L17" s="38"/>
      <c r="M17" s="38"/>
      <c r="N17" s="38"/>
      <c r="O17" s="38"/>
      <c r="P17" s="38"/>
      <c r="Q17" s="38"/>
      <c r="R17" s="38"/>
      <c r="S17" s="50" t="s">
        <v>118</v>
      </c>
      <c r="T17" s="69">
        <f>ROUND(IF(Assumptions!$C$28&gt;2,K17*(1+Assumptions!$C$25),0),0)</f>
        <v>975</v>
      </c>
      <c r="U17" s="69"/>
      <c r="V17" s="69"/>
      <c r="W17" s="69"/>
      <c r="X17" s="69"/>
      <c r="Y17" s="69"/>
      <c r="Z17" s="69"/>
      <c r="AA17" s="69"/>
      <c r="AB17" s="50" t="s">
        <v>118</v>
      </c>
      <c r="AC17" s="69">
        <f>ROUND(IF(Assumptions!$C$28&gt;3,T17*(1+Assumptions!$C$25),0),0)</f>
        <v>975</v>
      </c>
      <c r="AD17" s="69"/>
      <c r="AE17" s="69"/>
      <c r="AF17" s="69"/>
      <c r="AG17" s="69"/>
      <c r="AH17" s="69"/>
      <c r="AI17" s="69"/>
      <c r="AJ17" s="69"/>
      <c r="AK17" s="50" t="s">
        <v>118</v>
      </c>
      <c r="AL17" s="69">
        <f>ROUND(IF(Assumptions!$C$28&gt;4,AC17*(1+Assumptions!$C$25),0),0)</f>
        <v>975</v>
      </c>
      <c r="AM17" s="69"/>
      <c r="AN17" s="69"/>
      <c r="AO17" s="69"/>
      <c r="AP17" s="69"/>
      <c r="AQ17" s="69"/>
      <c r="AR17" s="69"/>
      <c r="AS17" s="69"/>
      <c r="AT17" s="50" t="s">
        <v>118</v>
      </c>
      <c r="AU17" s="69">
        <f>ROUND(IF(Assumptions!$C$28&gt;5,AL17*(1+Assumptions!$C$25),0),0)</f>
        <v>975</v>
      </c>
      <c r="AV17" s="69"/>
      <c r="AW17" s="69"/>
      <c r="AX17" s="69"/>
      <c r="AY17" s="69"/>
      <c r="AZ17" s="69"/>
      <c r="BA17" s="69"/>
      <c r="BB17" s="69"/>
      <c r="BC17" s="50" t="s">
        <v>118</v>
      </c>
      <c r="BD17" s="69">
        <f>ROUND(IF(Assumptions!$C$28&gt;6,AU17*(1+Assumptions!$C$25),0),0)</f>
        <v>975</v>
      </c>
      <c r="BE17" s="69"/>
      <c r="BF17" s="69"/>
      <c r="BG17" s="69"/>
      <c r="BH17" s="69"/>
      <c r="BI17" s="69"/>
      <c r="BJ17" s="69"/>
      <c r="BK17" s="69"/>
      <c r="BL17" s="50" t="s">
        <v>118</v>
      </c>
      <c r="BM17" s="69">
        <f>ROUND(IF(Assumptions!$C$28&gt;7,BD17*(1+Assumptions!$C$25),0),0)</f>
        <v>975</v>
      </c>
      <c r="BN17" s="69"/>
      <c r="BO17" s="69"/>
      <c r="BP17" s="69"/>
      <c r="BQ17" s="69"/>
      <c r="BR17" s="69"/>
      <c r="BS17" s="69"/>
      <c r="BT17" s="69"/>
      <c r="BU17" s="50" t="s">
        <v>118</v>
      </c>
      <c r="BV17" s="69">
        <f>ROUND(IF(Assumptions!$C$28&gt;8,BM17*(1+Assumptions!$C$25),0),0)</f>
        <v>975</v>
      </c>
      <c r="BW17" s="69"/>
      <c r="BX17" s="69"/>
      <c r="BY17" s="69"/>
      <c r="BZ17" s="69"/>
      <c r="CA17" s="69"/>
      <c r="CB17" s="69"/>
      <c r="CC17" s="69"/>
      <c r="CD17" s="50" t="s">
        <v>118</v>
      </c>
      <c r="CE17" s="69">
        <f>ROUND(IF(Assumptions!$C$28&gt;9,BV17*(1+Assumptions!$C$25),0),0)</f>
        <v>975</v>
      </c>
      <c r="CF17" s="69"/>
      <c r="CG17" s="69"/>
      <c r="CH17" s="69"/>
      <c r="CI17" s="69"/>
      <c r="CJ17" s="69"/>
      <c r="CK17" s="69"/>
      <c r="CL17" s="69"/>
    </row>
    <row r="18" spans="1:90" ht="13.7" customHeight="1">
      <c r="A18" s="50" t="s">
        <v>119</v>
      </c>
      <c r="B18" s="41">
        <f>ROUND(IF(Assumptions!$C$28&gt;0,Assumptions!$C$20*(Assumptions!$C$21-(Assumptions!$C$21*Assumptions!$C$22)-Assumptions!$C$23),0),0)</f>
        <v>975</v>
      </c>
      <c r="C18" s="17"/>
      <c r="D18" s="17"/>
      <c r="E18" s="17"/>
      <c r="F18" s="17"/>
      <c r="G18" s="17"/>
      <c r="H18" s="17"/>
      <c r="I18" s="17"/>
      <c r="J18" s="68" t="s">
        <v>119</v>
      </c>
      <c r="K18" s="41">
        <f>ROUND(IF(Assumptions!$C$28&gt;1,B18*(1+Assumptions!$C$25),0),0)</f>
        <v>975</v>
      </c>
      <c r="L18" s="38"/>
      <c r="M18" s="38"/>
      <c r="N18" s="38"/>
      <c r="O18" s="38"/>
      <c r="P18" s="38"/>
      <c r="Q18" s="38"/>
      <c r="R18" s="38"/>
      <c r="S18" s="50" t="s">
        <v>119</v>
      </c>
      <c r="T18" s="69">
        <f>ROUND(IF(Assumptions!$C$28&gt;2,K18*(1+Assumptions!$C$25),0),0)</f>
        <v>975</v>
      </c>
      <c r="U18" s="69"/>
      <c r="V18" s="69"/>
      <c r="W18" s="69"/>
      <c r="X18" s="69"/>
      <c r="Y18" s="69"/>
      <c r="Z18" s="69"/>
      <c r="AA18" s="69"/>
      <c r="AB18" s="50" t="s">
        <v>119</v>
      </c>
      <c r="AC18" s="69">
        <f>ROUND(IF(Assumptions!$C$28&gt;3,T18*(1+Assumptions!$C$25),0),0)</f>
        <v>975</v>
      </c>
      <c r="AD18" s="69"/>
      <c r="AE18" s="69"/>
      <c r="AF18" s="69"/>
      <c r="AG18" s="69"/>
      <c r="AH18" s="69"/>
      <c r="AI18" s="69"/>
      <c r="AJ18" s="69"/>
      <c r="AK18" s="50" t="s">
        <v>119</v>
      </c>
      <c r="AL18" s="69">
        <f>ROUND(IF(Assumptions!$C$28&gt;4,AC18*(1+Assumptions!$C$25),0),0)</f>
        <v>975</v>
      </c>
      <c r="AM18" s="69"/>
      <c r="AN18" s="69"/>
      <c r="AO18" s="69"/>
      <c r="AP18" s="69"/>
      <c r="AQ18" s="69"/>
      <c r="AR18" s="69"/>
      <c r="AS18" s="69"/>
      <c r="AT18" s="50" t="s">
        <v>119</v>
      </c>
      <c r="AU18" s="69">
        <f>ROUND(IF(Assumptions!$C$28&gt;5,AL18*(1+Assumptions!$C$25),0),0)</f>
        <v>975</v>
      </c>
      <c r="AV18" s="69"/>
      <c r="AW18" s="69"/>
      <c r="AX18" s="69"/>
      <c r="AY18" s="69"/>
      <c r="AZ18" s="69"/>
      <c r="BA18" s="69"/>
      <c r="BB18" s="69"/>
      <c r="BC18" s="50" t="s">
        <v>119</v>
      </c>
      <c r="BD18" s="69">
        <f>ROUND(IF(Assumptions!$C$28&gt;6,AU18*(1+Assumptions!$C$25),0),0)</f>
        <v>975</v>
      </c>
      <c r="BE18" s="69"/>
      <c r="BF18" s="69"/>
      <c r="BG18" s="69"/>
      <c r="BH18" s="69"/>
      <c r="BI18" s="69"/>
      <c r="BJ18" s="69"/>
      <c r="BK18" s="69"/>
      <c r="BL18" s="50" t="s">
        <v>119</v>
      </c>
      <c r="BM18" s="69">
        <f>ROUND(IF(Assumptions!$C$28&gt;7,BD18*(1+Assumptions!$C$25),0),0)</f>
        <v>975</v>
      </c>
      <c r="BN18" s="69"/>
      <c r="BO18" s="69"/>
      <c r="BP18" s="69"/>
      <c r="BQ18" s="69"/>
      <c r="BR18" s="69"/>
      <c r="BS18" s="69"/>
      <c r="BT18" s="69"/>
      <c r="BU18" s="50" t="s">
        <v>119</v>
      </c>
      <c r="BV18" s="69">
        <f>ROUND(IF(Assumptions!$C$28&gt;8,BM18*(1+Assumptions!$C$25),0),0)</f>
        <v>975</v>
      </c>
      <c r="BW18" s="69"/>
      <c r="BX18" s="69"/>
      <c r="BY18" s="69"/>
      <c r="BZ18" s="69"/>
      <c r="CA18" s="69"/>
      <c r="CB18" s="69"/>
      <c r="CC18" s="69"/>
      <c r="CD18" s="50" t="s">
        <v>119</v>
      </c>
      <c r="CE18" s="69">
        <f>ROUND(IF(Assumptions!$C$28&gt;9,BV18*(1+Assumptions!$C$25),0),0)</f>
        <v>975</v>
      </c>
      <c r="CF18" s="69"/>
      <c r="CG18" s="69"/>
      <c r="CH18" s="69"/>
      <c r="CI18" s="69"/>
      <c r="CJ18" s="69"/>
      <c r="CK18" s="69"/>
      <c r="CL18" s="69"/>
    </row>
    <row r="19" spans="1:90" ht="13.7" customHeight="1">
      <c r="A19" s="50" t="s">
        <v>120</v>
      </c>
      <c r="B19" s="41">
        <f>ROUND(IF(Assumptions!$C$28&gt;0,Assumptions!$C$20*(Assumptions!$C$21-(Assumptions!$C$21*Assumptions!$C$22)-Assumptions!$C$23),0),0)</f>
        <v>975</v>
      </c>
      <c r="C19" s="17"/>
      <c r="D19" s="17"/>
      <c r="E19" s="17"/>
      <c r="F19" s="17"/>
      <c r="G19" s="17"/>
      <c r="H19" s="17"/>
      <c r="I19" s="17"/>
      <c r="J19" s="68" t="s">
        <v>120</v>
      </c>
      <c r="K19" s="41">
        <f>ROUND(IF(Assumptions!$C$28&gt;1,B19*(1+Assumptions!$C$25),0),0)</f>
        <v>975</v>
      </c>
      <c r="L19" s="38"/>
      <c r="M19" s="38"/>
      <c r="N19" s="38"/>
      <c r="O19" s="38"/>
      <c r="P19" s="38"/>
      <c r="Q19" s="38"/>
      <c r="R19" s="38"/>
      <c r="S19" s="50" t="s">
        <v>120</v>
      </c>
      <c r="T19" s="69">
        <f>ROUND(IF(Assumptions!$C$28&gt;2,K19*(1+Assumptions!$C$25),0),0)</f>
        <v>975</v>
      </c>
      <c r="U19" s="69"/>
      <c r="V19" s="69"/>
      <c r="W19" s="69"/>
      <c r="X19" s="69"/>
      <c r="Y19" s="69"/>
      <c r="Z19" s="69"/>
      <c r="AA19" s="69"/>
      <c r="AB19" s="50" t="s">
        <v>120</v>
      </c>
      <c r="AC19" s="69">
        <f>ROUND(IF(Assumptions!$C$28&gt;3,T19*(1+Assumptions!$C$25),0),0)</f>
        <v>975</v>
      </c>
      <c r="AD19" s="69"/>
      <c r="AE19" s="69"/>
      <c r="AF19" s="69"/>
      <c r="AG19" s="69"/>
      <c r="AH19" s="69"/>
      <c r="AI19" s="69"/>
      <c r="AJ19" s="69"/>
      <c r="AK19" s="50" t="s">
        <v>120</v>
      </c>
      <c r="AL19" s="69">
        <f>ROUND(IF(Assumptions!$C$28&gt;4,AC19*(1+Assumptions!$C$25),0),0)</f>
        <v>975</v>
      </c>
      <c r="AM19" s="69"/>
      <c r="AN19" s="69"/>
      <c r="AO19" s="69"/>
      <c r="AP19" s="69"/>
      <c r="AQ19" s="69"/>
      <c r="AR19" s="69"/>
      <c r="AS19" s="69"/>
      <c r="AT19" s="50" t="s">
        <v>120</v>
      </c>
      <c r="AU19" s="69">
        <f>ROUND(IF(Assumptions!$C$28&gt;5,AL19*(1+Assumptions!$C$25),0),0)</f>
        <v>975</v>
      </c>
      <c r="AV19" s="69"/>
      <c r="AW19" s="69"/>
      <c r="AX19" s="69"/>
      <c r="AY19" s="69"/>
      <c r="AZ19" s="69"/>
      <c r="BA19" s="69"/>
      <c r="BB19" s="69"/>
      <c r="BC19" s="50" t="s">
        <v>120</v>
      </c>
      <c r="BD19" s="69">
        <f>ROUND(IF(Assumptions!$C$28&gt;6,AU19*(1+Assumptions!$C$25),0),0)</f>
        <v>975</v>
      </c>
      <c r="BE19" s="69"/>
      <c r="BF19" s="69"/>
      <c r="BG19" s="69"/>
      <c r="BH19" s="69"/>
      <c r="BI19" s="69"/>
      <c r="BJ19" s="69"/>
      <c r="BK19" s="69"/>
      <c r="BL19" s="50" t="s">
        <v>120</v>
      </c>
      <c r="BM19" s="69">
        <f>ROUND(IF(Assumptions!$C$28&gt;7,BD19*(1+Assumptions!$C$25),0),0)</f>
        <v>975</v>
      </c>
      <c r="BN19" s="69"/>
      <c r="BO19" s="69"/>
      <c r="BP19" s="69"/>
      <c r="BQ19" s="69"/>
      <c r="BR19" s="69"/>
      <c r="BS19" s="69"/>
      <c r="BT19" s="69"/>
      <c r="BU19" s="50" t="s">
        <v>120</v>
      </c>
      <c r="BV19" s="69">
        <f>ROUND(IF(Assumptions!$C$28&gt;8,BM19*(1+Assumptions!$C$25),0),0)</f>
        <v>975</v>
      </c>
      <c r="BW19" s="69"/>
      <c r="BX19" s="69"/>
      <c r="BY19" s="69"/>
      <c r="BZ19" s="69"/>
      <c r="CA19" s="69"/>
      <c r="CB19" s="69"/>
      <c r="CC19" s="69"/>
      <c r="CD19" s="50" t="s">
        <v>120</v>
      </c>
      <c r="CE19" s="69">
        <f>ROUND(IF(Assumptions!$C$28&gt;9,BV19*(1+Assumptions!$C$25),0),0)</f>
        <v>975</v>
      </c>
      <c r="CF19" s="69"/>
      <c r="CG19" s="69"/>
      <c r="CH19" s="69"/>
      <c r="CI19" s="69"/>
      <c r="CJ19" s="69"/>
      <c r="CK19" s="69"/>
      <c r="CL19" s="69"/>
    </row>
    <row r="20" spans="1:90" ht="13.7" customHeight="1">
      <c r="A20" s="38"/>
      <c r="B20" s="41">
        <f>SUM(B8:B19)</f>
        <v>11700</v>
      </c>
      <c r="C20" s="17"/>
      <c r="D20" s="17"/>
      <c r="E20" s="17"/>
      <c r="F20" s="17"/>
      <c r="G20" s="17"/>
      <c r="H20" s="17"/>
      <c r="I20" s="17"/>
      <c r="J20" s="17"/>
      <c r="K20" s="41">
        <f>SUM(K8:K19)</f>
        <v>11700</v>
      </c>
      <c r="L20" s="38"/>
      <c r="M20" s="38"/>
      <c r="N20" s="38"/>
      <c r="O20" s="38"/>
      <c r="P20" s="38"/>
      <c r="Q20" s="38"/>
      <c r="R20" s="38"/>
      <c r="S20" s="38"/>
      <c r="T20" s="69">
        <f>SUM(T8:T19)</f>
        <v>11700</v>
      </c>
      <c r="U20" s="38"/>
      <c r="V20" s="38"/>
      <c r="W20" s="38"/>
      <c r="X20" s="38"/>
      <c r="Y20" s="38"/>
      <c r="Z20" s="38"/>
      <c r="AA20" s="38"/>
      <c r="AB20" s="38"/>
      <c r="AC20" s="69">
        <f>SUM(AC8:AC19)</f>
        <v>11700</v>
      </c>
      <c r="AD20" s="38"/>
      <c r="AE20" s="38"/>
      <c r="AF20" s="38"/>
      <c r="AG20" s="38"/>
      <c r="AH20" s="38"/>
      <c r="AI20" s="38"/>
      <c r="AJ20" s="38"/>
      <c r="AK20" s="38"/>
      <c r="AL20" s="69">
        <f>SUM(AL8:AL19)</f>
        <v>11700</v>
      </c>
      <c r="AM20" s="38"/>
      <c r="AN20" s="69"/>
      <c r="AO20" s="38"/>
      <c r="AP20" s="38"/>
      <c r="AQ20" s="38"/>
      <c r="AR20" s="38"/>
      <c r="AS20" s="38"/>
      <c r="AT20" s="38"/>
      <c r="AU20" s="69">
        <f>SUM(AU8:AU19)</f>
        <v>11700</v>
      </c>
      <c r="AV20" s="38"/>
      <c r="AW20" s="38"/>
      <c r="AX20" s="38"/>
      <c r="AY20" s="38"/>
      <c r="AZ20" s="38"/>
      <c r="BA20" s="38"/>
      <c r="BB20" s="38"/>
      <c r="BC20" s="38"/>
      <c r="BD20" s="69">
        <f>SUM(BD8:BD19)</f>
        <v>11700</v>
      </c>
      <c r="BE20" s="38"/>
      <c r="BF20" s="38"/>
      <c r="BG20" s="38"/>
      <c r="BH20" s="38"/>
      <c r="BI20" s="38"/>
      <c r="BJ20" s="38"/>
      <c r="BK20" s="38"/>
      <c r="BL20" s="38"/>
      <c r="BM20" s="69">
        <f>SUM(BM8:BM19)</f>
        <v>11700</v>
      </c>
      <c r="BN20" s="38"/>
      <c r="BO20" s="38"/>
      <c r="BP20" s="38"/>
      <c r="BQ20" s="38"/>
      <c r="BR20" s="38"/>
      <c r="BS20" s="38"/>
      <c r="BT20" s="38"/>
      <c r="BU20" s="38"/>
      <c r="BV20" s="69">
        <f>SUM(BV8:BV19)</f>
        <v>11700</v>
      </c>
      <c r="BW20" s="38"/>
      <c r="BX20" s="38"/>
      <c r="BY20" s="38"/>
      <c r="BZ20" s="38"/>
      <c r="CA20" s="38"/>
      <c r="CB20" s="38"/>
      <c r="CC20" s="38"/>
      <c r="CD20" s="38"/>
      <c r="CE20" s="69">
        <f>SUM(CE8:CE19)</f>
        <v>11700</v>
      </c>
      <c r="CF20" s="38"/>
      <c r="CG20" s="38"/>
      <c r="CH20" s="38"/>
      <c r="CI20" s="38"/>
      <c r="CJ20" s="38"/>
      <c r="CK20" s="38"/>
      <c r="CL20" s="38"/>
    </row>
    <row r="21" spans="1:90" ht="13.7" customHeight="1">
      <c r="A21" s="50" t="str">
        <f t="shared" ref="A21:A32" si="0">A8</f>
        <v>Jan</v>
      </c>
      <c r="B21" s="41">
        <f>IF(Assumptions!$C$27&gt;12,12,Assumptions!$C$27)</f>
        <v>12</v>
      </c>
      <c r="C21" s="41">
        <f>IF(Assumptions!$C$27&gt;B21+12,B21+12,Assumptions!$C$27)</f>
        <v>24</v>
      </c>
      <c r="D21" s="41">
        <f>IF(Assumptions!$C$27&gt;C21+12,C21+12,Assumptions!$C$27)</f>
        <v>36</v>
      </c>
      <c r="E21" s="41">
        <f>IF(Assumptions!$C$27&gt;D21+12,D21+12,Assumptions!$C$27)</f>
        <v>48</v>
      </c>
      <c r="F21" s="41">
        <f>IF(Assumptions!$C$27&gt;E21+12,E21+12,Assumptions!$C$27)</f>
        <v>60</v>
      </c>
      <c r="G21" s="41">
        <f>IF(Assumptions!$C$27&gt;F21+12,F21+12,Assumptions!$C$27)</f>
        <v>60</v>
      </c>
      <c r="H21" s="41">
        <f>IF(Assumptions!$C$27&gt;G21+12,G21+12,Assumptions!$C$27)</f>
        <v>60</v>
      </c>
      <c r="I21" s="41">
        <f>IF(Assumptions!$C$27&gt;H21+12,H21+12,Assumptions!$C$27)</f>
        <v>60</v>
      </c>
      <c r="J21" s="68" t="str">
        <f t="shared" ref="J21:J32" si="1">J8</f>
        <v>Jan</v>
      </c>
      <c r="K21" s="41">
        <f>IF(Assumptions!$C$27&gt;12,12,Assumptions!$C$27)</f>
        <v>12</v>
      </c>
      <c r="L21" s="69">
        <f>IF(Assumptions!$C$27&gt;K21+12,K21+12,Assumptions!$C$27)</f>
        <v>24</v>
      </c>
      <c r="M21" s="69">
        <f>IF(Assumptions!$C$27&gt;L21+12,L21+12,Assumptions!$C$27)</f>
        <v>36</v>
      </c>
      <c r="N21" s="69">
        <f>IF(Assumptions!$C$27&gt;M21+12,M21+12,Assumptions!$C$27)</f>
        <v>48</v>
      </c>
      <c r="O21" s="69">
        <f>IF(Assumptions!$C$27&gt;N21+12,N21+12,Assumptions!$C$27)</f>
        <v>60</v>
      </c>
      <c r="P21" s="69">
        <f>IF(Assumptions!$C$27&gt;O21+12,O21+12,Assumptions!$C$27)</f>
        <v>60</v>
      </c>
      <c r="Q21" s="69">
        <f>IF(Assumptions!$C$27&gt;P21+12,P21+12,Assumptions!$C$27)</f>
        <v>60</v>
      </c>
      <c r="R21" s="69">
        <f>IF(Assumptions!$C$27&gt;Q21+12,Q21+12,Assumptions!$C$27)</f>
        <v>60</v>
      </c>
      <c r="S21" s="50" t="str">
        <f t="shared" ref="S21:S32" si="2">S8</f>
        <v>Jan</v>
      </c>
      <c r="T21" s="69">
        <f>IF(Assumptions!$C$27&gt;12,12,Assumptions!$C$27)</f>
        <v>12</v>
      </c>
      <c r="U21" s="69">
        <f>IF(Assumptions!$C$27&gt;T21+12,T21+12,Assumptions!$C$27)</f>
        <v>24</v>
      </c>
      <c r="V21" s="69">
        <f>IF(Assumptions!$C$27&gt;U21+12,U21+12,Assumptions!$C$27)</f>
        <v>36</v>
      </c>
      <c r="W21" s="69">
        <f>IF(Assumptions!$C$27&gt;V21+12,V21+12,Assumptions!$C$27)</f>
        <v>48</v>
      </c>
      <c r="X21" s="69">
        <f>IF(Assumptions!$C$27&gt;W21+12,W21+12,Assumptions!$C$27)</f>
        <v>60</v>
      </c>
      <c r="Y21" s="69">
        <f>IF(Assumptions!$C$27&gt;X21+12,X21+12,Assumptions!$C$27)</f>
        <v>60</v>
      </c>
      <c r="Z21" s="69">
        <f>IF(Assumptions!$C$27&gt;Y21+12,Y21+12,Assumptions!$C$27)</f>
        <v>60</v>
      </c>
      <c r="AA21" s="69">
        <f>IF(Assumptions!$C$27&gt;Z21+12,Z21+12,Assumptions!$C$27)</f>
        <v>60</v>
      </c>
      <c r="AB21" s="50" t="str">
        <f t="shared" ref="AB21:AB32" si="3">AB8</f>
        <v>Jan</v>
      </c>
      <c r="AC21" s="69">
        <f>IF(Assumptions!$C$27&gt;12,12,Assumptions!$C$27)</f>
        <v>12</v>
      </c>
      <c r="AD21" s="69">
        <f>IF(Assumptions!$C$27&gt;AC21+12,AC21+12,Assumptions!$C$27)</f>
        <v>24</v>
      </c>
      <c r="AE21" s="69">
        <f>IF(Assumptions!$C$27&gt;AD21+12,AD21+12,Assumptions!$C$27)</f>
        <v>36</v>
      </c>
      <c r="AF21" s="69">
        <f>IF(Assumptions!$C$27&gt;AE21+12,AE21+12,Assumptions!$C$27)</f>
        <v>48</v>
      </c>
      <c r="AG21" s="69">
        <f>IF(Assumptions!$C$27&gt;AF21+12,AF21+12,Assumptions!$C$27)</f>
        <v>60</v>
      </c>
      <c r="AH21" s="69">
        <f>IF(Assumptions!$C$27&gt;AG21+12,AG21+12,Assumptions!$C$27)</f>
        <v>60</v>
      </c>
      <c r="AI21" s="69">
        <f>IF(Assumptions!$C$27&gt;AH21+12,AH21+12,Assumptions!$C$27)</f>
        <v>60</v>
      </c>
      <c r="AJ21" s="69">
        <f>IF(Assumptions!$C$27&gt;AI21+12,AI21+12,Assumptions!$C$27)</f>
        <v>60</v>
      </c>
      <c r="AK21" s="50" t="str">
        <f t="shared" ref="AK21:AK32" si="4">AK8</f>
        <v>Jan</v>
      </c>
      <c r="AL21" s="69">
        <f>IF(Assumptions!$C$27&gt;12,12,Assumptions!$C$27)</f>
        <v>12</v>
      </c>
      <c r="AM21" s="69">
        <f>IF(Assumptions!$C$27&gt;AL21+12,AL21+12,Assumptions!$C$27)</f>
        <v>24</v>
      </c>
      <c r="AN21" s="69">
        <f>IF(Assumptions!$C$27&gt;AM21+12,AM21+12,Assumptions!$C$27)</f>
        <v>36</v>
      </c>
      <c r="AO21" s="69">
        <f>IF(Assumptions!$C$27&gt;AN21+12,AN21+12,Assumptions!$C$27)</f>
        <v>48</v>
      </c>
      <c r="AP21" s="69">
        <f>IF(Assumptions!$C$27&gt;AO21+12,AO21+12,Assumptions!$C$27)</f>
        <v>60</v>
      </c>
      <c r="AQ21" s="69">
        <f>IF(Assumptions!$C$27&gt;AP21+12,AP21+12,Assumptions!$C$27)</f>
        <v>60</v>
      </c>
      <c r="AR21" s="69">
        <f>IF(Assumptions!$C$27&gt;AQ21+12,AQ21+12,Assumptions!$C$27)</f>
        <v>60</v>
      </c>
      <c r="AS21" s="69">
        <f>IF(Assumptions!$C$27&gt;AR21+12,AR21+12,Assumptions!$C$27)</f>
        <v>60</v>
      </c>
      <c r="AT21" s="50" t="str">
        <f t="shared" ref="AT21:AT32" si="5">AT8</f>
        <v>Jan</v>
      </c>
      <c r="AU21" s="69">
        <f>IF(Assumptions!$C$27&gt;12,12,Assumptions!$C$27)</f>
        <v>12</v>
      </c>
      <c r="AV21" s="69">
        <f>IF(Assumptions!$C$27&gt;AU21+12,AU21+12,Assumptions!$C$27)</f>
        <v>24</v>
      </c>
      <c r="AW21" s="69">
        <f>IF(Assumptions!$C$27&gt;AV21+12,AV21+12,Assumptions!$C$27)</f>
        <v>36</v>
      </c>
      <c r="AX21" s="69">
        <f>IF(Assumptions!$C$27&gt;AW21+12,AW21+12,Assumptions!$C$27)</f>
        <v>48</v>
      </c>
      <c r="AY21" s="69">
        <f>IF(Assumptions!$C$27&gt;AX21+12,AX21+12,Assumptions!$C$27)</f>
        <v>60</v>
      </c>
      <c r="AZ21" s="69">
        <f>IF(Assumptions!$C$27&gt;AY21+12,AY21+12,Assumptions!$C$27)</f>
        <v>60</v>
      </c>
      <c r="BA21" s="69">
        <f>IF(Assumptions!$C$27&gt;AZ21+12,AZ21+12,Assumptions!$C$27)</f>
        <v>60</v>
      </c>
      <c r="BB21" s="69">
        <f>IF(Assumptions!$C$27&gt;BA21+12,BA21+12,Assumptions!$C$27)</f>
        <v>60</v>
      </c>
      <c r="BC21" s="50" t="str">
        <f t="shared" ref="BC21:BC32" si="6">BC8</f>
        <v>Jan</v>
      </c>
      <c r="BD21" s="69">
        <f>IF(Assumptions!$C$27&gt;12,12,Assumptions!$C$27)</f>
        <v>12</v>
      </c>
      <c r="BE21" s="69">
        <f>IF(Assumptions!$C$27&gt;BD21+12,BD21+12,Assumptions!$C$27)</f>
        <v>24</v>
      </c>
      <c r="BF21" s="69">
        <f>IF(Assumptions!$C$27&gt;BE21+12,BE21+12,Assumptions!$C$27)</f>
        <v>36</v>
      </c>
      <c r="BG21" s="69">
        <f>IF(Assumptions!$C$27&gt;BF21+12,BF21+12,Assumptions!$C$27)</f>
        <v>48</v>
      </c>
      <c r="BH21" s="69">
        <f>IF(Assumptions!$C$27&gt;BG21+12,BG21+12,Assumptions!$C$27)</f>
        <v>60</v>
      </c>
      <c r="BI21" s="69">
        <f>IF(Assumptions!$C$27&gt;BH21+12,BH21+12,Assumptions!$C$27)</f>
        <v>60</v>
      </c>
      <c r="BJ21" s="69">
        <f>IF(Assumptions!$C$27&gt;BI21+12,BI21+12,Assumptions!$C$27)</f>
        <v>60</v>
      </c>
      <c r="BK21" s="69">
        <f>IF(Assumptions!$C$27&gt;BJ21+12,BJ21+12,Assumptions!$C$27)</f>
        <v>60</v>
      </c>
      <c r="BL21" s="50" t="str">
        <f t="shared" ref="BL21:BL32" si="7">BL8</f>
        <v>Jan</v>
      </c>
      <c r="BM21" s="69">
        <f>IF(Assumptions!$C$27&gt;12,12,Assumptions!$C$27)</f>
        <v>12</v>
      </c>
      <c r="BN21" s="69">
        <f>IF(Assumptions!$C$27&gt;BM21+12,BM21+12,Assumptions!$C$27)</f>
        <v>24</v>
      </c>
      <c r="BO21" s="69">
        <f>IF(Assumptions!$C$27&gt;BN21+12,BN21+12,Assumptions!$C$27)</f>
        <v>36</v>
      </c>
      <c r="BP21" s="69">
        <f>IF(Assumptions!$C$27&gt;BO21+12,BO21+12,Assumptions!$C$27)</f>
        <v>48</v>
      </c>
      <c r="BQ21" s="69">
        <f>IF(Assumptions!$C$27&gt;BP21+12,BP21+12,Assumptions!$C$27)</f>
        <v>60</v>
      </c>
      <c r="BR21" s="69">
        <f>IF(Assumptions!$C$27&gt;BQ21+12,BQ21+12,Assumptions!$C$27)</f>
        <v>60</v>
      </c>
      <c r="BS21" s="69">
        <f>IF(Assumptions!$C$27&gt;BR21+12,BR21+12,Assumptions!$C$27)</f>
        <v>60</v>
      </c>
      <c r="BT21" s="69">
        <f>IF(Assumptions!$C$27&gt;BS21+12,BS21+12,Assumptions!$C$27)</f>
        <v>60</v>
      </c>
      <c r="BU21" s="50" t="str">
        <f t="shared" ref="BU21:BU32" si="8">BU8</f>
        <v>Jan</v>
      </c>
      <c r="BV21" s="69">
        <f>IF(Assumptions!$C$27&gt;12,12,Assumptions!$C$27)</f>
        <v>12</v>
      </c>
      <c r="BW21" s="69">
        <f>IF(Assumptions!$C$27&gt;BV21+12,BV21+12,Assumptions!$C$27)</f>
        <v>24</v>
      </c>
      <c r="BX21" s="69">
        <f>IF(Assumptions!$C$27&gt;BW21+12,BW21+12,Assumptions!$C$27)</f>
        <v>36</v>
      </c>
      <c r="BY21" s="69">
        <f>IF(Assumptions!$C$27&gt;BX21+12,BX21+12,Assumptions!$C$27)</f>
        <v>48</v>
      </c>
      <c r="BZ21" s="69">
        <f>IF(Assumptions!$C$27&gt;BY21+12,BY21+12,Assumptions!$C$27)</f>
        <v>60</v>
      </c>
      <c r="CA21" s="69">
        <f>IF(Assumptions!$C$27&gt;BZ21+12,BZ21+12,Assumptions!$C$27)</f>
        <v>60</v>
      </c>
      <c r="CB21" s="69">
        <f>IF(Assumptions!$C$27&gt;CA21+12,CA21+12,Assumptions!$C$27)</f>
        <v>60</v>
      </c>
      <c r="CC21" s="69">
        <f>IF(Assumptions!$C$27&gt;CB21+12,CB21+12,Assumptions!$C$27)</f>
        <v>60</v>
      </c>
      <c r="CD21" s="50" t="str">
        <f t="shared" ref="CD21:CD32" si="9">CD8</f>
        <v>Jan</v>
      </c>
      <c r="CE21" s="69">
        <f>IF(Assumptions!$C$27&gt;12,12,Assumptions!$C$27)</f>
        <v>12</v>
      </c>
      <c r="CF21" s="69">
        <f>IF(Assumptions!$C$27&gt;CE21+12,CE21+12,Assumptions!$C$27)</f>
        <v>24</v>
      </c>
      <c r="CG21" s="69">
        <f>IF(Assumptions!$C$27&gt;CF21+12,CF21+12,Assumptions!$C$27)</f>
        <v>36</v>
      </c>
      <c r="CH21" s="69">
        <f>IF(Assumptions!$C$27&gt;CG21+12,CG21+12,Assumptions!$C$27)</f>
        <v>48</v>
      </c>
      <c r="CI21" s="69">
        <f>IF(Assumptions!$C$27&gt;CH21+12,CH21+12,Assumptions!$C$27)</f>
        <v>60</v>
      </c>
      <c r="CJ21" s="69">
        <f>IF(Assumptions!$C$27&gt;CI21+12,CI21+12,Assumptions!$C$27)</f>
        <v>60</v>
      </c>
      <c r="CK21" s="69">
        <f>IF(Assumptions!$C$27&gt;CJ21+12,CJ21+12,Assumptions!$C$27)</f>
        <v>60</v>
      </c>
      <c r="CL21" s="69">
        <f>IF(Assumptions!$C$27&gt;CK21+12,CK21+12,Assumptions!$C$27)</f>
        <v>60</v>
      </c>
    </row>
    <row r="22" spans="1:90" ht="13.7" customHeight="1">
      <c r="A22" s="50" t="str">
        <f t="shared" si="0"/>
        <v>Feb</v>
      </c>
      <c r="B22" s="41">
        <f>IF(Assumptions!$C$27&gt;11,11,Assumptions!$C$27)</f>
        <v>11</v>
      </c>
      <c r="C22" s="41">
        <f>IF(Assumptions!$C$27&gt;B22+12,B22+12,Assumptions!$C$27)</f>
        <v>23</v>
      </c>
      <c r="D22" s="41">
        <f>IF(Assumptions!$C$27&gt;C22+12,C22+12,Assumptions!$C$27)</f>
        <v>35</v>
      </c>
      <c r="E22" s="41">
        <f>IF(Assumptions!$C$27&gt;D22+12,D22+12,Assumptions!$C$27)</f>
        <v>47</v>
      </c>
      <c r="F22" s="41">
        <f>IF(Assumptions!$C$27&gt;E22+12,E22+12,Assumptions!$C$27)</f>
        <v>59</v>
      </c>
      <c r="G22" s="41">
        <f>IF(Assumptions!$C$27&gt;F22+12,F22+12,Assumptions!$C$27)</f>
        <v>60</v>
      </c>
      <c r="H22" s="41">
        <f>IF(Assumptions!$C$27&gt;G22+12,G22+12,Assumptions!$C$27)</f>
        <v>60</v>
      </c>
      <c r="I22" s="41">
        <f>IF(Assumptions!$C$27&gt;H22+12,H22+12,Assumptions!$C$27)</f>
        <v>60</v>
      </c>
      <c r="J22" s="68" t="str">
        <f t="shared" si="1"/>
        <v>Feb</v>
      </c>
      <c r="K22" s="41">
        <f>IF(Assumptions!$C$27&gt;11,11,Assumptions!$C$27)</f>
        <v>11</v>
      </c>
      <c r="L22" s="69">
        <f>IF(Assumptions!$C$27&gt;K22+12,K22+12,Assumptions!$C$27)</f>
        <v>23</v>
      </c>
      <c r="M22" s="69">
        <f>IF(Assumptions!$C$27&gt;L22+12,L22+12,Assumptions!$C$27)</f>
        <v>35</v>
      </c>
      <c r="N22" s="69">
        <f>IF(Assumptions!$C$27&gt;M22+12,M22+12,Assumptions!$C$27)</f>
        <v>47</v>
      </c>
      <c r="O22" s="69">
        <f>IF(Assumptions!$C$27&gt;N22+12,N22+12,Assumptions!$C$27)</f>
        <v>59</v>
      </c>
      <c r="P22" s="69">
        <f>IF(Assumptions!$C$27&gt;O22+12,O22+12,Assumptions!$C$27)</f>
        <v>60</v>
      </c>
      <c r="Q22" s="69">
        <f>IF(Assumptions!$C$27&gt;P22+12,P22+12,Assumptions!$C$27)</f>
        <v>60</v>
      </c>
      <c r="R22" s="69">
        <f>IF(Assumptions!$C$27&gt;Q22+12,Q22+12,Assumptions!$C$27)</f>
        <v>60</v>
      </c>
      <c r="S22" s="50" t="str">
        <f t="shared" si="2"/>
        <v>Feb</v>
      </c>
      <c r="T22" s="69">
        <f>IF(Assumptions!$C$27&gt;11,11,Assumptions!$C$27)</f>
        <v>11</v>
      </c>
      <c r="U22" s="69">
        <f>IF(Assumptions!$C$27&gt;T22+12,T22+12,Assumptions!$C$27)</f>
        <v>23</v>
      </c>
      <c r="V22" s="69">
        <f>IF(Assumptions!$C$27&gt;U22+12,U22+12,Assumptions!$C$27)</f>
        <v>35</v>
      </c>
      <c r="W22" s="69">
        <f>IF(Assumptions!$C$27&gt;V22+12,V22+12,Assumptions!$C$27)</f>
        <v>47</v>
      </c>
      <c r="X22" s="69">
        <f>IF(Assumptions!$C$27&gt;W22+12,W22+12,Assumptions!$C$27)</f>
        <v>59</v>
      </c>
      <c r="Y22" s="69">
        <f>IF(Assumptions!$C$27&gt;X22+12,X22+12,Assumptions!$C$27)</f>
        <v>60</v>
      </c>
      <c r="Z22" s="69">
        <f>IF(Assumptions!$C$27&gt;Y22+12,Y22+12,Assumptions!$C$27)</f>
        <v>60</v>
      </c>
      <c r="AA22" s="69">
        <f>IF(Assumptions!$C$27&gt;Z22+12,Z22+12,Assumptions!$C$27)</f>
        <v>60</v>
      </c>
      <c r="AB22" s="50" t="str">
        <f t="shared" si="3"/>
        <v>Feb</v>
      </c>
      <c r="AC22" s="69">
        <f>IF(Assumptions!$C$27&gt;11,11,Assumptions!$C$27)</f>
        <v>11</v>
      </c>
      <c r="AD22" s="69">
        <f>IF(Assumptions!$C$27&gt;AC22+12,AC22+12,Assumptions!$C$27)</f>
        <v>23</v>
      </c>
      <c r="AE22" s="69">
        <f>IF(Assumptions!$C$27&gt;AD22+12,AD22+12,Assumptions!$C$27)</f>
        <v>35</v>
      </c>
      <c r="AF22" s="69">
        <f>IF(Assumptions!$C$27&gt;AE22+12,AE22+12,Assumptions!$C$27)</f>
        <v>47</v>
      </c>
      <c r="AG22" s="69">
        <f>IF(Assumptions!$C$27&gt;AF22+12,AF22+12,Assumptions!$C$27)</f>
        <v>59</v>
      </c>
      <c r="AH22" s="69">
        <f>IF(Assumptions!$C$27&gt;AG22+12,AG22+12,Assumptions!$C$27)</f>
        <v>60</v>
      </c>
      <c r="AI22" s="69">
        <f>IF(Assumptions!$C$27&gt;AH22+12,AH22+12,Assumptions!$C$27)</f>
        <v>60</v>
      </c>
      <c r="AJ22" s="69">
        <f>IF(Assumptions!$C$27&gt;AI22+12,AI22+12,Assumptions!$C$27)</f>
        <v>60</v>
      </c>
      <c r="AK22" s="50" t="str">
        <f t="shared" si="4"/>
        <v>Feb</v>
      </c>
      <c r="AL22" s="69">
        <f>IF(Assumptions!$C$27&gt;11,11,Assumptions!$C$27)</f>
        <v>11</v>
      </c>
      <c r="AM22" s="69">
        <f>IF(Assumptions!$C$27&gt;AL22+12,AL22+12,Assumptions!$C$27)</f>
        <v>23</v>
      </c>
      <c r="AN22" s="69">
        <f>IF(Assumptions!$C$27&gt;AM22+12,AM22+12,Assumptions!$C$27)</f>
        <v>35</v>
      </c>
      <c r="AO22" s="69">
        <f>IF(Assumptions!$C$27&gt;AN22+12,AN22+12,Assumptions!$C$27)</f>
        <v>47</v>
      </c>
      <c r="AP22" s="69">
        <f>IF(Assumptions!$C$27&gt;AO22+12,AO22+12,Assumptions!$C$27)</f>
        <v>59</v>
      </c>
      <c r="AQ22" s="69">
        <f>IF(Assumptions!$C$27&gt;AP22+12,AP22+12,Assumptions!$C$27)</f>
        <v>60</v>
      </c>
      <c r="AR22" s="69">
        <f>IF(Assumptions!$C$27&gt;AQ22+12,AQ22+12,Assumptions!$C$27)</f>
        <v>60</v>
      </c>
      <c r="AS22" s="69">
        <f>IF(Assumptions!$C$27&gt;AR22+12,AR22+12,Assumptions!$C$27)</f>
        <v>60</v>
      </c>
      <c r="AT22" s="50" t="str">
        <f t="shared" si="5"/>
        <v>Feb</v>
      </c>
      <c r="AU22" s="69">
        <f>IF(Assumptions!$C$27&gt;11,11,Assumptions!$C$27)</f>
        <v>11</v>
      </c>
      <c r="AV22" s="69">
        <f>IF(Assumptions!$C$27&gt;AU22+12,AU22+12,Assumptions!$C$27)</f>
        <v>23</v>
      </c>
      <c r="AW22" s="69">
        <f>IF(Assumptions!$C$27&gt;AV22+12,AV22+12,Assumptions!$C$27)</f>
        <v>35</v>
      </c>
      <c r="AX22" s="69">
        <f>IF(Assumptions!$C$27&gt;AW22+12,AW22+12,Assumptions!$C$27)</f>
        <v>47</v>
      </c>
      <c r="AY22" s="69">
        <f>IF(Assumptions!$C$27&gt;AX22+12,AX22+12,Assumptions!$C$27)</f>
        <v>59</v>
      </c>
      <c r="AZ22" s="69">
        <f>IF(Assumptions!$C$27&gt;AY22+12,AY22+12,Assumptions!$C$27)</f>
        <v>60</v>
      </c>
      <c r="BA22" s="69">
        <f>IF(Assumptions!$C$27&gt;AZ22+12,AZ22+12,Assumptions!$C$27)</f>
        <v>60</v>
      </c>
      <c r="BB22" s="69">
        <f>IF(Assumptions!$C$27&gt;BA22+12,BA22+12,Assumptions!$C$27)</f>
        <v>60</v>
      </c>
      <c r="BC22" s="50" t="str">
        <f t="shared" si="6"/>
        <v>Feb</v>
      </c>
      <c r="BD22" s="69">
        <f>IF(Assumptions!$C$27&gt;11,11,Assumptions!$C$27)</f>
        <v>11</v>
      </c>
      <c r="BE22" s="69">
        <f>IF(Assumptions!$C$27&gt;BD22+12,BD22+12,Assumptions!$C$27)</f>
        <v>23</v>
      </c>
      <c r="BF22" s="69">
        <f>IF(Assumptions!$C$27&gt;BE22+12,BE22+12,Assumptions!$C$27)</f>
        <v>35</v>
      </c>
      <c r="BG22" s="69">
        <f>IF(Assumptions!$C$27&gt;BF22+12,BF22+12,Assumptions!$C$27)</f>
        <v>47</v>
      </c>
      <c r="BH22" s="69">
        <f>IF(Assumptions!$C$27&gt;BG22+12,BG22+12,Assumptions!$C$27)</f>
        <v>59</v>
      </c>
      <c r="BI22" s="69">
        <f>IF(Assumptions!$C$27&gt;BH22+12,BH22+12,Assumptions!$C$27)</f>
        <v>60</v>
      </c>
      <c r="BJ22" s="69">
        <f>IF(Assumptions!$C$27&gt;BI22+12,BI22+12,Assumptions!$C$27)</f>
        <v>60</v>
      </c>
      <c r="BK22" s="69">
        <f>IF(Assumptions!$C$27&gt;BJ22+12,BJ22+12,Assumptions!$C$27)</f>
        <v>60</v>
      </c>
      <c r="BL22" s="50" t="str">
        <f t="shared" si="7"/>
        <v>Feb</v>
      </c>
      <c r="BM22" s="69">
        <f>IF(Assumptions!$C$27&gt;11,11,Assumptions!$C$27)</f>
        <v>11</v>
      </c>
      <c r="BN22" s="69">
        <f>IF(Assumptions!$C$27&gt;BM22+12,BM22+12,Assumptions!$C$27)</f>
        <v>23</v>
      </c>
      <c r="BO22" s="69">
        <f>IF(Assumptions!$C$27&gt;BN22+12,BN22+12,Assumptions!$C$27)</f>
        <v>35</v>
      </c>
      <c r="BP22" s="69">
        <f>IF(Assumptions!$C$27&gt;BO22+12,BO22+12,Assumptions!$C$27)</f>
        <v>47</v>
      </c>
      <c r="BQ22" s="69">
        <f>IF(Assumptions!$C$27&gt;BP22+12,BP22+12,Assumptions!$C$27)</f>
        <v>59</v>
      </c>
      <c r="BR22" s="69">
        <f>IF(Assumptions!$C$27&gt;BQ22+12,BQ22+12,Assumptions!$C$27)</f>
        <v>60</v>
      </c>
      <c r="BS22" s="69">
        <f>IF(Assumptions!$C$27&gt;BR22+12,BR22+12,Assumptions!$C$27)</f>
        <v>60</v>
      </c>
      <c r="BT22" s="69">
        <f>IF(Assumptions!$C$27&gt;BS22+12,BS22+12,Assumptions!$C$27)</f>
        <v>60</v>
      </c>
      <c r="BU22" s="50" t="str">
        <f t="shared" si="8"/>
        <v>Feb</v>
      </c>
      <c r="BV22" s="69">
        <f>IF(Assumptions!$C$27&gt;11,11,Assumptions!$C$27)</f>
        <v>11</v>
      </c>
      <c r="BW22" s="69">
        <f>IF(Assumptions!$C$27&gt;BV22+12,BV22+12,Assumptions!$C$27)</f>
        <v>23</v>
      </c>
      <c r="BX22" s="69">
        <f>IF(Assumptions!$C$27&gt;BW22+12,BW22+12,Assumptions!$C$27)</f>
        <v>35</v>
      </c>
      <c r="BY22" s="69">
        <f>IF(Assumptions!$C$27&gt;BX22+12,BX22+12,Assumptions!$C$27)</f>
        <v>47</v>
      </c>
      <c r="BZ22" s="69">
        <f>IF(Assumptions!$C$27&gt;BY22+12,BY22+12,Assumptions!$C$27)</f>
        <v>59</v>
      </c>
      <c r="CA22" s="69">
        <f>IF(Assumptions!$C$27&gt;BZ22+12,BZ22+12,Assumptions!$C$27)</f>
        <v>60</v>
      </c>
      <c r="CB22" s="69">
        <f>IF(Assumptions!$C$27&gt;CA22+12,CA22+12,Assumptions!$C$27)</f>
        <v>60</v>
      </c>
      <c r="CC22" s="69">
        <f>IF(Assumptions!$C$27&gt;CB22+12,CB22+12,Assumptions!$C$27)</f>
        <v>60</v>
      </c>
      <c r="CD22" s="50" t="str">
        <f t="shared" si="9"/>
        <v>Feb</v>
      </c>
      <c r="CE22" s="69">
        <f>IF(Assumptions!$C$27&gt;11,11,Assumptions!$C$27)</f>
        <v>11</v>
      </c>
      <c r="CF22" s="69">
        <f>IF(Assumptions!$C$27&gt;CE22+12,CE22+12,Assumptions!$C$27)</f>
        <v>23</v>
      </c>
      <c r="CG22" s="69">
        <f>IF(Assumptions!$C$27&gt;CF22+12,CF22+12,Assumptions!$C$27)</f>
        <v>35</v>
      </c>
      <c r="CH22" s="69">
        <f>IF(Assumptions!$C$27&gt;CG22+12,CG22+12,Assumptions!$C$27)</f>
        <v>47</v>
      </c>
      <c r="CI22" s="69">
        <f>IF(Assumptions!$C$27&gt;CH22+12,CH22+12,Assumptions!$C$27)</f>
        <v>59</v>
      </c>
      <c r="CJ22" s="69">
        <f>IF(Assumptions!$C$27&gt;CI22+12,CI22+12,Assumptions!$C$27)</f>
        <v>60</v>
      </c>
      <c r="CK22" s="69">
        <f>IF(Assumptions!$C$27&gt;CJ22+12,CJ22+12,Assumptions!$C$27)</f>
        <v>60</v>
      </c>
      <c r="CL22" s="69">
        <f>IF(Assumptions!$C$27&gt;CK22+12,CK22+12,Assumptions!$C$27)</f>
        <v>60</v>
      </c>
    </row>
    <row r="23" spans="1:90" ht="13.7" customHeight="1">
      <c r="A23" s="50" t="str">
        <f t="shared" si="0"/>
        <v>Mar</v>
      </c>
      <c r="B23" s="41">
        <f>IF(Assumptions!$C$27&gt;10,10,Assumptions!$C$27)</f>
        <v>10</v>
      </c>
      <c r="C23" s="41">
        <f>IF(Assumptions!$C$27&gt;B23+12,B23+12,Assumptions!$C$27)</f>
        <v>22</v>
      </c>
      <c r="D23" s="41">
        <f>IF(Assumptions!$C$27&gt;C23+12,C23+12,Assumptions!$C$27)</f>
        <v>34</v>
      </c>
      <c r="E23" s="41">
        <f>IF(Assumptions!$C$27&gt;D23+12,D23+12,Assumptions!$C$27)</f>
        <v>46</v>
      </c>
      <c r="F23" s="41">
        <f>IF(Assumptions!$C$27&gt;E23+12,E23+12,Assumptions!$C$27)</f>
        <v>58</v>
      </c>
      <c r="G23" s="41">
        <f>IF(Assumptions!$C$27&gt;F23+12,F23+12,Assumptions!$C$27)</f>
        <v>60</v>
      </c>
      <c r="H23" s="41">
        <f>IF(Assumptions!$C$27&gt;G23+12,G23+12,Assumptions!$C$27)</f>
        <v>60</v>
      </c>
      <c r="I23" s="41">
        <f>IF(Assumptions!$C$27&gt;H23+12,H23+12,Assumptions!$C$27)</f>
        <v>60</v>
      </c>
      <c r="J23" s="68" t="str">
        <f t="shared" si="1"/>
        <v>Mar</v>
      </c>
      <c r="K23" s="41">
        <f>IF(Assumptions!$C$27&gt;10,10,Assumptions!$C$27)</f>
        <v>10</v>
      </c>
      <c r="L23" s="69">
        <f>IF(Assumptions!$C$27&gt;K23+12,K23+12,Assumptions!$C$27)</f>
        <v>22</v>
      </c>
      <c r="M23" s="69">
        <f>IF(Assumptions!$C$27&gt;L23+12,L23+12,Assumptions!$C$27)</f>
        <v>34</v>
      </c>
      <c r="N23" s="69">
        <f>IF(Assumptions!$C$27&gt;M23+12,M23+12,Assumptions!$C$27)</f>
        <v>46</v>
      </c>
      <c r="O23" s="69">
        <f>IF(Assumptions!$C$27&gt;N23+12,N23+12,Assumptions!$C$27)</f>
        <v>58</v>
      </c>
      <c r="P23" s="69">
        <f>IF(Assumptions!$C$27&gt;O23+12,O23+12,Assumptions!$C$27)</f>
        <v>60</v>
      </c>
      <c r="Q23" s="69">
        <f>IF(Assumptions!$C$27&gt;P23+12,P23+12,Assumptions!$C$27)</f>
        <v>60</v>
      </c>
      <c r="R23" s="69">
        <f>IF(Assumptions!$C$27&gt;Q23+12,Q23+12,Assumptions!$C$27)</f>
        <v>60</v>
      </c>
      <c r="S23" s="50" t="str">
        <f t="shared" si="2"/>
        <v>Mar</v>
      </c>
      <c r="T23" s="69">
        <f>IF(Assumptions!$C$27&gt;10,10,Assumptions!$C$27)</f>
        <v>10</v>
      </c>
      <c r="U23" s="69">
        <f>IF(Assumptions!$C$27&gt;T23+12,T23+12,Assumptions!$C$27)</f>
        <v>22</v>
      </c>
      <c r="V23" s="69">
        <f>IF(Assumptions!$C$27&gt;U23+12,U23+12,Assumptions!$C$27)</f>
        <v>34</v>
      </c>
      <c r="W23" s="69">
        <f>IF(Assumptions!$C$27&gt;V23+12,V23+12,Assumptions!$C$27)</f>
        <v>46</v>
      </c>
      <c r="X23" s="69">
        <f>IF(Assumptions!$C$27&gt;W23+12,W23+12,Assumptions!$C$27)</f>
        <v>58</v>
      </c>
      <c r="Y23" s="69">
        <f>IF(Assumptions!$C$27&gt;X23+12,X23+12,Assumptions!$C$27)</f>
        <v>60</v>
      </c>
      <c r="Z23" s="69">
        <f>IF(Assumptions!$C$27&gt;Y23+12,Y23+12,Assumptions!$C$27)</f>
        <v>60</v>
      </c>
      <c r="AA23" s="69">
        <f>IF(Assumptions!$C$27&gt;Z23+12,Z23+12,Assumptions!$C$27)</f>
        <v>60</v>
      </c>
      <c r="AB23" s="50" t="str">
        <f t="shared" si="3"/>
        <v>Mar</v>
      </c>
      <c r="AC23" s="69">
        <f>IF(Assumptions!$C$27&gt;10,10,Assumptions!$C$27)</f>
        <v>10</v>
      </c>
      <c r="AD23" s="69">
        <f>IF(Assumptions!$C$27&gt;AC23+12,AC23+12,Assumptions!$C$27)</f>
        <v>22</v>
      </c>
      <c r="AE23" s="69">
        <f>IF(Assumptions!$C$27&gt;AD23+12,AD23+12,Assumptions!$C$27)</f>
        <v>34</v>
      </c>
      <c r="AF23" s="69">
        <f>IF(Assumptions!$C$27&gt;AE23+12,AE23+12,Assumptions!$C$27)</f>
        <v>46</v>
      </c>
      <c r="AG23" s="69">
        <f>IF(Assumptions!$C$27&gt;AF23+12,AF23+12,Assumptions!$C$27)</f>
        <v>58</v>
      </c>
      <c r="AH23" s="69">
        <f>IF(Assumptions!$C$27&gt;AG23+12,AG23+12,Assumptions!$C$27)</f>
        <v>60</v>
      </c>
      <c r="AI23" s="69">
        <f>IF(Assumptions!$C$27&gt;AH23+12,AH23+12,Assumptions!$C$27)</f>
        <v>60</v>
      </c>
      <c r="AJ23" s="69">
        <f>IF(Assumptions!$C$27&gt;AI23+12,AI23+12,Assumptions!$C$27)</f>
        <v>60</v>
      </c>
      <c r="AK23" s="50" t="str">
        <f t="shared" si="4"/>
        <v>Mar</v>
      </c>
      <c r="AL23" s="69">
        <f>IF(Assumptions!$C$27&gt;10,10,Assumptions!$C$27)</f>
        <v>10</v>
      </c>
      <c r="AM23" s="69">
        <f>IF(Assumptions!$C$27&gt;AL23+12,AL23+12,Assumptions!$C$27)</f>
        <v>22</v>
      </c>
      <c r="AN23" s="69">
        <f>IF(Assumptions!$C$27&gt;AM23+12,AM23+12,Assumptions!$C$27)</f>
        <v>34</v>
      </c>
      <c r="AO23" s="69">
        <f>IF(Assumptions!$C$27&gt;AN23+12,AN23+12,Assumptions!$C$27)</f>
        <v>46</v>
      </c>
      <c r="AP23" s="69">
        <f>IF(Assumptions!$C$27&gt;AO23+12,AO23+12,Assumptions!$C$27)</f>
        <v>58</v>
      </c>
      <c r="AQ23" s="69">
        <f>IF(Assumptions!$C$27&gt;AP23+12,AP23+12,Assumptions!$C$27)</f>
        <v>60</v>
      </c>
      <c r="AR23" s="69">
        <f>IF(Assumptions!$C$27&gt;AQ23+12,AQ23+12,Assumptions!$C$27)</f>
        <v>60</v>
      </c>
      <c r="AS23" s="69">
        <f>IF(Assumptions!$C$27&gt;AR23+12,AR23+12,Assumptions!$C$27)</f>
        <v>60</v>
      </c>
      <c r="AT23" s="50" t="str">
        <f t="shared" si="5"/>
        <v>Mar</v>
      </c>
      <c r="AU23" s="69">
        <f>IF(Assumptions!$C$27&gt;10,10,Assumptions!$C$27)</f>
        <v>10</v>
      </c>
      <c r="AV23" s="69">
        <f>IF(Assumptions!$C$27&gt;AU23+12,AU23+12,Assumptions!$C$27)</f>
        <v>22</v>
      </c>
      <c r="AW23" s="69">
        <f>IF(Assumptions!$C$27&gt;AV23+12,AV23+12,Assumptions!$C$27)</f>
        <v>34</v>
      </c>
      <c r="AX23" s="69">
        <f>IF(Assumptions!$C$27&gt;AW23+12,AW23+12,Assumptions!$C$27)</f>
        <v>46</v>
      </c>
      <c r="AY23" s="69">
        <f>IF(Assumptions!$C$27&gt;AX23+12,AX23+12,Assumptions!$C$27)</f>
        <v>58</v>
      </c>
      <c r="AZ23" s="69">
        <f>IF(Assumptions!$C$27&gt;AY23+12,AY23+12,Assumptions!$C$27)</f>
        <v>60</v>
      </c>
      <c r="BA23" s="69">
        <f>IF(Assumptions!$C$27&gt;AZ23+12,AZ23+12,Assumptions!$C$27)</f>
        <v>60</v>
      </c>
      <c r="BB23" s="69">
        <f>IF(Assumptions!$C$27&gt;BA23+12,BA23+12,Assumptions!$C$27)</f>
        <v>60</v>
      </c>
      <c r="BC23" s="50" t="str">
        <f t="shared" si="6"/>
        <v>Mar</v>
      </c>
      <c r="BD23" s="69">
        <f>IF(Assumptions!$C$27&gt;10,10,Assumptions!$C$27)</f>
        <v>10</v>
      </c>
      <c r="BE23" s="69">
        <f>IF(Assumptions!$C$27&gt;BD23+12,BD23+12,Assumptions!$C$27)</f>
        <v>22</v>
      </c>
      <c r="BF23" s="69">
        <f>IF(Assumptions!$C$27&gt;BE23+12,BE23+12,Assumptions!$C$27)</f>
        <v>34</v>
      </c>
      <c r="BG23" s="69">
        <f>IF(Assumptions!$C$27&gt;BF23+12,BF23+12,Assumptions!$C$27)</f>
        <v>46</v>
      </c>
      <c r="BH23" s="69">
        <f>IF(Assumptions!$C$27&gt;BG23+12,BG23+12,Assumptions!$C$27)</f>
        <v>58</v>
      </c>
      <c r="BI23" s="69">
        <f>IF(Assumptions!$C$27&gt;BH23+12,BH23+12,Assumptions!$C$27)</f>
        <v>60</v>
      </c>
      <c r="BJ23" s="69">
        <f>IF(Assumptions!$C$27&gt;BI23+12,BI23+12,Assumptions!$C$27)</f>
        <v>60</v>
      </c>
      <c r="BK23" s="69">
        <f>IF(Assumptions!$C$27&gt;BJ23+12,BJ23+12,Assumptions!$C$27)</f>
        <v>60</v>
      </c>
      <c r="BL23" s="50" t="str">
        <f t="shared" si="7"/>
        <v>Mar</v>
      </c>
      <c r="BM23" s="69">
        <f>IF(Assumptions!$C$27&gt;10,10,Assumptions!$C$27)</f>
        <v>10</v>
      </c>
      <c r="BN23" s="69">
        <f>IF(Assumptions!$C$27&gt;BM23+12,BM23+12,Assumptions!$C$27)</f>
        <v>22</v>
      </c>
      <c r="BO23" s="69">
        <f>IF(Assumptions!$C$27&gt;BN23+12,BN23+12,Assumptions!$C$27)</f>
        <v>34</v>
      </c>
      <c r="BP23" s="69">
        <f>IF(Assumptions!$C$27&gt;BO23+12,BO23+12,Assumptions!$C$27)</f>
        <v>46</v>
      </c>
      <c r="BQ23" s="69">
        <f>IF(Assumptions!$C$27&gt;BP23+12,BP23+12,Assumptions!$C$27)</f>
        <v>58</v>
      </c>
      <c r="BR23" s="69">
        <f>IF(Assumptions!$C$27&gt;BQ23+12,BQ23+12,Assumptions!$C$27)</f>
        <v>60</v>
      </c>
      <c r="BS23" s="69">
        <f>IF(Assumptions!$C$27&gt;BR23+12,BR23+12,Assumptions!$C$27)</f>
        <v>60</v>
      </c>
      <c r="BT23" s="69">
        <f>IF(Assumptions!$C$27&gt;BS23+12,BS23+12,Assumptions!$C$27)</f>
        <v>60</v>
      </c>
      <c r="BU23" s="50" t="str">
        <f t="shared" si="8"/>
        <v>Mar</v>
      </c>
      <c r="BV23" s="69">
        <f>IF(Assumptions!$C$27&gt;10,10,Assumptions!$C$27)</f>
        <v>10</v>
      </c>
      <c r="BW23" s="69">
        <f>IF(Assumptions!$C$27&gt;BV23+12,BV23+12,Assumptions!$C$27)</f>
        <v>22</v>
      </c>
      <c r="BX23" s="69">
        <f>IF(Assumptions!$C$27&gt;BW23+12,BW23+12,Assumptions!$C$27)</f>
        <v>34</v>
      </c>
      <c r="BY23" s="69">
        <f>IF(Assumptions!$C$27&gt;BX23+12,BX23+12,Assumptions!$C$27)</f>
        <v>46</v>
      </c>
      <c r="BZ23" s="69">
        <f>IF(Assumptions!$C$27&gt;BY23+12,BY23+12,Assumptions!$C$27)</f>
        <v>58</v>
      </c>
      <c r="CA23" s="69">
        <f>IF(Assumptions!$C$27&gt;BZ23+12,BZ23+12,Assumptions!$C$27)</f>
        <v>60</v>
      </c>
      <c r="CB23" s="69">
        <f>IF(Assumptions!$C$27&gt;CA23+12,CA23+12,Assumptions!$C$27)</f>
        <v>60</v>
      </c>
      <c r="CC23" s="69">
        <f>IF(Assumptions!$C$27&gt;CB23+12,CB23+12,Assumptions!$C$27)</f>
        <v>60</v>
      </c>
      <c r="CD23" s="50" t="str">
        <f t="shared" si="9"/>
        <v>Mar</v>
      </c>
      <c r="CE23" s="69">
        <f>IF(Assumptions!$C$27&gt;10,10,Assumptions!$C$27)</f>
        <v>10</v>
      </c>
      <c r="CF23" s="69">
        <f>IF(Assumptions!$C$27&gt;CE23+12,CE23+12,Assumptions!$C$27)</f>
        <v>22</v>
      </c>
      <c r="CG23" s="69">
        <f>IF(Assumptions!$C$27&gt;CF23+12,CF23+12,Assumptions!$C$27)</f>
        <v>34</v>
      </c>
      <c r="CH23" s="69">
        <f>IF(Assumptions!$C$27&gt;CG23+12,CG23+12,Assumptions!$C$27)</f>
        <v>46</v>
      </c>
      <c r="CI23" s="69">
        <f>IF(Assumptions!$C$27&gt;CH23+12,CH23+12,Assumptions!$C$27)</f>
        <v>58</v>
      </c>
      <c r="CJ23" s="69">
        <f>IF(Assumptions!$C$27&gt;CI23+12,CI23+12,Assumptions!$C$27)</f>
        <v>60</v>
      </c>
      <c r="CK23" s="69">
        <f>IF(Assumptions!$C$27&gt;CJ23+12,CJ23+12,Assumptions!$C$27)</f>
        <v>60</v>
      </c>
      <c r="CL23" s="69">
        <f>IF(Assumptions!$C$27&gt;CK23+12,CK23+12,Assumptions!$C$27)</f>
        <v>60</v>
      </c>
    </row>
    <row r="24" spans="1:90" ht="13.7" customHeight="1">
      <c r="A24" s="50" t="str">
        <f t="shared" si="0"/>
        <v>Apr</v>
      </c>
      <c r="B24" s="41">
        <f>IF(Assumptions!$C$27&gt;9,9,Assumptions!$C$27)</f>
        <v>9</v>
      </c>
      <c r="C24" s="41">
        <f>IF(Assumptions!$C$27&gt;B24+12,B24+12,Assumptions!$C$27)</f>
        <v>21</v>
      </c>
      <c r="D24" s="41">
        <f>IF(Assumptions!$C$27&gt;C24+12,C24+12,Assumptions!$C$27)</f>
        <v>33</v>
      </c>
      <c r="E24" s="41">
        <f>IF(Assumptions!$C$27&gt;D24+12,D24+12,Assumptions!$C$27)</f>
        <v>45</v>
      </c>
      <c r="F24" s="41">
        <f>IF(Assumptions!$C$27&gt;E24+12,E24+12,Assumptions!$C$27)</f>
        <v>57</v>
      </c>
      <c r="G24" s="41">
        <f>IF(Assumptions!$C$27&gt;F24+12,F24+12,Assumptions!$C$27)</f>
        <v>60</v>
      </c>
      <c r="H24" s="41">
        <f>IF(Assumptions!$C$27&gt;G24+12,G24+12,Assumptions!$C$27)</f>
        <v>60</v>
      </c>
      <c r="I24" s="41">
        <f>IF(Assumptions!$C$27&gt;H24+12,H24+12,Assumptions!$C$27)</f>
        <v>60</v>
      </c>
      <c r="J24" s="68" t="str">
        <f t="shared" si="1"/>
        <v>Apr</v>
      </c>
      <c r="K24" s="41">
        <f>IF(Assumptions!$C$27&gt;9,9,Assumptions!$C$27)</f>
        <v>9</v>
      </c>
      <c r="L24" s="69">
        <f>IF(Assumptions!$C$27&gt;K24+12,K24+12,Assumptions!$C$27)</f>
        <v>21</v>
      </c>
      <c r="M24" s="69">
        <f>IF(Assumptions!$C$27&gt;L24+12,L24+12,Assumptions!$C$27)</f>
        <v>33</v>
      </c>
      <c r="N24" s="69">
        <f>IF(Assumptions!$C$27&gt;M24+12,M24+12,Assumptions!$C$27)</f>
        <v>45</v>
      </c>
      <c r="O24" s="69">
        <f>IF(Assumptions!$C$27&gt;N24+12,N24+12,Assumptions!$C$27)</f>
        <v>57</v>
      </c>
      <c r="P24" s="69">
        <f>IF(Assumptions!$C$27&gt;O24+12,O24+12,Assumptions!$C$27)</f>
        <v>60</v>
      </c>
      <c r="Q24" s="69">
        <f>IF(Assumptions!$C$27&gt;P24+12,P24+12,Assumptions!$C$27)</f>
        <v>60</v>
      </c>
      <c r="R24" s="69">
        <f>IF(Assumptions!$C$27&gt;Q24+12,Q24+12,Assumptions!$C$27)</f>
        <v>60</v>
      </c>
      <c r="S24" s="50" t="str">
        <f t="shared" si="2"/>
        <v>Apr</v>
      </c>
      <c r="T24" s="69">
        <f>IF(Assumptions!$C$27&gt;9,9,Assumptions!$C$27)</f>
        <v>9</v>
      </c>
      <c r="U24" s="69">
        <f>IF(Assumptions!$C$27&gt;T24+12,T24+12,Assumptions!$C$27)</f>
        <v>21</v>
      </c>
      <c r="V24" s="69">
        <f>IF(Assumptions!$C$27&gt;U24+12,U24+12,Assumptions!$C$27)</f>
        <v>33</v>
      </c>
      <c r="W24" s="69">
        <f>IF(Assumptions!$C$27&gt;V24+12,V24+12,Assumptions!$C$27)</f>
        <v>45</v>
      </c>
      <c r="X24" s="69">
        <f>IF(Assumptions!$C$27&gt;W24+12,W24+12,Assumptions!$C$27)</f>
        <v>57</v>
      </c>
      <c r="Y24" s="69">
        <f>IF(Assumptions!$C$27&gt;X24+12,X24+12,Assumptions!$C$27)</f>
        <v>60</v>
      </c>
      <c r="Z24" s="69">
        <f>IF(Assumptions!$C$27&gt;Y24+12,Y24+12,Assumptions!$C$27)</f>
        <v>60</v>
      </c>
      <c r="AA24" s="69">
        <f>IF(Assumptions!$C$27&gt;Z24+12,Z24+12,Assumptions!$C$27)</f>
        <v>60</v>
      </c>
      <c r="AB24" s="50" t="str">
        <f t="shared" si="3"/>
        <v>Apr</v>
      </c>
      <c r="AC24" s="69">
        <f>IF(Assumptions!$C$27&gt;9,9,Assumptions!$C$27)</f>
        <v>9</v>
      </c>
      <c r="AD24" s="69">
        <f>IF(Assumptions!$C$27&gt;AC24+12,AC24+12,Assumptions!$C$27)</f>
        <v>21</v>
      </c>
      <c r="AE24" s="69">
        <f>IF(Assumptions!$C$27&gt;AD24+12,AD24+12,Assumptions!$C$27)</f>
        <v>33</v>
      </c>
      <c r="AF24" s="69">
        <f>IF(Assumptions!$C$27&gt;AE24+12,AE24+12,Assumptions!$C$27)</f>
        <v>45</v>
      </c>
      <c r="AG24" s="69">
        <f>IF(Assumptions!$C$27&gt;AF24+12,AF24+12,Assumptions!$C$27)</f>
        <v>57</v>
      </c>
      <c r="AH24" s="69">
        <f>IF(Assumptions!$C$27&gt;AG24+12,AG24+12,Assumptions!$C$27)</f>
        <v>60</v>
      </c>
      <c r="AI24" s="69">
        <f>IF(Assumptions!$C$27&gt;AH24+12,AH24+12,Assumptions!$C$27)</f>
        <v>60</v>
      </c>
      <c r="AJ24" s="69">
        <f>IF(Assumptions!$C$27&gt;AI24+12,AI24+12,Assumptions!$C$27)</f>
        <v>60</v>
      </c>
      <c r="AK24" s="50" t="str">
        <f t="shared" si="4"/>
        <v>Apr</v>
      </c>
      <c r="AL24" s="69">
        <f>IF(Assumptions!$C$27&gt;9,9,Assumptions!$C$27)</f>
        <v>9</v>
      </c>
      <c r="AM24" s="69">
        <f>IF(Assumptions!$C$27&gt;AL24+12,AL24+12,Assumptions!$C$27)</f>
        <v>21</v>
      </c>
      <c r="AN24" s="69">
        <f>IF(Assumptions!$C$27&gt;AM24+12,AM24+12,Assumptions!$C$27)</f>
        <v>33</v>
      </c>
      <c r="AO24" s="69">
        <f>IF(Assumptions!$C$27&gt;AN24+12,AN24+12,Assumptions!$C$27)</f>
        <v>45</v>
      </c>
      <c r="AP24" s="69">
        <f>IF(Assumptions!$C$27&gt;AO24+12,AO24+12,Assumptions!$C$27)</f>
        <v>57</v>
      </c>
      <c r="AQ24" s="69">
        <f>IF(Assumptions!$C$27&gt;AP24+12,AP24+12,Assumptions!$C$27)</f>
        <v>60</v>
      </c>
      <c r="AR24" s="69">
        <f>IF(Assumptions!$C$27&gt;AQ24+12,AQ24+12,Assumptions!$C$27)</f>
        <v>60</v>
      </c>
      <c r="AS24" s="69">
        <f>IF(Assumptions!$C$27&gt;AR24+12,AR24+12,Assumptions!$C$27)</f>
        <v>60</v>
      </c>
      <c r="AT24" s="50" t="str">
        <f t="shared" si="5"/>
        <v>Apr</v>
      </c>
      <c r="AU24" s="69">
        <f>IF(Assumptions!$C$27&gt;9,9,Assumptions!$C$27)</f>
        <v>9</v>
      </c>
      <c r="AV24" s="69">
        <f>IF(Assumptions!$C$27&gt;AU24+12,AU24+12,Assumptions!$C$27)</f>
        <v>21</v>
      </c>
      <c r="AW24" s="69">
        <f>IF(Assumptions!$C$27&gt;AV24+12,AV24+12,Assumptions!$C$27)</f>
        <v>33</v>
      </c>
      <c r="AX24" s="69">
        <f>IF(Assumptions!$C$27&gt;AW24+12,AW24+12,Assumptions!$C$27)</f>
        <v>45</v>
      </c>
      <c r="AY24" s="69">
        <f>IF(Assumptions!$C$27&gt;AX24+12,AX24+12,Assumptions!$C$27)</f>
        <v>57</v>
      </c>
      <c r="AZ24" s="69">
        <f>IF(Assumptions!$C$27&gt;AY24+12,AY24+12,Assumptions!$C$27)</f>
        <v>60</v>
      </c>
      <c r="BA24" s="69">
        <f>IF(Assumptions!$C$27&gt;AZ24+12,AZ24+12,Assumptions!$C$27)</f>
        <v>60</v>
      </c>
      <c r="BB24" s="69">
        <f>IF(Assumptions!$C$27&gt;BA24+12,BA24+12,Assumptions!$C$27)</f>
        <v>60</v>
      </c>
      <c r="BC24" s="50" t="str">
        <f t="shared" si="6"/>
        <v>Apr</v>
      </c>
      <c r="BD24" s="69">
        <f>IF(Assumptions!$C$27&gt;9,9,Assumptions!$C$27)</f>
        <v>9</v>
      </c>
      <c r="BE24" s="69">
        <f>IF(Assumptions!$C$27&gt;BD24+12,BD24+12,Assumptions!$C$27)</f>
        <v>21</v>
      </c>
      <c r="BF24" s="69">
        <f>IF(Assumptions!$C$27&gt;BE24+12,BE24+12,Assumptions!$C$27)</f>
        <v>33</v>
      </c>
      <c r="BG24" s="69">
        <f>IF(Assumptions!$C$27&gt;BF24+12,BF24+12,Assumptions!$C$27)</f>
        <v>45</v>
      </c>
      <c r="BH24" s="69">
        <f>IF(Assumptions!$C$27&gt;BG24+12,BG24+12,Assumptions!$C$27)</f>
        <v>57</v>
      </c>
      <c r="BI24" s="69">
        <f>IF(Assumptions!$C$27&gt;BH24+12,BH24+12,Assumptions!$C$27)</f>
        <v>60</v>
      </c>
      <c r="BJ24" s="69">
        <f>IF(Assumptions!$C$27&gt;BI24+12,BI24+12,Assumptions!$C$27)</f>
        <v>60</v>
      </c>
      <c r="BK24" s="69">
        <f>IF(Assumptions!$C$27&gt;BJ24+12,BJ24+12,Assumptions!$C$27)</f>
        <v>60</v>
      </c>
      <c r="BL24" s="50" t="str">
        <f t="shared" si="7"/>
        <v>Apr</v>
      </c>
      <c r="BM24" s="69">
        <f>IF(Assumptions!$C$27&gt;9,9,Assumptions!$C$27)</f>
        <v>9</v>
      </c>
      <c r="BN24" s="69">
        <f>IF(Assumptions!$C$27&gt;BM24+12,BM24+12,Assumptions!$C$27)</f>
        <v>21</v>
      </c>
      <c r="BO24" s="69">
        <f>IF(Assumptions!$C$27&gt;BN24+12,BN24+12,Assumptions!$C$27)</f>
        <v>33</v>
      </c>
      <c r="BP24" s="69">
        <f>IF(Assumptions!$C$27&gt;BO24+12,BO24+12,Assumptions!$C$27)</f>
        <v>45</v>
      </c>
      <c r="BQ24" s="69">
        <f>IF(Assumptions!$C$27&gt;BP24+12,BP24+12,Assumptions!$C$27)</f>
        <v>57</v>
      </c>
      <c r="BR24" s="69">
        <f>IF(Assumptions!$C$27&gt;BQ24+12,BQ24+12,Assumptions!$C$27)</f>
        <v>60</v>
      </c>
      <c r="BS24" s="69">
        <f>IF(Assumptions!$C$27&gt;BR24+12,BR24+12,Assumptions!$C$27)</f>
        <v>60</v>
      </c>
      <c r="BT24" s="69">
        <f>IF(Assumptions!$C$27&gt;BS24+12,BS24+12,Assumptions!$C$27)</f>
        <v>60</v>
      </c>
      <c r="BU24" s="50" t="str">
        <f t="shared" si="8"/>
        <v>Apr</v>
      </c>
      <c r="BV24" s="69">
        <f>IF(Assumptions!$C$27&gt;9,9,Assumptions!$C$27)</f>
        <v>9</v>
      </c>
      <c r="BW24" s="69">
        <f>IF(Assumptions!$C$27&gt;BV24+12,BV24+12,Assumptions!$C$27)</f>
        <v>21</v>
      </c>
      <c r="BX24" s="69">
        <f>IF(Assumptions!$C$27&gt;BW24+12,BW24+12,Assumptions!$C$27)</f>
        <v>33</v>
      </c>
      <c r="BY24" s="69">
        <f>IF(Assumptions!$C$27&gt;BX24+12,BX24+12,Assumptions!$C$27)</f>
        <v>45</v>
      </c>
      <c r="BZ24" s="69">
        <f>IF(Assumptions!$C$27&gt;BY24+12,BY24+12,Assumptions!$C$27)</f>
        <v>57</v>
      </c>
      <c r="CA24" s="69">
        <f>IF(Assumptions!$C$27&gt;BZ24+12,BZ24+12,Assumptions!$C$27)</f>
        <v>60</v>
      </c>
      <c r="CB24" s="69">
        <f>IF(Assumptions!$C$27&gt;CA24+12,CA24+12,Assumptions!$C$27)</f>
        <v>60</v>
      </c>
      <c r="CC24" s="69">
        <f>IF(Assumptions!$C$27&gt;CB24+12,CB24+12,Assumptions!$C$27)</f>
        <v>60</v>
      </c>
      <c r="CD24" s="50" t="str">
        <f t="shared" si="9"/>
        <v>Apr</v>
      </c>
      <c r="CE24" s="69">
        <f>IF(Assumptions!$C$27&gt;9,9,Assumptions!$C$27)</f>
        <v>9</v>
      </c>
      <c r="CF24" s="69">
        <f>IF(Assumptions!$C$27&gt;CE24+12,CE24+12,Assumptions!$C$27)</f>
        <v>21</v>
      </c>
      <c r="CG24" s="69">
        <f>IF(Assumptions!$C$27&gt;CF24+12,CF24+12,Assumptions!$C$27)</f>
        <v>33</v>
      </c>
      <c r="CH24" s="69">
        <f>IF(Assumptions!$C$27&gt;CG24+12,CG24+12,Assumptions!$C$27)</f>
        <v>45</v>
      </c>
      <c r="CI24" s="69">
        <f>IF(Assumptions!$C$27&gt;CH24+12,CH24+12,Assumptions!$C$27)</f>
        <v>57</v>
      </c>
      <c r="CJ24" s="69">
        <f>IF(Assumptions!$C$27&gt;CI24+12,CI24+12,Assumptions!$C$27)</f>
        <v>60</v>
      </c>
      <c r="CK24" s="69">
        <f>IF(Assumptions!$C$27&gt;CJ24+12,CJ24+12,Assumptions!$C$27)</f>
        <v>60</v>
      </c>
      <c r="CL24" s="69">
        <f>IF(Assumptions!$C$27&gt;CK24+12,CK24+12,Assumptions!$C$27)</f>
        <v>60</v>
      </c>
    </row>
    <row r="25" spans="1:90" ht="13.7" customHeight="1">
      <c r="A25" s="50" t="str">
        <f t="shared" si="0"/>
        <v>May</v>
      </c>
      <c r="B25" s="41">
        <f>IF(Assumptions!$C$27&gt;8,8,Assumptions!$C$27)</f>
        <v>8</v>
      </c>
      <c r="C25" s="41">
        <f>IF(Assumptions!$C$27&gt;B25+12,B25+12,Assumptions!$C$27)</f>
        <v>20</v>
      </c>
      <c r="D25" s="41">
        <f>IF(Assumptions!$C$27&gt;C25+12,C25+12,Assumptions!$C$27)</f>
        <v>32</v>
      </c>
      <c r="E25" s="41">
        <f>IF(Assumptions!$C$27&gt;D25+12,D25+12,Assumptions!$C$27)</f>
        <v>44</v>
      </c>
      <c r="F25" s="41">
        <f>IF(Assumptions!$C$27&gt;E25+12,E25+12,Assumptions!$C$27)</f>
        <v>56</v>
      </c>
      <c r="G25" s="41">
        <f>IF(Assumptions!$C$27&gt;F25+12,F25+12,Assumptions!$C$27)</f>
        <v>60</v>
      </c>
      <c r="H25" s="41">
        <f>IF(Assumptions!$C$27&gt;G25+12,G25+12,Assumptions!$C$27)</f>
        <v>60</v>
      </c>
      <c r="I25" s="41">
        <f>IF(Assumptions!$C$27&gt;H25+12,H25+12,Assumptions!$C$27)</f>
        <v>60</v>
      </c>
      <c r="J25" s="68" t="str">
        <f t="shared" si="1"/>
        <v>May</v>
      </c>
      <c r="K25" s="41">
        <f>IF(Assumptions!$C$27&gt;8,8,Assumptions!$C$27)</f>
        <v>8</v>
      </c>
      <c r="L25" s="69">
        <f>IF(Assumptions!$C$27&gt;K25+12,K25+12,Assumptions!$C$27)</f>
        <v>20</v>
      </c>
      <c r="M25" s="69">
        <f>IF(Assumptions!$C$27&gt;L25+12,L25+12,Assumptions!$C$27)</f>
        <v>32</v>
      </c>
      <c r="N25" s="69">
        <f>IF(Assumptions!$C$27&gt;M25+12,M25+12,Assumptions!$C$27)</f>
        <v>44</v>
      </c>
      <c r="O25" s="69">
        <f>IF(Assumptions!$C$27&gt;N25+12,N25+12,Assumptions!$C$27)</f>
        <v>56</v>
      </c>
      <c r="P25" s="69">
        <f>IF(Assumptions!$C$27&gt;O25+12,O25+12,Assumptions!$C$27)</f>
        <v>60</v>
      </c>
      <c r="Q25" s="69">
        <f>IF(Assumptions!$C$27&gt;P25+12,P25+12,Assumptions!$C$27)</f>
        <v>60</v>
      </c>
      <c r="R25" s="69">
        <f>IF(Assumptions!$C$27&gt;Q25+12,Q25+12,Assumptions!$C$27)</f>
        <v>60</v>
      </c>
      <c r="S25" s="50" t="str">
        <f t="shared" si="2"/>
        <v>May</v>
      </c>
      <c r="T25" s="69">
        <f>IF(Assumptions!$C$27&gt;8,8,Assumptions!$C$27)</f>
        <v>8</v>
      </c>
      <c r="U25" s="69">
        <f>IF(Assumptions!$C$27&gt;T25+12,T25+12,Assumptions!$C$27)</f>
        <v>20</v>
      </c>
      <c r="V25" s="69">
        <f>IF(Assumptions!$C$27&gt;U25+12,U25+12,Assumptions!$C$27)</f>
        <v>32</v>
      </c>
      <c r="W25" s="69">
        <f>IF(Assumptions!$C$27&gt;V25+12,V25+12,Assumptions!$C$27)</f>
        <v>44</v>
      </c>
      <c r="X25" s="69">
        <f>IF(Assumptions!$C$27&gt;W25+12,W25+12,Assumptions!$C$27)</f>
        <v>56</v>
      </c>
      <c r="Y25" s="69">
        <f>IF(Assumptions!$C$27&gt;X25+12,X25+12,Assumptions!$C$27)</f>
        <v>60</v>
      </c>
      <c r="Z25" s="69">
        <f>IF(Assumptions!$C$27&gt;Y25+12,Y25+12,Assumptions!$C$27)</f>
        <v>60</v>
      </c>
      <c r="AA25" s="69">
        <f>IF(Assumptions!$C$27&gt;Z25+12,Z25+12,Assumptions!$C$27)</f>
        <v>60</v>
      </c>
      <c r="AB25" s="50" t="str">
        <f t="shared" si="3"/>
        <v>May</v>
      </c>
      <c r="AC25" s="69">
        <f>IF(Assumptions!$C$27&gt;8,8,Assumptions!$C$27)</f>
        <v>8</v>
      </c>
      <c r="AD25" s="69">
        <f>IF(Assumptions!$C$27&gt;AC25+12,AC25+12,Assumptions!$C$27)</f>
        <v>20</v>
      </c>
      <c r="AE25" s="69">
        <f>IF(Assumptions!$C$27&gt;AD25+12,AD25+12,Assumptions!$C$27)</f>
        <v>32</v>
      </c>
      <c r="AF25" s="69">
        <f>IF(Assumptions!$C$27&gt;AE25+12,AE25+12,Assumptions!$C$27)</f>
        <v>44</v>
      </c>
      <c r="AG25" s="69">
        <f>IF(Assumptions!$C$27&gt;AF25+12,AF25+12,Assumptions!$C$27)</f>
        <v>56</v>
      </c>
      <c r="AH25" s="69">
        <f>IF(Assumptions!$C$27&gt;AG25+12,AG25+12,Assumptions!$C$27)</f>
        <v>60</v>
      </c>
      <c r="AI25" s="69">
        <f>IF(Assumptions!$C$27&gt;AH25+12,AH25+12,Assumptions!$C$27)</f>
        <v>60</v>
      </c>
      <c r="AJ25" s="69">
        <f>IF(Assumptions!$C$27&gt;AI25+12,AI25+12,Assumptions!$C$27)</f>
        <v>60</v>
      </c>
      <c r="AK25" s="50" t="str">
        <f t="shared" si="4"/>
        <v>May</v>
      </c>
      <c r="AL25" s="69">
        <f>IF(Assumptions!$C$27&gt;8,8,Assumptions!$C$27)</f>
        <v>8</v>
      </c>
      <c r="AM25" s="69">
        <f>IF(Assumptions!$C$27&gt;AL25+12,AL25+12,Assumptions!$C$27)</f>
        <v>20</v>
      </c>
      <c r="AN25" s="69">
        <f>IF(Assumptions!$C$27&gt;AM25+12,AM25+12,Assumptions!$C$27)</f>
        <v>32</v>
      </c>
      <c r="AO25" s="69">
        <f>IF(Assumptions!$C$27&gt;AN25+12,AN25+12,Assumptions!$C$27)</f>
        <v>44</v>
      </c>
      <c r="AP25" s="69">
        <f>IF(Assumptions!$C$27&gt;AO25+12,AO25+12,Assumptions!$C$27)</f>
        <v>56</v>
      </c>
      <c r="AQ25" s="69">
        <f>IF(Assumptions!$C$27&gt;AP25+12,AP25+12,Assumptions!$C$27)</f>
        <v>60</v>
      </c>
      <c r="AR25" s="69">
        <f>IF(Assumptions!$C$27&gt;AQ25+12,AQ25+12,Assumptions!$C$27)</f>
        <v>60</v>
      </c>
      <c r="AS25" s="69">
        <f>IF(Assumptions!$C$27&gt;AR25+12,AR25+12,Assumptions!$C$27)</f>
        <v>60</v>
      </c>
      <c r="AT25" s="50" t="str">
        <f t="shared" si="5"/>
        <v>May</v>
      </c>
      <c r="AU25" s="69">
        <f>IF(Assumptions!$C$27&gt;8,8,Assumptions!$C$27)</f>
        <v>8</v>
      </c>
      <c r="AV25" s="69">
        <f>IF(Assumptions!$C$27&gt;AU25+12,AU25+12,Assumptions!$C$27)</f>
        <v>20</v>
      </c>
      <c r="AW25" s="69">
        <f>IF(Assumptions!$C$27&gt;AV25+12,AV25+12,Assumptions!$C$27)</f>
        <v>32</v>
      </c>
      <c r="AX25" s="69">
        <f>IF(Assumptions!$C$27&gt;AW25+12,AW25+12,Assumptions!$C$27)</f>
        <v>44</v>
      </c>
      <c r="AY25" s="69">
        <f>IF(Assumptions!$C$27&gt;AX25+12,AX25+12,Assumptions!$C$27)</f>
        <v>56</v>
      </c>
      <c r="AZ25" s="69">
        <f>IF(Assumptions!$C$27&gt;AY25+12,AY25+12,Assumptions!$C$27)</f>
        <v>60</v>
      </c>
      <c r="BA25" s="69">
        <f>IF(Assumptions!$C$27&gt;AZ25+12,AZ25+12,Assumptions!$C$27)</f>
        <v>60</v>
      </c>
      <c r="BB25" s="69">
        <f>IF(Assumptions!$C$27&gt;BA25+12,BA25+12,Assumptions!$C$27)</f>
        <v>60</v>
      </c>
      <c r="BC25" s="50" t="str">
        <f t="shared" si="6"/>
        <v>May</v>
      </c>
      <c r="BD25" s="69">
        <f>IF(Assumptions!$C$27&gt;8,8,Assumptions!$C$27)</f>
        <v>8</v>
      </c>
      <c r="BE25" s="69">
        <f>IF(Assumptions!$C$27&gt;BD25+12,BD25+12,Assumptions!$C$27)</f>
        <v>20</v>
      </c>
      <c r="BF25" s="69">
        <f>IF(Assumptions!$C$27&gt;BE25+12,BE25+12,Assumptions!$C$27)</f>
        <v>32</v>
      </c>
      <c r="BG25" s="69">
        <f>IF(Assumptions!$C$27&gt;BF25+12,BF25+12,Assumptions!$C$27)</f>
        <v>44</v>
      </c>
      <c r="BH25" s="69">
        <f>IF(Assumptions!$C$27&gt;BG25+12,BG25+12,Assumptions!$C$27)</f>
        <v>56</v>
      </c>
      <c r="BI25" s="69">
        <f>IF(Assumptions!$C$27&gt;BH25+12,BH25+12,Assumptions!$C$27)</f>
        <v>60</v>
      </c>
      <c r="BJ25" s="69">
        <f>IF(Assumptions!$C$27&gt;BI25+12,BI25+12,Assumptions!$C$27)</f>
        <v>60</v>
      </c>
      <c r="BK25" s="69">
        <f>IF(Assumptions!$C$27&gt;BJ25+12,BJ25+12,Assumptions!$C$27)</f>
        <v>60</v>
      </c>
      <c r="BL25" s="50" t="str">
        <f t="shared" si="7"/>
        <v>May</v>
      </c>
      <c r="BM25" s="69">
        <f>IF(Assumptions!$C$27&gt;8,8,Assumptions!$C$27)</f>
        <v>8</v>
      </c>
      <c r="BN25" s="69">
        <f>IF(Assumptions!$C$27&gt;BM25+12,BM25+12,Assumptions!$C$27)</f>
        <v>20</v>
      </c>
      <c r="BO25" s="69">
        <f>IF(Assumptions!$C$27&gt;BN25+12,BN25+12,Assumptions!$C$27)</f>
        <v>32</v>
      </c>
      <c r="BP25" s="69">
        <f>IF(Assumptions!$C$27&gt;BO25+12,BO25+12,Assumptions!$C$27)</f>
        <v>44</v>
      </c>
      <c r="BQ25" s="69">
        <f>IF(Assumptions!$C$27&gt;BP25+12,BP25+12,Assumptions!$C$27)</f>
        <v>56</v>
      </c>
      <c r="BR25" s="69">
        <f>IF(Assumptions!$C$27&gt;BQ25+12,BQ25+12,Assumptions!$C$27)</f>
        <v>60</v>
      </c>
      <c r="BS25" s="69">
        <f>IF(Assumptions!$C$27&gt;BR25+12,BR25+12,Assumptions!$C$27)</f>
        <v>60</v>
      </c>
      <c r="BT25" s="69">
        <f>IF(Assumptions!$C$27&gt;BS25+12,BS25+12,Assumptions!$C$27)</f>
        <v>60</v>
      </c>
      <c r="BU25" s="50" t="str">
        <f t="shared" si="8"/>
        <v>May</v>
      </c>
      <c r="BV25" s="69">
        <f>IF(Assumptions!$C$27&gt;8,8,Assumptions!$C$27)</f>
        <v>8</v>
      </c>
      <c r="BW25" s="69">
        <f>IF(Assumptions!$C$27&gt;BV25+12,BV25+12,Assumptions!$C$27)</f>
        <v>20</v>
      </c>
      <c r="BX25" s="69">
        <f>IF(Assumptions!$C$27&gt;BW25+12,BW25+12,Assumptions!$C$27)</f>
        <v>32</v>
      </c>
      <c r="BY25" s="69">
        <f>IF(Assumptions!$C$27&gt;BX25+12,BX25+12,Assumptions!$C$27)</f>
        <v>44</v>
      </c>
      <c r="BZ25" s="69">
        <f>IF(Assumptions!$C$27&gt;BY25+12,BY25+12,Assumptions!$C$27)</f>
        <v>56</v>
      </c>
      <c r="CA25" s="69">
        <f>IF(Assumptions!$C$27&gt;BZ25+12,BZ25+12,Assumptions!$C$27)</f>
        <v>60</v>
      </c>
      <c r="CB25" s="69">
        <f>IF(Assumptions!$C$27&gt;CA25+12,CA25+12,Assumptions!$C$27)</f>
        <v>60</v>
      </c>
      <c r="CC25" s="69">
        <f>IF(Assumptions!$C$27&gt;CB25+12,CB25+12,Assumptions!$C$27)</f>
        <v>60</v>
      </c>
      <c r="CD25" s="50" t="str">
        <f t="shared" si="9"/>
        <v>May</v>
      </c>
      <c r="CE25" s="69">
        <f>IF(Assumptions!$C$27&gt;8,8,Assumptions!$C$27)</f>
        <v>8</v>
      </c>
      <c r="CF25" s="69">
        <f>IF(Assumptions!$C$27&gt;CE25+12,CE25+12,Assumptions!$C$27)</f>
        <v>20</v>
      </c>
      <c r="CG25" s="69">
        <f>IF(Assumptions!$C$27&gt;CF25+12,CF25+12,Assumptions!$C$27)</f>
        <v>32</v>
      </c>
      <c r="CH25" s="69">
        <f>IF(Assumptions!$C$27&gt;CG25+12,CG25+12,Assumptions!$C$27)</f>
        <v>44</v>
      </c>
      <c r="CI25" s="69">
        <f>IF(Assumptions!$C$27&gt;CH25+12,CH25+12,Assumptions!$C$27)</f>
        <v>56</v>
      </c>
      <c r="CJ25" s="69">
        <f>IF(Assumptions!$C$27&gt;CI25+12,CI25+12,Assumptions!$C$27)</f>
        <v>60</v>
      </c>
      <c r="CK25" s="69">
        <f>IF(Assumptions!$C$27&gt;CJ25+12,CJ25+12,Assumptions!$C$27)</f>
        <v>60</v>
      </c>
      <c r="CL25" s="69">
        <f>IF(Assumptions!$C$27&gt;CK25+12,CK25+12,Assumptions!$C$27)</f>
        <v>60</v>
      </c>
    </row>
    <row r="26" spans="1:90" ht="13.7" customHeight="1">
      <c r="A26" s="50" t="str">
        <f t="shared" si="0"/>
        <v>Jun</v>
      </c>
      <c r="B26" s="41">
        <f>IF(Assumptions!$C$27&gt;7,7,Assumptions!$C$27)</f>
        <v>7</v>
      </c>
      <c r="C26" s="41">
        <f>IF(Assumptions!$C$27&gt;B26+12,B26+12,Assumptions!$C$27)</f>
        <v>19</v>
      </c>
      <c r="D26" s="41">
        <f>IF(Assumptions!$C$27&gt;C26+12,C26+12,Assumptions!$C$27)</f>
        <v>31</v>
      </c>
      <c r="E26" s="41">
        <f>IF(Assumptions!$C$27&gt;D26+12,D26+12,Assumptions!$C$27)</f>
        <v>43</v>
      </c>
      <c r="F26" s="41">
        <f>IF(Assumptions!$C$27&gt;E26+12,E26+12,Assumptions!$C$27)</f>
        <v>55</v>
      </c>
      <c r="G26" s="41">
        <f>IF(Assumptions!$C$27&gt;F26+12,F26+12,Assumptions!$C$27)</f>
        <v>60</v>
      </c>
      <c r="H26" s="41">
        <f>IF(Assumptions!$C$27&gt;G26+12,G26+12,Assumptions!$C$27)</f>
        <v>60</v>
      </c>
      <c r="I26" s="41">
        <f>IF(Assumptions!$C$27&gt;H26+12,H26+12,Assumptions!$C$27)</f>
        <v>60</v>
      </c>
      <c r="J26" s="68" t="str">
        <f t="shared" si="1"/>
        <v>Jun</v>
      </c>
      <c r="K26" s="41">
        <f>IF(Assumptions!$C$27&gt;7,7,Assumptions!$C$27)</f>
        <v>7</v>
      </c>
      <c r="L26" s="69">
        <f>IF(Assumptions!$C$27&gt;K26+12,K26+12,Assumptions!$C$27)</f>
        <v>19</v>
      </c>
      <c r="M26" s="69">
        <f>IF(Assumptions!$C$27&gt;L26+12,L26+12,Assumptions!$C$27)</f>
        <v>31</v>
      </c>
      <c r="N26" s="69">
        <f>IF(Assumptions!$C$27&gt;M26+12,M26+12,Assumptions!$C$27)</f>
        <v>43</v>
      </c>
      <c r="O26" s="69">
        <f>IF(Assumptions!$C$27&gt;N26+12,N26+12,Assumptions!$C$27)</f>
        <v>55</v>
      </c>
      <c r="P26" s="69">
        <f>IF(Assumptions!$C$27&gt;O26+12,O26+12,Assumptions!$C$27)</f>
        <v>60</v>
      </c>
      <c r="Q26" s="69">
        <f>IF(Assumptions!$C$27&gt;P26+12,P26+12,Assumptions!$C$27)</f>
        <v>60</v>
      </c>
      <c r="R26" s="69">
        <f>IF(Assumptions!$C$27&gt;Q26+12,Q26+12,Assumptions!$C$27)</f>
        <v>60</v>
      </c>
      <c r="S26" s="50" t="str">
        <f t="shared" si="2"/>
        <v>Jun</v>
      </c>
      <c r="T26" s="69">
        <f>IF(Assumptions!$C$27&gt;7,7,Assumptions!$C$27)</f>
        <v>7</v>
      </c>
      <c r="U26" s="69">
        <f>IF(Assumptions!$C$27&gt;T26+12,T26+12,Assumptions!$C$27)</f>
        <v>19</v>
      </c>
      <c r="V26" s="69">
        <f>IF(Assumptions!$C$27&gt;U26+12,U26+12,Assumptions!$C$27)</f>
        <v>31</v>
      </c>
      <c r="W26" s="69">
        <f>IF(Assumptions!$C$27&gt;V26+12,V26+12,Assumptions!$C$27)</f>
        <v>43</v>
      </c>
      <c r="X26" s="69">
        <f>IF(Assumptions!$C$27&gt;W26+12,W26+12,Assumptions!$C$27)</f>
        <v>55</v>
      </c>
      <c r="Y26" s="69">
        <f>IF(Assumptions!$C$27&gt;X26+12,X26+12,Assumptions!$C$27)</f>
        <v>60</v>
      </c>
      <c r="Z26" s="69">
        <f>IF(Assumptions!$C$27&gt;Y26+12,Y26+12,Assumptions!$C$27)</f>
        <v>60</v>
      </c>
      <c r="AA26" s="69">
        <f>IF(Assumptions!$C$27&gt;Z26+12,Z26+12,Assumptions!$C$27)</f>
        <v>60</v>
      </c>
      <c r="AB26" s="50" t="str">
        <f t="shared" si="3"/>
        <v>Jun</v>
      </c>
      <c r="AC26" s="69">
        <f>IF(Assumptions!$C$27&gt;7,7,Assumptions!$C$27)</f>
        <v>7</v>
      </c>
      <c r="AD26" s="69">
        <f>IF(Assumptions!$C$27&gt;AC26+12,AC26+12,Assumptions!$C$27)</f>
        <v>19</v>
      </c>
      <c r="AE26" s="69">
        <f>IF(Assumptions!$C$27&gt;AD26+12,AD26+12,Assumptions!$C$27)</f>
        <v>31</v>
      </c>
      <c r="AF26" s="69">
        <f>IF(Assumptions!$C$27&gt;AE26+12,AE26+12,Assumptions!$C$27)</f>
        <v>43</v>
      </c>
      <c r="AG26" s="69">
        <f>IF(Assumptions!$C$27&gt;AF26+12,AF26+12,Assumptions!$C$27)</f>
        <v>55</v>
      </c>
      <c r="AH26" s="69">
        <f>IF(Assumptions!$C$27&gt;AG26+12,AG26+12,Assumptions!$C$27)</f>
        <v>60</v>
      </c>
      <c r="AI26" s="69">
        <f>IF(Assumptions!$C$27&gt;AH26+12,AH26+12,Assumptions!$C$27)</f>
        <v>60</v>
      </c>
      <c r="AJ26" s="69">
        <f>IF(Assumptions!$C$27&gt;AI26+12,AI26+12,Assumptions!$C$27)</f>
        <v>60</v>
      </c>
      <c r="AK26" s="50" t="str">
        <f t="shared" si="4"/>
        <v>Jun</v>
      </c>
      <c r="AL26" s="69">
        <f>IF(Assumptions!$C$27&gt;7,7,Assumptions!$C$27)</f>
        <v>7</v>
      </c>
      <c r="AM26" s="69">
        <f>IF(Assumptions!$C$27&gt;AL26+12,AL26+12,Assumptions!$C$27)</f>
        <v>19</v>
      </c>
      <c r="AN26" s="69">
        <f>IF(Assumptions!$C$27&gt;AM26+12,AM26+12,Assumptions!$C$27)</f>
        <v>31</v>
      </c>
      <c r="AO26" s="69">
        <f>IF(Assumptions!$C$27&gt;AN26+12,AN26+12,Assumptions!$C$27)</f>
        <v>43</v>
      </c>
      <c r="AP26" s="69">
        <f>IF(Assumptions!$C$27&gt;AO26+12,AO26+12,Assumptions!$C$27)</f>
        <v>55</v>
      </c>
      <c r="AQ26" s="69">
        <f>IF(Assumptions!$C$27&gt;AP26+12,AP26+12,Assumptions!$C$27)</f>
        <v>60</v>
      </c>
      <c r="AR26" s="69">
        <f>IF(Assumptions!$C$27&gt;AQ26+12,AQ26+12,Assumptions!$C$27)</f>
        <v>60</v>
      </c>
      <c r="AS26" s="69">
        <f>IF(Assumptions!$C$27&gt;AR26+12,AR26+12,Assumptions!$C$27)</f>
        <v>60</v>
      </c>
      <c r="AT26" s="50" t="str">
        <f t="shared" si="5"/>
        <v>Jun</v>
      </c>
      <c r="AU26" s="69">
        <f>IF(Assumptions!$C$27&gt;7,7,Assumptions!$C$27)</f>
        <v>7</v>
      </c>
      <c r="AV26" s="69">
        <f>IF(Assumptions!$C$27&gt;AU26+12,AU26+12,Assumptions!$C$27)</f>
        <v>19</v>
      </c>
      <c r="AW26" s="69">
        <f>IF(Assumptions!$C$27&gt;AV26+12,AV26+12,Assumptions!$C$27)</f>
        <v>31</v>
      </c>
      <c r="AX26" s="69">
        <f>IF(Assumptions!$C$27&gt;AW26+12,AW26+12,Assumptions!$C$27)</f>
        <v>43</v>
      </c>
      <c r="AY26" s="69">
        <f>IF(Assumptions!$C$27&gt;AX26+12,AX26+12,Assumptions!$C$27)</f>
        <v>55</v>
      </c>
      <c r="AZ26" s="69">
        <f>IF(Assumptions!$C$27&gt;AY26+12,AY26+12,Assumptions!$C$27)</f>
        <v>60</v>
      </c>
      <c r="BA26" s="69">
        <f>IF(Assumptions!$C$27&gt;AZ26+12,AZ26+12,Assumptions!$C$27)</f>
        <v>60</v>
      </c>
      <c r="BB26" s="69">
        <f>IF(Assumptions!$C$27&gt;BA26+12,BA26+12,Assumptions!$C$27)</f>
        <v>60</v>
      </c>
      <c r="BC26" s="50" t="str">
        <f t="shared" si="6"/>
        <v>Jun</v>
      </c>
      <c r="BD26" s="69">
        <f>IF(Assumptions!$C$27&gt;7,7,Assumptions!$C$27)</f>
        <v>7</v>
      </c>
      <c r="BE26" s="69">
        <f>IF(Assumptions!$C$27&gt;BD26+12,BD26+12,Assumptions!$C$27)</f>
        <v>19</v>
      </c>
      <c r="BF26" s="69">
        <f>IF(Assumptions!$C$27&gt;BE26+12,BE26+12,Assumptions!$C$27)</f>
        <v>31</v>
      </c>
      <c r="BG26" s="69">
        <f>IF(Assumptions!$C$27&gt;BF26+12,BF26+12,Assumptions!$C$27)</f>
        <v>43</v>
      </c>
      <c r="BH26" s="69">
        <f>IF(Assumptions!$C$27&gt;BG26+12,BG26+12,Assumptions!$C$27)</f>
        <v>55</v>
      </c>
      <c r="BI26" s="69">
        <f>IF(Assumptions!$C$27&gt;BH26+12,BH26+12,Assumptions!$C$27)</f>
        <v>60</v>
      </c>
      <c r="BJ26" s="69">
        <f>IF(Assumptions!$C$27&gt;BI26+12,BI26+12,Assumptions!$C$27)</f>
        <v>60</v>
      </c>
      <c r="BK26" s="69">
        <f>IF(Assumptions!$C$27&gt;BJ26+12,BJ26+12,Assumptions!$C$27)</f>
        <v>60</v>
      </c>
      <c r="BL26" s="50" t="str">
        <f t="shared" si="7"/>
        <v>Jun</v>
      </c>
      <c r="BM26" s="69">
        <f>IF(Assumptions!$C$27&gt;7,7,Assumptions!$C$27)</f>
        <v>7</v>
      </c>
      <c r="BN26" s="69">
        <f>IF(Assumptions!$C$27&gt;BM26+12,BM26+12,Assumptions!$C$27)</f>
        <v>19</v>
      </c>
      <c r="BO26" s="69">
        <f>IF(Assumptions!$C$27&gt;BN26+12,BN26+12,Assumptions!$C$27)</f>
        <v>31</v>
      </c>
      <c r="BP26" s="69">
        <f>IF(Assumptions!$C$27&gt;BO26+12,BO26+12,Assumptions!$C$27)</f>
        <v>43</v>
      </c>
      <c r="BQ26" s="69">
        <f>IF(Assumptions!$C$27&gt;BP26+12,BP26+12,Assumptions!$C$27)</f>
        <v>55</v>
      </c>
      <c r="BR26" s="69">
        <f>IF(Assumptions!$C$27&gt;BQ26+12,BQ26+12,Assumptions!$C$27)</f>
        <v>60</v>
      </c>
      <c r="BS26" s="69">
        <f>IF(Assumptions!$C$27&gt;BR26+12,BR26+12,Assumptions!$C$27)</f>
        <v>60</v>
      </c>
      <c r="BT26" s="69">
        <f>IF(Assumptions!$C$27&gt;BS26+12,BS26+12,Assumptions!$C$27)</f>
        <v>60</v>
      </c>
      <c r="BU26" s="50" t="str">
        <f t="shared" si="8"/>
        <v>Jun</v>
      </c>
      <c r="BV26" s="69">
        <f>IF(Assumptions!$C$27&gt;7,7,Assumptions!$C$27)</f>
        <v>7</v>
      </c>
      <c r="BW26" s="69">
        <f>IF(Assumptions!$C$27&gt;BV26+12,BV26+12,Assumptions!$C$27)</f>
        <v>19</v>
      </c>
      <c r="BX26" s="69">
        <f>IF(Assumptions!$C$27&gt;BW26+12,BW26+12,Assumptions!$C$27)</f>
        <v>31</v>
      </c>
      <c r="BY26" s="69">
        <f>IF(Assumptions!$C$27&gt;BX26+12,BX26+12,Assumptions!$C$27)</f>
        <v>43</v>
      </c>
      <c r="BZ26" s="69">
        <f>IF(Assumptions!$C$27&gt;BY26+12,BY26+12,Assumptions!$C$27)</f>
        <v>55</v>
      </c>
      <c r="CA26" s="69">
        <f>IF(Assumptions!$C$27&gt;BZ26+12,BZ26+12,Assumptions!$C$27)</f>
        <v>60</v>
      </c>
      <c r="CB26" s="69">
        <f>IF(Assumptions!$C$27&gt;CA26+12,CA26+12,Assumptions!$C$27)</f>
        <v>60</v>
      </c>
      <c r="CC26" s="69">
        <f>IF(Assumptions!$C$27&gt;CB26+12,CB26+12,Assumptions!$C$27)</f>
        <v>60</v>
      </c>
      <c r="CD26" s="50" t="str">
        <f t="shared" si="9"/>
        <v>Jun</v>
      </c>
      <c r="CE26" s="69">
        <f>IF(Assumptions!$C$27&gt;7,7,Assumptions!$C$27)</f>
        <v>7</v>
      </c>
      <c r="CF26" s="69">
        <f>IF(Assumptions!$C$27&gt;CE26+12,CE26+12,Assumptions!$C$27)</f>
        <v>19</v>
      </c>
      <c r="CG26" s="69">
        <f>IF(Assumptions!$C$27&gt;CF26+12,CF26+12,Assumptions!$C$27)</f>
        <v>31</v>
      </c>
      <c r="CH26" s="69">
        <f>IF(Assumptions!$C$27&gt;CG26+12,CG26+12,Assumptions!$C$27)</f>
        <v>43</v>
      </c>
      <c r="CI26" s="69">
        <f>IF(Assumptions!$C$27&gt;CH26+12,CH26+12,Assumptions!$C$27)</f>
        <v>55</v>
      </c>
      <c r="CJ26" s="69">
        <f>IF(Assumptions!$C$27&gt;CI26+12,CI26+12,Assumptions!$C$27)</f>
        <v>60</v>
      </c>
      <c r="CK26" s="69">
        <f>IF(Assumptions!$C$27&gt;CJ26+12,CJ26+12,Assumptions!$C$27)</f>
        <v>60</v>
      </c>
      <c r="CL26" s="69">
        <f>IF(Assumptions!$C$27&gt;CK26+12,CK26+12,Assumptions!$C$27)</f>
        <v>60</v>
      </c>
    </row>
    <row r="27" spans="1:90" ht="13.7" customHeight="1">
      <c r="A27" s="50" t="str">
        <f t="shared" si="0"/>
        <v>Jul</v>
      </c>
      <c r="B27" s="41">
        <f>IF(Assumptions!$C$27&gt;6,6,Assumptions!$C$27)</f>
        <v>6</v>
      </c>
      <c r="C27" s="41">
        <f>IF(Assumptions!$C$27&gt;B27+12,B27+12,Assumptions!$C$27)</f>
        <v>18</v>
      </c>
      <c r="D27" s="41">
        <f>IF(Assumptions!$C$27&gt;C27+12,C27+12,Assumptions!$C$27)</f>
        <v>30</v>
      </c>
      <c r="E27" s="41">
        <f>IF(Assumptions!$C$27&gt;D27+12,D27+12,Assumptions!$C$27)</f>
        <v>42</v>
      </c>
      <c r="F27" s="41">
        <f>IF(Assumptions!$C$27&gt;E27+12,E27+12,Assumptions!$C$27)</f>
        <v>54</v>
      </c>
      <c r="G27" s="41">
        <f>IF(Assumptions!$C$27&gt;F27+12,F27+12,Assumptions!$C$27)</f>
        <v>60</v>
      </c>
      <c r="H27" s="41">
        <f>IF(Assumptions!$C$27&gt;G27+12,G27+12,Assumptions!$C$27)</f>
        <v>60</v>
      </c>
      <c r="I27" s="41">
        <f>IF(Assumptions!$C$27&gt;H27+12,H27+12,Assumptions!$C$27)</f>
        <v>60</v>
      </c>
      <c r="J27" s="68" t="str">
        <f t="shared" si="1"/>
        <v>Jul</v>
      </c>
      <c r="K27" s="41">
        <f>IF(Assumptions!$C$27&gt;6,6,Assumptions!$C$27)</f>
        <v>6</v>
      </c>
      <c r="L27" s="69">
        <f>IF(Assumptions!$C$27&gt;K27+12,K27+12,Assumptions!$C$27)</f>
        <v>18</v>
      </c>
      <c r="M27" s="69">
        <f>IF(Assumptions!$C$27&gt;L27+12,L27+12,Assumptions!$C$27)</f>
        <v>30</v>
      </c>
      <c r="N27" s="69">
        <f>IF(Assumptions!$C$27&gt;M27+12,M27+12,Assumptions!$C$27)</f>
        <v>42</v>
      </c>
      <c r="O27" s="69">
        <f>IF(Assumptions!$C$27&gt;N27+12,N27+12,Assumptions!$C$27)</f>
        <v>54</v>
      </c>
      <c r="P27" s="69">
        <f>IF(Assumptions!$C$27&gt;O27+12,O27+12,Assumptions!$C$27)</f>
        <v>60</v>
      </c>
      <c r="Q27" s="69">
        <f>IF(Assumptions!$C$27&gt;P27+12,P27+12,Assumptions!$C$27)</f>
        <v>60</v>
      </c>
      <c r="R27" s="69">
        <f>IF(Assumptions!$C$27&gt;Q27+12,Q27+12,Assumptions!$C$27)</f>
        <v>60</v>
      </c>
      <c r="S27" s="50" t="str">
        <f t="shared" si="2"/>
        <v>Jul</v>
      </c>
      <c r="T27" s="69">
        <f>IF(Assumptions!$C$27&gt;6,6,Assumptions!$C$27)</f>
        <v>6</v>
      </c>
      <c r="U27" s="69">
        <f>IF(Assumptions!$C$27&gt;T27+12,T27+12,Assumptions!$C$27)</f>
        <v>18</v>
      </c>
      <c r="V27" s="69">
        <f>IF(Assumptions!$C$27&gt;U27+12,U27+12,Assumptions!$C$27)</f>
        <v>30</v>
      </c>
      <c r="W27" s="69">
        <f>IF(Assumptions!$C$27&gt;V27+12,V27+12,Assumptions!$C$27)</f>
        <v>42</v>
      </c>
      <c r="X27" s="69">
        <f>IF(Assumptions!$C$27&gt;W27+12,W27+12,Assumptions!$C$27)</f>
        <v>54</v>
      </c>
      <c r="Y27" s="69">
        <f>IF(Assumptions!$C$27&gt;X27+12,X27+12,Assumptions!$C$27)</f>
        <v>60</v>
      </c>
      <c r="Z27" s="69">
        <f>IF(Assumptions!$C$27&gt;Y27+12,Y27+12,Assumptions!$C$27)</f>
        <v>60</v>
      </c>
      <c r="AA27" s="69">
        <f>IF(Assumptions!$C$27&gt;Z27+12,Z27+12,Assumptions!$C$27)</f>
        <v>60</v>
      </c>
      <c r="AB27" s="50" t="str">
        <f t="shared" si="3"/>
        <v>Jul</v>
      </c>
      <c r="AC27" s="69">
        <f>IF(Assumptions!$C$27&gt;6,6,Assumptions!$C$27)</f>
        <v>6</v>
      </c>
      <c r="AD27" s="69">
        <f>IF(Assumptions!$C$27&gt;AC27+12,AC27+12,Assumptions!$C$27)</f>
        <v>18</v>
      </c>
      <c r="AE27" s="69">
        <f>IF(Assumptions!$C$27&gt;AD27+12,AD27+12,Assumptions!$C$27)</f>
        <v>30</v>
      </c>
      <c r="AF27" s="69">
        <f>IF(Assumptions!$C$27&gt;AE27+12,AE27+12,Assumptions!$C$27)</f>
        <v>42</v>
      </c>
      <c r="AG27" s="69">
        <f>IF(Assumptions!$C$27&gt;AF27+12,AF27+12,Assumptions!$C$27)</f>
        <v>54</v>
      </c>
      <c r="AH27" s="69">
        <f>IF(Assumptions!$C$27&gt;AG27+12,AG27+12,Assumptions!$C$27)</f>
        <v>60</v>
      </c>
      <c r="AI27" s="69">
        <f>IF(Assumptions!$C$27&gt;AH27+12,AH27+12,Assumptions!$C$27)</f>
        <v>60</v>
      </c>
      <c r="AJ27" s="69">
        <f>IF(Assumptions!$C$27&gt;AI27+12,AI27+12,Assumptions!$C$27)</f>
        <v>60</v>
      </c>
      <c r="AK27" s="50" t="str">
        <f t="shared" si="4"/>
        <v>Jul</v>
      </c>
      <c r="AL27" s="69">
        <f>IF(Assumptions!$C$27&gt;6,6,Assumptions!$C$27)</f>
        <v>6</v>
      </c>
      <c r="AM27" s="69">
        <f>IF(Assumptions!$C$27&gt;AL27+12,AL27+12,Assumptions!$C$27)</f>
        <v>18</v>
      </c>
      <c r="AN27" s="69">
        <f>IF(Assumptions!$C$27&gt;AM27+12,AM27+12,Assumptions!$C$27)</f>
        <v>30</v>
      </c>
      <c r="AO27" s="69">
        <f>IF(Assumptions!$C$27&gt;AN27+12,AN27+12,Assumptions!$C$27)</f>
        <v>42</v>
      </c>
      <c r="AP27" s="69">
        <f>IF(Assumptions!$C$27&gt;AO27+12,AO27+12,Assumptions!$C$27)</f>
        <v>54</v>
      </c>
      <c r="AQ27" s="69">
        <f>IF(Assumptions!$C$27&gt;AP27+12,AP27+12,Assumptions!$C$27)</f>
        <v>60</v>
      </c>
      <c r="AR27" s="69">
        <f>IF(Assumptions!$C$27&gt;AQ27+12,AQ27+12,Assumptions!$C$27)</f>
        <v>60</v>
      </c>
      <c r="AS27" s="69">
        <f>IF(Assumptions!$C$27&gt;AR27+12,AR27+12,Assumptions!$C$27)</f>
        <v>60</v>
      </c>
      <c r="AT27" s="50" t="str">
        <f t="shared" si="5"/>
        <v>Jul</v>
      </c>
      <c r="AU27" s="69">
        <f>IF(Assumptions!$C$27&gt;6,6,Assumptions!$C$27)</f>
        <v>6</v>
      </c>
      <c r="AV27" s="69">
        <f>IF(Assumptions!$C$27&gt;AU27+12,AU27+12,Assumptions!$C$27)</f>
        <v>18</v>
      </c>
      <c r="AW27" s="69">
        <f>IF(Assumptions!$C$27&gt;AV27+12,AV27+12,Assumptions!$C$27)</f>
        <v>30</v>
      </c>
      <c r="AX27" s="69">
        <f>IF(Assumptions!$C$27&gt;AW27+12,AW27+12,Assumptions!$C$27)</f>
        <v>42</v>
      </c>
      <c r="AY27" s="69">
        <f>IF(Assumptions!$C$27&gt;AX27+12,AX27+12,Assumptions!$C$27)</f>
        <v>54</v>
      </c>
      <c r="AZ27" s="69">
        <f>IF(Assumptions!$C$27&gt;AY27+12,AY27+12,Assumptions!$C$27)</f>
        <v>60</v>
      </c>
      <c r="BA27" s="69">
        <f>IF(Assumptions!$C$27&gt;AZ27+12,AZ27+12,Assumptions!$C$27)</f>
        <v>60</v>
      </c>
      <c r="BB27" s="69">
        <f>IF(Assumptions!$C$27&gt;BA27+12,BA27+12,Assumptions!$C$27)</f>
        <v>60</v>
      </c>
      <c r="BC27" s="50" t="str">
        <f t="shared" si="6"/>
        <v>Jul</v>
      </c>
      <c r="BD27" s="69">
        <f>IF(Assumptions!$C$27&gt;6,6,Assumptions!$C$27)</f>
        <v>6</v>
      </c>
      <c r="BE27" s="69">
        <f>IF(Assumptions!$C$27&gt;BD27+12,BD27+12,Assumptions!$C$27)</f>
        <v>18</v>
      </c>
      <c r="BF27" s="69">
        <f>IF(Assumptions!$C$27&gt;BE27+12,BE27+12,Assumptions!$C$27)</f>
        <v>30</v>
      </c>
      <c r="BG27" s="69">
        <f>IF(Assumptions!$C$27&gt;BF27+12,BF27+12,Assumptions!$C$27)</f>
        <v>42</v>
      </c>
      <c r="BH27" s="69">
        <f>IF(Assumptions!$C$27&gt;BG27+12,BG27+12,Assumptions!$C$27)</f>
        <v>54</v>
      </c>
      <c r="BI27" s="69">
        <f>IF(Assumptions!$C$27&gt;BH27+12,BH27+12,Assumptions!$C$27)</f>
        <v>60</v>
      </c>
      <c r="BJ27" s="69">
        <f>IF(Assumptions!$C$27&gt;BI27+12,BI27+12,Assumptions!$C$27)</f>
        <v>60</v>
      </c>
      <c r="BK27" s="69">
        <f>IF(Assumptions!$C$27&gt;BJ27+12,BJ27+12,Assumptions!$C$27)</f>
        <v>60</v>
      </c>
      <c r="BL27" s="50" t="str">
        <f t="shared" si="7"/>
        <v>Jul</v>
      </c>
      <c r="BM27" s="69">
        <f>IF(Assumptions!$C$27&gt;6,6,Assumptions!$C$27)</f>
        <v>6</v>
      </c>
      <c r="BN27" s="69">
        <f>IF(Assumptions!$C$27&gt;BM27+12,BM27+12,Assumptions!$C$27)</f>
        <v>18</v>
      </c>
      <c r="BO27" s="69">
        <f>IF(Assumptions!$C$27&gt;BN27+12,BN27+12,Assumptions!$C$27)</f>
        <v>30</v>
      </c>
      <c r="BP27" s="69">
        <f>IF(Assumptions!$C$27&gt;BO27+12,BO27+12,Assumptions!$C$27)</f>
        <v>42</v>
      </c>
      <c r="BQ27" s="69">
        <f>IF(Assumptions!$C$27&gt;BP27+12,BP27+12,Assumptions!$C$27)</f>
        <v>54</v>
      </c>
      <c r="BR27" s="69">
        <f>IF(Assumptions!$C$27&gt;BQ27+12,BQ27+12,Assumptions!$C$27)</f>
        <v>60</v>
      </c>
      <c r="BS27" s="69">
        <f>IF(Assumptions!$C$27&gt;BR27+12,BR27+12,Assumptions!$C$27)</f>
        <v>60</v>
      </c>
      <c r="BT27" s="69">
        <f>IF(Assumptions!$C$27&gt;BS27+12,BS27+12,Assumptions!$C$27)</f>
        <v>60</v>
      </c>
      <c r="BU27" s="50" t="str">
        <f t="shared" si="8"/>
        <v>Jul</v>
      </c>
      <c r="BV27" s="69">
        <f>IF(Assumptions!$C$27&gt;6,6,Assumptions!$C$27)</f>
        <v>6</v>
      </c>
      <c r="BW27" s="69">
        <f>IF(Assumptions!$C$27&gt;BV27+12,BV27+12,Assumptions!$C$27)</f>
        <v>18</v>
      </c>
      <c r="BX27" s="69">
        <f>IF(Assumptions!$C$27&gt;BW27+12,BW27+12,Assumptions!$C$27)</f>
        <v>30</v>
      </c>
      <c r="BY27" s="69">
        <f>IF(Assumptions!$C$27&gt;BX27+12,BX27+12,Assumptions!$C$27)</f>
        <v>42</v>
      </c>
      <c r="BZ27" s="69">
        <f>IF(Assumptions!$C$27&gt;BY27+12,BY27+12,Assumptions!$C$27)</f>
        <v>54</v>
      </c>
      <c r="CA27" s="69">
        <f>IF(Assumptions!$C$27&gt;BZ27+12,BZ27+12,Assumptions!$C$27)</f>
        <v>60</v>
      </c>
      <c r="CB27" s="69">
        <f>IF(Assumptions!$C$27&gt;CA27+12,CA27+12,Assumptions!$C$27)</f>
        <v>60</v>
      </c>
      <c r="CC27" s="69">
        <f>IF(Assumptions!$C$27&gt;CB27+12,CB27+12,Assumptions!$C$27)</f>
        <v>60</v>
      </c>
      <c r="CD27" s="50" t="str">
        <f t="shared" si="9"/>
        <v>Jul</v>
      </c>
      <c r="CE27" s="69">
        <f>IF(Assumptions!$C$27&gt;6,6,Assumptions!$C$27)</f>
        <v>6</v>
      </c>
      <c r="CF27" s="69">
        <f>IF(Assumptions!$C$27&gt;CE27+12,CE27+12,Assumptions!$C$27)</f>
        <v>18</v>
      </c>
      <c r="CG27" s="69">
        <f>IF(Assumptions!$C$27&gt;CF27+12,CF27+12,Assumptions!$C$27)</f>
        <v>30</v>
      </c>
      <c r="CH27" s="69">
        <f>IF(Assumptions!$C$27&gt;CG27+12,CG27+12,Assumptions!$C$27)</f>
        <v>42</v>
      </c>
      <c r="CI27" s="69">
        <f>IF(Assumptions!$C$27&gt;CH27+12,CH27+12,Assumptions!$C$27)</f>
        <v>54</v>
      </c>
      <c r="CJ27" s="69">
        <f>IF(Assumptions!$C$27&gt;CI27+12,CI27+12,Assumptions!$C$27)</f>
        <v>60</v>
      </c>
      <c r="CK27" s="69">
        <f>IF(Assumptions!$C$27&gt;CJ27+12,CJ27+12,Assumptions!$C$27)</f>
        <v>60</v>
      </c>
      <c r="CL27" s="69">
        <f>IF(Assumptions!$C$27&gt;CK27+12,CK27+12,Assumptions!$C$27)</f>
        <v>60</v>
      </c>
    </row>
    <row r="28" spans="1:90" ht="13.7" customHeight="1">
      <c r="A28" s="50" t="str">
        <f t="shared" si="0"/>
        <v>Aug</v>
      </c>
      <c r="B28" s="41">
        <f>IF(Assumptions!$C$27&gt;5,5,Assumptions!$C$27)</f>
        <v>5</v>
      </c>
      <c r="C28" s="41">
        <f>IF(Assumptions!$C$27&gt;B28+12,B28+12,Assumptions!$C$27)</f>
        <v>17</v>
      </c>
      <c r="D28" s="41">
        <f>IF(Assumptions!$C$27&gt;C28+12,C28+12,Assumptions!$C$27)</f>
        <v>29</v>
      </c>
      <c r="E28" s="41">
        <f>IF(Assumptions!$C$27&gt;D28+12,D28+12,Assumptions!$C$27)</f>
        <v>41</v>
      </c>
      <c r="F28" s="41">
        <f>IF(Assumptions!$C$27&gt;E28+12,E28+12,Assumptions!$C$27)</f>
        <v>53</v>
      </c>
      <c r="G28" s="41">
        <f>IF(Assumptions!$C$27&gt;F28+12,F28+12,Assumptions!$C$27)</f>
        <v>60</v>
      </c>
      <c r="H28" s="41">
        <f>IF(Assumptions!$C$27&gt;G28+12,G28+12,Assumptions!$C$27)</f>
        <v>60</v>
      </c>
      <c r="I28" s="41">
        <f>IF(Assumptions!$C$27&gt;H28+12,H28+12,Assumptions!$C$27)</f>
        <v>60</v>
      </c>
      <c r="J28" s="68" t="str">
        <f t="shared" si="1"/>
        <v>Aug</v>
      </c>
      <c r="K28" s="41">
        <f>IF(Assumptions!$C$27&gt;5,5,Assumptions!$C$27)</f>
        <v>5</v>
      </c>
      <c r="L28" s="69">
        <f>IF(Assumptions!$C$27&gt;K28+12,K28+12,Assumptions!$C$27)</f>
        <v>17</v>
      </c>
      <c r="M28" s="69">
        <f>IF(Assumptions!$C$27&gt;L28+12,L28+12,Assumptions!$C$27)</f>
        <v>29</v>
      </c>
      <c r="N28" s="69">
        <f>IF(Assumptions!$C$27&gt;M28+12,M28+12,Assumptions!$C$27)</f>
        <v>41</v>
      </c>
      <c r="O28" s="69">
        <f>IF(Assumptions!$C$27&gt;N28+12,N28+12,Assumptions!$C$27)</f>
        <v>53</v>
      </c>
      <c r="P28" s="69">
        <f>IF(Assumptions!$C$27&gt;O28+12,O28+12,Assumptions!$C$27)</f>
        <v>60</v>
      </c>
      <c r="Q28" s="69">
        <f>IF(Assumptions!$C$27&gt;P28+12,P28+12,Assumptions!$C$27)</f>
        <v>60</v>
      </c>
      <c r="R28" s="69">
        <f>IF(Assumptions!$C$27&gt;Q28+12,Q28+12,Assumptions!$C$27)</f>
        <v>60</v>
      </c>
      <c r="S28" s="50" t="str">
        <f t="shared" si="2"/>
        <v>Aug</v>
      </c>
      <c r="T28" s="69">
        <f>IF(Assumptions!$C$27&gt;5,5,Assumptions!$C$27)</f>
        <v>5</v>
      </c>
      <c r="U28" s="69">
        <f>IF(Assumptions!$C$27&gt;T28+12,T28+12,Assumptions!$C$27)</f>
        <v>17</v>
      </c>
      <c r="V28" s="69">
        <f>IF(Assumptions!$C$27&gt;U28+12,U28+12,Assumptions!$C$27)</f>
        <v>29</v>
      </c>
      <c r="W28" s="69">
        <f>IF(Assumptions!$C$27&gt;V28+12,V28+12,Assumptions!$C$27)</f>
        <v>41</v>
      </c>
      <c r="X28" s="69">
        <f>IF(Assumptions!$C$27&gt;W28+12,W28+12,Assumptions!$C$27)</f>
        <v>53</v>
      </c>
      <c r="Y28" s="69">
        <f>IF(Assumptions!$C$27&gt;X28+12,X28+12,Assumptions!$C$27)</f>
        <v>60</v>
      </c>
      <c r="Z28" s="69">
        <f>IF(Assumptions!$C$27&gt;Y28+12,Y28+12,Assumptions!$C$27)</f>
        <v>60</v>
      </c>
      <c r="AA28" s="69">
        <f>IF(Assumptions!$C$27&gt;Z28+12,Z28+12,Assumptions!$C$27)</f>
        <v>60</v>
      </c>
      <c r="AB28" s="50" t="str">
        <f t="shared" si="3"/>
        <v>Aug</v>
      </c>
      <c r="AC28" s="69">
        <f>IF(Assumptions!$C$27&gt;5,5,Assumptions!$C$27)</f>
        <v>5</v>
      </c>
      <c r="AD28" s="69">
        <f>IF(Assumptions!$C$27&gt;AC28+12,AC28+12,Assumptions!$C$27)</f>
        <v>17</v>
      </c>
      <c r="AE28" s="69">
        <f>IF(Assumptions!$C$27&gt;AD28+12,AD28+12,Assumptions!$C$27)</f>
        <v>29</v>
      </c>
      <c r="AF28" s="69">
        <f>IF(Assumptions!$C$27&gt;AE28+12,AE28+12,Assumptions!$C$27)</f>
        <v>41</v>
      </c>
      <c r="AG28" s="69">
        <f>IF(Assumptions!$C$27&gt;AF28+12,AF28+12,Assumptions!$C$27)</f>
        <v>53</v>
      </c>
      <c r="AH28" s="69">
        <f>IF(Assumptions!$C$27&gt;AG28+12,AG28+12,Assumptions!$C$27)</f>
        <v>60</v>
      </c>
      <c r="AI28" s="69">
        <f>IF(Assumptions!$C$27&gt;AH28+12,AH28+12,Assumptions!$C$27)</f>
        <v>60</v>
      </c>
      <c r="AJ28" s="69">
        <f>IF(Assumptions!$C$27&gt;AI28+12,AI28+12,Assumptions!$C$27)</f>
        <v>60</v>
      </c>
      <c r="AK28" s="50" t="str">
        <f t="shared" si="4"/>
        <v>Aug</v>
      </c>
      <c r="AL28" s="69">
        <f>IF(Assumptions!$C$27&gt;5,5,Assumptions!$C$27)</f>
        <v>5</v>
      </c>
      <c r="AM28" s="69">
        <f>IF(Assumptions!$C$27&gt;AL28+12,AL28+12,Assumptions!$C$27)</f>
        <v>17</v>
      </c>
      <c r="AN28" s="69">
        <f>IF(Assumptions!$C$27&gt;AM28+12,AM28+12,Assumptions!$C$27)</f>
        <v>29</v>
      </c>
      <c r="AO28" s="69">
        <f>IF(Assumptions!$C$27&gt;AN28+12,AN28+12,Assumptions!$C$27)</f>
        <v>41</v>
      </c>
      <c r="AP28" s="69">
        <f>IF(Assumptions!$C$27&gt;AO28+12,AO28+12,Assumptions!$C$27)</f>
        <v>53</v>
      </c>
      <c r="AQ28" s="69">
        <f>IF(Assumptions!$C$27&gt;AP28+12,AP28+12,Assumptions!$C$27)</f>
        <v>60</v>
      </c>
      <c r="AR28" s="69">
        <f>IF(Assumptions!$C$27&gt;AQ28+12,AQ28+12,Assumptions!$C$27)</f>
        <v>60</v>
      </c>
      <c r="AS28" s="69">
        <f>IF(Assumptions!$C$27&gt;AR28+12,AR28+12,Assumptions!$C$27)</f>
        <v>60</v>
      </c>
      <c r="AT28" s="50" t="str">
        <f t="shared" si="5"/>
        <v>Aug</v>
      </c>
      <c r="AU28" s="69">
        <f>IF(Assumptions!$C$27&gt;5,5,Assumptions!$C$27)</f>
        <v>5</v>
      </c>
      <c r="AV28" s="69">
        <f>IF(Assumptions!$C$27&gt;AU28+12,AU28+12,Assumptions!$C$27)</f>
        <v>17</v>
      </c>
      <c r="AW28" s="69">
        <f>IF(Assumptions!$C$27&gt;AV28+12,AV28+12,Assumptions!$C$27)</f>
        <v>29</v>
      </c>
      <c r="AX28" s="69">
        <f>IF(Assumptions!$C$27&gt;AW28+12,AW28+12,Assumptions!$C$27)</f>
        <v>41</v>
      </c>
      <c r="AY28" s="69">
        <f>IF(Assumptions!$C$27&gt;AX28+12,AX28+12,Assumptions!$C$27)</f>
        <v>53</v>
      </c>
      <c r="AZ28" s="69">
        <f>IF(Assumptions!$C$27&gt;AY28+12,AY28+12,Assumptions!$C$27)</f>
        <v>60</v>
      </c>
      <c r="BA28" s="69">
        <f>IF(Assumptions!$C$27&gt;AZ28+12,AZ28+12,Assumptions!$C$27)</f>
        <v>60</v>
      </c>
      <c r="BB28" s="69">
        <f>IF(Assumptions!$C$27&gt;BA28+12,BA28+12,Assumptions!$C$27)</f>
        <v>60</v>
      </c>
      <c r="BC28" s="50" t="str">
        <f t="shared" si="6"/>
        <v>Aug</v>
      </c>
      <c r="BD28" s="69">
        <f>IF(Assumptions!$C$27&gt;5,5,Assumptions!$C$27)</f>
        <v>5</v>
      </c>
      <c r="BE28" s="69">
        <f>IF(Assumptions!$C$27&gt;BD28+12,BD28+12,Assumptions!$C$27)</f>
        <v>17</v>
      </c>
      <c r="BF28" s="69">
        <f>IF(Assumptions!$C$27&gt;BE28+12,BE28+12,Assumptions!$C$27)</f>
        <v>29</v>
      </c>
      <c r="BG28" s="69">
        <f>IF(Assumptions!$C$27&gt;BF28+12,BF28+12,Assumptions!$C$27)</f>
        <v>41</v>
      </c>
      <c r="BH28" s="69">
        <f>IF(Assumptions!$C$27&gt;BG28+12,BG28+12,Assumptions!$C$27)</f>
        <v>53</v>
      </c>
      <c r="BI28" s="69">
        <f>IF(Assumptions!$C$27&gt;BH28+12,BH28+12,Assumptions!$C$27)</f>
        <v>60</v>
      </c>
      <c r="BJ28" s="69">
        <f>IF(Assumptions!$C$27&gt;BI28+12,BI28+12,Assumptions!$C$27)</f>
        <v>60</v>
      </c>
      <c r="BK28" s="69">
        <f>IF(Assumptions!$C$27&gt;BJ28+12,BJ28+12,Assumptions!$C$27)</f>
        <v>60</v>
      </c>
      <c r="BL28" s="50" t="str">
        <f t="shared" si="7"/>
        <v>Aug</v>
      </c>
      <c r="BM28" s="69">
        <f>IF(Assumptions!$C$27&gt;5,5,Assumptions!$C$27)</f>
        <v>5</v>
      </c>
      <c r="BN28" s="69">
        <f>IF(Assumptions!$C$27&gt;BM28+12,BM28+12,Assumptions!$C$27)</f>
        <v>17</v>
      </c>
      <c r="BO28" s="69">
        <f>IF(Assumptions!$C$27&gt;BN28+12,BN28+12,Assumptions!$C$27)</f>
        <v>29</v>
      </c>
      <c r="BP28" s="69">
        <f>IF(Assumptions!$C$27&gt;BO28+12,BO28+12,Assumptions!$C$27)</f>
        <v>41</v>
      </c>
      <c r="BQ28" s="69">
        <f>IF(Assumptions!$C$27&gt;BP28+12,BP28+12,Assumptions!$C$27)</f>
        <v>53</v>
      </c>
      <c r="BR28" s="69">
        <f>IF(Assumptions!$C$27&gt;BQ28+12,BQ28+12,Assumptions!$C$27)</f>
        <v>60</v>
      </c>
      <c r="BS28" s="69">
        <f>IF(Assumptions!$C$27&gt;BR28+12,BR28+12,Assumptions!$C$27)</f>
        <v>60</v>
      </c>
      <c r="BT28" s="69">
        <f>IF(Assumptions!$C$27&gt;BS28+12,BS28+12,Assumptions!$C$27)</f>
        <v>60</v>
      </c>
      <c r="BU28" s="50" t="str">
        <f t="shared" si="8"/>
        <v>Aug</v>
      </c>
      <c r="BV28" s="69">
        <f>IF(Assumptions!$C$27&gt;5,5,Assumptions!$C$27)</f>
        <v>5</v>
      </c>
      <c r="BW28" s="69">
        <f>IF(Assumptions!$C$27&gt;BV28+12,BV28+12,Assumptions!$C$27)</f>
        <v>17</v>
      </c>
      <c r="BX28" s="69">
        <f>IF(Assumptions!$C$27&gt;BW28+12,BW28+12,Assumptions!$C$27)</f>
        <v>29</v>
      </c>
      <c r="BY28" s="69">
        <f>IF(Assumptions!$C$27&gt;BX28+12,BX28+12,Assumptions!$C$27)</f>
        <v>41</v>
      </c>
      <c r="BZ28" s="69">
        <f>IF(Assumptions!$C$27&gt;BY28+12,BY28+12,Assumptions!$C$27)</f>
        <v>53</v>
      </c>
      <c r="CA28" s="69">
        <f>IF(Assumptions!$C$27&gt;BZ28+12,BZ28+12,Assumptions!$C$27)</f>
        <v>60</v>
      </c>
      <c r="CB28" s="69">
        <f>IF(Assumptions!$C$27&gt;CA28+12,CA28+12,Assumptions!$C$27)</f>
        <v>60</v>
      </c>
      <c r="CC28" s="69">
        <f>IF(Assumptions!$C$27&gt;CB28+12,CB28+12,Assumptions!$C$27)</f>
        <v>60</v>
      </c>
      <c r="CD28" s="50" t="str">
        <f t="shared" si="9"/>
        <v>Aug</v>
      </c>
      <c r="CE28" s="69">
        <f>IF(Assumptions!$C$27&gt;5,5,Assumptions!$C$27)</f>
        <v>5</v>
      </c>
      <c r="CF28" s="69">
        <f>IF(Assumptions!$C$27&gt;CE28+12,CE28+12,Assumptions!$C$27)</f>
        <v>17</v>
      </c>
      <c r="CG28" s="69">
        <f>IF(Assumptions!$C$27&gt;CF28+12,CF28+12,Assumptions!$C$27)</f>
        <v>29</v>
      </c>
      <c r="CH28" s="69">
        <f>IF(Assumptions!$C$27&gt;CG28+12,CG28+12,Assumptions!$C$27)</f>
        <v>41</v>
      </c>
      <c r="CI28" s="69">
        <f>IF(Assumptions!$C$27&gt;CH28+12,CH28+12,Assumptions!$C$27)</f>
        <v>53</v>
      </c>
      <c r="CJ28" s="69">
        <f>IF(Assumptions!$C$27&gt;CI28+12,CI28+12,Assumptions!$C$27)</f>
        <v>60</v>
      </c>
      <c r="CK28" s="69">
        <f>IF(Assumptions!$C$27&gt;CJ28+12,CJ28+12,Assumptions!$C$27)</f>
        <v>60</v>
      </c>
      <c r="CL28" s="69">
        <f>IF(Assumptions!$C$27&gt;CK28+12,CK28+12,Assumptions!$C$27)</f>
        <v>60</v>
      </c>
    </row>
    <row r="29" spans="1:90" ht="13.7" customHeight="1">
      <c r="A29" s="50" t="str">
        <f t="shared" si="0"/>
        <v>Sep</v>
      </c>
      <c r="B29" s="41">
        <f>IF(Assumptions!$C$27&gt;4,4,Assumptions!$C$27)</f>
        <v>4</v>
      </c>
      <c r="C29" s="41">
        <f>IF(Assumptions!$C$27&gt;B29+12,B29+12,Assumptions!$C$27)</f>
        <v>16</v>
      </c>
      <c r="D29" s="41">
        <f>IF(Assumptions!$C$27&gt;C29+12,C29+12,Assumptions!$C$27)</f>
        <v>28</v>
      </c>
      <c r="E29" s="41">
        <f>IF(Assumptions!$C$27&gt;D29+12,D29+12,Assumptions!$C$27)</f>
        <v>40</v>
      </c>
      <c r="F29" s="41">
        <f>IF(Assumptions!$C$27&gt;E29+12,E29+12,Assumptions!$C$27)</f>
        <v>52</v>
      </c>
      <c r="G29" s="41">
        <f>IF(Assumptions!$C$27&gt;F29+12,F29+12,Assumptions!$C$27)</f>
        <v>60</v>
      </c>
      <c r="H29" s="41">
        <f>IF(Assumptions!$C$27&gt;G29+12,G29+12,Assumptions!$C$27)</f>
        <v>60</v>
      </c>
      <c r="I29" s="41">
        <f>IF(Assumptions!$C$27&gt;H29+12,H29+12,Assumptions!$C$27)</f>
        <v>60</v>
      </c>
      <c r="J29" s="68" t="str">
        <f t="shared" si="1"/>
        <v>Sep</v>
      </c>
      <c r="K29" s="41">
        <f>IF(Assumptions!$C$27&gt;4,4,Assumptions!$C$27)</f>
        <v>4</v>
      </c>
      <c r="L29" s="69">
        <f>IF(Assumptions!$C$27&gt;K29+12,K29+12,Assumptions!$C$27)</f>
        <v>16</v>
      </c>
      <c r="M29" s="69">
        <f>IF(Assumptions!$C$27&gt;L29+12,L29+12,Assumptions!$C$27)</f>
        <v>28</v>
      </c>
      <c r="N29" s="69">
        <f>IF(Assumptions!$C$27&gt;M29+12,M29+12,Assumptions!$C$27)</f>
        <v>40</v>
      </c>
      <c r="O29" s="69">
        <f>IF(Assumptions!$C$27&gt;N29+12,N29+12,Assumptions!$C$27)</f>
        <v>52</v>
      </c>
      <c r="P29" s="69">
        <f>IF(Assumptions!$C$27&gt;O29+12,O29+12,Assumptions!$C$27)</f>
        <v>60</v>
      </c>
      <c r="Q29" s="69">
        <f>IF(Assumptions!$C$27&gt;P29+12,P29+12,Assumptions!$C$27)</f>
        <v>60</v>
      </c>
      <c r="R29" s="69">
        <f>IF(Assumptions!$C$27&gt;Q29+12,Q29+12,Assumptions!$C$27)</f>
        <v>60</v>
      </c>
      <c r="S29" s="50" t="str">
        <f t="shared" si="2"/>
        <v>Sep</v>
      </c>
      <c r="T29" s="69">
        <f>IF(Assumptions!$C$27&gt;4,4,Assumptions!$C$27)</f>
        <v>4</v>
      </c>
      <c r="U29" s="69">
        <f>IF(Assumptions!$C$27&gt;T29+12,T29+12,Assumptions!$C$27)</f>
        <v>16</v>
      </c>
      <c r="V29" s="69">
        <f>IF(Assumptions!$C$27&gt;U29+12,U29+12,Assumptions!$C$27)</f>
        <v>28</v>
      </c>
      <c r="W29" s="69">
        <f>IF(Assumptions!$C$27&gt;V29+12,V29+12,Assumptions!$C$27)</f>
        <v>40</v>
      </c>
      <c r="X29" s="69">
        <f>IF(Assumptions!$C$27&gt;W29+12,W29+12,Assumptions!$C$27)</f>
        <v>52</v>
      </c>
      <c r="Y29" s="69">
        <f>IF(Assumptions!$C$27&gt;X29+12,X29+12,Assumptions!$C$27)</f>
        <v>60</v>
      </c>
      <c r="Z29" s="69">
        <f>IF(Assumptions!$C$27&gt;Y29+12,Y29+12,Assumptions!$C$27)</f>
        <v>60</v>
      </c>
      <c r="AA29" s="69">
        <f>IF(Assumptions!$C$27&gt;Z29+12,Z29+12,Assumptions!$C$27)</f>
        <v>60</v>
      </c>
      <c r="AB29" s="50" t="str">
        <f t="shared" si="3"/>
        <v>Sep</v>
      </c>
      <c r="AC29" s="69">
        <f>IF(Assumptions!$C$27&gt;4,4,Assumptions!$C$27)</f>
        <v>4</v>
      </c>
      <c r="AD29" s="69">
        <f>IF(Assumptions!$C$27&gt;AC29+12,AC29+12,Assumptions!$C$27)</f>
        <v>16</v>
      </c>
      <c r="AE29" s="69">
        <f>IF(Assumptions!$C$27&gt;AD29+12,AD29+12,Assumptions!$C$27)</f>
        <v>28</v>
      </c>
      <c r="AF29" s="69">
        <f>IF(Assumptions!$C$27&gt;AE29+12,AE29+12,Assumptions!$C$27)</f>
        <v>40</v>
      </c>
      <c r="AG29" s="69">
        <f>IF(Assumptions!$C$27&gt;AF29+12,AF29+12,Assumptions!$C$27)</f>
        <v>52</v>
      </c>
      <c r="AH29" s="69">
        <f>IF(Assumptions!$C$27&gt;AG29+12,AG29+12,Assumptions!$C$27)</f>
        <v>60</v>
      </c>
      <c r="AI29" s="69">
        <f>IF(Assumptions!$C$27&gt;AH29+12,AH29+12,Assumptions!$C$27)</f>
        <v>60</v>
      </c>
      <c r="AJ29" s="69">
        <f>IF(Assumptions!$C$27&gt;AI29+12,AI29+12,Assumptions!$C$27)</f>
        <v>60</v>
      </c>
      <c r="AK29" s="50" t="str">
        <f t="shared" si="4"/>
        <v>Sep</v>
      </c>
      <c r="AL29" s="69">
        <f>IF(Assumptions!$C$27&gt;4,4,Assumptions!$C$27)</f>
        <v>4</v>
      </c>
      <c r="AM29" s="69">
        <f>IF(Assumptions!$C$27&gt;AL29+12,AL29+12,Assumptions!$C$27)</f>
        <v>16</v>
      </c>
      <c r="AN29" s="69">
        <f>IF(Assumptions!$C$27&gt;AM29+12,AM29+12,Assumptions!$C$27)</f>
        <v>28</v>
      </c>
      <c r="AO29" s="69">
        <f>IF(Assumptions!$C$27&gt;AN29+12,AN29+12,Assumptions!$C$27)</f>
        <v>40</v>
      </c>
      <c r="AP29" s="69">
        <f>IF(Assumptions!$C$27&gt;AO29+12,AO29+12,Assumptions!$C$27)</f>
        <v>52</v>
      </c>
      <c r="AQ29" s="69">
        <f>IF(Assumptions!$C$27&gt;AP29+12,AP29+12,Assumptions!$C$27)</f>
        <v>60</v>
      </c>
      <c r="AR29" s="69">
        <f>IF(Assumptions!$C$27&gt;AQ29+12,AQ29+12,Assumptions!$C$27)</f>
        <v>60</v>
      </c>
      <c r="AS29" s="69">
        <f>IF(Assumptions!$C$27&gt;AR29+12,AR29+12,Assumptions!$C$27)</f>
        <v>60</v>
      </c>
      <c r="AT29" s="50" t="str">
        <f t="shared" si="5"/>
        <v>Sep</v>
      </c>
      <c r="AU29" s="69">
        <f>IF(Assumptions!$C$27&gt;4,4,Assumptions!$C$27)</f>
        <v>4</v>
      </c>
      <c r="AV29" s="69">
        <f>IF(Assumptions!$C$27&gt;AU29+12,AU29+12,Assumptions!$C$27)</f>
        <v>16</v>
      </c>
      <c r="AW29" s="69">
        <f>IF(Assumptions!$C$27&gt;AV29+12,AV29+12,Assumptions!$C$27)</f>
        <v>28</v>
      </c>
      <c r="AX29" s="69">
        <f>IF(Assumptions!$C$27&gt;AW29+12,AW29+12,Assumptions!$C$27)</f>
        <v>40</v>
      </c>
      <c r="AY29" s="69">
        <f>IF(Assumptions!$C$27&gt;AX29+12,AX29+12,Assumptions!$C$27)</f>
        <v>52</v>
      </c>
      <c r="AZ29" s="69">
        <f>IF(Assumptions!$C$27&gt;AY29+12,AY29+12,Assumptions!$C$27)</f>
        <v>60</v>
      </c>
      <c r="BA29" s="69">
        <f>IF(Assumptions!$C$27&gt;AZ29+12,AZ29+12,Assumptions!$C$27)</f>
        <v>60</v>
      </c>
      <c r="BB29" s="69">
        <f>IF(Assumptions!$C$27&gt;BA29+12,BA29+12,Assumptions!$C$27)</f>
        <v>60</v>
      </c>
      <c r="BC29" s="50" t="str">
        <f t="shared" si="6"/>
        <v>Sep</v>
      </c>
      <c r="BD29" s="69">
        <f>IF(Assumptions!$C$27&gt;4,4,Assumptions!$C$27)</f>
        <v>4</v>
      </c>
      <c r="BE29" s="69">
        <f>IF(Assumptions!$C$27&gt;BD29+12,BD29+12,Assumptions!$C$27)</f>
        <v>16</v>
      </c>
      <c r="BF29" s="69">
        <f>IF(Assumptions!$C$27&gt;BE29+12,BE29+12,Assumptions!$C$27)</f>
        <v>28</v>
      </c>
      <c r="BG29" s="69">
        <f>IF(Assumptions!$C$27&gt;BF29+12,BF29+12,Assumptions!$C$27)</f>
        <v>40</v>
      </c>
      <c r="BH29" s="69">
        <f>IF(Assumptions!$C$27&gt;BG29+12,BG29+12,Assumptions!$C$27)</f>
        <v>52</v>
      </c>
      <c r="BI29" s="69">
        <f>IF(Assumptions!$C$27&gt;BH29+12,BH29+12,Assumptions!$C$27)</f>
        <v>60</v>
      </c>
      <c r="BJ29" s="69">
        <f>IF(Assumptions!$C$27&gt;BI29+12,BI29+12,Assumptions!$C$27)</f>
        <v>60</v>
      </c>
      <c r="BK29" s="69">
        <f>IF(Assumptions!$C$27&gt;BJ29+12,BJ29+12,Assumptions!$C$27)</f>
        <v>60</v>
      </c>
      <c r="BL29" s="50" t="str">
        <f t="shared" si="7"/>
        <v>Sep</v>
      </c>
      <c r="BM29" s="69">
        <f>IF(Assumptions!$C$27&gt;4,4,Assumptions!$C$27)</f>
        <v>4</v>
      </c>
      <c r="BN29" s="69">
        <f>IF(Assumptions!$C$27&gt;BM29+12,BM29+12,Assumptions!$C$27)</f>
        <v>16</v>
      </c>
      <c r="BO29" s="69">
        <f>IF(Assumptions!$C$27&gt;BN29+12,BN29+12,Assumptions!$C$27)</f>
        <v>28</v>
      </c>
      <c r="BP29" s="69">
        <f>IF(Assumptions!$C$27&gt;BO29+12,BO29+12,Assumptions!$C$27)</f>
        <v>40</v>
      </c>
      <c r="BQ29" s="69">
        <f>IF(Assumptions!$C$27&gt;BP29+12,BP29+12,Assumptions!$C$27)</f>
        <v>52</v>
      </c>
      <c r="BR29" s="69">
        <f>IF(Assumptions!$C$27&gt;BQ29+12,BQ29+12,Assumptions!$C$27)</f>
        <v>60</v>
      </c>
      <c r="BS29" s="69">
        <f>IF(Assumptions!$C$27&gt;BR29+12,BR29+12,Assumptions!$C$27)</f>
        <v>60</v>
      </c>
      <c r="BT29" s="69">
        <f>IF(Assumptions!$C$27&gt;BS29+12,BS29+12,Assumptions!$C$27)</f>
        <v>60</v>
      </c>
      <c r="BU29" s="50" t="str">
        <f t="shared" si="8"/>
        <v>Sep</v>
      </c>
      <c r="BV29" s="69">
        <f>IF(Assumptions!$C$27&gt;4,4,Assumptions!$C$27)</f>
        <v>4</v>
      </c>
      <c r="BW29" s="69">
        <f>IF(Assumptions!$C$27&gt;BV29+12,BV29+12,Assumptions!$C$27)</f>
        <v>16</v>
      </c>
      <c r="BX29" s="69">
        <f>IF(Assumptions!$C$27&gt;BW29+12,BW29+12,Assumptions!$C$27)</f>
        <v>28</v>
      </c>
      <c r="BY29" s="69">
        <f>IF(Assumptions!$C$27&gt;BX29+12,BX29+12,Assumptions!$C$27)</f>
        <v>40</v>
      </c>
      <c r="BZ29" s="69">
        <f>IF(Assumptions!$C$27&gt;BY29+12,BY29+12,Assumptions!$C$27)</f>
        <v>52</v>
      </c>
      <c r="CA29" s="69">
        <f>IF(Assumptions!$C$27&gt;BZ29+12,BZ29+12,Assumptions!$C$27)</f>
        <v>60</v>
      </c>
      <c r="CB29" s="69">
        <f>IF(Assumptions!$C$27&gt;CA29+12,CA29+12,Assumptions!$C$27)</f>
        <v>60</v>
      </c>
      <c r="CC29" s="69">
        <f>IF(Assumptions!$C$27&gt;CB29+12,CB29+12,Assumptions!$C$27)</f>
        <v>60</v>
      </c>
      <c r="CD29" s="50" t="str">
        <f t="shared" si="9"/>
        <v>Sep</v>
      </c>
      <c r="CE29" s="69">
        <f>IF(Assumptions!$C$27&gt;4,4,Assumptions!$C$27)</f>
        <v>4</v>
      </c>
      <c r="CF29" s="69">
        <f>IF(Assumptions!$C$27&gt;CE29+12,CE29+12,Assumptions!$C$27)</f>
        <v>16</v>
      </c>
      <c r="CG29" s="69">
        <f>IF(Assumptions!$C$27&gt;CF29+12,CF29+12,Assumptions!$C$27)</f>
        <v>28</v>
      </c>
      <c r="CH29" s="69">
        <f>IF(Assumptions!$C$27&gt;CG29+12,CG29+12,Assumptions!$C$27)</f>
        <v>40</v>
      </c>
      <c r="CI29" s="69">
        <f>IF(Assumptions!$C$27&gt;CH29+12,CH29+12,Assumptions!$C$27)</f>
        <v>52</v>
      </c>
      <c r="CJ29" s="69">
        <f>IF(Assumptions!$C$27&gt;CI29+12,CI29+12,Assumptions!$C$27)</f>
        <v>60</v>
      </c>
      <c r="CK29" s="69">
        <f>IF(Assumptions!$C$27&gt;CJ29+12,CJ29+12,Assumptions!$C$27)</f>
        <v>60</v>
      </c>
      <c r="CL29" s="69">
        <f>IF(Assumptions!$C$27&gt;CK29+12,CK29+12,Assumptions!$C$27)</f>
        <v>60</v>
      </c>
    </row>
    <row r="30" spans="1:90" ht="13.7" customHeight="1">
      <c r="A30" s="50" t="str">
        <f t="shared" si="0"/>
        <v>Oct</v>
      </c>
      <c r="B30" s="41">
        <f>IF(Assumptions!$C$27&gt;3,3,Assumptions!$C$27)</f>
        <v>3</v>
      </c>
      <c r="C30" s="41">
        <f>IF(Assumptions!$C$27&gt;B30+12,B30+12,Assumptions!$C$27)</f>
        <v>15</v>
      </c>
      <c r="D30" s="41">
        <f>IF(Assumptions!$C$27&gt;C30+12,C30+12,Assumptions!$C$27)</f>
        <v>27</v>
      </c>
      <c r="E30" s="41">
        <f>IF(Assumptions!$C$27&gt;D30+12,D30+12,Assumptions!$C$27)</f>
        <v>39</v>
      </c>
      <c r="F30" s="41">
        <f>IF(Assumptions!$C$27&gt;E30+12,E30+12,Assumptions!$C$27)</f>
        <v>51</v>
      </c>
      <c r="G30" s="41">
        <f>IF(Assumptions!$C$27&gt;F30+12,F30+12,Assumptions!$C$27)</f>
        <v>60</v>
      </c>
      <c r="H30" s="41">
        <f>IF(Assumptions!$C$27&gt;G30+12,G30+12,Assumptions!$C$27)</f>
        <v>60</v>
      </c>
      <c r="I30" s="41">
        <f>IF(Assumptions!$C$27&gt;H30+12,H30+12,Assumptions!$C$27)</f>
        <v>60</v>
      </c>
      <c r="J30" s="68" t="str">
        <f t="shared" si="1"/>
        <v>Oct</v>
      </c>
      <c r="K30" s="41">
        <f>IF(Assumptions!$C$27&gt;3,3,Assumptions!$C$27)</f>
        <v>3</v>
      </c>
      <c r="L30" s="69">
        <f>IF(Assumptions!$C$27&gt;K30+12,K30+12,Assumptions!$C$27)</f>
        <v>15</v>
      </c>
      <c r="M30" s="69">
        <f>IF(Assumptions!$C$27&gt;L30+12,L30+12,Assumptions!$C$27)</f>
        <v>27</v>
      </c>
      <c r="N30" s="69">
        <f>IF(Assumptions!$C$27&gt;M30+12,M30+12,Assumptions!$C$27)</f>
        <v>39</v>
      </c>
      <c r="O30" s="69">
        <f>IF(Assumptions!$C$27&gt;N30+12,N30+12,Assumptions!$C$27)</f>
        <v>51</v>
      </c>
      <c r="P30" s="69">
        <f>IF(Assumptions!$C$27&gt;O30+12,O30+12,Assumptions!$C$27)</f>
        <v>60</v>
      </c>
      <c r="Q30" s="69">
        <f>IF(Assumptions!$C$27&gt;P30+12,P30+12,Assumptions!$C$27)</f>
        <v>60</v>
      </c>
      <c r="R30" s="69">
        <f>IF(Assumptions!$C$27&gt;Q30+12,Q30+12,Assumptions!$C$27)</f>
        <v>60</v>
      </c>
      <c r="S30" s="50" t="str">
        <f t="shared" si="2"/>
        <v>Oct</v>
      </c>
      <c r="T30" s="69">
        <f>IF(Assumptions!$C$27&gt;3,3,Assumptions!$C$27)</f>
        <v>3</v>
      </c>
      <c r="U30" s="69">
        <f>IF(Assumptions!$C$27&gt;T30+12,T30+12,Assumptions!$C$27)</f>
        <v>15</v>
      </c>
      <c r="V30" s="69">
        <f>IF(Assumptions!$C$27&gt;U30+12,U30+12,Assumptions!$C$27)</f>
        <v>27</v>
      </c>
      <c r="W30" s="69">
        <f>IF(Assumptions!$C$27&gt;V30+12,V30+12,Assumptions!$C$27)</f>
        <v>39</v>
      </c>
      <c r="X30" s="69">
        <f>IF(Assumptions!$C$27&gt;W30+12,W30+12,Assumptions!$C$27)</f>
        <v>51</v>
      </c>
      <c r="Y30" s="69">
        <f>IF(Assumptions!$C$27&gt;X30+12,X30+12,Assumptions!$C$27)</f>
        <v>60</v>
      </c>
      <c r="Z30" s="69">
        <f>IF(Assumptions!$C$27&gt;Y30+12,Y30+12,Assumptions!$C$27)</f>
        <v>60</v>
      </c>
      <c r="AA30" s="69">
        <f>IF(Assumptions!$C$27&gt;Z30+12,Z30+12,Assumptions!$C$27)</f>
        <v>60</v>
      </c>
      <c r="AB30" s="50" t="str">
        <f t="shared" si="3"/>
        <v>Oct</v>
      </c>
      <c r="AC30" s="69">
        <f>IF(Assumptions!$C$27&gt;3,3,Assumptions!$C$27)</f>
        <v>3</v>
      </c>
      <c r="AD30" s="69">
        <f>IF(Assumptions!$C$27&gt;AC30+12,AC30+12,Assumptions!$C$27)</f>
        <v>15</v>
      </c>
      <c r="AE30" s="69">
        <f>IF(Assumptions!$C$27&gt;AD30+12,AD30+12,Assumptions!$C$27)</f>
        <v>27</v>
      </c>
      <c r="AF30" s="69">
        <f>IF(Assumptions!$C$27&gt;AE30+12,AE30+12,Assumptions!$C$27)</f>
        <v>39</v>
      </c>
      <c r="AG30" s="69">
        <f>IF(Assumptions!$C$27&gt;AF30+12,AF30+12,Assumptions!$C$27)</f>
        <v>51</v>
      </c>
      <c r="AH30" s="69">
        <f>IF(Assumptions!$C$27&gt;AG30+12,AG30+12,Assumptions!$C$27)</f>
        <v>60</v>
      </c>
      <c r="AI30" s="69">
        <f>IF(Assumptions!$C$27&gt;AH30+12,AH30+12,Assumptions!$C$27)</f>
        <v>60</v>
      </c>
      <c r="AJ30" s="69">
        <f>IF(Assumptions!$C$27&gt;AI30+12,AI30+12,Assumptions!$C$27)</f>
        <v>60</v>
      </c>
      <c r="AK30" s="50" t="str">
        <f t="shared" si="4"/>
        <v>Oct</v>
      </c>
      <c r="AL30" s="69">
        <f>IF(Assumptions!$C$27&gt;3,3,Assumptions!$C$27)</f>
        <v>3</v>
      </c>
      <c r="AM30" s="69">
        <f>IF(Assumptions!$C$27&gt;AL30+12,AL30+12,Assumptions!$C$27)</f>
        <v>15</v>
      </c>
      <c r="AN30" s="69">
        <f>IF(Assumptions!$C$27&gt;AM30+12,AM30+12,Assumptions!$C$27)</f>
        <v>27</v>
      </c>
      <c r="AO30" s="69">
        <f>IF(Assumptions!$C$27&gt;AN30+12,AN30+12,Assumptions!$C$27)</f>
        <v>39</v>
      </c>
      <c r="AP30" s="69">
        <f>IF(Assumptions!$C$27&gt;AO30+12,AO30+12,Assumptions!$C$27)</f>
        <v>51</v>
      </c>
      <c r="AQ30" s="69">
        <f>IF(Assumptions!$C$27&gt;AP30+12,AP30+12,Assumptions!$C$27)</f>
        <v>60</v>
      </c>
      <c r="AR30" s="69">
        <f>IF(Assumptions!$C$27&gt;AQ30+12,AQ30+12,Assumptions!$C$27)</f>
        <v>60</v>
      </c>
      <c r="AS30" s="69">
        <f>IF(Assumptions!$C$27&gt;AR30+12,AR30+12,Assumptions!$C$27)</f>
        <v>60</v>
      </c>
      <c r="AT30" s="50" t="str">
        <f t="shared" si="5"/>
        <v>Oct</v>
      </c>
      <c r="AU30" s="69">
        <f>IF(Assumptions!$C$27&gt;3,3,Assumptions!$C$27)</f>
        <v>3</v>
      </c>
      <c r="AV30" s="69">
        <f>IF(Assumptions!$C$27&gt;AU30+12,AU30+12,Assumptions!$C$27)</f>
        <v>15</v>
      </c>
      <c r="AW30" s="69">
        <f>IF(Assumptions!$C$27&gt;AV30+12,AV30+12,Assumptions!$C$27)</f>
        <v>27</v>
      </c>
      <c r="AX30" s="69">
        <f>IF(Assumptions!$C$27&gt;AW30+12,AW30+12,Assumptions!$C$27)</f>
        <v>39</v>
      </c>
      <c r="AY30" s="69">
        <f>IF(Assumptions!$C$27&gt;AX30+12,AX30+12,Assumptions!$C$27)</f>
        <v>51</v>
      </c>
      <c r="AZ30" s="69">
        <f>IF(Assumptions!$C$27&gt;AY30+12,AY30+12,Assumptions!$C$27)</f>
        <v>60</v>
      </c>
      <c r="BA30" s="69">
        <f>IF(Assumptions!$C$27&gt;AZ30+12,AZ30+12,Assumptions!$C$27)</f>
        <v>60</v>
      </c>
      <c r="BB30" s="69">
        <f>IF(Assumptions!$C$27&gt;BA30+12,BA30+12,Assumptions!$C$27)</f>
        <v>60</v>
      </c>
      <c r="BC30" s="50" t="str">
        <f t="shared" si="6"/>
        <v>Oct</v>
      </c>
      <c r="BD30" s="69">
        <f>IF(Assumptions!$C$27&gt;3,3,Assumptions!$C$27)</f>
        <v>3</v>
      </c>
      <c r="BE30" s="69">
        <f>IF(Assumptions!$C$27&gt;BD30+12,BD30+12,Assumptions!$C$27)</f>
        <v>15</v>
      </c>
      <c r="BF30" s="69">
        <f>IF(Assumptions!$C$27&gt;BE30+12,BE30+12,Assumptions!$C$27)</f>
        <v>27</v>
      </c>
      <c r="BG30" s="69">
        <f>IF(Assumptions!$C$27&gt;BF30+12,BF30+12,Assumptions!$C$27)</f>
        <v>39</v>
      </c>
      <c r="BH30" s="69">
        <f>IF(Assumptions!$C$27&gt;BG30+12,BG30+12,Assumptions!$C$27)</f>
        <v>51</v>
      </c>
      <c r="BI30" s="69">
        <f>IF(Assumptions!$C$27&gt;BH30+12,BH30+12,Assumptions!$C$27)</f>
        <v>60</v>
      </c>
      <c r="BJ30" s="69">
        <f>IF(Assumptions!$C$27&gt;BI30+12,BI30+12,Assumptions!$C$27)</f>
        <v>60</v>
      </c>
      <c r="BK30" s="69">
        <f>IF(Assumptions!$C$27&gt;BJ30+12,BJ30+12,Assumptions!$C$27)</f>
        <v>60</v>
      </c>
      <c r="BL30" s="50" t="str">
        <f t="shared" si="7"/>
        <v>Oct</v>
      </c>
      <c r="BM30" s="69">
        <f>IF(Assumptions!$C$27&gt;3,3,Assumptions!$C$27)</f>
        <v>3</v>
      </c>
      <c r="BN30" s="69">
        <f>IF(Assumptions!$C$27&gt;BM30+12,BM30+12,Assumptions!$C$27)</f>
        <v>15</v>
      </c>
      <c r="BO30" s="69">
        <f>IF(Assumptions!$C$27&gt;BN30+12,BN30+12,Assumptions!$C$27)</f>
        <v>27</v>
      </c>
      <c r="BP30" s="69">
        <f>IF(Assumptions!$C$27&gt;BO30+12,BO30+12,Assumptions!$C$27)</f>
        <v>39</v>
      </c>
      <c r="BQ30" s="69">
        <f>IF(Assumptions!$C$27&gt;BP30+12,BP30+12,Assumptions!$C$27)</f>
        <v>51</v>
      </c>
      <c r="BR30" s="69">
        <f>IF(Assumptions!$C$27&gt;BQ30+12,BQ30+12,Assumptions!$C$27)</f>
        <v>60</v>
      </c>
      <c r="BS30" s="69">
        <f>IF(Assumptions!$C$27&gt;BR30+12,BR30+12,Assumptions!$C$27)</f>
        <v>60</v>
      </c>
      <c r="BT30" s="69">
        <f>IF(Assumptions!$C$27&gt;BS30+12,BS30+12,Assumptions!$C$27)</f>
        <v>60</v>
      </c>
      <c r="BU30" s="50" t="str">
        <f t="shared" si="8"/>
        <v>Oct</v>
      </c>
      <c r="BV30" s="69">
        <f>IF(Assumptions!$C$27&gt;3,3,Assumptions!$C$27)</f>
        <v>3</v>
      </c>
      <c r="BW30" s="69">
        <f>IF(Assumptions!$C$27&gt;BV30+12,BV30+12,Assumptions!$C$27)</f>
        <v>15</v>
      </c>
      <c r="BX30" s="69">
        <f>IF(Assumptions!$C$27&gt;BW30+12,BW30+12,Assumptions!$C$27)</f>
        <v>27</v>
      </c>
      <c r="BY30" s="69">
        <f>IF(Assumptions!$C$27&gt;BX30+12,BX30+12,Assumptions!$C$27)</f>
        <v>39</v>
      </c>
      <c r="BZ30" s="69">
        <f>IF(Assumptions!$C$27&gt;BY30+12,BY30+12,Assumptions!$C$27)</f>
        <v>51</v>
      </c>
      <c r="CA30" s="69">
        <f>IF(Assumptions!$C$27&gt;BZ30+12,BZ30+12,Assumptions!$C$27)</f>
        <v>60</v>
      </c>
      <c r="CB30" s="69">
        <f>IF(Assumptions!$C$27&gt;CA30+12,CA30+12,Assumptions!$C$27)</f>
        <v>60</v>
      </c>
      <c r="CC30" s="69">
        <f>IF(Assumptions!$C$27&gt;CB30+12,CB30+12,Assumptions!$C$27)</f>
        <v>60</v>
      </c>
      <c r="CD30" s="50" t="str">
        <f t="shared" si="9"/>
        <v>Oct</v>
      </c>
      <c r="CE30" s="69">
        <f>IF(Assumptions!$C$27&gt;3,3,Assumptions!$C$27)</f>
        <v>3</v>
      </c>
      <c r="CF30" s="69">
        <f>IF(Assumptions!$C$27&gt;CE30+12,CE30+12,Assumptions!$C$27)</f>
        <v>15</v>
      </c>
      <c r="CG30" s="69">
        <f>IF(Assumptions!$C$27&gt;CF30+12,CF30+12,Assumptions!$C$27)</f>
        <v>27</v>
      </c>
      <c r="CH30" s="69">
        <f>IF(Assumptions!$C$27&gt;CG30+12,CG30+12,Assumptions!$C$27)</f>
        <v>39</v>
      </c>
      <c r="CI30" s="69">
        <f>IF(Assumptions!$C$27&gt;CH30+12,CH30+12,Assumptions!$C$27)</f>
        <v>51</v>
      </c>
      <c r="CJ30" s="69">
        <f>IF(Assumptions!$C$27&gt;CI30+12,CI30+12,Assumptions!$C$27)</f>
        <v>60</v>
      </c>
      <c r="CK30" s="69">
        <f>IF(Assumptions!$C$27&gt;CJ30+12,CJ30+12,Assumptions!$C$27)</f>
        <v>60</v>
      </c>
      <c r="CL30" s="69">
        <f>IF(Assumptions!$C$27&gt;CK30+12,CK30+12,Assumptions!$C$27)</f>
        <v>60</v>
      </c>
    </row>
    <row r="31" spans="1:90" ht="13.7" customHeight="1">
      <c r="A31" s="50" t="str">
        <f t="shared" si="0"/>
        <v>Nov</v>
      </c>
      <c r="B31" s="41">
        <f>IF(Assumptions!$C$27&gt;2,2,Assumptions!$C$27)</f>
        <v>2</v>
      </c>
      <c r="C31" s="41">
        <f>IF(Assumptions!$C$27&gt;B31+12,B31+12,Assumptions!$C$27)</f>
        <v>14</v>
      </c>
      <c r="D31" s="41">
        <f>IF(Assumptions!$C$27&gt;C31+12,C31+12,Assumptions!$C$27)</f>
        <v>26</v>
      </c>
      <c r="E31" s="41">
        <f>IF(Assumptions!$C$27&gt;D31+12,D31+12,Assumptions!$C$27)</f>
        <v>38</v>
      </c>
      <c r="F31" s="41">
        <f>IF(Assumptions!$C$27&gt;E31+12,E31+12,Assumptions!$C$27)</f>
        <v>50</v>
      </c>
      <c r="G31" s="41">
        <f>IF(Assumptions!$C$27&gt;F31+12,F31+12,Assumptions!$C$27)</f>
        <v>60</v>
      </c>
      <c r="H31" s="41">
        <f>IF(Assumptions!$C$27&gt;G31+12,G31+12,Assumptions!$C$27)</f>
        <v>60</v>
      </c>
      <c r="I31" s="41">
        <f>IF(Assumptions!$C$27&gt;H31+12,H31+12,Assumptions!$C$27)</f>
        <v>60</v>
      </c>
      <c r="J31" s="68" t="str">
        <f t="shared" si="1"/>
        <v>Nov</v>
      </c>
      <c r="K31" s="41">
        <f>IF(Assumptions!$C$27&gt;2,2,Assumptions!$C$27)</f>
        <v>2</v>
      </c>
      <c r="L31" s="69">
        <f>IF(Assumptions!$C$27&gt;K31+12,K31+12,Assumptions!$C$27)</f>
        <v>14</v>
      </c>
      <c r="M31" s="69">
        <f>IF(Assumptions!$C$27&gt;L31+12,L31+12,Assumptions!$C$27)</f>
        <v>26</v>
      </c>
      <c r="N31" s="69">
        <f>IF(Assumptions!$C$27&gt;M31+12,M31+12,Assumptions!$C$27)</f>
        <v>38</v>
      </c>
      <c r="O31" s="69">
        <f>IF(Assumptions!$C$27&gt;N31+12,N31+12,Assumptions!$C$27)</f>
        <v>50</v>
      </c>
      <c r="P31" s="69">
        <f>IF(Assumptions!$C$27&gt;O31+12,O31+12,Assumptions!$C$27)</f>
        <v>60</v>
      </c>
      <c r="Q31" s="69">
        <f>IF(Assumptions!$C$27&gt;P31+12,P31+12,Assumptions!$C$27)</f>
        <v>60</v>
      </c>
      <c r="R31" s="69">
        <f>IF(Assumptions!$C$27&gt;Q31+12,Q31+12,Assumptions!$C$27)</f>
        <v>60</v>
      </c>
      <c r="S31" s="50" t="str">
        <f t="shared" si="2"/>
        <v>Nov</v>
      </c>
      <c r="T31" s="69">
        <f>IF(Assumptions!$C$27&gt;2,2,Assumptions!$C$27)</f>
        <v>2</v>
      </c>
      <c r="U31" s="69">
        <f>IF(Assumptions!$C$27&gt;T31+12,T31+12,Assumptions!$C$27)</f>
        <v>14</v>
      </c>
      <c r="V31" s="69">
        <f>IF(Assumptions!$C$27&gt;U31+12,U31+12,Assumptions!$C$27)</f>
        <v>26</v>
      </c>
      <c r="W31" s="69">
        <f>IF(Assumptions!$C$27&gt;V31+12,V31+12,Assumptions!$C$27)</f>
        <v>38</v>
      </c>
      <c r="X31" s="69">
        <f>IF(Assumptions!$C$27&gt;W31+12,W31+12,Assumptions!$C$27)</f>
        <v>50</v>
      </c>
      <c r="Y31" s="69">
        <f>IF(Assumptions!$C$27&gt;X31+12,X31+12,Assumptions!$C$27)</f>
        <v>60</v>
      </c>
      <c r="Z31" s="69">
        <f>IF(Assumptions!$C$27&gt;Y31+12,Y31+12,Assumptions!$C$27)</f>
        <v>60</v>
      </c>
      <c r="AA31" s="69">
        <f>IF(Assumptions!$C$27&gt;Z31+12,Z31+12,Assumptions!$C$27)</f>
        <v>60</v>
      </c>
      <c r="AB31" s="50" t="str">
        <f t="shared" si="3"/>
        <v>Nov</v>
      </c>
      <c r="AC31" s="69">
        <f>IF(Assumptions!$C$27&gt;2,2,Assumptions!$C$27)</f>
        <v>2</v>
      </c>
      <c r="AD31" s="69">
        <f>IF(Assumptions!$C$27&gt;AC31+12,AC31+12,Assumptions!$C$27)</f>
        <v>14</v>
      </c>
      <c r="AE31" s="69">
        <f>IF(Assumptions!$C$27&gt;AD31+12,AD31+12,Assumptions!$C$27)</f>
        <v>26</v>
      </c>
      <c r="AF31" s="69">
        <f>IF(Assumptions!$C$27&gt;AE31+12,AE31+12,Assumptions!$C$27)</f>
        <v>38</v>
      </c>
      <c r="AG31" s="69">
        <f>IF(Assumptions!$C$27&gt;AF31+12,AF31+12,Assumptions!$C$27)</f>
        <v>50</v>
      </c>
      <c r="AH31" s="69">
        <f>IF(Assumptions!$C$27&gt;AG31+12,AG31+12,Assumptions!$C$27)</f>
        <v>60</v>
      </c>
      <c r="AI31" s="69">
        <f>IF(Assumptions!$C$27&gt;AH31+12,AH31+12,Assumptions!$C$27)</f>
        <v>60</v>
      </c>
      <c r="AJ31" s="69">
        <f>IF(Assumptions!$C$27&gt;AI31+12,AI31+12,Assumptions!$C$27)</f>
        <v>60</v>
      </c>
      <c r="AK31" s="50" t="str">
        <f t="shared" si="4"/>
        <v>Nov</v>
      </c>
      <c r="AL31" s="69">
        <f>IF(Assumptions!$C$27&gt;2,2,Assumptions!$C$27)</f>
        <v>2</v>
      </c>
      <c r="AM31" s="69">
        <f>IF(Assumptions!$C$27&gt;AL31+12,AL31+12,Assumptions!$C$27)</f>
        <v>14</v>
      </c>
      <c r="AN31" s="69">
        <f>IF(Assumptions!$C$27&gt;AM31+12,AM31+12,Assumptions!$C$27)</f>
        <v>26</v>
      </c>
      <c r="AO31" s="69">
        <f>IF(Assumptions!$C$27&gt;AN31+12,AN31+12,Assumptions!$C$27)</f>
        <v>38</v>
      </c>
      <c r="AP31" s="69">
        <f>IF(Assumptions!$C$27&gt;AO31+12,AO31+12,Assumptions!$C$27)</f>
        <v>50</v>
      </c>
      <c r="AQ31" s="69">
        <f>IF(Assumptions!$C$27&gt;AP31+12,AP31+12,Assumptions!$C$27)</f>
        <v>60</v>
      </c>
      <c r="AR31" s="69">
        <f>IF(Assumptions!$C$27&gt;AQ31+12,AQ31+12,Assumptions!$C$27)</f>
        <v>60</v>
      </c>
      <c r="AS31" s="69">
        <f>IF(Assumptions!$C$27&gt;AR31+12,AR31+12,Assumptions!$C$27)</f>
        <v>60</v>
      </c>
      <c r="AT31" s="50" t="str">
        <f t="shared" si="5"/>
        <v>Nov</v>
      </c>
      <c r="AU31" s="69">
        <f>IF(Assumptions!$C$27&gt;2,2,Assumptions!$C$27)</f>
        <v>2</v>
      </c>
      <c r="AV31" s="69">
        <f>IF(Assumptions!$C$27&gt;AU31+12,AU31+12,Assumptions!$C$27)</f>
        <v>14</v>
      </c>
      <c r="AW31" s="69">
        <f>IF(Assumptions!$C$27&gt;AV31+12,AV31+12,Assumptions!$C$27)</f>
        <v>26</v>
      </c>
      <c r="AX31" s="69">
        <f>IF(Assumptions!$C$27&gt;AW31+12,AW31+12,Assumptions!$C$27)</f>
        <v>38</v>
      </c>
      <c r="AY31" s="69">
        <f>IF(Assumptions!$C$27&gt;AX31+12,AX31+12,Assumptions!$C$27)</f>
        <v>50</v>
      </c>
      <c r="AZ31" s="69">
        <f>IF(Assumptions!$C$27&gt;AY31+12,AY31+12,Assumptions!$C$27)</f>
        <v>60</v>
      </c>
      <c r="BA31" s="69">
        <f>IF(Assumptions!$C$27&gt;AZ31+12,AZ31+12,Assumptions!$C$27)</f>
        <v>60</v>
      </c>
      <c r="BB31" s="69">
        <f>IF(Assumptions!$C$27&gt;BA31+12,BA31+12,Assumptions!$C$27)</f>
        <v>60</v>
      </c>
      <c r="BC31" s="50" t="str">
        <f t="shared" si="6"/>
        <v>Nov</v>
      </c>
      <c r="BD31" s="69">
        <f>IF(Assumptions!$C$27&gt;2,2,Assumptions!$C$27)</f>
        <v>2</v>
      </c>
      <c r="BE31" s="69">
        <f>IF(Assumptions!$C$27&gt;BD31+12,BD31+12,Assumptions!$C$27)</f>
        <v>14</v>
      </c>
      <c r="BF31" s="69">
        <f>IF(Assumptions!$C$27&gt;BE31+12,BE31+12,Assumptions!$C$27)</f>
        <v>26</v>
      </c>
      <c r="BG31" s="69">
        <f>IF(Assumptions!$C$27&gt;BF31+12,BF31+12,Assumptions!$C$27)</f>
        <v>38</v>
      </c>
      <c r="BH31" s="69">
        <f>IF(Assumptions!$C$27&gt;BG31+12,BG31+12,Assumptions!$C$27)</f>
        <v>50</v>
      </c>
      <c r="BI31" s="69">
        <f>IF(Assumptions!$C$27&gt;BH31+12,BH31+12,Assumptions!$C$27)</f>
        <v>60</v>
      </c>
      <c r="BJ31" s="69">
        <f>IF(Assumptions!$C$27&gt;BI31+12,BI31+12,Assumptions!$C$27)</f>
        <v>60</v>
      </c>
      <c r="BK31" s="69">
        <f>IF(Assumptions!$C$27&gt;BJ31+12,BJ31+12,Assumptions!$C$27)</f>
        <v>60</v>
      </c>
      <c r="BL31" s="50" t="str">
        <f t="shared" si="7"/>
        <v>Nov</v>
      </c>
      <c r="BM31" s="69">
        <f>IF(Assumptions!$C$27&gt;2,2,Assumptions!$C$27)</f>
        <v>2</v>
      </c>
      <c r="BN31" s="69">
        <f>IF(Assumptions!$C$27&gt;BM31+12,BM31+12,Assumptions!$C$27)</f>
        <v>14</v>
      </c>
      <c r="BO31" s="69">
        <f>IF(Assumptions!$C$27&gt;BN31+12,BN31+12,Assumptions!$C$27)</f>
        <v>26</v>
      </c>
      <c r="BP31" s="69">
        <f>IF(Assumptions!$C$27&gt;BO31+12,BO31+12,Assumptions!$C$27)</f>
        <v>38</v>
      </c>
      <c r="BQ31" s="69">
        <f>IF(Assumptions!$C$27&gt;BP31+12,BP31+12,Assumptions!$C$27)</f>
        <v>50</v>
      </c>
      <c r="BR31" s="69">
        <f>IF(Assumptions!$C$27&gt;BQ31+12,BQ31+12,Assumptions!$C$27)</f>
        <v>60</v>
      </c>
      <c r="BS31" s="69">
        <f>IF(Assumptions!$C$27&gt;BR31+12,BR31+12,Assumptions!$C$27)</f>
        <v>60</v>
      </c>
      <c r="BT31" s="69">
        <f>IF(Assumptions!$C$27&gt;BS31+12,BS31+12,Assumptions!$C$27)</f>
        <v>60</v>
      </c>
      <c r="BU31" s="50" t="str">
        <f t="shared" si="8"/>
        <v>Nov</v>
      </c>
      <c r="BV31" s="69">
        <f>IF(Assumptions!$C$27&gt;2,2,Assumptions!$C$27)</f>
        <v>2</v>
      </c>
      <c r="BW31" s="69">
        <f>IF(Assumptions!$C$27&gt;BV31+12,BV31+12,Assumptions!$C$27)</f>
        <v>14</v>
      </c>
      <c r="BX31" s="69">
        <f>IF(Assumptions!$C$27&gt;BW31+12,BW31+12,Assumptions!$C$27)</f>
        <v>26</v>
      </c>
      <c r="BY31" s="69">
        <f>IF(Assumptions!$C$27&gt;BX31+12,BX31+12,Assumptions!$C$27)</f>
        <v>38</v>
      </c>
      <c r="BZ31" s="69">
        <f>IF(Assumptions!$C$27&gt;BY31+12,BY31+12,Assumptions!$C$27)</f>
        <v>50</v>
      </c>
      <c r="CA31" s="69">
        <f>IF(Assumptions!$C$27&gt;BZ31+12,BZ31+12,Assumptions!$C$27)</f>
        <v>60</v>
      </c>
      <c r="CB31" s="69">
        <f>IF(Assumptions!$C$27&gt;CA31+12,CA31+12,Assumptions!$C$27)</f>
        <v>60</v>
      </c>
      <c r="CC31" s="69">
        <f>IF(Assumptions!$C$27&gt;CB31+12,CB31+12,Assumptions!$C$27)</f>
        <v>60</v>
      </c>
      <c r="CD31" s="50" t="str">
        <f t="shared" si="9"/>
        <v>Nov</v>
      </c>
      <c r="CE31" s="69">
        <f>IF(Assumptions!$C$27&gt;2,2,Assumptions!$C$27)</f>
        <v>2</v>
      </c>
      <c r="CF31" s="69">
        <f>IF(Assumptions!$C$27&gt;CE31+12,CE31+12,Assumptions!$C$27)</f>
        <v>14</v>
      </c>
      <c r="CG31" s="69">
        <f>IF(Assumptions!$C$27&gt;CF31+12,CF31+12,Assumptions!$C$27)</f>
        <v>26</v>
      </c>
      <c r="CH31" s="69">
        <f>IF(Assumptions!$C$27&gt;CG31+12,CG31+12,Assumptions!$C$27)</f>
        <v>38</v>
      </c>
      <c r="CI31" s="69">
        <f>IF(Assumptions!$C$27&gt;CH31+12,CH31+12,Assumptions!$C$27)</f>
        <v>50</v>
      </c>
      <c r="CJ31" s="69">
        <f>IF(Assumptions!$C$27&gt;CI31+12,CI31+12,Assumptions!$C$27)</f>
        <v>60</v>
      </c>
      <c r="CK31" s="69">
        <f>IF(Assumptions!$C$27&gt;CJ31+12,CJ31+12,Assumptions!$C$27)</f>
        <v>60</v>
      </c>
      <c r="CL31" s="69">
        <f>IF(Assumptions!$C$27&gt;CK31+12,CK31+12,Assumptions!$C$27)</f>
        <v>60</v>
      </c>
    </row>
    <row r="32" spans="1:90" ht="13.7" customHeight="1">
      <c r="A32" s="50" t="str">
        <f t="shared" si="0"/>
        <v>Dec</v>
      </c>
      <c r="B32" s="41">
        <f>IF(Assumptions!$C$27&gt;1,1,Assumptions!$C$27)</f>
        <v>1</v>
      </c>
      <c r="C32" s="41">
        <f>IF(Assumptions!$C$27&gt;B32+12,B32+12,Assumptions!$C$27)</f>
        <v>13</v>
      </c>
      <c r="D32" s="41">
        <f>IF(Assumptions!$C$27&gt;C32+12,C32+12,Assumptions!$C$27)</f>
        <v>25</v>
      </c>
      <c r="E32" s="41">
        <f>IF(Assumptions!$C$27&gt;D32+12,D32+12,Assumptions!$C$27)</f>
        <v>37</v>
      </c>
      <c r="F32" s="41">
        <f>IF(Assumptions!$C$27&gt;E32+12,E32+12,Assumptions!$C$27)</f>
        <v>49</v>
      </c>
      <c r="G32" s="41">
        <f>IF(Assumptions!$C$27&gt;F32+12,F32+12,Assumptions!$C$27)</f>
        <v>60</v>
      </c>
      <c r="H32" s="41">
        <f>IF(Assumptions!$C$27&gt;G32+12,G32+12,Assumptions!$C$27)</f>
        <v>60</v>
      </c>
      <c r="I32" s="41">
        <f>IF(Assumptions!$C$27&gt;H32+12,H32+12,Assumptions!$C$27)</f>
        <v>60</v>
      </c>
      <c r="J32" s="68" t="str">
        <f t="shared" si="1"/>
        <v>Dec</v>
      </c>
      <c r="K32" s="41">
        <f>IF(Assumptions!$C$27&gt;1,1,Assumptions!$C$27)</f>
        <v>1</v>
      </c>
      <c r="L32" s="69">
        <f>IF(Assumptions!$C$27&gt;K32+12,K32+12,Assumptions!$C$27)</f>
        <v>13</v>
      </c>
      <c r="M32" s="69">
        <f>IF(Assumptions!$C$27&gt;L32+12,L32+12,Assumptions!$C$27)</f>
        <v>25</v>
      </c>
      <c r="N32" s="69">
        <f>IF(Assumptions!$C$27&gt;M32+12,M32+12,Assumptions!$C$27)</f>
        <v>37</v>
      </c>
      <c r="O32" s="69">
        <f>IF(Assumptions!$C$27&gt;N32+12,N32+12,Assumptions!$C$27)</f>
        <v>49</v>
      </c>
      <c r="P32" s="69">
        <f>IF(Assumptions!$C$27&gt;O32+12,O32+12,Assumptions!$C$27)</f>
        <v>60</v>
      </c>
      <c r="Q32" s="69">
        <f>IF(Assumptions!$C$27&gt;P32+12,P32+12,Assumptions!$C$27)</f>
        <v>60</v>
      </c>
      <c r="R32" s="69">
        <f>IF(Assumptions!$C$27&gt;Q32+12,Q32+12,Assumptions!$C$27)</f>
        <v>60</v>
      </c>
      <c r="S32" s="50" t="str">
        <f t="shared" si="2"/>
        <v>Dec</v>
      </c>
      <c r="T32" s="69">
        <f>IF(Assumptions!$C$27&gt;1,1,Assumptions!$C$27)</f>
        <v>1</v>
      </c>
      <c r="U32" s="69">
        <f>IF(Assumptions!$C$27&gt;T32+12,T32+12,Assumptions!$C$27)</f>
        <v>13</v>
      </c>
      <c r="V32" s="69">
        <f>IF(Assumptions!$C$27&gt;U32+12,U32+12,Assumptions!$C$27)</f>
        <v>25</v>
      </c>
      <c r="W32" s="69">
        <f>IF(Assumptions!$C$27&gt;V32+12,V32+12,Assumptions!$C$27)</f>
        <v>37</v>
      </c>
      <c r="X32" s="69">
        <f>IF(Assumptions!$C$27&gt;W32+12,W32+12,Assumptions!$C$27)</f>
        <v>49</v>
      </c>
      <c r="Y32" s="69">
        <f>IF(Assumptions!$C$27&gt;X32+12,X32+12,Assumptions!$C$27)</f>
        <v>60</v>
      </c>
      <c r="Z32" s="69">
        <f>IF(Assumptions!$C$27&gt;Y32+12,Y32+12,Assumptions!$C$27)</f>
        <v>60</v>
      </c>
      <c r="AA32" s="69">
        <f>IF(Assumptions!$C$27&gt;Z32+12,Z32+12,Assumptions!$C$27)</f>
        <v>60</v>
      </c>
      <c r="AB32" s="50" t="str">
        <f t="shared" si="3"/>
        <v>Dec</v>
      </c>
      <c r="AC32" s="69">
        <f>IF(Assumptions!$C$27&gt;1,1,Assumptions!$C$27)</f>
        <v>1</v>
      </c>
      <c r="AD32" s="69">
        <f>IF(Assumptions!$C$27&gt;AC32+12,AC32+12,Assumptions!$C$27)</f>
        <v>13</v>
      </c>
      <c r="AE32" s="69">
        <f>IF(Assumptions!$C$27&gt;AD32+12,AD32+12,Assumptions!$C$27)</f>
        <v>25</v>
      </c>
      <c r="AF32" s="69">
        <f>IF(Assumptions!$C$27&gt;AE32+12,AE32+12,Assumptions!$C$27)</f>
        <v>37</v>
      </c>
      <c r="AG32" s="69">
        <f>IF(Assumptions!$C$27&gt;AF32+12,AF32+12,Assumptions!$C$27)</f>
        <v>49</v>
      </c>
      <c r="AH32" s="69">
        <f>IF(Assumptions!$C$27&gt;AG32+12,AG32+12,Assumptions!$C$27)</f>
        <v>60</v>
      </c>
      <c r="AI32" s="69">
        <f>IF(Assumptions!$C$27&gt;AH32+12,AH32+12,Assumptions!$C$27)</f>
        <v>60</v>
      </c>
      <c r="AJ32" s="69">
        <f>IF(Assumptions!$C$27&gt;AI32+12,AI32+12,Assumptions!$C$27)</f>
        <v>60</v>
      </c>
      <c r="AK32" s="50" t="str">
        <f t="shared" si="4"/>
        <v>Dec</v>
      </c>
      <c r="AL32" s="69">
        <f>IF(Assumptions!$C$27&gt;1,1,Assumptions!$C$27)</f>
        <v>1</v>
      </c>
      <c r="AM32" s="69">
        <f>IF(Assumptions!$C$27&gt;AL32+12,AL32+12,Assumptions!$C$27)</f>
        <v>13</v>
      </c>
      <c r="AN32" s="69">
        <f>IF(Assumptions!$C$27&gt;AM32+12,AM32+12,Assumptions!$C$27)</f>
        <v>25</v>
      </c>
      <c r="AO32" s="69">
        <f>IF(Assumptions!$C$27&gt;AN32+12,AN32+12,Assumptions!$C$27)</f>
        <v>37</v>
      </c>
      <c r="AP32" s="69">
        <f>IF(Assumptions!$C$27&gt;AO32+12,AO32+12,Assumptions!$C$27)</f>
        <v>49</v>
      </c>
      <c r="AQ32" s="69">
        <f>IF(Assumptions!$C$27&gt;AP32+12,AP32+12,Assumptions!$C$27)</f>
        <v>60</v>
      </c>
      <c r="AR32" s="69">
        <f>IF(Assumptions!$C$27&gt;AQ32+12,AQ32+12,Assumptions!$C$27)</f>
        <v>60</v>
      </c>
      <c r="AS32" s="69">
        <f>IF(Assumptions!$C$27&gt;AR32+12,AR32+12,Assumptions!$C$27)</f>
        <v>60</v>
      </c>
      <c r="AT32" s="50" t="str">
        <f t="shared" si="5"/>
        <v>Dec</v>
      </c>
      <c r="AU32" s="69">
        <f>IF(Assumptions!$C$27&gt;1,1,Assumptions!$C$27)</f>
        <v>1</v>
      </c>
      <c r="AV32" s="69">
        <f>IF(Assumptions!$C$27&gt;AU32+12,AU32+12,Assumptions!$C$27)</f>
        <v>13</v>
      </c>
      <c r="AW32" s="69">
        <f>IF(Assumptions!$C$27&gt;AV32+12,AV32+12,Assumptions!$C$27)</f>
        <v>25</v>
      </c>
      <c r="AX32" s="69">
        <f>IF(Assumptions!$C$27&gt;AW32+12,AW32+12,Assumptions!$C$27)</f>
        <v>37</v>
      </c>
      <c r="AY32" s="69">
        <f>IF(Assumptions!$C$27&gt;AX32+12,AX32+12,Assumptions!$C$27)</f>
        <v>49</v>
      </c>
      <c r="AZ32" s="69">
        <f>IF(Assumptions!$C$27&gt;AY32+12,AY32+12,Assumptions!$C$27)</f>
        <v>60</v>
      </c>
      <c r="BA32" s="69">
        <f>IF(Assumptions!$C$27&gt;AZ32+12,AZ32+12,Assumptions!$C$27)</f>
        <v>60</v>
      </c>
      <c r="BB32" s="69">
        <f>IF(Assumptions!$C$27&gt;BA32+12,BA32+12,Assumptions!$C$27)</f>
        <v>60</v>
      </c>
      <c r="BC32" s="50" t="str">
        <f t="shared" si="6"/>
        <v>Dec</v>
      </c>
      <c r="BD32" s="69">
        <f>IF(Assumptions!$C$27&gt;1,1,Assumptions!$C$27)</f>
        <v>1</v>
      </c>
      <c r="BE32" s="69">
        <f>IF(Assumptions!$C$27&gt;BD32+12,BD32+12,Assumptions!$C$27)</f>
        <v>13</v>
      </c>
      <c r="BF32" s="69">
        <f>IF(Assumptions!$C$27&gt;BE32+12,BE32+12,Assumptions!$C$27)</f>
        <v>25</v>
      </c>
      <c r="BG32" s="69">
        <f>IF(Assumptions!$C$27&gt;BF32+12,BF32+12,Assumptions!$C$27)</f>
        <v>37</v>
      </c>
      <c r="BH32" s="69">
        <f>IF(Assumptions!$C$27&gt;BG32+12,BG32+12,Assumptions!$C$27)</f>
        <v>49</v>
      </c>
      <c r="BI32" s="69">
        <f>IF(Assumptions!$C$27&gt;BH32+12,BH32+12,Assumptions!$C$27)</f>
        <v>60</v>
      </c>
      <c r="BJ32" s="69">
        <f>IF(Assumptions!$C$27&gt;BI32+12,BI32+12,Assumptions!$C$27)</f>
        <v>60</v>
      </c>
      <c r="BK32" s="69">
        <f>IF(Assumptions!$C$27&gt;BJ32+12,BJ32+12,Assumptions!$C$27)</f>
        <v>60</v>
      </c>
      <c r="BL32" s="50" t="str">
        <f t="shared" si="7"/>
        <v>Dec</v>
      </c>
      <c r="BM32" s="69">
        <f>IF(Assumptions!$C$27&gt;1,1,Assumptions!$C$27)</f>
        <v>1</v>
      </c>
      <c r="BN32" s="69">
        <f>IF(Assumptions!$C$27&gt;BM32+12,BM32+12,Assumptions!$C$27)</f>
        <v>13</v>
      </c>
      <c r="BO32" s="69">
        <f>IF(Assumptions!$C$27&gt;BN32+12,BN32+12,Assumptions!$C$27)</f>
        <v>25</v>
      </c>
      <c r="BP32" s="69">
        <f>IF(Assumptions!$C$27&gt;BO32+12,BO32+12,Assumptions!$C$27)</f>
        <v>37</v>
      </c>
      <c r="BQ32" s="69">
        <f>IF(Assumptions!$C$27&gt;BP32+12,BP32+12,Assumptions!$C$27)</f>
        <v>49</v>
      </c>
      <c r="BR32" s="69">
        <f>IF(Assumptions!$C$27&gt;BQ32+12,BQ32+12,Assumptions!$C$27)</f>
        <v>60</v>
      </c>
      <c r="BS32" s="69">
        <f>IF(Assumptions!$C$27&gt;BR32+12,BR32+12,Assumptions!$C$27)</f>
        <v>60</v>
      </c>
      <c r="BT32" s="69">
        <f>IF(Assumptions!$C$27&gt;BS32+12,BS32+12,Assumptions!$C$27)</f>
        <v>60</v>
      </c>
      <c r="BU32" s="50" t="str">
        <f t="shared" si="8"/>
        <v>Dec</v>
      </c>
      <c r="BV32" s="69">
        <f>IF(Assumptions!$C$27&gt;1,1,Assumptions!$C$27)</f>
        <v>1</v>
      </c>
      <c r="BW32" s="69">
        <f>IF(Assumptions!$C$27&gt;BV32+12,BV32+12,Assumptions!$C$27)</f>
        <v>13</v>
      </c>
      <c r="BX32" s="69">
        <f>IF(Assumptions!$C$27&gt;BW32+12,BW32+12,Assumptions!$C$27)</f>
        <v>25</v>
      </c>
      <c r="BY32" s="69">
        <f>IF(Assumptions!$C$27&gt;BX32+12,BX32+12,Assumptions!$C$27)</f>
        <v>37</v>
      </c>
      <c r="BZ32" s="69">
        <f>IF(Assumptions!$C$27&gt;BY32+12,BY32+12,Assumptions!$C$27)</f>
        <v>49</v>
      </c>
      <c r="CA32" s="69">
        <f>IF(Assumptions!$C$27&gt;BZ32+12,BZ32+12,Assumptions!$C$27)</f>
        <v>60</v>
      </c>
      <c r="CB32" s="69">
        <f>IF(Assumptions!$C$27&gt;CA32+12,CA32+12,Assumptions!$C$27)</f>
        <v>60</v>
      </c>
      <c r="CC32" s="69">
        <f>IF(Assumptions!$C$27&gt;CB32+12,CB32+12,Assumptions!$C$27)</f>
        <v>60</v>
      </c>
      <c r="CD32" s="50" t="str">
        <f t="shared" si="9"/>
        <v>Dec</v>
      </c>
      <c r="CE32" s="69">
        <f>IF(Assumptions!$C$27&gt;1,1,Assumptions!$C$27)</f>
        <v>1</v>
      </c>
      <c r="CF32" s="69">
        <f>IF(Assumptions!$C$27&gt;CE32+12,CE32+12,Assumptions!$C$27)</f>
        <v>13</v>
      </c>
      <c r="CG32" s="69">
        <f>IF(Assumptions!$C$27&gt;CF32+12,CF32+12,Assumptions!$C$27)</f>
        <v>25</v>
      </c>
      <c r="CH32" s="69">
        <f>IF(Assumptions!$C$27&gt;CG32+12,CG32+12,Assumptions!$C$27)</f>
        <v>37</v>
      </c>
      <c r="CI32" s="69">
        <f>IF(Assumptions!$C$27&gt;CH32+12,CH32+12,Assumptions!$C$27)</f>
        <v>49</v>
      </c>
      <c r="CJ32" s="69">
        <f>IF(Assumptions!$C$27&gt;CI32+12,CI32+12,Assumptions!$C$27)</f>
        <v>60</v>
      </c>
      <c r="CK32" s="69">
        <f>IF(Assumptions!$C$27&gt;CJ32+12,CJ32+12,Assumptions!$C$27)</f>
        <v>60</v>
      </c>
      <c r="CL32" s="69">
        <f>IF(Assumptions!$C$27&gt;CK32+12,CK32+12,Assumptions!$C$27)</f>
        <v>60</v>
      </c>
    </row>
    <row r="33" spans="1:90" ht="15.95" customHeight="1">
      <c r="A33" s="38"/>
      <c r="B33" s="44" t="s">
        <v>37</v>
      </c>
      <c r="C33" s="44" t="s">
        <v>38</v>
      </c>
      <c r="D33" s="44" t="s">
        <v>39</v>
      </c>
      <c r="E33" s="44" t="s">
        <v>40</v>
      </c>
      <c r="F33" s="44" t="s">
        <v>41</v>
      </c>
      <c r="G33" s="44" t="s">
        <v>42</v>
      </c>
      <c r="H33" s="44" t="s">
        <v>43</v>
      </c>
      <c r="I33" s="44" t="s">
        <v>44</v>
      </c>
      <c r="J33" s="17"/>
      <c r="K33" s="44" t="s">
        <v>37</v>
      </c>
      <c r="L33" s="64" t="s">
        <v>38</v>
      </c>
      <c r="M33" s="64" t="s">
        <v>39</v>
      </c>
      <c r="N33" s="64" t="s">
        <v>40</v>
      </c>
      <c r="O33" s="64" t="s">
        <v>41</v>
      </c>
      <c r="P33" s="64" t="s">
        <v>42</v>
      </c>
      <c r="Q33" s="64" t="s">
        <v>43</v>
      </c>
      <c r="R33" s="64" t="s">
        <v>44</v>
      </c>
      <c r="S33" s="38"/>
      <c r="T33" s="64" t="s">
        <v>37</v>
      </c>
      <c r="U33" s="64" t="s">
        <v>38</v>
      </c>
      <c r="V33" s="64" t="s">
        <v>39</v>
      </c>
      <c r="W33" s="64" t="s">
        <v>40</v>
      </c>
      <c r="X33" s="64" t="s">
        <v>41</v>
      </c>
      <c r="Y33" s="64" t="s">
        <v>42</v>
      </c>
      <c r="Z33" s="64" t="s">
        <v>43</v>
      </c>
      <c r="AA33" s="64" t="s">
        <v>44</v>
      </c>
      <c r="AB33" s="38"/>
      <c r="AC33" s="64" t="s">
        <v>37</v>
      </c>
      <c r="AD33" s="64" t="s">
        <v>38</v>
      </c>
      <c r="AE33" s="64" t="s">
        <v>39</v>
      </c>
      <c r="AF33" s="64" t="s">
        <v>40</v>
      </c>
      <c r="AG33" s="64" t="s">
        <v>41</v>
      </c>
      <c r="AH33" s="64" t="s">
        <v>42</v>
      </c>
      <c r="AI33" s="64" t="s">
        <v>43</v>
      </c>
      <c r="AJ33" s="64" t="s">
        <v>44</v>
      </c>
      <c r="AK33" s="38"/>
      <c r="AL33" s="64" t="s">
        <v>37</v>
      </c>
      <c r="AM33" s="64" t="s">
        <v>38</v>
      </c>
      <c r="AN33" s="64" t="s">
        <v>39</v>
      </c>
      <c r="AO33" s="64" t="s">
        <v>40</v>
      </c>
      <c r="AP33" s="64" t="s">
        <v>41</v>
      </c>
      <c r="AQ33" s="64" t="s">
        <v>42</v>
      </c>
      <c r="AR33" s="64" t="s">
        <v>43</v>
      </c>
      <c r="AS33" s="64" t="s">
        <v>44</v>
      </c>
      <c r="AT33" s="38"/>
      <c r="AU33" s="64" t="s">
        <v>37</v>
      </c>
      <c r="AV33" s="64" t="s">
        <v>38</v>
      </c>
      <c r="AW33" s="64" t="s">
        <v>39</v>
      </c>
      <c r="AX33" s="64" t="s">
        <v>40</v>
      </c>
      <c r="AY33" s="64" t="s">
        <v>41</v>
      </c>
      <c r="AZ33" s="64" t="s">
        <v>42</v>
      </c>
      <c r="BA33" s="64" t="s">
        <v>43</v>
      </c>
      <c r="BB33" s="64" t="s">
        <v>44</v>
      </c>
      <c r="BC33" s="38"/>
      <c r="BD33" s="64" t="s">
        <v>37</v>
      </c>
      <c r="BE33" s="64" t="s">
        <v>38</v>
      </c>
      <c r="BF33" s="64" t="s">
        <v>39</v>
      </c>
      <c r="BG33" s="64" t="s">
        <v>40</v>
      </c>
      <c r="BH33" s="64" t="s">
        <v>41</v>
      </c>
      <c r="BI33" s="64" t="s">
        <v>42</v>
      </c>
      <c r="BJ33" s="64" t="s">
        <v>43</v>
      </c>
      <c r="BK33" s="64" t="s">
        <v>44</v>
      </c>
      <c r="BL33" s="38"/>
      <c r="BM33" s="64" t="s">
        <v>37</v>
      </c>
      <c r="BN33" s="64" t="s">
        <v>38</v>
      </c>
      <c r="BO33" s="64" t="s">
        <v>39</v>
      </c>
      <c r="BP33" s="64" t="s">
        <v>40</v>
      </c>
      <c r="BQ33" s="64" t="s">
        <v>41</v>
      </c>
      <c r="BR33" s="64" t="s">
        <v>42</v>
      </c>
      <c r="BS33" s="64" t="s">
        <v>43</v>
      </c>
      <c r="BT33" s="64" t="s">
        <v>44</v>
      </c>
      <c r="BU33" s="38"/>
      <c r="BV33" s="64" t="s">
        <v>37</v>
      </c>
      <c r="BW33" s="64" t="s">
        <v>38</v>
      </c>
      <c r="BX33" s="64" t="s">
        <v>39</v>
      </c>
      <c r="BY33" s="64" t="s">
        <v>40</v>
      </c>
      <c r="BZ33" s="64" t="s">
        <v>41</v>
      </c>
      <c r="CA33" s="64" t="s">
        <v>42</v>
      </c>
      <c r="CB33" s="64" t="s">
        <v>43</v>
      </c>
      <c r="CC33" s="64" t="s">
        <v>44</v>
      </c>
      <c r="CD33" s="38"/>
      <c r="CE33" s="64" t="s">
        <v>37</v>
      </c>
      <c r="CF33" s="64" t="s">
        <v>38</v>
      </c>
      <c r="CG33" s="64" t="s">
        <v>39</v>
      </c>
      <c r="CH33" s="64" t="s">
        <v>40</v>
      </c>
      <c r="CI33" s="64" t="s">
        <v>41</v>
      </c>
      <c r="CJ33" s="64" t="s">
        <v>42</v>
      </c>
      <c r="CK33" s="64" t="s">
        <v>43</v>
      </c>
      <c r="CL33" s="64" t="s">
        <v>44</v>
      </c>
    </row>
    <row r="34" spans="1:90" ht="13.7" customHeight="1">
      <c r="A34" s="50" t="str">
        <f t="shared" ref="A34:A45" si="10">A21</f>
        <v>Jan</v>
      </c>
      <c r="B34" s="70">
        <f>1-(B21/Assumptions!$C$27)</f>
        <v>0.8</v>
      </c>
      <c r="C34" s="70">
        <f>1-(C21/Assumptions!$C$27)</f>
        <v>0.6</v>
      </c>
      <c r="D34" s="70">
        <f>1-(D21/Assumptions!$C$27)</f>
        <v>0.4</v>
      </c>
      <c r="E34" s="70">
        <f>1-(E21/Assumptions!$C$27)</f>
        <v>0.19999999999999996</v>
      </c>
      <c r="F34" s="70">
        <f>1-(F21/Assumptions!$C$27)</f>
        <v>0</v>
      </c>
      <c r="G34" s="70">
        <f>1-(G21/Assumptions!$C$27)</f>
        <v>0</v>
      </c>
      <c r="H34" s="70">
        <f>1-(H21/Assumptions!$C$27)</f>
        <v>0</v>
      </c>
      <c r="I34" s="70">
        <f>1-(I21/Assumptions!$C$27)</f>
        <v>0</v>
      </c>
      <c r="J34" s="68" t="str">
        <f t="shared" ref="J34:J45" si="11">J21</f>
        <v>Jan</v>
      </c>
      <c r="K34" s="70">
        <f>1-(K21/Assumptions!$C$27)</f>
        <v>0.8</v>
      </c>
      <c r="L34" s="71">
        <f>1-(L21/Assumptions!$C$27)</f>
        <v>0.6</v>
      </c>
      <c r="M34" s="71">
        <f>1-(M21/Assumptions!$C$27)</f>
        <v>0.4</v>
      </c>
      <c r="N34" s="71">
        <f>1-(N21/Assumptions!$C$27)</f>
        <v>0.19999999999999996</v>
      </c>
      <c r="O34" s="71">
        <f>1-(O21/Assumptions!$C$27)</f>
        <v>0</v>
      </c>
      <c r="P34" s="71">
        <f>1-(P21/Assumptions!$C$27)</f>
        <v>0</v>
      </c>
      <c r="Q34" s="71">
        <f>1-(Q21/Assumptions!$C$27)</f>
        <v>0</v>
      </c>
      <c r="R34" s="71">
        <f>1-(R21/Assumptions!$C$27)</f>
        <v>0</v>
      </c>
      <c r="S34" s="50" t="str">
        <f t="shared" ref="S34:S45" si="12">S21</f>
        <v>Jan</v>
      </c>
      <c r="T34" s="71">
        <f>1-(T21/Assumptions!$C$27)</f>
        <v>0.8</v>
      </c>
      <c r="U34" s="71">
        <f>1-(U21/Assumptions!$C$27)</f>
        <v>0.6</v>
      </c>
      <c r="V34" s="71">
        <f>1-(V21/Assumptions!$C$27)</f>
        <v>0.4</v>
      </c>
      <c r="W34" s="71">
        <f>1-(W21/Assumptions!$C$27)</f>
        <v>0.19999999999999996</v>
      </c>
      <c r="X34" s="71">
        <f>1-(X21/Assumptions!$C$27)</f>
        <v>0</v>
      </c>
      <c r="Y34" s="71">
        <f>1-(Y21/Assumptions!$C$27)</f>
        <v>0</v>
      </c>
      <c r="Z34" s="71">
        <f>1-(Z21/Assumptions!$C$27)</f>
        <v>0</v>
      </c>
      <c r="AA34" s="71">
        <f>1-(AA21/Assumptions!$C$27)</f>
        <v>0</v>
      </c>
      <c r="AB34" s="50" t="str">
        <f t="shared" ref="AB34:AB45" si="13">AB21</f>
        <v>Jan</v>
      </c>
      <c r="AC34" s="71">
        <f>1-(AC21/Assumptions!$C$27)</f>
        <v>0.8</v>
      </c>
      <c r="AD34" s="71">
        <f>1-(AD21/Assumptions!$C$27)</f>
        <v>0.6</v>
      </c>
      <c r="AE34" s="71">
        <f>1-(AE21/Assumptions!$C$27)</f>
        <v>0.4</v>
      </c>
      <c r="AF34" s="71">
        <f>1-(AF21/Assumptions!$C$27)</f>
        <v>0.19999999999999996</v>
      </c>
      <c r="AG34" s="71">
        <f>1-(AG21/Assumptions!$C$27)</f>
        <v>0</v>
      </c>
      <c r="AH34" s="71">
        <f>1-(AH21/Assumptions!$C$27)</f>
        <v>0</v>
      </c>
      <c r="AI34" s="71">
        <f>1-(AI21/Assumptions!$C$27)</f>
        <v>0</v>
      </c>
      <c r="AJ34" s="71">
        <f>1-(AJ21/Assumptions!$C$27)</f>
        <v>0</v>
      </c>
      <c r="AK34" s="50" t="str">
        <f t="shared" ref="AK34:AK45" si="14">AK21</f>
        <v>Jan</v>
      </c>
      <c r="AL34" s="71">
        <f>1-(AL21/Assumptions!$C$27)</f>
        <v>0.8</v>
      </c>
      <c r="AM34" s="71">
        <f>1-(AM21/Assumptions!$C$27)</f>
        <v>0.6</v>
      </c>
      <c r="AN34" s="71">
        <f>1-(AN21/Assumptions!$C$27)</f>
        <v>0.4</v>
      </c>
      <c r="AO34" s="71">
        <f>1-(AO21/Assumptions!$C$27)</f>
        <v>0.19999999999999996</v>
      </c>
      <c r="AP34" s="71">
        <f>1-(AP21/Assumptions!$C$27)</f>
        <v>0</v>
      </c>
      <c r="AQ34" s="71">
        <f>1-(AQ21/Assumptions!$C$27)</f>
        <v>0</v>
      </c>
      <c r="AR34" s="71">
        <f>1-(AR21/Assumptions!$C$27)</f>
        <v>0</v>
      </c>
      <c r="AS34" s="71">
        <f>1-(AS21/Assumptions!$C$27)</f>
        <v>0</v>
      </c>
      <c r="AT34" s="50" t="str">
        <f t="shared" ref="AT34:AT45" si="15">AT21</f>
        <v>Jan</v>
      </c>
      <c r="AU34" s="71">
        <f>1-(AU21/Assumptions!$C$27)</f>
        <v>0.8</v>
      </c>
      <c r="AV34" s="71">
        <f>1-(AV21/Assumptions!$C$27)</f>
        <v>0.6</v>
      </c>
      <c r="AW34" s="71">
        <f>1-(AW21/Assumptions!$C$27)</f>
        <v>0.4</v>
      </c>
      <c r="AX34" s="71">
        <f>1-(AX21/Assumptions!$C$27)</f>
        <v>0.19999999999999996</v>
      </c>
      <c r="AY34" s="71">
        <f>1-(AY21/Assumptions!$C$27)</f>
        <v>0</v>
      </c>
      <c r="AZ34" s="71">
        <f>1-(AZ21/Assumptions!$C$27)</f>
        <v>0</v>
      </c>
      <c r="BA34" s="71">
        <f>1-(BA21/Assumptions!$C$27)</f>
        <v>0</v>
      </c>
      <c r="BB34" s="71">
        <f>1-(BB21/Assumptions!$C$27)</f>
        <v>0</v>
      </c>
      <c r="BC34" s="50" t="str">
        <f t="shared" ref="BC34:BC45" si="16">BC21</f>
        <v>Jan</v>
      </c>
      <c r="BD34" s="71">
        <f>1-(BD21/Assumptions!$C$27)</f>
        <v>0.8</v>
      </c>
      <c r="BE34" s="71">
        <f>1-(BE21/Assumptions!$C$27)</f>
        <v>0.6</v>
      </c>
      <c r="BF34" s="71">
        <f>1-(BF21/Assumptions!$C$27)</f>
        <v>0.4</v>
      </c>
      <c r="BG34" s="71">
        <f>1-(BG21/Assumptions!$C$27)</f>
        <v>0.19999999999999996</v>
      </c>
      <c r="BH34" s="71">
        <f>1-(BH21/Assumptions!$C$27)</f>
        <v>0</v>
      </c>
      <c r="BI34" s="71">
        <f>1-(BI21/Assumptions!$C$27)</f>
        <v>0</v>
      </c>
      <c r="BJ34" s="71">
        <f>1-(BJ21/Assumptions!$C$27)</f>
        <v>0</v>
      </c>
      <c r="BK34" s="71">
        <f>1-(BK21/Assumptions!$C$27)</f>
        <v>0</v>
      </c>
      <c r="BL34" s="50" t="str">
        <f t="shared" ref="BL34:BL45" si="17">BL21</f>
        <v>Jan</v>
      </c>
      <c r="BM34" s="71">
        <f>1-(BM21/Assumptions!$C$27)</f>
        <v>0.8</v>
      </c>
      <c r="BN34" s="71">
        <f>1-(BN21/Assumptions!$C$27)</f>
        <v>0.6</v>
      </c>
      <c r="BO34" s="71">
        <f>1-(BO21/Assumptions!$C$27)</f>
        <v>0.4</v>
      </c>
      <c r="BP34" s="71">
        <f>1-(BP21/Assumptions!$C$27)</f>
        <v>0.19999999999999996</v>
      </c>
      <c r="BQ34" s="71">
        <f>1-(BQ21/Assumptions!$C$27)</f>
        <v>0</v>
      </c>
      <c r="BR34" s="71">
        <f>1-(BR21/Assumptions!$C$27)</f>
        <v>0</v>
      </c>
      <c r="BS34" s="71">
        <f>1-(BS21/Assumptions!$C$27)</f>
        <v>0</v>
      </c>
      <c r="BT34" s="71">
        <f>1-(BT21/Assumptions!$C$27)</f>
        <v>0</v>
      </c>
      <c r="BU34" s="50" t="str">
        <f t="shared" ref="BU34:BU45" si="18">BU21</f>
        <v>Jan</v>
      </c>
      <c r="BV34" s="71">
        <f>1-(BV21/Assumptions!$C$27)</f>
        <v>0.8</v>
      </c>
      <c r="BW34" s="71">
        <f>1-(BW21/Assumptions!$C$27)</f>
        <v>0.6</v>
      </c>
      <c r="BX34" s="71">
        <f>1-(BX21/Assumptions!$C$27)</f>
        <v>0.4</v>
      </c>
      <c r="BY34" s="71">
        <f>1-(BY21/Assumptions!$C$27)</f>
        <v>0.19999999999999996</v>
      </c>
      <c r="BZ34" s="71">
        <f>1-(BZ21/Assumptions!$C$27)</f>
        <v>0</v>
      </c>
      <c r="CA34" s="71">
        <f>1-(CA21/Assumptions!$C$27)</f>
        <v>0</v>
      </c>
      <c r="CB34" s="71">
        <f>1-(CB21/Assumptions!$C$27)</f>
        <v>0</v>
      </c>
      <c r="CC34" s="71">
        <f>1-(CC21/Assumptions!$C$27)</f>
        <v>0</v>
      </c>
      <c r="CD34" s="50" t="str">
        <f t="shared" ref="CD34:CD45" si="19">CD21</f>
        <v>Jan</v>
      </c>
      <c r="CE34" s="71">
        <f>1-(CE21/Assumptions!$C$27)</f>
        <v>0.8</v>
      </c>
      <c r="CF34" s="71">
        <f>1-(CF21/Assumptions!$C$27)</f>
        <v>0.6</v>
      </c>
      <c r="CG34" s="71">
        <f>1-(CG21/Assumptions!$C$27)</f>
        <v>0.4</v>
      </c>
      <c r="CH34" s="71">
        <f>1-(CH21/Assumptions!$C$27)</f>
        <v>0.19999999999999996</v>
      </c>
      <c r="CI34" s="71">
        <f>1-(CI21/Assumptions!$C$27)</f>
        <v>0</v>
      </c>
      <c r="CJ34" s="71">
        <f>1-(CJ21/Assumptions!$C$27)</f>
        <v>0</v>
      </c>
      <c r="CK34" s="71">
        <f>1-(CK21/Assumptions!$C$27)</f>
        <v>0</v>
      </c>
      <c r="CL34" s="71">
        <f>1-(CL21/Assumptions!$C$27)</f>
        <v>0</v>
      </c>
    </row>
    <row r="35" spans="1:90" ht="13.7" customHeight="1">
      <c r="A35" s="50" t="str">
        <f t="shared" si="10"/>
        <v>Feb</v>
      </c>
      <c r="B35" s="70">
        <f>1-(B22/Assumptions!$C$27)</f>
        <v>0.81666666666666665</v>
      </c>
      <c r="C35" s="70">
        <f>1-(C22/Assumptions!$C$27)</f>
        <v>0.6166666666666667</v>
      </c>
      <c r="D35" s="70">
        <f>1-(D22/Assumptions!$C$27)</f>
        <v>0.41666666666666663</v>
      </c>
      <c r="E35" s="70">
        <f>1-(E22/Assumptions!$C$27)</f>
        <v>0.21666666666666667</v>
      </c>
      <c r="F35" s="70">
        <f>1-(F22/Assumptions!$C$27)</f>
        <v>1.6666666666666718E-2</v>
      </c>
      <c r="G35" s="70">
        <f>1-(G22/Assumptions!$C$27)</f>
        <v>0</v>
      </c>
      <c r="H35" s="70">
        <f>1-(H22/Assumptions!$C$27)</f>
        <v>0</v>
      </c>
      <c r="I35" s="70">
        <f>1-(I22/Assumptions!$C$27)</f>
        <v>0</v>
      </c>
      <c r="J35" s="68" t="str">
        <f t="shared" si="11"/>
        <v>Feb</v>
      </c>
      <c r="K35" s="70">
        <f>1-(K22/Assumptions!$C$27)</f>
        <v>0.81666666666666665</v>
      </c>
      <c r="L35" s="71">
        <f>1-(L22/Assumptions!$C$27)</f>
        <v>0.6166666666666667</v>
      </c>
      <c r="M35" s="71">
        <f>1-(M22/Assumptions!$C$27)</f>
        <v>0.41666666666666663</v>
      </c>
      <c r="N35" s="71">
        <f>1-(N22/Assumptions!$C$27)</f>
        <v>0.21666666666666667</v>
      </c>
      <c r="O35" s="71">
        <f>1-(O22/Assumptions!$C$27)</f>
        <v>1.6666666666666718E-2</v>
      </c>
      <c r="P35" s="71">
        <f>1-(P22/Assumptions!$C$27)</f>
        <v>0</v>
      </c>
      <c r="Q35" s="71">
        <f>1-(Q22/Assumptions!$C$27)</f>
        <v>0</v>
      </c>
      <c r="R35" s="71">
        <f>1-(R22/Assumptions!$C$27)</f>
        <v>0</v>
      </c>
      <c r="S35" s="50" t="str">
        <f t="shared" si="12"/>
        <v>Feb</v>
      </c>
      <c r="T35" s="71">
        <f>1-(T22/Assumptions!$C$27)</f>
        <v>0.81666666666666665</v>
      </c>
      <c r="U35" s="71">
        <f>1-(U22/Assumptions!$C$27)</f>
        <v>0.6166666666666667</v>
      </c>
      <c r="V35" s="71">
        <f>1-(V22/Assumptions!$C$27)</f>
        <v>0.41666666666666663</v>
      </c>
      <c r="W35" s="71">
        <f>1-(W22/Assumptions!$C$27)</f>
        <v>0.21666666666666667</v>
      </c>
      <c r="X35" s="71">
        <f>1-(X22/Assumptions!$C$27)</f>
        <v>1.6666666666666718E-2</v>
      </c>
      <c r="Y35" s="71">
        <f>1-(Y22/Assumptions!$C$27)</f>
        <v>0</v>
      </c>
      <c r="Z35" s="71">
        <f>1-(Z22/Assumptions!$C$27)</f>
        <v>0</v>
      </c>
      <c r="AA35" s="71">
        <f>1-(AA22/Assumptions!$C$27)</f>
        <v>0</v>
      </c>
      <c r="AB35" s="50" t="str">
        <f t="shared" si="13"/>
        <v>Feb</v>
      </c>
      <c r="AC35" s="71">
        <f>1-(AC22/Assumptions!$C$27)</f>
        <v>0.81666666666666665</v>
      </c>
      <c r="AD35" s="71">
        <f>1-(AD22/Assumptions!$C$27)</f>
        <v>0.6166666666666667</v>
      </c>
      <c r="AE35" s="71">
        <f>1-(AE22/Assumptions!$C$27)</f>
        <v>0.41666666666666663</v>
      </c>
      <c r="AF35" s="71">
        <f>1-(AF22/Assumptions!$C$27)</f>
        <v>0.21666666666666667</v>
      </c>
      <c r="AG35" s="71">
        <f>1-(AG22/Assumptions!$C$27)</f>
        <v>1.6666666666666718E-2</v>
      </c>
      <c r="AH35" s="71">
        <f>1-(AH22/Assumptions!$C$27)</f>
        <v>0</v>
      </c>
      <c r="AI35" s="71">
        <f>1-(AI22/Assumptions!$C$27)</f>
        <v>0</v>
      </c>
      <c r="AJ35" s="71">
        <f>1-(AJ22/Assumptions!$C$27)</f>
        <v>0</v>
      </c>
      <c r="AK35" s="50" t="str">
        <f t="shared" si="14"/>
        <v>Feb</v>
      </c>
      <c r="AL35" s="71">
        <f>1-(AL22/Assumptions!$C$27)</f>
        <v>0.81666666666666665</v>
      </c>
      <c r="AM35" s="71">
        <f>1-(AM22/Assumptions!$C$27)</f>
        <v>0.6166666666666667</v>
      </c>
      <c r="AN35" s="71">
        <f>1-(AN22/Assumptions!$C$27)</f>
        <v>0.41666666666666663</v>
      </c>
      <c r="AO35" s="71">
        <f>1-(AO22/Assumptions!$C$27)</f>
        <v>0.21666666666666667</v>
      </c>
      <c r="AP35" s="71">
        <f>1-(AP22/Assumptions!$C$27)</f>
        <v>1.6666666666666718E-2</v>
      </c>
      <c r="AQ35" s="71">
        <f>1-(AQ22/Assumptions!$C$27)</f>
        <v>0</v>
      </c>
      <c r="AR35" s="71">
        <f>1-(AR22/Assumptions!$C$27)</f>
        <v>0</v>
      </c>
      <c r="AS35" s="71">
        <f>1-(AS22/Assumptions!$C$27)</f>
        <v>0</v>
      </c>
      <c r="AT35" s="50" t="str">
        <f t="shared" si="15"/>
        <v>Feb</v>
      </c>
      <c r="AU35" s="71">
        <f>1-(AU22/Assumptions!$C$27)</f>
        <v>0.81666666666666665</v>
      </c>
      <c r="AV35" s="71">
        <f>1-(AV22/Assumptions!$C$27)</f>
        <v>0.6166666666666667</v>
      </c>
      <c r="AW35" s="71">
        <f>1-(AW22/Assumptions!$C$27)</f>
        <v>0.41666666666666663</v>
      </c>
      <c r="AX35" s="71">
        <f>1-(AX22/Assumptions!$C$27)</f>
        <v>0.21666666666666667</v>
      </c>
      <c r="AY35" s="71">
        <f>1-(AY22/Assumptions!$C$27)</f>
        <v>1.6666666666666718E-2</v>
      </c>
      <c r="AZ35" s="71">
        <f>1-(AZ22/Assumptions!$C$27)</f>
        <v>0</v>
      </c>
      <c r="BA35" s="71">
        <f>1-(BA22/Assumptions!$C$27)</f>
        <v>0</v>
      </c>
      <c r="BB35" s="71">
        <f>1-(BB22/Assumptions!$C$27)</f>
        <v>0</v>
      </c>
      <c r="BC35" s="50" t="str">
        <f t="shared" si="16"/>
        <v>Feb</v>
      </c>
      <c r="BD35" s="71">
        <f>1-(BD22/Assumptions!$C$27)</f>
        <v>0.81666666666666665</v>
      </c>
      <c r="BE35" s="71">
        <f>1-(BE22/Assumptions!$C$27)</f>
        <v>0.6166666666666667</v>
      </c>
      <c r="BF35" s="71">
        <f>1-(BF22/Assumptions!$C$27)</f>
        <v>0.41666666666666663</v>
      </c>
      <c r="BG35" s="71">
        <f>1-(BG22/Assumptions!$C$27)</f>
        <v>0.21666666666666667</v>
      </c>
      <c r="BH35" s="71">
        <f>1-(BH22/Assumptions!$C$27)</f>
        <v>1.6666666666666718E-2</v>
      </c>
      <c r="BI35" s="71">
        <f>1-(BI22/Assumptions!$C$27)</f>
        <v>0</v>
      </c>
      <c r="BJ35" s="71">
        <f>1-(BJ22/Assumptions!$C$27)</f>
        <v>0</v>
      </c>
      <c r="BK35" s="71">
        <f>1-(BK22/Assumptions!$C$27)</f>
        <v>0</v>
      </c>
      <c r="BL35" s="50" t="str">
        <f t="shared" si="17"/>
        <v>Feb</v>
      </c>
      <c r="BM35" s="71">
        <f>1-(BM22/Assumptions!$C$27)</f>
        <v>0.81666666666666665</v>
      </c>
      <c r="BN35" s="71">
        <f>1-(BN22/Assumptions!$C$27)</f>
        <v>0.6166666666666667</v>
      </c>
      <c r="BO35" s="71">
        <f>1-(BO22/Assumptions!$C$27)</f>
        <v>0.41666666666666663</v>
      </c>
      <c r="BP35" s="71">
        <f>1-(BP22/Assumptions!$C$27)</f>
        <v>0.21666666666666667</v>
      </c>
      <c r="BQ35" s="71">
        <f>1-(BQ22/Assumptions!$C$27)</f>
        <v>1.6666666666666718E-2</v>
      </c>
      <c r="BR35" s="71">
        <f>1-(BR22/Assumptions!$C$27)</f>
        <v>0</v>
      </c>
      <c r="BS35" s="71">
        <f>1-(BS22/Assumptions!$C$27)</f>
        <v>0</v>
      </c>
      <c r="BT35" s="71">
        <f>1-(BT22/Assumptions!$C$27)</f>
        <v>0</v>
      </c>
      <c r="BU35" s="50" t="str">
        <f t="shared" si="18"/>
        <v>Feb</v>
      </c>
      <c r="BV35" s="71">
        <f>1-(BV22/Assumptions!$C$27)</f>
        <v>0.81666666666666665</v>
      </c>
      <c r="BW35" s="71">
        <f>1-(BW22/Assumptions!$C$27)</f>
        <v>0.6166666666666667</v>
      </c>
      <c r="BX35" s="71">
        <f>1-(BX22/Assumptions!$C$27)</f>
        <v>0.41666666666666663</v>
      </c>
      <c r="BY35" s="71">
        <f>1-(BY22/Assumptions!$C$27)</f>
        <v>0.21666666666666667</v>
      </c>
      <c r="BZ35" s="71">
        <f>1-(BZ22/Assumptions!$C$27)</f>
        <v>1.6666666666666718E-2</v>
      </c>
      <c r="CA35" s="71">
        <f>1-(CA22/Assumptions!$C$27)</f>
        <v>0</v>
      </c>
      <c r="CB35" s="71">
        <f>1-(CB22/Assumptions!$C$27)</f>
        <v>0</v>
      </c>
      <c r="CC35" s="71">
        <f>1-(CC22/Assumptions!$C$27)</f>
        <v>0</v>
      </c>
      <c r="CD35" s="50" t="str">
        <f t="shared" si="19"/>
        <v>Feb</v>
      </c>
      <c r="CE35" s="71">
        <f>1-(CE22/Assumptions!$C$27)</f>
        <v>0.81666666666666665</v>
      </c>
      <c r="CF35" s="71">
        <f>1-(CF22/Assumptions!$C$27)</f>
        <v>0.6166666666666667</v>
      </c>
      <c r="CG35" s="71">
        <f>1-(CG22/Assumptions!$C$27)</f>
        <v>0.41666666666666663</v>
      </c>
      <c r="CH35" s="71">
        <f>1-(CH22/Assumptions!$C$27)</f>
        <v>0.21666666666666667</v>
      </c>
      <c r="CI35" s="71">
        <f>1-(CI22/Assumptions!$C$27)</f>
        <v>1.6666666666666718E-2</v>
      </c>
      <c r="CJ35" s="71">
        <f>1-(CJ22/Assumptions!$C$27)</f>
        <v>0</v>
      </c>
      <c r="CK35" s="71">
        <f>1-(CK22/Assumptions!$C$27)</f>
        <v>0</v>
      </c>
      <c r="CL35" s="71">
        <f>1-(CL22/Assumptions!$C$27)</f>
        <v>0</v>
      </c>
    </row>
    <row r="36" spans="1:90" ht="13.7" customHeight="1">
      <c r="A36" s="50" t="str">
        <f t="shared" si="10"/>
        <v>Mar</v>
      </c>
      <c r="B36" s="70">
        <f>1-(B23/Assumptions!$C$27)</f>
        <v>0.83333333333333337</v>
      </c>
      <c r="C36" s="70">
        <f>1-(C23/Assumptions!$C$27)</f>
        <v>0.6333333333333333</v>
      </c>
      <c r="D36" s="70">
        <f>1-(D23/Assumptions!$C$27)</f>
        <v>0.43333333333333335</v>
      </c>
      <c r="E36" s="70">
        <f>1-(E23/Assumptions!$C$27)</f>
        <v>0.23333333333333328</v>
      </c>
      <c r="F36" s="70">
        <f>1-(F23/Assumptions!$C$27)</f>
        <v>3.3333333333333326E-2</v>
      </c>
      <c r="G36" s="70">
        <f>1-(G23/Assumptions!$C$27)</f>
        <v>0</v>
      </c>
      <c r="H36" s="70">
        <f>1-(H23/Assumptions!$C$27)</f>
        <v>0</v>
      </c>
      <c r="I36" s="70">
        <f>1-(I23/Assumptions!$C$27)</f>
        <v>0</v>
      </c>
      <c r="J36" s="68" t="str">
        <f t="shared" si="11"/>
        <v>Mar</v>
      </c>
      <c r="K36" s="70">
        <f>1-(K23/Assumptions!$C$27)</f>
        <v>0.83333333333333337</v>
      </c>
      <c r="L36" s="71">
        <f>1-(L23/Assumptions!$C$27)</f>
        <v>0.6333333333333333</v>
      </c>
      <c r="M36" s="71">
        <f>1-(M23/Assumptions!$C$27)</f>
        <v>0.43333333333333335</v>
      </c>
      <c r="N36" s="71">
        <f>1-(N23/Assumptions!$C$27)</f>
        <v>0.23333333333333328</v>
      </c>
      <c r="O36" s="71">
        <f>1-(O23/Assumptions!$C$27)</f>
        <v>3.3333333333333326E-2</v>
      </c>
      <c r="P36" s="71">
        <f>1-(P23/Assumptions!$C$27)</f>
        <v>0</v>
      </c>
      <c r="Q36" s="71">
        <f>1-(Q23/Assumptions!$C$27)</f>
        <v>0</v>
      </c>
      <c r="R36" s="71">
        <f>1-(R23/Assumptions!$C$27)</f>
        <v>0</v>
      </c>
      <c r="S36" s="50" t="str">
        <f t="shared" si="12"/>
        <v>Mar</v>
      </c>
      <c r="T36" s="71">
        <f>1-(T23/Assumptions!$C$27)</f>
        <v>0.83333333333333337</v>
      </c>
      <c r="U36" s="71">
        <f>1-(U23/Assumptions!$C$27)</f>
        <v>0.6333333333333333</v>
      </c>
      <c r="V36" s="71">
        <f>1-(V23/Assumptions!$C$27)</f>
        <v>0.43333333333333335</v>
      </c>
      <c r="W36" s="71">
        <f>1-(W23/Assumptions!$C$27)</f>
        <v>0.23333333333333328</v>
      </c>
      <c r="X36" s="71">
        <f>1-(X23/Assumptions!$C$27)</f>
        <v>3.3333333333333326E-2</v>
      </c>
      <c r="Y36" s="71">
        <f>1-(Y23/Assumptions!$C$27)</f>
        <v>0</v>
      </c>
      <c r="Z36" s="71">
        <f>1-(Z23/Assumptions!$C$27)</f>
        <v>0</v>
      </c>
      <c r="AA36" s="71">
        <f>1-(AA23/Assumptions!$C$27)</f>
        <v>0</v>
      </c>
      <c r="AB36" s="50" t="str">
        <f t="shared" si="13"/>
        <v>Mar</v>
      </c>
      <c r="AC36" s="71">
        <f>1-(AC23/Assumptions!$C$27)</f>
        <v>0.83333333333333337</v>
      </c>
      <c r="AD36" s="71">
        <f>1-(AD23/Assumptions!$C$27)</f>
        <v>0.6333333333333333</v>
      </c>
      <c r="AE36" s="71">
        <f>1-(AE23/Assumptions!$C$27)</f>
        <v>0.43333333333333335</v>
      </c>
      <c r="AF36" s="71">
        <f>1-(AF23/Assumptions!$C$27)</f>
        <v>0.23333333333333328</v>
      </c>
      <c r="AG36" s="71">
        <f>1-(AG23/Assumptions!$C$27)</f>
        <v>3.3333333333333326E-2</v>
      </c>
      <c r="AH36" s="71">
        <f>1-(AH23/Assumptions!$C$27)</f>
        <v>0</v>
      </c>
      <c r="AI36" s="71">
        <f>1-(AI23/Assumptions!$C$27)</f>
        <v>0</v>
      </c>
      <c r="AJ36" s="71">
        <f>1-(AJ23/Assumptions!$C$27)</f>
        <v>0</v>
      </c>
      <c r="AK36" s="50" t="str">
        <f t="shared" si="14"/>
        <v>Mar</v>
      </c>
      <c r="AL36" s="71">
        <f>1-(AL23/Assumptions!$C$27)</f>
        <v>0.83333333333333337</v>
      </c>
      <c r="AM36" s="71">
        <f>1-(AM23/Assumptions!$C$27)</f>
        <v>0.6333333333333333</v>
      </c>
      <c r="AN36" s="71">
        <f>1-(AN23/Assumptions!$C$27)</f>
        <v>0.43333333333333335</v>
      </c>
      <c r="AO36" s="71">
        <f>1-(AO23/Assumptions!$C$27)</f>
        <v>0.23333333333333328</v>
      </c>
      <c r="AP36" s="71">
        <f>1-(AP23/Assumptions!$C$27)</f>
        <v>3.3333333333333326E-2</v>
      </c>
      <c r="AQ36" s="71">
        <f>1-(AQ23/Assumptions!$C$27)</f>
        <v>0</v>
      </c>
      <c r="AR36" s="71">
        <f>1-(AR23/Assumptions!$C$27)</f>
        <v>0</v>
      </c>
      <c r="AS36" s="71">
        <f>1-(AS23/Assumptions!$C$27)</f>
        <v>0</v>
      </c>
      <c r="AT36" s="50" t="str">
        <f t="shared" si="15"/>
        <v>Mar</v>
      </c>
      <c r="AU36" s="71">
        <f>1-(AU23/Assumptions!$C$27)</f>
        <v>0.83333333333333337</v>
      </c>
      <c r="AV36" s="71">
        <f>1-(AV23/Assumptions!$C$27)</f>
        <v>0.6333333333333333</v>
      </c>
      <c r="AW36" s="71">
        <f>1-(AW23/Assumptions!$C$27)</f>
        <v>0.43333333333333335</v>
      </c>
      <c r="AX36" s="71">
        <f>1-(AX23/Assumptions!$C$27)</f>
        <v>0.23333333333333328</v>
      </c>
      <c r="AY36" s="71">
        <f>1-(AY23/Assumptions!$C$27)</f>
        <v>3.3333333333333326E-2</v>
      </c>
      <c r="AZ36" s="71">
        <f>1-(AZ23/Assumptions!$C$27)</f>
        <v>0</v>
      </c>
      <c r="BA36" s="71">
        <f>1-(BA23/Assumptions!$C$27)</f>
        <v>0</v>
      </c>
      <c r="BB36" s="71">
        <f>1-(BB23/Assumptions!$C$27)</f>
        <v>0</v>
      </c>
      <c r="BC36" s="50" t="str">
        <f t="shared" si="16"/>
        <v>Mar</v>
      </c>
      <c r="BD36" s="71">
        <f>1-(BD23/Assumptions!$C$27)</f>
        <v>0.83333333333333337</v>
      </c>
      <c r="BE36" s="71">
        <f>1-(BE23/Assumptions!$C$27)</f>
        <v>0.6333333333333333</v>
      </c>
      <c r="BF36" s="71">
        <f>1-(BF23/Assumptions!$C$27)</f>
        <v>0.43333333333333335</v>
      </c>
      <c r="BG36" s="71">
        <f>1-(BG23/Assumptions!$C$27)</f>
        <v>0.23333333333333328</v>
      </c>
      <c r="BH36" s="71">
        <f>1-(BH23/Assumptions!$C$27)</f>
        <v>3.3333333333333326E-2</v>
      </c>
      <c r="BI36" s="71">
        <f>1-(BI23/Assumptions!$C$27)</f>
        <v>0</v>
      </c>
      <c r="BJ36" s="71">
        <f>1-(BJ23/Assumptions!$C$27)</f>
        <v>0</v>
      </c>
      <c r="BK36" s="71">
        <f>1-(BK23/Assumptions!$C$27)</f>
        <v>0</v>
      </c>
      <c r="BL36" s="50" t="str">
        <f t="shared" si="17"/>
        <v>Mar</v>
      </c>
      <c r="BM36" s="71">
        <f>1-(BM23/Assumptions!$C$27)</f>
        <v>0.83333333333333337</v>
      </c>
      <c r="BN36" s="71">
        <f>1-(BN23/Assumptions!$C$27)</f>
        <v>0.6333333333333333</v>
      </c>
      <c r="BO36" s="71">
        <f>1-(BO23/Assumptions!$C$27)</f>
        <v>0.43333333333333335</v>
      </c>
      <c r="BP36" s="71">
        <f>1-(BP23/Assumptions!$C$27)</f>
        <v>0.23333333333333328</v>
      </c>
      <c r="BQ36" s="71">
        <f>1-(BQ23/Assumptions!$C$27)</f>
        <v>3.3333333333333326E-2</v>
      </c>
      <c r="BR36" s="71">
        <f>1-(BR23/Assumptions!$C$27)</f>
        <v>0</v>
      </c>
      <c r="BS36" s="71">
        <f>1-(BS23/Assumptions!$C$27)</f>
        <v>0</v>
      </c>
      <c r="BT36" s="71">
        <f>1-(BT23/Assumptions!$C$27)</f>
        <v>0</v>
      </c>
      <c r="BU36" s="50" t="str">
        <f t="shared" si="18"/>
        <v>Mar</v>
      </c>
      <c r="BV36" s="71">
        <f>1-(BV23/Assumptions!$C$27)</f>
        <v>0.83333333333333337</v>
      </c>
      <c r="BW36" s="71">
        <f>1-(BW23/Assumptions!$C$27)</f>
        <v>0.6333333333333333</v>
      </c>
      <c r="BX36" s="71">
        <f>1-(BX23/Assumptions!$C$27)</f>
        <v>0.43333333333333335</v>
      </c>
      <c r="BY36" s="71">
        <f>1-(BY23/Assumptions!$C$27)</f>
        <v>0.23333333333333328</v>
      </c>
      <c r="BZ36" s="71">
        <f>1-(BZ23/Assumptions!$C$27)</f>
        <v>3.3333333333333326E-2</v>
      </c>
      <c r="CA36" s="71">
        <f>1-(CA23/Assumptions!$C$27)</f>
        <v>0</v>
      </c>
      <c r="CB36" s="71">
        <f>1-(CB23/Assumptions!$C$27)</f>
        <v>0</v>
      </c>
      <c r="CC36" s="71">
        <f>1-(CC23/Assumptions!$C$27)</f>
        <v>0</v>
      </c>
      <c r="CD36" s="50" t="str">
        <f t="shared" si="19"/>
        <v>Mar</v>
      </c>
      <c r="CE36" s="71">
        <f>1-(CE23/Assumptions!$C$27)</f>
        <v>0.83333333333333337</v>
      </c>
      <c r="CF36" s="71">
        <f>1-(CF23/Assumptions!$C$27)</f>
        <v>0.6333333333333333</v>
      </c>
      <c r="CG36" s="71">
        <f>1-(CG23/Assumptions!$C$27)</f>
        <v>0.43333333333333335</v>
      </c>
      <c r="CH36" s="71">
        <f>1-(CH23/Assumptions!$C$27)</f>
        <v>0.23333333333333328</v>
      </c>
      <c r="CI36" s="71">
        <f>1-(CI23/Assumptions!$C$27)</f>
        <v>3.3333333333333326E-2</v>
      </c>
      <c r="CJ36" s="71">
        <f>1-(CJ23/Assumptions!$C$27)</f>
        <v>0</v>
      </c>
      <c r="CK36" s="71">
        <f>1-(CK23/Assumptions!$C$27)</f>
        <v>0</v>
      </c>
      <c r="CL36" s="71">
        <f>1-(CL23/Assumptions!$C$27)</f>
        <v>0</v>
      </c>
    </row>
    <row r="37" spans="1:90" ht="13.7" customHeight="1">
      <c r="A37" s="50" t="str">
        <f t="shared" si="10"/>
        <v>Apr</v>
      </c>
      <c r="B37" s="70">
        <f>1-(B24/Assumptions!$C$27)</f>
        <v>0.85</v>
      </c>
      <c r="C37" s="70">
        <f>1-(C24/Assumptions!$C$27)</f>
        <v>0.65</v>
      </c>
      <c r="D37" s="70">
        <f>1-(D24/Assumptions!$C$27)</f>
        <v>0.44999999999999996</v>
      </c>
      <c r="E37" s="70">
        <f>1-(E24/Assumptions!$C$27)</f>
        <v>0.25</v>
      </c>
      <c r="F37" s="70">
        <f>1-(F24/Assumptions!$C$27)</f>
        <v>5.0000000000000044E-2</v>
      </c>
      <c r="G37" s="70">
        <f>1-(G24/Assumptions!$C$27)</f>
        <v>0</v>
      </c>
      <c r="H37" s="70">
        <f>1-(H24/Assumptions!$C$27)</f>
        <v>0</v>
      </c>
      <c r="I37" s="70">
        <f>1-(I24/Assumptions!$C$27)</f>
        <v>0</v>
      </c>
      <c r="J37" s="68" t="str">
        <f t="shared" si="11"/>
        <v>Apr</v>
      </c>
      <c r="K37" s="70">
        <f>1-(K24/Assumptions!$C$27)</f>
        <v>0.85</v>
      </c>
      <c r="L37" s="71">
        <f>1-(L24/Assumptions!$C$27)</f>
        <v>0.65</v>
      </c>
      <c r="M37" s="71">
        <f>1-(M24/Assumptions!$C$27)</f>
        <v>0.44999999999999996</v>
      </c>
      <c r="N37" s="71">
        <f>1-(N24/Assumptions!$C$27)</f>
        <v>0.25</v>
      </c>
      <c r="O37" s="71">
        <f>1-(O24/Assumptions!$C$27)</f>
        <v>5.0000000000000044E-2</v>
      </c>
      <c r="P37" s="71">
        <f>1-(P24/Assumptions!$C$27)</f>
        <v>0</v>
      </c>
      <c r="Q37" s="71">
        <f>1-(Q24/Assumptions!$C$27)</f>
        <v>0</v>
      </c>
      <c r="R37" s="71">
        <f>1-(R24/Assumptions!$C$27)</f>
        <v>0</v>
      </c>
      <c r="S37" s="50" t="str">
        <f t="shared" si="12"/>
        <v>Apr</v>
      </c>
      <c r="T37" s="71">
        <f>1-(T24/Assumptions!$C$27)</f>
        <v>0.85</v>
      </c>
      <c r="U37" s="71">
        <f>1-(U24/Assumptions!$C$27)</f>
        <v>0.65</v>
      </c>
      <c r="V37" s="71">
        <f>1-(V24/Assumptions!$C$27)</f>
        <v>0.44999999999999996</v>
      </c>
      <c r="W37" s="71">
        <f>1-(W24/Assumptions!$C$27)</f>
        <v>0.25</v>
      </c>
      <c r="X37" s="71">
        <f>1-(X24/Assumptions!$C$27)</f>
        <v>5.0000000000000044E-2</v>
      </c>
      <c r="Y37" s="71">
        <f>1-(Y24/Assumptions!$C$27)</f>
        <v>0</v>
      </c>
      <c r="Z37" s="71">
        <f>1-(Z24/Assumptions!$C$27)</f>
        <v>0</v>
      </c>
      <c r="AA37" s="71">
        <f>1-(AA24/Assumptions!$C$27)</f>
        <v>0</v>
      </c>
      <c r="AB37" s="50" t="str">
        <f t="shared" si="13"/>
        <v>Apr</v>
      </c>
      <c r="AC37" s="71">
        <f>1-(AC24/Assumptions!$C$27)</f>
        <v>0.85</v>
      </c>
      <c r="AD37" s="71">
        <f>1-(AD24/Assumptions!$C$27)</f>
        <v>0.65</v>
      </c>
      <c r="AE37" s="71">
        <f>1-(AE24/Assumptions!$C$27)</f>
        <v>0.44999999999999996</v>
      </c>
      <c r="AF37" s="71">
        <f>1-(AF24/Assumptions!$C$27)</f>
        <v>0.25</v>
      </c>
      <c r="AG37" s="71">
        <f>1-(AG24/Assumptions!$C$27)</f>
        <v>5.0000000000000044E-2</v>
      </c>
      <c r="AH37" s="71">
        <f>1-(AH24/Assumptions!$C$27)</f>
        <v>0</v>
      </c>
      <c r="AI37" s="71">
        <f>1-(AI24/Assumptions!$C$27)</f>
        <v>0</v>
      </c>
      <c r="AJ37" s="71">
        <f>1-(AJ24/Assumptions!$C$27)</f>
        <v>0</v>
      </c>
      <c r="AK37" s="50" t="str">
        <f t="shared" si="14"/>
        <v>Apr</v>
      </c>
      <c r="AL37" s="71">
        <f>1-(AL24/Assumptions!$C$27)</f>
        <v>0.85</v>
      </c>
      <c r="AM37" s="71">
        <f>1-(AM24/Assumptions!$C$27)</f>
        <v>0.65</v>
      </c>
      <c r="AN37" s="71">
        <f>1-(AN24/Assumptions!$C$27)</f>
        <v>0.44999999999999996</v>
      </c>
      <c r="AO37" s="71">
        <f>1-(AO24/Assumptions!$C$27)</f>
        <v>0.25</v>
      </c>
      <c r="AP37" s="71">
        <f>1-(AP24/Assumptions!$C$27)</f>
        <v>5.0000000000000044E-2</v>
      </c>
      <c r="AQ37" s="71">
        <f>1-(AQ24/Assumptions!$C$27)</f>
        <v>0</v>
      </c>
      <c r="AR37" s="71">
        <f>1-(AR24/Assumptions!$C$27)</f>
        <v>0</v>
      </c>
      <c r="AS37" s="71">
        <f>1-(AS24/Assumptions!$C$27)</f>
        <v>0</v>
      </c>
      <c r="AT37" s="50" t="str">
        <f t="shared" si="15"/>
        <v>Apr</v>
      </c>
      <c r="AU37" s="71">
        <f>1-(AU24/Assumptions!$C$27)</f>
        <v>0.85</v>
      </c>
      <c r="AV37" s="71">
        <f>1-(AV24/Assumptions!$C$27)</f>
        <v>0.65</v>
      </c>
      <c r="AW37" s="71">
        <f>1-(AW24/Assumptions!$C$27)</f>
        <v>0.44999999999999996</v>
      </c>
      <c r="AX37" s="71">
        <f>1-(AX24/Assumptions!$C$27)</f>
        <v>0.25</v>
      </c>
      <c r="AY37" s="71">
        <f>1-(AY24/Assumptions!$C$27)</f>
        <v>5.0000000000000044E-2</v>
      </c>
      <c r="AZ37" s="71">
        <f>1-(AZ24/Assumptions!$C$27)</f>
        <v>0</v>
      </c>
      <c r="BA37" s="71">
        <f>1-(BA24/Assumptions!$C$27)</f>
        <v>0</v>
      </c>
      <c r="BB37" s="71">
        <f>1-(BB24/Assumptions!$C$27)</f>
        <v>0</v>
      </c>
      <c r="BC37" s="50" t="str">
        <f t="shared" si="16"/>
        <v>Apr</v>
      </c>
      <c r="BD37" s="71">
        <f>1-(BD24/Assumptions!$C$27)</f>
        <v>0.85</v>
      </c>
      <c r="BE37" s="71">
        <f>1-(BE24/Assumptions!$C$27)</f>
        <v>0.65</v>
      </c>
      <c r="BF37" s="71">
        <f>1-(BF24/Assumptions!$C$27)</f>
        <v>0.44999999999999996</v>
      </c>
      <c r="BG37" s="71">
        <f>1-(BG24/Assumptions!$C$27)</f>
        <v>0.25</v>
      </c>
      <c r="BH37" s="71">
        <f>1-(BH24/Assumptions!$C$27)</f>
        <v>5.0000000000000044E-2</v>
      </c>
      <c r="BI37" s="71">
        <f>1-(BI24/Assumptions!$C$27)</f>
        <v>0</v>
      </c>
      <c r="BJ37" s="71">
        <f>1-(BJ24/Assumptions!$C$27)</f>
        <v>0</v>
      </c>
      <c r="BK37" s="71">
        <f>1-(BK24/Assumptions!$C$27)</f>
        <v>0</v>
      </c>
      <c r="BL37" s="50" t="str">
        <f t="shared" si="17"/>
        <v>Apr</v>
      </c>
      <c r="BM37" s="71">
        <f>1-(BM24/Assumptions!$C$27)</f>
        <v>0.85</v>
      </c>
      <c r="BN37" s="71">
        <f>1-(BN24/Assumptions!$C$27)</f>
        <v>0.65</v>
      </c>
      <c r="BO37" s="71">
        <f>1-(BO24/Assumptions!$C$27)</f>
        <v>0.44999999999999996</v>
      </c>
      <c r="BP37" s="71">
        <f>1-(BP24/Assumptions!$C$27)</f>
        <v>0.25</v>
      </c>
      <c r="BQ37" s="71">
        <f>1-(BQ24/Assumptions!$C$27)</f>
        <v>5.0000000000000044E-2</v>
      </c>
      <c r="BR37" s="71">
        <f>1-(BR24/Assumptions!$C$27)</f>
        <v>0</v>
      </c>
      <c r="BS37" s="71">
        <f>1-(BS24/Assumptions!$C$27)</f>
        <v>0</v>
      </c>
      <c r="BT37" s="71">
        <f>1-(BT24/Assumptions!$C$27)</f>
        <v>0</v>
      </c>
      <c r="BU37" s="50" t="str">
        <f t="shared" si="18"/>
        <v>Apr</v>
      </c>
      <c r="BV37" s="71">
        <f>1-(BV24/Assumptions!$C$27)</f>
        <v>0.85</v>
      </c>
      <c r="BW37" s="71">
        <f>1-(BW24/Assumptions!$C$27)</f>
        <v>0.65</v>
      </c>
      <c r="BX37" s="71">
        <f>1-(BX24/Assumptions!$C$27)</f>
        <v>0.44999999999999996</v>
      </c>
      <c r="BY37" s="71">
        <f>1-(BY24/Assumptions!$C$27)</f>
        <v>0.25</v>
      </c>
      <c r="BZ37" s="71">
        <f>1-(BZ24/Assumptions!$C$27)</f>
        <v>5.0000000000000044E-2</v>
      </c>
      <c r="CA37" s="71">
        <f>1-(CA24/Assumptions!$C$27)</f>
        <v>0</v>
      </c>
      <c r="CB37" s="71">
        <f>1-(CB24/Assumptions!$C$27)</f>
        <v>0</v>
      </c>
      <c r="CC37" s="71">
        <f>1-(CC24/Assumptions!$C$27)</f>
        <v>0</v>
      </c>
      <c r="CD37" s="50" t="str">
        <f t="shared" si="19"/>
        <v>Apr</v>
      </c>
      <c r="CE37" s="71">
        <f>1-(CE24/Assumptions!$C$27)</f>
        <v>0.85</v>
      </c>
      <c r="CF37" s="71">
        <f>1-(CF24/Assumptions!$C$27)</f>
        <v>0.65</v>
      </c>
      <c r="CG37" s="71">
        <f>1-(CG24/Assumptions!$C$27)</f>
        <v>0.44999999999999996</v>
      </c>
      <c r="CH37" s="71">
        <f>1-(CH24/Assumptions!$C$27)</f>
        <v>0.25</v>
      </c>
      <c r="CI37" s="71">
        <f>1-(CI24/Assumptions!$C$27)</f>
        <v>5.0000000000000044E-2</v>
      </c>
      <c r="CJ37" s="71">
        <f>1-(CJ24/Assumptions!$C$27)</f>
        <v>0</v>
      </c>
      <c r="CK37" s="71">
        <f>1-(CK24/Assumptions!$C$27)</f>
        <v>0</v>
      </c>
      <c r="CL37" s="71">
        <f>1-(CL24/Assumptions!$C$27)</f>
        <v>0</v>
      </c>
    </row>
    <row r="38" spans="1:90" ht="13.7" customHeight="1">
      <c r="A38" s="50" t="str">
        <f t="shared" si="10"/>
        <v>May</v>
      </c>
      <c r="B38" s="70">
        <f>1-(B25/Assumptions!$C$27)</f>
        <v>0.8666666666666667</v>
      </c>
      <c r="C38" s="70">
        <f>1-(C25/Assumptions!$C$27)</f>
        <v>0.66666666666666674</v>
      </c>
      <c r="D38" s="70">
        <f>1-(D25/Assumptions!$C$27)</f>
        <v>0.46666666666666667</v>
      </c>
      <c r="E38" s="70">
        <f>1-(E25/Assumptions!$C$27)</f>
        <v>0.26666666666666672</v>
      </c>
      <c r="F38" s="70">
        <f>1-(F25/Assumptions!$C$27)</f>
        <v>6.6666666666666652E-2</v>
      </c>
      <c r="G38" s="70">
        <f>1-(G25/Assumptions!$C$27)</f>
        <v>0</v>
      </c>
      <c r="H38" s="70">
        <f>1-(H25/Assumptions!$C$27)</f>
        <v>0</v>
      </c>
      <c r="I38" s="70">
        <f>1-(I25/Assumptions!$C$27)</f>
        <v>0</v>
      </c>
      <c r="J38" s="68" t="str">
        <f t="shared" si="11"/>
        <v>May</v>
      </c>
      <c r="K38" s="70">
        <f>1-(K25/Assumptions!$C$27)</f>
        <v>0.8666666666666667</v>
      </c>
      <c r="L38" s="71">
        <f>1-(L25/Assumptions!$C$27)</f>
        <v>0.66666666666666674</v>
      </c>
      <c r="M38" s="71">
        <f>1-(M25/Assumptions!$C$27)</f>
        <v>0.46666666666666667</v>
      </c>
      <c r="N38" s="71">
        <f>1-(N25/Assumptions!$C$27)</f>
        <v>0.26666666666666672</v>
      </c>
      <c r="O38" s="71">
        <f>1-(O25/Assumptions!$C$27)</f>
        <v>6.6666666666666652E-2</v>
      </c>
      <c r="P38" s="71">
        <f>1-(P25/Assumptions!$C$27)</f>
        <v>0</v>
      </c>
      <c r="Q38" s="71">
        <f>1-(Q25/Assumptions!$C$27)</f>
        <v>0</v>
      </c>
      <c r="R38" s="71">
        <f>1-(R25/Assumptions!$C$27)</f>
        <v>0</v>
      </c>
      <c r="S38" s="50" t="str">
        <f t="shared" si="12"/>
        <v>May</v>
      </c>
      <c r="T38" s="71">
        <f>1-(T25/Assumptions!$C$27)</f>
        <v>0.8666666666666667</v>
      </c>
      <c r="U38" s="71">
        <f>1-(U25/Assumptions!$C$27)</f>
        <v>0.66666666666666674</v>
      </c>
      <c r="V38" s="71">
        <f>1-(V25/Assumptions!$C$27)</f>
        <v>0.46666666666666667</v>
      </c>
      <c r="W38" s="71">
        <f>1-(W25/Assumptions!$C$27)</f>
        <v>0.26666666666666672</v>
      </c>
      <c r="X38" s="71">
        <f>1-(X25/Assumptions!$C$27)</f>
        <v>6.6666666666666652E-2</v>
      </c>
      <c r="Y38" s="71">
        <f>1-(Y25/Assumptions!$C$27)</f>
        <v>0</v>
      </c>
      <c r="Z38" s="71">
        <f>1-(Z25/Assumptions!$C$27)</f>
        <v>0</v>
      </c>
      <c r="AA38" s="71">
        <f>1-(AA25/Assumptions!$C$27)</f>
        <v>0</v>
      </c>
      <c r="AB38" s="50" t="str">
        <f t="shared" si="13"/>
        <v>May</v>
      </c>
      <c r="AC38" s="71">
        <f>1-(AC25/Assumptions!$C$27)</f>
        <v>0.8666666666666667</v>
      </c>
      <c r="AD38" s="71">
        <f>1-(AD25/Assumptions!$C$27)</f>
        <v>0.66666666666666674</v>
      </c>
      <c r="AE38" s="71">
        <f>1-(AE25/Assumptions!$C$27)</f>
        <v>0.46666666666666667</v>
      </c>
      <c r="AF38" s="71">
        <f>1-(AF25/Assumptions!$C$27)</f>
        <v>0.26666666666666672</v>
      </c>
      <c r="AG38" s="71">
        <f>1-(AG25/Assumptions!$C$27)</f>
        <v>6.6666666666666652E-2</v>
      </c>
      <c r="AH38" s="71">
        <f>1-(AH25/Assumptions!$C$27)</f>
        <v>0</v>
      </c>
      <c r="AI38" s="71">
        <f>1-(AI25/Assumptions!$C$27)</f>
        <v>0</v>
      </c>
      <c r="AJ38" s="71">
        <f>1-(AJ25/Assumptions!$C$27)</f>
        <v>0</v>
      </c>
      <c r="AK38" s="50" t="str">
        <f t="shared" si="14"/>
        <v>May</v>
      </c>
      <c r="AL38" s="71">
        <f>1-(AL25/Assumptions!$C$27)</f>
        <v>0.8666666666666667</v>
      </c>
      <c r="AM38" s="71">
        <f>1-(AM25/Assumptions!$C$27)</f>
        <v>0.66666666666666674</v>
      </c>
      <c r="AN38" s="71">
        <f>1-(AN25/Assumptions!$C$27)</f>
        <v>0.46666666666666667</v>
      </c>
      <c r="AO38" s="71">
        <f>1-(AO25/Assumptions!$C$27)</f>
        <v>0.26666666666666672</v>
      </c>
      <c r="AP38" s="71">
        <f>1-(AP25/Assumptions!$C$27)</f>
        <v>6.6666666666666652E-2</v>
      </c>
      <c r="AQ38" s="71">
        <f>1-(AQ25/Assumptions!$C$27)</f>
        <v>0</v>
      </c>
      <c r="AR38" s="71">
        <f>1-(AR25/Assumptions!$C$27)</f>
        <v>0</v>
      </c>
      <c r="AS38" s="71">
        <f>1-(AS25/Assumptions!$C$27)</f>
        <v>0</v>
      </c>
      <c r="AT38" s="50" t="str">
        <f t="shared" si="15"/>
        <v>May</v>
      </c>
      <c r="AU38" s="71">
        <f>1-(AU25/Assumptions!$C$27)</f>
        <v>0.8666666666666667</v>
      </c>
      <c r="AV38" s="71">
        <f>1-(AV25/Assumptions!$C$27)</f>
        <v>0.66666666666666674</v>
      </c>
      <c r="AW38" s="71">
        <f>1-(AW25/Assumptions!$C$27)</f>
        <v>0.46666666666666667</v>
      </c>
      <c r="AX38" s="71">
        <f>1-(AX25/Assumptions!$C$27)</f>
        <v>0.26666666666666672</v>
      </c>
      <c r="AY38" s="71">
        <f>1-(AY25/Assumptions!$C$27)</f>
        <v>6.6666666666666652E-2</v>
      </c>
      <c r="AZ38" s="71">
        <f>1-(AZ25/Assumptions!$C$27)</f>
        <v>0</v>
      </c>
      <c r="BA38" s="71">
        <f>1-(BA25/Assumptions!$C$27)</f>
        <v>0</v>
      </c>
      <c r="BB38" s="71">
        <f>1-(BB25/Assumptions!$C$27)</f>
        <v>0</v>
      </c>
      <c r="BC38" s="50" t="str">
        <f t="shared" si="16"/>
        <v>May</v>
      </c>
      <c r="BD38" s="71">
        <f>1-(BD25/Assumptions!$C$27)</f>
        <v>0.8666666666666667</v>
      </c>
      <c r="BE38" s="71">
        <f>1-(BE25/Assumptions!$C$27)</f>
        <v>0.66666666666666674</v>
      </c>
      <c r="BF38" s="71">
        <f>1-(BF25/Assumptions!$C$27)</f>
        <v>0.46666666666666667</v>
      </c>
      <c r="BG38" s="71">
        <f>1-(BG25/Assumptions!$C$27)</f>
        <v>0.26666666666666672</v>
      </c>
      <c r="BH38" s="71">
        <f>1-(BH25/Assumptions!$C$27)</f>
        <v>6.6666666666666652E-2</v>
      </c>
      <c r="BI38" s="71">
        <f>1-(BI25/Assumptions!$C$27)</f>
        <v>0</v>
      </c>
      <c r="BJ38" s="71">
        <f>1-(BJ25/Assumptions!$C$27)</f>
        <v>0</v>
      </c>
      <c r="BK38" s="71">
        <f>1-(BK25/Assumptions!$C$27)</f>
        <v>0</v>
      </c>
      <c r="BL38" s="50" t="str">
        <f t="shared" si="17"/>
        <v>May</v>
      </c>
      <c r="BM38" s="71">
        <f>1-(BM25/Assumptions!$C$27)</f>
        <v>0.8666666666666667</v>
      </c>
      <c r="BN38" s="71">
        <f>1-(BN25/Assumptions!$C$27)</f>
        <v>0.66666666666666674</v>
      </c>
      <c r="BO38" s="71">
        <f>1-(BO25/Assumptions!$C$27)</f>
        <v>0.46666666666666667</v>
      </c>
      <c r="BP38" s="71">
        <f>1-(BP25/Assumptions!$C$27)</f>
        <v>0.26666666666666672</v>
      </c>
      <c r="BQ38" s="71">
        <f>1-(BQ25/Assumptions!$C$27)</f>
        <v>6.6666666666666652E-2</v>
      </c>
      <c r="BR38" s="71">
        <f>1-(BR25/Assumptions!$C$27)</f>
        <v>0</v>
      </c>
      <c r="BS38" s="71">
        <f>1-(BS25/Assumptions!$C$27)</f>
        <v>0</v>
      </c>
      <c r="BT38" s="71">
        <f>1-(BT25/Assumptions!$C$27)</f>
        <v>0</v>
      </c>
      <c r="BU38" s="50" t="str">
        <f t="shared" si="18"/>
        <v>May</v>
      </c>
      <c r="BV38" s="71">
        <f>1-(BV25/Assumptions!$C$27)</f>
        <v>0.8666666666666667</v>
      </c>
      <c r="BW38" s="71">
        <f>1-(BW25/Assumptions!$C$27)</f>
        <v>0.66666666666666674</v>
      </c>
      <c r="BX38" s="71">
        <f>1-(BX25/Assumptions!$C$27)</f>
        <v>0.46666666666666667</v>
      </c>
      <c r="BY38" s="71">
        <f>1-(BY25/Assumptions!$C$27)</f>
        <v>0.26666666666666672</v>
      </c>
      <c r="BZ38" s="71">
        <f>1-(BZ25/Assumptions!$C$27)</f>
        <v>6.6666666666666652E-2</v>
      </c>
      <c r="CA38" s="71">
        <f>1-(CA25/Assumptions!$C$27)</f>
        <v>0</v>
      </c>
      <c r="CB38" s="71">
        <f>1-(CB25/Assumptions!$C$27)</f>
        <v>0</v>
      </c>
      <c r="CC38" s="71">
        <f>1-(CC25/Assumptions!$C$27)</f>
        <v>0</v>
      </c>
      <c r="CD38" s="50" t="str">
        <f t="shared" si="19"/>
        <v>May</v>
      </c>
      <c r="CE38" s="71">
        <f>1-(CE25/Assumptions!$C$27)</f>
        <v>0.8666666666666667</v>
      </c>
      <c r="CF38" s="71">
        <f>1-(CF25/Assumptions!$C$27)</f>
        <v>0.66666666666666674</v>
      </c>
      <c r="CG38" s="71">
        <f>1-(CG25/Assumptions!$C$27)</f>
        <v>0.46666666666666667</v>
      </c>
      <c r="CH38" s="71">
        <f>1-(CH25/Assumptions!$C$27)</f>
        <v>0.26666666666666672</v>
      </c>
      <c r="CI38" s="71">
        <f>1-(CI25/Assumptions!$C$27)</f>
        <v>6.6666666666666652E-2</v>
      </c>
      <c r="CJ38" s="71">
        <f>1-(CJ25/Assumptions!$C$27)</f>
        <v>0</v>
      </c>
      <c r="CK38" s="71">
        <f>1-(CK25/Assumptions!$C$27)</f>
        <v>0</v>
      </c>
      <c r="CL38" s="71">
        <f>1-(CL25/Assumptions!$C$27)</f>
        <v>0</v>
      </c>
    </row>
    <row r="39" spans="1:90" ht="13.7" customHeight="1">
      <c r="A39" s="50" t="str">
        <f t="shared" si="10"/>
        <v>Jun</v>
      </c>
      <c r="B39" s="70">
        <f>1-(B26/Assumptions!$C$27)</f>
        <v>0.8833333333333333</v>
      </c>
      <c r="C39" s="70">
        <f>1-(C26/Assumptions!$C$27)</f>
        <v>0.68333333333333335</v>
      </c>
      <c r="D39" s="70">
        <f>1-(D26/Assumptions!$C$27)</f>
        <v>0.48333333333333328</v>
      </c>
      <c r="E39" s="70">
        <f>1-(E26/Assumptions!$C$27)</f>
        <v>0.28333333333333333</v>
      </c>
      <c r="F39" s="70">
        <f>1-(F26/Assumptions!$C$27)</f>
        <v>8.333333333333337E-2</v>
      </c>
      <c r="G39" s="70">
        <f>1-(G26/Assumptions!$C$27)</f>
        <v>0</v>
      </c>
      <c r="H39" s="70">
        <f>1-(H26/Assumptions!$C$27)</f>
        <v>0</v>
      </c>
      <c r="I39" s="70">
        <f>1-(I26/Assumptions!$C$27)</f>
        <v>0</v>
      </c>
      <c r="J39" s="68" t="str">
        <f t="shared" si="11"/>
        <v>Jun</v>
      </c>
      <c r="K39" s="70">
        <f>1-(K26/Assumptions!$C$27)</f>
        <v>0.8833333333333333</v>
      </c>
      <c r="L39" s="71">
        <f>1-(L26/Assumptions!$C$27)</f>
        <v>0.68333333333333335</v>
      </c>
      <c r="M39" s="71">
        <f>1-(M26/Assumptions!$C$27)</f>
        <v>0.48333333333333328</v>
      </c>
      <c r="N39" s="71">
        <f>1-(N26/Assumptions!$C$27)</f>
        <v>0.28333333333333333</v>
      </c>
      <c r="O39" s="71">
        <f>1-(O26/Assumptions!$C$27)</f>
        <v>8.333333333333337E-2</v>
      </c>
      <c r="P39" s="71">
        <f>1-(P26/Assumptions!$C$27)</f>
        <v>0</v>
      </c>
      <c r="Q39" s="71">
        <f>1-(Q26/Assumptions!$C$27)</f>
        <v>0</v>
      </c>
      <c r="R39" s="71">
        <f>1-(R26/Assumptions!$C$27)</f>
        <v>0</v>
      </c>
      <c r="S39" s="50" t="str">
        <f t="shared" si="12"/>
        <v>Jun</v>
      </c>
      <c r="T39" s="71">
        <f>1-(T26/Assumptions!$C$27)</f>
        <v>0.8833333333333333</v>
      </c>
      <c r="U39" s="71">
        <f>1-(U26/Assumptions!$C$27)</f>
        <v>0.68333333333333335</v>
      </c>
      <c r="V39" s="71">
        <f>1-(V26/Assumptions!$C$27)</f>
        <v>0.48333333333333328</v>
      </c>
      <c r="W39" s="71">
        <f>1-(W26/Assumptions!$C$27)</f>
        <v>0.28333333333333333</v>
      </c>
      <c r="X39" s="71">
        <f>1-(X26/Assumptions!$C$27)</f>
        <v>8.333333333333337E-2</v>
      </c>
      <c r="Y39" s="71">
        <f>1-(Y26/Assumptions!$C$27)</f>
        <v>0</v>
      </c>
      <c r="Z39" s="71">
        <f>1-(Z26/Assumptions!$C$27)</f>
        <v>0</v>
      </c>
      <c r="AA39" s="71">
        <f>1-(AA26/Assumptions!$C$27)</f>
        <v>0</v>
      </c>
      <c r="AB39" s="50" t="str">
        <f t="shared" si="13"/>
        <v>Jun</v>
      </c>
      <c r="AC39" s="71">
        <f>1-(AC26/Assumptions!$C$27)</f>
        <v>0.8833333333333333</v>
      </c>
      <c r="AD39" s="71">
        <f>1-(AD26/Assumptions!$C$27)</f>
        <v>0.68333333333333335</v>
      </c>
      <c r="AE39" s="71">
        <f>1-(AE26/Assumptions!$C$27)</f>
        <v>0.48333333333333328</v>
      </c>
      <c r="AF39" s="71">
        <f>1-(AF26/Assumptions!$C$27)</f>
        <v>0.28333333333333333</v>
      </c>
      <c r="AG39" s="71">
        <f>1-(AG26/Assumptions!$C$27)</f>
        <v>8.333333333333337E-2</v>
      </c>
      <c r="AH39" s="71">
        <f>1-(AH26/Assumptions!$C$27)</f>
        <v>0</v>
      </c>
      <c r="AI39" s="71">
        <f>1-(AI26/Assumptions!$C$27)</f>
        <v>0</v>
      </c>
      <c r="AJ39" s="71">
        <f>1-(AJ26/Assumptions!$C$27)</f>
        <v>0</v>
      </c>
      <c r="AK39" s="50" t="str">
        <f t="shared" si="14"/>
        <v>Jun</v>
      </c>
      <c r="AL39" s="71">
        <f>1-(AL26/Assumptions!$C$27)</f>
        <v>0.8833333333333333</v>
      </c>
      <c r="AM39" s="71">
        <f>1-(AM26/Assumptions!$C$27)</f>
        <v>0.68333333333333335</v>
      </c>
      <c r="AN39" s="71">
        <f>1-(AN26/Assumptions!$C$27)</f>
        <v>0.48333333333333328</v>
      </c>
      <c r="AO39" s="71">
        <f>1-(AO26/Assumptions!$C$27)</f>
        <v>0.28333333333333333</v>
      </c>
      <c r="AP39" s="71">
        <f>1-(AP26/Assumptions!$C$27)</f>
        <v>8.333333333333337E-2</v>
      </c>
      <c r="AQ39" s="71">
        <f>1-(AQ26/Assumptions!$C$27)</f>
        <v>0</v>
      </c>
      <c r="AR39" s="71">
        <f>1-(AR26/Assumptions!$C$27)</f>
        <v>0</v>
      </c>
      <c r="AS39" s="71">
        <f>1-(AS26/Assumptions!$C$27)</f>
        <v>0</v>
      </c>
      <c r="AT39" s="50" t="str">
        <f t="shared" si="15"/>
        <v>Jun</v>
      </c>
      <c r="AU39" s="71">
        <f>1-(AU26/Assumptions!$C$27)</f>
        <v>0.8833333333333333</v>
      </c>
      <c r="AV39" s="71">
        <f>1-(AV26/Assumptions!$C$27)</f>
        <v>0.68333333333333335</v>
      </c>
      <c r="AW39" s="71">
        <f>1-(AW26/Assumptions!$C$27)</f>
        <v>0.48333333333333328</v>
      </c>
      <c r="AX39" s="71">
        <f>1-(AX26/Assumptions!$C$27)</f>
        <v>0.28333333333333333</v>
      </c>
      <c r="AY39" s="71">
        <f>1-(AY26/Assumptions!$C$27)</f>
        <v>8.333333333333337E-2</v>
      </c>
      <c r="AZ39" s="71">
        <f>1-(AZ26/Assumptions!$C$27)</f>
        <v>0</v>
      </c>
      <c r="BA39" s="71">
        <f>1-(BA26/Assumptions!$C$27)</f>
        <v>0</v>
      </c>
      <c r="BB39" s="71">
        <f>1-(BB26/Assumptions!$C$27)</f>
        <v>0</v>
      </c>
      <c r="BC39" s="50" t="str">
        <f t="shared" si="16"/>
        <v>Jun</v>
      </c>
      <c r="BD39" s="71">
        <f>1-(BD26/Assumptions!$C$27)</f>
        <v>0.8833333333333333</v>
      </c>
      <c r="BE39" s="71">
        <f>1-(BE26/Assumptions!$C$27)</f>
        <v>0.68333333333333335</v>
      </c>
      <c r="BF39" s="71">
        <f>1-(BF26/Assumptions!$C$27)</f>
        <v>0.48333333333333328</v>
      </c>
      <c r="BG39" s="71">
        <f>1-(BG26/Assumptions!$C$27)</f>
        <v>0.28333333333333333</v>
      </c>
      <c r="BH39" s="71">
        <f>1-(BH26/Assumptions!$C$27)</f>
        <v>8.333333333333337E-2</v>
      </c>
      <c r="BI39" s="71">
        <f>1-(BI26/Assumptions!$C$27)</f>
        <v>0</v>
      </c>
      <c r="BJ39" s="71">
        <f>1-(BJ26/Assumptions!$C$27)</f>
        <v>0</v>
      </c>
      <c r="BK39" s="71">
        <f>1-(BK26/Assumptions!$C$27)</f>
        <v>0</v>
      </c>
      <c r="BL39" s="50" t="str">
        <f t="shared" si="17"/>
        <v>Jun</v>
      </c>
      <c r="BM39" s="71">
        <f>1-(BM26/Assumptions!$C$27)</f>
        <v>0.8833333333333333</v>
      </c>
      <c r="BN39" s="71">
        <f>1-(BN26/Assumptions!$C$27)</f>
        <v>0.68333333333333335</v>
      </c>
      <c r="BO39" s="71">
        <f>1-(BO26/Assumptions!$C$27)</f>
        <v>0.48333333333333328</v>
      </c>
      <c r="BP39" s="71">
        <f>1-(BP26/Assumptions!$C$27)</f>
        <v>0.28333333333333333</v>
      </c>
      <c r="BQ39" s="71">
        <f>1-(BQ26/Assumptions!$C$27)</f>
        <v>8.333333333333337E-2</v>
      </c>
      <c r="BR39" s="71">
        <f>1-(BR26/Assumptions!$C$27)</f>
        <v>0</v>
      </c>
      <c r="BS39" s="71">
        <f>1-(BS26/Assumptions!$C$27)</f>
        <v>0</v>
      </c>
      <c r="BT39" s="71">
        <f>1-(BT26/Assumptions!$C$27)</f>
        <v>0</v>
      </c>
      <c r="BU39" s="50" t="str">
        <f t="shared" si="18"/>
        <v>Jun</v>
      </c>
      <c r="BV39" s="71">
        <f>1-(BV26/Assumptions!$C$27)</f>
        <v>0.8833333333333333</v>
      </c>
      <c r="BW39" s="71">
        <f>1-(BW26/Assumptions!$C$27)</f>
        <v>0.68333333333333335</v>
      </c>
      <c r="BX39" s="71">
        <f>1-(BX26/Assumptions!$C$27)</f>
        <v>0.48333333333333328</v>
      </c>
      <c r="BY39" s="71">
        <f>1-(BY26/Assumptions!$C$27)</f>
        <v>0.28333333333333333</v>
      </c>
      <c r="BZ39" s="71">
        <f>1-(BZ26/Assumptions!$C$27)</f>
        <v>8.333333333333337E-2</v>
      </c>
      <c r="CA39" s="71">
        <f>1-(CA26/Assumptions!$C$27)</f>
        <v>0</v>
      </c>
      <c r="CB39" s="71">
        <f>1-(CB26/Assumptions!$C$27)</f>
        <v>0</v>
      </c>
      <c r="CC39" s="71">
        <f>1-(CC26/Assumptions!$C$27)</f>
        <v>0</v>
      </c>
      <c r="CD39" s="50" t="str">
        <f t="shared" si="19"/>
        <v>Jun</v>
      </c>
      <c r="CE39" s="71">
        <f>1-(CE26/Assumptions!$C$27)</f>
        <v>0.8833333333333333</v>
      </c>
      <c r="CF39" s="71">
        <f>1-(CF26/Assumptions!$C$27)</f>
        <v>0.68333333333333335</v>
      </c>
      <c r="CG39" s="71">
        <f>1-(CG26/Assumptions!$C$27)</f>
        <v>0.48333333333333328</v>
      </c>
      <c r="CH39" s="71">
        <f>1-(CH26/Assumptions!$C$27)</f>
        <v>0.28333333333333333</v>
      </c>
      <c r="CI39" s="71">
        <f>1-(CI26/Assumptions!$C$27)</f>
        <v>8.333333333333337E-2</v>
      </c>
      <c r="CJ39" s="71">
        <f>1-(CJ26/Assumptions!$C$27)</f>
        <v>0</v>
      </c>
      <c r="CK39" s="71">
        <f>1-(CK26/Assumptions!$C$27)</f>
        <v>0</v>
      </c>
      <c r="CL39" s="71">
        <f>1-(CL26/Assumptions!$C$27)</f>
        <v>0</v>
      </c>
    </row>
    <row r="40" spans="1:90" ht="13.7" customHeight="1">
      <c r="A40" s="50" t="str">
        <f t="shared" si="10"/>
        <v>Jul</v>
      </c>
      <c r="B40" s="70">
        <f>1-(B27/Assumptions!$C$27)</f>
        <v>0.9</v>
      </c>
      <c r="C40" s="70">
        <f>1-(C27/Assumptions!$C$27)</f>
        <v>0.7</v>
      </c>
      <c r="D40" s="70">
        <f>1-(D27/Assumptions!$C$27)</f>
        <v>0.5</v>
      </c>
      <c r="E40" s="70">
        <f>1-(E27/Assumptions!$C$27)</f>
        <v>0.30000000000000004</v>
      </c>
      <c r="F40" s="70">
        <f>1-(F27/Assumptions!$C$27)</f>
        <v>9.9999999999999978E-2</v>
      </c>
      <c r="G40" s="70">
        <f>1-(G27/Assumptions!$C$27)</f>
        <v>0</v>
      </c>
      <c r="H40" s="70">
        <f>1-(H27/Assumptions!$C$27)</f>
        <v>0</v>
      </c>
      <c r="I40" s="70">
        <f>1-(I27/Assumptions!$C$27)</f>
        <v>0</v>
      </c>
      <c r="J40" s="68" t="str">
        <f t="shared" si="11"/>
        <v>Jul</v>
      </c>
      <c r="K40" s="70">
        <f>1-(K27/Assumptions!$C$27)</f>
        <v>0.9</v>
      </c>
      <c r="L40" s="71">
        <f>1-(L27/Assumptions!$C$27)</f>
        <v>0.7</v>
      </c>
      <c r="M40" s="71">
        <f>1-(M27/Assumptions!$C$27)</f>
        <v>0.5</v>
      </c>
      <c r="N40" s="71">
        <f>1-(N27/Assumptions!$C$27)</f>
        <v>0.30000000000000004</v>
      </c>
      <c r="O40" s="71">
        <f>1-(O27/Assumptions!$C$27)</f>
        <v>9.9999999999999978E-2</v>
      </c>
      <c r="P40" s="71">
        <f>1-(P27/Assumptions!$C$27)</f>
        <v>0</v>
      </c>
      <c r="Q40" s="71">
        <f>1-(Q27/Assumptions!$C$27)</f>
        <v>0</v>
      </c>
      <c r="R40" s="71">
        <f>1-(R27/Assumptions!$C$27)</f>
        <v>0</v>
      </c>
      <c r="S40" s="50" t="str">
        <f t="shared" si="12"/>
        <v>Jul</v>
      </c>
      <c r="T40" s="71">
        <f>1-(T27/Assumptions!$C$27)</f>
        <v>0.9</v>
      </c>
      <c r="U40" s="71">
        <f>1-(U27/Assumptions!$C$27)</f>
        <v>0.7</v>
      </c>
      <c r="V40" s="71">
        <f>1-(V27/Assumptions!$C$27)</f>
        <v>0.5</v>
      </c>
      <c r="W40" s="71">
        <f>1-(W27/Assumptions!$C$27)</f>
        <v>0.30000000000000004</v>
      </c>
      <c r="X40" s="71">
        <f>1-(X27/Assumptions!$C$27)</f>
        <v>9.9999999999999978E-2</v>
      </c>
      <c r="Y40" s="71">
        <f>1-(Y27/Assumptions!$C$27)</f>
        <v>0</v>
      </c>
      <c r="Z40" s="71">
        <f>1-(Z27/Assumptions!$C$27)</f>
        <v>0</v>
      </c>
      <c r="AA40" s="71">
        <f>1-(AA27/Assumptions!$C$27)</f>
        <v>0</v>
      </c>
      <c r="AB40" s="50" t="str">
        <f t="shared" si="13"/>
        <v>Jul</v>
      </c>
      <c r="AC40" s="71">
        <f>1-(AC27/Assumptions!$C$27)</f>
        <v>0.9</v>
      </c>
      <c r="AD40" s="71">
        <f>1-(AD27/Assumptions!$C$27)</f>
        <v>0.7</v>
      </c>
      <c r="AE40" s="71">
        <f>1-(AE27/Assumptions!$C$27)</f>
        <v>0.5</v>
      </c>
      <c r="AF40" s="71">
        <f>1-(AF27/Assumptions!$C$27)</f>
        <v>0.30000000000000004</v>
      </c>
      <c r="AG40" s="71">
        <f>1-(AG27/Assumptions!$C$27)</f>
        <v>9.9999999999999978E-2</v>
      </c>
      <c r="AH40" s="71">
        <f>1-(AH27/Assumptions!$C$27)</f>
        <v>0</v>
      </c>
      <c r="AI40" s="71">
        <f>1-(AI27/Assumptions!$C$27)</f>
        <v>0</v>
      </c>
      <c r="AJ40" s="71">
        <f>1-(AJ27/Assumptions!$C$27)</f>
        <v>0</v>
      </c>
      <c r="AK40" s="50" t="str">
        <f t="shared" si="14"/>
        <v>Jul</v>
      </c>
      <c r="AL40" s="71">
        <f>1-(AL27/Assumptions!$C$27)</f>
        <v>0.9</v>
      </c>
      <c r="AM40" s="71">
        <f>1-(AM27/Assumptions!$C$27)</f>
        <v>0.7</v>
      </c>
      <c r="AN40" s="71">
        <f>1-(AN27/Assumptions!$C$27)</f>
        <v>0.5</v>
      </c>
      <c r="AO40" s="71">
        <f>1-(AO27/Assumptions!$C$27)</f>
        <v>0.30000000000000004</v>
      </c>
      <c r="AP40" s="71">
        <f>1-(AP27/Assumptions!$C$27)</f>
        <v>9.9999999999999978E-2</v>
      </c>
      <c r="AQ40" s="71">
        <f>1-(AQ27/Assumptions!$C$27)</f>
        <v>0</v>
      </c>
      <c r="AR40" s="71">
        <f>1-(AR27/Assumptions!$C$27)</f>
        <v>0</v>
      </c>
      <c r="AS40" s="71">
        <f>1-(AS27/Assumptions!$C$27)</f>
        <v>0</v>
      </c>
      <c r="AT40" s="50" t="str">
        <f t="shared" si="15"/>
        <v>Jul</v>
      </c>
      <c r="AU40" s="71">
        <f>1-(AU27/Assumptions!$C$27)</f>
        <v>0.9</v>
      </c>
      <c r="AV40" s="71">
        <f>1-(AV27/Assumptions!$C$27)</f>
        <v>0.7</v>
      </c>
      <c r="AW40" s="71">
        <f>1-(AW27/Assumptions!$C$27)</f>
        <v>0.5</v>
      </c>
      <c r="AX40" s="71">
        <f>1-(AX27/Assumptions!$C$27)</f>
        <v>0.30000000000000004</v>
      </c>
      <c r="AY40" s="71">
        <f>1-(AY27/Assumptions!$C$27)</f>
        <v>9.9999999999999978E-2</v>
      </c>
      <c r="AZ40" s="71">
        <f>1-(AZ27/Assumptions!$C$27)</f>
        <v>0</v>
      </c>
      <c r="BA40" s="71">
        <f>1-(BA27/Assumptions!$C$27)</f>
        <v>0</v>
      </c>
      <c r="BB40" s="71">
        <f>1-(BB27/Assumptions!$C$27)</f>
        <v>0</v>
      </c>
      <c r="BC40" s="50" t="str">
        <f t="shared" si="16"/>
        <v>Jul</v>
      </c>
      <c r="BD40" s="71">
        <f>1-(BD27/Assumptions!$C$27)</f>
        <v>0.9</v>
      </c>
      <c r="BE40" s="71">
        <f>1-(BE27/Assumptions!$C$27)</f>
        <v>0.7</v>
      </c>
      <c r="BF40" s="71">
        <f>1-(BF27/Assumptions!$C$27)</f>
        <v>0.5</v>
      </c>
      <c r="BG40" s="71">
        <f>1-(BG27/Assumptions!$C$27)</f>
        <v>0.30000000000000004</v>
      </c>
      <c r="BH40" s="71">
        <f>1-(BH27/Assumptions!$C$27)</f>
        <v>9.9999999999999978E-2</v>
      </c>
      <c r="BI40" s="71">
        <f>1-(BI27/Assumptions!$C$27)</f>
        <v>0</v>
      </c>
      <c r="BJ40" s="71">
        <f>1-(BJ27/Assumptions!$C$27)</f>
        <v>0</v>
      </c>
      <c r="BK40" s="71">
        <f>1-(BK27/Assumptions!$C$27)</f>
        <v>0</v>
      </c>
      <c r="BL40" s="50" t="str">
        <f t="shared" si="17"/>
        <v>Jul</v>
      </c>
      <c r="BM40" s="71">
        <f>1-(BM27/Assumptions!$C$27)</f>
        <v>0.9</v>
      </c>
      <c r="BN40" s="71">
        <f>1-(BN27/Assumptions!$C$27)</f>
        <v>0.7</v>
      </c>
      <c r="BO40" s="71">
        <f>1-(BO27/Assumptions!$C$27)</f>
        <v>0.5</v>
      </c>
      <c r="BP40" s="71">
        <f>1-(BP27/Assumptions!$C$27)</f>
        <v>0.30000000000000004</v>
      </c>
      <c r="BQ40" s="71">
        <f>1-(BQ27/Assumptions!$C$27)</f>
        <v>9.9999999999999978E-2</v>
      </c>
      <c r="BR40" s="71">
        <f>1-(BR27/Assumptions!$C$27)</f>
        <v>0</v>
      </c>
      <c r="BS40" s="71">
        <f>1-(BS27/Assumptions!$C$27)</f>
        <v>0</v>
      </c>
      <c r="BT40" s="71">
        <f>1-(BT27/Assumptions!$C$27)</f>
        <v>0</v>
      </c>
      <c r="BU40" s="50" t="str">
        <f t="shared" si="18"/>
        <v>Jul</v>
      </c>
      <c r="BV40" s="71">
        <f>1-(BV27/Assumptions!$C$27)</f>
        <v>0.9</v>
      </c>
      <c r="BW40" s="71">
        <f>1-(BW27/Assumptions!$C$27)</f>
        <v>0.7</v>
      </c>
      <c r="BX40" s="71">
        <f>1-(BX27/Assumptions!$C$27)</f>
        <v>0.5</v>
      </c>
      <c r="BY40" s="71">
        <f>1-(BY27/Assumptions!$C$27)</f>
        <v>0.30000000000000004</v>
      </c>
      <c r="BZ40" s="71">
        <f>1-(BZ27/Assumptions!$C$27)</f>
        <v>9.9999999999999978E-2</v>
      </c>
      <c r="CA40" s="71">
        <f>1-(CA27/Assumptions!$C$27)</f>
        <v>0</v>
      </c>
      <c r="CB40" s="71">
        <f>1-(CB27/Assumptions!$C$27)</f>
        <v>0</v>
      </c>
      <c r="CC40" s="71">
        <f>1-(CC27/Assumptions!$C$27)</f>
        <v>0</v>
      </c>
      <c r="CD40" s="50" t="str">
        <f t="shared" si="19"/>
        <v>Jul</v>
      </c>
      <c r="CE40" s="71">
        <f>1-(CE27/Assumptions!$C$27)</f>
        <v>0.9</v>
      </c>
      <c r="CF40" s="71">
        <f>1-(CF27/Assumptions!$C$27)</f>
        <v>0.7</v>
      </c>
      <c r="CG40" s="71">
        <f>1-(CG27/Assumptions!$C$27)</f>
        <v>0.5</v>
      </c>
      <c r="CH40" s="71">
        <f>1-(CH27/Assumptions!$C$27)</f>
        <v>0.30000000000000004</v>
      </c>
      <c r="CI40" s="71">
        <f>1-(CI27/Assumptions!$C$27)</f>
        <v>9.9999999999999978E-2</v>
      </c>
      <c r="CJ40" s="71">
        <f>1-(CJ27/Assumptions!$C$27)</f>
        <v>0</v>
      </c>
      <c r="CK40" s="71">
        <f>1-(CK27/Assumptions!$C$27)</f>
        <v>0</v>
      </c>
      <c r="CL40" s="71">
        <f>1-(CL27/Assumptions!$C$27)</f>
        <v>0</v>
      </c>
    </row>
    <row r="41" spans="1:90" ht="13.7" customHeight="1">
      <c r="A41" s="50" t="str">
        <f t="shared" si="10"/>
        <v>Aug</v>
      </c>
      <c r="B41" s="70">
        <f>1-(B28/Assumptions!$C$27)</f>
        <v>0.91666666666666663</v>
      </c>
      <c r="C41" s="70">
        <f>1-(C28/Assumptions!$C$27)</f>
        <v>0.71666666666666667</v>
      </c>
      <c r="D41" s="70">
        <f>1-(D28/Assumptions!$C$27)</f>
        <v>0.51666666666666661</v>
      </c>
      <c r="E41" s="70">
        <f>1-(E28/Assumptions!$C$27)</f>
        <v>0.31666666666666665</v>
      </c>
      <c r="F41" s="70">
        <f>1-(F28/Assumptions!$C$27)</f>
        <v>0.1166666666666667</v>
      </c>
      <c r="G41" s="70">
        <f>1-(G28/Assumptions!$C$27)</f>
        <v>0</v>
      </c>
      <c r="H41" s="70">
        <f>1-(H28/Assumptions!$C$27)</f>
        <v>0</v>
      </c>
      <c r="I41" s="70">
        <f>1-(I28/Assumptions!$C$27)</f>
        <v>0</v>
      </c>
      <c r="J41" s="68" t="str">
        <f t="shared" si="11"/>
        <v>Aug</v>
      </c>
      <c r="K41" s="70">
        <f>1-(K28/Assumptions!$C$27)</f>
        <v>0.91666666666666663</v>
      </c>
      <c r="L41" s="71">
        <f>1-(L28/Assumptions!$C$27)</f>
        <v>0.71666666666666667</v>
      </c>
      <c r="M41" s="71">
        <f>1-(M28/Assumptions!$C$27)</f>
        <v>0.51666666666666661</v>
      </c>
      <c r="N41" s="71">
        <f>1-(N28/Assumptions!$C$27)</f>
        <v>0.31666666666666665</v>
      </c>
      <c r="O41" s="71">
        <f>1-(O28/Assumptions!$C$27)</f>
        <v>0.1166666666666667</v>
      </c>
      <c r="P41" s="71">
        <f>1-(P28/Assumptions!$C$27)</f>
        <v>0</v>
      </c>
      <c r="Q41" s="71">
        <f>1-(Q28/Assumptions!$C$27)</f>
        <v>0</v>
      </c>
      <c r="R41" s="71">
        <f>1-(R28/Assumptions!$C$27)</f>
        <v>0</v>
      </c>
      <c r="S41" s="50" t="str">
        <f t="shared" si="12"/>
        <v>Aug</v>
      </c>
      <c r="T41" s="71">
        <f>1-(T28/Assumptions!$C$27)</f>
        <v>0.91666666666666663</v>
      </c>
      <c r="U41" s="71">
        <f>1-(U28/Assumptions!$C$27)</f>
        <v>0.71666666666666667</v>
      </c>
      <c r="V41" s="71">
        <f>1-(V28/Assumptions!$C$27)</f>
        <v>0.51666666666666661</v>
      </c>
      <c r="W41" s="71">
        <f>1-(W28/Assumptions!$C$27)</f>
        <v>0.31666666666666665</v>
      </c>
      <c r="X41" s="71">
        <f>1-(X28/Assumptions!$C$27)</f>
        <v>0.1166666666666667</v>
      </c>
      <c r="Y41" s="71">
        <f>1-(Y28/Assumptions!$C$27)</f>
        <v>0</v>
      </c>
      <c r="Z41" s="71">
        <f>1-(Z28/Assumptions!$C$27)</f>
        <v>0</v>
      </c>
      <c r="AA41" s="71">
        <f>1-(AA28/Assumptions!$C$27)</f>
        <v>0</v>
      </c>
      <c r="AB41" s="50" t="str">
        <f t="shared" si="13"/>
        <v>Aug</v>
      </c>
      <c r="AC41" s="71">
        <f>1-(AC28/Assumptions!$C$27)</f>
        <v>0.91666666666666663</v>
      </c>
      <c r="AD41" s="71">
        <f>1-(AD28/Assumptions!$C$27)</f>
        <v>0.71666666666666667</v>
      </c>
      <c r="AE41" s="71">
        <f>1-(AE28/Assumptions!$C$27)</f>
        <v>0.51666666666666661</v>
      </c>
      <c r="AF41" s="71">
        <f>1-(AF28/Assumptions!$C$27)</f>
        <v>0.31666666666666665</v>
      </c>
      <c r="AG41" s="71">
        <f>1-(AG28/Assumptions!$C$27)</f>
        <v>0.1166666666666667</v>
      </c>
      <c r="AH41" s="71">
        <f>1-(AH28/Assumptions!$C$27)</f>
        <v>0</v>
      </c>
      <c r="AI41" s="71">
        <f>1-(AI28/Assumptions!$C$27)</f>
        <v>0</v>
      </c>
      <c r="AJ41" s="71">
        <f>1-(AJ28/Assumptions!$C$27)</f>
        <v>0</v>
      </c>
      <c r="AK41" s="50" t="str">
        <f t="shared" si="14"/>
        <v>Aug</v>
      </c>
      <c r="AL41" s="71">
        <f>1-(AL28/Assumptions!$C$27)</f>
        <v>0.91666666666666663</v>
      </c>
      <c r="AM41" s="71">
        <f>1-(AM28/Assumptions!$C$27)</f>
        <v>0.71666666666666667</v>
      </c>
      <c r="AN41" s="71">
        <f>1-(AN28/Assumptions!$C$27)</f>
        <v>0.51666666666666661</v>
      </c>
      <c r="AO41" s="71">
        <f>1-(AO28/Assumptions!$C$27)</f>
        <v>0.31666666666666665</v>
      </c>
      <c r="AP41" s="71">
        <f>1-(AP28/Assumptions!$C$27)</f>
        <v>0.1166666666666667</v>
      </c>
      <c r="AQ41" s="71">
        <f>1-(AQ28/Assumptions!$C$27)</f>
        <v>0</v>
      </c>
      <c r="AR41" s="71">
        <f>1-(AR28/Assumptions!$C$27)</f>
        <v>0</v>
      </c>
      <c r="AS41" s="71">
        <f>1-(AS28/Assumptions!$C$27)</f>
        <v>0</v>
      </c>
      <c r="AT41" s="50" t="str">
        <f t="shared" si="15"/>
        <v>Aug</v>
      </c>
      <c r="AU41" s="71">
        <f>1-(AU28/Assumptions!$C$27)</f>
        <v>0.91666666666666663</v>
      </c>
      <c r="AV41" s="71">
        <f>1-(AV28/Assumptions!$C$27)</f>
        <v>0.71666666666666667</v>
      </c>
      <c r="AW41" s="71">
        <f>1-(AW28/Assumptions!$C$27)</f>
        <v>0.51666666666666661</v>
      </c>
      <c r="AX41" s="71">
        <f>1-(AX28/Assumptions!$C$27)</f>
        <v>0.31666666666666665</v>
      </c>
      <c r="AY41" s="71">
        <f>1-(AY28/Assumptions!$C$27)</f>
        <v>0.1166666666666667</v>
      </c>
      <c r="AZ41" s="71">
        <f>1-(AZ28/Assumptions!$C$27)</f>
        <v>0</v>
      </c>
      <c r="BA41" s="71">
        <f>1-(BA28/Assumptions!$C$27)</f>
        <v>0</v>
      </c>
      <c r="BB41" s="71">
        <f>1-(BB28/Assumptions!$C$27)</f>
        <v>0</v>
      </c>
      <c r="BC41" s="50" t="str">
        <f t="shared" si="16"/>
        <v>Aug</v>
      </c>
      <c r="BD41" s="71">
        <f>1-(BD28/Assumptions!$C$27)</f>
        <v>0.91666666666666663</v>
      </c>
      <c r="BE41" s="71">
        <f>1-(BE28/Assumptions!$C$27)</f>
        <v>0.71666666666666667</v>
      </c>
      <c r="BF41" s="71">
        <f>1-(BF28/Assumptions!$C$27)</f>
        <v>0.51666666666666661</v>
      </c>
      <c r="BG41" s="71">
        <f>1-(BG28/Assumptions!$C$27)</f>
        <v>0.31666666666666665</v>
      </c>
      <c r="BH41" s="71">
        <f>1-(BH28/Assumptions!$C$27)</f>
        <v>0.1166666666666667</v>
      </c>
      <c r="BI41" s="71">
        <f>1-(BI28/Assumptions!$C$27)</f>
        <v>0</v>
      </c>
      <c r="BJ41" s="71">
        <f>1-(BJ28/Assumptions!$C$27)</f>
        <v>0</v>
      </c>
      <c r="BK41" s="71">
        <f>1-(BK28/Assumptions!$C$27)</f>
        <v>0</v>
      </c>
      <c r="BL41" s="50" t="str">
        <f t="shared" si="17"/>
        <v>Aug</v>
      </c>
      <c r="BM41" s="71">
        <f>1-(BM28/Assumptions!$C$27)</f>
        <v>0.91666666666666663</v>
      </c>
      <c r="BN41" s="71">
        <f>1-(BN28/Assumptions!$C$27)</f>
        <v>0.71666666666666667</v>
      </c>
      <c r="BO41" s="71">
        <f>1-(BO28/Assumptions!$C$27)</f>
        <v>0.51666666666666661</v>
      </c>
      <c r="BP41" s="71">
        <f>1-(BP28/Assumptions!$C$27)</f>
        <v>0.31666666666666665</v>
      </c>
      <c r="BQ41" s="71">
        <f>1-(BQ28/Assumptions!$C$27)</f>
        <v>0.1166666666666667</v>
      </c>
      <c r="BR41" s="71">
        <f>1-(BR28/Assumptions!$C$27)</f>
        <v>0</v>
      </c>
      <c r="BS41" s="71">
        <f>1-(BS28/Assumptions!$C$27)</f>
        <v>0</v>
      </c>
      <c r="BT41" s="71">
        <f>1-(BT28/Assumptions!$C$27)</f>
        <v>0</v>
      </c>
      <c r="BU41" s="50" t="str">
        <f t="shared" si="18"/>
        <v>Aug</v>
      </c>
      <c r="BV41" s="71">
        <f>1-(BV28/Assumptions!$C$27)</f>
        <v>0.91666666666666663</v>
      </c>
      <c r="BW41" s="71">
        <f>1-(BW28/Assumptions!$C$27)</f>
        <v>0.71666666666666667</v>
      </c>
      <c r="BX41" s="71">
        <f>1-(BX28/Assumptions!$C$27)</f>
        <v>0.51666666666666661</v>
      </c>
      <c r="BY41" s="71">
        <f>1-(BY28/Assumptions!$C$27)</f>
        <v>0.31666666666666665</v>
      </c>
      <c r="BZ41" s="71">
        <f>1-(BZ28/Assumptions!$C$27)</f>
        <v>0.1166666666666667</v>
      </c>
      <c r="CA41" s="71">
        <f>1-(CA28/Assumptions!$C$27)</f>
        <v>0</v>
      </c>
      <c r="CB41" s="71">
        <f>1-(CB28/Assumptions!$C$27)</f>
        <v>0</v>
      </c>
      <c r="CC41" s="71">
        <f>1-(CC28/Assumptions!$C$27)</f>
        <v>0</v>
      </c>
      <c r="CD41" s="50" t="str">
        <f t="shared" si="19"/>
        <v>Aug</v>
      </c>
      <c r="CE41" s="71">
        <f>1-(CE28/Assumptions!$C$27)</f>
        <v>0.91666666666666663</v>
      </c>
      <c r="CF41" s="71">
        <f>1-(CF28/Assumptions!$C$27)</f>
        <v>0.71666666666666667</v>
      </c>
      <c r="CG41" s="71">
        <f>1-(CG28/Assumptions!$C$27)</f>
        <v>0.51666666666666661</v>
      </c>
      <c r="CH41" s="71">
        <f>1-(CH28/Assumptions!$C$27)</f>
        <v>0.31666666666666665</v>
      </c>
      <c r="CI41" s="71">
        <f>1-(CI28/Assumptions!$C$27)</f>
        <v>0.1166666666666667</v>
      </c>
      <c r="CJ41" s="71">
        <f>1-(CJ28/Assumptions!$C$27)</f>
        <v>0</v>
      </c>
      <c r="CK41" s="71">
        <f>1-(CK28/Assumptions!$C$27)</f>
        <v>0</v>
      </c>
      <c r="CL41" s="71">
        <f>1-(CL28/Assumptions!$C$27)</f>
        <v>0</v>
      </c>
    </row>
    <row r="42" spans="1:90" ht="13.7" customHeight="1">
      <c r="A42" s="50" t="str">
        <f t="shared" si="10"/>
        <v>Sep</v>
      </c>
      <c r="B42" s="70">
        <f>1-(B29/Assumptions!$C$27)</f>
        <v>0.93333333333333335</v>
      </c>
      <c r="C42" s="70">
        <f>1-(C29/Assumptions!$C$27)</f>
        <v>0.73333333333333339</v>
      </c>
      <c r="D42" s="70">
        <f>1-(D29/Assumptions!$C$27)</f>
        <v>0.53333333333333333</v>
      </c>
      <c r="E42" s="70">
        <f>1-(E29/Assumptions!$C$27)</f>
        <v>0.33333333333333337</v>
      </c>
      <c r="F42" s="70">
        <f>1-(F29/Assumptions!$C$27)</f>
        <v>0.1333333333333333</v>
      </c>
      <c r="G42" s="70">
        <f>1-(G29/Assumptions!$C$27)</f>
        <v>0</v>
      </c>
      <c r="H42" s="70">
        <f>1-(H29/Assumptions!$C$27)</f>
        <v>0</v>
      </c>
      <c r="I42" s="70">
        <f>1-(I29/Assumptions!$C$27)</f>
        <v>0</v>
      </c>
      <c r="J42" s="68" t="str">
        <f t="shared" si="11"/>
        <v>Sep</v>
      </c>
      <c r="K42" s="70">
        <f>1-(K29/Assumptions!$C$27)</f>
        <v>0.93333333333333335</v>
      </c>
      <c r="L42" s="71">
        <f>1-(L29/Assumptions!$C$27)</f>
        <v>0.73333333333333339</v>
      </c>
      <c r="M42" s="71">
        <f>1-(M29/Assumptions!$C$27)</f>
        <v>0.53333333333333333</v>
      </c>
      <c r="N42" s="71">
        <f>1-(N29/Assumptions!$C$27)</f>
        <v>0.33333333333333337</v>
      </c>
      <c r="O42" s="71">
        <f>1-(O29/Assumptions!$C$27)</f>
        <v>0.1333333333333333</v>
      </c>
      <c r="P42" s="71">
        <f>1-(P29/Assumptions!$C$27)</f>
        <v>0</v>
      </c>
      <c r="Q42" s="71">
        <f>1-(Q29/Assumptions!$C$27)</f>
        <v>0</v>
      </c>
      <c r="R42" s="71">
        <f>1-(R29/Assumptions!$C$27)</f>
        <v>0</v>
      </c>
      <c r="S42" s="50" t="str">
        <f t="shared" si="12"/>
        <v>Sep</v>
      </c>
      <c r="T42" s="71">
        <f>1-(T29/Assumptions!$C$27)</f>
        <v>0.93333333333333335</v>
      </c>
      <c r="U42" s="71">
        <f>1-(U29/Assumptions!$C$27)</f>
        <v>0.73333333333333339</v>
      </c>
      <c r="V42" s="71">
        <f>1-(V29/Assumptions!$C$27)</f>
        <v>0.53333333333333333</v>
      </c>
      <c r="W42" s="71">
        <f>1-(W29/Assumptions!$C$27)</f>
        <v>0.33333333333333337</v>
      </c>
      <c r="X42" s="71">
        <f>1-(X29/Assumptions!$C$27)</f>
        <v>0.1333333333333333</v>
      </c>
      <c r="Y42" s="71">
        <f>1-(Y29/Assumptions!$C$27)</f>
        <v>0</v>
      </c>
      <c r="Z42" s="71">
        <f>1-(Z29/Assumptions!$C$27)</f>
        <v>0</v>
      </c>
      <c r="AA42" s="71">
        <f>1-(AA29/Assumptions!$C$27)</f>
        <v>0</v>
      </c>
      <c r="AB42" s="50" t="str">
        <f t="shared" si="13"/>
        <v>Sep</v>
      </c>
      <c r="AC42" s="71">
        <f>1-(AC29/Assumptions!$C$27)</f>
        <v>0.93333333333333335</v>
      </c>
      <c r="AD42" s="71">
        <f>1-(AD29/Assumptions!$C$27)</f>
        <v>0.73333333333333339</v>
      </c>
      <c r="AE42" s="71">
        <f>1-(AE29/Assumptions!$C$27)</f>
        <v>0.53333333333333333</v>
      </c>
      <c r="AF42" s="71">
        <f>1-(AF29/Assumptions!$C$27)</f>
        <v>0.33333333333333337</v>
      </c>
      <c r="AG42" s="71">
        <f>1-(AG29/Assumptions!$C$27)</f>
        <v>0.1333333333333333</v>
      </c>
      <c r="AH42" s="71">
        <f>1-(AH29/Assumptions!$C$27)</f>
        <v>0</v>
      </c>
      <c r="AI42" s="71">
        <f>1-(AI29/Assumptions!$C$27)</f>
        <v>0</v>
      </c>
      <c r="AJ42" s="71">
        <f>1-(AJ29/Assumptions!$C$27)</f>
        <v>0</v>
      </c>
      <c r="AK42" s="50" t="str">
        <f t="shared" si="14"/>
        <v>Sep</v>
      </c>
      <c r="AL42" s="71">
        <f>1-(AL29/Assumptions!$C$27)</f>
        <v>0.93333333333333335</v>
      </c>
      <c r="AM42" s="71">
        <f>1-(AM29/Assumptions!$C$27)</f>
        <v>0.73333333333333339</v>
      </c>
      <c r="AN42" s="71">
        <f>1-(AN29/Assumptions!$C$27)</f>
        <v>0.53333333333333333</v>
      </c>
      <c r="AO42" s="71">
        <f>1-(AO29/Assumptions!$C$27)</f>
        <v>0.33333333333333337</v>
      </c>
      <c r="AP42" s="71">
        <f>1-(AP29/Assumptions!$C$27)</f>
        <v>0.1333333333333333</v>
      </c>
      <c r="AQ42" s="71">
        <f>1-(AQ29/Assumptions!$C$27)</f>
        <v>0</v>
      </c>
      <c r="AR42" s="71">
        <f>1-(AR29/Assumptions!$C$27)</f>
        <v>0</v>
      </c>
      <c r="AS42" s="71">
        <f>1-(AS29/Assumptions!$C$27)</f>
        <v>0</v>
      </c>
      <c r="AT42" s="50" t="str">
        <f t="shared" si="15"/>
        <v>Sep</v>
      </c>
      <c r="AU42" s="71">
        <f>1-(AU29/Assumptions!$C$27)</f>
        <v>0.93333333333333335</v>
      </c>
      <c r="AV42" s="71">
        <f>1-(AV29/Assumptions!$C$27)</f>
        <v>0.73333333333333339</v>
      </c>
      <c r="AW42" s="71">
        <f>1-(AW29/Assumptions!$C$27)</f>
        <v>0.53333333333333333</v>
      </c>
      <c r="AX42" s="71">
        <f>1-(AX29/Assumptions!$C$27)</f>
        <v>0.33333333333333337</v>
      </c>
      <c r="AY42" s="71">
        <f>1-(AY29/Assumptions!$C$27)</f>
        <v>0.1333333333333333</v>
      </c>
      <c r="AZ42" s="71">
        <f>1-(AZ29/Assumptions!$C$27)</f>
        <v>0</v>
      </c>
      <c r="BA42" s="71">
        <f>1-(BA29/Assumptions!$C$27)</f>
        <v>0</v>
      </c>
      <c r="BB42" s="71">
        <f>1-(BB29/Assumptions!$C$27)</f>
        <v>0</v>
      </c>
      <c r="BC42" s="50" t="str">
        <f t="shared" si="16"/>
        <v>Sep</v>
      </c>
      <c r="BD42" s="71">
        <f>1-(BD29/Assumptions!$C$27)</f>
        <v>0.93333333333333335</v>
      </c>
      <c r="BE42" s="71">
        <f>1-(BE29/Assumptions!$C$27)</f>
        <v>0.73333333333333339</v>
      </c>
      <c r="BF42" s="71">
        <f>1-(BF29/Assumptions!$C$27)</f>
        <v>0.53333333333333333</v>
      </c>
      <c r="BG42" s="71">
        <f>1-(BG29/Assumptions!$C$27)</f>
        <v>0.33333333333333337</v>
      </c>
      <c r="BH42" s="71">
        <f>1-(BH29/Assumptions!$C$27)</f>
        <v>0.1333333333333333</v>
      </c>
      <c r="BI42" s="71">
        <f>1-(BI29/Assumptions!$C$27)</f>
        <v>0</v>
      </c>
      <c r="BJ42" s="71">
        <f>1-(BJ29/Assumptions!$C$27)</f>
        <v>0</v>
      </c>
      <c r="BK42" s="71">
        <f>1-(BK29/Assumptions!$C$27)</f>
        <v>0</v>
      </c>
      <c r="BL42" s="50" t="str">
        <f t="shared" si="17"/>
        <v>Sep</v>
      </c>
      <c r="BM42" s="71">
        <f>1-(BM29/Assumptions!$C$27)</f>
        <v>0.93333333333333335</v>
      </c>
      <c r="BN42" s="71">
        <f>1-(BN29/Assumptions!$C$27)</f>
        <v>0.73333333333333339</v>
      </c>
      <c r="BO42" s="71">
        <f>1-(BO29/Assumptions!$C$27)</f>
        <v>0.53333333333333333</v>
      </c>
      <c r="BP42" s="71">
        <f>1-(BP29/Assumptions!$C$27)</f>
        <v>0.33333333333333337</v>
      </c>
      <c r="BQ42" s="71">
        <f>1-(BQ29/Assumptions!$C$27)</f>
        <v>0.1333333333333333</v>
      </c>
      <c r="BR42" s="71">
        <f>1-(BR29/Assumptions!$C$27)</f>
        <v>0</v>
      </c>
      <c r="BS42" s="71">
        <f>1-(BS29/Assumptions!$C$27)</f>
        <v>0</v>
      </c>
      <c r="BT42" s="71">
        <f>1-(BT29/Assumptions!$C$27)</f>
        <v>0</v>
      </c>
      <c r="BU42" s="50" t="str">
        <f t="shared" si="18"/>
        <v>Sep</v>
      </c>
      <c r="BV42" s="71">
        <f>1-(BV29/Assumptions!$C$27)</f>
        <v>0.93333333333333335</v>
      </c>
      <c r="BW42" s="71">
        <f>1-(BW29/Assumptions!$C$27)</f>
        <v>0.73333333333333339</v>
      </c>
      <c r="BX42" s="71">
        <f>1-(BX29/Assumptions!$C$27)</f>
        <v>0.53333333333333333</v>
      </c>
      <c r="BY42" s="71">
        <f>1-(BY29/Assumptions!$C$27)</f>
        <v>0.33333333333333337</v>
      </c>
      <c r="BZ42" s="71">
        <f>1-(BZ29/Assumptions!$C$27)</f>
        <v>0.1333333333333333</v>
      </c>
      <c r="CA42" s="71">
        <f>1-(CA29/Assumptions!$C$27)</f>
        <v>0</v>
      </c>
      <c r="CB42" s="71">
        <f>1-(CB29/Assumptions!$C$27)</f>
        <v>0</v>
      </c>
      <c r="CC42" s="71">
        <f>1-(CC29/Assumptions!$C$27)</f>
        <v>0</v>
      </c>
      <c r="CD42" s="50" t="str">
        <f t="shared" si="19"/>
        <v>Sep</v>
      </c>
      <c r="CE42" s="71">
        <f>1-(CE29/Assumptions!$C$27)</f>
        <v>0.93333333333333335</v>
      </c>
      <c r="CF42" s="71">
        <f>1-(CF29/Assumptions!$C$27)</f>
        <v>0.73333333333333339</v>
      </c>
      <c r="CG42" s="71">
        <f>1-(CG29/Assumptions!$C$27)</f>
        <v>0.53333333333333333</v>
      </c>
      <c r="CH42" s="71">
        <f>1-(CH29/Assumptions!$C$27)</f>
        <v>0.33333333333333337</v>
      </c>
      <c r="CI42" s="71">
        <f>1-(CI29/Assumptions!$C$27)</f>
        <v>0.1333333333333333</v>
      </c>
      <c r="CJ42" s="71">
        <f>1-(CJ29/Assumptions!$C$27)</f>
        <v>0</v>
      </c>
      <c r="CK42" s="71">
        <f>1-(CK29/Assumptions!$C$27)</f>
        <v>0</v>
      </c>
      <c r="CL42" s="71">
        <f>1-(CL29/Assumptions!$C$27)</f>
        <v>0</v>
      </c>
    </row>
    <row r="43" spans="1:90" ht="13.7" customHeight="1">
      <c r="A43" s="50" t="str">
        <f t="shared" si="10"/>
        <v>Oct</v>
      </c>
      <c r="B43" s="70">
        <f>1-(B30/Assumptions!$C$27)</f>
        <v>0.95</v>
      </c>
      <c r="C43" s="70">
        <f>1-(C30/Assumptions!$C$27)</f>
        <v>0.75</v>
      </c>
      <c r="D43" s="70">
        <f>1-(D30/Assumptions!$C$27)</f>
        <v>0.55000000000000004</v>
      </c>
      <c r="E43" s="70">
        <f>1-(E30/Assumptions!$C$27)</f>
        <v>0.35</v>
      </c>
      <c r="F43" s="70">
        <f>1-(F30/Assumptions!$C$27)</f>
        <v>0.15000000000000002</v>
      </c>
      <c r="G43" s="70">
        <f>1-(G30/Assumptions!$C$27)</f>
        <v>0</v>
      </c>
      <c r="H43" s="70">
        <f>1-(H30/Assumptions!$C$27)</f>
        <v>0</v>
      </c>
      <c r="I43" s="70">
        <f>1-(I30/Assumptions!$C$27)</f>
        <v>0</v>
      </c>
      <c r="J43" s="68" t="str">
        <f t="shared" si="11"/>
        <v>Oct</v>
      </c>
      <c r="K43" s="70">
        <f>1-(K30/Assumptions!$C$27)</f>
        <v>0.95</v>
      </c>
      <c r="L43" s="71">
        <f>1-(L30/Assumptions!$C$27)</f>
        <v>0.75</v>
      </c>
      <c r="M43" s="71">
        <f>1-(M30/Assumptions!$C$27)</f>
        <v>0.55000000000000004</v>
      </c>
      <c r="N43" s="71">
        <f>1-(N30/Assumptions!$C$27)</f>
        <v>0.35</v>
      </c>
      <c r="O43" s="71">
        <f>1-(O30/Assumptions!$C$27)</f>
        <v>0.15000000000000002</v>
      </c>
      <c r="P43" s="71">
        <f>1-(P30/Assumptions!$C$27)</f>
        <v>0</v>
      </c>
      <c r="Q43" s="71">
        <f>1-(Q30/Assumptions!$C$27)</f>
        <v>0</v>
      </c>
      <c r="R43" s="71">
        <f>1-(R30/Assumptions!$C$27)</f>
        <v>0</v>
      </c>
      <c r="S43" s="50" t="str">
        <f t="shared" si="12"/>
        <v>Oct</v>
      </c>
      <c r="T43" s="71">
        <f>1-(T30/Assumptions!$C$27)</f>
        <v>0.95</v>
      </c>
      <c r="U43" s="71">
        <f>1-(U30/Assumptions!$C$27)</f>
        <v>0.75</v>
      </c>
      <c r="V43" s="71">
        <f>1-(V30/Assumptions!$C$27)</f>
        <v>0.55000000000000004</v>
      </c>
      <c r="W43" s="71">
        <f>1-(W30/Assumptions!$C$27)</f>
        <v>0.35</v>
      </c>
      <c r="X43" s="71">
        <f>1-(X30/Assumptions!$C$27)</f>
        <v>0.15000000000000002</v>
      </c>
      <c r="Y43" s="71">
        <f>1-(Y30/Assumptions!$C$27)</f>
        <v>0</v>
      </c>
      <c r="Z43" s="71">
        <f>1-(Z30/Assumptions!$C$27)</f>
        <v>0</v>
      </c>
      <c r="AA43" s="71">
        <f>1-(AA30/Assumptions!$C$27)</f>
        <v>0</v>
      </c>
      <c r="AB43" s="50" t="str">
        <f t="shared" si="13"/>
        <v>Oct</v>
      </c>
      <c r="AC43" s="71">
        <f>1-(AC30/Assumptions!$C$27)</f>
        <v>0.95</v>
      </c>
      <c r="AD43" s="71">
        <f>1-(AD30/Assumptions!$C$27)</f>
        <v>0.75</v>
      </c>
      <c r="AE43" s="71">
        <f>1-(AE30/Assumptions!$C$27)</f>
        <v>0.55000000000000004</v>
      </c>
      <c r="AF43" s="71">
        <f>1-(AF30/Assumptions!$C$27)</f>
        <v>0.35</v>
      </c>
      <c r="AG43" s="71">
        <f>1-(AG30/Assumptions!$C$27)</f>
        <v>0.15000000000000002</v>
      </c>
      <c r="AH43" s="71">
        <f>1-(AH30/Assumptions!$C$27)</f>
        <v>0</v>
      </c>
      <c r="AI43" s="71">
        <f>1-(AI30/Assumptions!$C$27)</f>
        <v>0</v>
      </c>
      <c r="AJ43" s="71">
        <f>1-(AJ30/Assumptions!$C$27)</f>
        <v>0</v>
      </c>
      <c r="AK43" s="50" t="str">
        <f t="shared" si="14"/>
        <v>Oct</v>
      </c>
      <c r="AL43" s="71">
        <f>1-(AL30/Assumptions!$C$27)</f>
        <v>0.95</v>
      </c>
      <c r="AM43" s="71">
        <f>1-(AM30/Assumptions!$C$27)</f>
        <v>0.75</v>
      </c>
      <c r="AN43" s="71">
        <f>1-(AN30/Assumptions!$C$27)</f>
        <v>0.55000000000000004</v>
      </c>
      <c r="AO43" s="71">
        <f>1-(AO30/Assumptions!$C$27)</f>
        <v>0.35</v>
      </c>
      <c r="AP43" s="71">
        <f>1-(AP30/Assumptions!$C$27)</f>
        <v>0.15000000000000002</v>
      </c>
      <c r="AQ43" s="71">
        <f>1-(AQ30/Assumptions!$C$27)</f>
        <v>0</v>
      </c>
      <c r="AR43" s="71">
        <f>1-(AR30/Assumptions!$C$27)</f>
        <v>0</v>
      </c>
      <c r="AS43" s="71">
        <f>1-(AS30/Assumptions!$C$27)</f>
        <v>0</v>
      </c>
      <c r="AT43" s="50" t="str">
        <f t="shared" si="15"/>
        <v>Oct</v>
      </c>
      <c r="AU43" s="71">
        <f>1-(AU30/Assumptions!$C$27)</f>
        <v>0.95</v>
      </c>
      <c r="AV43" s="71">
        <f>1-(AV30/Assumptions!$C$27)</f>
        <v>0.75</v>
      </c>
      <c r="AW43" s="71">
        <f>1-(AW30/Assumptions!$C$27)</f>
        <v>0.55000000000000004</v>
      </c>
      <c r="AX43" s="71">
        <f>1-(AX30/Assumptions!$C$27)</f>
        <v>0.35</v>
      </c>
      <c r="AY43" s="71">
        <f>1-(AY30/Assumptions!$C$27)</f>
        <v>0.15000000000000002</v>
      </c>
      <c r="AZ43" s="71">
        <f>1-(AZ30/Assumptions!$C$27)</f>
        <v>0</v>
      </c>
      <c r="BA43" s="71">
        <f>1-(BA30/Assumptions!$C$27)</f>
        <v>0</v>
      </c>
      <c r="BB43" s="71">
        <f>1-(BB30/Assumptions!$C$27)</f>
        <v>0</v>
      </c>
      <c r="BC43" s="50" t="str">
        <f t="shared" si="16"/>
        <v>Oct</v>
      </c>
      <c r="BD43" s="71">
        <f>1-(BD30/Assumptions!$C$27)</f>
        <v>0.95</v>
      </c>
      <c r="BE43" s="71">
        <f>1-(BE30/Assumptions!$C$27)</f>
        <v>0.75</v>
      </c>
      <c r="BF43" s="71">
        <f>1-(BF30/Assumptions!$C$27)</f>
        <v>0.55000000000000004</v>
      </c>
      <c r="BG43" s="71">
        <f>1-(BG30/Assumptions!$C$27)</f>
        <v>0.35</v>
      </c>
      <c r="BH43" s="71">
        <f>1-(BH30/Assumptions!$C$27)</f>
        <v>0.15000000000000002</v>
      </c>
      <c r="BI43" s="71">
        <f>1-(BI30/Assumptions!$C$27)</f>
        <v>0</v>
      </c>
      <c r="BJ43" s="71">
        <f>1-(BJ30/Assumptions!$C$27)</f>
        <v>0</v>
      </c>
      <c r="BK43" s="71">
        <f>1-(BK30/Assumptions!$C$27)</f>
        <v>0</v>
      </c>
      <c r="BL43" s="50" t="str">
        <f t="shared" si="17"/>
        <v>Oct</v>
      </c>
      <c r="BM43" s="71">
        <f>1-(BM30/Assumptions!$C$27)</f>
        <v>0.95</v>
      </c>
      <c r="BN43" s="71">
        <f>1-(BN30/Assumptions!$C$27)</f>
        <v>0.75</v>
      </c>
      <c r="BO43" s="71">
        <f>1-(BO30/Assumptions!$C$27)</f>
        <v>0.55000000000000004</v>
      </c>
      <c r="BP43" s="71">
        <f>1-(BP30/Assumptions!$C$27)</f>
        <v>0.35</v>
      </c>
      <c r="BQ43" s="71">
        <f>1-(BQ30/Assumptions!$C$27)</f>
        <v>0.15000000000000002</v>
      </c>
      <c r="BR43" s="71">
        <f>1-(BR30/Assumptions!$C$27)</f>
        <v>0</v>
      </c>
      <c r="BS43" s="71">
        <f>1-(BS30/Assumptions!$C$27)</f>
        <v>0</v>
      </c>
      <c r="BT43" s="71">
        <f>1-(BT30/Assumptions!$C$27)</f>
        <v>0</v>
      </c>
      <c r="BU43" s="50" t="str">
        <f t="shared" si="18"/>
        <v>Oct</v>
      </c>
      <c r="BV43" s="71">
        <f>1-(BV30/Assumptions!$C$27)</f>
        <v>0.95</v>
      </c>
      <c r="BW43" s="71">
        <f>1-(BW30/Assumptions!$C$27)</f>
        <v>0.75</v>
      </c>
      <c r="BX43" s="71">
        <f>1-(BX30/Assumptions!$C$27)</f>
        <v>0.55000000000000004</v>
      </c>
      <c r="BY43" s="71">
        <f>1-(BY30/Assumptions!$C$27)</f>
        <v>0.35</v>
      </c>
      <c r="BZ43" s="71">
        <f>1-(BZ30/Assumptions!$C$27)</f>
        <v>0.15000000000000002</v>
      </c>
      <c r="CA43" s="71">
        <f>1-(CA30/Assumptions!$C$27)</f>
        <v>0</v>
      </c>
      <c r="CB43" s="71">
        <f>1-(CB30/Assumptions!$C$27)</f>
        <v>0</v>
      </c>
      <c r="CC43" s="71">
        <f>1-(CC30/Assumptions!$C$27)</f>
        <v>0</v>
      </c>
      <c r="CD43" s="50" t="str">
        <f t="shared" si="19"/>
        <v>Oct</v>
      </c>
      <c r="CE43" s="71">
        <f>1-(CE30/Assumptions!$C$27)</f>
        <v>0.95</v>
      </c>
      <c r="CF43" s="71">
        <f>1-(CF30/Assumptions!$C$27)</f>
        <v>0.75</v>
      </c>
      <c r="CG43" s="71">
        <f>1-(CG30/Assumptions!$C$27)</f>
        <v>0.55000000000000004</v>
      </c>
      <c r="CH43" s="71">
        <f>1-(CH30/Assumptions!$C$27)</f>
        <v>0.35</v>
      </c>
      <c r="CI43" s="71">
        <f>1-(CI30/Assumptions!$C$27)</f>
        <v>0.15000000000000002</v>
      </c>
      <c r="CJ43" s="71">
        <f>1-(CJ30/Assumptions!$C$27)</f>
        <v>0</v>
      </c>
      <c r="CK43" s="71">
        <f>1-(CK30/Assumptions!$C$27)</f>
        <v>0</v>
      </c>
      <c r="CL43" s="71">
        <f>1-(CL30/Assumptions!$C$27)</f>
        <v>0</v>
      </c>
    </row>
    <row r="44" spans="1:90" ht="13.7" customHeight="1">
      <c r="A44" s="50" t="str">
        <f t="shared" si="10"/>
        <v>Nov</v>
      </c>
      <c r="B44" s="70">
        <f>1-(B31/Assumptions!$C$27)</f>
        <v>0.96666666666666667</v>
      </c>
      <c r="C44" s="70">
        <f>1-(C31/Assumptions!$C$27)</f>
        <v>0.76666666666666661</v>
      </c>
      <c r="D44" s="70">
        <f>1-(D31/Assumptions!$C$27)</f>
        <v>0.56666666666666665</v>
      </c>
      <c r="E44" s="70">
        <f>1-(E31/Assumptions!$C$27)</f>
        <v>0.3666666666666667</v>
      </c>
      <c r="F44" s="70">
        <f>1-(F31/Assumptions!$C$27)</f>
        <v>0.16666666666666663</v>
      </c>
      <c r="G44" s="70">
        <f>1-(G31/Assumptions!$C$27)</f>
        <v>0</v>
      </c>
      <c r="H44" s="70">
        <f>1-(H31/Assumptions!$C$27)</f>
        <v>0</v>
      </c>
      <c r="I44" s="70">
        <f>1-(I31/Assumptions!$C$27)</f>
        <v>0</v>
      </c>
      <c r="J44" s="68" t="str">
        <f t="shared" si="11"/>
        <v>Nov</v>
      </c>
      <c r="K44" s="70">
        <f>1-(K31/Assumptions!$C$27)</f>
        <v>0.96666666666666667</v>
      </c>
      <c r="L44" s="71">
        <f>1-(L31/Assumptions!$C$27)</f>
        <v>0.76666666666666661</v>
      </c>
      <c r="M44" s="71">
        <f>1-(M31/Assumptions!$C$27)</f>
        <v>0.56666666666666665</v>
      </c>
      <c r="N44" s="71">
        <f>1-(N31/Assumptions!$C$27)</f>
        <v>0.3666666666666667</v>
      </c>
      <c r="O44" s="71">
        <f>1-(O31/Assumptions!$C$27)</f>
        <v>0.16666666666666663</v>
      </c>
      <c r="P44" s="71">
        <f>1-(P31/Assumptions!$C$27)</f>
        <v>0</v>
      </c>
      <c r="Q44" s="71">
        <f>1-(Q31/Assumptions!$C$27)</f>
        <v>0</v>
      </c>
      <c r="R44" s="71">
        <f>1-(R31/Assumptions!$C$27)</f>
        <v>0</v>
      </c>
      <c r="S44" s="50" t="str">
        <f t="shared" si="12"/>
        <v>Nov</v>
      </c>
      <c r="T44" s="71">
        <f>1-(T31/Assumptions!$C$27)</f>
        <v>0.96666666666666667</v>
      </c>
      <c r="U44" s="71">
        <f>1-(U31/Assumptions!$C$27)</f>
        <v>0.76666666666666661</v>
      </c>
      <c r="V44" s="71">
        <f>1-(V31/Assumptions!$C$27)</f>
        <v>0.56666666666666665</v>
      </c>
      <c r="W44" s="71">
        <f>1-(W31/Assumptions!$C$27)</f>
        <v>0.3666666666666667</v>
      </c>
      <c r="X44" s="71">
        <f>1-(X31/Assumptions!$C$27)</f>
        <v>0.16666666666666663</v>
      </c>
      <c r="Y44" s="71">
        <f>1-(Y31/Assumptions!$C$27)</f>
        <v>0</v>
      </c>
      <c r="Z44" s="71">
        <f>1-(Z31/Assumptions!$C$27)</f>
        <v>0</v>
      </c>
      <c r="AA44" s="71">
        <f>1-(AA31/Assumptions!$C$27)</f>
        <v>0</v>
      </c>
      <c r="AB44" s="50" t="str">
        <f t="shared" si="13"/>
        <v>Nov</v>
      </c>
      <c r="AC44" s="71">
        <f>1-(AC31/Assumptions!$C$27)</f>
        <v>0.96666666666666667</v>
      </c>
      <c r="AD44" s="71">
        <f>1-(AD31/Assumptions!$C$27)</f>
        <v>0.76666666666666661</v>
      </c>
      <c r="AE44" s="71">
        <f>1-(AE31/Assumptions!$C$27)</f>
        <v>0.56666666666666665</v>
      </c>
      <c r="AF44" s="71">
        <f>1-(AF31/Assumptions!$C$27)</f>
        <v>0.3666666666666667</v>
      </c>
      <c r="AG44" s="71">
        <f>1-(AG31/Assumptions!$C$27)</f>
        <v>0.16666666666666663</v>
      </c>
      <c r="AH44" s="71">
        <f>1-(AH31/Assumptions!$C$27)</f>
        <v>0</v>
      </c>
      <c r="AI44" s="71">
        <f>1-(AI31/Assumptions!$C$27)</f>
        <v>0</v>
      </c>
      <c r="AJ44" s="71">
        <f>1-(AJ31/Assumptions!$C$27)</f>
        <v>0</v>
      </c>
      <c r="AK44" s="50" t="str">
        <f t="shared" si="14"/>
        <v>Nov</v>
      </c>
      <c r="AL44" s="71">
        <f>1-(AL31/Assumptions!$C$27)</f>
        <v>0.96666666666666667</v>
      </c>
      <c r="AM44" s="71">
        <f>1-(AM31/Assumptions!$C$27)</f>
        <v>0.76666666666666661</v>
      </c>
      <c r="AN44" s="71">
        <f>1-(AN31/Assumptions!$C$27)</f>
        <v>0.56666666666666665</v>
      </c>
      <c r="AO44" s="71">
        <f>1-(AO31/Assumptions!$C$27)</f>
        <v>0.3666666666666667</v>
      </c>
      <c r="AP44" s="71">
        <f>1-(AP31/Assumptions!$C$27)</f>
        <v>0.16666666666666663</v>
      </c>
      <c r="AQ44" s="71">
        <f>1-(AQ31/Assumptions!$C$27)</f>
        <v>0</v>
      </c>
      <c r="AR44" s="71">
        <f>1-(AR31/Assumptions!$C$27)</f>
        <v>0</v>
      </c>
      <c r="AS44" s="71">
        <f>1-(AS31/Assumptions!$C$27)</f>
        <v>0</v>
      </c>
      <c r="AT44" s="50" t="str">
        <f t="shared" si="15"/>
        <v>Nov</v>
      </c>
      <c r="AU44" s="71">
        <f>1-(AU31/Assumptions!$C$27)</f>
        <v>0.96666666666666667</v>
      </c>
      <c r="AV44" s="71">
        <f>1-(AV31/Assumptions!$C$27)</f>
        <v>0.76666666666666661</v>
      </c>
      <c r="AW44" s="71">
        <f>1-(AW31/Assumptions!$C$27)</f>
        <v>0.56666666666666665</v>
      </c>
      <c r="AX44" s="71">
        <f>1-(AX31/Assumptions!$C$27)</f>
        <v>0.3666666666666667</v>
      </c>
      <c r="AY44" s="71">
        <f>1-(AY31/Assumptions!$C$27)</f>
        <v>0.16666666666666663</v>
      </c>
      <c r="AZ44" s="71">
        <f>1-(AZ31/Assumptions!$C$27)</f>
        <v>0</v>
      </c>
      <c r="BA44" s="71">
        <f>1-(BA31/Assumptions!$C$27)</f>
        <v>0</v>
      </c>
      <c r="BB44" s="71">
        <f>1-(BB31/Assumptions!$C$27)</f>
        <v>0</v>
      </c>
      <c r="BC44" s="50" t="str">
        <f t="shared" si="16"/>
        <v>Nov</v>
      </c>
      <c r="BD44" s="71">
        <f>1-(BD31/Assumptions!$C$27)</f>
        <v>0.96666666666666667</v>
      </c>
      <c r="BE44" s="71">
        <f>1-(BE31/Assumptions!$C$27)</f>
        <v>0.76666666666666661</v>
      </c>
      <c r="BF44" s="71">
        <f>1-(BF31/Assumptions!$C$27)</f>
        <v>0.56666666666666665</v>
      </c>
      <c r="BG44" s="71">
        <f>1-(BG31/Assumptions!$C$27)</f>
        <v>0.3666666666666667</v>
      </c>
      <c r="BH44" s="71">
        <f>1-(BH31/Assumptions!$C$27)</f>
        <v>0.16666666666666663</v>
      </c>
      <c r="BI44" s="71">
        <f>1-(BI31/Assumptions!$C$27)</f>
        <v>0</v>
      </c>
      <c r="BJ44" s="71">
        <f>1-(BJ31/Assumptions!$C$27)</f>
        <v>0</v>
      </c>
      <c r="BK44" s="71">
        <f>1-(BK31/Assumptions!$C$27)</f>
        <v>0</v>
      </c>
      <c r="BL44" s="50" t="str">
        <f t="shared" si="17"/>
        <v>Nov</v>
      </c>
      <c r="BM44" s="71">
        <f>1-(BM31/Assumptions!$C$27)</f>
        <v>0.96666666666666667</v>
      </c>
      <c r="BN44" s="71">
        <f>1-(BN31/Assumptions!$C$27)</f>
        <v>0.76666666666666661</v>
      </c>
      <c r="BO44" s="71">
        <f>1-(BO31/Assumptions!$C$27)</f>
        <v>0.56666666666666665</v>
      </c>
      <c r="BP44" s="71">
        <f>1-(BP31/Assumptions!$C$27)</f>
        <v>0.3666666666666667</v>
      </c>
      <c r="BQ44" s="71">
        <f>1-(BQ31/Assumptions!$C$27)</f>
        <v>0.16666666666666663</v>
      </c>
      <c r="BR44" s="71">
        <f>1-(BR31/Assumptions!$C$27)</f>
        <v>0</v>
      </c>
      <c r="BS44" s="71">
        <f>1-(BS31/Assumptions!$C$27)</f>
        <v>0</v>
      </c>
      <c r="BT44" s="71">
        <f>1-(BT31/Assumptions!$C$27)</f>
        <v>0</v>
      </c>
      <c r="BU44" s="50" t="str">
        <f t="shared" si="18"/>
        <v>Nov</v>
      </c>
      <c r="BV44" s="71">
        <f>1-(BV31/Assumptions!$C$27)</f>
        <v>0.96666666666666667</v>
      </c>
      <c r="BW44" s="71">
        <f>1-(BW31/Assumptions!$C$27)</f>
        <v>0.76666666666666661</v>
      </c>
      <c r="BX44" s="71">
        <f>1-(BX31/Assumptions!$C$27)</f>
        <v>0.56666666666666665</v>
      </c>
      <c r="BY44" s="71">
        <f>1-(BY31/Assumptions!$C$27)</f>
        <v>0.3666666666666667</v>
      </c>
      <c r="BZ44" s="71">
        <f>1-(BZ31/Assumptions!$C$27)</f>
        <v>0.16666666666666663</v>
      </c>
      <c r="CA44" s="71">
        <f>1-(CA31/Assumptions!$C$27)</f>
        <v>0</v>
      </c>
      <c r="CB44" s="71">
        <f>1-(CB31/Assumptions!$C$27)</f>
        <v>0</v>
      </c>
      <c r="CC44" s="71">
        <f>1-(CC31/Assumptions!$C$27)</f>
        <v>0</v>
      </c>
      <c r="CD44" s="50" t="str">
        <f t="shared" si="19"/>
        <v>Nov</v>
      </c>
      <c r="CE44" s="71">
        <f>1-(CE31/Assumptions!$C$27)</f>
        <v>0.96666666666666667</v>
      </c>
      <c r="CF44" s="71">
        <f>1-(CF31/Assumptions!$C$27)</f>
        <v>0.76666666666666661</v>
      </c>
      <c r="CG44" s="71">
        <f>1-(CG31/Assumptions!$C$27)</f>
        <v>0.56666666666666665</v>
      </c>
      <c r="CH44" s="71">
        <f>1-(CH31/Assumptions!$C$27)</f>
        <v>0.3666666666666667</v>
      </c>
      <c r="CI44" s="71">
        <f>1-(CI31/Assumptions!$C$27)</f>
        <v>0.16666666666666663</v>
      </c>
      <c r="CJ44" s="71">
        <f>1-(CJ31/Assumptions!$C$27)</f>
        <v>0</v>
      </c>
      <c r="CK44" s="71">
        <f>1-(CK31/Assumptions!$C$27)</f>
        <v>0</v>
      </c>
      <c r="CL44" s="71">
        <f>1-(CL31/Assumptions!$C$27)</f>
        <v>0</v>
      </c>
    </row>
    <row r="45" spans="1:90" ht="13.7" customHeight="1">
      <c r="A45" s="50" t="str">
        <f t="shared" si="10"/>
        <v>Dec</v>
      </c>
      <c r="B45" s="70">
        <f>1-(B32/Assumptions!$C$27)</f>
        <v>0.98333333333333328</v>
      </c>
      <c r="C45" s="70">
        <f>1-(C32/Assumptions!$C$27)</f>
        <v>0.78333333333333333</v>
      </c>
      <c r="D45" s="70">
        <f>1-(D32/Assumptions!$C$27)</f>
        <v>0.58333333333333326</v>
      </c>
      <c r="E45" s="70">
        <f>1-(E32/Assumptions!$C$27)</f>
        <v>0.3833333333333333</v>
      </c>
      <c r="F45" s="70">
        <f>1-(F32/Assumptions!$C$27)</f>
        <v>0.18333333333333335</v>
      </c>
      <c r="G45" s="70">
        <f>1-(G32/Assumptions!$C$27)</f>
        <v>0</v>
      </c>
      <c r="H45" s="70">
        <f>1-(H32/Assumptions!$C$27)</f>
        <v>0</v>
      </c>
      <c r="I45" s="70">
        <f>1-(I32/Assumptions!$C$27)</f>
        <v>0</v>
      </c>
      <c r="J45" s="68" t="str">
        <f t="shared" si="11"/>
        <v>Dec</v>
      </c>
      <c r="K45" s="70">
        <f>1-(K32/Assumptions!$C$27)</f>
        <v>0.98333333333333328</v>
      </c>
      <c r="L45" s="71">
        <f>1-(L32/Assumptions!$C$27)</f>
        <v>0.78333333333333333</v>
      </c>
      <c r="M45" s="71">
        <f>1-(M32/Assumptions!$C$27)</f>
        <v>0.58333333333333326</v>
      </c>
      <c r="N45" s="71">
        <f>1-(N32/Assumptions!$C$27)</f>
        <v>0.3833333333333333</v>
      </c>
      <c r="O45" s="71">
        <f>1-(O32/Assumptions!$C$27)</f>
        <v>0.18333333333333335</v>
      </c>
      <c r="P45" s="71">
        <f>1-(P32/Assumptions!$C$27)</f>
        <v>0</v>
      </c>
      <c r="Q45" s="71">
        <f>1-(Q32/Assumptions!$C$27)</f>
        <v>0</v>
      </c>
      <c r="R45" s="71">
        <f>1-(R32/Assumptions!$C$27)</f>
        <v>0</v>
      </c>
      <c r="S45" s="50" t="str">
        <f t="shared" si="12"/>
        <v>Dec</v>
      </c>
      <c r="T45" s="71">
        <f>1-(T32/Assumptions!$C$27)</f>
        <v>0.98333333333333328</v>
      </c>
      <c r="U45" s="71">
        <f>1-(U32/Assumptions!$C$27)</f>
        <v>0.78333333333333333</v>
      </c>
      <c r="V45" s="71">
        <f>1-(V32/Assumptions!$C$27)</f>
        <v>0.58333333333333326</v>
      </c>
      <c r="W45" s="71">
        <f>1-(W32/Assumptions!$C$27)</f>
        <v>0.3833333333333333</v>
      </c>
      <c r="X45" s="71">
        <f>1-(X32/Assumptions!$C$27)</f>
        <v>0.18333333333333335</v>
      </c>
      <c r="Y45" s="71">
        <f>1-(Y32/Assumptions!$C$27)</f>
        <v>0</v>
      </c>
      <c r="Z45" s="71">
        <f>1-(Z32/Assumptions!$C$27)</f>
        <v>0</v>
      </c>
      <c r="AA45" s="71">
        <f>1-(AA32/Assumptions!$C$27)</f>
        <v>0</v>
      </c>
      <c r="AB45" s="50" t="str">
        <f t="shared" si="13"/>
        <v>Dec</v>
      </c>
      <c r="AC45" s="71">
        <f>1-(AC32/Assumptions!$C$27)</f>
        <v>0.98333333333333328</v>
      </c>
      <c r="AD45" s="71">
        <f>1-(AD32/Assumptions!$C$27)</f>
        <v>0.78333333333333333</v>
      </c>
      <c r="AE45" s="71">
        <f>1-(AE32/Assumptions!$C$27)</f>
        <v>0.58333333333333326</v>
      </c>
      <c r="AF45" s="71">
        <f>1-(AF32/Assumptions!$C$27)</f>
        <v>0.3833333333333333</v>
      </c>
      <c r="AG45" s="71">
        <f>1-(AG32/Assumptions!$C$27)</f>
        <v>0.18333333333333335</v>
      </c>
      <c r="AH45" s="71">
        <f>1-(AH32/Assumptions!$C$27)</f>
        <v>0</v>
      </c>
      <c r="AI45" s="71">
        <f>1-(AI32/Assumptions!$C$27)</f>
        <v>0</v>
      </c>
      <c r="AJ45" s="71">
        <f>1-(AJ32/Assumptions!$C$27)</f>
        <v>0</v>
      </c>
      <c r="AK45" s="50" t="str">
        <f t="shared" si="14"/>
        <v>Dec</v>
      </c>
      <c r="AL45" s="71">
        <f>1-(AL32/Assumptions!$C$27)</f>
        <v>0.98333333333333328</v>
      </c>
      <c r="AM45" s="71">
        <f>1-(AM32/Assumptions!$C$27)</f>
        <v>0.78333333333333333</v>
      </c>
      <c r="AN45" s="71">
        <f>1-(AN32/Assumptions!$C$27)</f>
        <v>0.58333333333333326</v>
      </c>
      <c r="AO45" s="71">
        <f>1-(AO32/Assumptions!$C$27)</f>
        <v>0.3833333333333333</v>
      </c>
      <c r="AP45" s="71">
        <f>1-(AP32/Assumptions!$C$27)</f>
        <v>0.18333333333333335</v>
      </c>
      <c r="AQ45" s="71">
        <f>1-(AQ32/Assumptions!$C$27)</f>
        <v>0</v>
      </c>
      <c r="AR45" s="71">
        <f>1-(AR32/Assumptions!$C$27)</f>
        <v>0</v>
      </c>
      <c r="AS45" s="71">
        <f>1-(AS32/Assumptions!$C$27)</f>
        <v>0</v>
      </c>
      <c r="AT45" s="50" t="str">
        <f t="shared" si="15"/>
        <v>Dec</v>
      </c>
      <c r="AU45" s="71">
        <f>1-(AU32/Assumptions!$C$27)</f>
        <v>0.98333333333333328</v>
      </c>
      <c r="AV45" s="71">
        <f>1-(AV32/Assumptions!$C$27)</f>
        <v>0.78333333333333333</v>
      </c>
      <c r="AW45" s="71">
        <f>1-(AW32/Assumptions!$C$27)</f>
        <v>0.58333333333333326</v>
      </c>
      <c r="AX45" s="71">
        <f>1-(AX32/Assumptions!$C$27)</f>
        <v>0.3833333333333333</v>
      </c>
      <c r="AY45" s="71">
        <f>1-(AY32/Assumptions!$C$27)</f>
        <v>0.18333333333333335</v>
      </c>
      <c r="AZ45" s="71">
        <f>1-(AZ32/Assumptions!$C$27)</f>
        <v>0</v>
      </c>
      <c r="BA45" s="71">
        <f>1-(BA32/Assumptions!$C$27)</f>
        <v>0</v>
      </c>
      <c r="BB45" s="71">
        <f>1-(BB32/Assumptions!$C$27)</f>
        <v>0</v>
      </c>
      <c r="BC45" s="50" t="str">
        <f t="shared" si="16"/>
        <v>Dec</v>
      </c>
      <c r="BD45" s="71">
        <f>1-(BD32/Assumptions!$C$27)</f>
        <v>0.98333333333333328</v>
      </c>
      <c r="BE45" s="71">
        <f>1-(BE32/Assumptions!$C$27)</f>
        <v>0.78333333333333333</v>
      </c>
      <c r="BF45" s="71">
        <f>1-(BF32/Assumptions!$C$27)</f>
        <v>0.58333333333333326</v>
      </c>
      <c r="BG45" s="71">
        <f>1-(BG32/Assumptions!$C$27)</f>
        <v>0.3833333333333333</v>
      </c>
      <c r="BH45" s="71">
        <f>1-(BH32/Assumptions!$C$27)</f>
        <v>0.18333333333333335</v>
      </c>
      <c r="BI45" s="71">
        <f>1-(BI32/Assumptions!$C$27)</f>
        <v>0</v>
      </c>
      <c r="BJ45" s="71">
        <f>1-(BJ32/Assumptions!$C$27)</f>
        <v>0</v>
      </c>
      <c r="BK45" s="71">
        <f>1-(BK32/Assumptions!$C$27)</f>
        <v>0</v>
      </c>
      <c r="BL45" s="50" t="str">
        <f t="shared" si="17"/>
        <v>Dec</v>
      </c>
      <c r="BM45" s="71">
        <f>1-(BM32/Assumptions!$C$27)</f>
        <v>0.98333333333333328</v>
      </c>
      <c r="BN45" s="71">
        <f>1-(BN32/Assumptions!$C$27)</f>
        <v>0.78333333333333333</v>
      </c>
      <c r="BO45" s="71">
        <f>1-(BO32/Assumptions!$C$27)</f>
        <v>0.58333333333333326</v>
      </c>
      <c r="BP45" s="71">
        <f>1-(BP32/Assumptions!$C$27)</f>
        <v>0.3833333333333333</v>
      </c>
      <c r="BQ45" s="71">
        <f>1-(BQ32/Assumptions!$C$27)</f>
        <v>0.18333333333333335</v>
      </c>
      <c r="BR45" s="71">
        <f>1-(BR32/Assumptions!$C$27)</f>
        <v>0</v>
      </c>
      <c r="BS45" s="71">
        <f>1-(BS32/Assumptions!$C$27)</f>
        <v>0</v>
      </c>
      <c r="BT45" s="71">
        <f>1-(BT32/Assumptions!$C$27)</f>
        <v>0</v>
      </c>
      <c r="BU45" s="50" t="str">
        <f t="shared" si="18"/>
        <v>Dec</v>
      </c>
      <c r="BV45" s="71">
        <f>1-(BV32/Assumptions!$C$27)</f>
        <v>0.98333333333333328</v>
      </c>
      <c r="BW45" s="71">
        <f>1-(BW32/Assumptions!$C$27)</f>
        <v>0.78333333333333333</v>
      </c>
      <c r="BX45" s="71">
        <f>1-(BX32/Assumptions!$C$27)</f>
        <v>0.58333333333333326</v>
      </c>
      <c r="BY45" s="71">
        <f>1-(BY32/Assumptions!$C$27)</f>
        <v>0.3833333333333333</v>
      </c>
      <c r="BZ45" s="71">
        <f>1-(BZ32/Assumptions!$C$27)</f>
        <v>0.18333333333333335</v>
      </c>
      <c r="CA45" s="71">
        <f>1-(CA32/Assumptions!$C$27)</f>
        <v>0</v>
      </c>
      <c r="CB45" s="71">
        <f>1-(CB32/Assumptions!$C$27)</f>
        <v>0</v>
      </c>
      <c r="CC45" s="71">
        <f>1-(CC32/Assumptions!$C$27)</f>
        <v>0</v>
      </c>
      <c r="CD45" s="50" t="str">
        <f t="shared" si="19"/>
        <v>Dec</v>
      </c>
      <c r="CE45" s="71">
        <f>1-(CE32/Assumptions!$C$27)</f>
        <v>0.98333333333333328</v>
      </c>
      <c r="CF45" s="71">
        <f>1-(CF32/Assumptions!$C$27)</f>
        <v>0.78333333333333333</v>
      </c>
      <c r="CG45" s="71">
        <f>1-(CG32/Assumptions!$C$27)</f>
        <v>0.58333333333333326</v>
      </c>
      <c r="CH45" s="71">
        <f>1-(CH32/Assumptions!$C$27)</f>
        <v>0.3833333333333333</v>
      </c>
      <c r="CI45" s="71">
        <f>1-(CI32/Assumptions!$C$27)</f>
        <v>0.18333333333333335</v>
      </c>
      <c r="CJ45" s="71">
        <f>1-(CJ32/Assumptions!$C$27)</f>
        <v>0</v>
      </c>
      <c r="CK45" s="71">
        <f>1-(CK32/Assumptions!$C$27)</f>
        <v>0</v>
      </c>
      <c r="CL45" s="71">
        <f>1-(CL32/Assumptions!$C$27)</f>
        <v>0</v>
      </c>
    </row>
    <row r="46" spans="1:90" ht="15.95" customHeight="1">
      <c r="A46" s="45"/>
      <c r="B46" s="44" t="s">
        <v>37</v>
      </c>
      <c r="C46" s="44" t="s">
        <v>38</v>
      </c>
      <c r="D46" s="44" t="s">
        <v>39</v>
      </c>
      <c r="E46" s="44" t="s">
        <v>40</v>
      </c>
      <c r="F46" s="44" t="s">
        <v>41</v>
      </c>
      <c r="G46" s="44" t="s">
        <v>42</v>
      </c>
      <c r="H46" s="44" t="s">
        <v>43</v>
      </c>
      <c r="I46" s="44" t="s">
        <v>44</v>
      </c>
      <c r="J46" s="72"/>
      <c r="K46" s="44" t="s">
        <v>38</v>
      </c>
      <c r="L46" s="64" t="s">
        <v>39</v>
      </c>
      <c r="M46" s="64" t="s">
        <v>40</v>
      </c>
      <c r="N46" s="64" t="s">
        <v>41</v>
      </c>
      <c r="O46" s="64" t="s">
        <v>42</v>
      </c>
      <c r="P46" s="64" t="s">
        <v>43</v>
      </c>
      <c r="Q46" s="64" t="s">
        <v>44</v>
      </c>
      <c r="R46" s="64" t="s">
        <v>45</v>
      </c>
      <c r="S46" s="45"/>
      <c r="T46" s="64" t="s">
        <v>39</v>
      </c>
      <c r="U46" s="64" t="s">
        <v>40</v>
      </c>
      <c r="V46" s="64" t="s">
        <v>41</v>
      </c>
      <c r="W46" s="64" t="s">
        <v>42</v>
      </c>
      <c r="X46" s="64" t="s">
        <v>43</v>
      </c>
      <c r="Y46" s="64" t="s">
        <v>44</v>
      </c>
      <c r="Z46" s="64" t="s">
        <v>45</v>
      </c>
      <c r="AA46" s="64" t="s">
        <v>46</v>
      </c>
      <c r="AB46" s="45"/>
      <c r="AC46" s="64" t="s">
        <v>40</v>
      </c>
      <c r="AD46" s="64" t="s">
        <v>41</v>
      </c>
      <c r="AE46" s="64" t="s">
        <v>42</v>
      </c>
      <c r="AF46" s="64" t="s">
        <v>43</v>
      </c>
      <c r="AG46" s="64" t="s">
        <v>44</v>
      </c>
      <c r="AH46" s="64" t="s">
        <v>45</v>
      </c>
      <c r="AI46" s="64" t="s">
        <v>46</v>
      </c>
      <c r="AJ46" s="64" t="s">
        <v>81</v>
      </c>
      <c r="AK46" s="45"/>
      <c r="AL46" s="64" t="s">
        <v>41</v>
      </c>
      <c r="AM46" s="64" t="s">
        <v>42</v>
      </c>
      <c r="AN46" s="64" t="s">
        <v>43</v>
      </c>
      <c r="AO46" s="64" t="s">
        <v>44</v>
      </c>
      <c r="AP46" s="64" t="s">
        <v>45</v>
      </c>
      <c r="AQ46" s="64" t="s">
        <v>46</v>
      </c>
      <c r="AR46" s="64" t="s">
        <v>81</v>
      </c>
      <c r="AS46" s="64" t="s">
        <v>82</v>
      </c>
      <c r="AT46" s="45"/>
      <c r="AU46" s="64" t="s">
        <v>42</v>
      </c>
      <c r="AV46" s="64" t="s">
        <v>43</v>
      </c>
      <c r="AW46" s="64" t="s">
        <v>44</v>
      </c>
      <c r="AX46" s="64" t="s">
        <v>45</v>
      </c>
      <c r="AY46" s="64" t="s">
        <v>46</v>
      </c>
      <c r="AZ46" s="64" t="s">
        <v>81</v>
      </c>
      <c r="BA46" s="64" t="s">
        <v>82</v>
      </c>
      <c r="BB46" s="64" t="s">
        <v>83</v>
      </c>
      <c r="BC46" s="45"/>
      <c r="BD46" s="64" t="s">
        <v>43</v>
      </c>
      <c r="BE46" s="64" t="s">
        <v>44</v>
      </c>
      <c r="BF46" s="64" t="s">
        <v>45</v>
      </c>
      <c r="BG46" s="64" t="s">
        <v>46</v>
      </c>
      <c r="BH46" s="64" t="s">
        <v>81</v>
      </c>
      <c r="BI46" s="64" t="s">
        <v>82</v>
      </c>
      <c r="BJ46" s="64" t="s">
        <v>83</v>
      </c>
      <c r="BK46" s="64" t="s">
        <v>84</v>
      </c>
      <c r="BL46" s="45"/>
      <c r="BM46" s="64" t="s">
        <v>44</v>
      </c>
      <c r="BN46" s="64" t="s">
        <v>45</v>
      </c>
      <c r="BO46" s="64" t="s">
        <v>46</v>
      </c>
      <c r="BP46" s="64" t="s">
        <v>81</v>
      </c>
      <c r="BQ46" s="64" t="s">
        <v>82</v>
      </c>
      <c r="BR46" s="64" t="s">
        <v>83</v>
      </c>
      <c r="BS46" s="64" t="s">
        <v>84</v>
      </c>
      <c r="BT46" s="64" t="s">
        <v>85</v>
      </c>
      <c r="BU46" s="45"/>
      <c r="BV46" s="64" t="s">
        <v>45</v>
      </c>
      <c r="BW46" s="64" t="s">
        <v>46</v>
      </c>
      <c r="BX46" s="64" t="s">
        <v>81</v>
      </c>
      <c r="BY46" s="64" t="s">
        <v>82</v>
      </c>
      <c r="BZ46" s="64" t="s">
        <v>83</v>
      </c>
      <c r="CA46" s="64" t="s">
        <v>84</v>
      </c>
      <c r="CB46" s="64" t="s">
        <v>85</v>
      </c>
      <c r="CC46" s="64" t="s">
        <v>86</v>
      </c>
      <c r="CD46" s="45"/>
      <c r="CE46" s="64" t="s">
        <v>46</v>
      </c>
      <c r="CF46" s="64" t="s">
        <v>81</v>
      </c>
      <c r="CG46" s="64" t="s">
        <v>82</v>
      </c>
      <c r="CH46" s="64" t="s">
        <v>83</v>
      </c>
      <c r="CI46" s="64" t="s">
        <v>84</v>
      </c>
      <c r="CJ46" s="64" t="s">
        <v>85</v>
      </c>
      <c r="CK46" s="64" t="s">
        <v>86</v>
      </c>
      <c r="CL46" s="64" t="s">
        <v>87</v>
      </c>
    </row>
    <row r="47" spans="1:90" ht="13.7" customHeight="1">
      <c r="A47" s="50" t="str">
        <f t="shared" ref="A47:A58" si="20">A34</f>
        <v>Jan</v>
      </c>
      <c r="B47" s="41">
        <f t="shared" ref="B47:B58" si="21">ROUND(B34*B8,0)</f>
        <v>780</v>
      </c>
      <c r="C47" s="41">
        <f t="shared" ref="C47:C58" si="22">ROUND(C34*B8,0)</f>
        <v>585</v>
      </c>
      <c r="D47" s="41">
        <f>ROUND(D34*B8,0)</f>
        <v>390</v>
      </c>
      <c r="E47" s="41">
        <f t="shared" ref="E47:E58" si="23">ROUND(E34*B8,0)</f>
        <v>195</v>
      </c>
      <c r="F47" s="41">
        <f t="shared" ref="F47:F58" si="24">ROUND(F34*B8,0)</f>
        <v>0</v>
      </c>
      <c r="G47" s="41">
        <f t="shared" ref="G47:G58" si="25">ROUND(G34*B8,0)</f>
        <v>0</v>
      </c>
      <c r="H47" s="41">
        <f t="shared" ref="H47:H58" si="26">ROUND(H34*B8,0)</f>
        <v>0</v>
      </c>
      <c r="I47" s="41">
        <f t="shared" ref="I47:I58" si="27">ROUND(I34*B8,0)</f>
        <v>0</v>
      </c>
      <c r="J47" s="68" t="str">
        <f t="shared" ref="J47:J58" si="28">J34</f>
        <v>Jan</v>
      </c>
      <c r="K47" s="41">
        <f t="shared" ref="K47:K58" si="29">ROUND(K34*K8,0)</f>
        <v>780</v>
      </c>
      <c r="L47" s="69">
        <f t="shared" ref="L47:L58" si="30">ROUND(L34*K8,0)</f>
        <v>585</v>
      </c>
      <c r="M47" s="69">
        <f>ROUND(M34*K8,0)</f>
        <v>390</v>
      </c>
      <c r="N47" s="69">
        <f t="shared" ref="N47:N58" si="31">ROUND(N34*K8,0)</f>
        <v>195</v>
      </c>
      <c r="O47" s="69">
        <f t="shared" ref="O47:O58" si="32">ROUND(O34*K8,0)</f>
        <v>0</v>
      </c>
      <c r="P47" s="69">
        <f t="shared" ref="P47:P58" si="33">ROUND(P34*K8,0)</f>
        <v>0</v>
      </c>
      <c r="Q47" s="69">
        <f t="shared" ref="Q47:Q58" si="34">ROUND(Q34*K8,0)</f>
        <v>0</v>
      </c>
      <c r="R47" s="69">
        <f t="shared" ref="R47:R58" si="35">ROUND(R34*K8,0)</f>
        <v>0</v>
      </c>
      <c r="S47" s="50" t="str">
        <f t="shared" ref="S47:S58" si="36">S34</f>
        <v>Jan</v>
      </c>
      <c r="T47" s="69">
        <f t="shared" ref="T47:T58" si="37">ROUND(T34*T8,0)</f>
        <v>780</v>
      </c>
      <c r="U47" s="69">
        <f t="shared" ref="U47:U58" si="38">ROUND(U34*T8,0)</f>
        <v>585</v>
      </c>
      <c r="V47" s="69">
        <f>ROUND(V34*T8,0)</f>
        <v>390</v>
      </c>
      <c r="W47" s="69">
        <f t="shared" ref="W47:W58" si="39">ROUND(W34*T8,0)</f>
        <v>195</v>
      </c>
      <c r="X47" s="69">
        <f t="shared" ref="X47:X58" si="40">ROUND(X34*T8,0)</f>
        <v>0</v>
      </c>
      <c r="Y47" s="69">
        <f t="shared" ref="Y47:Y58" si="41">ROUND(Y34*T8,0)</f>
        <v>0</v>
      </c>
      <c r="Z47" s="69">
        <f t="shared" ref="Z47:Z58" si="42">ROUND(Z34*T8,0)</f>
        <v>0</v>
      </c>
      <c r="AA47" s="69">
        <f t="shared" ref="AA47:AA58" si="43">ROUND(AA34*T8,0)</f>
        <v>0</v>
      </c>
      <c r="AB47" s="50" t="str">
        <f t="shared" ref="AB47:AB58" si="44">AB34</f>
        <v>Jan</v>
      </c>
      <c r="AC47" s="69">
        <f t="shared" ref="AC47:AC58" si="45">ROUND(AC34*AC8,0)</f>
        <v>780</v>
      </c>
      <c r="AD47" s="69">
        <f t="shared" ref="AD47:AD58" si="46">ROUND(AD34*AC8,0)</f>
        <v>585</v>
      </c>
      <c r="AE47" s="69">
        <f>ROUND(AE34*AC8,0)</f>
        <v>390</v>
      </c>
      <c r="AF47" s="69">
        <f t="shared" ref="AF47:AF58" si="47">ROUND(AF34*AC8,0)</f>
        <v>195</v>
      </c>
      <c r="AG47" s="69">
        <f t="shared" ref="AG47:AG58" si="48">ROUND(AG34*AC8,0)</f>
        <v>0</v>
      </c>
      <c r="AH47" s="69">
        <f t="shared" ref="AH47:AH58" si="49">ROUND(AH34*AC8,0)</f>
        <v>0</v>
      </c>
      <c r="AI47" s="69">
        <f t="shared" ref="AI47:AI58" si="50">ROUND(AI34*AC8,0)</f>
        <v>0</v>
      </c>
      <c r="AJ47" s="69">
        <f t="shared" ref="AJ47:AJ58" si="51">ROUND(AJ34*AC8,0)</f>
        <v>0</v>
      </c>
      <c r="AK47" s="50" t="str">
        <f t="shared" ref="AK47:AK58" si="52">AK34</f>
        <v>Jan</v>
      </c>
      <c r="AL47" s="69">
        <f t="shared" ref="AL47:AL58" si="53">ROUND(AL34*AL8,0)</f>
        <v>780</v>
      </c>
      <c r="AM47" s="69">
        <f t="shared" ref="AM47:AM58" si="54">ROUND(AM34*AL8,0)</f>
        <v>585</v>
      </c>
      <c r="AN47" s="69">
        <f>ROUND(AN34*AL8,0)</f>
        <v>390</v>
      </c>
      <c r="AO47" s="69">
        <f t="shared" ref="AO47:AO58" si="55">ROUND(AO34*AL8,0)</f>
        <v>195</v>
      </c>
      <c r="AP47" s="69">
        <f t="shared" ref="AP47:AP58" si="56">ROUND(AP34*AL8,0)</f>
        <v>0</v>
      </c>
      <c r="AQ47" s="69">
        <f t="shared" ref="AQ47:AQ58" si="57">ROUND(AQ34*AL8,0)</f>
        <v>0</v>
      </c>
      <c r="AR47" s="69">
        <f t="shared" ref="AR47:AR58" si="58">ROUND(AR34*AL8,0)</f>
        <v>0</v>
      </c>
      <c r="AS47" s="69">
        <f t="shared" ref="AS47:AS58" si="59">ROUND(AS34*AL8,0)</f>
        <v>0</v>
      </c>
      <c r="AT47" s="50" t="str">
        <f t="shared" ref="AT47:AT58" si="60">AT34</f>
        <v>Jan</v>
      </c>
      <c r="AU47" s="69">
        <f t="shared" ref="AU47:AU58" si="61">ROUND(AU34*AU8,0)</f>
        <v>780</v>
      </c>
      <c r="AV47" s="69">
        <f t="shared" ref="AV47:AV58" si="62">ROUND(AV34*AU8,0)</f>
        <v>585</v>
      </c>
      <c r="AW47" s="69">
        <f>ROUND(AW34*AU8,0)</f>
        <v>390</v>
      </c>
      <c r="AX47" s="69">
        <f t="shared" ref="AX47:AX58" si="63">ROUND(AX34*AU8,0)</f>
        <v>195</v>
      </c>
      <c r="AY47" s="69">
        <f t="shared" ref="AY47:AY58" si="64">ROUND(AY34*AU8,0)</f>
        <v>0</v>
      </c>
      <c r="AZ47" s="69">
        <f t="shared" ref="AZ47:AZ58" si="65">ROUND(AZ34*AU8,0)</f>
        <v>0</v>
      </c>
      <c r="BA47" s="69">
        <f t="shared" ref="BA47:BA58" si="66">ROUND(BA34*AU8,0)</f>
        <v>0</v>
      </c>
      <c r="BB47" s="69">
        <f t="shared" ref="BB47:BB58" si="67">ROUND(BB34*AU8,0)</f>
        <v>0</v>
      </c>
      <c r="BC47" s="50" t="str">
        <f t="shared" ref="BC47:BC58" si="68">BC34</f>
        <v>Jan</v>
      </c>
      <c r="BD47" s="69">
        <f t="shared" ref="BD47:BD58" si="69">ROUND(BD34*BD8,0)</f>
        <v>780</v>
      </c>
      <c r="BE47" s="69">
        <f t="shared" ref="BE47:BE58" si="70">ROUND(BE34*BD8,0)</f>
        <v>585</v>
      </c>
      <c r="BF47" s="69">
        <f>ROUND(BF34*BD8,0)</f>
        <v>390</v>
      </c>
      <c r="BG47" s="69">
        <f t="shared" ref="BG47:BG58" si="71">ROUND(BG34*BD8,0)</f>
        <v>195</v>
      </c>
      <c r="BH47" s="69">
        <f t="shared" ref="BH47:BH58" si="72">ROUND(BH34*BD8,0)</f>
        <v>0</v>
      </c>
      <c r="BI47" s="69">
        <f t="shared" ref="BI47:BI58" si="73">ROUND(BI34*BD8,0)</f>
        <v>0</v>
      </c>
      <c r="BJ47" s="69">
        <f t="shared" ref="BJ47:BJ58" si="74">ROUND(BJ34*BD8,0)</f>
        <v>0</v>
      </c>
      <c r="BK47" s="69">
        <f t="shared" ref="BK47:BK58" si="75">ROUND(BK34*BD8,0)</f>
        <v>0</v>
      </c>
      <c r="BL47" s="50" t="str">
        <f t="shared" ref="BL47:BL58" si="76">BL34</f>
        <v>Jan</v>
      </c>
      <c r="BM47" s="69">
        <f t="shared" ref="BM47:BM58" si="77">ROUND(BM34*BM8,0)</f>
        <v>780</v>
      </c>
      <c r="BN47" s="69">
        <f t="shared" ref="BN47:BN58" si="78">ROUND(BN34*BM8,0)</f>
        <v>585</v>
      </c>
      <c r="BO47" s="69">
        <f>ROUND(BO34*BM8,0)</f>
        <v>390</v>
      </c>
      <c r="BP47" s="69">
        <f t="shared" ref="BP47:BP58" si="79">ROUND(BP34*BM8,0)</f>
        <v>195</v>
      </c>
      <c r="BQ47" s="69">
        <f t="shared" ref="BQ47:BQ58" si="80">ROUND(BQ34*BM8,0)</f>
        <v>0</v>
      </c>
      <c r="BR47" s="69">
        <f t="shared" ref="BR47:BR58" si="81">ROUND(BR34*BM8,0)</f>
        <v>0</v>
      </c>
      <c r="BS47" s="69">
        <f t="shared" ref="BS47:BS58" si="82">ROUND(BS34*BM8,0)</f>
        <v>0</v>
      </c>
      <c r="BT47" s="69">
        <f t="shared" ref="BT47:BT58" si="83">ROUND(BT34*BM8,0)</f>
        <v>0</v>
      </c>
      <c r="BU47" s="50" t="str">
        <f t="shared" ref="BU47:BU58" si="84">BU34</f>
        <v>Jan</v>
      </c>
      <c r="BV47" s="69">
        <f t="shared" ref="BV47:BV58" si="85">ROUND(BV34*BV8,0)</f>
        <v>780</v>
      </c>
      <c r="BW47" s="69">
        <f t="shared" ref="BW47:BW58" si="86">ROUND(BW34*BV8,0)</f>
        <v>585</v>
      </c>
      <c r="BX47" s="69">
        <f>ROUND(BX34*BV8,0)</f>
        <v>390</v>
      </c>
      <c r="BY47" s="69">
        <f t="shared" ref="BY47:BY58" si="87">ROUND(BY34*BV8,0)</f>
        <v>195</v>
      </c>
      <c r="BZ47" s="69">
        <f t="shared" ref="BZ47:BZ58" si="88">ROUND(BZ34*BV8,0)</f>
        <v>0</v>
      </c>
      <c r="CA47" s="69">
        <f t="shared" ref="CA47:CA58" si="89">ROUND(CA34*BV8,0)</f>
        <v>0</v>
      </c>
      <c r="CB47" s="69">
        <f t="shared" ref="CB47:CB58" si="90">ROUND(CB34*BV8,0)</f>
        <v>0</v>
      </c>
      <c r="CC47" s="69">
        <f t="shared" ref="CC47:CC58" si="91">ROUND(CC34*BV8,0)</f>
        <v>0</v>
      </c>
      <c r="CD47" s="50" t="str">
        <f t="shared" ref="CD47:CD58" si="92">CD34</f>
        <v>Jan</v>
      </c>
      <c r="CE47" s="69">
        <f t="shared" ref="CE47:CE58" si="93">ROUND(CE34*CE8,0)</f>
        <v>780</v>
      </c>
      <c r="CF47" s="69">
        <f t="shared" ref="CF47:CF58" si="94">ROUND(CF34*CE8,0)</f>
        <v>585</v>
      </c>
      <c r="CG47" s="69">
        <f>ROUND(CG34*CE8,0)</f>
        <v>390</v>
      </c>
      <c r="CH47" s="69">
        <f t="shared" ref="CH47:CH58" si="95">ROUND(CH34*CE8,0)</f>
        <v>195</v>
      </c>
      <c r="CI47" s="69">
        <f t="shared" ref="CI47:CI58" si="96">ROUND(CI34*CE8,0)</f>
        <v>0</v>
      </c>
      <c r="CJ47" s="69">
        <f t="shared" ref="CJ47:CJ58" si="97">ROUND(CJ34*CE8,0)</f>
        <v>0</v>
      </c>
      <c r="CK47" s="69">
        <f t="shared" ref="CK47:CK58" si="98">ROUND(CK34*CE8,0)</f>
        <v>0</v>
      </c>
      <c r="CL47" s="69">
        <f t="shared" ref="CL47:CL58" si="99">ROUND(CL34*CE8,0)</f>
        <v>0</v>
      </c>
    </row>
    <row r="48" spans="1:90" ht="13.7" customHeight="1">
      <c r="A48" s="50" t="str">
        <f t="shared" si="20"/>
        <v>Feb</v>
      </c>
      <c r="B48" s="41">
        <f t="shared" si="21"/>
        <v>796</v>
      </c>
      <c r="C48" s="41">
        <f t="shared" si="22"/>
        <v>601</v>
      </c>
      <c r="D48" s="41">
        <f t="shared" ref="D48:D58" si="100">ROUND(D35*B$8,0)</f>
        <v>406</v>
      </c>
      <c r="E48" s="41">
        <f t="shared" si="23"/>
        <v>211</v>
      </c>
      <c r="F48" s="41">
        <f t="shared" si="24"/>
        <v>16</v>
      </c>
      <c r="G48" s="41">
        <f t="shared" si="25"/>
        <v>0</v>
      </c>
      <c r="H48" s="41">
        <f t="shared" si="26"/>
        <v>0</v>
      </c>
      <c r="I48" s="41">
        <f t="shared" si="27"/>
        <v>0</v>
      </c>
      <c r="J48" s="68" t="str">
        <f t="shared" si="28"/>
        <v>Feb</v>
      </c>
      <c r="K48" s="41">
        <f t="shared" si="29"/>
        <v>796</v>
      </c>
      <c r="L48" s="69">
        <f t="shared" si="30"/>
        <v>601</v>
      </c>
      <c r="M48" s="69">
        <f t="shared" ref="M48:M58" si="101">ROUND(M35*K$8,0)</f>
        <v>406</v>
      </c>
      <c r="N48" s="69">
        <f t="shared" si="31"/>
        <v>211</v>
      </c>
      <c r="O48" s="69">
        <f t="shared" si="32"/>
        <v>16</v>
      </c>
      <c r="P48" s="69">
        <f t="shared" si="33"/>
        <v>0</v>
      </c>
      <c r="Q48" s="69">
        <f t="shared" si="34"/>
        <v>0</v>
      </c>
      <c r="R48" s="69">
        <f t="shared" si="35"/>
        <v>0</v>
      </c>
      <c r="S48" s="50" t="str">
        <f t="shared" si="36"/>
        <v>Feb</v>
      </c>
      <c r="T48" s="69">
        <f t="shared" si="37"/>
        <v>796</v>
      </c>
      <c r="U48" s="69">
        <f t="shared" si="38"/>
        <v>601</v>
      </c>
      <c r="V48" s="69">
        <f t="shared" ref="V48:V58" si="102">ROUND(V35*T$8,0)</f>
        <v>406</v>
      </c>
      <c r="W48" s="69">
        <f t="shared" si="39"/>
        <v>211</v>
      </c>
      <c r="X48" s="69">
        <f t="shared" si="40"/>
        <v>16</v>
      </c>
      <c r="Y48" s="69">
        <f t="shared" si="41"/>
        <v>0</v>
      </c>
      <c r="Z48" s="69">
        <f t="shared" si="42"/>
        <v>0</v>
      </c>
      <c r="AA48" s="69">
        <f t="shared" si="43"/>
        <v>0</v>
      </c>
      <c r="AB48" s="50" t="str">
        <f t="shared" si="44"/>
        <v>Feb</v>
      </c>
      <c r="AC48" s="69">
        <f t="shared" si="45"/>
        <v>796</v>
      </c>
      <c r="AD48" s="69">
        <f t="shared" si="46"/>
        <v>601</v>
      </c>
      <c r="AE48" s="69">
        <f t="shared" ref="AE48:AE58" si="103">ROUND(AE35*AC$8,0)</f>
        <v>406</v>
      </c>
      <c r="AF48" s="69">
        <f t="shared" si="47"/>
        <v>211</v>
      </c>
      <c r="AG48" s="69">
        <f t="shared" si="48"/>
        <v>16</v>
      </c>
      <c r="AH48" s="69">
        <f t="shared" si="49"/>
        <v>0</v>
      </c>
      <c r="AI48" s="69">
        <f t="shared" si="50"/>
        <v>0</v>
      </c>
      <c r="AJ48" s="69">
        <f t="shared" si="51"/>
        <v>0</v>
      </c>
      <c r="AK48" s="50" t="str">
        <f t="shared" si="52"/>
        <v>Feb</v>
      </c>
      <c r="AL48" s="69">
        <f t="shared" si="53"/>
        <v>796</v>
      </c>
      <c r="AM48" s="69">
        <f t="shared" si="54"/>
        <v>601</v>
      </c>
      <c r="AN48" s="69">
        <f t="shared" ref="AN48:AN58" si="104">ROUND(AN35*AL$8,0)</f>
        <v>406</v>
      </c>
      <c r="AO48" s="69">
        <f t="shared" si="55"/>
        <v>211</v>
      </c>
      <c r="AP48" s="69">
        <f t="shared" si="56"/>
        <v>16</v>
      </c>
      <c r="AQ48" s="69">
        <f t="shared" si="57"/>
        <v>0</v>
      </c>
      <c r="AR48" s="69">
        <f t="shared" si="58"/>
        <v>0</v>
      </c>
      <c r="AS48" s="69">
        <f t="shared" si="59"/>
        <v>0</v>
      </c>
      <c r="AT48" s="50" t="str">
        <f t="shared" si="60"/>
        <v>Feb</v>
      </c>
      <c r="AU48" s="69">
        <f t="shared" si="61"/>
        <v>796</v>
      </c>
      <c r="AV48" s="69">
        <f t="shared" si="62"/>
        <v>601</v>
      </c>
      <c r="AW48" s="69">
        <f t="shared" ref="AW48:AW58" si="105">ROUND(AW35*AU$8,0)</f>
        <v>406</v>
      </c>
      <c r="AX48" s="69">
        <f t="shared" si="63"/>
        <v>211</v>
      </c>
      <c r="AY48" s="69">
        <f t="shared" si="64"/>
        <v>16</v>
      </c>
      <c r="AZ48" s="69">
        <f t="shared" si="65"/>
        <v>0</v>
      </c>
      <c r="BA48" s="69">
        <f t="shared" si="66"/>
        <v>0</v>
      </c>
      <c r="BB48" s="69">
        <f t="shared" si="67"/>
        <v>0</v>
      </c>
      <c r="BC48" s="50" t="str">
        <f t="shared" si="68"/>
        <v>Feb</v>
      </c>
      <c r="BD48" s="69">
        <f t="shared" si="69"/>
        <v>796</v>
      </c>
      <c r="BE48" s="69">
        <f t="shared" si="70"/>
        <v>601</v>
      </c>
      <c r="BF48" s="69">
        <f t="shared" ref="BF48:BF58" si="106">ROUND(BF35*BD$8,0)</f>
        <v>406</v>
      </c>
      <c r="BG48" s="69">
        <f t="shared" si="71"/>
        <v>211</v>
      </c>
      <c r="BH48" s="69">
        <f t="shared" si="72"/>
        <v>16</v>
      </c>
      <c r="BI48" s="69">
        <f t="shared" si="73"/>
        <v>0</v>
      </c>
      <c r="BJ48" s="69">
        <f t="shared" si="74"/>
        <v>0</v>
      </c>
      <c r="BK48" s="69">
        <f t="shared" si="75"/>
        <v>0</v>
      </c>
      <c r="BL48" s="50" t="str">
        <f t="shared" si="76"/>
        <v>Feb</v>
      </c>
      <c r="BM48" s="69">
        <f t="shared" si="77"/>
        <v>796</v>
      </c>
      <c r="BN48" s="69">
        <f t="shared" si="78"/>
        <v>601</v>
      </c>
      <c r="BO48" s="69">
        <f t="shared" ref="BO48:BO58" si="107">ROUND(BO35*BM$8,0)</f>
        <v>406</v>
      </c>
      <c r="BP48" s="69">
        <f t="shared" si="79"/>
        <v>211</v>
      </c>
      <c r="BQ48" s="69">
        <f t="shared" si="80"/>
        <v>16</v>
      </c>
      <c r="BR48" s="69">
        <f t="shared" si="81"/>
        <v>0</v>
      </c>
      <c r="BS48" s="69">
        <f t="shared" si="82"/>
        <v>0</v>
      </c>
      <c r="BT48" s="69">
        <f t="shared" si="83"/>
        <v>0</v>
      </c>
      <c r="BU48" s="50" t="str">
        <f t="shared" si="84"/>
        <v>Feb</v>
      </c>
      <c r="BV48" s="69">
        <f t="shared" si="85"/>
        <v>796</v>
      </c>
      <c r="BW48" s="69">
        <f t="shared" si="86"/>
        <v>601</v>
      </c>
      <c r="BX48" s="69">
        <f t="shared" ref="BX48:BX58" si="108">ROUND(BX35*BV$8,0)</f>
        <v>406</v>
      </c>
      <c r="BY48" s="69">
        <f t="shared" si="87"/>
        <v>211</v>
      </c>
      <c r="BZ48" s="69">
        <f t="shared" si="88"/>
        <v>16</v>
      </c>
      <c r="CA48" s="69">
        <f t="shared" si="89"/>
        <v>0</v>
      </c>
      <c r="CB48" s="69">
        <f t="shared" si="90"/>
        <v>0</v>
      </c>
      <c r="CC48" s="69">
        <f t="shared" si="91"/>
        <v>0</v>
      </c>
      <c r="CD48" s="50" t="str">
        <f t="shared" si="92"/>
        <v>Feb</v>
      </c>
      <c r="CE48" s="69">
        <f t="shared" si="93"/>
        <v>796</v>
      </c>
      <c r="CF48" s="69">
        <f t="shared" si="94"/>
        <v>601</v>
      </c>
      <c r="CG48" s="69">
        <f t="shared" ref="CG48:CG58" si="109">ROUND(CG35*CE$8,0)</f>
        <v>406</v>
      </c>
      <c r="CH48" s="69">
        <f t="shared" si="95"/>
        <v>211</v>
      </c>
      <c r="CI48" s="69">
        <f t="shared" si="96"/>
        <v>16</v>
      </c>
      <c r="CJ48" s="69">
        <f t="shared" si="97"/>
        <v>0</v>
      </c>
      <c r="CK48" s="69">
        <f t="shared" si="98"/>
        <v>0</v>
      </c>
      <c r="CL48" s="69">
        <f t="shared" si="99"/>
        <v>0</v>
      </c>
    </row>
    <row r="49" spans="1:90" ht="13.7" customHeight="1">
      <c r="A49" s="50" t="str">
        <f t="shared" si="20"/>
        <v>Mar</v>
      </c>
      <c r="B49" s="41">
        <f t="shared" si="21"/>
        <v>813</v>
      </c>
      <c r="C49" s="41">
        <f t="shared" si="22"/>
        <v>618</v>
      </c>
      <c r="D49" s="41">
        <f t="shared" si="100"/>
        <v>423</v>
      </c>
      <c r="E49" s="41">
        <f t="shared" si="23"/>
        <v>228</v>
      </c>
      <c r="F49" s="41">
        <f t="shared" si="24"/>
        <v>33</v>
      </c>
      <c r="G49" s="41">
        <f t="shared" si="25"/>
        <v>0</v>
      </c>
      <c r="H49" s="41">
        <f t="shared" si="26"/>
        <v>0</v>
      </c>
      <c r="I49" s="41">
        <f t="shared" si="27"/>
        <v>0</v>
      </c>
      <c r="J49" s="68" t="str">
        <f t="shared" si="28"/>
        <v>Mar</v>
      </c>
      <c r="K49" s="41">
        <f t="shared" si="29"/>
        <v>813</v>
      </c>
      <c r="L49" s="69">
        <f t="shared" si="30"/>
        <v>618</v>
      </c>
      <c r="M49" s="69">
        <f t="shared" si="101"/>
        <v>423</v>
      </c>
      <c r="N49" s="69">
        <f t="shared" si="31"/>
        <v>228</v>
      </c>
      <c r="O49" s="69">
        <f t="shared" si="32"/>
        <v>33</v>
      </c>
      <c r="P49" s="69">
        <f t="shared" si="33"/>
        <v>0</v>
      </c>
      <c r="Q49" s="69">
        <f t="shared" si="34"/>
        <v>0</v>
      </c>
      <c r="R49" s="69">
        <f t="shared" si="35"/>
        <v>0</v>
      </c>
      <c r="S49" s="50" t="str">
        <f t="shared" si="36"/>
        <v>Mar</v>
      </c>
      <c r="T49" s="69">
        <f t="shared" si="37"/>
        <v>813</v>
      </c>
      <c r="U49" s="69">
        <f t="shared" si="38"/>
        <v>618</v>
      </c>
      <c r="V49" s="69">
        <f t="shared" si="102"/>
        <v>423</v>
      </c>
      <c r="W49" s="69">
        <f t="shared" si="39"/>
        <v>228</v>
      </c>
      <c r="X49" s="69">
        <f t="shared" si="40"/>
        <v>33</v>
      </c>
      <c r="Y49" s="69">
        <f t="shared" si="41"/>
        <v>0</v>
      </c>
      <c r="Z49" s="69">
        <f t="shared" si="42"/>
        <v>0</v>
      </c>
      <c r="AA49" s="69">
        <f t="shared" si="43"/>
        <v>0</v>
      </c>
      <c r="AB49" s="50" t="str">
        <f t="shared" si="44"/>
        <v>Mar</v>
      </c>
      <c r="AC49" s="69">
        <f t="shared" si="45"/>
        <v>813</v>
      </c>
      <c r="AD49" s="69">
        <f t="shared" si="46"/>
        <v>618</v>
      </c>
      <c r="AE49" s="69">
        <f t="shared" si="103"/>
        <v>423</v>
      </c>
      <c r="AF49" s="69">
        <f t="shared" si="47"/>
        <v>228</v>
      </c>
      <c r="AG49" s="69">
        <f t="shared" si="48"/>
        <v>33</v>
      </c>
      <c r="AH49" s="69">
        <f t="shared" si="49"/>
        <v>0</v>
      </c>
      <c r="AI49" s="69">
        <f t="shared" si="50"/>
        <v>0</v>
      </c>
      <c r="AJ49" s="69">
        <f t="shared" si="51"/>
        <v>0</v>
      </c>
      <c r="AK49" s="50" t="str">
        <f t="shared" si="52"/>
        <v>Mar</v>
      </c>
      <c r="AL49" s="69">
        <f t="shared" si="53"/>
        <v>813</v>
      </c>
      <c r="AM49" s="69">
        <f t="shared" si="54"/>
        <v>618</v>
      </c>
      <c r="AN49" s="69">
        <f t="shared" si="104"/>
        <v>423</v>
      </c>
      <c r="AO49" s="69">
        <f t="shared" si="55"/>
        <v>228</v>
      </c>
      <c r="AP49" s="69">
        <f t="shared" si="56"/>
        <v>33</v>
      </c>
      <c r="AQ49" s="69">
        <f t="shared" si="57"/>
        <v>0</v>
      </c>
      <c r="AR49" s="69">
        <f t="shared" si="58"/>
        <v>0</v>
      </c>
      <c r="AS49" s="69">
        <f t="shared" si="59"/>
        <v>0</v>
      </c>
      <c r="AT49" s="50" t="str">
        <f t="shared" si="60"/>
        <v>Mar</v>
      </c>
      <c r="AU49" s="69">
        <f t="shared" si="61"/>
        <v>813</v>
      </c>
      <c r="AV49" s="69">
        <f t="shared" si="62"/>
        <v>618</v>
      </c>
      <c r="AW49" s="69">
        <f t="shared" si="105"/>
        <v>423</v>
      </c>
      <c r="AX49" s="69">
        <f t="shared" si="63"/>
        <v>228</v>
      </c>
      <c r="AY49" s="69">
        <f t="shared" si="64"/>
        <v>33</v>
      </c>
      <c r="AZ49" s="69">
        <f t="shared" si="65"/>
        <v>0</v>
      </c>
      <c r="BA49" s="69">
        <f t="shared" si="66"/>
        <v>0</v>
      </c>
      <c r="BB49" s="69">
        <f t="shared" si="67"/>
        <v>0</v>
      </c>
      <c r="BC49" s="50" t="str">
        <f t="shared" si="68"/>
        <v>Mar</v>
      </c>
      <c r="BD49" s="69">
        <f t="shared" si="69"/>
        <v>813</v>
      </c>
      <c r="BE49" s="69">
        <f t="shared" si="70"/>
        <v>618</v>
      </c>
      <c r="BF49" s="69">
        <f t="shared" si="106"/>
        <v>423</v>
      </c>
      <c r="BG49" s="69">
        <f t="shared" si="71"/>
        <v>228</v>
      </c>
      <c r="BH49" s="69">
        <f t="shared" si="72"/>
        <v>33</v>
      </c>
      <c r="BI49" s="69">
        <f t="shared" si="73"/>
        <v>0</v>
      </c>
      <c r="BJ49" s="69">
        <f t="shared" si="74"/>
        <v>0</v>
      </c>
      <c r="BK49" s="69">
        <f t="shared" si="75"/>
        <v>0</v>
      </c>
      <c r="BL49" s="50" t="str">
        <f t="shared" si="76"/>
        <v>Mar</v>
      </c>
      <c r="BM49" s="69">
        <f t="shared" si="77"/>
        <v>813</v>
      </c>
      <c r="BN49" s="69">
        <f t="shared" si="78"/>
        <v>618</v>
      </c>
      <c r="BO49" s="69">
        <f t="shared" si="107"/>
        <v>423</v>
      </c>
      <c r="BP49" s="69">
        <f t="shared" si="79"/>
        <v>228</v>
      </c>
      <c r="BQ49" s="69">
        <f t="shared" si="80"/>
        <v>33</v>
      </c>
      <c r="BR49" s="69">
        <f t="shared" si="81"/>
        <v>0</v>
      </c>
      <c r="BS49" s="69">
        <f t="shared" si="82"/>
        <v>0</v>
      </c>
      <c r="BT49" s="69">
        <f t="shared" si="83"/>
        <v>0</v>
      </c>
      <c r="BU49" s="50" t="str">
        <f t="shared" si="84"/>
        <v>Mar</v>
      </c>
      <c r="BV49" s="69">
        <f t="shared" si="85"/>
        <v>813</v>
      </c>
      <c r="BW49" s="69">
        <f t="shared" si="86"/>
        <v>618</v>
      </c>
      <c r="BX49" s="69">
        <f t="shared" si="108"/>
        <v>423</v>
      </c>
      <c r="BY49" s="69">
        <f t="shared" si="87"/>
        <v>228</v>
      </c>
      <c r="BZ49" s="69">
        <f t="shared" si="88"/>
        <v>33</v>
      </c>
      <c r="CA49" s="69">
        <f t="shared" si="89"/>
        <v>0</v>
      </c>
      <c r="CB49" s="69">
        <f t="shared" si="90"/>
        <v>0</v>
      </c>
      <c r="CC49" s="69">
        <f t="shared" si="91"/>
        <v>0</v>
      </c>
      <c r="CD49" s="50" t="str">
        <f t="shared" si="92"/>
        <v>Mar</v>
      </c>
      <c r="CE49" s="69">
        <f t="shared" si="93"/>
        <v>813</v>
      </c>
      <c r="CF49" s="69">
        <f t="shared" si="94"/>
        <v>618</v>
      </c>
      <c r="CG49" s="69">
        <f t="shared" si="109"/>
        <v>423</v>
      </c>
      <c r="CH49" s="69">
        <f t="shared" si="95"/>
        <v>228</v>
      </c>
      <c r="CI49" s="69">
        <f t="shared" si="96"/>
        <v>33</v>
      </c>
      <c r="CJ49" s="69">
        <f t="shared" si="97"/>
        <v>0</v>
      </c>
      <c r="CK49" s="69">
        <f t="shared" si="98"/>
        <v>0</v>
      </c>
      <c r="CL49" s="69">
        <f t="shared" si="99"/>
        <v>0</v>
      </c>
    </row>
    <row r="50" spans="1:90" ht="13.7" customHeight="1">
      <c r="A50" s="50" t="str">
        <f t="shared" si="20"/>
        <v>Apr</v>
      </c>
      <c r="B50" s="41">
        <f t="shared" si="21"/>
        <v>829</v>
      </c>
      <c r="C50" s="41">
        <f t="shared" si="22"/>
        <v>634</v>
      </c>
      <c r="D50" s="41">
        <f t="shared" si="100"/>
        <v>439</v>
      </c>
      <c r="E50" s="41">
        <f t="shared" si="23"/>
        <v>244</v>
      </c>
      <c r="F50" s="41">
        <f t="shared" si="24"/>
        <v>49</v>
      </c>
      <c r="G50" s="41">
        <f t="shared" si="25"/>
        <v>0</v>
      </c>
      <c r="H50" s="41">
        <f t="shared" si="26"/>
        <v>0</v>
      </c>
      <c r="I50" s="41">
        <f t="shared" si="27"/>
        <v>0</v>
      </c>
      <c r="J50" s="68" t="str">
        <f t="shared" si="28"/>
        <v>Apr</v>
      </c>
      <c r="K50" s="41">
        <f t="shared" si="29"/>
        <v>829</v>
      </c>
      <c r="L50" s="69">
        <f t="shared" si="30"/>
        <v>634</v>
      </c>
      <c r="M50" s="69">
        <f t="shared" si="101"/>
        <v>439</v>
      </c>
      <c r="N50" s="69">
        <f t="shared" si="31"/>
        <v>244</v>
      </c>
      <c r="O50" s="69">
        <f t="shared" si="32"/>
        <v>49</v>
      </c>
      <c r="P50" s="69">
        <f t="shared" si="33"/>
        <v>0</v>
      </c>
      <c r="Q50" s="69">
        <f t="shared" si="34"/>
        <v>0</v>
      </c>
      <c r="R50" s="69">
        <f t="shared" si="35"/>
        <v>0</v>
      </c>
      <c r="S50" s="50" t="str">
        <f t="shared" si="36"/>
        <v>Apr</v>
      </c>
      <c r="T50" s="69">
        <f t="shared" si="37"/>
        <v>829</v>
      </c>
      <c r="U50" s="69">
        <f t="shared" si="38"/>
        <v>634</v>
      </c>
      <c r="V50" s="69">
        <f t="shared" si="102"/>
        <v>439</v>
      </c>
      <c r="W50" s="69">
        <f t="shared" si="39"/>
        <v>244</v>
      </c>
      <c r="X50" s="69">
        <f t="shared" si="40"/>
        <v>49</v>
      </c>
      <c r="Y50" s="69">
        <f t="shared" si="41"/>
        <v>0</v>
      </c>
      <c r="Z50" s="69">
        <f t="shared" si="42"/>
        <v>0</v>
      </c>
      <c r="AA50" s="69">
        <f t="shared" si="43"/>
        <v>0</v>
      </c>
      <c r="AB50" s="50" t="str">
        <f t="shared" si="44"/>
        <v>Apr</v>
      </c>
      <c r="AC50" s="69">
        <f t="shared" si="45"/>
        <v>829</v>
      </c>
      <c r="AD50" s="69">
        <f t="shared" si="46"/>
        <v>634</v>
      </c>
      <c r="AE50" s="69">
        <f t="shared" si="103"/>
        <v>439</v>
      </c>
      <c r="AF50" s="69">
        <f t="shared" si="47"/>
        <v>244</v>
      </c>
      <c r="AG50" s="69">
        <f t="shared" si="48"/>
        <v>49</v>
      </c>
      <c r="AH50" s="69">
        <f t="shared" si="49"/>
        <v>0</v>
      </c>
      <c r="AI50" s="69">
        <f t="shared" si="50"/>
        <v>0</v>
      </c>
      <c r="AJ50" s="69">
        <f t="shared" si="51"/>
        <v>0</v>
      </c>
      <c r="AK50" s="50" t="str">
        <f t="shared" si="52"/>
        <v>Apr</v>
      </c>
      <c r="AL50" s="69">
        <f t="shared" si="53"/>
        <v>829</v>
      </c>
      <c r="AM50" s="69">
        <f t="shared" si="54"/>
        <v>634</v>
      </c>
      <c r="AN50" s="69">
        <f t="shared" si="104"/>
        <v>439</v>
      </c>
      <c r="AO50" s="69">
        <f t="shared" si="55"/>
        <v>244</v>
      </c>
      <c r="AP50" s="69">
        <f t="shared" si="56"/>
        <v>49</v>
      </c>
      <c r="AQ50" s="69">
        <f t="shared" si="57"/>
        <v>0</v>
      </c>
      <c r="AR50" s="69">
        <f t="shared" si="58"/>
        <v>0</v>
      </c>
      <c r="AS50" s="69">
        <f t="shared" si="59"/>
        <v>0</v>
      </c>
      <c r="AT50" s="50" t="str">
        <f t="shared" si="60"/>
        <v>Apr</v>
      </c>
      <c r="AU50" s="69">
        <f t="shared" si="61"/>
        <v>829</v>
      </c>
      <c r="AV50" s="69">
        <f t="shared" si="62"/>
        <v>634</v>
      </c>
      <c r="AW50" s="69">
        <f t="shared" si="105"/>
        <v>439</v>
      </c>
      <c r="AX50" s="69">
        <f t="shared" si="63"/>
        <v>244</v>
      </c>
      <c r="AY50" s="69">
        <f t="shared" si="64"/>
        <v>49</v>
      </c>
      <c r="AZ50" s="69">
        <f t="shared" si="65"/>
        <v>0</v>
      </c>
      <c r="BA50" s="69">
        <f t="shared" si="66"/>
        <v>0</v>
      </c>
      <c r="BB50" s="69">
        <f t="shared" si="67"/>
        <v>0</v>
      </c>
      <c r="BC50" s="50" t="str">
        <f t="shared" si="68"/>
        <v>Apr</v>
      </c>
      <c r="BD50" s="69">
        <f t="shared" si="69"/>
        <v>829</v>
      </c>
      <c r="BE50" s="69">
        <f t="shared" si="70"/>
        <v>634</v>
      </c>
      <c r="BF50" s="69">
        <f t="shared" si="106"/>
        <v>439</v>
      </c>
      <c r="BG50" s="69">
        <f t="shared" si="71"/>
        <v>244</v>
      </c>
      <c r="BH50" s="69">
        <f t="shared" si="72"/>
        <v>49</v>
      </c>
      <c r="BI50" s="69">
        <f t="shared" si="73"/>
        <v>0</v>
      </c>
      <c r="BJ50" s="69">
        <f t="shared" si="74"/>
        <v>0</v>
      </c>
      <c r="BK50" s="69">
        <f t="shared" si="75"/>
        <v>0</v>
      </c>
      <c r="BL50" s="50" t="str">
        <f t="shared" si="76"/>
        <v>Apr</v>
      </c>
      <c r="BM50" s="69">
        <f t="shared" si="77"/>
        <v>829</v>
      </c>
      <c r="BN50" s="69">
        <f t="shared" si="78"/>
        <v>634</v>
      </c>
      <c r="BO50" s="69">
        <f t="shared" si="107"/>
        <v>439</v>
      </c>
      <c r="BP50" s="69">
        <f t="shared" si="79"/>
        <v>244</v>
      </c>
      <c r="BQ50" s="69">
        <f t="shared" si="80"/>
        <v>49</v>
      </c>
      <c r="BR50" s="69">
        <f t="shared" si="81"/>
        <v>0</v>
      </c>
      <c r="BS50" s="69">
        <f t="shared" si="82"/>
        <v>0</v>
      </c>
      <c r="BT50" s="69">
        <f t="shared" si="83"/>
        <v>0</v>
      </c>
      <c r="BU50" s="50" t="str">
        <f t="shared" si="84"/>
        <v>Apr</v>
      </c>
      <c r="BV50" s="69">
        <f t="shared" si="85"/>
        <v>829</v>
      </c>
      <c r="BW50" s="69">
        <f t="shared" si="86"/>
        <v>634</v>
      </c>
      <c r="BX50" s="69">
        <f t="shared" si="108"/>
        <v>439</v>
      </c>
      <c r="BY50" s="69">
        <f t="shared" si="87"/>
        <v>244</v>
      </c>
      <c r="BZ50" s="69">
        <f t="shared" si="88"/>
        <v>49</v>
      </c>
      <c r="CA50" s="69">
        <f t="shared" si="89"/>
        <v>0</v>
      </c>
      <c r="CB50" s="69">
        <f t="shared" si="90"/>
        <v>0</v>
      </c>
      <c r="CC50" s="69">
        <f t="shared" si="91"/>
        <v>0</v>
      </c>
      <c r="CD50" s="50" t="str">
        <f t="shared" si="92"/>
        <v>Apr</v>
      </c>
      <c r="CE50" s="69">
        <f t="shared" si="93"/>
        <v>829</v>
      </c>
      <c r="CF50" s="69">
        <f t="shared" si="94"/>
        <v>634</v>
      </c>
      <c r="CG50" s="69">
        <f t="shared" si="109"/>
        <v>439</v>
      </c>
      <c r="CH50" s="69">
        <f t="shared" si="95"/>
        <v>244</v>
      </c>
      <c r="CI50" s="69">
        <f t="shared" si="96"/>
        <v>49</v>
      </c>
      <c r="CJ50" s="69">
        <f t="shared" si="97"/>
        <v>0</v>
      </c>
      <c r="CK50" s="69">
        <f t="shared" si="98"/>
        <v>0</v>
      </c>
      <c r="CL50" s="69">
        <f t="shared" si="99"/>
        <v>0</v>
      </c>
    </row>
    <row r="51" spans="1:90" ht="13.7" customHeight="1">
      <c r="A51" s="50" t="str">
        <f t="shared" si="20"/>
        <v>May</v>
      </c>
      <c r="B51" s="41">
        <f t="shared" si="21"/>
        <v>845</v>
      </c>
      <c r="C51" s="41">
        <f t="shared" si="22"/>
        <v>650</v>
      </c>
      <c r="D51" s="41">
        <f t="shared" si="100"/>
        <v>455</v>
      </c>
      <c r="E51" s="41">
        <f t="shared" si="23"/>
        <v>260</v>
      </c>
      <c r="F51" s="41">
        <f t="shared" si="24"/>
        <v>65</v>
      </c>
      <c r="G51" s="41">
        <f t="shared" si="25"/>
        <v>0</v>
      </c>
      <c r="H51" s="41">
        <f t="shared" si="26"/>
        <v>0</v>
      </c>
      <c r="I51" s="41">
        <f t="shared" si="27"/>
        <v>0</v>
      </c>
      <c r="J51" s="68" t="str">
        <f t="shared" si="28"/>
        <v>May</v>
      </c>
      <c r="K51" s="41">
        <f t="shared" si="29"/>
        <v>845</v>
      </c>
      <c r="L51" s="69">
        <f t="shared" si="30"/>
        <v>650</v>
      </c>
      <c r="M51" s="69">
        <f t="shared" si="101"/>
        <v>455</v>
      </c>
      <c r="N51" s="69">
        <f t="shared" si="31"/>
        <v>260</v>
      </c>
      <c r="O51" s="69">
        <f t="shared" si="32"/>
        <v>65</v>
      </c>
      <c r="P51" s="69">
        <f t="shared" si="33"/>
        <v>0</v>
      </c>
      <c r="Q51" s="69">
        <f t="shared" si="34"/>
        <v>0</v>
      </c>
      <c r="R51" s="69">
        <f t="shared" si="35"/>
        <v>0</v>
      </c>
      <c r="S51" s="50" t="str">
        <f t="shared" si="36"/>
        <v>May</v>
      </c>
      <c r="T51" s="69">
        <f t="shared" si="37"/>
        <v>845</v>
      </c>
      <c r="U51" s="69">
        <f t="shared" si="38"/>
        <v>650</v>
      </c>
      <c r="V51" s="69">
        <f t="shared" si="102"/>
        <v>455</v>
      </c>
      <c r="W51" s="69">
        <f t="shared" si="39"/>
        <v>260</v>
      </c>
      <c r="X51" s="69">
        <f t="shared" si="40"/>
        <v>65</v>
      </c>
      <c r="Y51" s="69">
        <f t="shared" si="41"/>
        <v>0</v>
      </c>
      <c r="Z51" s="69">
        <f t="shared" si="42"/>
        <v>0</v>
      </c>
      <c r="AA51" s="69">
        <f t="shared" si="43"/>
        <v>0</v>
      </c>
      <c r="AB51" s="50" t="str">
        <f t="shared" si="44"/>
        <v>May</v>
      </c>
      <c r="AC51" s="69">
        <f t="shared" si="45"/>
        <v>845</v>
      </c>
      <c r="AD51" s="69">
        <f t="shared" si="46"/>
        <v>650</v>
      </c>
      <c r="AE51" s="69">
        <f t="shared" si="103"/>
        <v>455</v>
      </c>
      <c r="AF51" s="69">
        <f t="shared" si="47"/>
        <v>260</v>
      </c>
      <c r="AG51" s="69">
        <f t="shared" si="48"/>
        <v>65</v>
      </c>
      <c r="AH51" s="69">
        <f t="shared" si="49"/>
        <v>0</v>
      </c>
      <c r="AI51" s="69">
        <f t="shared" si="50"/>
        <v>0</v>
      </c>
      <c r="AJ51" s="69">
        <f t="shared" si="51"/>
        <v>0</v>
      </c>
      <c r="AK51" s="50" t="str">
        <f t="shared" si="52"/>
        <v>May</v>
      </c>
      <c r="AL51" s="69">
        <f t="shared" si="53"/>
        <v>845</v>
      </c>
      <c r="AM51" s="69">
        <f t="shared" si="54"/>
        <v>650</v>
      </c>
      <c r="AN51" s="69">
        <f t="shared" si="104"/>
        <v>455</v>
      </c>
      <c r="AO51" s="69">
        <f t="shared" si="55"/>
        <v>260</v>
      </c>
      <c r="AP51" s="69">
        <f t="shared" si="56"/>
        <v>65</v>
      </c>
      <c r="AQ51" s="69">
        <f t="shared" si="57"/>
        <v>0</v>
      </c>
      <c r="AR51" s="69">
        <f t="shared" si="58"/>
        <v>0</v>
      </c>
      <c r="AS51" s="69">
        <f t="shared" si="59"/>
        <v>0</v>
      </c>
      <c r="AT51" s="50" t="str">
        <f t="shared" si="60"/>
        <v>May</v>
      </c>
      <c r="AU51" s="69">
        <f t="shared" si="61"/>
        <v>845</v>
      </c>
      <c r="AV51" s="69">
        <f t="shared" si="62"/>
        <v>650</v>
      </c>
      <c r="AW51" s="69">
        <f t="shared" si="105"/>
        <v>455</v>
      </c>
      <c r="AX51" s="69">
        <f t="shared" si="63"/>
        <v>260</v>
      </c>
      <c r="AY51" s="69">
        <f t="shared" si="64"/>
        <v>65</v>
      </c>
      <c r="AZ51" s="69">
        <f t="shared" si="65"/>
        <v>0</v>
      </c>
      <c r="BA51" s="69">
        <f t="shared" si="66"/>
        <v>0</v>
      </c>
      <c r="BB51" s="69">
        <f t="shared" si="67"/>
        <v>0</v>
      </c>
      <c r="BC51" s="50" t="str">
        <f t="shared" si="68"/>
        <v>May</v>
      </c>
      <c r="BD51" s="69">
        <f t="shared" si="69"/>
        <v>845</v>
      </c>
      <c r="BE51" s="69">
        <f t="shared" si="70"/>
        <v>650</v>
      </c>
      <c r="BF51" s="69">
        <f t="shared" si="106"/>
        <v>455</v>
      </c>
      <c r="BG51" s="69">
        <f t="shared" si="71"/>
        <v>260</v>
      </c>
      <c r="BH51" s="69">
        <f t="shared" si="72"/>
        <v>65</v>
      </c>
      <c r="BI51" s="69">
        <f t="shared" si="73"/>
        <v>0</v>
      </c>
      <c r="BJ51" s="69">
        <f t="shared" si="74"/>
        <v>0</v>
      </c>
      <c r="BK51" s="69">
        <f t="shared" si="75"/>
        <v>0</v>
      </c>
      <c r="BL51" s="50" t="str">
        <f t="shared" si="76"/>
        <v>May</v>
      </c>
      <c r="BM51" s="69">
        <f t="shared" si="77"/>
        <v>845</v>
      </c>
      <c r="BN51" s="69">
        <f t="shared" si="78"/>
        <v>650</v>
      </c>
      <c r="BO51" s="69">
        <f t="shared" si="107"/>
        <v>455</v>
      </c>
      <c r="BP51" s="69">
        <f t="shared" si="79"/>
        <v>260</v>
      </c>
      <c r="BQ51" s="69">
        <f t="shared" si="80"/>
        <v>65</v>
      </c>
      <c r="BR51" s="69">
        <f t="shared" si="81"/>
        <v>0</v>
      </c>
      <c r="BS51" s="69">
        <f t="shared" si="82"/>
        <v>0</v>
      </c>
      <c r="BT51" s="69">
        <f t="shared" si="83"/>
        <v>0</v>
      </c>
      <c r="BU51" s="50" t="str">
        <f t="shared" si="84"/>
        <v>May</v>
      </c>
      <c r="BV51" s="69">
        <f t="shared" si="85"/>
        <v>845</v>
      </c>
      <c r="BW51" s="69">
        <f t="shared" si="86"/>
        <v>650</v>
      </c>
      <c r="BX51" s="69">
        <f t="shared" si="108"/>
        <v>455</v>
      </c>
      <c r="BY51" s="69">
        <f t="shared" si="87"/>
        <v>260</v>
      </c>
      <c r="BZ51" s="69">
        <f t="shared" si="88"/>
        <v>65</v>
      </c>
      <c r="CA51" s="69">
        <f t="shared" si="89"/>
        <v>0</v>
      </c>
      <c r="CB51" s="69">
        <f t="shared" si="90"/>
        <v>0</v>
      </c>
      <c r="CC51" s="69">
        <f t="shared" si="91"/>
        <v>0</v>
      </c>
      <c r="CD51" s="50" t="str">
        <f t="shared" si="92"/>
        <v>May</v>
      </c>
      <c r="CE51" s="69">
        <f t="shared" si="93"/>
        <v>845</v>
      </c>
      <c r="CF51" s="69">
        <f t="shared" si="94"/>
        <v>650</v>
      </c>
      <c r="CG51" s="69">
        <f t="shared" si="109"/>
        <v>455</v>
      </c>
      <c r="CH51" s="69">
        <f t="shared" si="95"/>
        <v>260</v>
      </c>
      <c r="CI51" s="69">
        <f t="shared" si="96"/>
        <v>65</v>
      </c>
      <c r="CJ51" s="69">
        <f t="shared" si="97"/>
        <v>0</v>
      </c>
      <c r="CK51" s="69">
        <f t="shared" si="98"/>
        <v>0</v>
      </c>
      <c r="CL51" s="69">
        <f t="shared" si="99"/>
        <v>0</v>
      </c>
    </row>
    <row r="52" spans="1:90" ht="13.7" customHeight="1">
      <c r="A52" s="50" t="str">
        <f t="shared" si="20"/>
        <v>Jun</v>
      </c>
      <c r="B52" s="41">
        <f t="shared" si="21"/>
        <v>861</v>
      </c>
      <c r="C52" s="41">
        <f t="shared" si="22"/>
        <v>666</v>
      </c>
      <c r="D52" s="41">
        <f t="shared" si="100"/>
        <v>471</v>
      </c>
      <c r="E52" s="41">
        <f t="shared" si="23"/>
        <v>276</v>
      </c>
      <c r="F52" s="41">
        <f t="shared" si="24"/>
        <v>81</v>
      </c>
      <c r="G52" s="41">
        <f t="shared" si="25"/>
        <v>0</v>
      </c>
      <c r="H52" s="41">
        <f t="shared" si="26"/>
        <v>0</v>
      </c>
      <c r="I52" s="41">
        <f t="shared" si="27"/>
        <v>0</v>
      </c>
      <c r="J52" s="68" t="str">
        <f t="shared" si="28"/>
        <v>Jun</v>
      </c>
      <c r="K52" s="41">
        <f t="shared" si="29"/>
        <v>861</v>
      </c>
      <c r="L52" s="69">
        <f t="shared" si="30"/>
        <v>666</v>
      </c>
      <c r="M52" s="69">
        <f t="shared" si="101"/>
        <v>471</v>
      </c>
      <c r="N52" s="69">
        <f t="shared" si="31"/>
        <v>276</v>
      </c>
      <c r="O52" s="69">
        <f t="shared" si="32"/>
        <v>81</v>
      </c>
      <c r="P52" s="69">
        <f t="shared" si="33"/>
        <v>0</v>
      </c>
      <c r="Q52" s="69">
        <f t="shared" si="34"/>
        <v>0</v>
      </c>
      <c r="R52" s="69">
        <f t="shared" si="35"/>
        <v>0</v>
      </c>
      <c r="S52" s="50" t="str">
        <f t="shared" si="36"/>
        <v>Jun</v>
      </c>
      <c r="T52" s="69">
        <f t="shared" si="37"/>
        <v>861</v>
      </c>
      <c r="U52" s="69">
        <f t="shared" si="38"/>
        <v>666</v>
      </c>
      <c r="V52" s="69">
        <f t="shared" si="102"/>
        <v>471</v>
      </c>
      <c r="W52" s="69">
        <f t="shared" si="39"/>
        <v>276</v>
      </c>
      <c r="X52" s="69">
        <f t="shared" si="40"/>
        <v>81</v>
      </c>
      <c r="Y52" s="69">
        <f t="shared" si="41"/>
        <v>0</v>
      </c>
      <c r="Z52" s="69">
        <f t="shared" si="42"/>
        <v>0</v>
      </c>
      <c r="AA52" s="69">
        <f t="shared" si="43"/>
        <v>0</v>
      </c>
      <c r="AB52" s="50" t="str">
        <f t="shared" si="44"/>
        <v>Jun</v>
      </c>
      <c r="AC52" s="69">
        <f t="shared" si="45"/>
        <v>861</v>
      </c>
      <c r="AD52" s="69">
        <f t="shared" si="46"/>
        <v>666</v>
      </c>
      <c r="AE52" s="69">
        <f t="shared" si="103"/>
        <v>471</v>
      </c>
      <c r="AF52" s="69">
        <f t="shared" si="47"/>
        <v>276</v>
      </c>
      <c r="AG52" s="69">
        <f t="shared" si="48"/>
        <v>81</v>
      </c>
      <c r="AH52" s="69">
        <f t="shared" si="49"/>
        <v>0</v>
      </c>
      <c r="AI52" s="69">
        <f t="shared" si="50"/>
        <v>0</v>
      </c>
      <c r="AJ52" s="69">
        <f t="shared" si="51"/>
        <v>0</v>
      </c>
      <c r="AK52" s="50" t="str">
        <f t="shared" si="52"/>
        <v>Jun</v>
      </c>
      <c r="AL52" s="69">
        <f t="shared" si="53"/>
        <v>861</v>
      </c>
      <c r="AM52" s="69">
        <f t="shared" si="54"/>
        <v>666</v>
      </c>
      <c r="AN52" s="69">
        <f t="shared" si="104"/>
        <v>471</v>
      </c>
      <c r="AO52" s="69">
        <f t="shared" si="55"/>
        <v>276</v>
      </c>
      <c r="AP52" s="69">
        <f t="shared" si="56"/>
        <v>81</v>
      </c>
      <c r="AQ52" s="69">
        <f t="shared" si="57"/>
        <v>0</v>
      </c>
      <c r="AR52" s="69">
        <f t="shared" si="58"/>
        <v>0</v>
      </c>
      <c r="AS52" s="69">
        <f t="shared" si="59"/>
        <v>0</v>
      </c>
      <c r="AT52" s="50" t="str">
        <f t="shared" si="60"/>
        <v>Jun</v>
      </c>
      <c r="AU52" s="69">
        <f t="shared" si="61"/>
        <v>861</v>
      </c>
      <c r="AV52" s="69">
        <f t="shared" si="62"/>
        <v>666</v>
      </c>
      <c r="AW52" s="69">
        <f t="shared" si="105"/>
        <v>471</v>
      </c>
      <c r="AX52" s="69">
        <f t="shared" si="63"/>
        <v>276</v>
      </c>
      <c r="AY52" s="69">
        <f t="shared" si="64"/>
        <v>81</v>
      </c>
      <c r="AZ52" s="69">
        <f t="shared" si="65"/>
        <v>0</v>
      </c>
      <c r="BA52" s="69">
        <f t="shared" si="66"/>
        <v>0</v>
      </c>
      <c r="BB52" s="69">
        <f t="shared" si="67"/>
        <v>0</v>
      </c>
      <c r="BC52" s="50" t="str">
        <f t="shared" si="68"/>
        <v>Jun</v>
      </c>
      <c r="BD52" s="69">
        <f t="shared" si="69"/>
        <v>861</v>
      </c>
      <c r="BE52" s="69">
        <f t="shared" si="70"/>
        <v>666</v>
      </c>
      <c r="BF52" s="69">
        <f t="shared" si="106"/>
        <v>471</v>
      </c>
      <c r="BG52" s="69">
        <f t="shared" si="71"/>
        <v>276</v>
      </c>
      <c r="BH52" s="69">
        <f t="shared" si="72"/>
        <v>81</v>
      </c>
      <c r="BI52" s="69">
        <f t="shared" si="73"/>
        <v>0</v>
      </c>
      <c r="BJ52" s="69">
        <f t="shared" si="74"/>
        <v>0</v>
      </c>
      <c r="BK52" s="69">
        <f t="shared" si="75"/>
        <v>0</v>
      </c>
      <c r="BL52" s="50" t="str">
        <f t="shared" si="76"/>
        <v>Jun</v>
      </c>
      <c r="BM52" s="69">
        <f t="shared" si="77"/>
        <v>861</v>
      </c>
      <c r="BN52" s="69">
        <f t="shared" si="78"/>
        <v>666</v>
      </c>
      <c r="BO52" s="69">
        <f t="shared" si="107"/>
        <v>471</v>
      </c>
      <c r="BP52" s="69">
        <f t="shared" si="79"/>
        <v>276</v>
      </c>
      <c r="BQ52" s="69">
        <f t="shared" si="80"/>
        <v>81</v>
      </c>
      <c r="BR52" s="69">
        <f t="shared" si="81"/>
        <v>0</v>
      </c>
      <c r="BS52" s="69">
        <f t="shared" si="82"/>
        <v>0</v>
      </c>
      <c r="BT52" s="69">
        <f t="shared" si="83"/>
        <v>0</v>
      </c>
      <c r="BU52" s="50" t="str">
        <f t="shared" si="84"/>
        <v>Jun</v>
      </c>
      <c r="BV52" s="69">
        <f t="shared" si="85"/>
        <v>861</v>
      </c>
      <c r="BW52" s="69">
        <f t="shared" si="86"/>
        <v>666</v>
      </c>
      <c r="BX52" s="69">
        <f t="shared" si="108"/>
        <v>471</v>
      </c>
      <c r="BY52" s="69">
        <f t="shared" si="87"/>
        <v>276</v>
      </c>
      <c r="BZ52" s="69">
        <f t="shared" si="88"/>
        <v>81</v>
      </c>
      <c r="CA52" s="69">
        <f t="shared" si="89"/>
        <v>0</v>
      </c>
      <c r="CB52" s="69">
        <f t="shared" si="90"/>
        <v>0</v>
      </c>
      <c r="CC52" s="69">
        <f t="shared" si="91"/>
        <v>0</v>
      </c>
      <c r="CD52" s="50" t="str">
        <f t="shared" si="92"/>
        <v>Jun</v>
      </c>
      <c r="CE52" s="69">
        <f t="shared" si="93"/>
        <v>861</v>
      </c>
      <c r="CF52" s="69">
        <f t="shared" si="94"/>
        <v>666</v>
      </c>
      <c r="CG52" s="69">
        <f t="shared" si="109"/>
        <v>471</v>
      </c>
      <c r="CH52" s="69">
        <f t="shared" si="95"/>
        <v>276</v>
      </c>
      <c r="CI52" s="69">
        <f t="shared" si="96"/>
        <v>81</v>
      </c>
      <c r="CJ52" s="69">
        <f t="shared" si="97"/>
        <v>0</v>
      </c>
      <c r="CK52" s="69">
        <f t="shared" si="98"/>
        <v>0</v>
      </c>
      <c r="CL52" s="69">
        <f t="shared" si="99"/>
        <v>0</v>
      </c>
    </row>
    <row r="53" spans="1:90" ht="13.7" customHeight="1">
      <c r="A53" s="50" t="str">
        <f t="shared" si="20"/>
        <v>Jul</v>
      </c>
      <c r="B53" s="41">
        <f t="shared" si="21"/>
        <v>878</v>
      </c>
      <c r="C53" s="41">
        <f t="shared" si="22"/>
        <v>683</v>
      </c>
      <c r="D53" s="41">
        <f t="shared" si="100"/>
        <v>488</v>
      </c>
      <c r="E53" s="41">
        <f t="shared" si="23"/>
        <v>293</v>
      </c>
      <c r="F53" s="41">
        <f t="shared" si="24"/>
        <v>98</v>
      </c>
      <c r="G53" s="41">
        <f t="shared" si="25"/>
        <v>0</v>
      </c>
      <c r="H53" s="41">
        <f t="shared" si="26"/>
        <v>0</v>
      </c>
      <c r="I53" s="41">
        <f t="shared" si="27"/>
        <v>0</v>
      </c>
      <c r="J53" s="68" t="str">
        <f t="shared" si="28"/>
        <v>Jul</v>
      </c>
      <c r="K53" s="41">
        <f t="shared" si="29"/>
        <v>878</v>
      </c>
      <c r="L53" s="69">
        <f t="shared" si="30"/>
        <v>683</v>
      </c>
      <c r="M53" s="69">
        <f t="shared" si="101"/>
        <v>488</v>
      </c>
      <c r="N53" s="69">
        <f t="shared" si="31"/>
        <v>293</v>
      </c>
      <c r="O53" s="69">
        <f t="shared" si="32"/>
        <v>98</v>
      </c>
      <c r="P53" s="69">
        <f t="shared" si="33"/>
        <v>0</v>
      </c>
      <c r="Q53" s="69">
        <f t="shared" si="34"/>
        <v>0</v>
      </c>
      <c r="R53" s="69">
        <f t="shared" si="35"/>
        <v>0</v>
      </c>
      <c r="S53" s="50" t="str">
        <f t="shared" si="36"/>
        <v>Jul</v>
      </c>
      <c r="T53" s="69">
        <f t="shared" si="37"/>
        <v>878</v>
      </c>
      <c r="U53" s="69">
        <f t="shared" si="38"/>
        <v>683</v>
      </c>
      <c r="V53" s="69">
        <f t="shared" si="102"/>
        <v>488</v>
      </c>
      <c r="W53" s="69">
        <f t="shared" si="39"/>
        <v>293</v>
      </c>
      <c r="X53" s="69">
        <f t="shared" si="40"/>
        <v>98</v>
      </c>
      <c r="Y53" s="69">
        <f t="shared" si="41"/>
        <v>0</v>
      </c>
      <c r="Z53" s="69">
        <f t="shared" si="42"/>
        <v>0</v>
      </c>
      <c r="AA53" s="69">
        <f t="shared" si="43"/>
        <v>0</v>
      </c>
      <c r="AB53" s="50" t="str">
        <f t="shared" si="44"/>
        <v>Jul</v>
      </c>
      <c r="AC53" s="69">
        <f t="shared" si="45"/>
        <v>878</v>
      </c>
      <c r="AD53" s="69">
        <f t="shared" si="46"/>
        <v>683</v>
      </c>
      <c r="AE53" s="69">
        <f t="shared" si="103"/>
        <v>488</v>
      </c>
      <c r="AF53" s="69">
        <f t="shared" si="47"/>
        <v>293</v>
      </c>
      <c r="AG53" s="69">
        <f t="shared" si="48"/>
        <v>98</v>
      </c>
      <c r="AH53" s="69">
        <f t="shared" si="49"/>
        <v>0</v>
      </c>
      <c r="AI53" s="69">
        <f t="shared" si="50"/>
        <v>0</v>
      </c>
      <c r="AJ53" s="69">
        <f t="shared" si="51"/>
        <v>0</v>
      </c>
      <c r="AK53" s="50" t="str">
        <f t="shared" si="52"/>
        <v>Jul</v>
      </c>
      <c r="AL53" s="69">
        <f t="shared" si="53"/>
        <v>878</v>
      </c>
      <c r="AM53" s="69">
        <f t="shared" si="54"/>
        <v>683</v>
      </c>
      <c r="AN53" s="69">
        <f t="shared" si="104"/>
        <v>488</v>
      </c>
      <c r="AO53" s="69">
        <f t="shared" si="55"/>
        <v>293</v>
      </c>
      <c r="AP53" s="69">
        <f t="shared" si="56"/>
        <v>98</v>
      </c>
      <c r="AQ53" s="69">
        <f t="shared" si="57"/>
        <v>0</v>
      </c>
      <c r="AR53" s="69">
        <f t="shared" si="58"/>
        <v>0</v>
      </c>
      <c r="AS53" s="69">
        <f t="shared" si="59"/>
        <v>0</v>
      </c>
      <c r="AT53" s="50" t="str">
        <f t="shared" si="60"/>
        <v>Jul</v>
      </c>
      <c r="AU53" s="69">
        <f t="shared" si="61"/>
        <v>878</v>
      </c>
      <c r="AV53" s="69">
        <f t="shared" si="62"/>
        <v>683</v>
      </c>
      <c r="AW53" s="69">
        <f t="shared" si="105"/>
        <v>488</v>
      </c>
      <c r="AX53" s="69">
        <f t="shared" si="63"/>
        <v>293</v>
      </c>
      <c r="AY53" s="69">
        <f t="shared" si="64"/>
        <v>98</v>
      </c>
      <c r="AZ53" s="69">
        <f t="shared" si="65"/>
        <v>0</v>
      </c>
      <c r="BA53" s="69">
        <f t="shared" si="66"/>
        <v>0</v>
      </c>
      <c r="BB53" s="69">
        <f t="shared" si="67"/>
        <v>0</v>
      </c>
      <c r="BC53" s="50" t="str">
        <f t="shared" si="68"/>
        <v>Jul</v>
      </c>
      <c r="BD53" s="69">
        <f t="shared" si="69"/>
        <v>878</v>
      </c>
      <c r="BE53" s="69">
        <f t="shared" si="70"/>
        <v>683</v>
      </c>
      <c r="BF53" s="69">
        <f t="shared" si="106"/>
        <v>488</v>
      </c>
      <c r="BG53" s="69">
        <f t="shared" si="71"/>
        <v>293</v>
      </c>
      <c r="BH53" s="69">
        <f t="shared" si="72"/>
        <v>98</v>
      </c>
      <c r="BI53" s="69">
        <f t="shared" si="73"/>
        <v>0</v>
      </c>
      <c r="BJ53" s="69">
        <f t="shared" si="74"/>
        <v>0</v>
      </c>
      <c r="BK53" s="69">
        <f t="shared" si="75"/>
        <v>0</v>
      </c>
      <c r="BL53" s="50" t="str">
        <f t="shared" si="76"/>
        <v>Jul</v>
      </c>
      <c r="BM53" s="69">
        <f t="shared" si="77"/>
        <v>878</v>
      </c>
      <c r="BN53" s="69">
        <f t="shared" si="78"/>
        <v>683</v>
      </c>
      <c r="BO53" s="69">
        <f t="shared" si="107"/>
        <v>488</v>
      </c>
      <c r="BP53" s="69">
        <f t="shared" si="79"/>
        <v>293</v>
      </c>
      <c r="BQ53" s="69">
        <f t="shared" si="80"/>
        <v>98</v>
      </c>
      <c r="BR53" s="69">
        <f t="shared" si="81"/>
        <v>0</v>
      </c>
      <c r="BS53" s="69">
        <f t="shared" si="82"/>
        <v>0</v>
      </c>
      <c r="BT53" s="69">
        <f t="shared" si="83"/>
        <v>0</v>
      </c>
      <c r="BU53" s="50" t="str">
        <f t="shared" si="84"/>
        <v>Jul</v>
      </c>
      <c r="BV53" s="69">
        <f t="shared" si="85"/>
        <v>878</v>
      </c>
      <c r="BW53" s="69">
        <f t="shared" si="86"/>
        <v>683</v>
      </c>
      <c r="BX53" s="69">
        <f t="shared" si="108"/>
        <v>488</v>
      </c>
      <c r="BY53" s="69">
        <f t="shared" si="87"/>
        <v>293</v>
      </c>
      <c r="BZ53" s="69">
        <f t="shared" si="88"/>
        <v>98</v>
      </c>
      <c r="CA53" s="69">
        <f t="shared" si="89"/>
        <v>0</v>
      </c>
      <c r="CB53" s="69">
        <f t="shared" si="90"/>
        <v>0</v>
      </c>
      <c r="CC53" s="69">
        <f t="shared" si="91"/>
        <v>0</v>
      </c>
      <c r="CD53" s="50" t="str">
        <f t="shared" si="92"/>
        <v>Jul</v>
      </c>
      <c r="CE53" s="69">
        <f t="shared" si="93"/>
        <v>878</v>
      </c>
      <c r="CF53" s="69">
        <f t="shared" si="94"/>
        <v>683</v>
      </c>
      <c r="CG53" s="69">
        <f t="shared" si="109"/>
        <v>488</v>
      </c>
      <c r="CH53" s="69">
        <f t="shared" si="95"/>
        <v>293</v>
      </c>
      <c r="CI53" s="69">
        <f t="shared" si="96"/>
        <v>98</v>
      </c>
      <c r="CJ53" s="69">
        <f t="shared" si="97"/>
        <v>0</v>
      </c>
      <c r="CK53" s="69">
        <f t="shared" si="98"/>
        <v>0</v>
      </c>
      <c r="CL53" s="69">
        <f t="shared" si="99"/>
        <v>0</v>
      </c>
    </row>
    <row r="54" spans="1:90" ht="13.7" customHeight="1">
      <c r="A54" s="50" t="str">
        <f t="shared" si="20"/>
        <v>Aug</v>
      </c>
      <c r="B54" s="41">
        <f t="shared" si="21"/>
        <v>894</v>
      </c>
      <c r="C54" s="41">
        <f t="shared" si="22"/>
        <v>699</v>
      </c>
      <c r="D54" s="41">
        <f t="shared" si="100"/>
        <v>504</v>
      </c>
      <c r="E54" s="41">
        <f t="shared" si="23"/>
        <v>309</v>
      </c>
      <c r="F54" s="41">
        <f t="shared" si="24"/>
        <v>114</v>
      </c>
      <c r="G54" s="41">
        <f t="shared" si="25"/>
        <v>0</v>
      </c>
      <c r="H54" s="41">
        <f t="shared" si="26"/>
        <v>0</v>
      </c>
      <c r="I54" s="41">
        <f t="shared" si="27"/>
        <v>0</v>
      </c>
      <c r="J54" s="68" t="str">
        <f t="shared" si="28"/>
        <v>Aug</v>
      </c>
      <c r="K54" s="41">
        <f t="shared" si="29"/>
        <v>894</v>
      </c>
      <c r="L54" s="69">
        <f t="shared" si="30"/>
        <v>699</v>
      </c>
      <c r="M54" s="69">
        <f t="shared" si="101"/>
        <v>504</v>
      </c>
      <c r="N54" s="69">
        <f t="shared" si="31"/>
        <v>309</v>
      </c>
      <c r="O54" s="69">
        <f t="shared" si="32"/>
        <v>114</v>
      </c>
      <c r="P54" s="69">
        <f t="shared" si="33"/>
        <v>0</v>
      </c>
      <c r="Q54" s="69">
        <f t="shared" si="34"/>
        <v>0</v>
      </c>
      <c r="R54" s="69">
        <f t="shared" si="35"/>
        <v>0</v>
      </c>
      <c r="S54" s="50" t="str">
        <f t="shared" si="36"/>
        <v>Aug</v>
      </c>
      <c r="T54" s="69">
        <f t="shared" si="37"/>
        <v>894</v>
      </c>
      <c r="U54" s="69">
        <f t="shared" si="38"/>
        <v>699</v>
      </c>
      <c r="V54" s="69">
        <f t="shared" si="102"/>
        <v>504</v>
      </c>
      <c r="W54" s="69">
        <f t="shared" si="39"/>
        <v>309</v>
      </c>
      <c r="X54" s="69">
        <f t="shared" si="40"/>
        <v>114</v>
      </c>
      <c r="Y54" s="69">
        <f t="shared" si="41"/>
        <v>0</v>
      </c>
      <c r="Z54" s="69">
        <f t="shared" si="42"/>
        <v>0</v>
      </c>
      <c r="AA54" s="69">
        <f t="shared" si="43"/>
        <v>0</v>
      </c>
      <c r="AB54" s="50" t="str">
        <f t="shared" si="44"/>
        <v>Aug</v>
      </c>
      <c r="AC54" s="69">
        <f t="shared" si="45"/>
        <v>894</v>
      </c>
      <c r="AD54" s="69">
        <f t="shared" si="46"/>
        <v>699</v>
      </c>
      <c r="AE54" s="69">
        <f t="shared" si="103"/>
        <v>504</v>
      </c>
      <c r="AF54" s="69">
        <f t="shared" si="47"/>
        <v>309</v>
      </c>
      <c r="AG54" s="69">
        <f t="shared" si="48"/>
        <v>114</v>
      </c>
      <c r="AH54" s="69">
        <f t="shared" si="49"/>
        <v>0</v>
      </c>
      <c r="AI54" s="69">
        <f t="shared" si="50"/>
        <v>0</v>
      </c>
      <c r="AJ54" s="69">
        <f t="shared" si="51"/>
        <v>0</v>
      </c>
      <c r="AK54" s="50" t="str">
        <f t="shared" si="52"/>
        <v>Aug</v>
      </c>
      <c r="AL54" s="69">
        <f t="shared" si="53"/>
        <v>894</v>
      </c>
      <c r="AM54" s="69">
        <f t="shared" si="54"/>
        <v>699</v>
      </c>
      <c r="AN54" s="69">
        <f t="shared" si="104"/>
        <v>504</v>
      </c>
      <c r="AO54" s="69">
        <f t="shared" si="55"/>
        <v>309</v>
      </c>
      <c r="AP54" s="69">
        <f t="shared" si="56"/>
        <v>114</v>
      </c>
      <c r="AQ54" s="69">
        <f t="shared" si="57"/>
        <v>0</v>
      </c>
      <c r="AR54" s="69">
        <f t="shared" si="58"/>
        <v>0</v>
      </c>
      <c r="AS54" s="69">
        <f t="shared" si="59"/>
        <v>0</v>
      </c>
      <c r="AT54" s="50" t="str">
        <f t="shared" si="60"/>
        <v>Aug</v>
      </c>
      <c r="AU54" s="69">
        <f t="shared" si="61"/>
        <v>894</v>
      </c>
      <c r="AV54" s="69">
        <f t="shared" si="62"/>
        <v>699</v>
      </c>
      <c r="AW54" s="69">
        <f t="shared" si="105"/>
        <v>504</v>
      </c>
      <c r="AX54" s="69">
        <f t="shared" si="63"/>
        <v>309</v>
      </c>
      <c r="AY54" s="69">
        <f t="shared" si="64"/>
        <v>114</v>
      </c>
      <c r="AZ54" s="69">
        <f t="shared" si="65"/>
        <v>0</v>
      </c>
      <c r="BA54" s="69">
        <f t="shared" si="66"/>
        <v>0</v>
      </c>
      <c r="BB54" s="69">
        <f t="shared" si="67"/>
        <v>0</v>
      </c>
      <c r="BC54" s="50" t="str">
        <f t="shared" si="68"/>
        <v>Aug</v>
      </c>
      <c r="BD54" s="69">
        <f t="shared" si="69"/>
        <v>894</v>
      </c>
      <c r="BE54" s="69">
        <f t="shared" si="70"/>
        <v>699</v>
      </c>
      <c r="BF54" s="69">
        <f t="shared" si="106"/>
        <v>504</v>
      </c>
      <c r="BG54" s="69">
        <f t="shared" si="71"/>
        <v>309</v>
      </c>
      <c r="BH54" s="69">
        <f t="shared" si="72"/>
        <v>114</v>
      </c>
      <c r="BI54" s="69">
        <f t="shared" si="73"/>
        <v>0</v>
      </c>
      <c r="BJ54" s="69">
        <f t="shared" si="74"/>
        <v>0</v>
      </c>
      <c r="BK54" s="69">
        <f t="shared" si="75"/>
        <v>0</v>
      </c>
      <c r="BL54" s="50" t="str">
        <f t="shared" si="76"/>
        <v>Aug</v>
      </c>
      <c r="BM54" s="69">
        <f t="shared" si="77"/>
        <v>894</v>
      </c>
      <c r="BN54" s="69">
        <f t="shared" si="78"/>
        <v>699</v>
      </c>
      <c r="BO54" s="69">
        <f t="shared" si="107"/>
        <v>504</v>
      </c>
      <c r="BP54" s="69">
        <f t="shared" si="79"/>
        <v>309</v>
      </c>
      <c r="BQ54" s="69">
        <f t="shared" si="80"/>
        <v>114</v>
      </c>
      <c r="BR54" s="69">
        <f t="shared" si="81"/>
        <v>0</v>
      </c>
      <c r="BS54" s="69">
        <f t="shared" si="82"/>
        <v>0</v>
      </c>
      <c r="BT54" s="69">
        <f t="shared" si="83"/>
        <v>0</v>
      </c>
      <c r="BU54" s="50" t="str">
        <f t="shared" si="84"/>
        <v>Aug</v>
      </c>
      <c r="BV54" s="69">
        <f t="shared" si="85"/>
        <v>894</v>
      </c>
      <c r="BW54" s="69">
        <f t="shared" si="86"/>
        <v>699</v>
      </c>
      <c r="BX54" s="69">
        <f t="shared" si="108"/>
        <v>504</v>
      </c>
      <c r="BY54" s="69">
        <f t="shared" si="87"/>
        <v>309</v>
      </c>
      <c r="BZ54" s="69">
        <f t="shared" si="88"/>
        <v>114</v>
      </c>
      <c r="CA54" s="69">
        <f t="shared" si="89"/>
        <v>0</v>
      </c>
      <c r="CB54" s="69">
        <f t="shared" si="90"/>
        <v>0</v>
      </c>
      <c r="CC54" s="69">
        <f t="shared" si="91"/>
        <v>0</v>
      </c>
      <c r="CD54" s="50" t="str">
        <f t="shared" si="92"/>
        <v>Aug</v>
      </c>
      <c r="CE54" s="69">
        <f t="shared" si="93"/>
        <v>894</v>
      </c>
      <c r="CF54" s="69">
        <f t="shared" si="94"/>
        <v>699</v>
      </c>
      <c r="CG54" s="69">
        <f t="shared" si="109"/>
        <v>504</v>
      </c>
      <c r="CH54" s="69">
        <f t="shared" si="95"/>
        <v>309</v>
      </c>
      <c r="CI54" s="69">
        <f t="shared" si="96"/>
        <v>114</v>
      </c>
      <c r="CJ54" s="69">
        <f t="shared" si="97"/>
        <v>0</v>
      </c>
      <c r="CK54" s="69">
        <f t="shared" si="98"/>
        <v>0</v>
      </c>
      <c r="CL54" s="69">
        <f t="shared" si="99"/>
        <v>0</v>
      </c>
    </row>
    <row r="55" spans="1:90" ht="13.7" customHeight="1">
      <c r="A55" s="50" t="str">
        <f t="shared" si="20"/>
        <v>Sep</v>
      </c>
      <c r="B55" s="41">
        <f t="shared" si="21"/>
        <v>910</v>
      </c>
      <c r="C55" s="41">
        <f t="shared" si="22"/>
        <v>715</v>
      </c>
      <c r="D55" s="41">
        <f t="shared" si="100"/>
        <v>520</v>
      </c>
      <c r="E55" s="41">
        <f t="shared" si="23"/>
        <v>325</v>
      </c>
      <c r="F55" s="41">
        <f t="shared" si="24"/>
        <v>130</v>
      </c>
      <c r="G55" s="41">
        <f t="shared" si="25"/>
        <v>0</v>
      </c>
      <c r="H55" s="41">
        <f t="shared" si="26"/>
        <v>0</v>
      </c>
      <c r="I55" s="41">
        <f t="shared" si="27"/>
        <v>0</v>
      </c>
      <c r="J55" s="68" t="str">
        <f t="shared" si="28"/>
        <v>Sep</v>
      </c>
      <c r="K55" s="41">
        <f t="shared" si="29"/>
        <v>910</v>
      </c>
      <c r="L55" s="69">
        <f t="shared" si="30"/>
        <v>715</v>
      </c>
      <c r="M55" s="69">
        <f t="shared" si="101"/>
        <v>520</v>
      </c>
      <c r="N55" s="69">
        <f t="shared" si="31"/>
        <v>325</v>
      </c>
      <c r="O55" s="69">
        <f t="shared" si="32"/>
        <v>130</v>
      </c>
      <c r="P55" s="69">
        <f t="shared" si="33"/>
        <v>0</v>
      </c>
      <c r="Q55" s="69">
        <f t="shared" si="34"/>
        <v>0</v>
      </c>
      <c r="R55" s="69">
        <f t="shared" si="35"/>
        <v>0</v>
      </c>
      <c r="S55" s="50" t="str">
        <f t="shared" si="36"/>
        <v>Sep</v>
      </c>
      <c r="T55" s="69">
        <f t="shared" si="37"/>
        <v>910</v>
      </c>
      <c r="U55" s="69">
        <f t="shared" si="38"/>
        <v>715</v>
      </c>
      <c r="V55" s="69">
        <f t="shared" si="102"/>
        <v>520</v>
      </c>
      <c r="W55" s="69">
        <f t="shared" si="39"/>
        <v>325</v>
      </c>
      <c r="X55" s="69">
        <f t="shared" si="40"/>
        <v>130</v>
      </c>
      <c r="Y55" s="69">
        <f t="shared" si="41"/>
        <v>0</v>
      </c>
      <c r="Z55" s="69">
        <f t="shared" si="42"/>
        <v>0</v>
      </c>
      <c r="AA55" s="69">
        <f t="shared" si="43"/>
        <v>0</v>
      </c>
      <c r="AB55" s="50" t="str">
        <f t="shared" si="44"/>
        <v>Sep</v>
      </c>
      <c r="AC55" s="69">
        <f t="shared" si="45"/>
        <v>910</v>
      </c>
      <c r="AD55" s="69">
        <f t="shared" si="46"/>
        <v>715</v>
      </c>
      <c r="AE55" s="69">
        <f t="shared" si="103"/>
        <v>520</v>
      </c>
      <c r="AF55" s="69">
        <f t="shared" si="47"/>
        <v>325</v>
      </c>
      <c r="AG55" s="69">
        <f t="shared" si="48"/>
        <v>130</v>
      </c>
      <c r="AH55" s="69">
        <f t="shared" si="49"/>
        <v>0</v>
      </c>
      <c r="AI55" s="69">
        <f t="shared" si="50"/>
        <v>0</v>
      </c>
      <c r="AJ55" s="69">
        <f t="shared" si="51"/>
        <v>0</v>
      </c>
      <c r="AK55" s="50" t="str">
        <f t="shared" si="52"/>
        <v>Sep</v>
      </c>
      <c r="AL55" s="69">
        <f t="shared" si="53"/>
        <v>910</v>
      </c>
      <c r="AM55" s="69">
        <f t="shared" si="54"/>
        <v>715</v>
      </c>
      <c r="AN55" s="69">
        <f t="shared" si="104"/>
        <v>520</v>
      </c>
      <c r="AO55" s="69">
        <f t="shared" si="55"/>
        <v>325</v>
      </c>
      <c r="AP55" s="69">
        <f t="shared" si="56"/>
        <v>130</v>
      </c>
      <c r="AQ55" s="69">
        <f t="shared" si="57"/>
        <v>0</v>
      </c>
      <c r="AR55" s="69">
        <f t="shared" si="58"/>
        <v>0</v>
      </c>
      <c r="AS55" s="69">
        <f t="shared" si="59"/>
        <v>0</v>
      </c>
      <c r="AT55" s="50" t="str">
        <f t="shared" si="60"/>
        <v>Sep</v>
      </c>
      <c r="AU55" s="69">
        <f t="shared" si="61"/>
        <v>910</v>
      </c>
      <c r="AV55" s="69">
        <f t="shared" si="62"/>
        <v>715</v>
      </c>
      <c r="AW55" s="69">
        <f t="shared" si="105"/>
        <v>520</v>
      </c>
      <c r="AX55" s="69">
        <f t="shared" si="63"/>
        <v>325</v>
      </c>
      <c r="AY55" s="69">
        <f t="shared" si="64"/>
        <v>130</v>
      </c>
      <c r="AZ55" s="69">
        <f t="shared" si="65"/>
        <v>0</v>
      </c>
      <c r="BA55" s="69">
        <f t="shared" si="66"/>
        <v>0</v>
      </c>
      <c r="BB55" s="69">
        <f t="shared" si="67"/>
        <v>0</v>
      </c>
      <c r="BC55" s="50" t="str">
        <f t="shared" si="68"/>
        <v>Sep</v>
      </c>
      <c r="BD55" s="69">
        <f t="shared" si="69"/>
        <v>910</v>
      </c>
      <c r="BE55" s="69">
        <f t="shared" si="70"/>
        <v>715</v>
      </c>
      <c r="BF55" s="69">
        <f t="shared" si="106"/>
        <v>520</v>
      </c>
      <c r="BG55" s="69">
        <f t="shared" si="71"/>
        <v>325</v>
      </c>
      <c r="BH55" s="69">
        <f t="shared" si="72"/>
        <v>130</v>
      </c>
      <c r="BI55" s="69">
        <f t="shared" si="73"/>
        <v>0</v>
      </c>
      <c r="BJ55" s="69">
        <f t="shared" si="74"/>
        <v>0</v>
      </c>
      <c r="BK55" s="69">
        <f t="shared" si="75"/>
        <v>0</v>
      </c>
      <c r="BL55" s="50" t="str">
        <f t="shared" si="76"/>
        <v>Sep</v>
      </c>
      <c r="BM55" s="69">
        <f t="shared" si="77"/>
        <v>910</v>
      </c>
      <c r="BN55" s="69">
        <f t="shared" si="78"/>
        <v>715</v>
      </c>
      <c r="BO55" s="69">
        <f t="shared" si="107"/>
        <v>520</v>
      </c>
      <c r="BP55" s="69">
        <f t="shared" si="79"/>
        <v>325</v>
      </c>
      <c r="BQ55" s="69">
        <f t="shared" si="80"/>
        <v>130</v>
      </c>
      <c r="BR55" s="69">
        <f t="shared" si="81"/>
        <v>0</v>
      </c>
      <c r="BS55" s="69">
        <f t="shared" si="82"/>
        <v>0</v>
      </c>
      <c r="BT55" s="69">
        <f t="shared" si="83"/>
        <v>0</v>
      </c>
      <c r="BU55" s="50" t="str">
        <f t="shared" si="84"/>
        <v>Sep</v>
      </c>
      <c r="BV55" s="69">
        <f t="shared" si="85"/>
        <v>910</v>
      </c>
      <c r="BW55" s="69">
        <f t="shared" si="86"/>
        <v>715</v>
      </c>
      <c r="BX55" s="69">
        <f t="shared" si="108"/>
        <v>520</v>
      </c>
      <c r="BY55" s="69">
        <f t="shared" si="87"/>
        <v>325</v>
      </c>
      <c r="BZ55" s="69">
        <f t="shared" si="88"/>
        <v>130</v>
      </c>
      <c r="CA55" s="69">
        <f t="shared" si="89"/>
        <v>0</v>
      </c>
      <c r="CB55" s="69">
        <f t="shared" si="90"/>
        <v>0</v>
      </c>
      <c r="CC55" s="69">
        <f t="shared" si="91"/>
        <v>0</v>
      </c>
      <c r="CD55" s="50" t="str">
        <f t="shared" si="92"/>
        <v>Sep</v>
      </c>
      <c r="CE55" s="69">
        <f t="shared" si="93"/>
        <v>910</v>
      </c>
      <c r="CF55" s="69">
        <f t="shared" si="94"/>
        <v>715</v>
      </c>
      <c r="CG55" s="69">
        <f t="shared" si="109"/>
        <v>520</v>
      </c>
      <c r="CH55" s="69">
        <f t="shared" si="95"/>
        <v>325</v>
      </c>
      <c r="CI55" s="69">
        <f t="shared" si="96"/>
        <v>130</v>
      </c>
      <c r="CJ55" s="69">
        <f t="shared" si="97"/>
        <v>0</v>
      </c>
      <c r="CK55" s="69">
        <f t="shared" si="98"/>
        <v>0</v>
      </c>
      <c r="CL55" s="69">
        <f t="shared" si="99"/>
        <v>0</v>
      </c>
    </row>
    <row r="56" spans="1:90" ht="13.7" customHeight="1">
      <c r="A56" s="50" t="str">
        <f t="shared" si="20"/>
        <v>Oct</v>
      </c>
      <c r="B56" s="41">
        <f t="shared" si="21"/>
        <v>926</v>
      </c>
      <c r="C56" s="41">
        <f t="shared" si="22"/>
        <v>731</v>
      </c>
      <c r="D56" s="41">
        <f t="shared" si="100"/>
        <v>536</v>
      </c>
      <c r="E56" s="41">
        <f t="shared" si="23"/>
        <v>341</v>
      </c>
      <c r="F56" s="41">
        <f t="shared" si="24"/>
        <v>146</v>
      </c>
      <c r="G56" s="41">
        <f t="shared" si="25"/>
        <v>0</v>
      </c>
      <c r="H56" s="41">
        <f t="shared" si="26"/>
        <v>0</v>
      </c>
      <c r="I56" s="41">
        <f t="shared" si="27"/>
        <v>0</v>
      </c>
      <c r="J56" s="68" t="str">
        <f t="shared" si="28"/>
        <v>Oct</v>
      </c>
      <c r="K56" s="41">
        <f t="shared" si="29"/>
        <v>926</v>
      </c>
      <c r="L56" s="69">
        <f t="shared" si="30"/>
        <v>731</v>
      </c>
      <c r="M56" s="69">
        <f t="shared" si="101"/>
        <v>536</v>
      </c>
      <c r="N56" s="69">
        <f t="shared" si="31"/>
        <v>341</v>
      </c>
      <c r="O56" s="69">
        <f t="shared" si="32"/>
        <v>146</v>
      </c>
      <c r="P56" s="69">
        <f t="shared" si="33"/>
        <v>0</v>
      </c>
      <c r="Q56" s="69">
        <f t="shared" si="34"/>
        <v>0</v>
      </c>
      <c r="R56" s="69">
        <f t="shared" si="35"/>
        <v>0</v>
      </c>
      <c r="S56" s="50" t="str">
        <f t="shared" si="36"/>
        <v>Oct</v>
      </c>
      <c r="T56" s="69">
        <f t="shared" si="37"/>
        <v>926</v>
      </c>
      <c r="U56" s="69">
        <f t="shared" si="38"/>
        <v>731</v>
      </c>
      <c r="V56" s="69">
        <f t="shared" si="102"/>
        <v>536</v>
      </c>
      <c r="W56" s="69">
        <f t="shared" si="39"/>
        <v>341</v>
      </c>
      <c r="X56" s="69">
        <f t="shared" si="40"/>
        <v>146</v>
      </c>
      <c r="Y56" s="69">
        <f t="shared" si="41"/>
        <v>0</v>
      </c>
      <c r="Z56" s="69">
        <f t="shared" si="42"/>
        <v>0</v>
      </c>
      <c r="AA56" s="69">
        <f t="shared" si="43"/>
        <v>0</v>
      </c>
      <c r="AB56" s="50" t="str">
        <f t="shared" si="44"/>
        <v>Oct</v>
      </c>
      <c r="AC56" s="69">
        <f t="shared" si="45"/>
        <v>926</v>
      </c>
      <c r="AD56" s="69">
        <f t="shared" si="46"/>
        <v>731</v>
      </c>
      <c r="AE56" s="69">
        <f t="shared" si="103"/>
        <v>536</v>
      </c>
      <c r="AF56" s="69">
        <f t="shared" si="47"/>
        <v>341</v>
      </c>
      <c r="AG56" s="69">
        <f t="shared" si="48"/>
        <v>146</v>
      </c>
      <c r="AH56" s="69">
        <f t="shared" si="49"/>
        <v>0</v>
      </c>
      <c r="AI56" s="69">
        <f t="shared" si="50"/>
        <v>0</v>
      </c>
      <c r="AJ56" s="69">
        <f t="shared" si="51"/>
        <v>0</v>
      </c>
      <c r="AK56" s="50" t="str">
        <f t="shared" si="52"/>
        <v>Oct</v>
      </c>
      <c r="AL56" s="69">
        <f t="shared" si="53"/>
        <v>926</v>
      </c>
      <c r="AM56" s="69">
        <f t="shared" si="54"/>
        <v>731</v>
      </c>
      <c r="AN56" s="69">
        <f t="shared" si="104"/>
        <v>536</v>
      </c>
      <c r="AO56" s="69">
        <f t="shared" si="55"/>
        <v>341</v>
      </c>
      <c r="AP56" s="69">
        <f t="shared" si="56"/>
        <v>146</v>
      </c>
      <c r="AQ56" s="69">
        <f t="shared" si="57"/>
        <v>0</v>
      </c>
      <c r="AR56" s="69">
        <f t="shared" si="58"/>
        <v>0</v>
      </c>
      <c r="AS56" s="69">
        <f t="shared" si="59"/>
        <v>0</v>
      </c>
      <c r="AT56" s="50" t="str">
        <f t="shared" si="60"/>
        <v>Oct</v>
      </c>
      <c r="AU56" s="69">
        <f t="shared" si="61"/>
        <v>926</v>
      </c>
      <c r="AV56" s="69">
        <f t="shared" si="62"/>
        <v>731</v>
      </c>
      <c r="AW56" s="69">
        <f t="shared" si="105"/>
        <v>536</v>
      </c>
      <c r="AX56" s="69">
        <f t="shared" si="63"/>
        <v>341</v>
      </c>
      <c r="AY56" s="69">
        <f t="shared" si="64"/>
        <v>146</v>
      </c>
      <c r="AZ56" s="69">
        <f t="shared" si="65"/>
        <v>0</v>
      </c>
      <c r="BA56" s="69">
        <f t="shared" si="66"/>
        <v>0</v>
      </c>
      <c r="BB56" s="69">
        <f t="shared" si="67"/>
        <v>0</v>
      </c>
      <c r="BC56" s="50" t="str">
        <f t="shared" si="68"/>
        <v>Oct</v>
      </c>
      <c r="BD56" s="69">
        <f t="shared" si="69"/>
        <v>926</v>
      </c>
      <c r="BE56" s="69">
        <f t="shared" si="70"/>
        <v>731</v>
      </c>
      <c r="BF56" s="69">
        <f t="shared" si="106"/>
        <v>536</v>
      </c>
      <c r="BG56" s="69">
        <f t="shared" si="71"/>
        <v>341</v>
      </c>
      <c r="BH56" s="69">
        <f t="shared" si="72"/>
        <v>146</v>
      </c>
      <c r="BI56" s="69">
        <f t="shared" si="73"/>
        <v>0</v>
      </c>
      <c r="BJ56" s="69">
        <f t="shared" si="74"/>
        <v>0</v>
      </c>
      <c r="BK56" s="69">
        <f t="shared" si="75"/>
        <v>0</v>
      </c>
      <c r="BL56" s="50" t="str">
        <f t="shared" si="76"/>
        <v>Oct</v>
      </c>
      <c r="BM56" s="69">
        <f t="shared" si="77"/>
        <v>926</v>
      </c>
      <c r="BN56" s="69">
        <f t="shared" si="78"/>
        <v>731</v>
      </c>
      <c r="BO56" s="69">
        <f t="shared" si="107"/>
        <v>536</v>
      </c>
      <c r="BP56" s="69">
        <f t="shared" si="79"/>
        <v>341</v>
      </c>
      <c r="BQ56" s="69">
        <f t="shared" si="80"/>
        <v>146</v>
      </c>
      <c r="BR56" s="69">
        <f t="shared" si="81"/>
        <v>0</v>
      </c>
      <c r="BS56" s="69">
        <f t="shared" si="82"/>
        <v>0</v>
      </c>
      <c r="BT56" s="69">
        <f t="shared" si="83"/>
        <v>0</v>
      </c>
      <c r="BU56" s="50" t="str">
        <f t="shared" si="84"/>
        <v>Oct</v>
      </c>
      <c r="BV56" s="69">
        <f t="shared" si="85"/>
        <v>926</v>
      </c>
      <c r="BW56" s="69">
        <f t="shared" si="86"/>
        <v>731</v>
      </c>
      <c r="BX56" s="69">
        <f t="shared" si="108"/>
        <v>536</v>
      </c>
      <c r="BY56" s="69">
        <f t="shared" si="87"/>
        <v>341</v>
      </c>
      <c r="BZ56" s="69">
        <f t="shared" si="88"/>
        <v>146</v>
      </c>
      <c r="CA56" s="69">
        <f t="shared" si="89"/>
        <v>0</v>
      </c>
      <c r="CB56" s="69">
        <f t="shared" si="90"/>
        <v>0</v>
      </c>
      <c r="CC56" s="69">
        <f t="shared" si="91"/>
        <v>0</v>
      </c>
      <c r="CD56" s="50" t="str">
        <f t="shared" si="92"/>
        <v>Oct</v>
      </c>
      <c r="CE56" s="69">
        <f t="shared" si="93"/>
        <v>926</v>
      </c>
      <c r="CF56" s="69">
        <f t="shared" si="94"/>
        <v>731</v>
      </c>
      <c r="CG56" s="69">
        <f t="shared" si="109"/>
        <v>536</v>
      </c>
      <c r="CH56" s="69">
        <f t="shared" si="95"/>
        <v>341</v>
      </c>
      <c r="CI56" s="69">
        <f t="shared" si="96"/>
        <v>146</v>
      </c>
      <c r="CJ56" s="69">
        <f t="shared" si="97"/>
        <v>0</v>
      </c>
      <c r="CK56" s="69">
        <f t="shared" si="98"/>
        <v>0</v>
      </c>
      <c r="CL56" s="69">
        <f t="shared" si="99"/>
        <v>0</v>
      </c>
    </row>
    <row r="57" spans="1:90" ht="13.7" customHeight="1">
      <c r="A57" s="50" t="str">
        <f t="shared" si="20"/>
        <v>Nov</v>
      </c>
      <c r="B57" s="41">
        <f t="shared" si="21"/>
        <v>943</v>
      </c>
      <c r="C57" s="41">
        <f t="shared" si="22"/>
        <v>748</v>
      </c>
      <c r="D57" s="41">
        <f t="shared" si="100"/>
        <v>553</v>
      </c>
      <c r="E57" s="41">
        <f t="shared" si="23"/>
        <v>358</v>
      </c>
      <c r="F57" s="41">
        <f t="shared" si="24"/>
        <v>163</v>
      </c>
      <c r="G57" s="41">
        <f t="shared" si="25"/>
        <v>0</v>
      </c>
      <c r="H57" s="41">
        <f t="shared" si="26"/>
        <v>0</v>
      </c>
      <c r="I57" s="41">
        <f t="shared" si="27"/>
        <v>0</v>
      </c>
      <c r="J57" s="68" t="str">
        <f t="shared" si="28"/>
        <v>Nov</v>
      </c>
      <c r="K57" s="41">
        <f t="shared" si="29"/>
        <v>943</v>
      </c>
      <c r="L57" s="69">
        <f t="shared" si="30"/>
        <v>748</v>
      </c>
      <c r="M57" s="69">
        <f t="shared" si="101"/>
        <v>553</v>
      </c>
      <c r="N57" s="69">
        <f t="shared" si="31"/>
        <v>358</v>
      </c>
      <c r="O57" s="69">
        <f t="shared" si="32"/>
        <v>163</v>
      </c>
      <c r="P57" s="69">
        <f t="shared" si="33"/>
        <v>0</v>
      </c>
      <c r="Q57" s="69">
        <f t="shared" si="34"/>
        <v>0</v>
      </c>
      <c r="R57" s="69">
        <f t="shared" si="35"/>
        <v>0</v>
      </c>
      <c r="S57" s="50" t="str">
        <f t="shared" si="36"/>
        <v>Nov</v>
      </c>
      <c r="T57" s="69">
        <f t="shared" si="37"/>
        <v>943</v>
      </c>
      <c r="U57" s="69">
        <f t="shared" si="38"/>
        <v>748</v>
      </c>
      <c r="V57" s="69">
        <f t="shared" si="102"/>
        <v>553</v>
      </c>
      <c r="W57" s="69">
        <f t="shared" si="39"/>
        <v>358</v>
      </c>
      <c r="X57" s="69">
        <f t="shared" si="40"/>
        <v>163</v>
      </c>
      <c r="Y57" s="69">
        <f t="shared" si="41"/>
        <v>0</v>
      </c>
      <c r="Z57" s="69">
        <f t="shared" si="42"/>
        <v>0</v>
      </c>
      <c r="AA57" s="69">
        <f t="shared" si="43"/>
        <v>0</v>
      </c>
      <c r="AB57" s="50" t="str">
        <f t="shared" si="44"/>
        <v>Nov</v>
      </c>
      <c r="AC57" s="69">
        <f t="shared" si="45"/>
        <v>943</v>
      </c>
      <c r="AD57" s="69">
        <f t="shared" si="46"/>
        <v>748</v>
      </c>
      <c r="AE57" s="69">
        <f t="shared" si="103"/>
        <v>553</v>
      </c>
      <c r="AF57" s="69">
        <f t="shared" si="47"/>
        <v>358</v>
      </c>
      <c r="AG57" s="69">
        <f t="shared" si="48"/>
        <v>163</v>
      </c>
      <c r="AH57" s="69">
        <f t="shared" si="49"/>
        <v>0</v>
      </c>
      <c r="AI57" s="69">
        <f t="shared" si="50"/>
        <v>0</v>
      </c>
      <c r="AJ57" s="69">
        <f t="shared" si="51"/>
        <v>0</v>
      </c>
      <c r="AK57" s="50" t="str">
        <f t="shared" si="52"/>
        <v>Nov</v>
      </c>
      <c r="AL57" s="69">
        <f t="shared" si="53"/>
        <v>943</v>
      </c>
      <c r="AM57" s="69">
        <f t="shared" si="54"/>
        <v>748</v>
      </c>
      <c r="AN57" s="69">
        <f t="shared" si="104"/>
        <v>553</v>
      </c>
      <c r="AO57" s="69">
        <f t="shared" si="55"/>
        <v>358</v>
      </c>
      <c r="AP57" s="69">
        <f t="shared" si="56"/>
        <v>163</v>
      </c>
      <c r="AQ57" s="69">
        <f t="shared" si="57"/>
        <v>0</v>
      </c>
      <c r="AR57" s="69">
        <f t="shared" si="58"/>
        <v>0</v>
      </c>
      <c r="AS57" s="69">
        <f t="shared" si="59"/>
        <v>0</v>
      </c>
      <c r="AT57" s="50" t="str">
        <f t="shared" si="60"/>
        <v>Nov</v>
      </c>
      <c r="AU57" s="69">
        <f t="shared" si="61"/>
        <v>943</v>
      </c>
      <c r="AV57" s="69">
        <f t="shared" si="62"/>
        <v>748</v>
      </c>
      <c r="AW57" s="69">
        <f t="shared" si="105"/>
        <v>553</v>
      </c>
      <c r="AX57" s="69">
        <f t="shared" si="63"/>
        <v>358</v>
      </c>
      <c r="AY57" s="69">
        <f t="shared" si="64"/>
        <v>163</v>
      </c>
      <c r="AZ57" s="69">
        <f t="shared" si="65"/>
        <v>0</v>
      </c>
      <c r="BA57" s="69">
        <f t="shared" si="66"/>
        <v>0</v>
      </c>
      <c r="BB57" s="69">
        <f t="shared" si="67"/>
        <v>0</v>
      </c>
      <c r="BC57" s="50" t="str">
        <f t="shared" si="68"/>
        <v>Nov</v>
      </c>
      <c r="BD57" s="69">
        <f t="shared" si="69"/>
        <v>943</v>
      </c>
      <c r="BE57" s="69">
        <f t="shared" si="70"/>
        <v>748</v>
      </c>
      <c r="BF57" s="69">
        <f t="shared" si="106"/>
        <v>553</v>
      </c>
      <c r="BG57" s="69">
        <f t="shared" si="71"/>
        <v>358</v>
      </c>
      <c r="BH57" s="69">
        <f t="shared" si="72"/>
        <v>163</v>
      </c>
      <c r="BI57" s="69">
        <f t="shared" si="73"/>
        <v>0</v>
      </c>
      <c r="BJ57" s="69">
        <f t="shared" si="74"/>
        <v>0</v>
      </c>
      <c r="BK57" s="69">
        <f t="shared" si="75"/>
        <v>0</v>
      </c>
      <c r="BL57" s="50" t="str">
        <f t="shared" si="76"/>
        <v>Nov</v>
      </c>
      <c r="BM57" s="69">
        <f t="shared" si="77"/>
        <v>943</v>
      </c>
      <c r="BN57" s="69">
        <f t="shared" si="78"/>
        <v>748</v>
      </c>
      <c r="BO57" s="69">
        <f t="shared" si="107"/>
        <v>553</v>
      </c>
      <c r="BP57" s="69">
        <f t="shared" si="79"/>
        <v>358</v>
      </c>
      <c r="BQ57" s="69">
        <f t="shared" si="80"/>
        <v>163</v>
      </c>
      <c r="BR57" s="69">
        <f t="shared" si="81"/>
        <v>0</v>
      </c>
      <c r="BS57" s="69">
        <f t="shared" si="82"/>
        <v>0</v>
      </c>
      <c r="BT57" s="69">
        <f t="shared" si="83"/>
        <v>0</v>
      </c>
      <c r="BU57" s="50" t="str">
        <f t="shared" si="84"/>
        <v>Nov</v>
      </c>
      <c r="BV57" s="69">
        <f t="shared" si="85"/>
        <v>943</v>
      </c>
      <c r="BW57" s="69">
        <f t="shared" si="86"/>
        <v>748</v>
      </c>
      <c r="BX57" s="69">
        <f t="shared" si="108"/>
        <v>553</v>
      </c>
      <c r="BY57" s="69">
        <f t="shared" si="87"/>
        <v>358</v>
      </c>
      <c r="BZ57" s="69">
        <f t="shared" si="88"/>
        <v>163</v>
      </c>
      <c r="CA57" s="69">
        <f t="shared" si="89"/>
        <v>0</v>
      </c>
      <c r="CB57" s="69">
        <f t="shared" si="90"/>
        <v>0</v>
      </c>
      <c r="CC57" s="69">
        <f t="shared" si="91"/>
        <v>0</v>
      </c>
      <c r="CD57" s="50" t="str">
        <f t="shared" si="92"/>
        <v>Nov</v>
      </c>
      <c r="CE57" s="69">
        <f t="shared" si="93"/>
        <v>943</v>
      </c>
      <c r="CF57" s="69">
        <f t="shared" si="94"/>
        <v>748</v>
      </c>
      <c r="CG57" s="69">
        <f t="shared" si="109"/>
        <v>553</v>
      </c>
      <c r="CH57" s="69">
        <f t="shared" si="95"/>
        <v>358</v>
      </c>
      <c r="CI57" s="69">
        <f t="shared" si="96"/>
        <v>163</v>
      </c>
      <c r="CJ57" s="69">
        <f t="shared" si="97"/>
        <v>0</v>
      </c>
      <c r="CK57" s="69">
        <f t="shared" si="98"/>
        <v>0</v>
      </c>
      <c r="CL57" s="69">
        <f t="shared" si="99"/>
        <v>0</v>
      </c>
    </row>
    <row r="58" spans="1:90" ht="13.7" customHeight="1">
      <c r="A58" s="50" t="str">
        <f t="shared" si="20"/>
        <v>Dec</v>
      </c>
      <c r="B58" s="41">
        <f t="shared" si="21"/>
        <v>959</v>
      </c>
      <c r="C58" s="41">
        <f t="shared" si="22"/>
        <v>764</v>
      </c>
      <c r="D58" s="41">
        <f t="shared" si="100"/>
        <v>569</v>
      </c>
      <c r="E58" s="41">
        <f t="shared" si="23"/>
        <v>374</v>
      </c>
      <c r="F58" s="41">
        <f t="shared" si="24"/>
        <v>179</v>
      </c>
      <c r="G58" s="41">
        <f t="shared" si="25"/>
        <v>0</v>
      </c>
      <c r="H58" s="41">
        <f t="shared" si="26"/>
        <v>0</v>
      </c>
      <c r="I58" s="41">
        <f t="shared" si="27"/>
        <v>0</v>
      </c>
      <c r="J58" s="68" t="str">
        <f t="shared" si="28"/>
        <v>Dec</v>
      </c>
      <c r="K58" s="41">
        <f t="shared" si="29"/>
        <v>959</v>
      </c>
      <c r="L58" s="69">
        <f t="shared" si="30"/>
        <v>764</v>
      </c>
      <c r="M58" s="69">
        <f t="shared" si="101"/>
        <v>569</v>
      </c>
      <c r="N58" s="69">
        <f t="shared" si="31"/>
        <v>374</v>
      </c>
      <c r="O58" s="69">
        <f t="shared" si="32"/>
        <v>179</v>
      </c>
      <c r="P58" s="69">
        <f t="shared" si="33"/>
        <v>0</v>
      </c>
      <c r="Q58" s="69">
        <f t="shared" si="34"/>
        <v>0</v>
      </c>
      <c r="R58" s="69">
        <f t="shared" si="35"/>
        <v>0</v>
      </c>
      <c r="S58" s="50" t="str">
        <f t="shared" si="36"/>
        <v>Dec</v>
      </c>
      <c r="T58" s="69">
        <f t="shared" si="37"/>
        <v>959</v>
      </c>
      <c r="U58" s="69">
        <f t="shared" si="38"/>
        <v>764</v>
      </c>
      <c r="V58" s="69">
        <f t="shared" si="102"/>
        <v>569</v>
      </c>
      <c r="W58" s="69">
        <f t="shared" si="39"/>
        <v>374</v>
      </c>
      <c r="X58" s="69">
        <f t="shared" si="40"/>
        <v>179</v>
      </c>
      <c r="Y58" s="69">
        <f t="shared" si="41"/>
        <v>0</v>
      </c>
      <c r="Z58" s="69">
        <f t="shared" si="42"/>
        <v>0</v>
      </c>
      <c r="AA58" s="69">
        <f t="shared" si="43"/>
        <v>0</v>
      </c>
      <c r="AB58" s="50" t="str">
        <f t="shared" si="44"/>
        <v>Dec</v>
      </c>
      <c r="AC58" s="69">
        <f t="shared" si="45"/>
        <v>959</v>
      </c>
      <c r="AD58" s="69">
        <f t="shared" si="46"/>
        <v>764</v>
      </c>
      <c r="AE58" s="69">
        <f t="shared" si="103"/>
        <v>569</v>
      </c>
      <c r="AF58" s="69">
        <f t="shared" si="47"/>
        <v>374</v>
      </c>
      <c r="AG58" s="69">
        <f t="shared" si="48"/>
        <v>179</v>
      </c>
      <c r="AH58" s="69">
        <f t="shared" si="49"/>
        <v>0</v>
      </c>
      <c r="AI58" s="69">
        <f t="shared" si="50"/>
        <v>0</v>
      </c>
      <c r="AJ58" s="69">
        <f t="shared" si="51"/>
        <v>0</v>
      </c>
      <c r="AK58" s="50" t="str">
        <f t="shared" si="52"/>
        <v>Dec</v>
      </c>
      <c r="AL58" s="69">
        <f t="shared" si="53"/>
        <v>959</v>
      </c>
      <c r="AM58" s="69">
        <f t="shared" si="54"/>
        <v>764</v>
      </c>
      <c r="AN58" s="69">
        <f t="shared" si="104"/>
        <v>569</v>
      </c>
      <c r="AO58" s="69">
        <f t="shared" si="55"/>
        <v>374</v>
      </c>
      <c r="AP58" s="69">
        <f t="shared" si="56"/>
        <v>179</v>
      </c>
      <c r="AQ58" s="69">
        <f t="shared" si="57"/>
        <v>0</v>
      </c>
      <c r="AR58" s="69">
        <f t="shared" si="58"/>
        <v>0</v>
      </c>
      <c r="AS58" s="69">
        <f t="shared" si="59"/>
        <v>0</v>
      </c>
      <c r="AT58" s="50" t="str">
        <f t="shared" si="60"/>
        <v>Dec</v>
      </c>
      <c r="AU58" s="69">
        <f t="shared" si="61"/>
        <v>959</v>
      </c>
      <c r="AV58" s="69">
        <f t="shared" si="62"/>
        <v>764</v>
      </c>
      <c r="AW58" s="69">
        <f t="shared" si="105"/>
        <v>569</v>
      </c>
      <c r="AX58" s="69">
        <f t="shared" si="63"/>
        <v>374</v>
      </c>
      <c r="AY58" s="69">
        <f t="shared" si="64"/>
        <v>179</v>
      </c>
      <c r="AZ58" s="69">
        <f t="shared" si="65"/>
        <v>0</v>
      </c>
      <c r="BA58" s="69">
        <f t="shared" si="66"/>
        <v>0</v>
      </c>
      <c r="BB58" s="69">
        <f t="shared" si="67"/>
        <v>0</v>
      </c>
      <c r="BC58" s="50" t="str">
        <f t="shared" si="68"/>
        <v>Dec</v>
      </c>
      <c r="BD58" s="69">
        <f t="shared" si="69"/>
        <v>959</v>
      </c>
      <c r="BE58" s="69">
        <f t="shared" si="70"/>
        <v>764</v>
      </c>
      <c r="BF58" s="69">
        <f t="shared" si="106"/>
        <v>569</v>
      </c>
      <c r="BG58" s="69">
        <f t="shared" si="71"/>
        <v>374</v>
      </c>
      <c r="BH58" s="69">
        <f t="shared" si="72"/>
        <v>179</v>
      </c>
      <c r="BI58" s="69">
        <f t="shared" si="73"/>
        <v>0</v>
      </c>
      <c r="BJ58" s="69">
        <f t="shared" si="74"/>
        <v>0</v>
      </c>
      <c r="BK58" s="69">
        <f t="shared" si="75"/>
        <v>0</v>
      </c>
      <c r="BL58" s="50" t="str">
        <f t="shared" si="76"/>
        <v>Dec</v>
      </c>
      <c r="BM58" s="69">
        <f t="shared" si="77"/>
        <v>959</v>
      </c>
      <c r="BN58" s="69">
        <f t="shared" si="78"/>
        <v>764</v>
      </c>
      <c r="BO58" s="69">
        <f t="shared" si="107"/>
        <v>569</v>
      </c>
      <c r="BP58" s="69">
        <f t="shared" si="79"/>
        <v>374</v>
      </c>
      <c r="BQ58" s="69">
        <f t="shared" si="80"/>
        <v>179</v>
      </c>
      <c r="BR58" s="69">
        <f t="shared" si="81"/>
        <v>0</v>
      </c>
      <c r="BS58" s="69">
        <f t="shared" si="82"/>
        <v>0</v>
      </c>
      <c r="BT58" s="69">
        <f t="shared" si="83"/>
        <v>0</v>
      </c>
      <c r="BU58" s="50" t="str">
        <f t="shared" si="84"/>
        <v>Dec</v>
      </c>
      <c r="BV58" s="69">
        <f t="shared" si="85"/>
        <v>959</v>
      </c>
      <c r="BW58" s="69">
        <f t="shared" si="86"/>
        <v>764</v>
      </c>
      <c r="BX58" s="69">
        <f t="shared" si="108"/>
        <v>569</v>
      </c>
      <c r="BY58" s="69">
        <f t="shared" si="87"/>
        <v>374</v>
      </c>
      <c r="BZ58" s="69">
        <f t="shared" si="88"/>
        <v>179</v>
      </c>
      <c r="CA58" s="69">
        <f t="shared" si="89"/>
        <v>0</v>
      </c>
      <c r="CB58" s="69">
        <f t="shared" si="90"/>
        <v>0</v>
      </c>
      <c r="CC58" s="69">
        <f t="shared" si="91"/>
        <v>0</v>
      </c>
      <c r="CD58" s="50" t="str">
        <f t="shared" si="92"/>
        <v>Dec</v>
      </c>
      <c r="CE58" s="69">
        <f t="shared" si="93"/>
        <v>959</v>
      </c>
      <c r="CF58" s="69">
        <f t="shared" si="94"/>
        <v>764</v>
      </c>
      <c r="CG58" s="69">
        <f t="shared" si="109"/>
        <v>569</v>
      </c>
      <c r="CH58" s="69">
        <f t="shared" si="95"/>
        <v>374</v>
      </c>
      <c r="CI58" s="69">
        <f t="shared" si="96"/>
        <v>179</v>
      </c>
      <c r="CJ58" s="69">
        <f t="shared" si="97"/>
        <v>0</v>
      </c>
      <c r="CK58" s="69">
        <f t="shared" si="98"/>
        <v>0</v>
      </c>
      <c r="CL58" s="69">
        <f t="shared" si="99"/>
        <v>0</v>
      </c>
    </row>
    <row r="59" spans="1:90" ht="13.7" customHeight="1">
      <c r="A59" s="38"/>
      <c r="B59" s="41">
        <f t="shared" ref="B59:I59" si="110">SUM(B47:B58)</f>
        <v>10434</v>
      </c>
      <c r="C59" s="41">
        <f t="shared" si="110"/>
        <v>8094</v>
      </c>
      <c r="D59" s="41">
        <f t="shared" si="110"/>
        <v>5754</v>
      </c>
      <c r="E59" s="41">
        <f t="shared" si="110"/>
        <v>3414</v>
      </c>
      <c r="F59" s="41">
        <f t="shared" si="110"/>
        <v>1074</v>
      </c>
      <c r="G59" s="41">
        <f t="shared" si="110"/>
        <v>0</v>
      </c>
      <c r="H59" s="41">
        <f t="shared" si="110"/>
        <v>0</v>
      </c>
      <c r="I59" s="41">
        <f t="shared" si="110"/>
        <v>0</v>
      </c>
      <c r="J59" s="17"/>
      <c r="K59" s="41">
        <f t="shared" ref="K59:R59" si="111">SUM(K47:K58)</f>
        <v>10434</v>
      </c>
      <c r="L59" s="69">
        <f t="shared" si="111"/>
        <v>8094</v>
      </c>
      <c r="M59" s="69">
        <f t="shared" si="111"/>
        <v>5754</v>
      </c>
      <c r="N59" s="69">
        <f t="shared" si="111"/>
        <v>3414</v>
      </c>
      <c r="O59" s="69">
        <f t="shared" si="111"/>
        <v>1074</v>
      </c>
      <c r="P59" s="69">
        <f t="shared" si="111"/>
        <v>0</v>
      </c>
      <c r="Q59" s="69">
        <f t="shared" si="111"/>
        <v>0</v>
      </c>
      <c r="R59" s="69">
        <f t="shared" si="111"/>
        <v>0</v>
      </c>
      <c r="S59" s="38"/>
      <c r="T59" s="69">
        <f t="shared" ref="T59:AA59" si="112">SUM(T47:T58)</f>
        <v>10434</v>
      </c>
      <c r="U59" s="69">
        <f t="shared" si="112"/>
        <v>8094</v>
      </c>
      <c r="V59" s="69">
        <f t="shared" si="112"/>
        <v>5754</v>
      </c>
      <c r="W59" s="69">
        <f t="shared" si="112"/>
        <v>3414</v>
      </c>
      <c r="X59" s="69">
        <f t="shared" si="112"/>
        <v>1074</v>
      </c>
      <c r="Y59" s="69">
        <f t="shared" si="112"/>
        <v>0</v>
      </c>
      <c r="Z59" s="69">
        <f t="shared" si="112"/>
        <v>0</v>
      </c>
      <c r="AA59" s="69">
        <f t="shared" si="112"/>
        <v>0</v>
      </c>
      <c r="AB59" s="38"/>
      <c r="AC59" s="69">
        <f t="shared" ref="AC59:AJ59" si="113">SUM(AC47:AC58)</f>
        <v>10434</v>
      </c>
      <c r="AD59" s="69">
        <f t="shared" si="113"/>
        <v>8094</v>
      </c>
      <c r="AE59" s="69">
        <f t="shared" si="113"/>
        <v>5754</v>
      </c>
      <c r="AF59" s="69">
        <f t="shared" si="113"/>
        <v>3414</v>
      </c>
      <c r="AG59" s="69">
        <f t="shared" si="113"/>
        <v>1074</v>
      </c>
      <c r="AH59" s="69">
        <f t="shared" si="113"/>
        <v>0</v>
      </c>
      <c r="AI59" s="69">
        <f t="shared" si="113"/>
        <v>0</v>
      </c>
      <c r="AJ59" s="69">
        <f t="shared" si="113"/>
        <v>0</v>
      </c>
      <c r="AK59" s="38"/>
      <c r="AL59" s="69">
        <f t="shared" ref="AL59:AS59" si="114">SUM(AL47:AL58)</f>
        <v>10434</v>
      </c>
      <c r="AM59" s="69">
        <f t="shared" si="114"/>
        <v>8094</v>
      </c>
      <c r="AN59" s="69">
        <f t="shared" si="114"/>
        <v>5754</v>
      </c>
      <c r="AO59" s="69">
        <f t="shared" si="114"/>
        <v>3414</v>
      </c>
      <c r="AP59" s="69">
        <f t="shared" si="114"/>
        <v>1074</v>
      </c>
      <c r="AQ59" s="69">
        <f t="shared" si="114"/>
        <v>0</v>
      </c>
      <c r="AR59" s="69">
        <f t="shared" si="114"/>
        <v>0</v>
      </c>
      <c r="AS59" s="69">
        <f t="shared" si="114"/>
        <v>0</v>
      </c>
      <c r="AT59" s="38"/>
      <c r="AU59" s="69">
        <f t="shared" ref="AU59:BB59" si="115">SUM(AU47:AU58)</f>
        <v>10434</v>
      </c>
      <c r="AV59" s="69">
        <f t="shared" si="115"/>
        <v>8094</v>
      </c>
      <c r="AW59" s="69">
        <f t="shared" si="115"/>
        <v>5754</v>
      </c>
      <c r="AX59" s="69">
        <f t="shared" si="115"/>
        <v>3414</v>
      </c>
      <c r="AY59" s="69">
        <f t="shared" si="115"/>
        <v>1074</v>
      </c>
      <c r="AZ59" s="69">
        <f t="shared" si="115"/>
        <v>0</v>
      </c>
      <c r="BA59" s="69">
        <f t="shared" si="115"/>
        <v>0</v>
      </c>
      <c r="BB59" s="69">
        <f t="shared" si="115"/>
        <v>0</v>
      </c>
      <c r="BC59" s="38"/>
      <c r="BD59" s="69">
        <f t="shared" ref="BD59:BK59" si="116">SUM(BD47:BD58)</f>
        <v>10434</v>
      </c>
      <c r="BE59" s="69">
        <f t="shared" si="116"/>
        <v>8094</v>
      </c>
      <c r="BF59" s="69">
        <f t="shared" si="116"/>
        <v>5754</v>
      </c>
      <c r="BG59" s="69">
        <f t="shared" si="116"/>
        <v>3414</v>
      </c>
      <c r="BH59" s="69">
        <f t="shared" si="116"/>
        <v>1074</v>
      </c>
      <c r="BI59" s="69">
        <f t="shared" si="116"/>
        <v>0</v>
      </c>
      <c r="BJ59" s="69">
        <f t="shared" si="116"/>
        <v>0</v>
      </c>
      <c r="BK59" s="69">
        <f t="shared" si="116"/>
        <v>0</v>
      </c>
      <c r="BL59" s="38"/>
      <c r="BM59" s="69">
        <f t="shared" ref="BM59:BT59" si="117">SUM(BM47:BM58)</f>
        <v>10434</v>
      </c>
      <c r="BN59" s="69">
        <f t="shared" si="117"/>
        <v>8094</v>
      </c>
      <c r="BO59" s="69">
        <f t="shared" si="117"/>
        <v>5754</v>
      </c>
      <c r="BP59" s="69">
        <f t="shared" si="117"/>
        <v>3414</v>
      </c>
      <c r="BQ59" s="69">
        <f t="shared" si="117"/>
        <v>1074</v>
      </c>
      <c r="BR59" s="69">
        <f t="shared" si="117"/>
        <v>0</v>
      </c>
      <c r="BS59" s="69">
        <f t="shared" si="117"/>
        <v>0</v>
      </c>
      <c r="BT59" s="69">
        <f t="shared" si="117"/>
        <v>0</v>
      </c>
      <c r="BU59" s="38"/>
      <c r="BV59" s="69">
        <f t="shared" ref="BV59:CC59" si="118">SUM(BV47:BV58)</f>
        <v>10434</v>
      </c>
      <c r="BW59" s="69">
        <f t="shared" si="118"/>
        <v>8094</v>
      </c>
      <c r="BX59" s="69">
        <f t="shared" si="118"/>
        <v>5754</v>
      </c>
      <c r="BY59" s="69">
        <f t="shared" si="118"/>
        <v>3414</v>
      </c>
      <c r="BZ59" s="69">
        <f t="shared" si="118"/>
        <v>1074</v>
      </c>
      <c r="CA59" s="69">
        <f t="shared" si="118"/>
        <v>0</v>
      </c>
      <c r="CB59" s="69">
        <f t="shared" si="118"/>
        <v>0</v>
      </c>
      <c r="CC59" s="69">
        <f t="shared" si="118"/>
        <v>0</v>
      </c>
      <c r="CD59" s="38"/>
      <c r="CE59" s="69">
        <f t="shared" ref="CE59:CL59" si="119">SUM(CE47:CE58)</f>
        <v>10434</v>
      </c>
      <c r="CF59" s="69">
        <f t="shared" si="119"/>
        <v>8094</v>
      </c>
      <c r="CG59" s="69">
        <f t="shared" si="119"/>
        <v>5754</v>
      </c>
      <c r="CH59" s="69">
        <f t="shared" si="119"/>
        <v>3414</v>
      </c>
      <c r="CI59" s="69">
        <f t="shared" si="119"/>
        <v>1074</v>
      </c>
      <c r="CJ59" s="69">
        <f t="shared" si="119"/>
        <v>0</v>
      </c>
      <c r="CK59" s="69">
        <f t="shared" si="119"/>
        <v>0</v>
      </c>
      <c r="CL59" s="69">
        <f t="shared" si="119"/>
        <v>0</v>
      </c>
    </row>
    <row r="60" spans="1:90" ht="15.95" customHeight="1">
      <c r="A60" s="38"/>
      <c r="B60" s="44" t="s">
        <v>37</v>
      </c>
      <c r="C60" s="44" t="s">
        <v>38</v>
      </c>
      <c r="D60" s="44" t="s">
        <v>39</v>
      </c>
      <c r="E60" s="44" t="s">
        <v>40</v>
      </c>
      <c r="F60" s="44" t="s">
        <v>41</v>
      </c>
      <c r="G60" s="44" t="s">
        <v>42</v>
      </c>
      <c r="H60" s="44" t="s">
        <v>43</v>
      </c>
      <c r="I60" s="44" t="s">
        <v>44</v>
      </c>
      <c r="J60" s="44" t="s">
        <v>45</v>
      </c>
      <c r="K60" s="44" t="s">
        <v>46</v>
      </c>
      <c r="L60" s="64" t="s">
        <v>81</v>
      </c>
      <c r="M60" s="64" t="s">
        <v>82</v>
      </c>
      <c r="N60" s="64" t="s">
        <v>83</v>
      </c>
      <c r="O60" s="64" t="s">
        <v>84</v>
      </c>
      <c r="P60" s="64" t="s">
        <v>85</v>
      </c>
      <c r="Q60" s="64" t="s">
        <v>86</v>
      </c>
      <c r="R60" s="64" t="s">
        <v>87</v>
      </c>
      <c r="S60" s="64" t="s">
        <v>88</v>
      </c>
      <c r="T60" s="69"/>
      <c r="U60" s="38"/>
      <c r="V60" s="38"/>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8"/>
      <c r="BI60" s="38"/>
      <c r="BJ60" s="38"/>
      <c r="BK60" s="38"/>
      <c r="BL60" s="38"/>
      <c r="BM60" s="38"/>
      <c r="BN60" s="38"/>
      <c r="BO60" s="38"/>
      <c r="BP60" s="38"/>
      <c r="BQ60" s="38"/>
      <c r="BR60" s="38"/>
      <c r="BS60" s="38"/>
      <c r="BT60" s="38"/>
      <c r="BU60" s="38"/>
      <c r="BV60" s="38"/>
      <c r="BW60" s="38"/>
      <c r="BX60" s="38"/>
      <c r="BY60" s="38"/>
      <c r="BZ60" s="38"/>
      <c r="CA60" s="38"/>
      <c r="CB60" s="38"/>
      <c r="CC60" s="38"/>
      <c r="CD60" s="38"/>
      <c r="CE60" s="38"/>
      <c r="CF60" s="38"/>
      <c r="CG60" s="38"/>
      <c r="CH60" s="38"/>
      <c r="CI60" s="38"/>
      <c r="CJ60" s="38"/>
      <c r="CK60" s="38"/>
      <c r="CL60" s="38"/>
    </row>
    <row r="61" spans="1:90" ht="13.7" customHeight="1">
      <c r="A61" s="38"/>
      <c r="B61" s="41">
        <f>B59</f>
        <v>10434</v>
      </c>
      <c r="C61" s="41">
        <f>C59+K59</f>
        <v>18528</v>
      </c>
      <c r="D61" s="41">
        <f>D59+L59+T59</f>
        <v>24282</v>
      </c>
      <c r="E61" s="41">
        <f>E59+M59+U59+AC59</f>
        <v>27696</v>
      </c>
      <c r="F61" s="41">
        <f>F59+N59+V59+AD59+AL59</f>
        <v>28770</v>
      </c>
      <c r="G61" s="41">
        <f>G59+O59+W59+AE59+AM59+AU59</f>
        <v>28770</v>
      </c>
      <c r="H61" s="41">
        <f>H59+P59+X59+AF59+AN59+AV59+BD59</f>
        <v>28770</v>
      </c>
      <c r="I61" s="41">
        <f>I59+Q59+Y59+AG59+AO59+AW59+BE59+BM59</f>
        <v>28770</v>
      </c>
      <c r="J61" s="41">
        <f>R59+Z59+AH59+AP59+AX59+BF59+BN59+BV59</f>
        <v>28770</v>
      </c>
      <c r="K61" s="41">
        <f>AA59+AI59+AQ59+AY59+BG59+BO59+BW59+CE59</f>
        <v>28770</v>
      </c>
      <c r="L61" s="69">
        <f>AJ59+AR59+AZ59+BH59+BP59+BX59+CF59</f>
        <v>18336</v>
      </c>
      <c r="M61" s="69">
        <f>AS59+BA59+BI59+BQ59+BY59+CG59</f>
        <v>10242</v>
      </c>
      <c r="N61" s="69">
        <f>BB59+BJ59+BR59+BZ59+CH59</f>
        <v>4488</v>
      </c>
      <c r="O61" s="69">
        <f>BK59+BS59+CA59+CI59</f>
        <v>1074</v>
      </c>
      <c r="P61" s="69">
        <f>BT59+CB59+CJ59</f>
        <v>0</v>
      </c>
      <c r="Q61" s="69">
        <f>CC59+CK59</f>
        <v>0</v>
      </c>
      <c r="R61" s="69">
        <f>CL59</f>
        <v>0</v>
      </c>
      <c r="S61" s="73">
        <v>0</v>
      </c>
      <c r="T61" s="69"/>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c r="BR61" s="38"/>
      <c r="BS61" s="38"/>
      <c r="BT61" s="38"/>
      <c r="BU61" s="38"/>
      <c r="BV61" s="38"/>
      <c r="BW61" s="38"/>
      <c r="BX61" s="38"/>
      <c r="BY61" s="38"/>
      <c r="BZ61" s="38"/>
      <c r="CA61" s="38"/>
      <c r="CB61" s="38"/>
      <c r="CC61" s="38"/>
      <c r="CD61" s="38"/>
      <c r="CE61" s="38"/>
      <c r="CF61" s="38"/>
      <c r="CG61" s="38"/>
      <c r="CH61" s="38"/>
      <c r="CI61" s="38"/>
      <c r="CJ61" s="38"/>
      <c r="CK61" s="38"/>
      <c r="CL61" s="38"/>
    </row>
  </sheetData>
  <mergeCells count="13">
    <mergeCell ref="A3:R3"/>
    <mergeCell ref="A1:CL1"/>
    <mergeCell ref="A2:CL2"/>
    <mergeCell ref="AT7:BB7"/>
    <mergeCell ref="BC7:BK7"/>
    <mergeCell ref="BL7:BT7"/>
    <mergeCell ref="BU7:CC7"/>
    <mergeCell ref="CD7:CL7"/>
    <mergeCell ref="AK7:AS7"/>
    <mergeCell ref="A7:I7"/>
    <mergeCell ref="J7:R7"/>
    <mergeCell ref="S7:AA7"/>
    <mergeCell ref="AB7:AJ7"/>
  </mergeCells>
  <pageMargins left="0.7" right="0.7" top="0.75" bottom="0.75" header="0.3" footer="0.3"/>
  <pageSetup orientation="portrait" r:id="rId1"/>
  <headerFooter>
    <oddFooter>&amp;C&amp;"Helvetica Neue,Regular"&amp;12&amp;K000000&amp;P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L61"/>
  <sheetViews>
    <sheetView showGridLines="0" workbookViewId="0"/>
  </sheetViews>
  <sheetFormatPr defaultColWidth="9.5" defaultRowHeight="12.95" customHeight="1"/>
  <cols>
    <col min="1" max="1" width="5.5" style="5" customWidth="1"/>
    <col min="2" max="5" width="10.5" style="5" customWidth="1"/>
    <col min="6" max="12" width="11.5" style="5" customWidth="1"/>
    <col min="13" max="17" width="10.5" style="5" customWidth="1"/>
    <col min="18" max="19" width="9.5" style="5" customWidth="1"/>
    <col min="20" max="25" width="10.5" style="5" customWidth="1"/>
    <col min="26" max="26" width="9" style="5" customWidth="1"/>
    <col min="27" max="27" width="9.5" style="5" customWidth="1"/>
    <col min="28" max="28" width="5.5" style="5" customWidth="1"/>
    <col min="29" max="34" width="10.5" style="5" customWidth="1"/>
    <col min="35" max="36" width="9.5" style="5" customWidth="1"/>
    <col min="37" max="37" width="5.5" style="5" customWidth="1"/>
    <col min="38" max="43" width="10.5" style="5" customWidth="1"/>
    <col min="44" max="45" width="9.5" style="5" customWidth="1"/>
    <col min="46" max="46" width="5.5" style="5" customWidth="1"/>
    <col min="47" max="52" width="10.5" style="5" customWidth="1"/>
    <col min="53" max="54" width="9.5" style="5" customWidth="1"/>
    <col min="55" max="55" width="5.5" style="5" customWidth="1"/>
    <col min="56" max="61" width="10.5" style="5" customWidth="1"/>
    <col min="62" max="63" width="9.5" style="5" customWidth="1"/>
    <col min="64" max="64" width="5.5" style="5" customWidth="1"/>
    <col min="65" max="70" width="10.5" style="5" customWidth="1"/>
    <col min="71" max="72" width="9.5" style="5" customWidth="1"/>
    <col min="73" max="73" width="5.5" style="5" customWidth="1"/>
    <col min="74" max="79" width="10.5" style="5" customWidth="1"/>
    <col min="80" max="81" width="9.5" style="5" customWidth="1"/>
    <col min="82" max="82" width="5.5" style="5" customWidth="1"/>
    <col min="83" max="88" width="10.5" style="5" customWidth="1"/>
    <col min="89" max="91" width="9.5" style="5" customWidth="1"/>
    <col min="92" max="16384" width="9.5" style="5"/>
  </cols>
  <sheetData>
    <row r="1" spans="1:90" ht="31.7" customHeight="1">
      <c r="A1" s="128"/>
      <c r="B1" s="99"/>
      <c r="C1" s="99"/>
      <c r="D1" s="99"/>
      <c r="E1" s="99"/>
      <c r="F1" s="99"/>
      <c r="G1" s="99"/>
      <c r="H1" s="99"/>
      <c r="I1" s="99"/>
      <c r="J1" s="99"/>
      <c r="K1" s="99"/>
      <c r="L1" s="121"/>
      <c r="M1" s="121"/>
      <c r="N1" s="121"/>
      <c r="O1" s="121"/>
      <c r="P1" s="121"/>
      <c r="Q1" s="121"/>
      <c r="R1" s="121"/>
      <c r="S1" s="121"/>
      <c r="T1" s="121"/>
      <c r="U1" s="121"/>
      <c r="V1" s="121"/>
      <c r="W1" s="121"/>
      <c r="X1" s="121"/>
      <c r="Y1" s="121"/>
      <c r="Z1" s="121"/>
      <c r="AA1" s="121"/>
      <c r="AB1" s="121"/>
      <c r="AC1" s="121"/>
      <c r="AD1" s="121"/>
      <c r="AE1" s="121"/>
      <c r="AF1" s="121"/>
      <c r="AG1" s="121"/>
      <c r="AH1" s="121"/>
      <c r="AI1" s="121"/>
      <c r="AJ1" s="121"/>
      <c r="AK1" s="121"/>
      <c r="AL1" s="121"/>
      <c r="AM1" s="121"/>
      <c r="AN1" s="121"/>
      <c r="AO1" s="121"/>
      <c r="AP1" s="121"/>
      <c r="AQ1" s="121"/>
      <c r="AR1" s="121"/>
      <c r="AS1" s="121"/>
      <c r="AT1" s="121"/>
      <c r="AU1" s="121"/>
      <c r="AV1" s="121"/>
      <c r="AW1" s="121"/>
      <c r="AX1" s="121"/>
      <c r="AY1" s="121"/>
      <c r="AZ1" s="121"/>
      <c r="BA1" s="121"/>
      <c r="BB1" s="121"/>
      <c r="BC1" s="121"/>
      <c r="BD1" s="121"/>
      <c r="BE1" s="121"/>
      <c r="BF1" s="121"/>
      <c r="BG1" s="121"/>
      <c r="BH1" s="121"/>
      <c r="BI1" s="121"/>
      <c r="BJ1" s="121"/>
      <c r="BK1" s="121"/>
      <c r="BL1" s="121"/>
      <c r="BM1" s="121"/>
      <c r="BN1" s="121"/>
      <c r="BO1" s="121"/>
      <c r="BP1" s="121"/>
      <c r="BQ1" s="121"/>
      <c r="BR1" s="121"/>
      <c r="BS1" s="121"/>
      <c r="BT1" s="121"/>
      <c r="BU1" s="121"/>
      <c r="BV1" s="121"/>
      <c r="BW1" s="121"/>
      <c r="BX1" s="121"/>
      <c r="BY1" s="121"/>
      <c r="BZ1" s="121"/>
      <c r="CA1" s="121"/>
      <c r="CB1" s="121"/>
      <c r="CC1" s="121"/>
      <c r="CD1" s="121"/>
      <c r="CE1" s="121"/>
      <c r="CF1" s="121"/>
      <c r="CG1" s="121"/>
      <c r="CH1" s="121"/>
      <c r="CI1" s="121"/>
      <c r="CJ1" s="121"/>
      <c r="CK1" s="121"/>
      <c r="CL1" s="121"/>
    </row>
    <row r="2" spans="1:90" ht="13.7" customHeight="1">
      <c r="A2" s="129"/>
      <c r="B2" s="99"/>
      <c r="C2" s="99"/>
      <c r="D2" s="99"/>
      <c r="E2" s="99"/>
      <c r="F2" s="99"/>
      <c r="G2" s="99"/>
      <c r="H2" s="99"/>
      <c r="I2" s="99"/>
      <c r="J2" s="99"/>
      <c r="K2" s="99"/>
      <c r="L2" s="121"/>
      <c r="M2" s="121"/>
      <c r="N2" s="121"/>
      <c r="O2" s="121"/>
      <c r="P2" s="121"/>
      <c r="Q2" s="121"/>
      <c r="R2" s="121"/>
      <c r="S2" s="121"/>
      <c r="T2" s="121"/>
      <c r="U2" s="121"/>
      <c r="V2" s="121"/>
      <c r="W2" s="121"/>
      <c r="X2" s="121"/>
      <c r="Y2" s="121"/>
      <c r="Z2" s="121"/>
      <c r="AA2" s="121"/>
      <c r="AB2" s="121"/>
      <c r="AC2" s="121"/>
      <c r="AD2" s="121"/>
      <c r="AE2" s="121"/>
      <c r="AF2" s="121"/>
      <c r="AG2" s="121"/>
      <c r="AH2" s="121"/>
      <c r="AI2" s="121"/>
      <c r="AJ2" s="121"/>
      <c r="AK2" s="121"/>
      <c r="AL2" s="121"/>
      <c r="AM2" s="121"/>
      <c r="AN2" s="121"/>
      <c r="AO2" s="121"/>
      <c r="AP2" s="121"/>
      <c r="AQ2" s="121"/>
      <c r="AR2" s="121"/>
      <c r="AS2" s="121"/>
      <c r="AT2" s="121"/>
      <c r="AU2" s="121"/>
      <c r="AV2" s="121"/>
      <c r="AW2" s="121"/>
      <c r="AX2" s="121"/>
      <c r="AY2" s="121"/>
      <c r="AZ2" s="121"/>
      <c r="BA2" s="121"/>
      <c r="BB2" s="121"/>
      <c r="BC2" s="121"/>
      <c r="BD2" s="121"/>
      <c r="BE2" s="121"/>
      <c r="BF2" s="121"/>
      <c r="BG2" s="121"/>
      <c r="BH2" s="121"/>
      <c r="BI2" s="121"/>
      <c r="BJ2" s="121"/>
      <c r="BK2" s="121"/>
      <c r="BL2" s="121"/>
      <c r="BM2" s="121"/>
      <c r="BN2" s="121"/>
      <c r="BO2" s="121"/>
      <c r="BP2" s="121"/>
      <c r="BQ2" s="121"/>
      <c r="BR2" s="121"/>
      <c r="BS2" s="121"/>
      <c r="BT2" s="121"/>
      <c r="BU2" s="121"/>
      <c r="BV2" s="121"/>
      <c r="BW2" s="121"/>
      <c r="BX2" s="121"/>
      <c r="BY2" s="121"/>
      <c r="BZ2" s="121"/>
      <c r="CA2" s="121"/>
      <c r="CB2" s="121"/>
      <c r="CC2" s="121"/>
      <c r="CD2" s="121"/>
      <c r="CE2" s="121"/>
      <c r="CF2" s="121"/>
      <c r="CG2" s="121"/>
      <c r="CH2" s="121"/>
      <c r="CI2" s="121"/>
      <c r="CJ2" s="121"/>
      <c r="CK2" s="121"/>
      <c r="CL2" s="121"/>
    </row>
    <row r="3" spans="1:90" ht="31.7" customHeight="1">
      <c r="A3" s="116" t="s">
        <v>126</v>
      </c>
      <c r="B3" s="99"/>
      <c r="C3" s="99"/>
      <c r="D3" s="99"/>
      <c r="E3" s="99"/>
      <c r="F3" s="99"/>
      <c r="G3" s="99"/>
      <c r="H3" s="99"/>
      <c r="I3" s="99"/>
      <c r="J3" s="99"/>
      <c r="K3" s="99"/>
      <c r="L3" s="121"/>
      <c r="M3" s="121"/>
      <c r="N3" s="121"/>
      <c r="O3" s="121"/>
      <c r="P3" s="121"/>
      <c r="Q3" s="121"/>
      <c r="R3" s="121"/>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row>
    <row r="4" spans="1:90" ht="13.7" customHeight="1">
      <c r="A4" s="38"/>
      <c r="B4" s="17"/>
      <c r="C4" s="17"/>
      <c r="D4" s="17"/>
      <c r="E4" s="17"/>
      <c r="F4" s="17"/>
      <c r="G4" s="17"/>
      <c r="H4" s="17"/>
      <c r="I4" s="17"/>
      <c r="J4" s="17"/>
      <c r="K4" s="17"/>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c r="BI4" s="38"/>
      <c r="BJ4" s="38"/>
      <c r="BK4" s="38"/>
      <c r="BL4" s="38"/>
      <c r="BM4" s="38"/>
      <c r="BN4" s="38"/>
      <c r="BO4" s="38"/>
      <c r="BP4" s="38"/>
      <c r="BQ4" s="38"/>
      <c r="BR4" s="38"/>
      <c r="BS4" s="38"/>
      <c r="BT4" s="38"/>
      <c r="BU4" s="38"/>
      <c r="BV4" s="38"/>
      <c r="BW4" s="38"/>
      <c r="BX4" s="38"/>
      <c r="BY4" s="38"/>
      <c r="BZ4" s="38"/>
      <c r="CA4" s="38"/>
      <c r="CB4" s="38"/>
      <c r="CC4" s="38"/>
      <c r="CD4" s="38"/>
      <c r="CE4" s="38"/>
      <c r="CF4" s="38"/>
      <c r="CG4" s="38"/>
      <c r="CH4" s="38"/>
      <c r="CI4" s="38"/>
      <c r="CJ4" s="38"/>
      <c r="CK4" s="38"/>
      <c r="CL4" s="38"/>
    </row>
    <row r="5" spans="1:90" ht="13.7" customHeight="1">
      <c r="A5" s="38"/>
      <c r="B5" s="17"/>
      <c r="C5" s="17"/>
      <c r="D5" s="17"/>
      <c r="E5" s="17"/>
      <c r="F5" s="17"/>
      <c r="G5" s="17"/>
      <c r="H5" s="17"/>
      <c r="I5" s="17"/>
      <c r="J5" s="17"/>
      <c r="K5" s="17"/>
      <c r="L5" s="38"/>
      <c r="M5" s="38"/>
      <c r="N5" s="38"/>
      <c r="O5" s="38"/>
      <c r="P5" s="38"/>
      <c r="Q5" s="38"/>
      <c r="R5" s="38"/>
      <c r="S5" s="38"/>
      <c r="T5" s="38"/>
      <c r="U5" s="38"/>
      <c r="V5" s="38"/>
      <c r="W5" s="38"/>
      <c r="X5" s="38"/>
      <c r="Y5" s="38"/>
      <c r="Z5" s="38"/>
      <c r="AA5" s="38"/>
      <c r="AB5" s="38"/>
      <c r="AC5" s="38"/>
      <c r="AD5" s="38"/>
      <c r="AE5" s="38"/>
      <c r="AF5" s="38"/>
      <c r="AG5" s="38"/>
      <c r="AH5" s="38"/>
      <c r="AI5" s="38"/>
      <c r="AJ5" s="38"/>
      <c r="AK5" s="38"/>
      <c r="AL5" s="38"/>
      <c r="AM5" s="38"/>
      <c r="AN5" s="38"/>
      <c r="AO5" s="38"/>
      <c r="AP5" s="38"/>
      <c r="AQ5" s="38"/>
      <c r="AR5" s="38"/>
      <c r="AS5" s="38"/>
      <c r="AT5" s="38"/>
      <c r="AU5" s="38"/>
      <c r="AV5" s="38"/>
      <c r="AW5" s="38"/>
      <c r="AX5" s="38"/>
      <c r="AY5" s="38"/>
      <c r="AZ5" s="38"/>
      <c r="BA5" s="38"/>
      <c r="BB5" s="38"/>
      <c r="BC5" s="38"/>
      <c r="BD5" s="38"/>
      <c r="BE5" s="38"/>
      <c r="BF5" s="38"/>
      <c r="BG5" s="38"/>
      <c r="BH5" s="38"/>
      <c r="BI5" s="38"/>
      <c r="BJ5" s="38"/>
      <c r="BK5" s="38"/>
      <c r="BL5" s="38"/>
      <c r="BM5" s="38"/>
      <c r="BN5" s="38"/>
      <c r="BO5" s="38"/>
      <c r="BP5" s="38"/>
      <c r="BQ5" s="38"/>
      <c r="BR5" s="38"/>
      <c r="BS5" s="38"/>
      <c r="BT5" s="38"/>
      <c r="BU5" s="38"/>
      <c r="BV5" s="38"/>
      <c r="BW5" s="38"/>
      <c r="BX5" s="38"/>
      <c r="BY5" s="38"/>
      <c r="BZ5" s="38"/>
      <c r="CA5" s="38"/>
      <c r="CB5" s="38"/>
      <c r="CC5" s="38"/>
      <c r="CD5" s="38"/>
      <c r="CE5" s="38"/>
      <c r="CF5" s="38"/>
      <c r="CG5" s="38"/>
      <c r="CH5" s="38"/>
      <c r="CI5" s="38"/>
      <c r="CJ5" s="38"/>
      <c r="CK5" s="38"/>
      <c r="CL5" s="38"/>
    </row>
    <row r="6" spans="1:90" ht="13.7" customHeight="1">
      <c r="A6" s="38"/>
      <c r="B6" s="17"/>
      <c r="C6" s="17"/>
      <c r="D6" s="17"/>
      <c r="E6" s="17"/>
      <c r="F6" s="17"/>
      <c r="G6" s="17"/>
      <c r="H6" s="17"/>
      <c r="I6" s="17"/>
      <c r="J6" s="17"/>
      <c r="K6" s="17"/>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8"/>
      <c r="BD6" s="38"/>
      <c r="BE6" s="38"/>
      <c r="BF6" s="38"/>
      <c r="BG6" s="38"/>
      <c r="BH6" s="38"/>
      <c r="BI6" s="38"/>
      <c r="BJ6" s="38"/>
      <c r="BK6" s="38"/>
      <c r="BL6" s="38"/>
      <c r="BM6" s="38"/>
      <c r="BN6" s="38"/>
      <c r="BO6" s="38"/>
      <c r="BP6" s="38"/>
      <c r="BQ6" s="38"/>
      <c r="BR6" s="38"/>
      <c r="BS6" s="38"/>
      <c r="BT6" s="38"/>
      <c r="BU6" s="38"/>
      <c r="BV6" s="38"/>
      <c r="BW6" s="38"/>
      <c r="BX6" s="38"/>
      <c r="BY6" s="38"/>
      <c r="BZ6" s="38"/>
      <c r="CA6" s="38"/>
      <c r="CB6" s="38"/>
      <c r="CC6" s="38"/>
      <c r="CD6" s="38"/>
      <c r="CE6" s="38"/>
      <c r="CF6" s="38"/>
      <c r="CG6" s="38"/>
      <c r="CH6" s="38"/>
      <c r="CI6" s="38"/>
      <c r="CJ6" s="38"/>
      <c r="CK6" s="38"/>
      <c r="CL6" s="38"/>
    </row>
    <row r="7" spans="1:90" ht="15.95" customHeight="1">
      <c r="A7" s="123" t="s">
        <v>37</v>
      </c>
      <c r="B7" s="125"/>
      <c r="C7" s="125"/>
      <c r="D7" s="125"/>
      <c r="E7" s="125"/>
      <c r="F7" s="125"/>
      <c r="G7" s="125"/>
      <c r="H7" s="125"/>
      <c r="I7" s="125"/>
      <c r="J7" s="126" t="s">
        <v>38</v>
      </c>
      <c r="K7" s="125"/>
      <c r="L7" s="124"/>
      <c r="M7" s="124"/>
      <c r="N7" s="124"/>
      <c r="O7" s="124"/>
      <c r="P7" s="124"/>
      <c r="Q7" s="124"/>
      <c r="R7" s="124"/>
      <c r="S7" s="123" t="s">
        <v>39</v>
      </c>
      <c r="T7" s="124"/>
      <c r="U7" s="124"/>
      <c r="V7" s="124"/>
      <c r="W7" s="124"/>
      <c r="X7" s="124"/>
      <c r="Y7" s="124"/>
      <c r="Z7" s="124"/>
      <c r="AA7" s="124"/>
      <c r="AB7" s="123" t="s">
        <v>40</v>
      </c>
      <c r="AC7" s="124"/>
      <c r="AD7" s="124"/>
      <c r="AE7" s="124"/>
      <c r="AF7" s="124"/>
      <c r="AG7" s="124"/>
      <c r="AH7" s="124"/>
      <c r="AI7" s="124"/>
      <c r="AJ7" s="124"/>
      <c r="AK7" s="123" t="s">
        <v>41</v>
      </c>
      <c r="AL7" s="124"/>
      <c r="AM7" s="124"/>
      <c r="AN7" s="124"/>
      <c r="AO7" s="124"/>
      <c r="AP7" s="124"/>
      <c r="AQ7" s="124"/>
      <c r="AR7" s="124"/>
      <c r="AS7" s="124"/>
      <c r="AT7" s="123" t="s">
        <v>42</v>
      </c>
      <c r="AU7" s="124"/>
      <c r="AV7" s="124"/>
      <c r="AW7" s="124"/>
      <c r="AX7" s="124"/>
      <c r="AY7" s="124"/>
      <c r="AZ7" s="124"/>
      <c r="BA7" s="124"/>
      <c r="BB7" s="124"/>
      <c r="BC7" s="123" t="s">
        <v>43</v>
      </c>
      <c r="BD7" s="124"/>
      <c r="BE7" s="124"/>
      <c r="BF7" s="124"/>
      <c r="BG7" s="124"/>
      <c r="BH7" s="124"/>
      <c r="BI7" s="124"/>
      <c r="BJ7" s="124"/>
      <c r="BK7" s="124"/>
      <c r="BL7" s="123" t="s">
        <v>44</v>
      </c>
      <c r="BM7" s="124"/>
      <c r="BN7" s="124"/>
      <c r="BO7" s="124"/>
      <c r="BP7" s="124"/>
      <c r="BQ7" s="124"/>
      <c r="BR7" s="124"/>
      <c r="BS7" s="124"/>
      <c r="BT7" s="124"/>
      <c r="BU7" s="123" t="s">
        <v>45</v>
      </c>
      <c r="BV7" s="124"/>
      <c r="BW7" s="124"/>
      <c r="BX7" s="124"/>
      <c r="BY7" s="124"/>
      <c r="BZ7" s="124"/>
      <c r="CA7" s="124"/>
      <c r="CB7" s="124"/>
      <c r="CC7" s="124"/>
      <c r="CD7" s="123" t="s">
        <v>46</v>
      </c>
      <c r="CE7" s="124"/>
      <c r="CF7" s="124"/>
      <c r="CG7" s="124"/>
      <c r="CH7" s="124"/>
      <c r="CI7" s="124"/>
      <c r="CJ7" s="124"/>
      <c r="CK7" s="124"/>
      <c r="CL7" s="124"/>
    </row>
    <row r="8" spans="1:90" ht="13.7" customHeight="1">
      <c r="A8" s="50" t="s">
        <v>109</v>
      </c>
      <c r="B8" s="41">
        <f>ROUND(IF(Assumptions!$C$28&gt;0,Assumptions!$C$20*(Assumptions!$C$21-(Assumptions!$C$21*Assumptions!$C$22)-Assumptions!$C$23),0),0)</f>
        <v>975</v>
      </c>
      <c r="C8" s="17"/>
      <c r="D8" s="17"/>
      <c r="E8" s="17"/>
      <c r="F8" s="17"/>
      <c r="G8" s="17"/>
      <c r="H8" s="17"/>
      <c r="I8" s="17"/>
      <c r="J8" s="68" t="s">
        <v>109</v>
      </c>
      <c r="K8" s="41">
        <f>ROUND(IF(Assumptions!$C$28&gt;1,B8*(1+Assumptions!$C$25),0),0)</f>
        <v>975</v>
      </c>
      <c r="L8" s="38"/>
      <c r="M8" s="38"/>
      <c r="N8" s="38"/>
      <c r="O8" s="38"/>
      <c r="P8" s="38"/>
      <c r="Q8" s="38"/>
      <c r="R8" s="38"/>
      <c r="S8" s="50" t="s">
        <v>109</v>
      </c>
      <c r="T8" s="69">
        <f>ROUND(IF(Assumptions!$C$28&gt;2,K8*(1+Assumptions!$C$25),0),0)</f>
        <v>975</v>
      </c>
      <c r="U8" s="69"/>
      <c r="V8" s="69"/>
      <c r="W8" s="69"/>
      <c r="X8" s="69"/>
      <c r="Y8" s="69"/>
      <c r="Z8" s="69"/>
      <c r="AA8" s="69"/>
      <c r="AB8" s="50" t="s">
        <v>109</v>
      </c>
      <c r="AC8" s="69">
        <f>ROUND(IF(Assumptions!$C$28&gt;3,T8*(1+Assumptions!$C$25),0),0)</f>
        <v>975</v>
      </c>
      <c r="AD8" s="69"/>
      <c r="AE8" s="69"/>
      <c r="AF8" s="69"/>
      <c r="AG8" s="69"/>
      <c r="AH8" s="69"/>
      <c r="AI8" s="69"/>
      <c r="AJ8" s="69"/>
      <c r="AK8" s="50" t="s">
        <v>109</v>
      </c>
      <c r="AL8" s="69">
        <f>ROUND(IF(Assumptions!$C$28&gt;4,AC8*(1+Assumptions!$C$25),0),0)</f>
        <v>975</v>
      </c>
      <c r="AM8" s="69"/>
      <c r="AN8" s="69"/>
      <c r="AO8" s="69"/>
      <c r="AP8" s="69"/>
      <c r="AQ8" s="69"/>
      <c r="AR8" s="69"/>
      <c r="AS8" s="69"/>
      <c r="AT8" s="50" t="s">
        <v>109</v>
      </c>
      <c r="AU8" s="69">
        <f>ROUND(IF(Assumptions!$C$28&gt;5,AL8*(1+Assumptions!$C$25),0),0)</f>
        <v>975</v>
      </c>
      <c r="AV8" s="69"/>
      <c r="AW8" s="69"/>
      <c r="AX8" s="69"/>
      <c r="AY8" s="69"/>
      <c r="AZ8" s="69"/>
      <c r="BA8" s="69"/>
      <c r="BB8" s="69"/>
      <c r="BC8" s="50" t="s">
        <v>109</v>
      </c>
      <c r="BD8" s="69">
        <f>ROUND(IF(Assumptions!$C$28&gt;6,AU8*(1+Assumptions!$C$25),0),0)</f>
        <v>975</v>
      </c>
      <c r="BE8" s="69"/>
      <c r="BF8" s="69"/>
      <c r="BG8" s="69"/>
      <c r="BH8" s="69"/>
      <c r="BI8" s="69"/>
      <c r="BJ8" s="69"/>
      <c r="BK8" s="69"/>
      <c r="BL8" s="50" t="s">
        <v>109</v>
      </c>
      <c r="BM8" s="69">
        <f>ROUND(IF(Assumptions!$C$28&gt;7,BD8*(1+Assumptions!$C$25),0),0)</f>
        <v>975</v>
      </c>
      <c r="BN8" s="69"/>
      <c r="BO8" s="69"/>
      <c r="BP8" s="69"/>
      <c r="BQ8" s="69"/>
      <c r="BR8" s="69"/>
      <c r="BS8" s="69"/>
      <c r="BT8" s="69"/>
      <c r="BU8" s="50" t="s">
        <v>109</v>
      </c>
      <c r="BV8" s="69">
        <f>ROUND(IF(Assumptions!$C$28&gt;8,BM8*(1+Assumptions!$C$25),0),0)</f>
        <v>975</v>
      </c>
      <c r="BW8" s="69"/>
      <c r="BX8" s="69"/>
      <c r="BY8" s="69"/>
      <c r="BZ8" s="69"/>
      <c r="CA8" s="69"/>
      <c r="CB8" s="69"/>
      <c r="CC8" s="69"/>
      <c r="CD8" s="50" t="s">
        <v>109</v>
      </c>
      <c r="CE8" s="69">
        <f>ROUND(IF(Assumptions!$C$28&gt;9,BV8*(1+Assumptions!$C$25),0),0)</f>
        <v>975</v>
      </c>
      <c r="CF8" s="69"/>
      <c r="CG8" s="69"/>
      <c r="CH8" s="69"/>
      <c r="CI8" s="69"/>
      <c r="CJ8" s="69"/>
      <c r="CK8" s="69"/>
      <c r="CL8" s="69"/>
    </row>
    <row r="9" spans="1:90" ht="13.7" customHeight="1">
      <c r="A9" s="50" t="s">
        <v>110</v>
      </c>
      <c r="B9" s="41">
        <f>ROUND(IF(Assumptions!$C$28&gt;0,Assumptions!$C$20*(Assumptions!$C$21-(Assumptions!$C$21*Assumptions!$C$22)-Assumptions!$C$23),0),0)</f>
        <v>975</v>
      </c>
      <c r="C9" s="17"/>
      <c r="D9" s="17"/>
      <c r="E9" s="17"/>
      <c r="F9" s="17"/>
      <c r="G9" s="17"/>
      <c r="H9" s="17"/>
      <c r="I9" s="17"/>
      <c r="J9" s="68" t="s">
        <v>110</v>
      </c>
      <c r="K9" s="41">
        <f>ROUND(IF(Assumptions!$C$28&gt;1,B9*(1+Assumptions!$C$25),0),0)</f>
        <v>975</v>
      </c>
      <c r="L9" s="38"/>
      <c r="M9" s="38"/>
      <c r="N9" s="38"/>
      <c r="O9" s="38"/>
      <c r="P9" s="38"/>
      <c r="Q9" s="38"/>
      <c r="R9" s="38"/>
      <c r="S9" s="50" t="s">
        <v>110</v>
      </c>
      <c r="T9" s="69">
        <f>ROUND(IF(Assumptions!$C$28&gt;2,K9*(1+Assumptions!$C$25),0),0)</f>
        <v>975</v>
      </c>
      <c r="U9" s="69"/>
      <c r="V9" s="69"/>
      <c r="W9" s="69"/>
      <c r="X9" s="69"/>
      <c r="Y9" s="69"/>
      <c r="Z9" s="69"/>
      <c r="AA9" s="69"/>
      <c r="AB9" s="50" t="s">
        <v>110</v>
      </c>
      <c r="AC9" s="69">
        <f>ROUND(IF(Assumptions!$C$28&gt;3,T9*(1+Assumptions!$C$25),0),0)</f>
        <v>975</v>
      </c>
      <c r="AD9" s="69"/>
      <c r="AE9" s="69"/>
      <c r="AF9" s="69"/>
      <c r="AG9" s="69"/>
      <c r="AH9" s="69"/>
      <c r="AI9" s="69"/>
      <c r="AJ9" s="69"/>
      <c r="AK9" s="50" t="s">
        <v>110</v>
      </c>
      <c r="AL9" s="69">
        <f>ROUND(IF(Assumptions!$C$28&gt;4,AC9*(1+Assumptions!$C$25),0),0)</f>
        <v>975</v>
      </c>
      <c r="AM9" s="69"/>
      <c r="AN9" s="69"/>
      <c r="AO9" s="69"/>
      <c r="AP9" s="69"/>
      <c r="AQ9" s="69"/>
      <c r="AR9" s="69"/>
      <c r="AS9" s="69"/>
      <c r="AT9" s="50" t="s">
        <v>110</v>
      </c>
      <c r="AU9" s="69">
        <f>ROUND(IF(Assumptions!$C$28&gt;5,AL9*(1+Assumptions!$C$25),0),0)</f>
        <v>975</v>
      </c>
      <c r="AV9" s="69"/>
      <c r="AW9" s="69"/>
      <c r="AX9" s="69"/>
      <c r="AY9" s="69"/>
      <c r="AZ9" s="69"/>
      <c r="BA9" s="69"/>
      <c r="BB9" s="69"/>
      <c r="BC9" s="50" t="s">
        <v>110</v>
      </c>
      <c r="BD9" s="69">
        <f>ROUND(IF(Assumptions!$C$28&gt;6,AU9*(1+Assumptions!$C$25),0),0)</f>
        <v>975</v>
      </c>
      <c r="BE9" s="69"/>
      <c r="BF9" s="69"/>
      <c r="BG9" s="69"/>
      <c r="BH9" s="69"/>
      <c r="BI9" s="69"/>
      <c r="BJ9" s="69"/>
      <c r="BK9" s="69"/>
      <c r="BL9" s="50" t="s">
        <v>110</v>
      </c>
      <c r="BM9" s="69">
        <f>ROUND(IF(Assumptions!$C$28&gt;7,BD9*(1+Assumptions!$C$25),0),0)</f>
        <v>975</v>
      </c>
      <c r="BN9" s="69"/>
      <c r="BO9" s="69"/>
      <c r="BP9" s="69"/>
      <c r="BQ9" s="69"/>
      <c r="BR9" s="69"/>
      <c r="BS9" s="69"/>
      <c r="BT9" s="69"/>
      <c r="BU9" s="50" t="s">
        <v>110</v>
      </c>
      <c r="BV9" s="69">
        <f>ROUND(IF(Assumptions!$C$28&gt;8,BM9*(1+Assumptions!$C$25),0),0)</f>
        <v>975</v>
      </c>
      <c r="BW9" s="69"/>
      <c r="BX9" s="69"/>
      <c r="BY9" s="69"/>
      <c r="BZ9" s="69"/>
      <c r="CA9" s="69"/>
      <c r="CB9" s="69"/>
      <c r="CC9" s="69"/>
      <c r="CD9" s="50" t="s">
        <v>110</v>
      </c>
      <c r="CE9" s="69">
        <f>ROUND(IF(Assumptions!$C$28&gt;9,BV9*(1+Assumptions!$C$25),0),0)</f>
        <v>975</v>
      </c>
      <c r="CF9" s="69"/>
      <c r="CG9" s="69"/>
      <c r="CH9" s="69"/>
      <c r="CI9" s="69"/>
      <c r="CJ9" s="69"/>
      <c r="CK9" s="69"/>
      <c r="CL9" s="69"/>
    </row>
    <row r="10" spans="1:90" ht="13.7" customHeight="1">
      <c r="A10" s="50" t="s">
        <v>111</v>
      </c>
      <c r="B10" s="41">
        <f>ROUND(IF(Assumptions!$C$28&gt;0,Assumptions!$C$20*(Assumptions!$C$21-(Assumptions!$C$21*Assumptions!$C$22)-Assumptions!$C$23),0),0)</f>
        <v>975</v>
      </c>
      <c r="C10" s="17"/>
      <c r="D10" s="17"/>
      <c r="E10" s="17"/>
      <c r="F10" s="17"/>
      <c r="G10" s="17"/>
      <c r="H10" s="17"/>
      <c r="I10" s="17"/>
      <c r="J10" s="68" t="s">
        <v>111</v>
      </c>
      <c r="K10" s="41">
        <f>ROUND(IF(Assumptions!$C$28&gt;1,B10*(1+Assumptions!$C$25),0),0)</f>
        <v>975</v>
      </c>
      <c r="L10" s="38"/>
      <c r="M10" s="38"/>
      <c r="N10" s="38"/>
      <c r="O10" s="38"/>
      <c r="P10" s="38"/>
      <c r="Q10" s="38"/>
      <c r="R10" s="38"/>
      <c r="S10" s="50" t="s">
        <v>111</v>
      </c>
      <c r="T10" s="69">
        <f>ROUND(IF(Assumptions!$C$28&gt;2,K10*(1+Assumptions!$C$25),0),0)</f>
        <v>975</v>
      </c>
      <c r="U10" s="69"/>
      <c r="V10" s="69"/>
      <c r="W10" s="69"/>
      <c r="X10" s="69"/>
      <c r="Y10" s="69"/>
      <c r="Z10" s="69"/>
      <c r="AA10" s="69"/>
      <c r="AB10" s="50" t="s">
        <v>111</v>
      </c>
      <c r="AC10" s="69">
        <f>ROUND(IF(Assumptions!$C$28&gt;3,T10*(1+Assumptions!$C$25),0),0)</f>
        <v>975</v>
      </c>
      <c r="AD10" s="69"/>
      <c r="AE10" s="69"/>
      <c r="AF10" s="69"/>
      <c r="AG10" s="69"/>
      <c r="AH10" s="69"/>
      <c r="AI10" s="69"/>
      <c r="AJ10" s="69"/>
      <c r="AK10" s="50" t="s">
        <v>111</v>
      </c>
      <c r="AL10" s="69">
        <f>ROUND(IF(Assumptions!$C$28&gt;4,AC10*(1+Assumptions!$C$25),0),0)</f>
        <v>975</v>
      </c>
      <c r="AM10" s="69"/>
      <c r="AN10" s="69"/>
      <c r="AO10" s="69"/>
      <c r="AP10" s="69"/>
      <c r="AQ10" s="69"/>
      <c r="AR10" s="69"/>
      <c r="AS10" s="69"/>
      <c r="AT10" s="50" t="s">
        <v>111</v>
      </c>
      <c r="AU10" s="69">
        <f>ROUND(IF(Assumptions!$C$28&gt;5,AL10*(1+Assumptions!$C$25),0),0)</f>
        <v>975</v>
      </c>
      <c r="AV10" s="69"/>
      <c r="AW10" s="69"/>
      <c r="AX10" s="69"/>
      <c r="AY10" s="69"/>
      <c r="AZ10" s="69"/>
      <c r="BA10" s="69"/>
      <c r="BB10" s="69"/>
      <c r="BC10" s="50" t="s">
        <v>111</v>
      </c>
      <c r="BD10" s="69">
        <f>ROUND(IF(Assumptions!$C$28&gt;6,AU10*(1+Assumptions!$C$25),0),0)</f>
        <v>975</v>
      </c>
      <c r="BE10" s="69"/>
      <c r="BF10" s="69"/>
      <c r="BG10" s="69"/>
      <c r="BH10" s="69"/>
      <c r="BI10" s="69"/>
      <c r="BJ10" s="69"/>
      <c r="BK10" s="69"/>
      <c r="BL10" s="50" t="s">
        <v>111</v>
      </c>
      <c r="BM10" s="69">
        <f>ROUND(IF(Assumptions!$C$28&gt;7,BD10*(1+Assumptions!$C$25),0),0)</f>
        <v>975</v>
      </c>
      <c r="BN10" s="69"/>
      <c r="BO10" s="69"/>
      <c r="BP10" s="69"/>
      <c r="BQ10" s="69"/>
      <c r="BR10" s="69"/>
      <c r="BS10" s="69"/>
      <c r="BT10" s="69"/>
      <c r="BU10" s="50" t="s">
        <v>111</v>
      </c>
      <c r="BV10" s="69">
        <f>ROUND(IF(Assumptions!$C$28&gt;8,BM10*(1+Assumptions!$C$25),0),0)</f>
        <v>975</v>
      </c>
      <c r="BW10" s="69"/>
      <c r="BX10" s="69"/>
      <c r="BY10" s="69"/>
      <c r="BZ10" s="69"/>
      <c r="CA10" s="69"/>
      <c r="CB10" s="69"/>
      <c r="CC10" s="69"/>
      <c r="CD10" s="50" t="s">
        <v>111</v>
      </c>
      <c r="CE10" s="69">
        <f>ROUND(IF(Assumptions!$C$28&gt;9,BV10*(1+Assumptions!$C$25),0),0)</f>
        <v>975</v>
      </c>
      <c r="CF10" s="69"/>
      <c r="CG10" s="69"/>
      <c r="CH10" s="69"/>
      <c r="CI10" s="69"/>
      <c r="CJ10" s="69"/>
      <c r="CK10" s="69"/>
      <c r="CL10" s="69"/>
    </row>
    <row r="11" spans="1:90" ht="13.7" customHeight="1">
      <c r="A11" s="50" t="s">
        <v>112</v>
      </c>
      <c r="B11" s="41">
        <f>ROUND(IF(Assumptions!$C$28&gt;0,Assumptions!$C$20*(Assumptions!$C$21-(Assumptions!$C$21*Assumptions!$C$22)-Assumptions!$C$23),0),0)</f>
        <v>975</v>
      </c>
      <c r="C11" s="17"/>
      <c r="D11" s="17"/>
      <c r="E11" s="17"/>
      <c r="F11" s="17"/>
      <c r="G11" s="17"/>
      <c r="H11" s="17"/>
      <c r="I11" s="17"/>
      <c r="J11" s="68" t="s">
        <v>112</v>
      </c>
      <c r="K11" s="41">
        <f>ROUND(IF(Assumptions!$C$28&gt;1,B11*(1+Assumptions!$C$25),0),0)</f>
        <v>975</v>
      </c>
      <c r="L11" s="38"/>
      <c r="M11" s="38"/>
      <c r="N11" s="38"/>
      <c r="O11" s="38"/>
      <c r="P11" s="38"/>
      <c r="Q11" s="38"/>
      <c r="R11" s="38"/>
      <c r="S11" s="50" t="s">
        <v>112</v>
      </c>
      <c r="T11" s="69">
        <f>ROUND(IF(Assumptions!$C$28&gt;2,K11*(1+Assumptions!$C$25),0),0)</f>
        <v>975</v>
      </c>
      <c r="U11" s="69"/>
      <c r="V11" s="69"/>
      <c r="W11" s="69"/>
      <c r="X11" s="69"/>
      <c r="Y11" s="69"/>
      <c r="Z11" s="69"/>
      <c r="AA11" s="69"/>
      <c r="AB11" s="50" t="s">
        <v>112</v>
      </c>
      <c r="AC11" s="69">
        <f>ROUND(IF(Assumptions!$C$28&gt;3,T11*(1+Assumptions!$C$25),0),0)</f>
        <v>975</v>
      </c>
      <c r="AD11" s="69"/>
      <c r="AE11" s="69"/>
      <c r="AF11" s="69"/>
      <c r="AG11" s="69"/>
      <c r="AH11" s="69"/>
      <c r="AI11" s="69"/>
      <c r="AJ11" s="69"/>
      <c r="AK11" s="50" t="s">
        <v>112</v>
      </c>
      <c r="AL11" s="69">
        <f>ROUND(IF(Assumptions!$C$28&gt;4,AC11*(1+Assumptions!$C$25),0),0)</f>
        <v>975</v>
      </c>
      <c r="AM11" s="69"/>
      <c r="AN11" s="69"/>
      <c r="AO11" s="69"/>
      <c r="AP11" s="69"/>
      <c r="AQ11" s="69"/>
      <c r="AR11" s="69"/>
      <c r="AS11" s="69"/>
      <c r="AT11" s="50" t="s">
        <v>112</v>
      </c>
      <c r="AU11" s="69">
        <f>ROUND(IF(Assumptions!$C$28&gt;5,AL11*(1+Assumptions!$C$25),0),0)</f>
        <v>975</v>
      </c>
      <c r="AV11" s="69"/>
      <c r="AW11" s="69"/>
      <c r="AX11" s="69"/>
      <c r="AY11" s="69"/>
      <c r="AZ11" s="69"/>
      <c r="BA11" s="69"/>
      <c r="BB11" s="69"/>
      <c r="BC11" s="50" t="s">
        <v>112</v>
      </c>
      <c r="BD11" s="69">
        <f>ROUND(IF(Assumptions!$C$28&gt;6,AU11*(1+Assumptions!$C$25),0),0)</f>
        <v>975</v>
      </c>
      <c r="BE11" s="69"/>
      <c r="BF11" s="69"/>
      <c r="BG11" s="69"/>
      <c r="BH11" s="69"/>
      <c r="BI11" s="69"/>
      <c r="BJ11" s="69"/>
      <c r="BK11" s="69"/>
      <c r="BL11" s="50" t="s">
        <v>112</v>
      </c>
      <c r="BM11" s="69">
        <f>ROUND(IF(Assumptions!$C$28&gt;7,BD11*(1+Assumptions!$C$25),0),0)</f>
        <v>975</v>
      </c>
      <c r="BN11" s="69"/>
      <c r="BO11" s="69"/>
      <c r="BP11" s="69"/>
      <c r="BQ11" s="69"/>
      <c r="BR11" s="69"/>
      <c r="BS11" s="69"/>
      <c r="BT11" s="69"/>
      <c r="BU11" s="50" t="s">
        <v>112</v>
      </c>
      <c r="BV11" s="69">
        <f>ROUND(IF(Assumptions!$C$28&gt;8,BM11*(1+Assumptions!$C$25),0),0)</f>
        <v>975</v>
      </c>
      <c r="BW11" s="69"/>
      <c r="BX11" s="69"/>
      <c r="BY11" s="69"/>
      <c r="BZ11" s="69"/>
      <c r="CA11" s="69"/>
      <c r="CB11" s="69"/>
      <c r="CC11" s="69"/>
      <c r="CD11" s="50" t="s">
        <v>112</v>
      </c>
      <c r="CE11" s="69">
        <f>ROUND(IF(Assumptions!$C$28&gt;9,BV11*(1+Assumptions!$C$25),0),0)</f>
        <v>975</v>
      </c>
      <c r="CF11" s="69"/>
      <c r="CG11" s="69"/>
      <c r="CH11" s="69"/>
      <c r="CI11" s="69"/>
      <c r="CJ11" s="69"/>
      <c r="CK11" s="69"/>
      <c r="CL11" s="69"/>
    </row>
    <row r="12" spans="1:90" ht="13.7" customHeight="1">
      <c r="A12" s="50" t="s">
        <v>113</v>
      </c>
      <c r="B12" s="41">
        <f>ROUND(IF(Assumptions!$C$28&gt;0,Assumptions!$C$20*(Assumptions!$C$21-(Assumptions!$C$21*Assumptions!$C$22)-Assumptions!$C$23),0),0)</f>
        <v>975</v>
      </c>
      <c r="C12" s="17"/>
      <c r="D12" s="17"/>
      <c r="E12" s="17"/>
      <c r="F12" s="17"/>
      <c r="G12" s="17"/>
      <c r="H12" s="17"/>
      <c r="I12" s="17"/>
      <c r="J12" s="68" t="s">
        <v>113</v>
      </c>
      <c r="K12" s="41">
        <f>ROUND(IF(Assumptions!$C$28&gt;1,B12*(1+Assumptions!$C$25),0),0)</f>
        <v>975</v>
      </c>
      <c r="L12" s="38"/>
      <c r="M12" s="38"/>
      <c r="N12" s="38"/>
      <c r="O12" s="38"/>
      <c r="P12" s="38"/>
      <c r="Q12" s="38"/>
      <c r="R12" s="38"/>
      <c r="S12" s="50" t="s">
        <v>113</v>
      </c>
      <c r="T12" s="69">
        <f>ROUND(IF(Assumptions!$C$28&gt;2,K12*(1+Assumptions!$C$25),0),0)</f>
        <v>975</v>
      </c>
      <c r="U12" s="69"/>
      <c r="V12" s="69"/>
      <c r="W12" s="69"/>
      <c r="X12" s="69"/>
      <c r="Y12" s="69"/>
      <c r="Z12" s="69"/>
      <c r="AA12" s="69"/>
      <c r="AB12" s="50" t="s">
        <v>113</v>
      </c>
      <c r="AC12" s="69">
        <f>ROUND(IF(Assumptions!$C$28&gt;3,T12*(1+Assumptions!$C$25),0),0)</f>
        <v>975</v>
      </c>
      <c r="AD12" s="69"/>
      <c r="AE12" s="69"/>
      <c r="AF12" s="69"/>
      <c r="AG12" s="69"/>
      <c r="AH12" s="69"/>
      <c r="AI12" s="69"/>
      <c r="AJ12" s="69"/>
      <c r="AK12" s="50" t="s">
        <v>113</v>
      </c>
      <c r="AL12" s="69">
        <f>ROUND(IF(Assumptions!$C$28&gt;4,AC12*(1+Assumptions!$C$25),0),0)</f>
        <v>975</v>
      </c>
      <c r="AM12" s="69"/>
      <c r="AN12" s="69"/>
      <c r="AO12" s="69"/>
      <c r="AP12" s="69"/>
      <c r="AQ12" s="69"/>
      <c r="AR12" s="69"/>
      <c r="AS12" s="69"/>
      <c r="AT12" s="50" t="s">
        <v>113</v>
      </c>
      <c r="AU12" s="69">
        <f>ROUND(IF(Assumptions!$C$28&gt;5,AL12*(1+Assumptions!$C$25),0),0)</f>
        <v>975</v>
      </c>
      <c r="AV12" s="69"/>
      <c r="AW12" s="69"/>
      <c r="AX12" s="69"/>
      <c r="AY12" s="69"/>
      <c r="AZ12" s="69"/>
      <c r="BA12" s="69"/>
      <c r="BB12" s="69"/>
      <c r="BC12" s="50" t="s">
        <v>113</v>
      </c>
      <c r="BD12" s="69">
        <f>ROUND(IF(Assumptions!$C$28&gt;6,AU12*(1+Assumptions!$C$25),0),0)</f>
        <v>975</v>
      </c>
      <c r="BE12" s="69"/>
      <c r="BF12" s="69"/>
      <c r="BG12" s="69"/>
      <c r="BH12" s="69"/>
      <c r="BI12" s="69"/>
      <c r="BJ12" s="69"/>
      <c r="BK12" s="69"/>
      <c r="BL12" s="50" t="s">
        <v>113</v>
      </c>
      <c r="BM12" s="69">
        <f>ROUND(IF(Assumptions!$C$28&gt;7,BD12*(1+Assumptions!$C$25),0),0)</f>
        <v>975</v>
      </c>
      <c r="BN12" s="69"/>
      <c r="BO12" s="69"/>
      <c r="BP12" s="69"/>
      <c r="BQ12" s="69"/>
      <c r="BR12" s="69"/>
      <c r="BS12" s="69"/>
      <c r="BT12" s="69"/>
      <c r="BU12" s="50" t="s">
        <v>113</v>
      </c>
      <c r="BV12" s="69">
        <f>ROUND(IF(Assumptions!$C$28&gt;8,BM12*(1+Assumptions!$C$25),0),0)</f>
        <v>975</v>
      </c>
      <c r="BW12" s="69"/>
      <c r="BX12" s="69"/>
      <c r="BY12" s="69"/>
      <c r="BZ12" s="69"/>
      <c r="CA12" s="69"/>
      <c r="CB12" s="69"/>
      <c r="CC12" s="69"/>
      <c r="CD12" s="50" t="s">
        <v>113</v>
      </c>
      <c r="CE12" s="69">
        <f>ROUND(IF(Assumptions!$C$28&gt;9,BV12*(1+Assumptions!$C$25),0),0)</f>
        <v>975</v>
      </c>
      <c r="CF12" s="69"/>
      <c r="CG12" s="69"/>
      <c r="CH12" s="69"/>
      <c r="CI12" s="69"/>
      <c r="CJ12" s="69"/>
      <c r="CK12" s="69"/>
      <c r="CL12" s="69"/>
    </row>
    <row r="13" spans="1:90" ht="13.7" customHeight="1">
      <c r="A13" s="50" t="s">
        <v>114</v>
      </c>
      <c r="B13" s="41">
        <f>ROUND(IF(Assumptions!$C$28&gt;0,Assumptions!$C$20*(Assumptions!$C$21-(Assumptions!$C$21*Assumptions!$C$22)-Assumptions!$C$23),0),0)</f>
        <v>975</v>
      </c>
      <c r="C13" s="17"/>
      <c r="D13" s="17"/>
      <c r="E13" s="17"/>
      <c r="F13" s="17"/>
      <c r="G13" s="17"/>
      <c r="H13" s="17"/>
      <c r="I13" s="17"/>
      <c r="J13" s="68" t="s">
        <v>114</v>
      </c>
      <c r="K13" s="41">
        <f>ROUND(IF(Assumptions!$C$28&gt;1,B13*(1+Assumptions!$C$25),0),0)</f>
        <v>975</v>
      </c>
      <c r="L13" s="38"/>
      <c r="M13" s="38"/>
      <c r="N13" s="38"/>
      <c r="O13" s="38"/>
      <c r="P13" s="38"/>
      <c r="Q13" s="38"/>
      <c r="R13" s="38"/>
      <c r="S13" s="50" t="s">
        <v>114</v>
      </c>
      <c r="T13" s="69">
        <f>ROUND(IF(Assumptions!$C$28&gt;2,K13*(1+Assumptions!$C$25),0),0)</f>
        <v>975</v>
      </c>
      <c r="U13" s="69"/>
      <c r="V13" s="69"/>
      <c r="W13" s="69"/>
      <c r="X13" s="69"/>
      <c r="Y13" s="69"/>
      <c r="Z13" s="69"/>
      <c r="AA13" s="69"/>
      <c r="AB13" s="50" t="s">
        <v>114</v>
      </c>
      <c r="AC13" s="69">
        <f>ROUND(IF(Assumptions!$C$28&gt;3,T13*(1+Assumptions!$C$25),0),0)</f>
        <v>975</v>
      </c>
      <c r="AD13" s="69"/>
      <c r="AE13" s="69"/>
      <c r="AF13" s="69"/>
      <c r="AG13" s="69"/>
      <c r="AH13" s="69"/>
      <c r="AI13" s="69"/>
      <c r="AJ13" s="69"/>
      <c r="AK13" s="50" t="s">
        <v>114</v>
      </c>
      <c r="AL13" s="69">
        <f>ROUND(IF(Assumptions!$C$28&gt;4,AC13*(1+Assumptions!$C$25),0),0)</f>
        <v>975</v>
      </c>
      <c r="AM13" s="69"/>
      <c r="AN13" s="69"/>
      <c r="AO13" s="69"/>
      <c r="AP13" s="69"/>
      <c r="AQ13" s="69"/>
      <c r="AR13" s="69"/>
      <c r="AS13" s="69"/>
      <c r="AT13" s="50" t="s">
        <v>114</v>
      </c>
      <c r="AU13" s="69">
        <f>ROUND(IF(Assumptions!$C$28&gt;5,AL13*(1+Assumptions!$C$25),0),0)</f>
        <v>975</v>
      </c>
      <c r="AV13" s="69"/>
      <c r="AW13" s="69"/>
      <c r="AX13" s="69"/>
      <c r="AY13" s="69"/>
      <c r="AZ13" s="69"/>
      <c r="BA13" s="69"/>
      <c r="BB13" s="69"/>
      <c r="BC13" s="50" t="s">
        <v>114</v>
      </c>
      <c r="BD13" s="69">
        <f>ROUND(IF(Assumptions!$C$28&gt;6,AU13*(1+Assumptions!$C$25),0),0)</f>
        <v>975</v>
      </c>
      <c r="BE13" s="69"/>
      <c r="BF13" s="69"/>
      <c r="BG13" s="69"/>
      <c r="BH13" s="69"/>
      <c r="BI13" s="69"/>
      <c r="BJ13" s="69"/>
      <c r="BK13" s="69"/>
      <c r="BL13" s="50" t="s">
        <v>114</v>
      </c>
      <c r="BM13" s="69">
        <f>ROUND(IF(Assumptions!$C$28&gt;7,BD13*(1+Assumptions!$C$25),0),0)</f>
        <v>975</v>
      </c>
      <c r="BN13" s="69"/>
      <c r="BO13" s="69"/>
      <c r="BP13" s="69"/>
      <c r="BQ13" s="69"/>
      <c r="BR13" s="69"/>
      <c r="BS13" s="69"/>
      <c r="BT13" s="69"/>
      <c r="BU13" s="50" t="s">
        <v>114</v>
      </c>
      <c r="BV13" s="69">
        <f>ROUND(IF(Assumptions!$C$28&gt;8,BM13*(1+Assumptions!$C$25),0),0)</f>
        <v>975</v>
      </c>
      <c r="BW13" s="69"/>
      <c r="BX13" s="69"/>
      <c r="BY13" s="69"/>
      <c r="BZ13" s="69"/>
      <c r="CA13" s="69"/>
      <c r="CB13" s="69"/>
      <c r="CC13" s="69"/>
      <c r="CD13" s="50" t="s">
        <v>114</v>
      </c>
      <c r="CE13" s="69">
        <f>ROUND(IF(Assumptions!$C$28&gt;9,BV13*(1+Assumptions!$C$25),0),0)</f>
        <v>975</v>
      </c>
      <c r="CF13" s="69"/>
      <c r="CG13" s="69"/>
      <c r="CH13" s="69"/>
      <c r="CI13" s="69"/>
      <c r="CJ13" s="69"/>
      <c r="CK13" s="69"/>
      <c r="CL13" s="69"/>
    </row>
    <row r="14" spans="1:90" ht="13.7" customHeight="1">
      <c r="A14" s="50" t="s">
        <v>115</v>
      </c>
      <c r="B14" s="41">
        <f>ROUND(IF(Assumptions!$C$28&gt;0,Assumptions!$C$20*(Assumptions!$C$21-(Assumptions!$C$21*Assumptions!$C$22)-Assumptions!$C$23),0),0)</f>
        <v>975</v>
      </c>
      <c r="C14" s="17"/>
      <c r="D14" s="17"/>
      <c r="E14" s="17"/>
      <c r="F14" s="17"/>
      <c r="G14" s="17"/>
      <c r="H14" s="17"/>
      <c r="I14" s="17"/>
      <c r="J14" s="68" t="s">
        <v>115</v>
      </c>
      <c r="K14" s="41">
        <f>ROUND(IF(Assumptions!$C$28&gt;1,B14*(1+Assumptions!$C$25),0),0)</f>
        <v>975</v>
      </c>
      <c r="L14" s="38"/>
      <c r="M14" s="38"/>
      <c r="N14" s="38"/>
      <c r="O14" s="38"/>
      <c r="P14" s="38"/>
      <c r="Q14" s="38"/>
      <c r="R14" s="38"/>
      <c r="S14" s="50" t="s">
        <v>115</v>
      </c>
      <c r="T14" s="69">
        <f>ROUND(IF(Assumptions!$C$28&gt;2,K14*(1+Assumptions!$C$25),0),0)</f>
        <v>975</v>
      </c>
      <c r="U14" s="69"/>
      <c r="V14" s="69"/>
      <c r="W14" s="69"/>
      <c r="X14" s="69"/>
      <c r="Y14" s="69"/>
      <c r="Z14" s="69"/>
      <c r="AA14" s="69"/>
      <c r="AB14" s="50" t="s">
        <v>115</v>
      </c>
      <c r="AC14" s="69">
        <f>ROUND(IF(Assumptions!$C$28&gt;3,T14*(1+Assumptions!$C$25),0),0)</f>
        <v>975</v>
      </c>
      <c r="AD14" s="69"/>
      <c r="AE14" s="69"/>
      <c r="AF14" s="69"/>
      <c r="AG14" s="69"/>
      <c r="AH14" s="69"/>
      <c r="AI14" s="69"/>
      <c r="AJ14" s="69"/>
      <c r="AK14" s="50" t="s">
        <v>115</v>
      </c>
      <c r="AL14" s="69">
        <f>ROUND(IF(Assumptions!$C$28&gt;4,AC14*(1+Assumptions!$C$25),0),0)</f>
        <v>975</v>
      </c>
      <c r="AM14" s="69"/>
      <c r="AN14" s="69"/>
      <c r="AO14" s="69"/>
      <c r="AP14" s="69"/>
      <c r="AQ14" s="69"/>
      <c r="AR14" s="69"/>
      <c r="AS14" s="69"/>
      <c r="AT14" s="50" t="s">
        <v>115</v>
      </c>
      <c r="AU14" s="69">
        <f>ROUND(IF(Assumptions!$C$28&gt;5,AL14*(1+Assumptions!$C$25),0),0)</f>
        <v>975</v>
      </c>
      <c r="AV14" s="69"/>
      <c r="AW14" s="69"/>
      <c r="AX14" s="69"/>
      <c r="AY14" s="69"/>
      <c r="AZ14" s="69"/>
      <c r="BA14" s="69"/>
      <c r="BB14" s="69"/>
      <c r="BC14" s="50" t="s">
        <v>115</v>
      </c>
      <c r="BD14" s="69">
        <f>ROUND(IF(Assumptions!$C$28&gt;6,AU14*(1+Assumptions!$C$25),0),0)</f>
        <v>975</v>
      </c>
      <c r="BE14" s="69"/>
      <c r="BF14" s="69"/>
      <c r="BG14" s="69"/>
      <c r="BH14" s="69"/>
      <c r="BI14" s="69"/>
      <c r="BJ14" s="69"/>
      <c r="BK14" s="69"/>
      <c r="BL14" s="50" t="s">
        <v>115</v>
      </c>
      <c r="BM14" s="69">
        <f>ROUND(IF(Assumptions!$C$28&gt;7,BD14*(1+Assumptions!$C$25),0),0)</f>
        <v>975</v>
      </c>
      <c r="BN14" s="69"/>
      <c r="BO14" s="69"/>
      <c r="BP14" s="69"/>
      <c r="BQ14" s="69"/>
      <c r="BR14" s="69"/>
      <c r="BS14" s="69"/>
      <c r="BT14" s="69"/>
      <c r="BU14" s="50" t="s">
        <v>115</v>
      </c>
      <c r="BV14" s="69">
        <f>ROUND(IF(Assumptions!$C$28&gt;8,BM14*(1+Assumptions!$C$25),0),0)</f>
        <v>975</v>
      </c>
      <c r="BW14" s="69"/>
      <c r="BX14" s="69"/>
      <c r="BY14" s="69"/>
      <c r="BZ14" s="69"/>
      <c r="CA14" s="69"/>
      <c r="CB14" s="69"/>
      <c r="CC14" s="69"/>
      <c r="CD14" s="50" t="s">
        <v>115</v>
      </c>
      <c r="CE14" s="69">
        <f>ROUND(IF(Assumptions!$C$28&gt;9,BV14*(1+Assumptions!$C$25),0),0)</f>
        <v>975</v>
      </c>
      <c r="CF14" s="69"/>
      <c r="CG14" s="69"/>
      <c r="CH14" s="69"/>
      <c r="CI14" s="69"/>
      <c r="CJ14" s="69"/>
      <c r="CK14" s="69"/>
      <c r="CL14" s="69"/>
    </row>
    <row r="15" spans="1:90" ht="13.7" customHeight="1">
      <c r="A15" s="50" t="s">
        <v>116</v>
      </c>
      <c r="B15" s="41">
        <f>ROUND(IF(Assumptions!$C$28&gt;0,Assumptions!$C$20*(Assumptions!$C$21-(Assumptions!$C$21*Assumptions!$C$22)-Assumptions!$C$23),0),0)</f>
        <v>975</v>
      </c>
      <c r="C15" s="17"/>
      <c r="D15" s="17"/>
      <c r="E15" s="17"/>
      <c r="F15" s="17"/>
      <c r="G15" s="17"/>
      <c r="H15" s="17"/>
      <c r="I15" s="17"/>
      <c r="J15" s="68" t="s">
        <v>116</v>
      </c>
      <c r="K15" s="41">
        <f>ROUND(IF(Assumptions!$C$28&gt;1,B15*(1+Assumptions!$C$25),0),0)</f>
        <v>975</v>
      </c>
      <c r="L15" s="38"/>
      <c r="M15" s="38"/>
      <c r="N15" s="38"/>
      <c r="O15" s="38"/>
      <c r="P15" s="38"/>
      <c r="Q15" s="38"/>
      <c r="R15" s="38"/>
      <c r="S15" s="50" t="s">
        <v>116</v>
      </c>
      <c r="T15" s="69">
        <f>ROUND(IF(Assumptions!$C$28&gt;2,K15*(1+Assumptions!$C$25),0),0)</f>
        <v>975</v>
      </c>
      <c r="U15" s="69"/>
      <c r="V15" s="69"/>
      <c r="W15" s="69"/>
      <c r="X15" s="69"/>
      <c r="Y15" s="69"/>
      <c r="Z15" s="69"/>
      <c r="AA15" s="69"/>
      <c r="AB15" s="50" t="s">
        <v>116</v>
      </c>
      <c r="AC15" s="69">
        <f>ROUND(IF(Assumptions!$C$28&gt;3,T15*(1+Assumptions!$C$25),0),0)</f>
        <v>975</v>
      </c>
      <c r="AD15" s="69"/>
      <c r="AE15" s="69"/>
      <c r="AF15" s="69"/>
      <c r="AG15" s="69"/>
      <c r="AH15" s="69"/>
      <c r="AI15" s="69"/>
      <c r="AJ15" s="69"/>
      <c r="AK15" s="50" t="s">
        <v>116</v>
      </c>
      <c r="AL15" s="69">
        <f>ROUND(IF(Assumptions!$C$28&gt;4,AC15*(1+Assumptions!$C$25),0),0)</f>
        <v>975</v>
      </c>
      <c r="AM15" s="69"/>
      <c r="AN15" s="69"/>
      <c r="AO15" s="69"/>
      <c r="AP15" s="69"/>
      <c r="AQ15" s="69"/>
      <c r="AR15" s="69"/>
      <c r="AS15" s="69"/>
      <c r="AT15" s="50" t="s">
        <v>116</v>
      </c>
      <c r="AU15" s="69">
        <f>ROUND(IF(Assumptions!$C$28&gt;5,AL15*(1+Assumptions!$C$25),0),0)</f>
        <v>975</v>
      </c>
      <c r="AV15" s="69"/>
      <c r="AW15" s="69"/>
      <c r="AX15" s="69"/>
      <c r="AY15" s="69"/>
      <c r="AZ15" s="69"/>
      <c r="BA15" s="69"/>
      <c r="BB15" s="69"/>
      <c r="BC15" s="50" t="s">
        <v>116</v>
      </c>
      <c r="BD15" s="69">
        <f>ROUND(IF(Assumptions!$C$28&gt;6,AU15*(1+Assumptions!$C$25),0),0)</f>
        <v>975</v>
      </c>
      <c r="BE15" s="69"/>
      <c r="BF15" s="69"/>
      <c r="BG15" s="69"/>
      <c r="BH15" s="69"/>
      <c r="BI15" s="69"/>
      <c r="BJ15" s="69"/>
      <c r="BK15" s="69"/>
      <c r="BL15" s="50" t="s">
        <v>116</v>
      </c>
      <c r="BM15" s="69">
        <f>ROUND(IF(Assumptions!$C$28&gt;7,BD15*(1+Assumptions!$C$25),0),0)</f>
        <v>975</v>
      </c>
      <c r="BN15" s="69"/>
      <c r="BO15" s="69"/>
      <c r="BP15" s="69"/>
      <c r="BQ15" s="69"/>
      <c r="BR15" s="69"/>
      <c r="BS15" s="69"/>
      <c r="BT15" s="69"/>
      <c r="BU15" s="50" t="s">
        <v>116</v>
      </c>
      <c r="BV15" s="69">
        <f>ROUND(IF(Assumptions!$C$28&gt;8,BM15*(1+Assumptions!$C$25),0),0)</f>
        <v>975</v>
      </c>
      <c r="BW15" s="69"/>
      <c r="BX15" s="69"/>
      <c r="BY15" s="69"/>
      <c r="BZ15" s="69"/>
      <c r="CA15" s="69"/>
      <c r="CB15" s="69"/>
      <c r="CC15" s="69"/>
      <c r="CD15" s="50" t="s">
        <v>116</v>
      </c>
      <c r="CE15" s="69">
        <f>ROUND(IF(Assumptions!$C$28&gt;9,BV15*(1+Assumptions!$C$25),0),0)</f>
        <v>975</v>
      </c>
      <c r="CF15" s="69"/>
      <c r="CG15" s="69"/>
      <c r="CH15" s="69"/>
      <c r="CI15" s="69"/>
      <c r="CJ15" s="69"/>
      <c r="CK15" s="69"/>
      <c r="CL15" s="69"/>
    </row>
    <row r="16" spans="1:90" ht="13.7" customHeight="1">
      <c r="A16" s="50" t="s">
        <v>117</v>
      </c>
      <c r="B16" s="41">
        <f>ROUND(IF(Assumptions!$C$28&gt;0,Assumptions!$C$20*(Assumptions!$C$21-(Assumptions!$C$21*Assumptions!$C$22)-Assumptions!$C$23),0),0)</f>
        <v>975</v>
      </c>
      <c r="C16" s="17"/>
      <c r="D16" s="17"/>
      <c r="E16" s="17"/>
      <c r="F16" s="17"/>
      <c r="G16" s="17"/>
      <c r="H16" s="17"/>
      <c r="I16" s="17"/>
      <c r="J16" s="68" t="s">
        <v>117</v>
      </c>
      <c r="K16" s="41">
        <f>ROUND(IF(Assumptions!$C$28&gt;1,B16*(1+Assumptions!$C$25),0),0)</f>
        <v>975</v>
      </c>
      <c r="L16" s="38"/>
      <c r="M16" s="38"/>
      <c r="N16" s="38"/>
      <c r="O16" s="38"/>
      <c r="P16" s="38"/>
      <c r="Q16" s="38"/>
      <c r="R16" s="38"/>
      <c r="S16" s="50" t="s">
        <v>117</v>
      </c>
      <c r="T16" s="69">
        <f>ROUND(IF(Assumptions!$C$28&gt;2,K16*(1+Assumptions!$C$25),0),0)</f>
        <v>975</v>
      </c>
      <c r="U16" s="69"/>
      <c r="V16" s="69"/>
      <c r="W16" s="69"/>
      <c r="X16" s="69"/>
      <c r="Y16" s="69"/>
      <c r="Z16" s="69"/>
      <c r="AA16" s="69"/>
      <c r="AB16" s="50" t="s">
        <v>117</v>
      </c>
      <c r="AC16" s="69">
        <f>ROUND(IF(Assumptions!$C$28&gt;3,T16*(1+Assumptions!$C$25),0),0)</f>
        <v>975</v>
      </c>
      <c r="AD16" s="69"/>
      <c r="AE16" s="69"/>
      <c r="AF16" s="69"/>
      <c r="AG16" s="69"/>
      <c r="AH16" s="69"/>
      <c r="AI16" s="69"/>
      <c r="AJ16" s="69"/>
      <c r="AK16" s="50" t="s">
        <v>117</v>
      </c>
      <c r="AL16" s="69">
        <f>ROUND(IF(Assumptions!$C$28&gt;4,AC16*(1+Assumptions!$C$25),0),0)</f>
        <v>975</v>
      </c>
      <c r="AM16" s="69"/>
      <c r="AN16" s="69"/>
      <c r="AO16" s="69"/>
      <c r="AP16" s="69"/>
      <c r="AQ16" s="69"/>
      <c r="AR16" s="69"/>
      <c r="AS16" s="69"/>
      <c r="AT16" s="50" t="s">
        <v>117</v>
      </c>
      <c r="AU16" s="69">
        <f>ROUND(IF(Assumptions!$C$28&gt;5,AL16*(1+Assumptions!$C$25),0),0)</f>
        <v>975</v>
      </c>
      <c r="AV16" s="69"/>
      <c r="AW16" s="69"/>
      <c r="AX16" s="69"/>
      <c r="AY16" s="69"/>
      <c r="AZ16" s="69"/>
      <c r="BA16" s="69"/>
      <c r="BB16" s="69"/>
      <c r="BC16" s="50" t="s">
        <v>117</v>
      </c>
      <c r="BD16" s="69">
        <f>ROUND(IF(Assumptions!$C$28&gt;6,AU16*(1+Assumptions!$C$25),0),0)</f>
        <v>975</v>
      </c>
      <c r="BE16" s="69"/>
      <c r="BF16" s="69"/>
      <c r="BG16" s="69"/>
      <c r="BH16" s="69"/>
      <c r="BI16" s="69"/>
      <c r="BJ16" s="69"/>
      <c r="BK16" s="69"/>
      <c r="BL16" s="50" t="s">
        <v>117</v>
      </c>
      <c r="BM16" s="69">
        <f>ROUND(IF(Assumptions!$C$28&gt;7,BD16*(1+Assumptions!$C$25),0),0)</f>
        <v>975</v>
      </c>
      <c r="BN16" s="69"/>
      <c r="BO16" s="69"/>
      <c r="BP16" s="69"/>
      <c r="BQ16" s="69"/>
      <c r="BR16" s="69"/>
      <c r="BS16" s="69"/>
      <c r="BT16" s="69"/>
      <c r="BU16" s="50" t="s">
        <v>117</v>
      </c>
      <c r="BV16" s="69">
        <f>ROUND(IF(Assumptions!$C$28&gt;8,BM16*(1+Assumptions!$C$25),0),0)</f>
        <v>975</v>
      </c>
      <c r="BW16" s="69"/>
      <c r="BX16" s="69"/>
      <c r="BY16" s="69"/>
      <c r="BZ16" s="69"/>
      <c r="CA16" s="69"/>
      <c r="CB16" s="69"/>
      <c r="CC16" s="69"/>
      <c r="CD16" s="50" t="s">
        <v>117</v>
      </c>
      <c r="CE16" s="69">
        <f>ROUND(IF(Assumptions!$C$28&gt;9,BV16*(1+Assumptions!$C$25),0),0)</f>
        <v>975</v>
      </c>
      <c r="CF16" s="69"/>
      <c r="CG16" s="69"/>
      <c r="CH16" s="69"/>
      <c r="CI16" s="69"/>
      <c r="CJ16" s="69"/>
      <c r="CK16" s="69"/>
      <c r="CL16" s="69"/>
    </row>
    <row r="17" spans="1:90" ht="13.7" customHeight="1">
      <c r="A17" s="50" t="s">
        <v>118</v>
      </c>
      <c r="B17" s="41">
        <f>ROUND(IF(Assumptions!$C$28&gt;0,Assumptions!$C$20*(Assumptions!$C$21-(Assumptions!$C$21*Assumptions!$C$22)-Assumptions!$C$23),0),0)</f>
        <v>975</v>
      </c>
      <c r="C17" s="17"/>
      <c r="D17" s="17"/>
      <c r="E17" s="17"/>
      <c r="F17" s="17"/>
      <c r="G17" s="17"/>
      <c r="H17" s="17"/>
      <c r="I17" s="17"/>
      <c r="J17" s="68" t="s">
        <v>118</v>
      </c>
      <c r="K17" s="41">
        <f>ROUND(IF(Assumptions!$C$28&gt;1,B17*(1+Assumptions!$C$25),0),0)</f>
        <v>975</v>
      </c>
      <c r="L17" s="38"/>
      <c r="M17" s="38"/>
      <c r="N17" s="38"/>
      <c r="O17" s="38"/>
      <c r="P17" s="38"/>
      <c r="Q17" s="38"/>
      <c r="R17" s="38"/>
      <c r="S17" s="50" t="s">
        <v>118</v>
      </c>
      <c r="T17" s="69">
        <f>ROUND(IF(Assumptions!$C$28&gt;2,K17*(1+Assumptions!$C$25),0),0)</f>
        <v>975</v>
      </c>
      <c r="U17" s="69"/>
      <c r="V17" s="69"/>
      <c r="W17" s="69"/>
      <c r="X17" s="69"/>
      <c r="Y17" s="69"/>
      <c r="Z17" s="69"/>
      <c r="AA17" s="69"/>
      <c r="AB17" s="50" t="s">
        <v>118</v>
      </c>
      <c r="AC17" s="69">
        <f>ROUND(IF(Assumptions!$C$28&gt;3,T17*(1+Assumptions!$C$25),0),0)</f>
        <v>975</v>
      </c>
      <c r="AD17" s="69"/>
      <c r="AE17" s="69"/>
      <c r="AF17" s="69"/>
      <c r="AG17" s="69"/>
      <c r="AH17" s="69"/>
      <c r="AI17" s="69"/>
      <c r="AJ17" s="69"/>
      <c r="AK17" s="50" t="s">
        <v>118</v>
      </c>
      <c r="AL17" s="69">
        <f>ROUND(IF(Assumptions!$C$28&gt;4,AC17*(1+Assumptions!$C$25),0),0)</f>
        <v>975</v>
      </c>
      <c r="AM17" s="69"/>
      <c r="AN17" s="69"/>
      <c r="AO17" s="69"/>
      <c r="AP17" s="69"/>
      <c r="AQ17" s="69"/>
      <c r="AR17" s="69"/>
      <c r="AS17" s="69"/>
      <c r="AT17" s="50" t="s">
        <v>118</v>
      </c>
      <c r="AU17" s="69">
        <f>ROUND(IF(Assumptions!$C$28&gt;5,AL17*(1+Assumptions!$C$25),0),0)</f>
        <v>975</v>
      </c>
      <c r="AV17" s="69"/>
      <c r="AW17" s="69"/>
      <c r="AX17" s="69"/>
      <c r="AY17" s="69"/>
      <c r="AZ17" s="69"/>
      <c r="BA17" s="69"/>
      <c r="BB17" s="69"/>
      <c r="BC17" s="50" t="s">
        <v>118</v>
      </c>
      <c r="BD17" s="69">
        <f>ROUND(IF(Assumptions!$C$28&gt;6,AU17*(1+Assumptions!$C$25),0),0)</f>
        <v>975</v>
      </c>
      <c r="BE17" s="69"/>
      <c r="BF17" s="69"/>
      <c r="BG17" s="69"/>
      <c r="BH17" s="69"/>
      <c r="BI17" s="69"/>
      <c r="BJ17" s="69"/>
      <c r="BK17" s="69"/>
      <c r="BL17" s="50" t="s">
        <v>118</v>
      </c>
      <c r="BM17" s="69">
        <f>ROUND(IF(Assumptions!$C$28&gt;7,BD17*(1+Assumptions!$C$25),0),0)</f>
        <v>975</v>
      </c>
      <c r="BN17" s="69"/>
      <c r="BO17" s="69"/>
      <c r="BP17" s="69"/>
      <c r="BQ17" s="69"/>
      <c r="BR17" s="69"/>
      <c r="BS17" s="69"/>
      <c r="BT17" s="69"/>
      <c r="BU17" s="50" t="s">
        <v>118</v>
      </c>
      <c r="BV17" s="69">
        <f>ROUND(IF(Assumptions!$C$28&gt;8,BM17*(1+Assumptions!$C$25),0),0)</f>
        <v>975</v>
      </c>
      <c r="BW17" s="69"/>
      <c r="BX17" s="69"/>
      <c r="BY17" s="69"/>
      <c r="BZ17" s="69"/>
      <c r="CA17" s="69"/>
      <c r="CB17" s="69"/>
      <c r="CC17" s="69"/>
      <c r="CD17" s="50" t="s">
        <v>118</v>
      </c>
      <c r="CE17" s="69">
        <f>ROUND(IF(Assumptions!$C$28&gt;9,BV17*(1+Assumptions!$C$25),0),0)</f>
        <v>975</v>
      </c>
      <c r="CF17" s="69"/>
      <c r="CG17" s="69"/>
      <c r="CH17" s="69"/>
      <c r="CI17" s="69"/>
      <c r="CJ17" s="69"/>
      <c r="CK17" s="69"/>
      <c r="CL17" s="69"/>
    </row>
    <row r="18" spans="1:90" ht="13.7" customHeight="1">
      <c r="A18" s="50" t="s">
        <v>119</v>
      </c>
      <c r="B18" s="41">
        <f>ROUND(IF(Assumptions!$C$28&gt;0,Assumptions!$C$20*(Assumptions!$C$21-(Assumptions!$C$21*Assumptions!$C$22)-Assumptions!$C$23),0),0)</f>
        <v>975</v>
      </c>
      <c r="C18" s="17"/>
      <c r="D18" s="17"/>
      <c r="E18" s="17"/>
      <c r="F18" s="17"/>
      <c r="G18" s="17"/>
      <c r="H18" s="17"/>
      <c r="I18" s="17"/>
      <c r="J18" s="68" t="s">
        <v>119</v>
      </c>
      <c r="K18" s="41">
        <f>ROUND(IF(Assumptions!$C$28&gt;1,B18*(1+Assumptions!$C$25),0),0)</f>
        <v>975</v>
      </c>
      <c r="L18" s="38"/>
      <c r="M18" s="38"/>
      <c r="N18" s="38"/>
      <c r="O18" s="38"/>
      <c r="P18" s="38"/>
      <c r="Q18" s="38"/>
      <c r="R18" s="38"/>
      <c r="S18" s="50" t="s">
        <v>119</v>
      </c>
      <c r="T18" s="69">
        <f>ROUND(IF(Assumptions!$C$28&gt;2,K18*(1+Assumptions!$C$25),0),0)</f>
        <v>975</v>
      </c>
      <c r="U18" s="69"/>
      <c r="V18" s="69"/>
      <c r="W18" s="69"/>
      <c r="X18" s="69"/>
      <c r="Y18" s="69"/>
      <c r="Z18" s="69"/>
      <c r="AA18" s="69"/>
      <c r="AB18" s="50" t="s">
        <v>119</v>
      </c>
      <c r="AC18" s="69">
        <f>ROUND(IF(Assumptions!$C$28&gt;3,T18*(1+Assumptions!$C$25),0),0)</f>
        <v>975</v>
      </c>
      <c r="AD18" s="69"/>
      <c r="AE18" s="69"/>
      <c r="AF18" s="69"/>
      <c r="AG18" s="69"/>
      <c r="AH18" s="69"/>
      <c r="AI18" s="69"/>
      <c r="AJ18" s="69"/>
      <c r="AK18" s="50" t="s">
        <v>119</v>
      </c>
      <c r="AL18" s="69">
        <f>ROUND(IF(Assumptions!$C$28&gt;4,AC18*(1+Assumptions!$C$25),0),0)</f>
        <v>975</v>
      </c>
      <c r="AM18" s="69"/>
      <c r="AN18" s="69"/>
      <c r="AO18" s="69"/>
      <c r="AP18" s="69"/>
      <c r="AQ18" s="69"/>
      <c r="AR18" s="69"/>
      <c r="AS18" s="69"/>
      <c r="AT18" s="50" t="s">
        <v>119</v>
      </c>
      <c r="AU18" s="69">
        <f>ROUND(IF(Assumptions!$C$28&gt;5,AL18*(1+Assumptions!$C$25),0),0)</f>
        <v>975</v>
      </c>
      <c r="AV18" s="69"/>
      <c r="AW18" s="69"/>
      <c r="AX18" s="69"/>
      <c r="AY18" s="69"/>
      <c r="AZ18" s="69"/>
      <c r="BA18" s="69"/>
      <c r="BB18" s="69"/>
      <c r="BC18" s="50" t="s">
        <v>119</v>
      </c>
      <c r="BD18" s="69">
        <f>ROUND(IF(Assumptions!$C$28&gt;6,AU18*(1+Assumptions!$C$25),0),0)</f>
        <v>975</v>
      </c>
      <c r="BE18" s="69"/>
      <c r="BF18" s="69"/>
      <c r="BG18" s="69"/>
      <c r="BH18" s="69"/>
      <c r="BI18" s="69"/>
      <c r="BJ18" s="69"/>
      <c r="BK18" s="69"/>
      <c r="BL18" s="50" t="s">
        <v>119</v>
      </c>
      <c r="BM18" s="69">
        <f>ROUND(IF(Assumptions!$C$28&gt;7,BD18*(1+Assumptions!$C$25),0),0)</f>
        <v>975</v>
      </c>
      <c r="BN18" s="69"/>
      <c r="BO18" s="69"/>
      <c r="BP18" s="69"/>
      <c r="BQ18" s="69"/>
      <c r="BR18" s="69"/>
      <c r="BS18" s="69"/>
      <c r="BT18" s="69"/>
      <c r="BU18" s="50" t="s">
        <v>119</v>
      </c>
      <c r="BV18" s="69">
        <f>ROUND(IF(Assumptions!$C$28&gt;8,BM18*(1+Assumptions!$C$25),0),0)</f>
        <v>975</v>
      </c>
      <c r="BW18" s="69"/>
      <c r="BX18" s="69"/>
      <c r="BY18" s="69"/>
      <c r="BZ18" s="69"/>
      <c r="CA18" s="69"/>
      <c r="CB18" s="69"/>
      <c r="CC18" s="69"/>
      <c r="CD18" s="50" t="s">
        <v>119</v>
      </c>
      <c r="CE18" s="69">
        <f>ROUND(IF(Assumptions!$C$28&gt;9,BV18*(1+Assumptions!$C$25),0),0)</f>
        <v>975</v>
      </c>
      <c r="CF18" s="69"/>
      <c r="CG18" s="69"/>
      <c r="CH18" s="69"/>
      <c r="CI18" s="69"/>
      <c r="CJ18" s="69"/>
      <c r="CK18" s="69"/>
      <c r="CL18" s="69"/>
    </row>
    <row r="19" spans="1:90" ht="13.7" customHeight="1">
      <c r="A19" s="50" t="s">
        <v>120</v>
      </c>
      <c r="B19" s="41">
        <f>ROUND(IF(Assumptions!$C$28&gt;0,Assumptions!$C$20*(Assumptions!$C$21-(Assumptions!$C$21*Assumptions!$C$22)-Assumptions!$C$23),0),0)</f>
        <v>975</v>
      </c>
      <c r="C19" s="17"/>
      <c r="D19" s="17"/>
      <c r="E19" s="17"/>
      <c r="F19" s="17"/>
      <c r="G19" s="17"/>
      <c r="H19" s="17"/>
      <c r="I19" s="17"/>
      <c r="J19" s="68" t="s">
        <v>120</v>
      </c>
      <c r="K19" s="41">
        <f>ROUND(IF(Assumptions!$C$28&gt;1,B19*(1+Assumptions!$C$25),0),0)</f>
        <v>975</v>
      </c>
      <c r="L19" s="38"/>
      <c r="M19" s="38"/>
      <c r="N19" s="38"/>
      <c r="O19" s="38"/>
      <c r="P19" s="38"/>
      <c r="Q19" s="38"/>
      <c r="R19" s="38"/>
      <c r="S19" s="50" t="s">
        <v>120</v>
      </c>
      <c r="T19" s="69">
        <f>ROUND(IF(Assumptions!$C$28&gt;2,K19*(1+Assumptions!$C$25),0),0)</f>
        <v>975</v>
      </c>
      <c r="U19" s="69"/>
      <c r="V19" s="69"/>
      <c r="W19" s="69"/>
      <c r="X19" s="69"/>
      <c r="Y19" s="69"/>
      <c r="Z19" s="69"/>
      <c r="AA19" s="69"/>
      <c r="AB19" s="50" t="s">
        <v>120</v>
      </c>
      <c r="AC19" s="69">
        <f>ROUND(IF(Assumptions!$C$28&gt;3,T19*(1+Assumptions!$C$25),0),0)</f>
        <v>975</v>
      </c>
      <c r="AD19" s="69"/>
      <c r="AE19" s="69"/>
      <c r="AF19" s="69"/>
      <c r="AG19" s="69"/>
      <c r="AH19" s="69"/>
      <c r="AI19" s="69"/>
      <c r="AJ19" s="69"/>
      <c r="AK19" s="50" t="s">
        <v>120</v>
      </c>
      <c r="AL19" s="69">
        <f>ROUND(IF(Assumptions!$C$28&gt;4,AC19*(1+Assumptions!$C$25),0),0)</f>
        <v>975</v>
      </c>
      <c r="AM19" s="69"/>
      <c r="AN19" s="69"/>
      <c r="AO19" s="69"/>
      <c r="AP19" s="69"/>
      <c r="AQ19" s="69"/>
      <c r="AR19" s="69"/>
      <c r="AS19" s="69"/>
      <c r="AT19" s="50" t="s">
        <v>120</v>
      </c>
      <c r="AU19" s="69">
        <f>ROUND(IF(Assumptions!$C$28&gt;5,AL19*(1+Assumptions!$C$25),0),0)</f>
        <v>975</v>
      </c>
      <c r="AV19" s="69"/>
      <c r="AW19" s="69"/>
      <c r="AX19" s="69"/>
      <c r="AY19" s="69"/>
      <c r="AZ19" s="69"/>
      <c r="BA19" s="69"/>
      <c r="BB19" s="69"/>
      <c r="BC19" s="50" t="s">
        <v>120</v>
      </c>
      <c r="BD19" s="69">
        <f>ROUND(IF(Assumptions!$C$28&gt;6,AU19*(1+Assumptions!$C$25),0),0)</f>
        <v>975</v>
      </c>
      <c r="BE19" s="69"/>
      <c r="BF19" s="69"/>
      <c r="BG19" s="69"/>
      <c r="BH19" s="69"/>
      <c r="BI19" s="69"/>
      <c r="BJ19" s="69"/>
      <c r="BK19" s="69"/>
      <c r="BL19" s="50" t="s">
        <v>120</v>
      </c>
      <c r="BM19" s="69">
        <f>ROUND(IF(Assumptions!$C$28&gt;7,BD19*(1+Assumptions!$C$25),0),0)</f>
        <v>975</v>
      </c>
      <c r="BN19" s="69"/>
      <c r="BO19" s="69"/>
      <c r="BP19" s="69"/>
      <c r="BQ19" s="69"/>
      <c r="BR19" s="69"/>
      <c r="BS19" s="69"/>
      <c r="BT19" s="69"/>
      <c r="BU19" s="50" t="s">
        <v>120</v>
      </c>
      <c r="BV19" s="69">
        <f>ROUND(IF(Assumptions!$C$28&gt;8,BM19*(1+Assumptions!$C$25),0),0)</f>
        <v>975</v>
      </c>
      <c r="BW19" s="69"/>
      <c r="BX19" s="69"/>
      <c r="BY19" s="69"/>
      <c r="BZ19" s="69"/>
      <c r="CA19" s="69"/>
      <c r="CB19" s="69"/>
      <c r="CC19" s="69"/>
      <c r="CD19" s="50" t="s">
        <v>120</v>
      </c>
      <c r="CE19" s="69">
        <f>ROUND(IF(Assumptions!$C$28&gt;9,BV19*(1+Assumptions!$C$25),0),0)</f>
        <v>975</v>
      </c>
      <c r="CF19" s="69"/>
      <c r="CG19" s="69"/>
      <c r="CH19" s="69"/>
      <c r="CI19" s="69"/>
      <c r="CJ19" s="69"/>
      <c r="CK19" s="69"/>
      <c r="CL19" s="69"/>
    </row>
    <row r="20" spans="1:90" ht="13.7" customHeight="1">
      <c r="A20" s="38"/>
      <c r="B20" s="41">
        <f>SUM(B8:B19)</f>
        <v>11700</v>
      </c>
      <c r="C20" s="17"/>
      <c r="D20" s="17"/>
      <c r="E20" s="17"/>
      <c r="F20" s="17"/>
      <c r="G20" s="17"/>
      <c r="H20" s="17"/>
      <c r="I20" s="17"/>
      <c r="J20" s="17"/>
      <c r="K20" s="41">
        <f>SUM(K8:K19)</f>
        <v>11700</v>
      </c>
      <c r="L20" s="38"/>
      <c r="M20" s="38"/>
      <c r="N20" s="38"/>
      <c r="O20" s="38"/>
      <c r="P20" s="38"/>
      <c r="Q20" s="38"/>
      <c r="R20" s="38"/>
      <c r="S20" s="38"/>
      <c r="T20" s="69">
        <f>SUM(T8:T19)</f>
        <v>11700</v>
      </c>
      <c r="U20" s="38"/>
      <c r="V20" s="38"/>
      <c r="W20" s="38"/>
      <c r="X20" s="38"/>
      <c r="Y20" s="38"/>
      <c r="Z20" s="38"/>
      <c r="AA20" s="38"/>
      <c r="AB20" s="38"/>
      <c r="AC20" s="69">
        <f>SUM(AC8:AC19)</f>
        <v>11700</v>
      </c>
      <c r="AD20" s="38"/>
      <c r="AE20" s="38"/>
      <c r="AF20" s="38"/>
      <c r="AG20" s="38"/>
      <c r="AH20" s="38"/>
      <c r="AI20" s="38"/>
      <c r="AJ20" s="38"/>
      <c r="AK20" s="38"/>
      <c r="AL20" s="69">
        <f>SUM(AL8:AL19)</f>
        <v>11700</v>
      </c>
      <c r="AM20" s="38"/>
      <c r="AN20" s="69"/>
      <c r="AO20" s="38"/>
      <c r="AP20" s="38"/>
      <c r="AQ20" s="38"/>
      <c r="AR20" s="38"/>
      <c r="AS20" s="38"/>
      <c r="AT20" s="38"/>
      <c r="AU20" s="69">
        <f>SUM(AU8:AU19)</f>
        <v>11700</v>
      </c>
      <c r="AV20" s="38"/>
      <c r="AW20" s="38"/>
      <c r="AX20" s="38"/>
      <c r="AY20" s="38"/>
      <c r="AZ20" s="38"/>
      <c r="BA20" s="38"/>
      <c r="BB20" s="38"/>
      <c r="BC20" s="38"/>
      <c r="BD20" s="69">
        <f>SUM(BD8:BD19)</f>
        <v>11700</v>
      </c>
      <c r="BE20" s="38"/>
      <c r="BF20" s="38"/>
      <c r="BG20" s="38"/>
      <c r="BH20" s="38"/>
      <c r="BI20" s="38"/>
      <c r="BJ20" s="38"/>
      <c r="BK20" s="38"/>
      <c r="BL20" s="38"/>
      <c r="BM20" s="69">
        <f>SUM(BM8:BM19)</f>
        <v>11700</v>
      </c>
      <c r="BN20" s="38"/>
      <c r="BO20" s="38"/>
      <c r="BP20" s="38"/>
      <c r="BQ20" s="38"/>
      <c r="BR20" s="38"/>
      <c r="BS20" s="38"/>
      <c r="BT20" s="38"/>
      <c r="BU20" s="38"/>
      <c r="BV20" s="69">
        <f>SUM(BV8:BV19)</f>
        <v>11700</v>
      </c>
      <c r="BW20" s="38"/>
      <c r="BX20" s="38"/>
      <c r="BY20" s="38"/>
      <c r="BZ20" s="38"/>
      <c r="CA20" s="38"/>
      <c r="CB20" s="38"/>
      <c r="CC20" s="38"/>
      <c r="CD20" s="38"/>
      <c r="CE20" s="69">
        <f>SUM(CE8:CE19)</f>
        <v>11700</v>
      </c>
      <c r="CF20" s="38"/>
      <c r="CG20" s="38"/>
      <c r="CH20" s="38"/>
      <c r="CI20" s="38"/>
      <c r="CJ20" s="38"/>
      <c r="CK20" s="38"/>
      <c r="CL20" s="38"/>
    </row>
    <row r="21" spans="1:90" ht="13.7" customHeight="1">
      <c r="A21" s="50" t="str">
        <f t="shared" ref="A21:A32" si="0">A8</f>
        <v>Jan</v>
      </c>
      <c r="B21" s="41">
        <f>IF(Assumptions!$C$27&gt;12,12,Assumptions!$C$27)</f>
        <v>12</v>
      </c>
      <c r="C21" s="41">
        <f>IF(Assumptions!$C$27&gt;B21+12,B21+12,Assumptions!$C$27)</f>
        <v>24</v>
      </c>
      <c r="D21" s="41">
        <f>IF(Assumptions!$C$27&gt;C21+12,C21+12,Assumptions!$C$27)</f>
        <v>36</v>
      </c>
      <c r="E21" s="41">
        <f>IF(Assumptions!$C$27&gt;D21+12,D21+12,Assumptions!$C$27)</f>
        <v>48</v>
      </c>
      <c r="F21" s="41">
        <f>IF(Assumptions!$C$27&gt;E21+12,E21+12,Assumptions!$C$27)</f>
        <v>60</v>
      </c>
      <c r="G21" s="41">
        <f>IF(Assumptions!$C$27&gt;F21+12,F21+12,Assumptions!$C$27)</f>
        <v>60</v>
      </c>
      <c r="H21" s="41">
        <f>IF(Assumptions!$C$27&gt;G21+12,G21+12,Assumptions!$C$27)</f>
        <v>60</v>
      </c>
      <c r="I21" s="41">
        <f>IF(Assumptions!$C$27&gt;H21+12,H21+12,Assumptions!$C$27)</f>
        <v>60</v>
      </c>
      <c r="J21" s="68" t="str">
        <f t="shared" ref="J21:J32" si="1">J8</f>
        <v>Jan</v>
      </c>
      <c r="K21" s="41">
        <f>IF(Assumptions!$C$27&gt;12,12,Assumptions!$C$27)</f>
        <v>12</v>
      </c>
      <c r="L21" s="69">
        <f>IF(Assumptions!$C$27&gt;K21+12,K21+12,Assumptions!$C$27)</f>
        <v>24</v>
      </c>
      <c r="M21" s="69">
        <f>IF(Assumptions!$C$27&gt;L21+12,L21+12,Assumptions!$C$27)</f>
        <v>36</v>
      </c>
      <c r="N21" s="69">
        <f>IF(Assumptions!$C$27&gt;M21+12,M21+12,Assumptions!$C$27)</f>
        <v>48</v>
      </c>
      <c r="O21" s="69">
        <f>IF(Assumptions!$C$27&gt;N21+12,N21+12,Assumptions!$C$27)</f>
        <v>60</v>
      </c>
      <c r="P21" s="69">
        <f>IF(Assumptions!$C$27&gt;O21+12,O21+12,Assumptions!$C$27)</f>
        <v>60</v>
      </c>
      <c r="Q21" s="69">
        <f>IF(Assumptions!$C$27&gt;P21+12,P21+12,Assumptions!$C$27)</f>
        <v>60</v>
      </c>
      <c r="R21" s="69">
        <f>IF(Assumptions!$C$27&gt;Q21+12,Q21+12,Assumptions!$C$27)</f>
        <v>60</v>
      </c>
      <c r="S21" s="50" t="str">
        <f t="shared" ref="S21:S32" si="2">S8</f>
        <v>Jan</v>
      </c>
      <c r="T21" s="69">
        <f>IF(Assumptions!$C$27&gt;12,12,Assumptions!$C$27)</f>
        <v>12</v>
      </c>
      <c r="U21" s="69">
        <f>IF(Assumptions!$C$27&gt;T21+12,T21+12,Assumptions!$C$27)</f>
        <v>24</v>
      </c>
      <c r="V21" s="69">
        <f>IF(Assumptions!$C$27&gt;U21+12,U21+12,Assumptions!$C$27)</f>
        <v>36</v>
      </c>
      <c r="W21" s="69">
        <f>IF(Assumptions!$C$27&gt;V21+12,V21+12,Assumptions!$C$27)</f>
        <v>48</v>
      </c>
      <c r="X21" s="69">
        <f>IF(Assumptions!$C$27&gt;W21+12,W21+12,Assumptions!$C$27)</f>
        <v>60</v>
      </c>
      <c r="Y21" s="69">
        <f>IF(Assumptions!$C$27&gt;X21+12,X21+12,Assumptions!$C$27)</f>
        <v>60</v>
      </c>
      <c r="Z21" s="69">
        <f>IF(Assumptions!$C$27&gt;Y21+12,Y21+12,Assumptions!$C$27)</f>
        <v>60</v>
      </c>
      <c r="AA21" s="69">
        <f>IF(Assumptions!$C$27&gt;Z21+12,Z21+12,Assumptions!$C$27)</f>
        <v>60</v>
      </c>
      <c r="AB21" s="50" t="str">
        <f t="shared" ref="AB21:AB32" si="3">AB8</f>
        <v>Jan</v>
      </c>
      <c r="AC21" s="69">
        <f>IF(Assumptions!$C$27&gt;12,12,Assumptions!$C$27)</f>
        <v>12</v>
      </c>
      <c r="AD21" s="69">
        <f>IF(Assumptions!$C$27&gt;AC21+12,AC21+12,Assumptions!$C$27)</f>
        <v>24</v>
      </c>
      <c r="AE21" s="69">
        <f>IF(Assumptions!$C$27&gt;AD21+12,AD21+12,Assumptions!$C$27)</f>
        <v>36</v>
      </c>
      <c r="AF21" s="69">
        <f>IF(Assumptions!$C$27&gt;AE21+12,AE21+12,Assumptions!$C$27)</f>
        <v>48</v>
      </c>
      <c r="AG21" s="69">
        <f>IF(Assumptions!$C$27&gt;AF21+12,AF21+12,Assumptions!$C$27)</f>
        <v>60</v>
      </c>
      <c r="AH21" s="69">
        <f>IF(Assumptions!$C$27&gt;AG21+12,AG21+12,Assumptions!$C$27)</f>
        <v>60</v>
      </c>
      <c r="AI21" s="69">
        <f>IF(Assumptions!$C$27&gt;AH21+12,AH21+12,Assumptions!$C$27)</f>
        <v>60</v>
      </c>
      <c r="AJ21" s="69">
        <f>IF(Assumptions!$C$27&gt;AI21+12,AI21+12,Assumptions!$C$27)</f>
        <v>60</v>
      </c>
      <c r="AK21" s="50" t="str">
        <f t="shared" ref="AK21:AK32" si="4">AK8</f>
        <v>Jan</v>
      </c>
      <c r="AL21" s="69">
        <f>IF(Assumptions!$C$27&gt;12,12,Assumptions!$C$27)</f>
        <v>12</v>
      </c>
      <c r="AM21" s="69">
        <f>IF(Assumptions!$C$27&gt;AL21+12,AL21+12,Assumptions!$C$27)</f>
        <v>24</v>
      </c>
      <c r="AN21" s="69">
        <f>IF(Assumptions!$C$27&gt;AM21+12,AM21+12,Assumptions!$C$27)</f>
        <v>36</v>
      </c>
      <c r="AO21" s="69">
        <f>IF(Assumptions!$C$27&gt;AN21+12,AN21+12,Assumptions!$C$27)</f>
        <v>48</v>
      </c>
      <c r="AP21" s="69">
        <f>IF(Assumptions!$C$27&gt;AO21+12,AO21+12,Assumptions!$C$27)</f>
        <v>60</v>
      </c>
      <c r="AQ21" s="69">
        <f>IF(Assumptions!$C$27&gt;AP21+12,AP21+12,Assumptions!$C$27)</f>
        <v>60</v>
      </c>
      <c r="AR21" s="69">
        <f>IF(Assumptions!$C$27&gt;AQ21+12,AQ21+12,Assumptions!$C$27)</f>
        <v>60</v>
      </c>
      <c r="AS21" s="69">
        <f>IF(Assumptions!$C$27&gt;AR21+12,AR21+12,Assumptions!$C$27)</f>
        <v>60</v>
      </c>
      <c r="AT21" s="50" t="str">
        <f t="shared" ref="AT21:AT32" si="5">AT8</f>
        <v>Jan</v>
      </c>
      <c r="AU21" s="69">
        <f>IF(Assumptions!$C$27&gt;12,12,Assumptions!$C$27)</f>
        <v>12</v>
      </c>
      <c r="AV21" s="69">
        <f>IF(Assumptions!$C$27&gt;AU21+12,AU21+12,Assumptions!$C$27)</f>
        <v>24</v>
      </c>
      <c r="AW21" s="69">
        <f>IF(Assumptions!$C$27&gt;AV21+12,AV21+12,Assumptions!$C$27)</f>
        <v>36</v>
      </c>
      <c r="AX21" s="69">
        <f>IF(Assumptions!$C$27&gt;AW21+12,AW21+12,Assumptions!$C$27)</f>
        <v>48</v>
      </c>
      <c r="AY21" s="69">
        <f>IF(Assumptions!$C$27&gt;AX21+12,AX21+12,Assumptions!$C$27)</f>
        <v>60</v>
      </c>
      <c r="AZ21" s="69">
        <f>IF(Assumptions!$C$27&gt;AY21+12,AY21+12,Assumptions!$C$27)</f>
        <v>60</v>
      </c>
      <c r="BA21" s="69">
        <f>IF(Assumptions!$C$27&gt;AZ21+12,AZ21+12,Assumptions!$C$27)</f>
        <v>60</v>
      </c>
      <c r="BB21" s="69">
        <f>IF(Assumptions!$C$27&gt;BA21+12,BA21+12,Assumptions!$C$27)</f>
        <v>60</v>
      </c>
      <c r="BC21" s="50" t="str">
        <f t="shared" ref="BC21:BC32" si="6">BC8</f>
        <v>Jan</v>
      </c>
      <c r="BD21" s="69">
        <f>IF(Assumptions!$C$27&gt;12,12,Assumptions!$C$27)</f>
        <v>12</v>
      </c>
      <c r="BE21" s="69">
        <f>IF(Assumptions!$C$27&gt;BD21+12,BD21+12,Assumptions!$C$27)</f>
        <v>24</v>
      </c>
      <c r="BF21" s="69">
        <f>IF(Assumptions!$C$27&gt;BE21+12,BE21+12,Assumptions!$C$27)</f>
        <v>36</v>
      </c>
      <c r="BG21" s="69">
        <f>IF(Assumptions!$C$27&gt;BF21+12,BF21+12,Assumptions!$C$27)</f>
        <v>48</v>
      </c>
      <c r="BH21" s="69">
        <f>IF(Assumptions!$C$27&gt;BG21+12,BG21+12,Assumptions!$C$27)</f>
        <v>60</v>
      </c>
      <c r="BI21" s="69">
        <f>IF(Assumptions!$C$27&gt;BH21+12,BH21+12,Assumptions!$C$27)</f>
        <v>60</v>
      </c>
      <c r="BJ21" s="69">
        <f>IF(Assumptions!$C$27&gt;BI21+12,BI21+12,Assumptions!$C$27)</f>
        <v>60</v>
      </c>
      <c r="BK21" s="69">
        <f>IF(Assumptions!$C$27&gt;BJ21+12,BJ21+12,Assumptions!$C$27)</f>
        <v>60</v>
      </c>
      <c r="BL21" s="50" t="str">
        <f t="shared" ref="BL21:BL32" si="7">BL8</f>
        <v>Jan</v>
      </c>
      <c r="BM21" s="69">
        <f>IF(Assumptions!$C$27&gt;12,12,Assumptions!$C$27)</f>
        <v>12</v>
      </c>
      <c r="BN21" s="69">
        <f>IF(Assumptions!$C$27&gt;BM21+12,BM21+12,Assumptions!$C$27)</f>
        <v>24</v>
      </c>
      <c r="BO21" s="69">
        <f>IF(Assumptions!$C$27&gt;BN21+12,BN21+12,Assumptions!$C$27)</f>
        <v>36</v>
      </c>
      <c r="BP21" s="69">
        <f>IF(Assumptions!$C$27&gt;BO21+12,BO21+12,Assumptions!$C$27)</f>
        <v>48</v>
      </c>
      <c r="BQ21" s="69">
        <f>IF(Assumptions!$C$27&gt;BP21+12,BP21+12,Assumptions!$C$27)</f>
        <v>60</v>
      </c>
      <c r="BR21" s="69">
        <f>IF(Assumptions!$C$27&gt;BQ21+12,BQ21+12,Assumptions!$C$27)</f>
        <v>60</v>
      </c>
      <c r="BS21" s="69">
        <f>IF(Assumptions!$C$27&gt;BR21+12,BR21+12,Assumptions!$C$27)</f>
        <v>60</v>
      </c>
      <c r="BT21" s="69">
        <f>IF(Assumptions!$C$27&gt;BS21+12,BS21+12,Assumptions!$C$27)</f>
        <v>60</v>
      </c>
      <c r="BU21" s="50" t="str">
        <f t="shared" ref="BU21:BU32" si="8">BU8</f>
        <v>Jan</v>
      </c>
      <c r="BV21" s="69">
        <f>IF(Assumptions!$C$27&gt;12,12,Assumptions!$C$27)</f>
        <v>12</v>
      </c>
      <c r="BW21" s="69">
        <f>IF(Assumptions!$C$27&gt;BV21+12,BV21+12,Assumptions!$C$27)</f>
        <v>24</v>
      </c>
      <c r="BX21" s="69">
        <f>IF(Assumptions!$C$27&gt;BW21+12,BW21+12,Assumptions!$C$27)</f>
        <v>36</v>
      </c>
      <c r="BY21" s="69">
        <f>IF(Assumptions!$C$27&gt;BX21+12,BX21+12,Assumptions!$C$27)</f>
        <v>48</v>
      </c>
      <c r="BZ21" s="69">
        <f>IF(Assumptions!$C$27&gt;BY21+12,BY21+12,Assumptions!$C$27)</f>
        <v>60</v>
      </c>
      <c r="CA21" s="69">
        <f>IF(Assumptions!$C$27&gt;BZ21+12,BZ21+12,Assumptions!$C$27)</f>
        <v>60</v>
      </c>
      <c r="CB21" s="69">
        <f>IF(Assumptions!$C$27&gt;CA21+12,CA21+12,Assumptions!$C$27)</f>
        <v>60</v>
      </c>
      <c r="CC21" s="69">
        <f>IF(Assumptions!$C$27&gt;CB21+12,CB21+12,Assumptions!$C$27)</f>
        <v>60</v>
      </c>
      <c r="CD21" s="50" t="str">
        <f t="shared" ref="CD21:CD32" si="9">CD8</f>
        <v>Jan</v>
      </c>
      <c r="CE21" s="69">
        <f>IF(Assumptions!$C$27&gt;12,12,Assumptions!$C$27)</f>
        <v>12</v>
      </c>
      <c r="CF21" s="69">
        <f>IF(Assumptions!$C$27&gt;CE21+12,CE21+12,Assumptions!$C$27)</f>
        <v>24</v>
      </c>
      <c r="CG21" s="69">
        <f>IF(Assumptions!$C$27&gt;CF21+12,CF21+12,Assumptions!$C$27)</f>
        <v>36</v>
      </c>
      <c r="CH21" s="69">
        <f>IF(Assumptions!$C$27&gt;CG21+12,CG21+12,Assumptions!$C$27)</f>
        <v>48</v>
      </c>
      <c r="CI21" s="69">
        <f>IF(Assumptions!$C$27&gt;CH21+12,CH21+12,Assumptions!$C$27)</f>
        <v>60</v>
      </c>
      <c r="CJ21" s="69">
        <f>IF(Assumptions!$C$27&gt;CI21+12,CI21+12,Assumptions!$C$27)</f>
        <v>60</v>
      </c>
      <c r="CK21" s="69">
        <f>IF(Assumptions!$C$27&gt;CJ21+12,CJ21+12,Assumptions!$C$27)</f>
        <v>60</v>
      </c>
      <c r="CL21" s="69">
        <f>IF(Assumptions!$C$27&gt;CK21+12,CK21+12,Assumptions!$C$27)</f>
        <v>60</v>
      </c>
    </row>
    <row r="22" spans="1:90" ht="13.7" customHeight="1">
      <c r="A22" s="50" t="str">
        <f t="shared" si="0"/>
        <v>Feb</v>
      </c>
      <c r="B22" s="41">
        <f>IF(Assumptions!$C$27&gt;11,11,Assumptions!$C$27)</f>
        <v>11</v>
      </c>
      <c r="C22" s="41">
        <f>IF(Assumptions!$C$27&gt;B22+12,B22+12,Assumptions!$C$27)</f>
        <v>23</v>
      </c>
      <c r="D22" s="41">
        <f>IF(Assumptions!$C$27&gt;C22+12,C22+12,Assumptions!$C$27)</f>
        <v>35</v>
      </c>
      <c r="E22" s="41">
        <f>IF(Assumptions!$C$27&gt;D22+12,D22+12,Assumptions!$C$27)</f>
        <v>47</v>
      </c>
      <c r="F22" s="41">
        <f>IF(Assumptions!$C$27&gt;E22+12,E22+12,Assumptions!$C$27)</f>
        <v>59</v>
      </c>
      <c r="G22" s="41">
        <f>IF(Assumptions!$C$27&gt;F22+12,F22+12,Assumptions!$C$27)</f>
        <v>60</v>
      </c>
      <c r="H22" s="41">
        <f>IF(Assumptions!$C$27&gt;G22+12,G22+12,Assumptions!$C$27)</f>
        <v>60</v>
      </c>
      <c r="I22" s="41">
        <f>IF(Assumptions!$C$27&gt;H22+12,H22+12,Assumptions!$C$27)</f>
        <v>60</v>
      </c>
      <c r="J22" s="68" t="str">
        <f t="shared" si="1"/>
        <v>Feb</v>
      </c>
      <c r="K22" s="41">
        <f>IF(Assumptions!$C$27&gt;11,11,Assumptions!$C$27)</f>
        <v>11</v>
      </c>
      <c r="L22" s="69">
        <f>IF(Assumptions!$C$27&gt;K22+12,K22+12,Assumptions!$C$27)</f>
        <v>23</v>
      </c>
      <c r="M22" s="69">
        <f>IF(Assumptions!$C$27&gt;L22+12,L22+12,Assumptions!$C$27)</f>
        <v>35</v>
      </c>
      <c r="N22" s="69">
        <f>IF(Assumptions!$C$27&gt;M22+12,M22+12,Assumptions!$C$27)</f>
        <v>47</v>
      </c>
      <c r="O22" s="69">
        <f>IF(Assumptions!$C$27&gt;N22+12,N22+12,Assumptions!$C$27)</f>
        <v>59</v>
      </c>
      <c r="P22" s="69">
        <f>IF(Assumptions!$C$27&gt;O22+12,O22+12,Assumptions!$C$27)</f>
        <v>60</v>
      </c>
      <c r="Q22" s="69">
        <f>IF(Assumptions!$C$27&gt;P22+12,P22+12,Assumptions!$C$27)</f>
        <v>60</v>
      </c>
      <c r="R22" s="69">
        <f>IF(Assumptions!$C$27&gt;Q22+12,Q22+12,Assumptions!$C$27)</f>
        <v>60</v>
      </c>
      <c r="S22" s="50" t="str">
        <f t="shared" si="2"/>
        <v>Feb</v>
      </c>
      <c r="T22" s="69">
        <f>IF(Assumptions!$C$27&gt;11,11,Assumptions!$C$27)</f>
        <v>11</v>
      </c>
      <c r="U22" s="69">
        <f>IF(Assumptions!$C$27&gt;T22+12,T22+12,Assumptions!$C$27)</f>
        <v>23</v>
      </c>
      <c r="V22" s="69">
        <f>IF(Assumptions!$C$27&gt;U22+12,U22+12,Assumptions!$C$27)</f>
        <v>35</v>
      </c>
      <c r="W22" s="69">
        <f>IF(Assumptions!$C$27&gt;V22+12,V22+12,Assumptions!$C$27)</f>
        <v>47</v>
      </c>
      <c r="X22" s="69">
        <f>IF(Assumptions!$C$27&gt;W22+12,W22+12,Assumptions!$C$27)</f>
        <v>59</v>
      </c>
      <c r="Y22" s="69">
        <f>IF(Assumptions!$C$27&gt;X22+12,X22+12,Assumptions!$C$27)</f>
        <v>60</v>
      </c>
      <c r="Z22" s="69">
        <f>IF(Assumptions!$C$27&gt;Y22+12,Y22+12,Assumptions!$C$27)</f>
        <v>60</v>
      </c>
      <c r="AA22" s="69">
        <f>IF(Assumptions!$C$27&gt;Z22+12,Z22+12,Assumptions!$C$27)</f>
        <v>60</v>
      </c>
      <c r="AB22" s="50" t="str">
        <f t="shared" si="3"/>
        <v>Feb</v>
      </c>
      <c r="AC22" s="69">
        <f>IF(Assumptions!$C$27&gt;11,11,Assumptions!$C$27)</f>
        <v>11</v>
      </c>
      <c r="AD22" s="69">
        <f>IF(Assumptions!$C$27&gt;AC22+12,AC22+12,Assumptions!$C$27)</f>
        <v>23</v>
      </c>
      <c r="AE22" s="69">
        <f>IF(Assumptions!$C$27&gt;AD22+12,AD22+12,Assumptions!$C$27)</f>
        <v>35</v>
      </c>
      <c r="AF22" s="69">
        <f>IF(Assumptions!$C$27&gt;AE22+12,AE22+12,Assumptions!$C$27)</f>
        <v>47</v>
      </c>
      <c r="AG22" s="69">
        <f>IF(Assumptions!$C$27&gt;AF22+12,AF22+12,Assumptions!$C$27)</f>
        <v>59</v>
      </c>
      <c r="AH22" s="69">
        <f>IF(Assumptions!$C$27&gt;AG22+12,AG22+12,Assumptions!$C$27)</f>
        <v>60</v>
      </c>
      <c r="AI22" s="69">
        <f>IF(Assumptions!$C$27&gt;AH22+12,AH22+12,Assumptions!$C$27)</f>
        <v>60</v>
      </c>
      <c r="AJ22" s="69">
        <f>IF(Assumptions!$C$27&gt;AI22+12,AI22+12,Assumptions!$C$27)</f>
        <v>60</v>
      </c>
      <c r="AK22" s="50" t="str">
        <f t="shared" si="4"/>
        <v>Feb</v>
      </c>
      <c r="AL22" s="69">
        <f>IF(Assumptions!$C$27&gt;11,11,Assumptions!$C$27)</f>
        <v>11</v>
      </c>
      <c r="AM22" s="69">
        <f>IF(Assumptions!$C$27&gt;AL22+12,AL22+12,Assumptions!$C$27)</f>
        <v>23</v>
      </c>
      <c r="AN22" s="69">
        <f>IF(Assumptions!$C$27&gt;AM22+12,AM22+12,Assumptions!$C$27)</f>
        <v>35</v>
      </c>
      <c r="AO22" s="69">
        <f>IF(Assumptions!$C$27&gt;AN22+12,AN22+12,Assumptions!$C$27)</f>
        <v>47</v>
      </c>
      <c r="AP22" s="69">
        <f>IF(Assumptions!$C$27&gt;AO22+12,AO22+12,Assumptions!$C$27)</f>
        <v>59</v>
      </c>
      <c r="AQ22" s="69">
        <f>IF(Assumptions!$C$27&gt;AP22+12,AP22+12,Assumptions!$C$27)</f>
        <v>60</v>
      </c>
      <c r="AR22" s="69">
        <f>IF(Assumptions!$C$27&gt;AQ22+12,AQ22+12,Assumptions!$C$27)</f>
        <v>60</v>
      </c>
      <c r="AS22" s="69">
        <f>IF(Assumptions!$C$27&gt;AR22+12,AR22+12,Assumptions!$C$27)</f>
        <v>60</v>
      </c>
      <c r="AT22" s="50" t="str">
        <f t="shared" si="5"/>
        <v>Feb</v>
      </c>
      <c r="AU22" s="69">
        <f>IF(Assumptions!$C$27&gt;11,11,Assumptions!$C$27)</f>
        <v>11</v>
      </c>
      <c r="AV22" s="69">
        <f>IF(Assumptions!$C$27&gt;AU22+12,AU22+12,Assumptions!$C$27)</f>
        <v>23</v>
      </c>
      <c r="AW22" s="69">
        <f>IF(Assumptions!$C$27&gt;AV22+12,AV22+12,Assumptions!$C$27)</f>
        <v>35</v>
      </c>
      <c r="AX22" s="69">
        <f>IF(Assumptions!$C$27&gt;AW22+12,AW22+12,Assumptions!$C$27)</f>
        <v>47</v>
      </c>
      <c r="AY22" s="69">
        <f>IF(Assumptions!$C$27&gt;AX22+12,AX22+12,Assumptions!$C$27)</f>
        <v>59</v>
      </c>
      <c r="AZ22" s="69">
        <f>IF(Assumptions!$C$27&gt;AY22+12,AY22+12,Assumptions!$C$27)</f>
        <v>60</v>
      </c>
      <c r="BA22" s="69">
        <f>IF(Assumptions!$C$27&gt;AZ22+12,AZ22+12,Assumptions!$C$27)</f>
        <v>60</v>
      </c>
      <c r="BB22" s="69">
        <f>IF(Assumptions!$C$27&gt;BA22+12,BA22+12,Assumptions!$C$27)</f>
        <v>60</v>
      </c>
      <c r="BC22" s="50" t="str">
        <f t="shared" si="6"/>
        <v>Feb</v>
      </c>
      <c r="BD22" s="69">
        <f>IF(Assumptions!$C$27&gt;11,11,Assumptions!$C$27)</f>
        <v>11</v>
      </c>
      <c r="BE22" s="69">
        <f>IF(Assumptions!$C$27&gt;BD22+12,BD22+12,Assumptions!$C$27)</f>
        <v>23</v>
      </c>
      <c r="BF22" s="69">
        <f>IF(Assumptions!$C$27&gt;BE22+12,BE22+12,Assumptions!$C$27)</f>
        <v>35</v>
      </c>
      <c r="BG22" s="69">
        <f>IF(Assumptions!$C$27&gt;BF22+12,BF22+12,Assumptions!$C$27)</f>
        <v>47</v>
      </c>
      <c r="BH22" s="69">
        <f>IF(Assumptions!$C$27&gt;BG22+12,BG22+12,Assumptions!$C$27)</f>
        <v>59</v>
      </c>
      <c r="BI22" s="69">
        <f>IF(Assumptions!$C$27&gt;BH22+12,BH22+12,Assumptions!$C$27)</f>
        <v>60</v>
      </c>
      <c r="BJ22" s="69">
        <f>IF(Assumptions!$C$27&gt;BI22+12,BI22+12,Assumptions!$C$27)</f>
        <v>60</v>
      </c>
      <c r="BK22" s="69">
        <f>IF(Assumptions!$C$27&gt;BJ22+12,BJ22+12,Assumptions!$C$27)</f>
        <v>60</v>
      </c>
      <c r="BL22" s="50" t="str">
        <f t="shared" si="7"/>
        <v>Feb</v>
      </c>
      <c r="BM22" s="69">
        <f>IF(Assumptions!$C$27&gt;11,11,Assumptions!$C$27)</f>
        <v>11</v>
      </c>
      <c r="BN22" s="69">
        <f>IF(Assumptions!$C$27&gt;BM22+12,BM22+12,Assumptions!$C$27)</f>
        <v>23</v>
      </c>
      <c r="BO22" s="69">
        <f>IF(Assumptions!$C$27&gt;BN22+12,BN22+12,Assumptions!$C$27)</f>
        <v>35</v>
      </c>
      <c r="BP22" s="69">
        <f>IF(Assumptions!$C$27&gt;BO22+12,BO22+12,Assumptions!$C$27)</f>
        <v>47</v>
      </c>
      <c r="BQ22" s="69">
        <f>IF(Assumptions!$C$27&gt;BP22+12,BP22+12,Assumptions!$C$27)</f>
        <v>59</v>
      </c>
      <c r="BR22" s="69">
        <f>IF(Assumptions!$C$27&gt;BQ22+12,BQ22+12,Assumptions!$C$27)</f>
        <v>60</v>
      </c>
      <c r="BS22" s="69">
        <f>IF(Assumptions!$C$27&gt;BR22+12,BR22+12,Assumptions!$C$27)</f>
        <v>60</v>
      </c>
      <c r="BT22" s="69">
        <f>IF(Assumptions!$C$27&gt;BS22+12,BS22+12,Assumptions!$C$27)</f>
        <v>60</v>
      </c>
      <c r="BU22" s="50" t="str">
        <f t="shared" si="8"/>
        <v>Feb</v>
      </c>
      <c r="BV22" s="69">
        <f>IF(Assumptions!$C$27&gt;11,11,Assumptions!$C$27)</f>
        <v>11</v>
      </c>
      <c r="BW22" s="69">
        <f>IF(Assumptions!$C$27&gt;BV22+12,BV22+12,Assumptions!$C$27)</f>
        <v>23</v>
      </c>
      <c r="BX22" s="69">
        <f>IF(Assumptions!$C$27&gt;BW22+12,BW22+12,Assumptions!$C$27)</f>
        <v>35</v>
      </c>
      <c r="BY22" s="69">
        <f>IF(Assumptions!$C$27&gt;BX22+12,BX22+12,Assumptions!$C$27)</f>
        <v>47</v>
      </c>
      <c r="BZ22" s="69">
        <f>IF(Assumptions!$C$27&gt;BY22+12,BY22+12,Assumptions!$C$27)</f>
        <v>59</v>
      </c>
      <c r="CA22" s="69">
        <f>IF(Assumptions!$C$27&gt;BZ22+12,BZ22+12,Assumptions!$C$27)</f>
        <v>60</v>
      </c>
      <c r="CB22" s="69">
        <f>IF(Assumptions!$C$27&gt;CA22+12,CA22+12,Assumptions!$C$27)</f>
        <v>60</v>
      </c>
      <c r="CC22" s="69">
        <f>IF(Assumptions!$C$27&gt;CB22+12,CB22+12,Assumptions!$C$27)</f>
        <v>60</v>
      </c>
      <c r="CD22" s="50" t="str">
        <f t="shared" si="9"/>
        <v>Feb</v>
      </c>
      <c r="CE22" s="69">
        <f>IF(Assumptions!$C$27&gt;11,11,Assumptions!$C$27)</f>
        <v>11</v>
      </c>
      <c r="CF22" s="69">
        <f>IF(Assumptions!$C$27&gt;CE22+12,CE22+12,Assumptions!$C$27)</f>
        <v>23</v>
      </c>
      <c r="CG22" s="69">
        <f>IF(Assumptions!$C$27&gt;CF22+12,CF22+12,Assumptions!$C$27)</f>
        <v>35</v>
      </c>
      <c r="CH22" s="69">
        <f>IF(Assumptions!$C$27&gt;CG22+12,CG22+12,Assumptions!$C$27)</f>
        <v>47</v>
      </c>
      <c r="CI22" s="69">
        <f>IF(Assumptions!$C$27&gt;CH22+12,CH22+12,Assumptions!$C$27)</f>
        <v>59</v>
      </c>
      <c r="CJ22" s="69">
        <f>IF(Assumptions!$C$27&gt;CI22+12,CI22+12,Assumptions!$C$27)</f>
        <v>60</v>
      </c>
      <c r="CK22" s="69">
        <f>IF(Assumptions!$C$27&gt;CJ22+12,CJ22+12,Assumptions!$C$27)</f>
        <v>60</v>
      </c>
      <c r="CL22" s="69">
        <f>IF(Assumptions!$C$27&gt;CK22+12,CK22+12,Assumptions!$C$27)</f>
        <v>60</v>
      </c>
    </row>
    <row r="23" spans="1:90" ht="13.7" customHeight="1">
      <c r="A23" s="50" t="str">
        <f t="shared" si="0"/>
        <v>Mar</v>
      </c>
      <c r="B23" s="41">
        <f>IF(Assumptions!$C$27&gt;10,10,Assumptions!$C$27)</f>
        <v>10</v>
      </c>
      <c r="C23" s="41">
        <f>IF(Assumptions!$C$27&gt;B23+12,B23+12,Assumptions!$C$27)</f>
        <v>22</v>
      </c>
      <c r="D23" s="41">
        <f>IF(Assumptions!$C$27&gt;C23+12,C23+12,Assumptions!$C$27)</f>
        <v>34</v>
      </c>
      <c r="E23" s="41">
        <f>IF(Assumptions!$C$27&gt;D23+12,D23+12,Assumptions!$C$27)</f>
        <v>46</v>
      </c>
      <c r="F23" s="41">
        <f>IF(Assumptions!$C$27&gt;E23+12,E23+12,Assumptions!$C$27)</f>
        <v>58</v>
      </c>
      <c r="G23" s="41">
        <f>IF(Assumptions!$C$27&gt;F23+12,F23+12,Assumptions!$C$27)</f>
        <v>60</v>
      </c>
      <c r="H23" s="41">
        <f>IF(Assumptions!$C$27&gt;G23+12,G23+12,Assumptions!$C$27)</f>
        <v>60</v>
      </c>
      <c r="I23" s="41">
        <f>IF(Assumptions!$C$27&gt;H23+12,H23+12,Assumptions!$C$27)</f>
        <v>60</v>
      </c>
      <c r="J23" s="68" t="str">
        <f t="shared" si="1"/>
        <v>Mar</v>
      </c>
      <c r="K23" s="41">
        <f>IF(Assumptions!$C$27&gt;10,10,Assumptions!$C$27)</f>
        <v>10</v>
      </c>
      <c r="L23" s="69">
        <f>IF(Assumptions!$C$27&gt;K23+12,K23+12,Assumptions!$C$27)</f>
        <v>22</v>
      </c>
      <c r="M23" s="69">
        <f>IF(Assumptions!$C$27&gt;L23+12,L23+12,Assumptions!$C$27)</f>
        <v>34</v>
      </c>
      <c r="N23" s="69">
        <f>IF(Assumptions!$C$27&gt;M23+12,M23+12,Assumptions!$C$27)</f>
        <v>46</v>
      </c>
      <c r="O23" s="69">
        <f>IF(Assumptions!$C$27&gt;N23+12,N23+12,Assumptions!$C$27)</f>
        <v>58</v>
      </c>
      <c r="P23" s="69">
        <f>IF(Assumptions!$C$27&gt;O23+12,O23+12,Assumptions!$C$27)</f>
        <v>60</v>
      </c>
      <c r="Q23" s="69">
        <f>IF(Assumptions!$C$27&gt;P23+12,P23+12,Assumptions!$C$27)</f>
        <v>60</v>
      </c>
      <c r="R23" s="69">
        <f>IF(Assumptions!$C$27&gt;Q23+12,Q23+12,Assumptions!$C$27)</f>
        <v>60</v>
      </c>
      <c r="S23" s="50" t="str">
        <f t="shared" si="2"/>
        <v>Mar</v>
      </c>
      <c r="T23" s="69">
        <f>IF(Assumptions!$C$27&gt;10,10,Assumptions!$C$27)</f>
        <v>10</v>
      </c>
      <c r="U23" s="69">
        <f>IF(Assumptions!$C$27&gt;T23+12,T23+12,Assumptions!$C$27)</f>
        <v>22</v>
      </c>
      <c r="V23" s="69">
        <f>IF(Assumptions!$C$27&gt;U23+12,U23+12,Assumptions!$C$27)</f>
        <v>34</v>
      </c>
      <c r="W23" s="69">
        <f>IF(Assumptions!$C$27&gt;V23+12,V23+12,Assumptions!$C$27)</f>
        <v>46</v>
      </c>
      <c r="X23" s="69">
        <f>IF(Assumptions!$C$27&gt;W23+12,W23+12,Assumptions!$C$27)</f>
        <v>58</v>
      </c>
      <c r="Y23" s="69">
        <f>IF(Assumptions!$C$27&gt;X23+12,X23+12,Assumptions!$C$27)</f>
        <v>60</v>
      </c>
      <c r="Z23" s="69">
        <f>IF(Assumptions!$C$27&gt;Y23+12,Y23+12,Assumptions!$C$27)</f>
        <v>60</v>
      </c>
      <c r="AA23" s="69">
        <f>IF(Assumptions!$C$27&gt;Z23+12,Z23+12,Assumptions!$C$27)</f>
        <v>60</v>
      </c>
      <c r="AB23" s="50" t="str">
        <f t="shared" si="3"/>
        <v>Mar</v>
      </c>
      <c r="AC23" s="69">
        <f>IF(Assumptions!$C$27&gt;10,10,Assumptions!$C$27)</f>
        <v>10</v>
      </c>
      <c r="AD23" s="69">
        <f>IF(Assumptions!$C$27&gt;AC23+12,AC23+12,Assumptions!$C$27)</f>
        <v>22</v>
      </c>
      <c r="AE23" s="69">
        <f>IF(Assumptions!$C$27&gt;AD23+12,AD23+12,Assumptions!$C$27)</f>
        <v>34</v>
      </c>
      <c r="AF23" s="69">
        <f>IF(Assumptions!$C$27&gt;AE23+12,AE23+12,Assumptions!$C$27)</f>
        <v>46</v>
      </c>
      <c r="AG23" s="69">
        <f>IF(Assumptions!$C$27&gt;AF23+12,AF23+12,Assumptions!$C$27)</f>
        <v>58</v>
      </c>
      <c r="AH23" s="69">
        <f>IF(Assumptions!$C$27&gt;AG23+12,AG23+12,Assumptions!$C$27)</f>
        <v>60</v>
      </c>
      <c r="AI23" s="69">
        <f>IF(Assumptions!$C$27&gt;AH23+12,AH23+12,Assumptions!$C$27)</f>
        <v>60</v>
      </c>
      <c r="AJ23" s="69">
        <f>IF(Assumptions!$C$27&gt;AI23+12,AI23+12,Assumptions!$C$27)</f>
        <v>60</v>
      </c>
      <c r="AK23" s="50" t="str">
        <f t="shared" si="4"/>
        <v>Mar</v>
      </c>
      <c r="AL23" s="69">
        <f>IF(Assumptions!$C$27&gt;10,10,Assumptions!$C$27)</f>
        <v>10</v>
      </c>
      <c r="AM23" s="69">
        <f>IF(Assumptions!$C$27&gt;AL23+12,AL23+12,Assumptions!$C$27)</f>
        <v>22</v>
      </c>
      <c r="AN23" s="69">
        <f>IF(Assumptions!$C$27&gt;AM23+12,AM23+12,Assumptions!$C$27)</f>
        <v>34</v>
      </c>
      <c r="AO23" s="69">
        <f>IF(Assumptions!$C$27&gt;AN23+12,AN23+12,Assumptions!$C$27)</f>
        <v>46</v>
      </c>
      <c r="AP23" s="69">
        <f>IF(Assumptions!$C$27&gt;AO23+12,AO23+12,Assumptions!$C$27)</f>
        <v>58</v>
      </c>
      <c r="AQ23" s="69">
        <f>IF(Assumptions!$C$27&gt;AP23+12,AP23+12,Assumptions!$C$27)</f>
        <v>60</v>
      </c>
      <c r="AR23" s="69">
        <f>IF(Assumptions!$C$27&gt;AQ23+12,AQ23+12,Assumptions!$C$27)</f>
        <v>60</v>
      </c>
      <c r="AS23" s="69">
        <f>IF(Assumptions!$C$27&gt;AR23+12,AR23+12,Assumptions!$C$27)</f>
        <v>60</v>
      </c>
      <c r="AT23" s="50" t="str">
        <f t="shared" si="5"/>
        <v>Mar</v>
      </c>
      <c r="AU23" s="69">
        <f>IF(Assumptions!$C$27&gt;10,10,Assumptions!$C$27)</f>
        <v>10</v>
      </c>
      <c r="AV23" s="69">
        <f>IF(Assumptions!$C$27&gt;AU23+12,AU23+12,Assumptions!$C$27)</f>
        <v>22</v>
      </c>
      <c r="AW23" s="69">
        <f>IF(Assumptions!$C$27&gt;AV23+12,AV23+12,Assumptions!$C$27)</f>
        <v>34</v>
      </c>
      <c r="AX23" s="69">
        <f>IF(Assumptions!$C$27&gt;AW23+12,AW23+12,Assumptions!$C$27)</f>
        <v>46</v>
      </c>
      <c r="AY23" s="69">
        <f>IF(Assumptions!$C$27&gt;AX23+12,AX23+12,Assumptions!$C$27)</f>
        <v>58</v>
      </c>
      <c r="AZ23" s="69">
        <f>IF(Assumptions!$C$27&gt;AY23+12,AY23+12,Assumptions!$C$27)</f>
        <v>60</v>
      </c>
      <c r="BA23" s="69">
        <f>IF(Assumptions!$C$27&gt;AZ23+12,AZ23+12,Assumptions!$C$27)</f>
        <v>60</v>
      </c>
      <c r="BB23" s="69">
        <f>IF(Assumptions!$C$27&gt;BA23+12,BA23+12,Assumptions!$C$27)</f>
        <v>60</v>
      </c>
      <c r="BC23" s="50" t="str">
        <f t="shared" si="6"/>
        <v>Mar</v>
      </c>
      <c r="BD23" s="69">
        <f>IF(Assumptions!$C$27&gt;10,10,Assumptions!$C$27)</f>
        <v>10</v>
      </c>
      <c r="BE23" s="69">
        <f>IF(Assumptions!$C$27&gt;BD23+12,BD23+12,Assumptions!$C$27)</f>
        <v>22</v>
      </c>
      <c r="BF23" s="69">
        <f>IF(Assumptions!$C$27&gt;BE23+12,BE23+12,Assumptions!$C$27)</f>
        <v>34</v>
      </c>
      <c r="BG23" s="69">
        <f>IF(Assumptions!$C$27&gt;BF23+12,BF23+12,Assumptions!$C$27)</f>
        <v>46</v>
      </c>
      <c r="BH23" s="69">
        <f>IF(Assumptions!$C$27&gt;BG23+12,BG23+12,Assumptions!$C$27)</f>
        <v>58</v>
      </c>
      <c r="BI23" s="69">
        <f>IF(Assumptions!$C$27&gt;BH23+12,BH23+12,Assumptions!$C$27)</f>
        <v>60</v>
      </c>
      <c r="BJ23" s="69">
        <f>IF(Assumptions!$C$27&gt;BI23+12,BI23+12,Assumptions!$C$27)</f>
        <v>60</v>
      </c>
      <c r="BK23" s="69">
        <f>IF(Assumptions!$C$27&gt;BJ23+12,BJ23+12,Assumptions!$C$27)</f>
        <v>60</v>
      </c>
      <c r="BL23" s="50" t="str">
        <f t="shared" si="7"/>
        <v>Mar</v>
      </c>
      <c r="BM23" s="69">
        <f>IF(Assumptions!$C$27&gt;10,10,Assumptions!$C$27)</f>
        <v>10</v>
      </c>
      <c r="BN23" s="69">
        <f>IF(Assumptions!$C$27&gt;BM23+12,BM23+12,Assumptions!$C$27)</f>
        <v>22</v>
      </c>
      <c r="BO23" s="69">
        <f>IF(Assumptions!$C$27&gt;BN23+12,BN23+12,Assumptions!$C$27)</f>
        <v>34</v>
      </c>
      <c r="BP23" s="69">
        <f>IF(Assumptions!$C$27&gt;BO23+12,BO23+12,Assumptions!$C$27)</f>
        <v>46</v>
      </c>
      <c r="BQ23" s="69">
        <f>IF(Assumptions!$C$27&gt;BP23+12,BP23+12,Assumptions!$C$27)</f>
        <v>58</v>
      </c>
      <c r="BR23" s="69">
        <f>IF(Assumptions!$C$27&gt;BQ23+12,BQ23+12,Assumptions!$C$27)</f>
        <v>60</v>
      </c>
      <c r="BS23" s="69">
        <f>IF(Assumptions!$C$27&gt;BR23+12,BR23+12,Assumptions!$C$27)</f>
        <v>60</v>
      </c>
      <c r="BT23" s="69">
        <f>IF(Assumptions!$C$27&gt;BS23+12,BS23+12,Assumptions!$C$27)</f>
        <v>60</v>
      </c>
      <c r="BU23" s="50" t="str">
        <f t="shared" si="8"/>
        <v>Mar</v>
      </c>
      <c r="BV23" s="69">
        <f>IF(Assumptions!$C$27&gt;10,10,Assumptions!$C$27)</f>
        <v>10</v>
      </c>
      <c r="BW23" s="69">
        <f>IF(Assumptions!$C$27&gt;BV23+12,BV23+12,Assumptions!$C$27)</f>
        <v>22</v>
      </c>
      <c r="BX23" s="69">
        <f>IF(Assumptions!$C$27&gt;BW23+12,BW23+12,Assumptions!$C$27)</f>
        <v>34</v>
      </c>
      <c r="BY23" s="69">
        <f>IF(Assumptions!$C$27&gt;BX23+12,BX23+12,Assumptions!$C$27)</f>
        <v>46</v>
      </c>
      <c r="BZ23" s="69">
        <f>IF(Assumptions!$C$27&gt;BY23+12,BY23+12,Assumptions!$C$27)</f>
        <v>58</v>
      </c>
      <c r="CA23" s="69">
        <f>IF(Assumptions!$C$27&gt;BZ23+12,BZ23+12,Assumptions!$C$27)</f>
        <v>60</v>
      </c>
      <c r="CB23" s="69">
        <f>IF(Assumptions!$C$27&gt;CA23+12,CA23+12,Assumptions!$C$27)</f>
        <v>60</v>
      </c>
      <c r="CC23" s="69">
        <f>IF(Assumptions!$C$27&gt;CB23+12,CB23+12,Assumptions!$C$27)</f>
        <v>60</v>
      </c>
      <c r="CD23" s="50" t="str">
        <f t="shared" si="9"/>
        <v>Mar</v>
      </c>
      <c r="CE23" s="69">
        <f>IF(Assumptions!$C$27&gt;10,10,Assumptions!$C$27)</f>
        <v>10</v>
      </c>
      <c r="CF23" s="69">
        <f>IF(Assumptions!$C$27&gt;CE23+12,CE23+12,Assumptions!$C$27)</f>
        <v>22</v>
      </c>
      <c r="CG23" s="69">
        <f>IF(Assumptions!$C$27&gt;CF23+12,CF23+12,Assumptions!$C$27)</f>
        <v>34</v>
      </c>
      <c r="CH23" s="69">
        <f>IF(Assumptions!$C$27&gt;CG23+12,CG23+12,Assumptions!$C$27)</f>
        <v>46</v>
      </c>
      <c r="CI23" s="69">
        <f>IF(Assumptions!$C$27&gt;CH23+12,CH23+12,Assumptions!$C$27)</f>
        <v>58</v>
      </c>
      <c r="CJ23" s="69">
        <f>IF(Assumptions!$C$27&gt;CI23+12,CI23+12,Assumptions!$C$27)</f>
        <v>60</v>
      </c>
      <c r="CK23" s="69">
        <f>IF(Assumptions!$C$27&gt;CJ23+12,CJ23+12,Assumptions!$C$27)</f>
        <v>60</v>
      </c>
      <c r="CL23" s="69">
        <f>IF(Assumptions!$C$27&gt;CK23+12,CK23+12,Assumptions!$C$27)</f>
        <v>60</v>
      </c>
    </row>
    <row r="24" spans="1:90" ht="13.7" customHeight="1">
      <c r="A24" s="50" t="str">
        <f t="shared" si="0"/>
        <v>Apr</v>
      </c>
      <c r="B24" s="41">
        <f>IF(Assumptions!$C$27&gt;9,9,Assumptions!$C$27)</f>
        <v>9</v>
      </c>
      <c r="C24" s="41">
        <f>IF(Assumptions!$C$27&gt;B24+12,B24+12,Assumptions!$C$27)</f>
        <v>21</v>
      </c>
      <c r="D24" s="41">
        <f>IF(Assumptions!$C$27&gt;C24+12,C24+12,Assumptions!$C$27)</f>
        <v>33</v>
      </c>
      <c r="E24" s="41">
        <f>IF(Assumptions!$C$27&gt;D24+12,D24+12,Assumptions!$C$27)</f>
        <v>45</v>
      </c>
      <c r="F24" s="41">
        <f>IF(Assumptions!$C$27&gt;E24+12,E24+12,Assumptions!$C$27)</f>
        <v>57</v>
      </c>
      <c r="G24" s="41">
        <f>IF(Assumptions!$C$27&gt;F24+12,F24+12,Assumptions!$C$27)</f>
        <v>60</v>
      </c>
      <c r="H24" s="41">
        <f>IF(Assumptions!$C$27&gt;G24+12,G24+12,Assumptions!$C$27)</f>
        <v>60</v>
      </c>
      <c r="I24" s="41">
        <f>IF(Assumptions!$C$27&gt;H24+12,H24+12,Assumptions!$C$27)</f>
        <v>60</v>
      </c>
      <c r="J24" s="68" t="str">
        <f t="shared" si="1"/>
        <v>Apr</v>
      </c>
      <c r="K24" s="41">
        <f>IF(Assumptions!$C$27&gt;9,9,Assumptions!$C$27)</f>
        <v>9</v>
      </c>
      <c r="L24" s="69">
        <f>IF(Assumptions!$C$27&gt;K24+12,K24+12,Assumptions!$C$27)</f>
        <v>21</v>
      </c>
      <c r="M24" s="69">
        <f>IF(Assumptions!$C$27&gt;L24+12,L24+12,Assumptions!$C$27)</f>
        <v>33</v>
      </c>
      <c r="N24" s="69">
        <f>IF(Assumptions!$C$27&gt;M24+12,M24+12,Assumptions!$C$27)</f>
        <v>45</v>
      </c>
      <c r="O24" s="69">
        <f>IF(Assumptions!$C$27&gt;N24+12,N24+12,Assumptions!$C$27)</f>
        <v>57</v>
      </c>
      <c r="P24" s="69">
        <f>IF(Assumptions!$C$27&gt;O24+12,O24+12,Assumptions!$C$27)</f>
        <v>60</v>
      </c>
      <c r="Q24" s="69">
        <f>IF(Assumptions!$C$27&gt;P24+12,P24+12,Assumptions!$C$27)</f>
        <v>60</v>
      </c>
      <c r="R24" s="69">
        <f>IF(Assumptions!$C$27&gt;Q24+12,Q24+12,Assumptions!$C$27)</f>
        <v>60</v>
      </c>
      <c r="S24" s="50" t="str">
        <f t="shared" si="2"/>
        <v>Apr</v>
      </c>
      <c r="T24" s="69">
        <f>IF(Assumptions!$C$27&gt;9,9,Assumptions!$C$27)</f>
        <v>9</v>
      </c>
      <c r="U24" s="69">
        <f>IF(Assumptions!$C$27&gt;T24+12,T24+12,Assumptions!$C$27)</f>
        <v>21</v>
      </c>
      <c r="V24" s="69">
        <f>IF(Assumptions!$C$27&gt;U24+12,U24+12,Assumptions!$C$27)</f>
        <v>33</v>
      </c>
      <c r="W24" s="69">
        <f>IF(Assumptions!$C$27&gt;V24+12,V24+12,Assumptions!$C$27)</f>
        <v>45</v>
      </c>
      <c r="X24" s="69">
        <f>IF(Assumptions!$C$27&gt;W24+12,W24+12,Assumptions!$C$27)</f>
        <v>57</v>
      </c>
      <c r="Y24" s="69">
        <f>IF(Assumptions!$C$27&gt;X24+12,X24+12,Assumptions!$C$27)</f>
        <v>60</v>
      </c>
      <c r="Z24" s="69">
        <f>IF(Assumptions!$C$27&gt;Y24+12,Y24+12,Assumptions!$C$27)</f>
        <v>60</v>
      </c>
      <c r="AA24" s="69">
        <f>IF(Assumptions!$C$27&gt;Z24+12,Z24+12,Assumptions!$C$27)</f>
        <v>60</v>
      </c>
      <c r="AB24" s="50" t="str">
        <f t="shared" si="3"/>
        <v>Apr</v>
      </c>
      <c r="AC24" s="69">
        <f>IF(Assumptions!$C$27&gt;9,9,Assumptions!$C$27)</f>
        <v>9</v>
      </c>
      <c r="AD24" s="69">
        <f>IF(Assumptions!$C$27&gt;AC24+12,AC24+12,Assumptions!$C$27)</f>
        <v>21</v>
      </c>
      <c r="AE24" s="69">
        <f>IF(Assumptions!$C$27&gt;AD24+12,AD24+12,Assumptions!$C$27)</f>
        <v>33</v>
      </c>
      <c r="AF24" s="69">
        <f>IF(Assumptions!$C$27&gt;AE24+12,AE24+12,Assumptions!$C$27)</f>
        <v>45</v>
      </c>
      <c r="AG24" s="69">
        <f>IF(Assumptions!$C$27&gt;AF24+12,AF24+12,Assumptions!$C$27)</f>
        <v>57</v>
      </c>
      <c r="AH24" s="69">
        <f>IF(Assumptions!$C$27&gt;AG24+12,AG24+12,Assumptions!$C$27)</f>
        <v>60</v>
      </c>
      <c r="AI24" s="69">
        <f>IF(Assumptions!$C$27&gt;AH24+12,AH24+12,Assumptions!$C$27)</f>
        <v>60</v>
      </c>
      <c r="AJ24" s="69">
        <f>IF(Assumptions!$C$27&gt;AI24+12,AI24+12,Assumptions!$C$27)</f>
        <v>60</v>
      </c>
      <c r="AK24" s="50" t="str">
        <f t="shared" si="4"/>
        <v>Apr</v>
      </c>
      <c r="AL24" s="69">
        <f>IF(Assumptions!$C$27&gt;9,9,Assumptions!$C$27)</f>
        <v>9</v>
      </c>
      <c r="AM24" s="69">
        <f>IF(Assumptions!$C$27&gt;AL24+12,AL24+12,Assumptions!$C$27)</f>
        <v>21</v>
      </c>
      <c r="AN24" s="69">
        <f>IF(Assumptions!$C$27&gt;AM24+12,AM24+12,Assumptions!$C$27)</f>
        <v>33</v>
      </c>
      <c r="AO24" s="69">
        <f>IF(Assumptions!$C$27&gt;AN24+12,AN24+12,Assumptions!$C$27)</f>
        <v>45</v>
      </c>
      <c r="AP24" s="69">
        <f>IF(Assumptions!$C$27&gt;AO24+12,AO24+12,Assumptions!$C$27)</f>
        <v>57</v>
      </c>
      <c r="AQ24" s="69">
        <f>IF(Assumptions!$C$27&gt;AP24+12,AP24+12,Assumptions!$C$27)</f>
        <v>60</v>
      </c>
      <c r="AR24" s="69">
        <f>IF(Assumptions!$C$27&gt;AQ24+12,AQ24+12,Assumptions!$C$27)</f>
        <v>60</v>
      </c>
      <c r="AS24" s="69">
        <f>IF(Assumptions!$C$27&gt;AR24+12,AR24+12,Assumptions!$C$27)</f>
        <v>60</v>
      </c>
      <c r="AT24" s="50" t="str">
        <f t="shared" si="5"/>
        <v>Apr</v>
      </c>
      <c r="AU24" s="69">
        <f>IF(Assumptions!$C$27&gt;9,9,Assumptions!$C$27)</f>
        <v>9</v>
      </c>
      <c r="AV24" s="69">
        <f>IF(Assumptions!$C$27&gt;AU24+12,AU24+12,Assumptions!$C$27)</f>
        <v>21</v>
      </c>
      <c r="AW24" s="69">
        <f>IF(Assumptions!$C$27&gt;AV24+12,AV24+12,Assumptions!$C$27)</f>
        <v>33</v>
      </c>
      <c r="AX24" s="69">
        <f>IF(Assumptions!$C$27&gt;AW24+12,AW24+12,Assumptions!$C$27)</f>
        <v>45</v>
      </c>
      <c r="AY24" s="69">
        <f>IF(Assumptions!$C$27&gt;AX24+12,AX24+12,Assumptions!$C$27)</f>
        <v>57</v>
      </c>
      <c r="AZ24" s="69">
        <f>IF(Assumptions!$C$27&gt;AY24+12,AY24+12,Assumptions!$C$27)</f>
        <v>60</v>
      </c>
      <c r="BA24" s="69">
        <f>IF(Assumptions!$C$27&gt;AZ24+12,AZ24+12,Assumptions!$C$27)</f>
        <v>60</v>
      </c>
      <c r="BB24" s="69">
        <f>IF(Assumptions!$C$27&gt;BA24+12,BA24+12,Assumptions!$C$27)</f>
        <v>60</v>
      </c>
      <c r="BC24" s="50" t="str">
        <f t="shared" si="6"/>
        <v>Apr</v>
      </c>
      <c r="BD24" s="69">
        <f>IF(Assumptions!$C$27&gt;9,9,Assumptions!$C$27)</f>
        <v>9</v>
      </c>
      <c r="BE24" s="69">
        <f>IF(Assumptions!$C$27&gt;BD24+12,BD24+12,Assumptions!$C$27)</f>
        <v>21</v>
      </c>
      <c r="BF24" s="69">
        <f>IF(Assumptions!$C$27&gt;BE24+12,BE24+12,Assumptions!$C$27)</f>
        <v>33</v>
      </c>
      <c r="BG24" s="69">
        <f>IF(Assumptions!$C$27&gt;BF24+12,BF24+12,Assumptions!$C$27)</f>
        <v>45</v>
      </c>
      <c r="BH24" s="69">
        <f>IF(Assumptions!$C$27&gt;BG24+12,BG24+12,Assumptions!$C$27)</f>
        <v>57</v>
      </c>
      <c r="BI24" s="69">
        <f>IF(Assumptions!$C$27&gt;BH24+12,BH24+12,Assumptions!$C$27)</f>
        <v>60</v>
      </c>
      <c r="BJ24" s="69">
        <f>IF(Assumptions!$C$27&gt;BI24+12,BI24+12,Assumptions!$C$27)</f>
        <v>60</v>
      </c>
      <c r="BK24" s="69">
        <f>IF(Assumptions!$C$27&gt;BJ24+12,BJ24+12,Assumptions!$C$27)</f>
        <v>60</v>
      </c>
      <c r="BL24" s="50" t="str">
        <f t="shared" si="7"/>
        <v>Apr</v>
      </c>
      <c r="BM24" s="69">
        <f>IF(Assumptions!$C$27&gt;9,9,Assumptions!$C$27)</f>
        <v>9</v>
      </c>
      <c r="BN24" s="69">
        <f>IF(Assumptions!$C$27&gt;BM24+12,BM24+12,Assumptions!$C$27)</f>
        <v>21</v>
      </c>
      <c r="BO24" s="69">
        <f>IF(Assumptions!$C$27&gt;BN24+12,BN24+12,Assumptions!$C$27)</f>
        <v>33</v>
      </c>
      <c r="BP24" s="69">
        <f>IF(Assumptions!$C$27&gt;BO24+12,BO24+12,Assumptions!$C$27)</f>
        <v>45</v>
      </c>
      <c r="BQ24" s="69">
        <f>IF(Assumptions!$C$27&gt;BP24+12,BP24+12,Assumptions!$C$27)</f>
        <v>57</v>
      </c>
      <c r="BR24" s="69">
        <f>IF(Assumptions!$C$27&gt;BQ24+12,BQ24+12,Assumptions!$C$27)</f>
        <v>60</v>
      </c>
      <c r="BS24" s="69">
        <f>IF(Assumptions!$C$27&gt;BR24+12,BR24+12,Assumptions!$C$27)</f>
        <v>60</v>
      </c>
      <c r="BT24" s="69">
        <f>IF(Assumptions!$C$27&gt;BS24+12,BS24+12,Assumptions!$C$27)</f>
        <v>60</v>
      </c>
      <c r="BU24" s="50" t="str">
        <f t="shared" si="8"/>
        <v>Apr</v>
      </c>
      <c r="BV24" s="69">
        <f>IF(Assumptions!$C$27&gt;9,9,Assumptions!$C$27)</f>
        <v>9</v>
      </c>
      <c r="BW24" s="69">
        <f>IF(Assumptions!$C$27&gt;BV24+12,BV24+12,Assumptions!$C$27)</f>
        <v>21</v>
      </c>
      <c r="BX24" s="69">
        <f>IF(Assumptions!$C$27&gt;BW24+12,BW24+12,Assumptions!$C$27)</f>
        <v>33</v>
      </c>
      <c r="BY24" s="69">
        <f>IF(Assumptions!$C$27&gt;BX24+12,BX24+12,Assumptions!$C$27)</f>
        <v>45</v>
      </c>
      <c r="BZ24" s="69">
        <f>IF(Assumptions!$C$27&gt;BY24+12,BY24+12,Assumptions!$C$27)</f>
        <v>57</v>
      </c>
      <c r="CA24" s="69">
        <f>IF(Assumptions!$C$27&gt;BZ24+12,BZ24+12,Assumptions!$C$27)</f>
        <v>60</v>
      </c>
      <c r="CB24" s="69">
        <f>IF(Assumptions!$C$27&gt;CA24+12,CA24+12,Assumptions!$C$27)</f>
        <v>60</v>
      </c>
      <c r="CC24" s="69">
        <f>IF(Assumptions!$C$27&gt;CB24+12,CB24+12,Assumptions!$C$27)</f>
        <v>60</v>
      </c>
      <c r="CD24" s="50" t="str">
        <f t="shared" si="9"/>
        <v>Apr</v>
      </c>
      <c r="CE24" s="69">
        <f>IF(Assumptions!$C$27&gt;9,9,Assumptions!$C$27)</f>
        <v>9</v>
      </c>
      <c r="CF24" s="69">
        <f>IF(Assumptions!$C$27&gt;CE24+12,CE24+12,Assumptions!$C$27)</f>
        <v>21</v>
      </c>
      <c r="CG24" s="69">
        <f>IF(Assumptions!$C$27&gt;CF24+12,CF24+12,Assumptions!$C$27)</f>
        <v>33</v>
      </c>
      <c r="CH24" s="69">
        <f>IF(Assumptions!$C$27&gt;CG24+12,CG24+12,Assumptions!$C$27)</f>
        <v>45</v>
      </c>
      <c r="CI24" s="69">
        <f>IF(Assumptions!$C$27&gt;CH24+12,CH24+12,Assumptions!$C$27)</f>
        <v>57</v>
      </c>
      <c r="CJ24" s="69">
        <f>IF(Assumptions!$C$27&gt;CI24+12,CI24+12,Assumptions!$C$27)</f>
        <v>60</v>
      </c>
      <c r="CK24" s="69">
        <f>IF(Assumptions!$C$27&gt;CJ24+12,CJ24+12,Assumptions!$C$27)</f>
        <v>60</v>
      </c>
      <c r="CL24" s="69">
        <f>IF(Assumptions!$C$27&gt;CK24+12,CK24+12,Assumptions!$C$27)</f>
        <v>60</v>
      </c>
    </row>
    <row r="25" spans="1:90" ht="13.7" customHeight="1">
      <c r="A25" s="50" t="str">
        <f t="shared" si="0"/>
        <v>May</v>
      </c>
      <c r="B25" s="41">
        <f>IF(Assumptions!$C$27&gt;8,8,Assumptions!$C$27)</f>
        <v>8</v>
      </c>
      <c r="C25" s="41">
        <f>IF(Assumptions!$C$27&gt;B25+12,B25+12,Assumptions!$C$27)</f>
        <v>20</v>
      </c>
      <c r="D25" s="41">
        <f>IF(Assumptions!$C$27&gt;C25+12,C25+12,Assumptions!$C$27)</f>
        <v>32</v>
      </c>
      <c r="E25" s="41">
        <f>IF(Assumptions!$C$27&gt;D25+12,D25+12,Assumptions!$C$27)</f>
        <v>44</v>
      </c>
      <c r="F25" s="41">
        <f>IF(Assumptions!$C$27&gt;E25+12,E25+12,Assumptions!$C$27)</f>
        <v>56</v>
      </c>
      <c r="G25" s="41">
        <f>IF(Assumptions!$C$27&gt;F25+12,F25+12,Assumptions!$C$27)</f>
        <v>60</v>
      </c>
      <c r="H25" s="41">
        <f>IF(Assumptions!$C$27&gt;G25+12,G25+12,Assumptions!$C$27)</f>
        <v>60</v>
      </c>
      <c r="I25" s="41">
        <f>IF(Assumptions!$C$27&gt;H25+12,H25+12,Assumptions!$C$27)</f>
        <v>60</v>
      </c>
      <c r="J25" s="68" t="str">
        <f t="shared" si="1"/>
        <v>May</v>
      </c>
      <c r="K25" s="41">
        <f>IF(Assumptions!$C$27&gt;8,8,Assumptions!$C$27)</f>
        <v>8</v>
      </c>
      <c r="L25" s="69">
        <f>IF(Assumptions!$C$27&gt;K25+12,K25+12,Assumptions!$C$27)</f>
        <v>20</v>
      </c>
      <c r="M25" s="69">
        <f>IF(Assumptions!$C$27&gt;L25+12,L25+12,Assumptions!$C$27)</f>
        <v>32</v>
      </c>
      <c r="N25" s="69">
        <f>IF(Assumptions!$C$27&gt;M25+12,M25+12,Assumptions!$C$27)</f>
        <v>44</v>
      </c>
      <c r="O25" s="69">
        <f>IF(Assumptions!$C$27&gt;N25+12,N25+12,Assumptions!$C$27)</f>
        <v>56</v>
      </c>
      <c r="P25" s="69">
        <f>IF(Assumptions!$C$27&gt;O25+12,O25+12,Assumptions!$C$27)</f>
        <v>60</v>
      </c>
      <c r="Q25" s="69">
        <f>IF(Assumptions!$C$27&gt;P25+12,P25+12,Assumptions!$C$27)</f>
        <v>60</v>
      </c>
      <c r="R25" s="69">
        <f>IF(Assumptions!$C$27&gt;Q25+12,Q25+12,Assumptions!$C$27)</f>
        <v>60</v>
      </c>
      <c r="S25" s="50" t="str">
        <f t="shared" si="2"/>
        <v>May</v>
      </c>
      <c r="T25" s="69">
        <f>IF(Assumptions!$C$27&gt;8,8,Assumptions!$C$27)</f>
        <v>8</v>
      </c>
      <c r="U25" s="69">
        <f>IF(Assumptions!$C$27&gt;T25+12,T25+12,Assumptions!$C$27)</f>
        <v>20</v>
      </c>
      <c r="V25" s="69">
        <f>IF(Assumptions!$C$27&gt;U25+12,U25+12,Assumptions!$C$27)</f>
        <v>32</v>
      </c>
      <c r="W25" s="69">
        <f>IF(Assumptions!$C$27&gt;V25+12,V25+12,Assumptions!$C$27)</f>
        <v>44</v>
      </c>
      <c r="X25" s="69">
        <f>IF(Assumptions!$C$27&gt;W25+12,W25+12,Assumptions!$C$27)</f>
        <v>56</v>
      </c>
      <c r="Y25" s="69">
        <f>IF(Assumptions!$C$27&gt;X25+12,X25+12,Assumptions!$C$27)</f>
        <v>60</v>
      </c>
      <c r="Z25" s="69">
        <f>IF(Assumptions!$C$27&gt;Y25+12,Y25+12,Assumptions!$C$27)</f>
        <v>60</v>
      </c>
      <c r="AA25" s="69">
        <f>IF(Assumptions!$C$27&gt;Z25+12,Z25+12,Assumptions!$C$27)</f>
        <v>60</v>
      </c>
      <c r="AB25" s="50" t="str">
        <f t="shared" si="3"/>
        <v>May</v>
      </c>
      <c r="AC25" s="69">
        <f>IF(Assumptions!$C$27&gt;8,8,Assumptions!$C$27)</f>
        <v>8</v>
      </c>
      <c r="AD25" s="69">
        <f>IF(Assumptions!$C$27&gt;AC25+12,AC25+12,Assumptions!$C$27)</f>
        <v>20</v>
      </c>
      <c r="AE25" s="69">
        <f>IF(Assumptions!$C$27&gt;AD25+12,AD25+12,Assumptions!$C$27)</f>
        <v>32</v>
      </c>
      <c r="AF25" s="69">
        <f>IF(Assumptions!$C$27&gt;AE25+12,AE25+12,Assumptions!$C$27)</f>
        <v>44</v>
      </c>
      <c r="AG25" s="69">
        <f>IF(Assumptions!$C$27&gt;AF25+12,AF25+12,Assumptions!$C$27)</f>
        <v>56</v>
      </c>
      <c r="AH25" s="69">
        <f>IF(Assumptions!$C$27&gt;AG25+12,AG25+12,Assumptions!$C$27)</f>
        <v>60</v>
      </c>
      <c r="AI25" s="69">
        <f>IF(Assumptions!$C$27&gt;AH25+12,AH25+12,Assumptions!$C$27)</f>
        <v>60</v>
      </c>
      <c r="AJ25" s="69">
        <f>IF(Assumptions!$C$27&gt;AI25+12,AI25+12,Assumptions!$C$27)</f>
        <v>60</v>
      </c>
      <c r="AK25" s="50" t="str">
        <f t="shared" si="4"/>
        <v>May</v>
      </c>
      <c r="AL25" s="69">
        <f>IF(Assumptions!$C$27&gt;8,8,Assumptions!$C$27)</f>
        <v>8</v>
      </c>
      <c r="AM25" s="69">
        <f>IF(Assumptions!$C$27&gt;AL25+12,AL25+12,Assumptions!$C$27)</f>
        <v>20</v>
      </c>
      <c r="AN25" s="69">
        <f>IF(Assumptions!$C$27&gt;AM25+12,AM25+12,Assumptions!$C$27)</f>
        <v>32</v>
      </c>
      <c r="AO25" s="69">
        <f>IF(Assumptions!$C$27&gt;AN25+12,AN25+12,Assumptions!$C$27)</f>
        <v>44</v>
      </c>
      <c r="AP25" s="69">
        <f>IF(Assumptions!$C$27&gt;AO25+12,AO25+12,Assumptions!$C$27)</f>
        <v>56</v>
      </c>
      <c r="AQ25" s="69">
        <f>IF(Assumptions!$C$27&gt;AP25+12,AP25+12,Assumptions!$C$27)</f>
        <v>60</v>
      </c>
      <c r="AR25" s="69">
        <f>IF(Assumptions!$C$27&gt;AQ25+12,AQ25+12,Assumptions!$C$27)</f>
        <v>60</v>
      </c>
      <c r="AS25" s="69">
        <f>IF(Assumptions!$C$27&gt;AR25+12,AR25+12,Assumptions!$C$27)</f>
        <v>60</v>
      </c>
      <c r="AT25" s="50" t="str">
        <f t="shared" si="5"/>
        <v>May</v>
      </c>
      <c r="AU25" s="69">
        <f>IF(Assumptions!$C$27&gt;8,8,Assumptions!$C$27)</f>
        <v>8</v>
      </c>
      <c r="AV25" s="69">
        <f>IF(Assumptions!$C$27&gt;AU25+12,AU25+12,Assumptions!$C$27)</f>
        <v>20</v>
      </c>
      <c r="AW25" s="69">
        <f>IF(Assumptions!$C$27&gt;AV25+12,AV25+12,Assumptions!$C$27)</f>
        <v>32</v>
      </c>
      <c r="AX25" s="69">
        <f>IF(Assumptions!$C$27&gt;AW25+12,AW25+12,Assumptions!$C$27)</f>
        <v>44</v>
      </c>
      <c r="AY25" s="69">
        <f>IF(Assumptions!$C$27&gt;AX25+12,AX25+12,Assumptions!$C$27)</f>
        <v>56</v>
      </c>
      <c r="AZ25" s="69">
        <f>IF(Assumptions!$C$27&gt;AY25+12,AY25+12,Assumptions!$C$27)</f>
        <v>60</v>
      </c>
      <c r="BA25" s="69">
        <f>IF(Assumptions!$C$27&gt;AZ25+12,AZ25+12,Assumptions!$C$27)</f>
        <v>60</v>
      </c>
      <c r="BB25" s="69">
        <f>IF(Assumptions!$C$27&gt;BA25+12,BA25+12,Assumptions!$C$27)</f>
        <v>60</v>
      </c>
      <c r="BC25" s="50" t="str">
        <f t="shared" si="6"/>
        <v>May</v>
      </c>
      <c r="BD25" s="69">
        <f>IF(Assumptions!$C$27&gt;8,8,Assumptions!$C$27)</f>
        <v>8</v>
      </c>
      <c r="BE25" s="69">
        <f>IF(Assumptions!$C$27&gt;BD25+12,BD25+12,Assumptions!$C$27)</f>
        <v>20</v>
      </c>
      <c r="BF25" s="69">
        <f>IF(Assumptions!$C$27&gt;BE25+12,BE25+12,Assumptions!$C$27)</f>
        <v>32</v>
      </c>
      <c r="BG25" s="69">
        <f>IF(Assumptions!$C$27&gt;BF25+12,BF25+12,Assumptions!$C$27)</f>
        <v>44</v>
      </c>
      <c r="BH25" s="69">
        <f>IF(Assumptions!$C$27&gt;BG25+12,BG25+12,Assumptions!$C$27)</f>
        <v>56</v>
      </c>
      <c r="BI25" s="69">
        <f>IF(Assumptions!$C$27&gt;BH25+12,BH25+12,Assumptions!$C$27)</f>
        <v>60</v>
      </c>
      <c r="BJ25" s="69">
        <f>IF(Assumptions!$C$27&gt;BI25+12,BI25+12,Assumptions!$C$27)</f>
        <v>60</v>
      </c>
      <c r="BK25" s="69">
        <f>IF(Assumptions!$C$27&gt;BJ25+12,BJ25+12,Assumptions!$C$27)</f>
        <v>60</v>
      </c>
      <c r="BL25" s="50" t="str">
        <f t="shared" si="7"/>
        <v>May</v>
      </c>
      <c r="BM25" s="69">
        <f>IF(Assumptions!$C$27&gt;8,8,Assumptions!$C$27)</f>
        <v>8</v>
      </c>
      <c r="BN25" s="69">
        <f>IF(Assumptions!$C$27&gt;BM25+12,BM25+12,Assumptions!$C$27)</f>
        <v>20</v>
      </c>
      <c r="BO25" s="69">
        <f>IF(Assumptions!$C$27&gt;BN25+12,BN25+12,Assumptions!$C$27)</f>
        <v>32</v>
      </c>
      <c r="BP25" s="69">
        <f>IF(Assumptions!$C$27&gt;BO25+12,BO25+12,Assumptions!$C$27)</f>
        <v>44</v>
      </c>
      <c r="BQ25" s="69">
        <f>IF(Assumptions!$C$27&gt;BP25+12,BP25+12,Assumptions!$C$27)</f>
        <v>56</v>
      </c>
      <c r="BR25" s="69">
        <f>IF(Assumptions!$C$27&gt;BQ25+12,BQ25+12,Assumptions!$C$27)</f>
        <v>60</v>
      </c>
      <c r="BS25" s="69">
        <f>IF(Assumptions!$C$27&gt;BR25+12,BR25+12,Assumptions!$C$27)</f>
        <v>60</v>
      </c>
      <c r="BT25" s="69">
        <f>IF(Assumptions!$C$27&gt;BS25+12,BS25+12,Assumptions!$C$27)</f>
        <v>60</v>
      </c>
      <c r="BU25" s="50" t="str">
        <f t="shared" si="8"/>
        <v>May</v>
      </c>
      <c r="BV25" s="69">
        <f>IF(Assumptions!$C$27&gt;8,8,Assumptions!$C$27)</f>
        <v>8</v>
      </c>
      <c r="BW25" s="69">
        <f>IF(Assumptions!$C$27&gt;BV25+12,BV25+12,Assumptions!$C$27)</f>
        <v>20</v>
      </c>
      <c r="BX25" s="69">
        <f>IF(Assumptions!$C$27&gt;BW25+12,BW25+12,Assumptions!$C$27)</f>
        <v>32</v>
      </c>
      <c r="BY25" s="69">
        <f>IF(Assumptions!$C$27&gt;BX25+12,BX25+12,Assumptions!$C$27)</f>
        <v>44</v>
      </c>
      <c r="BZ25" s="69">
        <f>IF(Assumptions!$C$27&gt;BY25+12,BY25+12,Assumptions!$C$27)</f>
        <v>56</v>
      </c>
      <c r="CA25" s="69">
        <f>IF(Assumptions!$C$27&gt;BZ25+12,BZ25+12,Assumptions!$C$27)</f>
        <v>60</v>
      </c>
      <c r="CB25" s="69">
        <f>IF(Assumptions!$C$27&gt;CA25+12,CA25+12,Assumptions!$C$27)</f>
        <v>60</v>
      </c>
      <c r="CC25" s="69">
        <f>IF(Assumptions!$C$27&gt;CB25+12,CB25+12,Assumptions!$C$27)</f>
        <v>60</v>
      </c>
      <c r="CD25" s="50" t="str">
        <f t="shared" si="9"/>
        <v>May</v>
      </c>
      <c r="CE25" s="69">
        <f>IF(Assumptions!$C$27&gt;8,8,Assumptions!$C$27)</f>
        <v>8</v>
      </c>
      <c r="CF25" s="69">
        <f>IF(Assumptions!$C$27&gt;CE25+12,CE25+12,Assumptions!$C$27)</f>
        <v>20</v>
      </c>
      <c r="CG25" s="69">
        <f>IF(Assumptions!$C$27&gt;CF25+12,CF25+12,Assumptions!$C$27)</f>
        <v>32</v>
      </c>
      <c r="CH25" s="69">
        <f>IF(Assumptions!$C$27&gt;CG25+12,CG25+12,Assumptions!$C$27)</f>
        <v>44</v>
      </c>
      <c r="CI25" s="69">
        <f>IF(Assumptions!$C$27&gt;CH25+12,CH25+12,Assumptions!$C$27)</f>
        <v>56</v>
      </c>
      <c r="CJ25" s="69">
        <f>IF(Assumptions!$C$27&gt;CI25+12,CI25+12,Assumptions!$C$27)</f>
        <v>60</v>
      </c>
      <c r="CK25" s="69">
        <f>IF(Assumptions!$C$27&gt;CJ25+12,CJ25+12,Assumptions!$C$27)</f>
        <v>60</v>
      </c>
      <c r="CL25" s="69">
        <f>IF(Assumptions!$C$27&gt;CK25+12,CK25+12,Assumptions!$C$27)</f>
        <v>60</v>
      </c>
    </row>
    <row r="26" spans="1:90" ht="13.7" customHeight="1">
      <c r="A26" s="50" t="str">
        <f t="shared" si="0"/>
        <v>Jun</v>
      </c>
      <c r="B26" s="41">
        <f>IF(Assumptions!$C$27&gt;7,7,Assumptions!$C$27)</f>
        <v>7</v>
      </c>
      <c r="C26" s="41">
        <f>IF(Assumptions!$C$27&gt;B26+12,B26+12,Assumptions!$C$27)</f>
        <v>19</v>
      </c>
      <c r="D26" s="41">
        <f>IF(Assumptions!$C$27&gt;C26+12,C26+12,Assumptions!$C$27)</f>
        <v>31</v>
      </c>
      <c r="E26" s="41">
        <f>IF(Assumptions!$C$27&gt;D26+12,D26+12,Assumptions!$C$27)</f>
        <v>43</v>
      </c>
      <c r="F26" s="41">
        <f>IF(Assumptions!$C$27&gt;E26+12,E26+12,Assumptions!$C$27)</f>
        <v>55</v>
      </c>
      <c r="G26" s="41">
        <f>IF(Assumptions!$C$27&gt;F26+12,F26+12,Assumptions!$C$27)</f>
        <v>60</v>
      </c>
      <c r="H26" s="41">
        <f>IF(Assumptions!$C$27&gt;G26+12,G26+12,Assumptions!$C$27)</f>
        <v>60</v>
      </c>
      <c r="I26" s="41">
        <f>IF(Assumptions!$C$27&gt;H26+12,H26+12,Assumptions!$C$27)</f>
        <v>60</v>
      </c>
      <c r="J26" s="68" t="str">
        <f t="shared" si="1"/>
        <v>Jun</v>
      </c>
      <c r="K26" s="41">
        <f>IF(Assumptions!$C$27&gt;7,7,Assumptions!$C$27)</f>
        <v>7</v>
      </c>
      <c r="L26" s="69">
        <f>IF(Assumptions!$C$27&gt;K26+12,K26+12,Assumptions!$C$27)</f>
        <v>19</v>
      </c>
      <c r="M26" s="69">
        <f>IF(Assumptions!$C$27&gt;L26+12,L26+12,Assumptions!$C$27)</f>
        <v>31</v>
      </c>
      <c r="N26" s="69">
        <f>IF(Assumptions!$C$27&gt;M26+12,M26+12,Assumptions!$C$27)</f>
        <v>43</v>
      </c>
      <c r="O26" s="69">
        <f>IF(Assumptions!$C$27&gt;N26+12,N26+12,Assumptions!$C$27)</f>
        <v>55</v>
      </c>
      <c r="P26" s="69">
        <f>IF(Assumptions!$C$27&gt;O26+12,O26+12,Assumptions!$C$27)</f>
        <v>60</v>
      </c>
      <c r="Q26" s="69">
        <f>IF(Assumptions!$C$27&gt;P26+12,P26+12,Assumptions!$C$27)</f>
        <v>60</v>
      </c>
      <c r="R26" s="69">
        <f>IF(Assumptions!$C$27&gt;Q26+12,Q26+12,Assumptions!$C$27)</f>
        <v>60</v>
      </c>
      <c r="S26" s="50" t="str">
        <f t="shared" si="2"/>
        <v>Jun</v>
      </c>
      <c r="T26" s="69">
        <f>IF(Assumptions!$C$27&gt;7,7,Assumptions!$C$27)</f>
        <v>7</v>
      </c>
      <c r="U26" s="69">
        <f>IF(Assumptions!$C$27&gt;T26+12,T26+12,Assumptions!$C$27)</f>
        <v>19</v>
      </c>
      <c r="V26" s="69">
        <f>IF(Assumptions!$C$27&gt;U26+12,U26+12,Assumptions!$C$27)</f>
        <v>31</v>
      </c>
      <c r="W26" s="69">
        <f>IF(Assumptions!$C$27&gt;V26+12,V26+12,Assumptions!$C$27)</f>
        <v>43</v>
      </c>
      <c r="X26" s="69">
        <f>IF(Assumptions!$C$27&gt;W26+12,W26+12,Assumptions!$C$27)</f>
        <v>55</v>
      </c>
      <c r="Y26" s="69">
        <f>IF(Assumptions!$C$27&gt;X26+12,X26+12,Assumptions!$C$27)</f>
        <v>60</v>
      </c>
      <c r="Z26" s="69">
        <f>IF(Assumptions!$C$27&gt;Y26+12,Y26+12,Assumptions!$C$27)</f>
        <v>60</v>
      </c>
      <c r="AA26" s="69">
        <f>IF(Assumptions!$C$27&gt;Z26+12,Z26+12,Assumptions!$C$27)</f>
        <v>60</v>
      </c>
      <c r="AB26" s="50" t="str">
        <f t="shared" si="3"/>
        <v>Jun</v>
      </c>
      <c r="AC26" s="69">
        <f>IF(Assumptions!$C$27&gt;7,7,Assumptions!$C$27)</f>
        <v>7</v>
      </c>
      <c r="AD26" s="69">
        <f>IF(Assumptions!$C$27&gt;AC26+12,AC26+12,Assumptions!$C$27)</f>
        <v>19</v>
      </c>
      <c r="AE26" s="69">
        <f>IF(Assumptions!$C$27&gt;AD26+12,AD26+12,Assumptions!$C$27)</f>
        <v>31</v>
      </c>
      <c r="AF26" s="69">
        <f>IF(Assumptions!$C$27&gt;AE26+12,AE26+12,Assumptions!$C$27)</f>
        <v>43</v>
      </c>
      <c r="AG26" s="69">
        <f>IF(Assumptions!$C$27&gt;AF26+12,AF26+12,Assumptions!$C$27)</f>
        <v>55</v>
      </c>
      <c r="AH26" s="69">
        <f>IF(Assumptions!$C$27&gt;AG26+12,AG26+12,Assumptions!$C$27)</f>
        <v>60</v>
      </c>
      <c r="AI26" s="69">
        <f>IF(Assumptions!$C$27&gt;AH26+12,AH26+12,Assumptions!$C$27)</f>
        <v>60</v>
      </c>
      <c r="AJ26" s="69">
        <f>IF(Assumptions!$C$27&gt;AI26+12,AI26+12,Assumptions!$C$27)</f>
        <v>60</v>
      </c>
      <c r="AK26" s="50" t="str">
        <f t="shared" si="4"/>
        <v>Jun</v>
      </c>
      <c r="AL26" s="69">
        <f>IF(Assumptions!$C$27&gt;7,7,Assumptions!$C$27)</f>
        <v>7</v>
      </c>
      <c r="AM26" s="69">
        <f>IF(Assumptions!$C$27&gt;AL26+12,AL26+12,Assumptions!$C$27)</f>
        <v>19</v>
      </c>
      <c r="AN26" s="69">
        <f>IF(Assumptions!$C$27&gt;AM26+12,AM26+12,Assumptions!$C$27)</f>
        <v>31</v>
      </c>
      <c r="AO26" s="69">
        <f>IF(Assumptions!$C$27&gt;AN26+12,AN26+12,Assumptions!$C$27)</f>
        <v>43</v>
      </c>
      <c r="AP26" s="69">
        <f>IF(Assumptions!$C$27&gt;AO26+12,AO26+12,Assumptions!$C$27)</f>
        <v>55</v>
      </c>
      <c r="AQ26" s="69">
        <f>IF(Assumptions!$C$27&gt;AP26+12,AP26+12,Assumptions!$C$27)</f>
        <v>60</v>
      </c>
      <c r="AR26" s="69">
        <f>IF(Assumptions!$C$27&gt;AQ26+12,AQ26+12,Assumptions!$C$27)</f>
        <v>60</v>
      </c>
      <c r="AS26" s="69">
        <f>IF(Assumptions!$C$27&gt;AR26+12,AR26+12,Assumptions!$C$27)</f>
        <v>60</v>
      </c>
      <c r="AT26" s="50" t="str">
        <f t="shared" si="5"/>
        <v>Jun</v>
      </c>
      <c r="AU26" s="69">
        <f>IF(Assumptions!$C$27&gt;7,7,Assumptions!$C$27)</f>
        <v>7</v>
      </c>
      <c r="AV26" s="69">
        <f>IF(Assumptions!$C$27&gt;AU26+12,AU26+12,Assumptions!$C$27)</f>
        <v>19</v>
      </c>
      <c r="AW26" s="69">
        <f>IF(Assumptions!$C$27&gt;AV26+12,AV26+12,Assumptions!$C$27)</f>
        <v>31</v>
      </c>
      <c r="AX26" s="69">
        <f>IF(Assumptions!$C$27&gt;AW26+12,AW26+12,Assumptions!$C$27)</f>
        <v>43</v>
      </c>
      <c r="AY26" s="69">
        <f>IF(Assumptions!$C$27&gt;AX26+12,AX26+12,Assumptions!$C$27)</f>
        <v>55</v>
      </c>
      <c r="AZ26" s="69">
        <f>IF(Assumptions!$C$27&gt;AY26+12,AY26+12,Assumptions!$C$27)</f>
        <v>60</v>
      </c>
      <c r="BA26" s="69">
        <f>IF(Assumptions!$C$27&gt;AZ26+12,AZ26+12,Assumptions!$C$27)</f>
        <v>60</v>
      </c>
      <c r="BB26" s="69">
        <f>IF(Assumptions!$C$27&gt;BA26+12,BA26+12,Assumptions!$C$27)</f>
        <v>60</v>
      </c>
      <c r="BC26" s="50" t="str">
        <f t="shared" si="6"/>
        <v>Jun</v>
      </c>
      <c r="BD26" s="69">
        <f>IF(Assumptions!$C$27&gt;7,7,Assumptions!$C$27)</f>
        <v>7</v>
      </c>
      <c r="BE26" s="69">
        <f>IF(Assumptions!$C$27&gt;BD26+12,BD26+12,Assumptions!$C$27)</f>
        <v>19</v>
      </c>
      <c r="BF26" s="69">
        <f>IF(Assumptions!$C$27&gt;BE26+12,BE26+12,Assumptions!$C$27)</f>
        <v>31</v>
      </c>
      <c r="BG26" s="69">
        <f>IF(Assumptions!$C$27&gt;BF26+12,BF26+12,Assumptions!$C$27)</f>
        <v>43</v>
      </c>
      <c r="BH26" s="69">
        <f>IF(Assumptions!$C$27&gt;BG26+12,BG26+12,Assumptions!$C$27)</f>
        <v>55</v>
      </c>
      <c r="BI26" s="69">
        <f>IF(Assumptions!$C$27&gt;BH26+12,BH26+12,Assumptions!$C$27)</f>
        <v>60</v>
      </c>
      <c r="BJ26" s="69">
        <f>IF(Assumptions!$C$27&gt;BI26+12,BI26+12,Assumptions!$C$27)</f>
        <v>60</v>
      </c>
      <c r="BK26" s="69">
        <f>IF(Assumptions!$C$27&gt;BJ26+12,BJ26+12,Assumptions!$C$27)</f>
        <v>60</v>
      </c>
      <c r="BL26" s="50" t="str">
        <f t="shared" si="7"/>
        <v>Jun</v>
      </c>
      <c r="BM26" s="69">
        <f>IF(Assumptions!$C$27&gt;7,7,Assumptions!$C$27)</f>
        <v>7</v>
      </c>
      <c r="BN26" s="69">
        <f>IF(Assumptions!$C$27&gt;BM26+12,BM26+12,Assumptions!$C$27)</f>
        <v>19</v>
      </c>
      <c r="BO26" s="69">
        <f>IF(Assumptions!$C$27&gt;BN26+12,BN26+12,Assumptions!$C$27)</f>
        <v>31</v>
      </c>
      <c r="BP26" s="69">
        <f>IF(Assumptions!$C$27&gt;BO26+12,BO26+12,Assumptions!$C$27)</f>
        <v>43</v>
      </c>
      <c r="BQ26" s="69">
        <f>IF(Assumptions!$C$27&gt;BP26+12,BP26+12,Assumptions!$C$27)</f>
        <v>55</v>
      </c>
      <c r="BR26" s="69">
        <f>IF(Assumptions!$C$27&gt;BQ26+12,BQ26+12,Assumptions!$C$27)</f>
        <v>60</v>
      </c>
      <c r="BS26" s="69">
        <f>IF(Assumptions!$C$27&gt;BR26+12,BR26+12,Assumptions!$C$27)</f>
        <v>60</v>
      </c>
      <c r="BT26" s="69">
        <f>IF(Assumptions!$C$27&gt;BS26+12,BS26+12,Assumptions!$C$27)</f>
        <v>60</v>
      </c>
      <c r="BU26" s="50" t="str">
        <f t="shared" si="8"/>
        <v>Jun</v>
      </c>
      <c r="BV26" s="69">
        <f>IF(Assumptions!$C$27&gt;7,7,Assumptions!$C$27)</f>
        <v>7</v>
      </c>
      <c r="BW26" s="69">
        <f>IF(Assumptions!$C$27&gt;BV26+12,BV26+12,Assumptions!$C$27)</f>
        <v>19</v>
      </c>
      <c r="BX26" s="69">
        <f>IF(Assumptions!$C$27&gt;BW26+12,BW26+12,Assumptions!$C$27)</f>
        <v>31</v>
      </c>
      <c r="BY26" s="69">
        <f>IF(Assumptions!$C$27&gt;BX26+12,BX26+12,Assumptions!$C$27)</f>
        <v>43</v>
      </c>
      <c r="BZ26" s="69">
        <f>IF(Assumptions!$C$27&gt;BY26+12,BY26+12,Assumptions!$C$27)</f>
        <v>55</v>
      </c>
      <c r="CA26" s="69">
        <f>IF(Assumptions!$C$27&gt;BZ26+12,BZ26+12,Assumptions!$C$27)</f>
        <v>60</v>
      </c>
      <c r="CB26" s="69">
        <f>IF(Assumptions!$C$27&gt;CA26+12,CA26+12,Assumptions!$C$27)</f>
        <v>60</v>
      </c>
      <c r="CC26" s="69">
        <f>IF(Assumptions!$C$27&gt;CB26+12,CB26+12,Assumptions!$C$27)</f>
        <v>60</v>
      </c>
      <c r="CD26" s="50" t="str">
        <f t="shared" si="9"/>
        <v>Jun</v>
      </c>
      <c r="CE26" s="69">
        <f>IF(Assumptions!$C$27&gt;7,7,Assumptions!$C$27)</f>
        <v>7</v>
      </c>
      <c r="CF26" s="69">
        <f>IF(Assumptions!$C$27&gt;CE26+12,CE26+12,Assumptions!$C$27)</f>
        <v>19</v>
      </c>
      <c r="CG26" s="69">
        <f>IF(Assumptions!$C$27&gt;CF26+12,CF26+12,Assumptions!$C$27)</f>
        <v>31</v>
      </c>
      <c r="CH26" s="69">
        <f>IF(Assumptions!$C$27&gt;CG26+12,CG26+12,Assumptions!$C$27)</f>
        <v>43</v>
      </c>
      <c r="CI26" s="69">
        <f>IF(Assumptions!$C$27&gt;CH26+12,CH26+12,Assumptions!$C$27)</f>
        <v>55</v>
      </c>
      <c r="CJ26" s="69">
        <f>IF(Assumptions!$C$27&gt;CI26+12,CI26+12,Assumptions!$C$27)</f>
        <v>60</v>
      </c>
      <c r="CK26" s="69">
        <f>IF(Assumptions!$C$27&gt;CJ26+12,CJ26+12,Assumptions!$C$27)</f>
        <v>60</v>
      </c>
      <c r="CL26" s="69">
        <f>IF(Assumptions!$C$27&gt;CK26+12,CK26+12,Assumptions!$C$27)</f>
        <v>60</v>
      </c>
    </row>
    <row r="27" spans="1:90" ht="13.7" customHeight="1">
      <c r="A27" s="50" t="str">
        <f t="shared" si="0"/>
        <v>Jul</v>
      </c>
      <c r="B27" s="41">
        <f>IF(Assumptions!$C$27&gt;6,6,Assumptions!$C$27)</f>
        <v>6</v>
      </c>
      <c r="C27" s="41">
        <f>IF(Assumptions!$C$27&gt;B27+12,B27+12,Assumptions!$C$27)</f>
        <v>18</v>
      </c>
      <c r="D27" s="41">
        <f>IF(Assumptions!$C$27&gt;C27+12,C27+12,Assumptions!$C$27)</f>
        <v>30</v>
      </c>
      <c r="E27" s="41">
        <f>IF(Assumptions!$C$27&gt;D27+12,D27+12,Assumptions!$C$27)</f>
        <v>42</v>
      </c>
      <c r="F27" s="41">
        <f>IF(Assumptions!$C$27&gt;E27+12,E27+12,Assumptions!$C$27)</f>
        <v>54</v>
      </c>
      <c r="G27" s="41">
        <f>IF(Assumptions!$C$27&gt;F27+12,F27+12,Assumptions!$C$27)</f>
        <v>60</v>
      </c>
      <c r="H27" s="41">
        <f>IF(Assumptions!$C$27&gt;G27+12,G27+12,Assumptions!$C$27)</f>
        <v>60</v>
      </c>
      <c r="I27" s="41">
        <f>IF(Assumptions!$C$27&gt;H27+12,H27+12,Assumptions!$C$27)</f>
        <v>60</v>
      </c>
      <c r="J27" s="68" t="str">
        <f t="shared" si="1"/>
        <v>Jul</v>
      </c>
      <c r="K27" s="41">
        <f>IF(Assumptions!$C$27&gt;6,6,Assumptions!$C$27)</f>
        <v>6</v>
      </c>
      <c r="L27" s="69">
        <f>IF(Assumptions!$C$27&gt;K27+12,K27+12,Assumptions!$C$27)</f>
        <v>18</v>
      </c>
      <c r="M27" s="69">
        <f>IF(Assumptions!$C$27&gt;L27+12,L27+12,Assumptions!$C$27)</f>
        <v>30</v>
      </c>
      <c r="N27" s="69">
        <f>IF(Assumptions!$C$27&gt;M27+12,M27+12,Assumptions!$C$27)</f>
        <v>42</v>
      </c>
      <c r="O27" s="69">
        <f>IF(Assumptions!$C$27&gt;N27+12,N27+12,Assumptions!$C$27)</f>
        <v>54</v>
      </c>
      <c r="P27" s="69">
        <f>IF(Assumptions!$C$27&gt;O27+12,O27+12,Assumptions!$C$27)</f>
        <v>60</v>
      </c>
      <c r="Q27" s="69">
        <f>IF(Assumptions!$C$27&gt;P27+12,P27+12,Assumptions!$C$27)</f>
        <v>60</v>
      </c>
      <c r="R27" s="69">
        <f>IF(Assumptions!$C$27&gt;Q27+12,Q27+12,Assumptions!$C$27)</f>
        <v>60</v>
      </c>
      <c r="S27" s="50" t="str">
        <f t="shared" si="2"/>
        <v>Jul</v>
      </c>
      <c r="T27" s="69">
        <f>IF(Assumptions!$C$27&gt;6,6,Assumptions!$C$27)</f>
        <v>6</v>
      </c>
      <c r="U27" s="69">
        <f>IF(Assumptions!$C$27&gt;T27+12,T27+12,Assumptions!$C$27)</f>
        <v>18</v>
      </c>
      <c r="V27" s="69">
        <f>IF(Assumptions!$C$27&gt;U27+12,U27+12,Assumptions!$C$27)</f>
        <v>30</v>
      </c>
      <c r="W27" s="69">
        <f>IF(Assumptions!$C$27&gt;V27+12,V27+12,Assumptions!$C$27)</f>
        <v>42</v>
      </c>
      <c r="X27" s="69">
        <f>IF(Assumptions!$C$27&gt;W27+12,W27+12,Assumptions!$C$27)</f>
        <v>54</v>
      </c>
      <c r="Y27" s="69">
        <f>IF(Assumptions!$C$27&gt;X27+12,X27+12,Assumptions!$C$27)</f>
        <v>60</v>
      </c>
      <c r="Z27" s="69">
        <f>IF(Assumptions!$C$27&gt;Y27+12,Y27+12,Assumptions!$C$27)</f>
        <v>60</v>
      </c>
      <c r="AA27" s="69">
        <f>IF(Assumptions!$C$27&gt;Z27+12,Z27+12,Assumptions!$C$27)</f>
        <v>60</v>
      </c>
      <c r="AB27" s="50" t="str">
        <f t="shared" si="3"/>
        <v>Jul</v>
      </c>
      <c r="AC27" s="69">
        <f>IF(Assumptions!$C$27&gt;6,6,Assumptions!$C$27)</f>
        <v>6</v>
      </c>
      <c r="AD27" s="69">
        <f>IF(Assumptions!$C$27&gt;AC27+12,AC27+12,Assumptions!$C$27)</f>
        <v>18</v>
      </c>
      <c r="AE27" s="69">
        <f>IF(Assumptions!$C$27&gt;AD27+12,AD27+12,Assumptions!$C$27)</f>
        <v>30</v>
      </c>
      <c r="AF27" s="69">
        <f>IF(Assumptions!$C$27&gt;AE27+12,AE27+12,Assumptions!$C$27)</f>
        <v>42</v>
      </c>
      <c r="AG27" s="69">
        <f>IF(Assumptions!$C$27&gt;AF27+12,AF27+12,Assumptions!$C$27)</f>
        <v>54</v>
      </c>
      <c r="AH27" s="69">
        <f>IF(Assumptions!$C$27&gt;AG27+12,AG27+12,Assumptions!$C$27)</f>
        <v>60</v>
      </c>
      <c r="AI27" s="69">
        <f>IF(Assumptions!$C$27&gt;AH27+12,AH27+12,Assumptions!$C$27)</f>
        <v>60</v>
      </c>
      <c r="AJ27" s="69">
        <f>IF(Assumptions!$C$27&gt;AI27+12,AI27+12,Assumptions!$C$27)</f>
        <v>60</v>
      </c>
      <c r="AK27" s="50" t="str">
        <f t="shared" si="4"/>
        <v>Jul</v>
      </c>
      <c r="AL27" s="69">
        <f>IF(Assumptions!$C$27&gt;6,6,Assumptions!$C$27)</f>
        <v>6</v>
      </c>
      <c r="AM27" s="69">
        <f>IF(Assumptions!$C$27&gt;AL27+12,AL27+12,Assumptions!$C$27)</f>
        <v>18</v>
      </c>
      <c r="AN27" s="69">
        <f>IF(Assumptions!$C$27&gt;AM27+12,AM27+12,Assumptions!$C$27)</f>
        <v>30</v>
      </c>
      <c r="AO27" s="69">
        <f>IF(Assumptions!$C$27&gt;AN27+12,AN27+12,Assumptions!$C$27)</f>
        <v>42</v>
      </c>
      <c r="AP27" s="69">
        <f>IF(Assumptions!$C$27&gt;AO27+12,AO27+12,Assumptions!$C$27)</f>
        <v>54</v>
      </c>
      <c r="AQ27" s="69">
        <f>IF(Assumptions!$C$27&gt;AP27+12,AP27+12,Assumptions!$C$27)</f>
        <v>60</v>
      </c>
      <c r="AR27" s="69">
        <f>IF(Assumptions!$C$27&gt;AQ27+12,AQ27+12,Assumptions!$C$27)</f>
        <v>60</v>
      </c>
      <c r="AS27" s="69">
        <f>IF(Assumptions!$C$27&gt;AR27+12,AR27+12,Assumptions!$C$27)</f>
        <v>60</v>
      </c>
      <c r="AT27" s="50" t="str">
        <f t="shared" si="5"/>
        <v>Jul</v>
      </c>
      <c r="AU27" s="69">
        <f>IF(Assumptions!$C$27&gt;6,6,Assumptions!$C$27)</f>
        <v>6</v>
      </c>
      <c r="AV27" s="69">
        <f>IF(Assumptions!$C$27&gt;AU27+12,AU27+12,Assumptions!$C$27)</f>
        <v>18</v>
      </c>
      <c r="AW27" s="69">
        <f>IF(Assumptions!$C$27&gt;AV27+12,AV27+12,Assumptions!$C$27)</f>
        <v>30</v>
      </c>
      <c r="AX27" s="69">
        <f>IF(Assumptions!$C$27&gt;AW27+12,AW27+12,Assumptions!$C$27)</f>
        <v>42</v>
      </c>
      <c r="AY27" s="69">
        <f>IF(Assumptions!$C$27&gt;AX27+12,AX27+12,Assumptions!$C$27)</f>
        <v>54</v>
      </c>
      <c r="AZ27" s="69">
        <f>IF(Assumptions!$C$27&gt;AY27+12,AY27+12,Assumptions!$C$27)</f>
        <v>60</v>
      </c>
      <c r="BA27" s="69">
        <f>IF(Assumptions!$C$27&gt;AZ27+12,AZ27+12,Assumptions!$C$27)</f>
        <v>60</v>
      </c>
      <c r="BB27" s="69">
        <f>IF(Assumptions!$C$27&gt;BA27+12,BA27+12,Assumptions!$C$27)</f>
        <v>60</v>
      </c>
      <c r="BC27" s="50" t="str">
        <f t="shared" si="6"/>
        <v>Jul</v>
      </c>
      <c r="BD27" s="69">
        <f>IF(Assumptions!$C$27&gt;6,6,Assumptions!$C$27)</f>
        <v>6</v>
      </c>
      <c r="BE27" s="69">
        <f>IF(Assumptions!$C$27&gt;BD27+12,BD27+12,Assumptions!$C$27)</f>
        <v>18</v>
      </c>
      <c r="BF27" s="69">
        <f>IF(Assumptions!$C$27&gt;BE27+12,BE27+12,Assumptions!$C$27)</f>
        <v>30</v>
      </c>
      <c r="BG27" s="69">
        <f>IF(Assumptions!$C$27&gt;BF27+12,BF27+12,Assumptions!$C$27)</f>
        <v>42</v>
      </c>
      <c r="BH27" s="69">
        <f>IF(Assumptions!$C$27&gt;BG27+12,BG27+12,Assumptions!$C$27)</f>
        <v>54</v>
      </c>
      <c r="BI27" s="69">
        <f>IF(Assumptions!$C$27&gt;BH27+12,BH27+12,Assumptions!$C$27)</f>
        <v>60</v>
      </c>
      <c r="BJ27" s="69">
        <f>IF(Assumptions!$C$27&gt;BI27+12,BI27+12,Assumptions!$C$27)</f>
        <v>60</v>
      </c>
      <c r="BK27" s="69">
        <f>IF(Assumptions!$C$27&gt;BJ27+12,BJ27+12,Assumptions!$C$27)</f>
        <v>60</v>
      </c>
      <c r="BL27" s="50" t="str">
        <f t="shared" si="7"/>
        <v>Jul</v>
      </c>
      <c r="BM27" s="69">
        <f>IF(Assumptions!$C$27&gt;6,6,Assumptions!$C$27)</f>
        <v>6</v>
      </c>
      <c r="BN27" s="69">
        <f>IF(Assumptions!$C$27&gt;BM27+12,BM27+12,Assumptions!$C$27)</f>
        <v>18</v>
      </c>
      <c r="BO27" s="69">
        <f>IF(Assumptions!$C$27&gt;BN27+12,BN27+12,Assumptions!$C$27)</f>
        <v>30</v>
      </c>
      <c r="BP27" s="69">
        <f>IF(Assumptions!$C$27&gt;BO27+12,BO27+12,Assumptions!$C$27)</f>
        <v>42</v>
      </c>
      <c r="BQ27" s="69">
        <f>IF(Assumptions!$C$27&gt;BP27+12,BP27+12,Assumptions!$C$27)</f>
        <v>54</v>
      </c>
      <c r="BR27" s="69">
        <f>IF(Assumptions!$C$27&gt;BQ27+12,BQ27+12,Assumptions!$C$27)</f>
        <v>60</v>
      </c>
      <c r="BS27" s="69">
        <f>IF(Assumptions!$C$27&gt;BR27+12,BR27+12,Assumptions!$C$27)</f>
        <v>60</v>
      </c>
      <c r="BT27" s="69">
        <f>IF(Assumptions!$C$27&gt;BS27+12,BS27+12,Assumptions!$C$27)</f>
        <v>60</v>
      </c>
      <c r="BU27" s="50" t="str">
        <f t="shared" si="8"/>
        <v>Jul</v>
      </c>
      <c r="BV27" s="69">
        <f>IF(Assumptions!$C$27&gt;6,6,Assumptions!$C$27)</f>
        <v>6</v>
      </c>
      <c r="BW27" s="69">
        <f>IF(Assumptions!$C$27&gt;BV27+12,BV27+12,Assumptions!$C$27)</f>
        <v>18</v>
      </c>
      <c r="BX27" s="69">
        <f>IF(Assumptions!$C$27&gt;BW27+12,BW27+12,Assumptions!$C$27)</f>
        <v>30</v>
      </c>
      <c r="BY27" s="69">
        <f>IF(Assumptions!$C$27&gt;BX27+12,BX27+12,Assumptions!$C$27)</f>
        <v>42</v>
      </c>
      <c r="BZ27" s="69">
        <f>IF(Assumptions!$C$27&gt;BY27+12,BY27+12,Assumptions!$C$27)</f>
        <v>54</v>
      </c>
      <c r="CA27" s="69">
        <f>IF(Assumptions!$C$27&gt;BZ27+12,BZ27+12,Assumptions!$C$27)</f>
        <v>60</v>
      </c>
      <c r="CB27" s="69">
        <f>IF(Assumptions!$C$27&gt;CA27+12,CA27+12,Assumptions!$C$27)</f>
        <v>60</v>
      </c>
      <c r="CC27" s="69">
        <f>IF(Assumptions!$C$27&gt;CB27+12,CB27+12,Assumptions!$C$27)</f>
        <v>60</v>
      </c>
      <c r="CD27" s="50" t="str">
        <f t="shared" si="9"/>
        <v>Jul</v>
      </c>
      <c r="CE27" s="69">
        <f>IF(Assumptions!$C$27&gt;6,6,Assumptions!$C$27)</f>
        <v>6</v>
      </c>
      <c r="CF27" s="69">
        <f>IF(Assumptions!$C$27&gt;CE27+12,CE27+12,Assumptions!$C$27)</f>
        <v>18</v>
      </c>
      <c r="CG27" s="69">
        <f>IF(Assumptions!$C$27&gt;CF27+12,CF27+12,Assumptions!$C$27)</f>
        <v>30</v>
      </c>
      <c r="CH27" s="69">
        <f>IF(Assumptions!$C$27&gt;CG27+12,CG27+12,Assumptions!$C$27)</f>
        <v>42</v>
      </c>
      <c r="CI27" s="69">
        <f>IF(Assumptions!$C$27&gt;CH27+12,CH27+12,Assumptions!$C$27)</f>
        <v>54</v>
      </c>
      <c r="CJ27" s="69">
        <f>IF(Assumptions!$C$27&gt;CI27+12,CI27+12,Assumptions!$C$27)</f>
        <v>60</v>
      </c>
      <c r="CK27" s="69">
        <f>IF(Assumptions!$C$27&gt;CJ27+12,CJ27+12,Assumptions!$C$27)</f>
        <v>60</v>
      </c>
      <c r="CL27" s="69">
        <f>IF(Assumptions!$C$27&gt;CK27+12,CK27+12,Assumptions!$C$27)</f>
        <v>60</v>
      </c>
    </row>
    <row r="28" spans="1:90" ht="13.7" customHeight="1">
      <c r="A28" s="50" t="str">
        <f t="shared" si="0"/>
        <v>Aug</v>
      </c>
      <c r="B28" s="41">
        <f>IF(Assumptions!$C$27&gt;5,5,Assumptions!$C$27)</f>
        <v>5</v>
      </c>
      <c r="C28" s="41">
        <f>IF(Assumptions!$C$27&gt;B28+12,B28+12,Assumptions!$C$27)</f>
        <v>17</v>
      </c>
      <c r="D28" s="41">
        <f>IF(Assumptions!$C$27&gt;C28+12,C28+12,Assumptions!$C$27)</f>
        <v>29</v>
      </c>
      <c r="E28" s="41">
        <f>IF(Assumptions!$C$27&gt;D28+12,D28+12,Assumptions!$C$27)</f>
        <v>41</v>
      </c>
      <c r="F28" s="41">
        <f>IF(Assumptions!$C$27&gt;E28+12,E28+12,Assumptions!$C$27)</f>
        <v>53</v>
      </c>
      <c r="G28" s="41">
        <f>IF(Assumptions!$C$27&gt;F28+12,F28+12,Assumptions!$C$27)</f>
        <v>60</v>
      </c>
      <c r="H28" s="41">
        <f>IF(Assumptions!$C$27&gt;G28+12,G28+12,Assumptions!$C$27)</f>
        <v>60</v>
      </c>
      <c r="I28" s="41">
        <f>IF(Assumptions!$C$27&gt;H28+12,H28+12,Assumptions!$C$27)</f>
        <v>60</v>
      </c>
      <c r="J28" s="68" t="str">
        <f t="shared" si="1"/>
        <v>Aug</v>
      </c>
      <c r="K28" s="41">
        <f>IF(Assumptions!$C$27&gt;5,5,Assumptions!$C$27)</f>
        <v>5</v>
      </c>
      <c r="L28" s="69">
        <f>IF(Assumptions!$C$27&gt;K28+12,K28+12,Assumptions!$C$27)</f>
        <v>17</v>
      </c>
      <c r="M28" s="69">
        <f>IF(Assumptions!$C$27&gt;L28+12,L28+12,Assumptions!$C$27)</f>
        <v>29</v>
      </c>
      <c r="N28" s="69">
        <f>IF(Assumptions!$C$27&gt;M28+12,M28+12,Assumptions!$C$27)</f>
        <v>41</v>
      </c>
      <c r="O28" s="69">
        <f>IF(Assumptions!$C$27&gt;N28+12,N28+12,Assumptions!$C$27)</f>
        <v>53</v>
      </c>
      <c r="P28" s="69">
        <f>IF(Assumptions!$C$27&gt;O28+12,O28+12,Assumptions!$C$27)</f>
        <v>60</v>
      </c>
      <c r="Q28" s="69">
        <f>IF(Assumptions!$C$27&gt;P28+12,P28+12,Assumptions!$C$27)</f>
        <v>60</v>
      </c>
      <c r="R28" s="69">
        <f>IF(Assumptions!$C$27&gt;Q28+12,Q28+12,Assumptions!$C$27)</f>
        <v>60</v>
      </c>
      <c r="S28" s="50" t="str">
        <f t="shared" si="2"/>
        <v>Aug</v>
      </c>
      <c r="T28" s="69">
        <f>IF(Assumptions!$C$27&gt;5,5,Assumptions!$C$27)</f>
        <v>5</v>
      </c>
      <c r="U28" s="69">
        <f>IF(Assumptions!$C$27&gt;T28+12,T28+12,Assumptions!$C$27)</f>
        <v>17</v>
      </c>
      <c r="V28" s="69">
        <f>IF(Assumptions!$C$27&gt;U28+12,U28+12,Assumptions!$C$27)</f>
        <v>29</v>
      </c>
      <c r="W28" s="69">
        <f>IF(Assumptions!$C$27&gt;V28+12,V28+12,Assumptions!$C$27)</f>
        <v>41</v>
      </c>
      <c r="X28" s="69">
        <f>IF(Assumptions!$C$27&gt;W28+12,W28+12,Assumptions!$C$27)</f>
        <v>53</v>
      </c>
      <c r="Y28" s="69">
        <f>IF(Assumptions!$C$27&gt;X28+12,X28+12,Assumptions!$C$27)</f>
        <v>60</v>
      </c>
      <c r="Z28" s="69">
        <f>IF(Assumptions!$C$27&gt;Y28+12,Y28+12,Assumptions!$C$27)</f>
        <v>60</v>
      </c>
      <c r="AA28" s="69">
        <f>IF(Assumptions!$C$27&gt;Z28+12,Z28+12,Assumptions!$C$27)</f>
        <v>60</v>
      </c>
      <c r="AB28" s="50" t="str">
        <f t="shared" si="3"/>
        <v>Aug</v>
      </c>
      <c r="AC28" s="69">
        <f>IF(Assumptions!$C$27&gt;5,5,Assumptions!$C$27)</f>
        <v>5</v>
      </c>
      <c r="AD28" s="69">
        <f>IF(Assumptions!$C$27&gt;AC28+12,AC28+12,Assumptions!$C$27)</f>
        <v>17</v>
      </c>
      <c r="AE28" s="69">
        <f>IF(Assumptions!$C$27&gt;AD28+12,AD28+12,Assumptions!$C$27)</f>
        <v>29</v>
      </c>
      <c r="AF28" s="69">
        <f>IF(Assumptions!$C$27&gt;AE28+12,AE28+12,Assumptions!$C$27)</f>
        <v>41</v>
      </c>
      <c r="AG28" s="69">
        <f>IF(Assumptions!$C$27&gt;AF28+12,AF28+12,Assumptions!$C$27)</f>
        <v>53</v>
      </c>
      <c r="AH28" s="69">
        <f>IF(Assumptions!$C$27&gt;AG28+12,AG28+12,Assumptions!$C$27)</f>
        <v>60</v>
      </c>
      <c r="AI28" s="69">
        <f>IF(Assumptions!$C$27&gt;AH28+12,AH28+12,Assumptions!$C$27)</f>
        <v>60</v>
      </c>
      <c r="AJ28" s="69">
        <f>IF(Assumptions!$C$27&gt;AI28+12,AI28+12,Assumptions!$C$27)</f>
        <v>60</v>
      </c>
      <c r="AK28" s="50" t="str">
        <f t="shared" si="4"/>
        <v>Aug</v>
      </c>
      <c r="AL28" s="69">
        <f>IF(Assumptions!$C$27&gt;5,5,Assumptions!$C$27)</f>
        <v>5</v>
      </c>
      <c r="AM28" s="69">
        <f>IF(Assumptions!$C$27&gt;AL28+12,AL28+12,Assumptions!$C$27)</f>
        <v>17</v>
      </c>
      <c r="AN28" s="69">
        <f>IF(Assumptions!$C$27&gt;AM28+12,AM28+12,Assumptions!$C$27)</f>
        <v>29</v>
      </c>
      <c r="AO28" s="69">
        <f>IF(Assumptions!$C$27&gt;AN28+12,AN28+12,Assumptions!$C$27)</f>
        <v>41</v>
      </c>
      <c r="AP28" s="69">
        <f>IF(Assumptions!$C$27&gt;AO28+12,AO28+12,Assumptions!$C$27)</f>
        <v>53</v>
      </c>
      <c r="AQ28" s="69">
        <f>IF(Assumptions!$C$27&gt;AP28+12,AP28+12,Assumptions!$C$27)</f>
        <v>60</v>
      </c>
      <c r="AR28" s="69">
        <f>IF(Assumptions!$C$27&gt;AQ28+12,AQ28+12,Assumptions!$C$27)</f>
        <v>60</v>
      </c>
      <c r="AS28" s="69">
        <f>IF(Assumptions!$C$27&gt;AR28+12,AR28+12,Assumptions!$C$27)</f>
        <v>60</v>
      </c>
      <c r="AT28" s="50" t="str">
        <f t="shared" si="5"/>
        <v>Aug</v>
      </c>
      <c r="AU28" s="69">
        <f>IF(Assumptions!$C$27&gt;5,5,Assumptions!$C$27)</f>
        <v>5</v>
      </c>
      <c r="AV28" s="69">
        <f>IF(Assumptions!$C$27&gt;AU28+12,AU28+12,Assumptions!$C$27)</f>
        <v>17</v>
      </c>
      <c r="AW28" s="69">
        <f>IF(Assumptions!$C$27&gt;AV28+12,AV28+12,Assumptions!$C$27)</f>
        <v>29</v>
      </c>
      <c r="AX28" s="69">
        <f>IF(Assumptions!$C$27&gt;AW28+12,AW28+12,Assumptions!$C$27)</f>
        <v>41</v>
      </c>
      <c r="AY28" s="69">
        <f>IF(Assumptions!$C$27&gt;AX28+12,AX28+12,Assumptions!$C$27)</f>
        <v>53</v>
      </c>
      <c r="AZ28" s="69">
        <f>IF(Assumptions!$C$27&gt;AY28+12,AY28+12,Assumptions!$C$27)</f>
        <v>60</v>
      </c>
      <c r="BA28" s="69">
        <f>IF(Assumptions!$C$27&gt;AZ28+12,AZ28+12,Assumptions!$C$27)</f>
        <v>60</v>
      </c>
      <c r="BB28" s="69">
        <f>IF(Assumptions!$C$27&gt;BA28+12,BA28+12,Assumptions!$C$27)</f>
        <v>60</v>
      </c>
      <c r="BC28" s="50" t="str">
        <f t="shared" si="6"/>
        <v>Aug</v>
      </c>
      <c r="BD28" s="69">
        <f>IF(Assumptions!$C$27&gt;5,5,Assumptions!$C$27)</f>
        <v>5</v>
      </c>
      <c r="BE28" s="69">
        <f>IF(Assumptions!$C$27&gt;BD28+12,BD28+12,Assumptions!$C$27)</f>
        <v>17</v>
      </c>
      <c r="BF28" s="69">
        <f>IF(Assumptions!$C$27&gt;BE28+12,BE28+12,Assumptions!$C$27)</f>
        <v>29</v>
      </c>
      <c r="BG28" s="69">
        <f>IF(Assumptions!$C$27&gt;BF28+12,BF28+12,Assumptions!$C$27)</f>
        <v>41</v>
      </c>
      <c r="BH28" s="69">
        <f>IF(Assumptions!$C$27&gt;BG28+12,BG28+12,Assumptions!$C$27)</f>
        <v>53</v>
      </c>
      <c r="BI28" s="69">
        <f>IF(Assumptions!$C$27&gt;BH28+12,BH28+12,Assumptions!$C$27)</f>
        <v>60</v>
      </c>
      <c r="BJ28" s="69">
        <f>IF(Assumptions!$C$27&gt;BI28+12,BI28+12,Assumptions!$C$27)</f>
        <v>60</v>
      </c>
      <c r="BK28" s="69">
        <f>IF(Assumptions!$C$27&gt;BJ28+12,BJ28+12,Assumptions!$C$27)</f>
        <v>60</v>
      </c>
      <c r="BL28" s="50" t="str">
        <f t="shared" si="7"/>
        <v>Aug</v>
      </c>
      <c r="BM28" s="69">
        <f>IF(Assumptions!$C$27&gt;5,5,Assumptions!$C$27)</f>
        <v>5</v>
      </c>
      <c r="BN28" s="69">
        <f>IF(Assumptions!$C$27&gt;BM28+12,BM28+12,Assumptions!$C$27)</f>
        <v>17</v>
      </c>
      <c r="BO28" s="69">
        <f>IF(Assumptions!$C$27&gt;BN28+12,BN28+12,Assumptions!$C$27)</f>
        <v>29</v>
      </c>
      <c r="BP28" s="69">
        <f>IF(Assumptions!$C$27&gt;BO28+12,BO28+12,Assumptions!$C$27)</f>
        <v>41</v>
      </c>
      <c r="BQ28" s="69">
        <f>IF(Assumptions!$C$27&gt;BP28+12,BP28+12,Assumptions!$C$27)</f>
        <v>53</v>
      </c>
      <c r="BR28" s="69">
        <f>IF(Assumptions!$C$27&gt;BQ28+12,BQ28+12,Assumptions!$C$27)</f>
        <v>60</v>
      </c>
      <c r="BS28" s="69">
        <f>IF(Assumptions!$C$27&gt;BR28+12,BR28+12,Assumptions!$C$27)</f>
        <v>60</v>
      </c>
      <c r="BT28" s="69">
        <f>IF(Assumptions!$C$27&gt;BS28+12,BS28+12,Assumptions!$C$27)</f>
        <v>60</v>
      </c>
      <c r="BU28" s="50" t="str">
        <f t="shared" si="8"/>
        <v>Aug</v>
      </c>
      <c r="BV28" s="69">
        <f>IF(Assumptions!$C$27&gt;5,5,Assumptions!$C$27)</f>
        <v>5</v>
      </c>
      <c r="BW28" s="69">
        <f>IF(Assumptions!$C$27&gt;BV28+12,BV28+12,Assumptions!$C$27)</f>
        <v>17</v>
      </c>
      <c r="BX28" s="69">
        <f>IF(Assumptions!$C$27&gt;BW28+12,BW28+12,Assumptions!$C$27)</f>
        <v>29</v>
      </c>
      <c r="BY28" s="69">
        <f>IF(Assumptions!$C$27&gt;BX28+12,BX28+12,Assumptions!$C$27)</f>
        <v>41</v>
      </c>
      <c r="BZ28" s="69">
        <f>IF(Assumptions!$C$27&gt;BY28+12,BY28+12,Assumptions!$C$27)</f>
        <v>53</v>
      </c>
      <c r="CA28" s="69">
        <f>IF(Assumptions!$C$27&gt;BZ28+12,BZ28+12,Assumptions!$C$27)</f>
        <v>60</v>
      </c>
      <c r="CB28" s="69">
        <f>IF(Assumptions!$C$27&gt;CA28+12,CA28+12,Assumptions!$C$27)</f>
        <v>60</v>
      </c>
      <c r="CC28" s="69">
        <f>IF(Assumptions!$C$27&gt;CB28+12,CB28+12,Assumptions!$C$27)</f>
        <v>60</v>
      </c>
      <c r="CD28" s="50" t="str">
        <f t="shared" si="9"/>
        <v>Aug</v>
      </c>
      <c r="CE28" s="69">
        <f>IF(Assumptions!$C$27&gt;5,5,Assumptions!$C$27)</f>
        <v>5</v>
      </c>
      <c r="CF28" s="69">
        <f>IF(Assumptions!$C$27&gt;CE28+12,CE28+12,Assumptions!$C$27)</f>
        <v>17</v>
      </c>
      <c r="CG28" s="69">
        <f>IF(Assumptions!$C$27&gt;CF28+12,CF28+12,Assumptions!$C$27)</f>
        <v>29</v>
      </c>
      <c r="CH28" s="69">
        <f>IF(Assumptions!$C$27&gt;CG28+12,CG28+12,Assumptions!$C$27)</f>
        <v>41</v>
      </c>
      <c r="CI28" s="69">
        <f>IF(Assumptions!$C$27&gt;CH28+12,CH28+12,Assumptions!$C$27)</f>
        <v>53</v>
      </c>
      <c r="CJ28" s="69">
        <f>IF(Assumptions!$C$27&gt;CI28+12,CI28+12,Assumptions!$C$27)</f>
        <v>60</v>
      </c>
      <c r="CK28" s="69">
        <f>IF(Assumptions!$C$27&gt;CJ28+12,CJ28+12,Assumptions!$C$27)</f>
        <v>60</v>
      </c>
      <c r="CL28" s="69">
        <f>IF(Assumptions!$C$27&gt;CK28+12,CK28+12,Assumptions!$C$27)</f>
        <v>60</v>
      </c>
    </row>
    <row r="29" spans="1:90" ht="13.7" customHeight="1">
      <c r="A29" s="50" t="str">
        <f t="shared" si="0"/>
        <v>Sep</v>
      </c>
      <c r="B29" s="41">
        <f>IF(Assumptions!$C$27&gt;4,4,Assumptions!$C$27)</f>
        <v>4</v>
      </c>
      <c r="C29" s="41">
        <f>IF(Assumptions!$C$27&gt;B29+12,B29+12,Assumptions!$C$27)</f>
        <v>16</v>
      </c>
      <c r="D29" s="41">
        <f>IF(Assumptions!$C$27&gt;C29+12,C29+12,Assumptions!$C$27)</f>
        <v>28</v>
      </c>
      <c r="E29" s="41">
        <f>IF(Assumptions!$C$27&gt;D29+12,D29+12,Assumptions!$C$27)</f>
        <v>40</v>
      </c>
      <c r="F29" s="41">
        <f>IF(Assumptions!$C$27&gt;E29+12,E29+12,Assumptions!$C$27)</f>
        <v>52</v>
      </c>
      <c r="G29" s="41">
        <f>IF(Assumptions!$C$27&gt;F29+12,F29+12,Assumptions!$C$27)</f>
        <v>60</v>
      </c>
      <c r="H29" s="41">
        <f>IF(Assumptions!$C$27&gt;G29+12,G29+12,Assumptions!$C$27)</f>
        <v>60</v>
      </c>
      <c r="I29" s="41">
        <f>IF(Assumptions!$C$27&gt;H29+12,H29+12,Assumptions!$C$27)</f>
        <v>60</v>
      </c>
      <c r="J29" s="68" t="str">
        <f t="shared" si="1"/>
        <v>Sep</v>
      </c>
      <c r="K29" s="41">
        <f>IF(Assumptions!$C$27&gt;4,4,Assumptions!$C$27)</f>
        <v>4</v>
      </c>
      <c r="L29" s="69">
        <f>IF(Assumptions!$C$27&gt;K29+12,K29+12,Assumptions!$C$27)</f>
        <v>16</v>
      </c>
      <c r="M29" s="69">
        <f>IF(Assumptions!$C$27&gt;L29+12,L29+12,Assumptions!$C$27)</f>
        <v>28</v>
      </c>
      <c r="N29" s="69">
        <f>IF(Assumptions!$C$27&gt;M29+12,M29+12,Assumptions!$C$27)</f>
        <v>40</v>
      </c>
      <c r="O29" s="69">
        <f>IF(Assumptions!$C$27&gt;N29+12,N29+12,Assumptions!$C$27)</f>
        <v>52</v>
      </c>
      <c r="P29" s="69">
        <f>IF(Assumptions!$C$27&gt;O29+12,O29+12,Assumptions!$C$27)</f>
        <v>60</v>
      </c>
      <c r="Q29" s="69">
        <f>IF(Assumptions!$C$27&gt;P29+12,P29+12,Assumptions!$C$27)</f>
        <v>60</v>
      </c>
      <c r="R29" s="69">
        <f>IF(Assumptions!$C$27&gt;Q29+12,Q29+12,Assumptions!$C$27)</f>
        <v>60</v>
      </c>
      <c r="S29" s="50" t="str">
        <f t="shared" si="2"/>
        <v>Sep</v>
      </c>
      <c r="T29" s="69">
        <f>IF(Assumptions!$C$27&gt;4,4,Assumptions!$C$27)</f>
        <v>4</v>
      </c>
      <c r="U29" s="69">
        <f>IF(Assumptions!$C$27&gt;T29+12,T29+12,Assumptions!$C$27)</f>
        <v>16</v>
      </c>
      <c r="V29" s="69">
        <f>IF(Assumptions!$C$27&gt;U29+12,U29+12,Assumptions!$C$27)</f>
        <v>28</v>
      </c>
      <c r="W29" s="69">
        <f>IF(Assumptions!$C$27&gt;V29+12,V29+12,Assumptions!$C$27)</f>
        <v>40</v>
      </c>
      <c r="X29" s="69">
        <f>IF(Assumptions!$C$27&gt;W29+12,W29+12,Assumptions!$C$27)</f>
        <v>52</v>
      </c>
      <c r="Y29" s="69">
        <f>IF(Assumptions!$C$27&gt;X29+12,X29+12,Assumptions!$C$27)</f>
        <v>60</v>
      </c>
      <c r="Z29" s="69">
        <f>IF(Assumptions!$C$27&gt;Y29+12,Y29+12,Assumptions!$C$27)</f>
        <v>60</v>
      </c>
      <c r="AA29" s="69">
        <f>IF(Assumptions!$C$27&gt;Z29+12,Z29+12,Assumptions!$C$27)</f>
        <v>60</v>
      </c>
      <c r="AB29" s="50" t="str">
        <f t="shared" si="3"/>
        <v>Sep</v>
      </c>
      <c r="AC29" s="69">
        <f>IF(Assumptions!$C$27&gt;4,4,Assumptions!$C$27)</f>
        <v>4</v>
      </c>
      <c r="AD29" s="69">
        <f>IF(Assumptions!$C$27&gt;AC29+12,AC29+12,Assumptions!$C$27)</f>
        <v>16</v>
      </c>
      <c r="AE29" s="69">
        <f>IF(Assumptions!$C$27&gt;AD29+12,AD29+12,Assumptions!$C$27)</f>
        <v>28</v>
      </c>
      <c r="AF29" s="69">
        <f>IF(Assumptions!$C$27&gt;AE29+12,AE29+12,Assumptions!$C$27)</f>
        <v>40</v>
      </c>
      <c r="AG29" s="69">
        <f>IF(Assumptions!$C$27&gt;AF29+12,AF29+12,Assumptions!$C$27)</f>
        <v>52</v>
      </c>
      <c r="AH29" s="69">
        <f>IF(Assumptions!$C$27&gt;AG29+12,AG29+12,Assumptions!$C$27)</f>
        <v>60</v>
      </c>
      <c r="AI29" s="69">
        <f>IF(Assumptions!$C$27&gt;AH29+12,AH29+12,Assumptions!$C$27)</f>
        <v>60</v>
      </c>
      <c r="AJ29" s="69">
        <f>IF(Assumptions!$C$27&gt;AI29+12,AI29+12,Assumptions!$C$27)</f>
        <v>60</v>
      </c>
      <c r="AK29" s="50" t="str">
        <f t="shared" si="4"/>
        <v>Sep</v>
      </c>
      <c r="AL29" s="69">
        <f>IF(Assumptions!$C$27&gt;4,4,Assumptions!$C$27)</f>
        <v>4</v>
      </c>
      <c r="AM29" s="69">
        <f>IF(Assumptions!$C$27&gt;AL29+12,AL29+12,Assumptions!$C$27)</f>
        <v>16</v>
      </c>
      <c r="AN29" s="69">
        <f>IF(Assumptions!$C$27&gt;AM29+12,AM29+12,Assumptions!$C$27)</f>
        <v>28</v>
      </c>
      <c r="AO29" s="69">
        <f>IF(Assumptions!$C$27&gt;AN29+12,AN29+12,Assumptions!$C$27)</f>
        <v>40</v>
      </c>
      <c r="AP29" s="69">
        <f>IF(Assumptions!$C$27&gt;AO29+12,AO29+12,Assumptions!$C$27)</f>
        <v>52</v>
      </c>
      <c r="AQ29" s="69">
        <f>IF(Assumptions!$C$27&gt;AP29+12,AP29+12,Assumptions!$C$27)</f>
        <v>60</v>
      </c>
      <c r="AR29" s="69">
        <f>IF(Assumptions!$C$27&gt;AQ29+12,AQ29+12,Assumptions!$C$27)</f>
        <v>60</v>
      </c>
      <c r="AS29" s="69">
        <f>IF(Assumptions!$C$27&gt;AR29+12,AR29+12,Assumptions!$C$27)</f>
        <v>60</v>
      </c>
      <c r="AT29" s="50" t="str">
        <f t="shared" si="5"/>
        <v>Sep</v>
      </c>
      <c r="AU29" s="69">
        <f>IF(Assumptions!$C$27&gt;4,4,Assumptions!$C$27)</f>
        <v>4</v>
      </c>
      <c r="AV29" s="69">
        <f>IF(Assumptions!$C$27&gt;AU29+12,AU29+12,Assumptions!$C$27)</f>
        <v>16</v>
      </c>
      <c r="AW29" s="69">
        <f>IF(Assumptions!$C$27&gt;AV29+12,AV29+12,Assumptions!$C$27)</f>
        <v>28</v>
      </c>
      <c r="AX29" s="69">
        <f>IF(Assumptions!$C$27&gt;AW29+12,AW29+12,Assumptions!$C$27)</f>
        <v>40</v>
      </c>
      <c r="AY29" s="69">
        <f>IF(Assumptions!$C$27&gt;AX29+12,AX29+12,Assumptions!$C$27)</f>
        <v>52</v>
      </c>
      <c r="AZ29" s="69">
        <f>IF(Assumptions!$C$27&gt;AY29+12,AY29+12,Assumptions!$C$27)</f>
        <v>60</v>
      </c>
      <c r="BA29" s="69">
        <f>IF(Assumptions!$C$27&gt;AZ29+12,AZ29+12,Assumptions!$C$27)</f>
        <v>60</v>
      </c>
      <c r="BB29" s="69">
        <f>IF(Assumptions!$C$27&gt;BA29+12,BA29+12,Assumptions!$C$27)</f>
        <v>60</v>
      </c>
      <c r="BC29" s="50" t="str">
        <f t="shared" si="6"/>
        <v>Sep</v>
      </c>
      <c r="BD29" s="69">
        <f>IF(Assumptions!$C$27&gt;4,4,Assumptions!$C$27)</f>
        <v>4</v>
      </c>
      <c r="BE29" s="69">
        <f>IF(Assumptions!$C$27&gt;BD29+12,BD29+12,Assumptions!$C$27)</f>
        <v>16</v>
      </c>
      <c r="BF29" s="69">
        <f>IF(Assumptions!$C$27&gt;BE29+12,BE29+12,Assumptions!$C$27)</f>
        <v>28</v>
      </c>
      <c r="BG29" s="69">
        <f>IF(Assumptions!$C$27&gt;BF29+12,BF29+12,Assumptions!$C$27)</f>
        <v>40</v>
      </c>
      <c r="BH29" s="69">
        <f>IF(Assumptions!$C$27&gt;BG29+12,BG29+12,Assumptions!$C$27)</f>
        <v>52</v>
      </c>
      <c r="BI29" s="69">
        <f>IF(Assumptions!$C$27&gt;BH29+12,BH29+12,Assumptions!$C$27)</f>
        <v>60</v>
      </c>
      <c r="BJ29" s="69">
        <f>IF(Assumptions!$C$27&gt;BI29+12,BI29+12,Assumptions!$C$27)</f>
        <v>60</v>
      </c>
      <c r="BK29" s="69">
        <f>IF(Assumptions!$C$27&gt;BJ29+12,BJ29+12,Assumptions!$C$27)</f>
        <v>60</v>
      </c>
      <c r="BL29" s="50" t="str">
        <f t="shared" si="7"/>
        <v>Sep</v>
      </c>
      <c r="BM29" s="69">
        <f>IF(Assumptions!$C$27&gt;4,4,Assumptions!$C$27)</f>
        <v>4</v>
      </c>
      <c r="BN29" s="69">
        <f>IF(Assumptions!$C$27&gt;BM29+12,BM29+12,Assumptions!$C$27)</f>
        <v>16</v>
      </c>
      <c r="BO29" s="69">
        <f>IF(Assumptions!$C$27&gt;BN29+12,BN29+12,Assumptions!$C$27)</f>
        <v>28</v>
      </c>
      <c r="BP29" s="69">
        <f>IF(Assumptions!$C$27&gt;BO29+12,BO29+12,Assumptions!$C$27)</f>
        <v>40</v>
      </c>
      <c r="BQ29" s="69">
        <f>IF(Assumptions!$C$27&gt;BP29+12,BP29+12,Assumptions!$C$27)</f>
        <v>52</v>
      </c>
      <c r="BR29" s="69">
        <f>IF(Assumptions!$C$27&gt;BQ29+12,BQ29+12,Assumptions!$C$27)</f>
        <v>60</v>
      </c>
      <c r="BS29" s="69">
        <f>IF(Assumptions!$C$27&gt;BR29+12,BR29+12,Assumptions!$C$27)</f>
        <v>60</v>
      </c>
      <c r="BT29" s="69">
        <f>IF(Assumptions!$C$27&gt;BS29+12,BS29+12,Assumptions!$C$27)</f>
        <v>60</v>
      </c>
      <c r="BU29" s="50" t="str">
        <f t="shared" si="8"/>
        <v>Sep</v>
      </c>
      <c r="BV29" s="69">
        <f>IF(Assumptions!$C$27&gt;4,4,Assumptions!$C$27)</f>
        <v>4</v>
      </c>
      <c r="BW29" s="69">
        <f>IF(Assumptions!$C$27&gt;BV29+12,BV29+12,Assumptions!$C$27)</f>
        <v>16</v>
      </c>
      <c r="BX29" s="69">
        <f>IF(Assumptions!$C$27&gt;BW29+12,BW29+12,Assumptions!$C$27)</f>
        <v>28</v>
      </c>
      <c r="BY29" s="69">
        <f>IF(Assumptions!$C$27&gt;BX29+12,BX29+12,Assumptions!$C$27)</f>
        <v>40</v>
      </c>
      <c r="BZ29" s="69">
        <f>IF(Assumptions!$C$27&gt;BY29+12,BY29+12,Assumptions!$C$27)</f>
        <v>52</v>
      </c>
      <c r="CA29" s="69">
        <f>IF(Assumptions!$C$27&gt;BZ29+12,BZ29+12,Assumptions!$C$27)</f>
        <v>60</v>
      </c>
      <c r="CB29" s="69">
        <f>IF(Assumptions!$C$27&gt;CA29+12,CA29+12,Assumptions!$C$27)</f>
        <v>60</v>
      </c>
      <c r="CC29" s="69">
        <f>IF(Assumptions!$C$27&gt;CB29+12,CB29+12,Assumptions!$C$27)</f>
        <v>60</v>
      </c>
      <c r="CD29" s="50" t="str">
        <f t="shared" si="9"/>
        <v>Sep</v>
      </c>
      <c r="CE29" s="69">
        <f>IF(Assumptions!$C$27&gt;4,4,Assumptions!$C$27)</f>
        <v>4</v>
      </c>
      <c r="CF29" s="69">
        <f>IF(Assumptions!$C$27&gt;CE29+12,CE29+12,Assumptions!$C$27)</f>
        <v>16</v>
      </c>
      <c r="CG29" s="69">
        <f>IF(Assumptions!$C$27&gt;CF29+12,CF29+12,Assumptions!$C$27)</f>
        <v>28</v>
      </c>
      <c r="CH29" s="69">
        <f>IF(Assumptions!$C$27&gt;CG29+12,CG29+12,Assumptions!$C$27)</f>
        <v>40</v>
      </c>
      <c r="CI29" s="69">
        <f>IF(Assumptions!$C$27&gt;CH29+12,CH29+12,Assumptions!$C$27)</f>
        <v>52</v>
      </c>
      <c r="CJ29" s="69">
        <f>IF(Assumptions!$C$27&gt;CI29+12,CI29+12,Assumptions!$C$27)</f>
        <v>60</v>
      </c>
      <c r="CK29" s="69">
        <f>IF(Assumptions!$C$27&gt;CJ29+12,CJ29+12,Assumptions!$C$27)</f>
        <v>60</v>
      </c>
      <c r="CL29" s="69">
        <f>IF(Assumptions!$C$27&gt;CK29+12,CK29+12,Assumptions!$C$27)</f>
        <v>60</v>
      </c>
    </row>
    <row r="30" spans="1:90" ht="13.7" customHeight="1">
      <c r="A30" s="50" t="str">
        <f t="shared" si="0"/>
        <v>Oct</v>
      </c>
      <c r="B30" s="41">
        <f>IF(Assumptions!$C$27&gt;3,3,Assumptions!$C$27)</f>
        <v>3</v>
      </c>
      <c r="C30" s="41">
        <f>IF(Assumptions!$C$27&gt;B30+12,B30+12,Assumptions!$C$27)</f>
        <v>15</v>
      </c>
      <c r="D30" s="41">
        <f>IF(Assumptions!$C$27&gt;C30+12,C30+12,Assumptions!$C$27)</f>
        <v>27</v>
      </c>
      <c r="E30" s="41">
        <f>IF(Assumptions!$C$27&gt;D30+12,D30+12,Assumptions!$C$27)</f>
        <v>39</v>
      </c>
      <c r="F30" s="41">
        <f>IF(Assumptions!$C$27&gt;E30+12,E30+12,Assumptions!$C$27)</f>
        <v>51</v>
      </c>
      <c r="G30" s="41">
        <f>IF(Assumptions!$C$27&gt;F30+12,F30+12,Assumptions!$C$27)</f>
        <v>60</v>
      </c>
      <c r="H30" s="41">
        <f>IF(Assumptions!$C$27&gt;G30+12,G30+12,Assumptions!$C$27)</f>
        <v>60</v>
      </c>
      <c r="I30" s="41">
        <f>IF(Assumptions!$C$27&gt;H30+12,H30+12,Assumptions!$C$27)</f>
        <v>60</v>
      </c>
      <c r="J30" s="68" t="str">
        <f t="shared" si="1"/>
        <v>Oct</v>
      </c>
      <c r="K30" s="41">
        <f>IF(Assumptions!$C$27&gt;3,3,Assumptions!$C$27)</f>
        <v>3</v>
      </c>
      <c r="L30" s="69">
        <f>IF(Assumptions!$C$27&gt;K30+12,K30+12,Assumptions!$C$27)</f>
        <v>15</v>
      </c>
      <c r="M30" s="69">
        <f>IF(Assumptions!$C$27&gt;L30+12,L30+12,Assumptions!$C$27)</f>
        <v>27</v>
      </c>
      <c r="N30" s="69">
        <f>IF(Assumptions!$C$27&gt;M30+12,M30+12,Assumptions!$C$27)</f>
        <v>39</v>
      </c>
      <c r="O30" s="69">
        <f>IF(Assumptions!$C$27&gt;N30+12,N30+12,Assumptions!$C$27)</f>
        <v>51</v>
      </c>
      <c r="P30" s="69">
        <f>IF(Assumptions!$C$27&gt;O30+12,O30+12,Assumptions!$C$27)</f>
        <v>60</v>
      </c>
      <c r="Q30" s="69">
        <f>IF(Assumptions!$C$27&gt;P30+12,P30+12,Assumptions!$C$27)</f>
        <v>60</v>
      </c>
      <c r="R30" s="69">
        <f>IF(Assumptions!$C$27&gt;Q30+12,Q30+12,Assumptions!$C$27)</f>
        <v>60</v>
      </c>
      <c r="S30" s="50" t="str">
        <f t="shared" si="2"/>
        <v>Oct</v>
      </c>
      <c r="T30" s="69">
        <f>IF(Assumptions!$C$27&gt;3,3,Assumptions!$C$27)</f>
        <v>3</v>
      </c>
      <c r="U30" s="69">
        <f>IF(Assumptions!$C$27&gt;T30+12,T30+12,Assumptions!$C$27)</f>
        <v>15</v>
      </c>
      <c r="V30" s="69">
        <f>IF(Assumptions!$C$27&gt;U30+12,U30+12,Assumptions!$C$27)</f>
        <v>27</v>
      </c>
      <c r="W30" s="69">
        <f>IF(Assumptions!$C$27&gt;V30+12,V30+12,Assumptions!$C$27)</f>
        <v>39</v>
      </c>
      <c r="X30" s="69">
        <f>IF(Assumptions!$C$27&gt;W30+12,W30+12,Assumptions!$C$27)</f>
        <v>51</v>
      </c>
      <c r="Y30" s="69">
        <f>IF(Assumptions!$C$27&gt;X30+12,X30+12,Assumptions!$C$27)</f>
        <v>60</v>
      </c>
      <c r="Z30" s="69">
        <f>IF(Assumptions!$C$27&gt;Y30+12,Y30+12,Assumptions!$C$27)</f>
        <v>60</v>
      </c>
      <c r="AA30" s="69">
        <f>IF(Assumptions!$C$27&gt;Z30+12,Z30+12,Assumptions!$C$27)</f>
        <v>60</v>
      </c>
      <c r="AB30" s="50" t="str">
        <f t="shared" si="3"/>
        <v>Oct</v>
      </c>
      <c r="AC30" s="69">
        <f>IF(Assumptions!$C$27&gt;3,3,Assumptions!$C$27)</f>
        <v>3</v>
      </c>
      <c r="AD30" s="69">
        <f>IF(Assumptions!$C$27&gt;AC30+12,AC30+12,Assumptions!$C$27)</f>
        <v>15</v>
      </c>
      <c r="AE30" s="69">
        <f>IF(Assumptions!$C$27&gt;AD30+12,AD30+12,Assumptions!$C$27)</f>
        <v>27</v>
      </c>
      <c r="AF30" s="69">
        <f>IF(Assumptions!$C$27&gt;AE30+12,AE30+12,Assumptions!$C$27)</f>
        <v>39</v>
      </c>
      <c r="AG30" s="69">
        <f>IF(Assumptions!$C$27&gt;AF30+12,AF30+12,Assumptions!$C$27)</f>
        <v>51</v>
      </c>
      <c r="AH30" s="69">
        <f>IF(Assumptions!$C$27&gt;AG30+12,AG30+12,Assumptions!$C$27)</f>
        <v>60</v>
      </c>
      <c r="AI30" s="69">
        <f>IF(Assumptions!$C$27&gt;AH30+12,AH30+12,Assumptions!$C$27)</f>
        <v>60</v>
      </c>
      <c r="AJ30" s="69">
        <f>IF(Assumptions!$C$27&gt;AI30+12,AI30+12,Assumptions!$C$27)</f>
        <v>60</v>
      </c>
      <c r="AK30" s="50" t="str">
        <f t="shared" si="4"/>
        <v>Oct</v>
      </c>
      <c r="AL30" s="69">
        <f>IF(Assumptions!$C$27&gt;3,3,Assumptions!$C$27)</f>
        <v>3</v>
      </c>
      <c r="AM30" s="69">
        <f>IF(Assumptions!$C$27&gt;AL30+12,AL30+12,Assumptions!$C$27)</f>
        <v>15</v>
      </c>
      <c r="AN30" s="69">
        <f>IF(Assumptions!$C$27&gt;AM30+12,AM30+12,Assumptions!$C$27)</f>
        <v>27</v>
      </c>
      <c r="AO30" s="69">
        <f>IF(Assumptions!$C$27&gt;AN30+12,AN30+12,Assumptions!$C$27)</f>
        <v>39</v>
      </c>
      <c r="AP30" s="69">
        <f>IF(Assumptions!$C$27&gt;AO30+12,AO30+12,Assumptions!$C$27)</f>
        <v>51</v>
      </c>
      <c r="AQ30" s="69">
        <f>IF(Assumptions!$C$27&gt;AP30+12,AP30+12,Assumptions!$C$27)</f>
        <v>60</v>
      </c>
      <c r="AR30" s="69">
        <f>IF(Assumptions!$C$27&gt;AQ30+12,AQ30+12,Assumptions!$C$27)</f>
        <v>60</v>
      </c>
      <c r="AS30" s="69">
        <f>IF(Assumptions!$C$27&gt;AR30+12,AR30+12,Assumptions!$C$27)</f>
        <v>60</v>
      </c>
      <c r="AT30" s="50" t="str">
        <f t="shared" si="5"/>
        <v>Oct</v>
      </c>
      <c r="AU30" s="69">
        <f>IF(Assumptions!$C$27&gt;3,3,Assumptions!$C$27)</f>
        <v>3</v>
      </c>
      <c r="AV30" s="69">
        <f>IF(Assumptions!$C$27&gt;AU30+12,AU30+12,Assumptions!$C$27)</f>
        <v>15</v>
      </c>
      <c r="AW30" s="69">
        <f>IF(Assumptions!$C$27&gt;AV30+12,AV30+12,Assumptions!$C$27)</f>
        <v>27</v>
      </c>
      <c r="AX30" s="69">
        <f>IF(Assumptions!$C$27&gt;AW30+12,AW30+12,Assumptions!$C$27)</f>
        <v>39</v>
      </c>
      <c r="AY30" s="69">
        <f>IF(Assumptions!$C$27&gt;AX30+12,AX30+12,Assumptions!$C$27)</f>
        <v>51</v>
      </c>
      <c r="AZ30" s="69">
        <f>IF(Assumptions!$C$27&gt;AY30+12,AY30+12,Assumptions!$C$27)</f>
        <v>60</v>
      </c>
      <c r="BA30" s="69">
        <f>IF(Assumptions!$C$27&gt;AZ30+12,AZ30+12,Assumptions!$C$27)</f>
        <v>60</v>
      </c>
      <c r="BB30" s="69">
        <f>IF(Assumptions!$C$27&gt;BA30+12,BA30+12,Assumptions!$C$27)</f>
        <v>60</v>
      </c>
      <c r="BC30" s="50" t="str">
        <f t="shared" si="6"/>
        <v>Oct</v>
      </c>
      <c r="BD30" s="69">
        <f>IF(Assumptions!$C$27&gt;3,3,Assumptions!$C$27)</f>
        <v>3</v>
      </c>
      <c r="BE30" s="69">
        <f>IF(Assumptions!$C$27&gt;BD30+12,BD30+12,Assumptions!$C$27)</f>
        <v>15</v>
      </c>
      <c r="BF30" s="69">
        <f>IF(Assumptions!$C$27&gt;BE30+12,BE30+12,Assumptions!$C$27)</f>
        <v>27</v>
      </c>
      <c r="BG30" s="69">
        <f>IF(Assumptions!$C$27&gt;BF30+12,BF30+12,Assumptions!$C$27)</f>
        <v>39</v>
      </c>
      <c r="BH30" s="69">
        <f>IF(Assumptions!$C$27&gt;BG30+12,BG30+12,Assumptions!$C$27)</f>
        <v>51</v>
      </c>
      <c r="BI30" s="69">
        <f>IF(Assumptions!$C$27&gt;BH30+12,BH30+12,Assumptions!$C$27)</f>
        <v>60</v>
      </c>
      <c r="BJ30" s="69">
        <f>IF(Assumptions!$C$27&gt;BI30+12,BI30+12,Assumptions!$C$27)</f>
        <v>60</v>
      </c>
      <c r="BK30" s="69">
        <f>IF(Assumptions!$C$27&gt;BJ30+12,BJ30+12,Assumptions!$C$27)</f>
        <v>60</v>
      </c>
      <c r="BL30" s="50" t="str">
        <f t="shared" si="7"/>
        <v>Oct</v>
      </c>
      <c r="BM30" s="69">
        <f>IF(Assumptions!$C$27&gt;3,3,Assumptions!$C$27)</f>
        <v>3</v>
      </c>
      <c r="BN30" s="69">
        <f>IF(Assumptions!$C$27&gt;BM30+12,BM30+12,Assumptions!$C$27)</f>
        <v>15</v>
      </c>
      <c r="BO30" s="69">
        <f>IF(Assumptions!$C$27&gt;BN30+12,BN30+12,Assumptions!$C$27)</f>
        <v>27</v>
      </c>
      <c r="BP30" s="69">
        <f>IF(Assumptions!$C$27&gt;BO30+12,BO30+12,Assumptions!$C$27)</f>
        <v>39</v>
      </c>
      <c r="BQ30" s="69">
        <f>IF(Assumptions!$C$27&gt;BP30+12,BP30+12,Assumptions!$C$27)</f>
        <v>51</v>
      </c>
      <c r="BR30" s="69">
        <f>IF(Assumptions!$C$27&gt;BQ30+12,BQ30+12,Assumptions!$C$27)</f>
        <v>60</v>
      </c>
      <c r="BS30" s="69">
        <f>IF(Assumptions!$C$27&gt;BR30+12,BR30+12,Assumptions!$C$27)</f>
        <v>60</v>
      </c>
      <c r="BT30" s="69">
        <f>IF(Assumptions!$C$27&gt;BS30+12,BS30+12,Assumptions!$C$27)</f>
        <v>60</v>
      </c>
      <c r="BU30" s="50" t="str">
        <f t="shared" si="8"/>
        <v>Oct</v>
      </c>
      <c r="BV30" s="69">
        <f>IF(Assumptions!$C$27&gt;3,3,Assumptions!$C$27)</f>
        <v>3</v>
      </c>
      <c r="BW30" s="69">
        <f>IF(Assumptions!$C$27&gt;BV30+12,BV30+12,Assumptions!$C$27)</f>
        <v>15</v>
      </c>
      <c r="BX30" s="69">
        <f>IF(Assumptions!$C$27&gt;BW30+12,BW30+12,Assumptions!$C$27)</f>
        <v>27</v>
      </c>
      <c r="BY30" s="69">
        <f>IF(Assumptions!$C$27&gt;BX30+12,BX30+12,Assumptions!$C$27)</f>
        <v>39</v>
      </c>
      <c r="BZ30" s="69">
        <f>IF(Assumptions!$C$27&gt;BY30+12,BY30+12,Assumptions!$C$27)</f>
        <v>51</v>
      </c>
      <c r="CA30" s="69">
        <f>IF(Assumptions!$C$27&gt;BZ30+12,BZ30+12,Assumptions!$C$27)</f>
        <v>60</v>
      </c>
      <c r="CB30" s="69">
        <f>IF(Assumptions!$C$27&gt;CA30+12,CA30+12,Assumptions!$C$27)</f>
        <v>60</v>
      </c>
      <c r="CC30" s="69">
        <f>IF(Assumptions!$C$27&gt;CB30+12,CB30+12,Assumptions!$C$27)</f>
        <v>60</v>
      </c>
      <c r="CD30" s="50" t="str">
        <f t="shared" si="9"/>
        <v>Oct</v>
      </c>
      <c r="CE30" s="69">
        <f>IF(Assumptions!$C$27&gt;3,3,Assumptions!$C$27)</f>
        <v>3</v>
      </c>
      <c r="CF30" s="69">
        <f>IF(Assumptions!$C$27&gt;CE30+12,CE30+12,Assumptions!$C$27)</f>
        <v>15</v>
      </c>
      <c r="CG30" s="69">
        <f>IF(Assumptions!$C$27&gt;CF30+12,CF30+12,Assumptions!$C$27)</f>
        <v>27</v>
      </c>
      <c r="CH30" s="69">
        <f>IF(Assumptions!$C$27&gt;CG30+12,CG30+12,Assumptions!$C$27)</f>
        <v>39</v>
      </c>
      <c r="CI30" s="69">
        <f>IF(Assumptions!$C$27&gt;CH30+12,CH30+12,Assumptions!$C$27)</f>
        <v>51</v>
      </c>
      <c r="CJ30" s="69">
        <f>IF(Assumptions!$C$27&gt;CI30+12,CI30+12,Assumptions!$C$27)</f>
        <v>60</v>
      </c>
      <c r="CK30" s="69">
        <f>IF(Assumptions!$C$27&gt;CJ30+12,CJ30+12,Assumptions!$C$27)</f>
        <v>60</v>
      </c>
      <c r="CL30" s="69">
        <f>IF(Assumptions!$C$27&gt;CK30+12,CK30+12,Assumptions!$C$27)</f>
        <v>60</v>
      </c>
    </row>
    <row r="31" spans="1:90" ht="13.7" customHeight="1">
      <c r="A31" s="50" t="str">
        <f t="shared" si="0"/>
        <v>Nov</v>
      </c>
      <c r="B31" s="41">
        <f>IF(Assumptions!$C$27&gt;2,2,Assumptions!$C$27)</f>
        <v>2</v>
      </c>
      <c r="C31" s="41">
        <f>IF(Assumptions!$C$27&gt;B31+12,B31+12,Assumptions!$C$27)</f>
        <v>14</v>
      </c>
      <c r="D31" s="41">
        <f>IF(Assumptions!$C$27&gt;C31+12,C31+12,Assumptions!$C$27)</f>
        <v>26</v>
      </c>
      <c r="E31" s="41">
        <f>IF(Assumptions!$C$27&gt;D31+12,D31+12,Assumptions!$C$27)</f>
        <v>38</v>
      </c>
      <c r="F31" s="41">
        <f>IF(Assumptions!$C$27&gt;E31+12,E31+12,Assumptions!$C$27)</f>
        <v>50</v>
      </c>
      <c r="G31" s="41">
        <f>IF(Assumptions!$C$27&gt;F31+12,F31+12,Assumptions!$C$27)</f>
        <v>60</v>
      </c>
      <c r="H31" s="41">
        <f>IF(Assumptions!$C$27&gt;G31+12,G31+12,Assumptions!$C$27)</f>
        <v>60</v>
      </c>
      <c r="I31" s="41">
        <f>IF(Assumptions!$C$27&gt;H31+12,H31+12,Assumptions!$C$27)</f>
        <v>60</v>
      </c>
      <c r="J31" s="68" t="str">
        <f t="shared" si="1"/>
        <v>Nov</v>
      </c>
      <c r="K31" s="41">
        <f>IF(Assumptions!$C$27&gt;2,2,Assumptions!$C$27)</f>
        <v>2</v>
      </c>
      <c r="L31" s="69">
        <f>IF(Assumptions!$C$27&gt;K31+12,K31+12,Assumptions!$C$27)</f>
        <v>14</v>
      </c>
      <c r="M31" s="69">
        <f>IF(Assumptions!$C$27&gt;L31+12,L31+12,Assumptions!$C$27)</f>
        <v>26</v>
      </c>
      <c r="N31" s="69">
        <f>IF(Assumptions!$C$27&gt;M31+12,M31+12,Assumptions!$C$27)</f>
        <v>38</v>
      </c>
      <c r="O31" s="69">
        <f>IF(Assumptions!$C$27&gt;N31+12,N31+12,Assumptions!$C$27)</f>
        <v>50</v>
      </c>
      <c r="P31" s="69">
        <f>IF(Assumptions!$C$27&gt;O31+12,O31+12,Assumptions!$C$27)</f>
        <v>60</v>
      </c>
      <c r="Q31" s="69">
        <f>IF(Assumptions!$C$27&gt;P31+12,P31+12,Assumptions!$C$27)</f>
        <v>60</v>
      </c>
      <c r="R31" s="69">
        <f>IF(Assumptions!$C$27&gt;Q31+12,Q31+12,Assumptions!$C$27)</f>
        <v>60</v>
      </c>
      <c r="S31" s="50" t="str">
        <f t="shared" si="2"/>
        <v>Nov</v>
      </c>
      <c r="T31" s="69">
        <f>IF(Assumptions!$C$27&gt;2,2,Assumptions!$C$27)</f>
        <v>2</v>
      </c>
      <c r="U31" s="69">
        <f>IF(Assumptions!$C$27&gt;T31+12,T31+12,Assumptions!$C$27)</f>
        <v>14</v>
      </c>
      <c r="V31" s="69">
        <f>IF(Assumptions!$C$27&gt;U31+12,U31+12,Assumptions!$C$27)</f>
        <v>26</v>
      </c>
      <c r="W31" s="69">
        <f>IF(Assumptions!$C$27&gt;V31+12,V31+12,Assumptions!$C$27)</f>
        <v>38</v>
      </c>
      <c r="X31" s="69">
        <f>IF(Assumptions!$C$27&gt;W31+12,W31+12,Assumptions!$C$27)</f>
        <v>50</v>
      </c>
      <c r="Y31" s="69">
        <f>IF(Assumptions!$C$27&gt;X31+12,X31+12,Assumptions!$C$27)</f>
        <v>60</v>
      </c>
      <c r="Z31" s="69">
        <f>IF(Assumptions!$C$27&gt;Y31+12,Y31+12,Assumptions!$C$27)</f>
        <v>60</v>
      </c>
      <c r="AA31" s="69">
        <f>IF(Assumptions!$C$27&gt;Z31+12,Z31+12,Assumptions!$C$27)</f>
        <v>60</v>
      </c>
      <c r="AB31" s="50" t="str">
        <f t="shared" si="3"/>
        <v>Nov</v>
      </c>
      <c r="AC31" s="69">
        <f>IF(Assumptions!$C$27&gt;2,2,Assumptions!$C$27)</f>
        <v>2</v>
      </c>
      <c r="AD31" s="69">
        <f>IF(Assumptions!$C$27&gt;AC31+12,AC31+12,Assumptions!$C$27)</f>
        <v>14</v>
      </c>
      <c r="AE31" s="69">
        <f>IF(Assumptions!$C$27&gt;AD31+12,AD31+12,Assumptions!$C$27)</f>
        <v>26</v>
      </c>
      <c r="AF31" s="69">
        <f>IF(Assumptions!$C$27&gt;AE31+12,AE31+12,Assumptions!$C$27)</f>
        <v>38</v>
      </c>
      <c r="AG31" s="69">
        <f>IF(Assumptions!$C$27&gt;AF31+12,AF31+12,Assumptions!$C$27)</f>
        <v>50</v>
      </c>
      <c r="AH31" s="69">
        <f>IF(Assumptions!$C$27&gt;AG31+12,AG31+12,Assumptions!$C$27)</f>
        <v>60</v>
      </c>
      <c r="AI31" s="69">
        <f>IF(Assumptions!$C$27&gt;AH31+12,AH31+12,Assumptions!$C$27)</f>
        <v>60</v>
      </c>
      <c r="AJ31" s="69">
        <f>IF(Assumptions!$C$27&gt;AI31+12,AI31+12,Assumptions!$C$27)</f>
        <v>60</v>
      </c>
      <c r="AK31" s="50" t="str">
        <f t="shared" si="4"/>
        <v>Nov</v>
      </c>
      <c r="AL31" s="69">
        <f>IF(Assumptions!$C$27&gt;2,2,Assumptions!$C$27)</f>
        <v>2</v>
      </c>
      <c r="AM31" s="69">
        <f>IF(Assumptions!$C$27&gt;AL31+12,AL31+12,Assumptions!$C$27)</f>
        <v>14</v>
      </c>
      <c r="AN31" s="69">
        <f>IF(Assumptions!$C$27&gt;AM31+12,AM31+12,Assumptions!$C$27)</f>
        <v>26</v>
      </c>
      <c r="AO31" s="69">
        <f>IF(Assumptions!$C$27&gt;AN31+12,AN31+12,Assumptions!$C$27)</f>
        <v>38</v>
      </c>
      <c r="AP31" s="69">
        <f>IF(Assumptions!$C$27&gt;AO31+12,AO31+12,Assumptions!$C$27)</f>
        <v>50</v>
      </c>
      <c r="AQ31" s="69">
        <f>IF(Assumptions!$C$27&gt;AP31+12,AP31+12,Assumptions!$C$27)</f>
        <v>60</v>
      </c>
      <c r="AR31" s="69">
        <f>IF(Assumptions!$C$27&gt;AQ31+12,AQ31+12,Assumptions!$C$27)</f>
        <v>60</v>
      </c>
      <c r="AS31" s="69">
        <f>IF(Assumptions!$C$27&gt;AR31+12,AR31+12,Assumptions!$C$27)</f>
        <v>60</v>
      </c>
      <c r="AT31" s="50" t="str">
        <f t="shared" si="5"/>
        <v>Nov</v>
      </c>
      <c r="AU31" s="69">
        <f>IF(Assumptions!$C$27&gt;2,2,Assumptions!$C$27)</f>
        <v>2</v>
      </c>
      <c r="AV31" s="69">
        <f>IF(Assumptions!$C$27&gt;AU31+12,AU31+12,Assumptions!$C$27)</f>
        <v>14</v>
      </c>
      <c r="AW31" s="69">
        <f>IF(Assumptions!$C$27&gt;AV31+12,AV31+12,Assumptions!$C$27)</f>
        <v>26</v>
      </c>
      <c r="AX31" s="69">
        <f>IF(Assumptions!$C$27&gt;AW31+12,AW31+12,Assumptions!$C$27)</f>
        <v>38</v>
      </c>
      <c r="AY31" s="69">
        <f>IF(Assumptions!$C$27&gt;AX31+12,AX31+12,Assumptions!$C$27)</f>
        <v>50</v>
      </c>
      <c r="AZ31" s="69">
        <f>IF(Assumptions!$C$27&gt;AY31+12,AY31+12,Assumptions!$C$27)</f>
        <v>60</v>
      </c>
      <c r="BA31" s="69">
        <f>IF(Assumptions!$C$27&gt;AZ31+12,AZ31+12,Assumptions!$C$27)</f>
        <v>60</v>
      </c>
      <c r="BB31" s="69">
        <f>IF(Assumptions!$C$27&gt;BA31+12,BA31+12,Assumptions!$C$27)</f>
        <v>60</v>
      </c>
      <c r="BC31" s="50" t="str">
        <f t="shared" si="6"/>
        <v>Nov</v>
      </c>
      <c r="BD31" s="69">
        <f>IF(Assumptions!$C$27&gt;2,2,Assumptions!$C$27)</f>
        <v>2</v>
      </c>
      <c r="BE31" s="69">
        <f>IF(Assumptions!$C$27&gt;BD31+12,BD31+12,Assumptions!$C$27)</f>
        <v>14</v>
      </c>
      <c r="BF31" s="69">
        <f>IF(Assumptions!$C$27&gt;BE31+12,BE31+12,Assumptions!$C$27)</f>
        <v>26</v>
      </c>
      <c r="BG31" s="69">
        <f>IF(Assumptions!$C$27&gt;BF31+12,BF31+12,Assumptions!$C$27)</f>
        <v>38</v>
      </c>
      <c r="BH31" s="69">
        <f>IF(Assumptions!$C$27&gt;BG31+12,BG31+12,Assumptions!$C$27)</f>
        <v>50</v>
      </c>
      <c r="BI31" s="69">
        <f>IF(Assumptions!$C$27&gt;BH31+12,BH31+12,Assumptions!$C$27)</f>
        <v>60</v>
      </c>
      <c r="BJ31" s="69">
        <f>IF(Assumptions!$C$27&gt;BI31+12,BI31+12,Assumptions!$C$27)</f>
        <v>60</v>
      </c>
      <c r="BK31" s="69">
        <f>IF(Assumptions!$C$27&gt;BJ31+12,BJ31+12,Assumptions!$C$27)</f>
        <v>60</v>
      </c>
      <c r="BL31" s="50" t="str">
        <f t="shared" si="7"/>
        <v>Nov</v>
      </c>
      <c r="BM31" s="69">
        <f>IF(Assumptions!$C$27&gt;2,2,Assumptions!$C$27)</f>
        <v>2</v>
      </c>
      <c r="BN31" s="69">
        <f>IF(Assumptions!$C$27&gt;BM31+12,BM31+12,Assumptions!$C$27)</f>
        <v>14</v>
      </c>
      <c r="BO31" s="69">
        <f>IF(Assumptions!$C$27&gt;BN31+12,BN31+12,Assumptions!$C$27)</f>
        <v>26</v>
      </c>
      <c r="BP31" s="69">
        <f>IF(Assumptions!$C$27&gt;BO31+12,BO31+12,Assumptions!$C$27)</f>
        <v>38</v>
      </c>
      <c r="BQ31" s="69">
        <f>IF(Assumptions!$C$27&gt;BP31+12,BP31+12,Assumptions!$C$27)</f>
        <v>50</v>
      </c>
      <c r="BR31" s="69">
        <f>IF(Assumptions!$C$27&gt;BQ31+12,BQ31+12,Assumptions!$C$27)</f>
        <v>60</v>
      </c>
      <c r="BS31" s="69">
        <f>IF(Assumptions!$C$27&gt;BR31+12,BR31+12,Assumptions!$C$27)</f>
        <v>60</v>
      </c>
      <c r="BT31" s="69">
        <f>IF(Assumptions!$C$27&gt;BS31+12,BS31+12,Assumptions!$C$27)</f>
        <v>60</v>
      </c>
      <c r="BU31" s="50" t="str">
        <f t="shared" si="8"/>
        <v>Nov</v>
      </c>
      <c r="BV31" s="69">
        <f>IF(Assumptions!$C$27&gt;2,2,Assumptions!$C$27)</f>
        <v>2</v>
      </c>
      <c r="BW31" s="69">
        <f>IF(Assumptions!$C$27&gt;BV31+12,BV31+12,Assumptions!$C$27)</f>
        <v>14</v>
      </c>
      <c r="BX31" s="69">
        <f>IF(Assumptions!$C$27&gt;BW31+12,BW31+12,Assumptions!$C$27)</f>
        <v>26</v>
      </c>
      <c r="BY31" s="69">
        <f>IF(Assumptions!$C$27&gt;BX31+12,BX31+12,Assumptions!$C$27)</f>
        <v>38</v>
      </c>
      <c r="BZ31" s="69">
        <f>IF(Assumptions!$C$27&gt;BY31+12,BY31+12,Assumptions!$C$27)</f>
        <v>50</v>
      </c>
      <c r="CA31" s="69">
        <f>IF(Assumptions!$C$27&gt;BZ31+12,BZ31+12,Assumptions!$C$27)</f>
        <v>60</v>
      </c>
      <c r="CB31" s="69">
        <f>IF(Assumptions!$C$27&gt;CA31+12,CA31+12,Assumptions!$C$27)</f>
        <v>60</v>
      </c>
      <c r="CC31" s="69">
        <f>IF(Assumptions!$C$27&gt;CB31+12,CB31+12,Assumptions!$C$27)</f>
        <v>60</v>
      </c>
      <c r="CD31" s="50" t="str">
        <f t="shared" si="9"/>
        <v>Nov</v>
      </c>
      <c r="CE31" s="69">
        <f>IF(Assumptions!$C$27&gt;2,2,Assumptions!$C$27)</f>
        <v>2</v>
      </c>
      <c r="CF31" s="69">
        <f>IF(Assumptions!$C$27&gt;CE31+12,CE31+12,Assumptions!$C$27)</f>
        <v>14</v>
      </c>
      <c r="CG31" s="69">
        <f>IF(Assumptions!$C$27&gt;CF31+12,CF31+12,Assumptions!$C$27)</f>
        <v>26</v>
      </c>
      <c r="CH31" s="69">
        <f>IF(Assumptions!$C$27&gt;CG31+12,CG31+12,Assumptions!$C$27)</f>
        <v>38</v>
      </c>
      <c r="CI31" s="69">
        <f>IF(Assumptions!$C$27&gt;CH31+12,CH31+12,Assumptions!$C$27)</f>
        <v>50</v>
      </c>
      <c r="CJ31" s="69">
        <f>IF(Assumptions!$C$27&gt;CI31+12,CI31+12,Assumptions!$C$27)</f>
        <v>60</v>
      </c>
      <c r="CK31" s="69">
        <f>IF(Assumptions!$C$27&gt;CJ31+12,CJ31+12,Assumptions!$C$27)</f>
        <v>60</v>
      </c>
      <c r="CL31" s="69">
        <f>IF(Assumptions!$C$27&gt;CK31+12,CK31+12,Assumptions!$C$27)</f>
        <v>60</v>
      </c>
    </row>
    <row r="32" spans="1:90" ht="13.7" customHeight="1">
      <c r="A32" s="50" t="str">
        <f t="shared" si="0"/>
        <v>Dec</v>
      </c>
      <c r="B32" s="41">
        <f>IF(Assumptions!$C$27&gt;1,1,Assumptions!$C$27)</f>
        <v>1</v>
      </c>
      <c r="C32" s="41">
        <f>IF(Assumptions!$C$27&gt;B32+12,B32+12,Assumptions!$C$27)</f>
        <v>13</v>
      </c>
      <c r="D32" s="41">
        <f>IF(Assumptions!$C$27&gt;C32+12,C32+12,Assumptions!$C$27)</f>
        <v>25</v>
      </c>
      <c r="E32" s="41">
        <f>IF(Assumptions!$C$27&gt;D32+12,D32+12,Assumptions!$C$27)</f>
        <v>37</v>
      </c>
      <c r="F32" s="41">
        <f>IF(Assumptions!$C$27&gt;E32+12,E32+12,Assumptions!$C$27)</f>
        <v>49</v>
      </c>
      <c r="G32" s="41">
        <f>IF(Assumptions!$C$27&gt;F32+12,F32+12,Assumptions!$C$27)</f>
        <v>60</v>
      </c>
      <c r="H32" s="41">
        <f>IF(Assumptions!$C$27&gt;G32+12,G32+12,Assumptions!$C$27)</f>
        <v>60</v>
      </c>
      <c r="I32" s="41">
        <f>IF(Assumptions!$C$27&gt;H32+12,H32+12,Assumptions!$C$27)</f>
        <v>60</v>
      </c>
      <c r="J32" s="68" t="str">
        <f t="shared" si="1"/>
        <v>Dec</v>
      </c>
      <c r="K32" s="41">
        <f>IF(Assumptions!$C$27&gt;1,1,Assumptions!$C$27)</f>
        <v>1</v>
      </c>
      <c r="L32" s="69">
        <f>IF(Assumptions!$C$27&gt;K32+12,K32+12,Assumptions!$C$27)</f>
        <v>13</v>
      </c>
      <c r="M32" s="69">
        <f>IF(Assumptions!$C$27&gt;L32+12,L32+12,Assumptions!$C$27)</f>
        <v>25</v>
      </c>
      <c r="N32" s="69">
        <f>IF(Assumptions!$C$27&gt;M32+12,M32+12,Assumptions!$C$27)</f>
        <v>37</v>
      </c>
      <c r="O32" s="69">
        <f>IF(Assumptions!$C$27&gt;N32+12,N32+12,Assumptions!$C$27)</f>
        <v>49</v>
      </c>
      <c r="P32" s="69">
        <f>IF(Assumptions!$C$27&gt;O32+12,O32+12,Assumptions!$C$27)</f>
        <v>60</v>
      </c>
      <c r="Q32" s="69">
        <f>IF(Assumptions!$C$27&gt;P32+12,P32+12,Assumptions!$C$27)</f>
        <v>60</v>
      </c>
      <c r="R32" s="69">
        <f>IF(Assumptions!$C$27&gt;Q32+12,Q32+12,Assumptions!$C$27)</f>
        <v>60</v>
      </c>
      <c r="S32" s="50" t="str">
        <f t="shared" si="2"/>
        <v>Dec</v>
      </c>
      <c r="T32" s="69">
        <f>IF(Assumptions!$C$27&gt;1,1,Assumptions!$C$27)</f>
        <v>1</v>
      </c>
      <c r="U32" s="69">
        <f>IF(Assumptions!$C$27&gt;T32+12,T32+12,Assumptions!$C$27)</f>
        <v>13</v>
      </c>
      <c r="V32" s="69">
        <f>IF(Assumptions!$C$27&gt;U32+12,U32+12,Assumptions!$C$27)</f>
        <v>25</v>
      </c>
      <c r="W32" s="69">
        <f>IF(Assumptions!$C$27&gt;V32+12,V32+12,Assumptions!$C$27)</f>
        <v>37</v>
      </c>
      <c r="X32" s="69">
        <f>IF(Assumptions!$C$27&gt;W32+12,W32+12,Assumptions!$C$27)</f>
        <v>49</v>
      </c>
      <c r="Y32" s="69">
        <f>IF(Assumptions!$C$27&gt;X32+12,X32+12,Assumptions!$C$27)</f>
        <v>60</v>
      </c>
      <c r="Z32" s="69">
        <f>IF(Assumptions!$C$27&gt;Y32+12,Y32+12,Assumptions!$C$27)</f>
        <v>60</v>
      </c>
      <c r="AA32" s="69">
        <f>IF(Assumptions!$C$27&gt;Z32+12,Z32+12,Assumptions!$C$27)</f>
        <v>60</v>
      </c>
      <c r="AB32" s="50" t="str">
        <f t="shared" si="3"/>
        <v>Dec</v>
      </c>
      <c r="AC32" s="69">
        <f>IF(Assumptions!$C$27&gt;1,1,Assumptions!$C$27)</f>
        <v>1</v>
      </c>
      <c r="AD32" s="69">
        <f>IF(Assumptions!$C$27&gt;AC32+12,AC32+12,Assumptions!$C$27)</f>
        <v>13</v>
      </c>
      <c r="AE32" s="69">
        <f>IF(Assumptions!$C$27&gt;AD32+12,AD32+12,Assumptions!$C$27)</f>
        <v>25</v>
      </c>
      <c r="AF32" s="69">
        <f>IF(Assumptions!$C$27&gt;AE32+12,AE32+12,Assumptions!$C$27)</f>
        <v>37</v>
      </c>
      <c r="AG32" s="69">
        <f>IF(Assumptions!$C$27&gt;AF32+12,AF32+12,Assumptions!$C$27)</f>
        <v>49</v>
      </c>
      <c r="AH32" s="69">
        <f>IF(Assumptions!$C$27&gt;AG32+12,AG32+12,Assumptions!$C$27)</f>
        <v>60</v>
      </c>
      <c r="AI32" s="69">
        <f>IF(Assumptions!$C$27&gt;AH32+12,AH32+12,Assumptions!$C$27)</f>
        <v>60</v>
      </c>
      <c r="AJ32" s="69">
        <f>IF(Assumptions!$C$27&gt;AI32+12,AI32+12,Assumptions!$C$27)</f>
        <v>60</v>
      </c>
      <c r="AK32" s="50" t="str">
        <f t="shared" si="4"/>
        <v>Dec</v>
      </c>
      <c r="AL32" s="69">
        <f>IF(Assumptions!$C$27&gt;1,1,Assumptions!$C$27)</f>
        <v>1</v>
      </c>
      <c r="AM32" s="69">
        <f>IF(Assumptions!$C$27&gt;AL32+12,AL32+12,Assumptions!$C$27)</f>
        <v>13</v>
      </c>
      <c r="AN32" s="69">
        <f>IF(Assumptions!$C$27&gt;AM32+12,AM32+12,Assumptions!$C$27)</f>
        <v>25</v>
      </c>
      <c r="AO32" s="69">
        <f>IF(Assumptions!$C$27&gt;AN32+12,AN32+12,Assumptions!$C$27)</f>
        <v>37</v>
      </c>
      <c r="AP32" s="69">
        <f>IF(Assumptions!$C$27&gt;AO32+12,AO32+12,Assumptions!$C$27)</f>
        <v>49</v>
      </c>
      <c r="AQ32" s="69">
        <f>IF(Assumptions!$C$27&gt;AP32+12,AP32+12,Assumptions!$C$27)</f>
        <v>60</v>
      </c>
      <c r="AR32" s="69">
        <f>IF(Assumptions!$C$27&gt;AQ32+12,AQ32+12,Assumptions!$C$27)</f>
        <v>60</v>
      </c>
      <c r="AS32" s="69">
        <f>IF(Assumptions!$C$27&gt;AR32+12,AR32+12,Assumptions!$C$27)</f>
        <v>60</v>
      </c>
      <c r="AT32" s="50" t="str">
        <f t="shared" si="5"/>
        <v>Dec</v>
      </c>
      <c r="AU32" s="69">
        <f>IF(Assumptions!$C$27&gt;1,1,Assumptions!$C$27)</f>
        <v>1</v>
      </c>
      <c r="AV32" s="69">
        <f>IF(Assumptions!$C$27&gt;AU32+12,AU32+12,Assumptions!$C$27)</f>
        <v>13</v>
      </c>
      <c r="AW32" s="69">
        <f>IF(Assumptions!$C$27&gt;AV32+12,AV32+12,Assumptions!$C$27)</f>
        <v>25</v>
      </c>
      <c r="AX32" s="69">
        <f>IF(Assumptions!$C$27&gt;AW32+12,AW32+12,Assumptions!$C$27)</f>
        <v>37</v>
      </c>
      <c r="AY32" s="69">
        <f>IF(Assumptions!$C$27&gt;AX32+12,AX32+12,Assumptions!$C$27)</f>
        <v>49</v>
      </c>
      <c r="AZ32" s="69">
        <f>IF(Assumptions!$C$27&gt;AY32+12,AY32+12,Assumptions!$C$27)</f>
        <v>60</v>
      </c>
      <c r="BA32" s="69">
        <f>IF(Assumptions!$C$27&gt;AZ32+12,AZ32+12,Assumptions!$C$27)</f>
        <v>60</v>
      </c>
      <c r="BB32" s="69">
        <f>IF(Assumptions!$C$27&gt;BA32+12,BA32+12,Assumptions!$C$27)</f>
        <v>60</v>
      </c>
      <c r="BC32" s="50" t="str">
        <f t="shared" si="6"/>
        <v>Dec</v>
      </c>
      <c r="BD32" s="69">
        <f>IF(Assumptions!$C$27&gt;1,1,Assumptions!$C$27)</f>
        <v>1</v>
      </c>
      <c r="BE32" s="69">
        <f>IF(Assumptions!$C$27&gt;BD32+12,BD32+12,Assumptions!$C$27)</f>
        <v>13</v>
      </c>
      <c r="BF32" s="69">
        <f>IF(Assumptions!$C$27&gt;BE32+12,BE32+12,Assumptions!$C$27)</f>
        <v>25</v>
      </c>
      <c r="BG32" s="69">
        <f>IF(Assumptions!$C$27&gt;BF32+12,BF32+12,Assumptions!$C$27)</f>
        <v>37</v>
      </c>
      <c r="BH32" s="69">
        <f>IF(Assumptions!$C$27&gt;BG32+12,BG32+12,Assumptions!$C$27)</f>
        <v>49</v>
      </c>
      <c r="BI32" s="69">
        <f>IF(Assumptions!$C$27&gt;BH32+12,BH32+12,Assumptions!$C$27)</f>
        <v>60</v>
      </c>
      <c r="BJ32" s="69">
        <f>IF(Assumptions!$C$27&gt;BI32+12,BI32+12,Assumptions!$C$27)</f>
        <v>60</v>
      </c>
      <c r="BK32" s="69">
        <f>IF(Assumptions!$C$27&gt;BJ32+12,BJ32+12,Assumptions!$C$27)</f>
        <v>60</v>
      </c>
      <c r="BL32" s="50" t="str">
        <f t="shared" si="7"/>
        <v>Dec</v>
      </c>
      <c r="BM32" s="69">
        <f>IF(Assumptions!$C$27&gt;1,1,Assumptions!$C$27)</f>
        <v>1</v>
      </c>
      <c r="BN32" s="69">
        <f>IF(Assumptions!$C$27&gt;BM32+12,BM32+12,Assumptions!$C$27)</f>
        <v>13</v>
      </c>
      <c r="BO32" s="69">
        <f>IF(Assumptions!$C$27&gt;BN32+12,BN32+12,Assumptions!$C$27)</f>
        <v>25</v>
      </c>
      <c r="BP32" s="69">
        <f>IF(Assumptions!$C$27&gt;BO32+12,BO32+12,Assumptions!$C$27)</f>
        <v>37</v>
      </c>
      <c r="BQ32" s="69">
        <f>IF(Assumptions!$C$27&gt;BP32+12,BP32+12,Assumptions!$C$27)</f>
        <v>49</v>
      </c>
      <c r="BR32" s="69">
        <f>IF(Assumptions!$C$27&gt;BQ32+12,BQ32+12,Assumptions!$C$27)</f>
        <v>60</v>
      </c>
      <c r="BS32" s="69">
        <f>IF(Assumptions!$C$27&gt;BR32+12,BR32+12,Assumptions!$C$27)</f>
        <v>60</v>
      </c>
      <c r="BT32" s="69">
        <f>IF(Assumptions!$C$27&gt;BS32+12,BS32+12,Assumptions!$C$27)</f>
        <v>60</v>
      </c>
      <c r="BU32" s="50" t="str">
        <f t="shared" si="8"/>
        <v>Dec</v>
      </c>
      <c r="BV32" s="69">
        <f>IF(Assumptions!$C$27&gt;1,1,Assumptions!$C$27)</f>
        <v>1</v>
      </c>
      <c r="BW32" s="69">
        <f>IF(Assumptions!$C$27&gt;BV32+12,BV32+12,Assumptions!$C$27)</f>
        <v>13</v>
      </c>
      <c r="BX32" s="69">
        <f>IF(Assumptions!$C$27&gt;BW32+12,BW32+12,Assumptions!$C$27)</f>
        <v>25</v>
      </c>
      <c r="BY32" s="69">
        <f>IF(Assumptions!$C$27&gt;BX32+12,BX32+12,Assumptions!$C$27)</f>
        <v>37</v>
      </c>
      <c r="BZ32" s="69">
        <f>IF(Assumptions!$C$27&gt;BY32+12,BY32+12,Assumptions!$C$27)</f>
        <v>49</v>
      </c>
      <c r="CA32" s="69">
        <f>IF(Assumptions!$C$27&gt;BZ32+12,BZ32+12,Assumptions!$C$27)</f>
        <v>60</v>
      </c>
      <c r="CB32" s="69">
        <f>IF(Assumptions!$C$27&gt;CA32+12,CA32+12,Assumptions!$C$27)</f>
        <v>60</v>
      </c>
      <c r="CC32" s="69">
        <f>IF(Assumptions!$C$27&gt;CB32+12,CB32+12,Assumptions!$C$27)</f>
        <v>60</v>
      </c>
      <c r="CD32" s="50" t="str">
        <f t="shared" si="9"/>
        <v>Dec</v>
      </c>
      <c r="CE32" s="69">
        <f>IF(Assumptions!$C$27&gt;1,1,Assumptions!$C$27)</f>
        <v>1</v>
      </c>
      <c r="CF32" s="69">
        <f>IF(Assumptions!$C$27&gt;CE32+12,CE32+12,Assumptions!$C$27)</f>
        <v>13</v>
      </c>
      <c r="CG32" s="69">
        <f>IF(Assumptions!$C$27&gt;CF32+12,CF32+12,Assumptions!$C$27)</f>
        <v>25</v>
      </c>
      <c r="CH32" s="69">
        <f>IF(Assumptions!$C$27&gt;CG32+12,CG32+12,Assumptions!$C$27)</f>
        <v>37</v>
      </c>
      <c r="CI32" s="69">
        <f>IF(Assumptions!$C$27&gt;CH32+12,CH32+12,Assumptions!$C$27)</f>
        <v>49</v>
      </c>
      <c r="CJ32" s="69">
        <f>IF(Assumptions!$C$27&gt;CI32+12,CI32+12,Assumptions!$C$27)</f>
        <v>60</v>
      </c>
      <c r="CK32" s="69">
        <f>IF(Assumptions!$C$27&gt;CJ32+12,CJ32+12,Assumptions!$C$27)</f>
        <v>60</v>
      </c>
      <c r="CL32" s="69">
        <f>IF(Assumptions!$C$27&gt;CK32+12,CK32+12,Assumptions!$C$27)</f>
        <v>60</v>
      </c>
    </row>
    <row r="33" spans="1:90" ht="15.95" customHeight="1">
      <c r="A33" s="38"/>
      <c r="B33" s="44" t="s">
        <v>37</v>
      </c>
      <c r="C33" s="44" t="s">
        <v>38</v>
      </c>
      <c r="D33" s="44" t="s">
        <v>39</v>
      </c>
      <c r="E33" s="44" t="s">
        <v>40</v>
      </c>
      <c r="F33" s="44" t="s">
        <v>41</v>
      </c>
      <c r="G33" s="44" t="s">
        <v>42</v>
      </c>
      <c r="H33" s="44" t="s">
        <v>43</v>
      </c>
      <c r="I33" s="44" t="s">
        <v>44</v>
      </c>
      <c r="J33" s="17"/>
      <c r="K33" s="44" t="s">
        <v>37</v>
      </c>
      <c r="L33" s="64" t="s">
        <v>38</v>
      </c>
      <c r="M33" s="64" t="s">
        <v>39</v>
      </c>
      <c r="N33" s="64" t="s">
        <v>40</v>
      </c>
      <c r="O33" s="64" t="s">
        <v>41</v>
      </c>
      <c r="P33" s="64" t="s">
        <v>42</v>
      </c>
      <c r="Q33" s="64" t="s">
        <v>43</v>
      </c>
      <c r="R33" s="64" t="s">
        <v>44</v>
      </c>
      <c r="S33" s="38"/>
      <c r="T33" s="64" t="s">
        <v>37</v>
      </c>
      <c r="U33" s="64" t="s">
        <v>38</v>
      </c>
      <c r="V33" s="64" t="s">
        <v>39</v>
      </c>
      <c r="W33" s="64" t="s">
        <v>40</v>
      </c>
      <c r="X33" s="64" t="s">
        <v>41</v>
      </c>
      <c r="Y33" s="64" t="s">
        <v>42</v>
      </c>
      <c r="Z33" s="64" t="s">
        <v>43</v>
      </c>
      <c r="AA33" s="64" t="s">
        <v>44</v>
      </c>
      <c r="AB33" s="38"/>
      <c r="AC33" s="64" t="s">
        <v>37</v>
      </c>
      <c r="AD33" s="64" t="s">
        <v>38</v>
      </c>
      <c r="AE33" s="64" t="s">
        <v>39</v>
      </c>
      <c r="AF33" s="64" t="s">
        <v>40</v>
      </c>
      <c r="AG33" s="64" t="s">
        <v>41</v>
      </c>
      <c r="AH33" s="64" t="s">
        <v>42</v>
      </c>
      <c r="AI33" s="64" t="s">
        <v>43</v>
      </c>
      <c r="AJ33" s="64" t="s">
        <v>44</v>
      </c>
      <c r="AK33" s="38"/>
      <c r="AL33" s="64" t="s">
        <v>37</v>
      </c>
      <c r="AM33" s="64" t="s">
        <v>38</v>
      </c>
      <c r="AN33" s="64" t="s">
        <v>39</v>
      </c>
      <c r="AO33" s="64" t="s">
        <v>40</v>
      </c>
      <c r="AP33" s="64" t="s">
        <v>41</v>
      </c>
      <c r="AQ33" s="64" t="s">
        <v>42</v>
      </c>
      <c r="AR33" s="64" t="s">
        <v>43</v>
      </c>
      <c r="AS33" s="64" t="s">
        <v>44</v>
      </c>
      <c r="AT33" s="38"/>
      <c r="AU33" s="64" t="s">
        <v>37</v>
      </c>
      <c r="AV33" s="64" t="s">
        <v>38</v>
      </c>
      <c r="AW33" s="64" t="s">
        <v>39</v>
      </c>
      <c r="AX33" s="64" t="s">
        <v>40</v>
      </c>
      <c r="AY33" s="64" t="s">
        <v>41</v>
      </c>
      <c r="AZ33" s="64" t="s">
        <v>42</v>
      </c>
      <c r="BA33" s="64" t="s">
        <v>43</v>
      </c>
      <c r="BB33" s="64" t="s">
        <v>44</v>
      </c>
      <c r="BC33" s="38"/>
      <c r="BD33" s="64" t="s">
        <v>37</v>
      </c>
      <c r="BE33" s="64" t="s">
        <v>38</v>
      </c>
      <c r="BF33" s="64" t="s">
        <v>39</v>
      </c>
      <c r="BG33" s="64" t="s">
        <v>40</v>
      </c>
      <c r="BH33" s="64" t="s">
        <v>41</v>
      </c>
      <c r="BI33" s="64" t="s">
        <v>42</v>
      </c>
      <c r="BJ33" s="64" t="s">
        <v>43</v>
      </c>
      <c r="BK33" s="64" t="s">
        <v>44</v>
      </c>
      <c r="BL33" s="38"/>
      <c r="BM33" s="64" t="s">
        <v>37</v>
      </c>
      <c r="BN33" s="64" t="s">
        <v>38</v>
      </c>
      <c r="BO33" s="64" t="s">
        <v>39</v>
      </c>
      <c r="BP33" s="64" t="s">
        <v>40</v>
      </c>
      <c r="BQ33" s="64" t="s">
        <v>41</v>
      </c>
      <c r="BR33" s="64" t="s">
        <v>42</v>
      </c>
      <c r="BS33" s="64" t="s">
        <v>43</v>
      </c>
      <c r="BT33" s="64" t="s">
        <v>44</v>
      </c>
      <c r="BU33" s="38"/>
      <c r="BV33" s="64" t="s">
        <v>37</v>
      </c>
      <c r="BW33" s="64" t="s">
        <v>38</v>
      </c>
      <c r="BX33" s="64" t="s">
        <v>39</v>
      </c>
      <c r="BY33" s="64" t="s">
        <v>40</v>
      </c>
      <c r="BZ33" s="64" t="s">
        <v>41</v>
      </c>
      <c r="CA33" s="64" t="s">
        <v>42</v>
      </c>
      <c r="CB33" s="64" t="s">
        <v>43</v>
      </c>
      <c r="CC33" s="64" t="s">
        <v>44</v>
      </c>
      <c r="CD33" s="38"/>
      <c r="CE33" s="64" t="s">
        <v>37</v>
      </c>
      <c r="CF33" s="64" t="s">
        <v>38</v>
      </c>
      <c r="CG33" s="64" t="s">
        <v>39</v>
      </c>
      <c r="CH33" s="64" t="s">
        <v>40</v>
      </c>
      <c r="CI33" s="64" t="s">
        <v>41</v>
      </c>
      <c r="CJ33" s="64" t="s">
        <v>42</v>
      </c>
      <c r="CK33" s="64" t="s">
        <v>43</v>
      </c>
      <c r="CL33" s="64" t="s">
        <v>44</v>
      </c>
    </row>
    <row r="34" spans="1:90" ht="13.7" customHeight="1">
      <c r="A34" s="50" t="str">
        <f t="shared" ref="A34:A45" si="10">A21</f>
        <v>Jan</v>
      </c>
      <c r="B34" s="70">
        <f>AVERAGE('PR (CPC)'!B34,'R78s (CPC)'!B34)</f>
        <v>0.87868852459016389</v>
      </c>
      <c r="C34" s="70">
        <f>AVERAGE('PR (CPC)'!C34,'R78s (CPC)'!C34)</f>
        <v>0.71803278688524586</v>
      </c>
      <c r="D34" s="70">
        <f>AVERAGE('PR (CPC)'!D34,'R78s (CPC)'!D34)</f>
        <v>0.5180327868852459</v>
      </c>
      <c r="E34" s="70">
        <f>AVERAGE('PR (CPC)'!E34,'R78s (CPC)'!E34)</f>
        <v>0.27868852459016391</v>
      </c>
      <c r="F34" s="70">
        <f>AVERAGE('PR (CPC)'!F34,'R78s (CPC)'!F34)</f>
        <v>0</v>
      </c>
      <c r="G34" s="70">
        <f>AVERAGE('PR (CPC)'!G34,'R78s (CPC)'!G34)</f>
        <v>0</v>
      </c>
      <c r="H34" s="70">
        <f>AVERAGE('PR (CPC)'!H34,'R78s (CPC)'!H34)</f>
        <v>0</v>
      </c>
      <c r="I34" s="70">
        <f>AVERAGE('PR (CPC)'!I34,'R78s (CPC)'!I34)</f>
        <v>0</v>
      </c>
      <c r="J34" s="68" t="str">
        <f t="shared" ref="J34:J45" si="11">J21</f>
        <v>Jan</v>
      </c>
      <c r="K34" s="70">
        <f>AVERAGE('PR (CPC)'!K34,'R78s (CPC)'!K34)</f>
        <v>0.87868852459016389</v>
      </c>
      <c r="L34" s="71">
        <f>AVERAGE('PR (CPC)'!L34,'R78s (CPC)'!L34)</f>
        <v>0.71803278688524586</v>
      </c>
      <c r="M34" s="71">
        <f>AVERAGE('PR (CPC)'!M34,'R78s (CPC)'!M34)</f>
        <v>0.5180327868852459</v>
      </c>
      <c r="N34" s="71">
        <f>AVERAGE('PR (CPC)'!N34,'R78s (CPC)'!N34)</f>
        <v>0.27868852459016391</v>
      </c>
      <c r="O34" s="71">
        <f>AVERAGE('PR (CPC)'!O34,'R78s (CPC)'!O34)</f>
        <v>0</v>
      </c>
      <c r="P34" s="71">
        <f>AVERAGE('PR (CPC)'!P34,'R78s (CPC)'!P34)</f>
        <v>0</v>
      </c>
      <c r="Q34" s="71">
        <f>AVERAGE('PR (CPC)'!Q34,'R78s (CPC)'!Q34)</f>
        <v>0</v>
      </c>
      <c r="R34" s="71">
        <f>AVERAGE('PR (CPC)'!R34,'R78s (CPC)'!R34)</f>
        <v>0</v>
      </c>
      <c r="S34" s="50" t="str">
        <f t="shared" ref="S34:S45" si="12">S21</f>
        <v>Jan</v>
      </c>
      <c r="T34" s="71">
        <f>AVERAGE('PR (CPC)'!T34,'R78s (CPC)'!T34)</f>
        <v>0.87868852459016389</v>
      </c>
      <c r="U34" s="71">
        <f>AVERAGE('PR (CPC)'!U34,'R78s (CPC)'!U34)</f>
        <v>0.71803278688524586</v>
      </c>
      <c r="V34" s="71">
        <f>AVERAGE('PR (CPC)'!V34,'R78s (CPC)'!V34)</f>
        <v>0.5180327868852459</v>
      </c>
      <c r="W34" s="71">
        <f>AVERAGE('PR (CPC)'!W34,'R78s (CPC)'!W34)</f>
        <v>0.27868852459016391</v>
      </c>
      <c r="X34" s="71">
        <f>AVERAGE('PR (CPC)'!X34,'R78s (CPC)'!X34)</f>
        <v>0</v>
      </c>
      <c r="Y34" s="71">
        <f>AVERAGE('PR (CPC)'!Y34,'R78s (CPC)'!Y34)</f>
        <v>0</v>
      </c>
      <c r="Z34" s="71">
        <f>AVERAGE('PR (CPC)'!Z34,'R78s (CPC)'!Z34)</f>
        <v>0</v>
      </c>
      <c r="AA34" s="71">
        <f>AVERAGE('PR (CPC)'!AA34,'R78s (CPC)'!AA34)</f>
        <v>0</v>
      </c>
      <c r="AB34" s="50" t="str">
        <f t="shared" ref="AB34:AB45" si="13">AB21</f>
        <v>Jan</v>
      </c>
      <c r="AC34" s="71">
        <f>AVERAGE('PR (CPC)'!AC34,'R78s (CPC)'!AC34)</f>
        <v>0.87868852459016389</v>
      </c>
      <c r="AD34" s="71">
        <f>AVERAGE('PR (CPC)'!AD34,'R78s (CPC)'!AD34)</f>
        <v>0.71803278688524586</v>
      </c>
      <c r="AE34" s="71">
        <f>AVERAGE('PR (CPC)'!AE34,'R78s (CPC)'!AE34)</f>
        <v>0.5180327868852459</v>
      </c>
      <c r="AF34" s="71">
        <f>AVERAGE('PR (CPC)'!AF34,'R78s (CPC)'!AF34)</f>
        <v>0.27868852459016391</v>
      </c>
      <c r="AG34" s="71">
        <f>AVERAGE('PR (CPC)'!AG34,'R78s (CPC)'!AG34)</f>
        <v>0</v>
      </c>
      <c r="AH34" s="71">
        <f>AVERAGE('PR (CPC)'!AH34,'R78s (CPC)'!AH34)</f>
        <v>0</v>
      </c>
      <c r="AI34" s="71">
        <f>AVERAGE('PR (CPC)'!AI34,'R78s (CPC)'!AI34)</f>
        <v>0</v>
      </c>
      <c r="AJ34" s="71">
        <f>AVERAGE('PR (CPC)'!AJ34,'R78s (CPC)'!AJ34)</f>
        <v>0</v>
      </c>
      <c r="AK34" s="50" t="str">
        <f t="shared" ref="AK34:AK45" si="14">AK21</f>
        <v>Jan</v>
      </c>
      <c r="AL34" s="71">
        <f>AVERAGE('PR (CPC)'!AL34,'R78s (CPC)'!AL34)</f>
        <v>0.87868852459016389</v>
      </c>
      <c r="AM34" s="71">
        <f>AVERAGE('PR (CPC)'!AM34,'R78s (CPC)'!AM34)</f>
        <v>0.71803278688524586</v>
      </c>
      <c r="AN34" s="71">
        <f>AVERAGE('PR (CPC)'!AN34,'R78s (CPC)'!AN34)</f>
        <v>0.5180327868852459</v>
      </c>
      <c r="AO34" s="71">
        <f>AVERAGE('PR (CPC)'!AO34,'R78s (CPC)'!AO34)</f>
        <v>0.27868852459016391</v>
      </c>
      <c r="AP34" s="71">
        <f>AVERAGE('PR (CPC)'!AP34,'R78s (CPC)'!AP34)</f>
        <v>0</v>
      </c>
      <c r="AQ34" s="71">
        <f>AVERAGE('PR (CPC)'!AQ34,'R78s (CPC)'!AQ34)</f>
        <v>0</v>
      </c>
      <c r="AR34" s="71">
        <f>AVERAGE('PR (CPC)'!AR34,'R78s (CPC)'!AR34)</f>
        <v>0</v>
      </c>
      <c r="AS34" s="71">
        <f>AVERAGE('PR (CPC)'!AS34,'R78s (CPC)'!AS34)</f>
        <v>0</v>
      </c>
      <c r="AT34" s="50" t="str">
        <f t="shared" ref="AT34:AT45" si="15">AT21</f>
        <v>Jan</v>
      </c>
      <c r="AU34" s="71">
        <f>AVERAGE('PR (CPC)'!AU34,'R78s (CPC)'!AU34)</f>
        <v>0.87868852459016389</v>
      </c>
      <c r="AV34" s="71">
        <f>AVERAGE('PR (CPC)'!AV34,'R78s (CPC)'!AV34)</f>
        <v>0.71803278688524586</v>
      </c>
      <c r="AW34" s="71">
        <f>AVERAGE('PR (CPC)'!AW34,'R78s (CPC)'!AW34)</f>
        <v>0.5180327868852459</v>
      </c>
      <c r="AX34" s="71">
        <f>AVERAGE('PR (CPC)'!AX34,'R78s (CPC)'!AX34)</f>
        <v>0.27868852459016391</v>
      </c>
      <c r="AY34" s="71">
        <f>AVERAGE('PR (CPC)'!AY34,'R78s (CPC)'!AY34)</f>
        <v>0</v>
      </c>
      <c r="AZ34" s="71">
        <f>AVERAGE('PR (CPC)'!AZ34,'R78s (CPC)'!AZ34)</f>
        <v>0</v>
      </c>
      <c r="BA34" s="71">
        <f>AVERAGE('PR (CPC)'!BA34,'R78s (CPC)'!BA34)</f>
        <v>0</v>
      </c>
      <c r="BB34" s="71">
        <f>AVERAGE('PR (CPC)'!BB34,'R78s (CPC)'!BB34)</f>
        <v>0</v>
      </c>
      <c r="BC34" s="50" t="str">
        <f t="shared" ref="BC34:BC45" si="16">BC21</f>
        <v>Jan</v>
      </c>
      <c r="BD34" s="71">
        <f>AVERAGE('PR (CPC)'!BD34,'R78s (CPC)'!BD34)</f>
        <v>0.87868852459016389</v>
      </c>
      <c r="BE34" s="71">
        <f>AVERAGE('PR (CPC)'!BE34,'R78s (CPC)'!BE34)</f>
        <v>0.71803278688524586</v>
      </c>
      <c r="BF34" s="71">
        <f>AVERAGE('PR (CPC)'!BF34,'R78s (CPC)'!BF34)</f>
        <v>0.5180327868852459</v>
      </c>
      <c r="BG34" s="71">
        <f>AVERAGE('PR (CPC)'!BG34,'R78s (CPC)'!BG34)</f>
        <v>0.27868852459016391</v>
      </c>
      <c r="BH34" s="71">
        <f>AVERAGE('PR (CPC)'!BH34,'R78s (CPC)'!BH34)</f>
        <v>0</v>
      </c>
      <c r="BI34" s="71">
        <f>AVERAGE('PR (CPC)'!BI34,'R78s (CPC)'!BI34)</f>
        <v>0</v>
      </c>
      <c r="BJ34" s="71">
        <f>AVERAGE('PR (CPC)'!BJ34,'R78s (CPC)'!BJ34)</f>
        <v>0</v>
      </c>
      <c r="BK34" s="71">
        <f>AVERAGE('PR (CPC)'!BK34,'R78s (CPC)'!BK34)</f>
        <v>0</v>
      </c>
      <c r="BL34" s="50" t="str">
        <f t="shared" ref="BL34:BL45" si="17">BL21</f>
        <v>Jan</v>
      </c>
      <c r="BM34" s="71">
        <f>AVERAGE('PR (CPC)'!BM34,'R78s (CPC)'!BM34)</f>
        <v>0.87868852459016389</v>
      </c>
      <c r="BN34" s="71">
        <f>AVERAGE('PR (CPC)'!BN34,'R78s (CPC)'!BN34)</f>
        <v>0.71803278688524586</v>
      </c>
      <c r="BO34" s="71">
        <f>AVERAGE('PR (CPC)'!BO34,'R78s (CPC)'!BO34)</f>
        <v>0.5180327868852459</v>
      </c>
      <c r="BP34" s="71">
        <f>AVERAGE('PR (CPC)'!BP34,'R78s (CPC)'!BP34)</f>
        <v>0.27868852459016391</v>
      </c>
      <c r="BQ34" s="71">
        <f>AVERAGE('PR (CPC)'!BQ34,'R78s (CPC)'!BQ34)</f>
        <v>0</v>
      </c>
      <c r="BR34" s="71">
        <f>AVERAGE('PR (CPC)'!BR34,'R78s (CPC)'!BR34)</f>
        <v>0</v>
      </c>
      <c r="BS34" s="71">
        <f>AVERAGE('PR (CPC)'!BS34,'R78s (CPC)'!BS34)</f>
        <v>0</v>
      </c>
      <c r="BT34" s="71">
        <f>AVERAGE('PR (CPC)'!BT34,'R78s (CPC)'!BT34)</f>
        <v>0</v>
      </c>
      <c r="BU34" s="50" t="str">
        <f t="shared" ref="BU34:BU45" si="18">BU21</f>
        <v>Jan</v>
      </c>
      <c r="BV34" s="71">
        <f>AVERAGE('PR (CPC)'!BV34,'R78s (CPC)'!BV34)</f>
        <v>0.87868852459016389</v>
      </c>
      <c r="BW34" s="71">
        <f>AVERAGE('PR (CPC)'!BW34,'R78s (CPC)'!BW34)</f>
        <v>0.71803278688524586</v>
      </c>
      <c r="BX34" s="71">
        <f>AVERAGE('PR (CPC)'!BX34,'R78s (CPC)'!BX34)</f>
        <v>0.5180327868852459</v>
      </c>
      <c r="BY34" s="71">
        <f>AVERAGE('PR (CPC)'!BY34,'R78s (CPC)'!BY34)</f>
        <v>0.27868852459016391</v>
      </c>
      <c r="BZ34" s="71">
        <f>AVERAGE('PR (CPC)'!BZ34,'R78s (CPC)'!BZ34)</f>
        <v>0</v>
      </c>
      <c r="CA34" s="71">
        <f>AVERAGE('PR (CPC)'!CA34,'R78s (CPC)'!CA34)</f>
        <v>0</v>
      </c>
      <c r="CB34" s="71">
        <f>AVERAGE('PR (CPC)'!CB34,'R78s (CPC)'!CB34)</f>
        <v>0</v>
      </c>
      <c r="CC34" s="71">
        <f>AVERAGE('PR (CPC)'!CC34,'R78s (CPC)'!CC34)</f>
        <v>0</v>
      </c>
      <c r="CD34" s="50" t="str">
        <f t="shared" ref="CD34:CD45" si="19">CD21</f>
        <v>Jan</v>
      </c>
      <c r="CE34" s="71">
        <f>AVERAGE('PR (CPC)'!CE34,'R78s (CPC)'!CE34)</f>
        <v>0.87868852459016389</v>
      </c>
      <c r="CF34" s="71">
        <f>AVERAGE('PR (CPC)'!CF34,'R78s (CPC)'!CF34)</f>
        <v>0.71803278688524586</v>
      </c>
      <c r="CG34" s="71">
        <f>AVERAGE('PR (CPC)'!CG34,'R78s (CPC)'!CG34)</f>
        <v>0.5180327868852459</v>
      </c>
      <c r="CH34" s="71">
        <f>AVERAGE('PR (CPC)'!CH34,'R78s (CPC)'!CH34)</f>
        <v>0.27868852459016391</v>
      </c>
      <c r="CI34" s="71">
        <f>AVERAGE('PR (CPC)'!CI34,'R78s (CPC)'!CI34)</f>
        <v>0</v>
      </c>
      <c r="CJ34" s="71">
        <f>AVERAGE('PR (CPC)'!CJ34,'R78s (CPC)'!CJ34)</f>
        <v>0</v>
      </c>
      <c r="CK34" s="71">
        <f>AVERAGE('PR (CPC)'!CK34,'R78s (CPC)'!CK34)</f>
        <v>0</v>
      </c>
      <c r="CL34" s="71">
        <f>AVERAGE('PR (CPC)'!CL34,'R78s (CPC)'!CL34)</f>
        <v>0</v>
      </c>
    </row>
    <row r="35" spans="1:90" ht="13.7" customHeight="1">
      <c r="A35" s="50" t="str">
        <f t="shared" si="10"/>
        <v>Feb</v>
      </c>
      <c r="B35" s="70">
        <f>AVERAGE('PR (CPC)'!B35,'R78s (CPC)'!B35)</f>
        <v>0.89030054644808743</v>
      </c>
      <c r="C35" s="70">
        <f>AVERAGE('PR (CPC)'!C35,'R78s (CPC)'!C35)</f>
        <v>0.73292349726775963</v>
      </c>
      <c r="D35" s="70">
        <f>AVERAGE('PR (CPC)'!D35,'R78s (CPC)'!D35)</f>
        <v>0.53620218579234979</v>
      </c>
      <c r="E35" s="70">
        <f>AVERAGE('PR (CPC)'!E35,'R78s (CPC)'!E35)</f>
        <v>0.30013661202185793</v>
      </c>
      <c r="F35" s="70">
        <f>AVERAGE('PR (CPC)'!F35,'R78s (CPC)'!F35)</f>
        <v>2.4726775956284197E-2</v>
      </c>
      <c r="G35" s="70">
        <f>AVERAGE('PR (CPC)'!G35,'R78s (CPC)'!G35)</f>
        <v>0</v>
      </c>
      <c r="H35" s="70">
        <f>AVERAGE('PR (CPC)'!H35,'R78s (CPC)'!H35)</f>
        <v>0</v>
      </c>
      <c r="I35" s="70">
        <f>AVERAGE('PR (CPC)'!I35,'R78s (CPC)'!I35)</f>
        <v>0</v>
      </c>
      <c r="J35" s="68" t="str">
        <f t="shared" si="11"/>
        <v>Feb</v>
      </c>
      <c r="K35" s="70">
        <f>AVERAGE('PR (CPC)'!K35,'R78s (CPC)'!K35)</f>
        <v>0.89030054644808743</v>
      </c>
      <c r="L35" s="71">
        <f>AVERAGE('PR (CPC)'!L35,'R78s (CPC)'!L35)</f>
        <v>0.73292349726775963</v>
      </c>
      <c r="M35" s="71">
        <f>AVERAGE('PR (CPC)'!M35,'R78s (CPC)'!M35)</f>
        <v>0.53620218579234979</v>
      </c>
      <c r="N35" s="71">
        <f>AVERAGE('PR (CPC)'!N35,'R78s (CPC)'!N35)</f>
        <v>0.30013661202185793</v>
      </c>
      <c r="O35" s="71">
        <f>AVERAGE('PR (CPC)'!O35,'R78s (CPC)'!O35)</f>
        <v>2.4726775956284197E-2</v>
      </c>
      <c r="P35" s="71">
        <f>AVERAGE('PR (CPC)'!P35,'R78s (CPC)'!P35)</f>
        <v>0</v>
      </c>
      <c r="Q35" s="71">
        <f>AVERAGE('PR (CPC)'!Q35,'R78s (CPC)'!Q35)</f>
        <v>0</v>
      </c>
      <c r="R35" s="71">
        <f>AVERAGE('PR (CPC)'!R35,'R78s (CPC)'!R35)</f>
        <v>0</v>
      </c>
      <c r="S35" s="50" t="str">
        <f t="shared" si="12"/>
        <v>Feb</v>
      </c>
      <c r="T35" s="71">
        <f>AVERAGE('PR (CPC)'!T35,'R78s (CPC)'!T35)</f>
        <v>0.89030054644808743</v>
      </c>
      <c r="U35" s="71">
        <f>AVERAGE('PR (CPC)'!U35,'R78s (CPC)'!U35)</f>
        <v>0.73292349726775963</v>
      </c>
      <c r="V35" s="71">
        <f>AVERAGE('PR (CPC)'!V35,'R78s (CPC)'!V35)</f>
        <v>0.53620218579234979</v>
      </c>
      <c r="W35" s="71">
        <f>AVERAGE('PR (CPC)'!W35,'R78s (CPC)'!W35)</f>
        <v>0.30013661202185793</v>
      </c>
      <c r="X35" s="71">
        <f>AVERAGE('PR (CPC)'!X35,'R78s (CPC)'!X35)</f>
        <v>2.4726775956284197E-2</v>
      </c>
      <c r="Y35" s="71">
        <f>AVERAGE('PR (CPC)'!Y35,'R78s (CPC)'!Y35)</f>
        <v>0</v>
      </c>
      <c r="Z35" s="71">
        <f>AVERAGE('PR (CPC)'!Z35,'R78s (CPC)'!Z35)</f>
        <v>0</v>
      </c>
      <c r="AA35" s="71">
        <f>AVERAGE('PR (CPC)'!AA35,'R78s (CPC)'!AA35)</f>
        <v>0</v>
      </c>
      <c r="AB35" s="50" t="str">
        <f t="shared" si="13"/>
        <v>Feb</v>
      </c>
      <c r="AC35" s="71">
        <f>AVERAGE('PR (CPC)'!AC35,'R78s (CPC)'!AC35)</f>
        <v>0.89030054644808743</v>
      </c>
      <c r="AD35" s="71">
        <f>AVERAGE('PR (CPC)'!AD35,'R78s (CPC)'!AD35)</f>
        <v>0.73292349726775963</v>
      </c>
      <c r="AE35" s="71">
        <f>AVERAGE('PR (CPC)'!AE35,'R78s (CPC)'!AE35)</f>
        <v>0.53620218579234979</v>
      </c>
      <c r="AF35" s="71">
        <f>AVERAGE('PR (CPC)'!AF35,'R78s (CPC)'!AF35)</f>
        <v>0.30013661202185793</v>
      </c>
      <c r="AG35" s="71">
        <f>AVERAGE('PR (CPC)'!AG35,'R78s (CPC)'!AG35)</f>
        <v>2.4726775956284197E-2</v>
      </c>
      <c r="AH35" s="71">
        <f>AVERAGE('PR (CPC)'!AH35,'R78s (CPC)'!AH35)</f>
        <v>0</v>
      </c>
      <c r="AI35" s="71">
        <f>AVERAGE('PR (CPC)'!AI35,'R78s (CPC)'!AI35)</f>
        <v>0</v>
      </c>
      <c r="AJ35" s="71">
        <f>AVERAGE('PR (CPC)'!AJ35,'R78s (CPC)'!AJ35)</f>
        <v>0</v>
      </c>
      <c r="AK35" s="50" t="str">
        <f t="shared" si="14"/>
        <v>Feb</v>
      </c>
      <c r="AL35" s="71">
        <f>AVERAGE('PR (CPC)'!AL35,'R78s (CPC)'!AL35)</f>
        <v>0.89030054644808743</v>
      </c>
      <c r="AM35" s="71">
        <f>AVERAGE('PR (CPC)'!AM35,'R78s (CPC)'!AM35)</f>
        <v>0.73292349726775963</v>
      </c>
      <c r="AN35" s="71">
        <f>AVERAGE('PR (CPC)'!AN35,'R78s (CPC)'!AN35)</f>
        <v>0.53620218579234979</v>
      </c>
      <c r="AO35" s="71">
        <f>AVERAGE('PR (CPC)'!AO35,'R78s (CPC)'!AO35)</f>
        <v>0.30013661202185793</v>
      </c>
      <c r="AP35" s="71">
        <f>AVERAGE('PR (CPC)'!AP35,'R78s (CPC)'!AP35)</f>
        <v>2.4726775956284197E-2</v>
      </c>
      <c r="AQ35" s="71">
        <f>AVERAGE('PR (CPC)'!AQ35,'R78s (CPC)'!AQ35)</f>
        <v>0</v>
      </c>
      <c r="AR35" s="71">
        <f>AVERAGE('PR (CPC)'!AR35,'R78s (CPC)'!AR35)</f>
        <v>0</v>
      </c>
      <c r="AS35" s="71">
        <f>AVERAGE('PR (CPC)'!AS35,'R78s (CPC)'!AS35)</f>
        <v>0</v>
      </c>
      <c r="AT35" s="50" t="str">
        <f t="shared" si="15"/>
        <v>Feb</v>
      </c>
      <c r="AU35" s="71">
        <f>AVERAGE('PR (CPC)'!AU35,'R78s (CPC)'!AU35)</f>
        <v>0.89030054644808743</v>
      </c>
      <c r="AV35" s="71">
        <f>AVERAGE('PR (CPC)'!AV35,'R78s (CPC)'!AV35)</f>
        <v>0.73292349726775963</v>
      </c>
      <c r="AW35" s="71">
        <f>AVERAGE('PR (CPC)'!AW35,'R78s (CPC)'!AW35)</f>
        <v>0.53620218579234979</v>
      </c>
      <c r="AX35" s="71">
        <f>AVERAGE('PR (CPC)'!AX35,'R78s (CPC)'!AX35)</f>
        <v>0.30013661202185793</v>
      </c>
      <c r="AY35" s="71">
        <f>AVERAGE('PR (CPC)'!AY35,'R78s (CPC)'!AY35)</f>
        <v>2.4726775956284197E-2</v>
      </c>
      <c r="AZ35" s="71">
        <f>AVERAGE('PR (CPC)'!AZ35,'R78s (CPC)'!AZ35)</f>
        <v>0</v>
      </c>
      <c r="BA35" s="71">
        <f>AVERAGE('PR (CPC)'!BA35,'R78s (CPC)'!BA35)</f>
        <v>0</v>
      </c>
      <c r="BB35" s="71">
        <f>AVERAGE('PR (CPC)'!BB35,'R78s (CPC)'!BB35)</f>
        <v>0</v>
      </c>
      <c r="BC35" s="50" t="str">
        <f t="shared" si="16"/>
        <v>Feb</v>
      </c>
      <c r="BD35" s="71">
        <f>AVERAGE('PR (CPC)'!BD35,'R78s (CPC)'!BD35)</f>
        <v>0.89030054644808743</v>
      </c>
      <c r="BE35" s="71">
        <f>AVERAGE('PR (CPC)'!BE35,'R78s (CPC)'!BE35)</f>
        <v>0.73292349726775963</v>
      </c>
      <c r="BF35" s="71">
        <f>AVERAGE('PR (CPC)'!BF35,'R78s (CPC)'!BF35)</f>
        <v>0.53620218579234979</v>
      </c>
      <c r="BG35" s="71">
        <f>AVERAGE('PR (CPC)'!BG35,'R78s (CPC)'!BG35)</f>
        <v>0.30013661202185793</v>
      </c>
      <c r="BH35" s="71">
        <f>AVERAGE('PR (CPC)'!BH35,'R78s (CPC)'!BH35)</f>
        <v>2.4726775956284197E-2</v>
      </c>
      <c r="BI35" s="71">
        <f>AVERAGE('PR (CPC)'!BI35,'R78s (CPC)'!BI35)</f>
        <v>0</v>
      </c>
      <c r="BJ35" s="71">
        <f>AVERAGE('PR (CPC)'!BJ35,'R78s (CPC)'!BJ35)</f>
        <v>0</v>
      </c>
      <c r="BK35" s="71">
        <f>AVERAGE('PR (CPC)'!BK35,'R78s (CPC)'!BK35)</f>
        <v>0</v>
      </c>
      <c r="BL35" s="50" t="str">
        <f t="shared" si="17"/>
        <v>Feb</v>
      </c>
      <c r="BM35" s="71">
        <f>AVERAGE('PR (CPC)'!BM35,'R78s (CPC)'!BM35)</f>
        <v>0.89030054644808743</v>
      </c>
      <c r="BN35" s="71">
        <f>AVERAGE('PR (CPC)'!BN35,'R78s (CPC)'!BN35)</f>
        <v>0.73292349726775963</v>
      </c>
      <c r="BO35" s="71">
        <f>AVERAGE('PR (CPC)'!BO35,'R78s (CPC)'!BO35)</f>
        <v>0.53620218579234979</v>
      </c>
      <c r="BP35" s="71">
        <f>AVERAGE('PR (CPC)'!BP35,'R78s (CPC)'!BP35)</f>
        <v>0.30013661202185793</v>
      </c>
      <c r="BQ35" s="71">
        <f>AVERAGE('PR (CPC)'!BQ35,'R78s (CPC)'!BQ35)</f>
        <v>2.4726775956284197E-2</v>
      </c>
      <c r="BR35" s="71">
        <f>AVERAGE('PR (CPC)'!BR35,'R78s (CPC)'!BR35)</f>
        <v>0</v>
      </c>
      <c r="BS35" s="71">
        <f>AVERAGE('PR (CPC)'!BS35,'R78s (CPC)'!BS35)</f>
        <v>0</v>
      </c>
      <c r="BT35" s="71">
        <f>AVERAGE('PR (CPC)'!BT35,'R78s (CPC)'!BT35)</f>
        <v>0</v>
      </c>
      <c r="BU35" s="50" t="str">
        <f t="shared" si="18"/>
        <v>Feb</v>
      </c>
      <c r="BV35" s="71">
        <f>AVERAGE('PR (CPC)'!BV35,'R78s (CPC)'!BV35)</f>
        <v>0.89030054644808743</v>
      </c>
      <c r="BW35" s="71">
        <f>AVERAGE('PR (CPC)'!BW35,'R78s (CPC)'!BW35)</f>
        <v>0.73292349726775963</v>
      </c>
      <c r="BX35" s="71">
        <f>AVERAGE('PR (CPC)'!BX35,'R78s (CPC)'!BX35)</f>
        <v>0.53620218579234979</v>
      </c>
      <c r="BY35" s="71">
        <f>AVERAGE('PR (CPC)'!BY35,'R78s (CPC)'!BY35)</f>
        <v>0.30013661202185793</v>
      </c>
      <c r="BZ35" s="71">
        <f>AVERAGE('PR (CPC)'!BZ35,'R78s (CPC)'!BZ35)</f>
        <v>2.4726775956284197E-2</v>
      </c>
      <c r="CA35" s="71">
        <f>AVERAGE('PR (CPC)'!CA35,'R78s (CPC)'!CA35)</f>
        <v>0</v>
      </c>
      <c r="CB35" s="71">
        <f>AVERAGE('PR (CPC)'!CB35,'R78s (CPC)'!CB35)</f>
        <v>0</v>
      </c>
      <c r="CC35" s="71">
        <f>AVERAGE('PR (CPC)'!CC35,'R78s (CPC)'!CC35)</f>
        <v>0</v>
      </c>
      <c r="CD35" s="50" t="str">
        <f t="shared" si="19"/>
        <v>Feb</v>
      </c>
      <c r="CE35" s="71">
        <f>AVERAGE('PR (CPC)'!CE35,'R78s (CPC)'!CE35)</f>
        <v>0.89030054644808743</v>
      </c>
      <c r="CF35" s="71">
        <f>AVERAGE('PR (CPC)'!CF35,'R78s (CPC)'!CF35)</f>
        <v>0.73292349726775963</v>
      </c>
      <c r="CG35" s="71">
        <f>AVERAGE('PR (CPC)'!CG35,'R78s (CPC)'!CG35)</f>
        <v>0.53620218579234979</v>
      </c>
      <c r="CH35" s="71">
        <f>AVERAGE('PR (CPC)'!CH35,'R78s (CPC)'!CH35)</f>
        <v>0.30013661202185793</v>
      </c>
      <c r="CI35" s="71">
        <f>AVERAGE('PR (CPC)'!CI35,'R78s (CPC)'!CI35)</f>
        <v>2.4726775956284197E-2</v>
      </c>
      <c r="CJ35" s="71">
        <f>AVERAGE('PR (CPC)'!CJ35,'R78s (CPC)'!CJ35)</f>
        <v>0</v>
      </c>
      <c r="CK35" s="71">
        <f>AVERAGE('PR (CPC)'!CK35,'R78s (CPC)'!CK35)</f>
        <v>0</v>
      </c>
      <c r="CL35" s="71">
        <f>AVERAGE('PR (CPC)'!CL35,'R78s (CPC)'!CL35)</f>
        <v>0</v>
      </c>
    </row>
    <row r="36" spans="1:90" ht="13.7" customHeight="1">
      <c r="A36" s="50" t="str">
        <f t="shared" si="10"/>
        <v>Mar</v>
      </c>
      <c r="B36" s="70">
        <f>AVERAGE('PR (CPC)'!B36,'R78s (CPC)'!B36)</f>
        <v>0.90163934426229508</v>
      </c>
      <c r="C36" s="70">
        <f>AVERAGE('PR (CPC)'!C36,'R78s (CPC)'!C36)</f>
        <v>0.74754098360655741</v>
      </c>
      <c r="D36" s="70">
        <f>AVERAGE('PR (CPC)'!D36,'R78s (CPC)'!D36)</f>
        <v>0.5540983606557377</v>
      </c>
      <c r="E36" s="70">
        <f>AVERAGE('PR (CPC)'!E36,'R78s (CPC)'!E36)</f>
        <v>0.32131147540983607</v>
      </c>
      <c r="F36" s="70">
        <f>AVERAGE('PR (CPC)'!F36,'R78s (CPC)'!F36)</f>
        <v>4.9180327868852458E-2</v>
      </c>
      <c r="G36" s="70">
        <f>AVERAGE('PR (CPC)'!G36,'R78s (CPC)'!G36)</f>
        <v>0</v>
      </c>
      <c r="H36" s="70">
        <f>AVERAGE('PR (CPC)'!H36,'R78s (CPC)'!H36)</f>
        <v>0</v>
      </c>
      <c r="I36" s="70">
        <f>AVERAGE('PR (CPC)'!I36,'R78s (CPC)'!I36)</f>
        <v>0</v>
      </c>
      <c r="J36" s="68" t="str">
        <f t="shared" si="11"/>
        <v>Mar</v>
      </c>
      <c r="K36" s="70">
        <f>AVERAGE('PR (CPC)'!K36,'R78s (CPC)'!K36)</f>
        <v>0.90163934426229508</v>
      </c>
      <c r="L36" s="71">
        <f>AVERAGE('PR (CPC)'!L36,'R78s (CPC)'!L36)</f>
        <v>0.74754098360655741</v>
      </c>
      <c r="M36" s="71">
        <f>AVERAGE('PR (CPC)'!M36,'R78s (CPC)'!M36)</f>
        <v>0.5540983606557377</v>
      </c>
      <c r="N36" s="71">
        <f>AVERAGE('PR (CPC)'!N36,'R78s (CPC)'!N36)</f>
        <v>0.32131147540983607</v>
      </c>
      <c r="O36" s="71">
        <f>AVERAGE('PR (CPC)'!O36,'R78s (CPC)'!O36)</f>
        <v>4.9180327868852458E-2</v>
      </c>
      <c r="P36" s="71">
        <f>AVERAGE('PR (CPC)'!P36,'R78s (CPC)'!P36)</f>
        <v>0</v>
      </c>
      <c r="Q36" s="71">
        <f>AVERAGE('PR (CPC)'!Q36,'R78s (CPC)'!Q36)</f>
        <v>0</v>
      </c>
      <c r="R36" s="71">
        <f>AVERAGE('PR (CPC)'!R36,'R78s (CPC)'!R36)</f>
        <v>0</v>
      </c>
      <c r="S36" s="50" t="str">
        <f t="shared" si="12"/>
        <v>Mar</v>
      </c>
      <c r="T36" s="71">
        <f>AVERAGE('PR (CPC)'!T36,'R78s (CPC)'!T36)</f>
        <v>0.90163934426229508</v>
      </c>
      <c r="U36" s="71">
        <f>AVERAGE('PR (CPC)'!U36,'R78s (CPC)'!U36)</f>
        <v>0.74754098360655741</v>
      </c>
      <c r="V36" s="71">
        <f>AVERAGE('PR (CPC)'!V36,'R78s (CPC)'!V36)</f>
        <v>0.5540983606557377</v>
      </c>
      <c r="W36" s="71">
        <f>AVERAGE('PR (CPC)'!W36,'R78s (CPC)'!W36)</f>
        <v>0.32131147540983607</v>
      </c>
      <c r="X36" s="71">
        <f>AVERAGE('PR (CPC)'!X36,'R78s (CPC)'!X36)</f>
        <v>4.9180327868852458E-2</v>
      </c>
      <c r="Y36" s="71">
        <f>AVERAGE('PR (CPC)'!Y36,'R78s (CPC)'!Y36)</f>
        <v>0</v>
      </c>
      <c r="Z36" s="71">
        <f>AVERAGE('PR (CPC)'!Z36,'R78s (CPC)'!Z36)</f>
        <v>0</v>
      </c>
      <c r="AA36" s="71">
        <f>AVERAGE('PR (CPC)'!AA36,'R78s (CPC)'!AA36)</f>
        <v>0</v>
      </c>
      <c r="AB36" s="50" t="str">
        <f t="shared" si="13"/>
        <v>Mar</v>
      </c>
      <c r="AC36" s="71">
        <f>AVERAGE('PR (CPC)'!AC36,'R78s (CPC)'!AC36)</f>
        <v>0.90163934426229508</v>
      </c>
      <c r="AD36" s="71">
        <f>AVERAGE('PR (CPC)'!AD36,'R78s (CPC)'!AD36)</f>
        <v>0.74754098360655741</v>
      </c>
      <c r="AE36" s="71">
        <f>AVERAGE('PR (CPC)'!AE36,'R78s (CPC)'!AE36)</f>
        <v>0.5540983606557377</v>
      </c>
      <c r="AF36" s="71">
        <f>AVERAGE('PR (CPC)'!AF36,'R78s (CPC)'!AF36)</f>
        <v>0.32131147540983607</v>
      </c>
      <c r="AG36" s="71">
        <f>AVERAGE('PR (CPC)'!AG36,'R78s (CPC)'!AG36)</f>
        <v>4.9180327868852458E-2</v>
      </c>
      <c r="AH36" s="71">
        <f>AVERAGE('PR (CPC)'!AH36,'R78s (CPC)'!AH36)</f>
        <v>0</v>
      </c>
      <c r="AI36" s="71">
        <f>AVERAGE('PR (CPC)'!AI36,'R78s (CPC)'!AI36)</f>
        <v>0</v>
      </c>
      <c r="AJ36" s="71">
        <f>AVERAGE('PR (CPC)'!AJ36,'R78s (CPC)'!AJ36)</f>
        <v>0</v>
      </c>
      <c r="AK36" s="50" t="str">
        <f t="shared" si="14"/>
        <v>Mar</v>
      </c>
      <c r="AL36" s="71">
        <f>AVERAGE('PR (CPC)'!AL36,'R78s (CPC)'!AL36)</f>
        <v>0.90163934426229508</v>
      </c>
      <c r="AM36" s="71">
        <f>AVERAGE('PR (CPC)'!AM36,'R78s (CPC)'!AM36)</f>
        <v>0.74754098360655741</v>
      </c>
      <c r="AN36" s="71">
        <f>AVERAGE('PR (CPC)'!AN36,'R78s (CPC)'!AN36)</f>
        <v>0.5540983606557377</v>
      </c>
      <c r="AO36" s="71">
        <f>AVERAGE('PR (CPC)'!AO36,'R78s (CPC)'!AO36)</f>
        <v>0.32131147540983607</v>
      </c>
      <c r="AP36" s="71">
        <f>AVERAGE('PR (CPC)'!AP36,'R78s (CPC)'!AP36)</f>
        <v>4.9180327868852458E-2</v>
      </c>
      <c r="AQ36" s="71">
        <f>AVERAGE('PR (CPC)'!AQ36,'R78s (CPC)'!AQ36)</f>
        <v>0</v>
      </c>
      <c r="AR36" s="71">
        <f>AVERAGE('PR (CPC)'!AR36,'R78s (CPC)'!AR36)</f>
        <v>0</v>
      </c>
      <c r="AS36" s="71">
        <f>AVERAGE('PR (CPC)'!AS36,'R78s (CPC)'!AS36)</f>
        <v>0</v>
      </c>
      <c r="AT36" s="50" t="str">
        <f t="shared" si="15"/>
        <v>Mar</v>
      </c>
      <c r="AU36" s="71">
        <f>AVERAGE('PR (CPC)'!AU36,'R78s (CPC)'!AU36)</f>
        <v>0.90163934426229508</v>
      </c>
      <c r="AV36" s="71">
        <f>AVERAGE('PR (CPC)'!AV36,'R78s (CPC)'!AV36)</f>
        <v>0.74754098360655741</v>
      </c>
      <c r="AW36" s="71">
        <f>AVERAGE('PR (CPC)'!AW36,'R78s (CPC)'!AW36)</f>
        <v>0.5540983606557377</v>
      </c>
      <c r="AX36" s="71">
        <f>AVERAGE('PR (CPC)'!AX36,'R78s (CPC)'!AX36)</f>
        <v>0.32131147540983607</v>
      </c>
      <c r="AY36" s="71">
        <f>AVERAGE('PR (CPC)'!AY36,'R78s (CPC)'!AY36)</f>
        <v>4.9180327868852458E-2</v>
      </c>
      <c r="AZ36" s="71">
        <f>AVERAGE('PR (CPC)'!AZ36,'R78s (CPC)'!AZ36)</f>
        <v>0</v>
      </c>
      <c r="BA36" s="71">
        <f>AVERAGE('PR (CPC)'!BA36,'R78s (CPC)'!BA36)</f>
        <v>0</v>
      </c>
      <c r="BB36" s="71">
        <f>AVERAGE('PR (CPC)'!BB36,'R78s (CPC)'!BB36)</f>
        <v>0</v>
      </c>
      <c r="BC36" s="50" t="str">
        <f t="shared" si="16"/>
        <v>Mar</v>
      </c>
      <c r="BD36" s="71">
        <f>AVERAGE('PR (CPC)'!BD36,'R78s (CPC)'!BD36)</f>
        <v>0.90163934426229508</v>
      </c>
      <c r="BE36" s="71">
        <f>AVERAGE('PR (CPC)'!BE36,'R78s (CPC)'!BE36)</f>
        <v>0.74754098360655741</v>
      </c>
      <c r="BF36" s="71">
        <f>AVERAGE('PR (CPC)'!BF36,'R78s (CPC)'!BF36)</f>
        <v>0.5540983606557377</v>
      </c>
      <c r="BG36" s="71">
        <f>AVERAGE('PR (CPC)'!BG36,'R78s (CPC)'!BG36)</f>
        <v>0.32131147540983607</v>
      </c>
      <c r="BH36" s="71">
        <f>AVERAGE('PR (CPC)'!BH36,'R78s (CPC)'!BH36)</f>
        <v>4.9180327868852458E-2</v>
      </c>
      <c r="BI36" s="71">
        <f>AVERAGE('PR (CPC)'!BI36,'R78s (CPC)'!BI36)</f>
        <v>0</v>
      </c>
      <c r="BJ36" s="71">
        <f>AVERAGE('PR (CPC)'!BJ36,'R78s (CPC)'!BJ36)</f>
        <v>0</v>
      </c>
      <c r="BK36" s="71">
        <f>AVERAGE('PR (CPC)'!BK36,'R78s (CPC)'!BK36)</f>
        <v>0</v>
      </c>
      <c r="BL36" s="50" t="str">
        <f t="shared" si="17"/>
        <v>Mar</v>
      </c>
      <c r="BM36" s="71">
        <f>AVERAGE('PR (CPC)'!BM36,'R78s (CPC)'!BM36)</f>
        <v>0.90163934426229508</v>
      </c>
      <c r="BN36" s="71">
        <f>AVERAGE('PR (CPC)'!BN36,'R78s (CPC)'!BN36)</f>
        <v>0.74754098360655741</v>
      </c>
      <c r="BO36" s="71">
        <f>AVERAGE('PR (CPC)'!BO36,'R78s (CPC)'!BO36)</f>
        <v>0.5540983606557377</v>
      </c>
      <c r="BP36" s="71">
        <f>AVERAGE('PR (CPC)'!BP36,'R78s (CPC)'!BP36)</f>
        <v>0.32131147540983607</v>
      </c>
      <c r="BQ36" s="71">
        <f>AVERAGE('PR (CPC)'!BQ36,'R78s (CPC)'!BQ36)</f>
        <v>4.9180327868852458E-2</v>
      </c>
      <c r="BR36" s="71">
        <f>AVERAGE('PR (CPC)'!BR36,'R78s (CPC)'!BR36)</f>
        <v>0</v>
      </c>
      <c r="BS36" s="71">
        <f>AVERAGE('PR (CPC)'!BS36,'R78s (CPC)'!BS36)</f>
        <v>0</v>
      </c>
      <c r="BT36" s="71">
        <f>AVERAGE('PR (CPC)'!BT36,'R78s (CPC)'!BT36)</f>
        <v>0</v>
      </c>
      <c r="BU36" s="50" t="str">
        <f t="shared" si="18"/>
        <v>Mar</v>
      </c>
      <c r="BV36" s="71">
        <f>AVERAGE('PR (CPC)'!BV36,'R78s (CPC)'!BV36)</f>
        <v>0.90163934426229508</v>
      </c>
      <c r="BW36" s="71">
        <f>AVERAGE('PR (CPC)'!BW36,'R78s (CPC)'!BW36)</f>
        <v>0.74754098360655741</v>
      </c>
      <c r="BX36" s="71">
        <f>AVERAGE('PR (CPC)'!BX36,'R78s (CPC)'!BX36)</f>
        <v>0.5540983606557377</v>
      </c>
      <c r="BY36" s="71">
        <f>AVERAGE('PR (CPC)'!BY36,'R78s (CPC)'!BY36)</f>
        <v>0.32131147540983607</v>
      </c>
      <c r="BZ36" s="71">
        <f>AVERAGE('PR (CPC)'!BZ36,'R78s (CPC)'!BZ36)</f>
        <v>4.9180327868852458E-2</v>
      </c>
      <c r="CA36" s="71">
        <f>AVERAGE('PR (CPC)'!CA36,'R78s (CPC)'!CA36)</f>
        <v>0</v>
      </c>
      <c r="CB36" s="71">
        <f>AVERAGE('PR (CPC)'!CB36,'R78s (CPC)'!CB36)</f>
        <v>0</v>
      </c>
      <c r="CC36" s="71">
        <f>AVERAGE('PR (CPC)'!CC36,'R78s (CPC)'!CC36)</f>
        <v>0</v>
      </c>
      <c r="CD36" s="50" t="str">
        <f t="shared" si="19"/>
        <v>Mar</v>
      </c>
      <c r="CE36" s="71">
        <f>AVERAGE('PR (CPC)'!CE36,'R78s (CPC)'!CE36)</f>
        <v>0.90163934426229508</v>
      </c>
      <c r="CF36" s="71">
        <f>AVERAGE('PR (CPC)'!CF36,'R78s (CPC)'!CF36)</f>
        <v>0.74754098360655741</v>
      </c>
      <c r="CG36" s="71">
        <f>AVERAGE('PR (CPC)'!CG36,'R78s (CPC)'!CG36)</f>
        <v>0.5540983606557377</v>
      </c>
      <c r="CH36" s="71">
        <f>AVERAGE('PR (CPC)'!CH36,'R78s (CPC)'!CH36)</f>
        <v>0.32131147540983607</v>
      </c>
      <c r="CI36" s="71">
        <f>AVERAGE('PR (CPC)'!CI36,'R78s (CPC)'!CI36)</f>
        <v>4.9180327868852458E-2</v>
      </c>
      <c r="CJ36" s="71">
        <f>AVERAGE('PR (CPC)'!CJ36,'R78s (CPC)'!CJ36)</f>
        <v>0</v>
      </c>
      <c r="CK36" s="71">
        <f>AVERAGE('PR (CPC)'!CK36,'R78s (CPC)'!CK36)</f>
        <v>0</v>
      </c>
      <c r="CL36" s="71">
        <f>AVERAGE('PR (CPC)'!CL36,'R78s (CPC)'!CL36)</f>
        <v>0</v>
      </c>
    </row>
    <row r="37" spans="1:90" ht="13.7" customHeight="1">
      <c r="A37" s="50" t="str">
        <f t="shared" si="10"/>
        <v>Apr</v>
      </c>
      <c r="B37" s="70">
        <f>AVERAGE('PR (CPC)'!B37,'R78s (CPC)'!B37)</f>
        <v>0.91270491803278686</v>
      </c>
      <c r="C37" s="70">
        <f>AVERAGE('PR (CPC)'!C37,'R78s (CPC)'!C37)</f>
        <v>0.76188524590163942</v>
      </c>
      <c r="D37" s="70">
        <f>AVERAGE('PR (CPC)'!D37,'R78s (CPC)'!D37)</f>
        <v>0.57172131147540983</v>
      </c>
      <c r="E37" s="70">
        <f>AVERAGE('PR (CPC)'!E37,'R78s (CPC)'!E37)</f>
        <v>0.34221311475409838</v>
      </c>
      <c r="F37" s="70">
        <f>AVERAGE('PR (CPC)'!F37,'R78s (CPC)'!F37)</f>
        <v>7.336065573770495E-2</v>
      </c>
      <c r="G37" s="70">
        <f>AVERAGE('PR (CPC)'!G37,'R78s (CPC)'!G37)</f>
        <v>0</v>
      </c>
      <c r="H37" s="70">
        <f>AVERAGE('PR (CPC)'!H37,'R78s (CPC)'!H37)</f>
        <v>0</v>
      </c>
      <c r="I37" s="70">
        <f>AVERAGE('PR (CPC)'!I37,'R78s (CPC)'!I37)</f>
        <v>0</v>
      </c>
      <c r="J37" s="68" t="str">
        <f t="shared" si="11"/>
        <v>Apr</v>
      </c>
      <c r="K37" s="70">
        <f>AVERAGE('PR (CPC)'!K37,'R78s (CPC)'!K37)</f>
        <v>0.91270491803278686</v>
      </c>
      <c r="L37" s="71">
        <f>AVERAGE('PR (CPC)'!L37,'R78s (CPC)'!L37)</f>
        <v>0.76188524590163942</v>
      </c>
      <c r="M37" s="71">
        <f>AVERAGE('PR (CPC)'!M37,'R78s (CPC)'!M37)</f>
        <v>0.57172131147540983</v>
      </c>
      <c r="N37" s="71">
        <f>AVERAGE('PR (CPC)'!N37,'R78s (CPC)'!N37)</f>
        <v>0.34221311475409838</v>
      </c>
      <c r="O37" s="71">
        <f>AVERAGE('PR (CPC)'!O37,'R78s (CPC)'!O37)</f>
        <v>7.336065573770495E-2</v>
      </c>
      <c r="P37" s="71">
        <f>AVERAGE('PR (CPC)'!P37,'R78s (CPC)'!P37)</f>
        <v>0</v>
      </c>
      <c r="Q37" s="71">
        <f>AVERAGE('PR (CPC)'!Q37,'R78s (CPC)'!Q37)</f>
        <v>0</v>
      </c>
      <c r="R37" s="71">
        <f>AVERAGE('PR (CPC)'!R37,'R78s (CPC)'!R37)</f>
        <v>0</v>
      </c>
      <c r="S37" s="50" t="str">
        <f t="shared" si="12"/>
        <v>Apr</v>
      </c>
      <c r="T37" s="71">
        <f>AVERAGE('PR (CPC)'!T37,'R78s (CPC)'!T37)</f>
        <v>0.91270491803278686</v>
      </c>
      <c r="U37" s="71">
        <f>AVERAGE('PR (CPC)'!U37,'R78s (CPC)'!U37)</f>
        <v>0.76188524590163942</v>
      </c>
      <c r="V37" s="71">
        <f>AVERAGE('PR (CPC)'!V37,'R78s (CPC)'!V37)</f>
        <v>0.57172131147540983</v>
      </c>
      <c r="W37" s="71">
        <f>AVERAGE('PR (CPC)'!W37,'R78s (CPC)'!W37)</f>
        <v>0.34221311475409838</v>
      </c>
      <c r="X37" s="71">
        <f>AVERAGE('PR (CPC)'!X37,'R78s (CPC)'!X37)</f>
        <v>7.336065573770495E-2</v>
      </c>
      <c r="Y37" s="71">
        <f>AVERAGE('PR (CPC)'!Y37,'R78s (CPC)'!Y37)</f>
        <v>0</v>
      </c>
      <c r="Z37" s="71">
        <f>AVERAGE('PR (CPC)'!Z37,'R78s (CPC)'!Z37)</f>
        <v>0</v>
      </c>
      <c r="AA37" s="71">
        <f>AVERAGE('PR (CPC)'!AA37,'R78s (CPC)'!AA37)</f>
        <v>0</v>
      </c>
      <c r="AB37" s="50" t="str">
        <f t="shared" si="13"/>
        <v>Apr</v>
      </c>
      <c r="AC37" s="71">
        <f>AVERAGE('PR (CPC)'!AC37,'R78s (CPC)'!AC37)</f>
        <v>0.91270491803278686</v>
      </c>
      <c r="AD37" s="71">
        <f>AVERAGE('PR (CPC)'!AD37,'R78s (CPC)'!AD37)</f>
        <v>0.76188524590163942</v>
      </c>
      <c r="AE37" s="71">
        <f>AVERAGE('PR (CPC)'!AE37,'R78s (CPC)'!AE37)</f>
        <v>0.57172131147540983</v>
      </c>
      <c r="AF37" s="71">
        <f>AVERAGE('PR (CPC)'!AF37,'R78s (CPC)'!AF37)</f>
        <v>0.34221311475409838</v>
      </c>
      <c r="AG37" s="71">
        <f>AVERAGE('PR (CPC)'!AG37,'R78s (CPC)'!AG37)</f>
        <v>7.336065573770495E-2</v>
      </c>
      <c r="AH37" s="71">
        <f>AVERAGE('PR (CPC)'!AH37,'R78s (CPC)'!AH37)</f>
        <v>0</v>
      </c>
      <c r="AI37" s="71">
        <f>AVERAGE('PR (CPC)'!AI37,'R78s (CPC)'!AI37)</f>
        <v>0</v>
      </c>
      <c r="AJ37" s="71">
        <f>AVERAGE('PR (CPC)'!AJ37,'R78s (CPC)'!AJ37)</f>
        <v>0</v>
      </c>
      <c r="AK37" s="50" t="str">
        <f t="shared" si="14"/>
        <v>Apr</v>
      </c>
      <c r="AL37" s="71">
        <f>AVERAGE('PR (CPC)'!AL37,'R78s (CPC)'!AL37)</f>
        <v>0.91270491803278686</v>
      </c>
      <c r="AM37" s="71">
        <f>AVERAGE('PR (CPC)'!AM37,'R78s (CPC)'!AM37)</f>
        <v>0.76188524590163942</v>
      </c>
      <c r="AN37" s="71">
        <f>AVERAGE('PR (CPC)'!AN37,'R78s (CPC)'!AN37)</f>
        <v>0.57172131147540983</v>
      </c>
      <c r="AO37" s="71">
        <f>AVERAGE('PR (CPC)'!AO37,'R78s (CPC)'!AO37)</f>
        <v>0.34221311475409838</v>
      </c>
      <c r="AP37" s="71">
        <f>AVERAGE('PR (CPC)'!AP37,'R78s (CPC)'!AP37)</f>
        <v>7.336065573770495E-2</v>
      </c>
      <c r="AQ37" s="71">
        <f>AVERAGE('PR (CPC)'!AQ37,'R78s (CPC)'!AQ37)</f>
        <v>0</v>
      </c>
      <c r="AR37" s="71">
        <f>AVERAGE('PR (CPC)'!AR37,'R78s (CPC)'!AR37)</f>
        <v>0</v>
      </c>
      <c r="AS37" s="71">
        <f>AVERAGE('PR (CPC)'!AS37,'R78s (CPC)'!AS37)</f>
        <v>0</v>
      </c>
      <c r="AT37" s="50" t="str">
        <f t="shared" si="15"/>
        <v>Apr</v>
      </c>
      <c r="AU37" s="71">
        <f>AVERAGE('PR (CPC)'!AU37,'R78s (CPC)'!AU37)</f>
        <v>0.91270491803278686</v>
      </c>
      <c r="AV37" s="71">
        <f>AVERAGE('PR (CPC)'!AV37,'R78s (CPC)'!AV37)</f>
        <v>0.76188524590163942</v>
      </c>
      <c r="AW37" s="71">
        <f>AVERAGE('PR (CPC)'!AW37,'R78s (CPC)'!AW37)</f>
        <v>0.57172131147540983</v>
      </c>
      <c r="AX37" s="71">
        <f>AVERAGE('PR (CPC)'!AX37,'R78s (CPC)'!AX37)</f>
        <v>0.34221311475409838</v>
      </c>
      <c r="AY37" s="71">
        <f>AVERAGE('PR (CPC)'!AY37,'R78s (CPC)'!AY37)</f>
        <v>7.336065573770495E-2</v>
      </c>
      <c r="AZ37" s="71">
        <f>AVERAGE('PR (CPC)'!AZ37,'R78s (CPC)'!AZ37)</f>
        <v>0</v>
      </c>
      <c r="BA37" s="71">
        <f>AVERAGE('PR (CPC)'!BA37,'R78s (CPC)'!BA37)</f>
        <v>0</v>
      </c>
      <c r="BB37" s="71">
        <f>AVERAGE('PR (CPC)'!BB37,'R78s (CPC)'!BB37)</f>
        <v>0</v>
      </c>
      <c r="BC37" s="50" t="str">
        <f t="shared" si="16"/>
        <v>Apr</v>
      </c>
      <c r="BD37" s="71">
        <f>AVERAGE('PR (CPC)'!BD37,'R78s (CPC)'!BD37)</f>
        <v>0.91270491803278686</v>
      </c>
      <c r="BE37" s="71">
        <f>AVERAGE('PR (CPC)'!BE37,'R78s (CPC)'!BE37)</f>
        <v>0.76188524590163942</v>
      </c>
      <c r="BF37" s="71">
        <f>AVERAGE('PR (CPC)'!BF37,'R78s (CPC)'!BF37)</f>
        <v>0.57172131147540983</v>
      </c>
      <c r="BG37" s="71">
        <f>AVERAGE('PR (CPC)'!BG37,'R78s (CPC)'!BG37)</f>
        <v>0.34221311475409838</v>
      </c>
      <c r="BH37" s="71">
        <f>AVERAGE('PR (CPC)'!BH37,'R78s (CPC)'!BH37)</f>
        <v>7.336065573770495E-2</v>
      </c>
      <c r="BI37" s="71">
        <f>AVERAGE('PR (CPC)'!BI37,'R78s (CPC)'!BI37)</f>
        <v>0</v>
      </c>
      <c r="BJ37" s="71">
        <f>AVERAGE('PR (CPC)'!BJ37,'R78s (CPC)'!BJ37)</f>
        <v>0</v>
      </c>
      <c r="BK37" s="71">
        <f>AVERAGE('PR (CPC)'!BK37,'R78s (CPC)'!BK37)</f>
        <v>0</v>
      </c>
      <c r="BL37" s="50" t="str">
        <f t="shared" si="17"/>
        <v>Apr</v>
      </c>
      <c r="BM37" s="71">
        <f>AVERAGE('PR (CPC)'!BM37,'R78s (CPC)'!BM37)</f>
        <v>0.91270491803278686</v>
      </c>
      <c r="BN37" s="71">
        <f>AVERAGE('PR (CPC)'!BN37,'R78s (CPC)'!BN37)</f>
        <v>0.76188524590163942</v>
      </c>
      <c r="BO37" s="71">
        <f>AVERAGE('PR (CPC)'!BO37,'R78s (CPC)'!BO37)</f>
        <v>0.57172131147540983</v>
      </c>
      <c r="BP37" s="71">
        <f>AVERAGE('PR (CPC)'!BP37,'R78s (CPC)'!BP37)</f>
        <v>0.34221311475409838</v>
      </c>
      <c r="BQ37" s="71">
        <f>AVERAGE('PR (CPC)'!BQ37,'R78s (CPC)'!BQ37)</f>
        <v>7.336065573770495E-2</v>
      </c>
      <c r="BR37" s="71">
        <f>AVERAGE('PR (CPC)'!BR37,'R78s (CPC)'!BR37)</f>
        <v>0</v>
      </c>
      <c r="BS37" s="71">
        <f>AVERAGE('PR (CPC)'!BS37,'R78s (CPC)'!BS37)</f>
        <v>0</v>
      </c>
      <c r="BT37" s="71">
        <f>AVERAGE('PR (CPC)'!BT37,'R78s (CPC)'!BT37)</f>
        <v>0</v>
      </c>
      <c r="BU37" s="50" t="str">
        <f t="shared" si="18"/>
        <v>Apr</v>
      </c>
      <c r="BV37" s="71">
        <f>AVERAGE('PR (CPC)'!BV37,'R78s (CPC)'!BV37)</f>
        <v>0.91270491803278686</v>
      </c>
      <c r="BW37" s="71">
        <f>AVERAGE('PR (CPC)'!BW37,'R78s (CPC)'!BW37)</f>
        <v>0.76188524590163942</v>
      </c>
      <c r="BX37" s="71">
        <f>AVERAGE('PR (CPC)'!BX37,'R78s (CPC)'!BX37)</f>
        <v>0.57172131147540983</v>
      </c>
      <c r="BY37" s="71">
        <f>AVERAGE('PR (CPC)'!BY37,'R78s (CPC)'!BY37)</f>
        <v>0.34221311475409838</v>
      </c>
      <c r="BZ37" s="71">
        <f>AVERAGE('PR (CPC)'!BZ37,'R78s (CPC)'!BZ37)</f>
        <v>7.336065573770495E-2</v>
      </c>
      <c r="CA37" s="71">
        <f>AVERAGE('PR (CPC)'!CA37,'R78s (CPC)'!CA37)</f>
        <v>0</v>
      </c>
      <c r="CB37" s="71">
        <f>AVERAGE('PR (CPC)'!CB37,'R78s (CPC)'!CB37)</f>
        <v>0</v>
      </c>
      <c r="CC37" s="71">
        <f>AVERAGE('PR (CPC)'!CC37,'R78s (CPC)'!CC37)</f>
        <v>0</v>
      </c>
      <c r="CD37" s="50" t="str">
        <f t="shared" si="19"/>
        <v>Apr</v>
      </c>
      <c r="CE37" s="71">
        <f>AVERAGE('PR (CPC)'!CE37,'R78s (CPC)'!CE37)</f>
        <v>0.91270491803278686</v>
      </c>
      <c r="CF37" s="71">
        <f>AVERAGE('PR (CPC)'!CF37,'R78s (CPC)'!CF37)</f>
        <v>0.76188524590163942</v>
      </c>
      <c r="CG37" s="71">
        <f>AVERAGE('PR (CPC)'!CG37,'R78s (CPC)'!CG37)</f>
        <v>0.57172131147540983</v>
      </c>
      <c r="CH37" s="71">
        <f>AVERAGE('PR (CPC)'!CH37,'R78s (CPC)'!CH37)</f>
        <v>0.34221311475409838</v>
      </c>
      <c r="CI37" s="71">
        <f>AVERAGE('PR (CPC)'!CI37,'R78s (CPC)'!CI37)</f>
        <v>7.336065573770495E-2</v>
      </c>
      <c r="CJ37" s="71">
        <f>AVERAGE('PR (CPC)'!CJ37,'R78s (CPC)'!CJ37)</f>
        <v>0</v>
      </c>
      <c r="CK37" s="71">
        <f>AVERAGE('PR (CPC)'!CK37,'R78s (CPC)'!CK37)</f>
        <v>0</v>
      </c>
      <c r="CL37" s="71">
        <f>AVERAGE('PR (CPC)'!CL37,'R78s (CPC)'!CL37)</f>
        <v>0</v>
      </c>
    </row>
    <row r="38" spans="1:90" ht="13.7" customHeight="1">
      <c r="A38" s="50" t="str">
        <f t="shared" si="10"/>
        <v>May</v>
      </c>
      <c r="B38" s="70">
        <f>AVERAGE('PR (CPC)'!B38,'R78s (CPC)'!B38)</f>
        <v>0.92349726775956287</v>
      </c>
      <c r="C38" s="70">
        <f>AVERAGE('PR (CPC)'!C38,'R78s (CPC)'!C38)</f>
        <v>0.77595628415300544</v>
      </c>
      <c r="D38" s="70">
        <f>AVERAGE('PR (CPC)'!D38,'R78s (CPC)'!D38)</f>
        <v>0.5890710382513662</v>
      </c>
      <c r="E38" s="70">
        <f>AVERAGE('PR (CPC)'!E38,'R78s (CPC)'!E38)</f>
        <v>0.36284153005464481</v>
      </c>
      <c r="F38" s="70">
        <f>AVERAGE('PR (CPC)'!F38,'R78s (CPC)'!F38)</f>
        <v>9.7267759562841505E-2</v>
      </c>
      <c r="G38" s="70">
        <f>AVERAGE('PR (CPC)'!G38,'R78s (CPC)'!G38)</f>
        <v>0</v>
      </c>
      <c r="H38" s="70">
        <f>AVERAGE('PR (CPC)'!H38,'R78s (CPC)'!H38)</f>
        <v>0</v>
      </c>
      <c r="I38" s="70">
        <f>AVERAGE('PR (CPC)'!I38,'R78s (CPC)'!I38)</f>
        <v>0</v>
      </c>
      <c r="J38" s="68" t="str">
        <f t="shared" si="11"/>
        <v>May</v>
      </c>
      <c r="K38" s="70">
        <f>AVERAGE('PR (CPC)'!K38,'R78s (CPC)'!K38)</f>
        <v>0.92349726775956287</v>
      </c>
      <c r="L38" s="71">
        <f>AVERAGE('PR (CPC)'!L38,'R78s (CPC)'!L38)</f>
        <v>0.77595628415300544</v>
      </c>
      <c r="M38" s="71">
        <f>AVERAGE('PR (CPC)'!M38,'R78s (CPC)'!M38)</f>
        <v>0.5890710382513662</v>
      </c>
      <c r="N38" s="71">
        <f>AVERAGE('PR (CPC)'!N38,'R78s (CPC)'!N38)</f>
        <v>0.36284153005464481</v>
      </c>
      <c r="O38" s="71">
        <f>AVERAGE('PR (CPC)'!O38,'R78s (CPC)'!O38)</f>
        <v>9.7267759562841505E-2</v>
      </c>
      <c r="P38" s="71">
        <f>AVERAGE('PR (CPC)'!P38,'R78s (CPC)'!P38)</f>
        <v>0</v>
      </c>
      <c r="Q38" s="71">
        <f>AVERAGE('PR (CPC)'!Q38,'R78s (CPC)'!Q38)</f>
        <v>0</v>
      </c>
      <c r="R38" s="71">
        <f>AVERAGE('PR (CPC)'!R38,'R78s (CPC)'!R38)</f>
        <v>0</v>
      </c>
      <c r="S38" s="50" t="str">
        <f t="shared" si="12"/>
        <v>May</v>
      </c>
      <c r="T38" s="71">
        <f>AVERAGE('PR (CPC)'!T38,'R78s (CPC)'!T38)</f>
        <v>0.92349726775956287</v>
      </c>
      <c r="U38" s="71">
        <f>AVERAGE('PR (CPC)'!U38,'R78s (CPC)'!U38)</f>
        <v>0.77595628415300544</v>
      </c>
      <c r="V38" s="71">
        <f>AVERAGE('PR (CPC)'!V38,'R78s (CPC)'!V38)</f>
        <v>0.5890710382513662</v>
      </c>
      <c r="W38" s="71">
        <f>AVERAGE('PR (CPC)'!W38,'R78s (CPC)'!W38)</f>
        <v>0.36284153005464481</v>
      </c>
      <c r="X38" s="71">
        <f>AVERAGE('PR (CPC)'!X38,'R78s (CPC)'!X38)</f>
        <v>9.7267759562841505E-2</v>
      </c>
      <c r="Y38" s="71">
        <f>AVERAGE('PR (CPC)'!Y38,'R78s (CPC)'!Y38)</f>
        <v>0</v>
      </c>
      <c r="Z38" s="71">
        <f>AVERAGE('PR (CPC)'!Z38,'R78s (CPC)'!Z38)</f>
        <v>0</v>
      </c>
      <c r="AA38" s="71">
        <f>AVERAGE('PR (CPC)'!AA38,'R78s (CPC)'!AA38)</f>
        <v>0</v>
      </c>
      <c r="AB38" s="50" t="str">
        <f t="shared" si="13"/>
        <v>May</v>
      </c>
      <c r="AC38" s="71">
        <f>AVERAGE('PR (CPC)'!AC38,'R78s (CPC)'!AC38)</f>
        <v>0.92349726775956287</v>
      </c>
      <c r="AD38" s="71">
        <f>AVERAGE('PR (CPC)'!AD38,'R78s (CPC)'!AD38)</f>
        <v>0.77595628415300544</v>
      </c>
      <c r="AE38" s="71">
        <f>AVERAGE('PR (CPC)'!AE38,'R78s (CPC)'!AE38)</f>
        <v>0.5890710382513662</v>
      </c>
      <c r="AF38" s="71">
        <f>AVERAGE('PR (CPC)'!AF38,'R78s (CPC)'!AF38)</f>
        <v>0.36284153005464481</v>
      </c>
      <c r="AG38" s="71">
        <f>AVERAGE('PR (CPC)'!AG38,'R78s (CPC)'!AG38)</f>
        <v>9.7267759562841505E-2</v>
      </c>
      <c r="AH38" s="71">
        <f>AVERAGE('PR (CPC)'!AH38,'R78s (CPC)'!AH38)</f>
        <v>0</v>
      </c>
      <c r="AI38" s="71">
        <f>AVERAGE('PR (CPC)'!AI38,'R78s (CPC)'!AI38)</f>
        <v>0</v>
      </c>
      <c r="AJ38" s="71">
        <f>AVERAGE('PR (CPC)'!AJ38,'R78s (CPC)'!AJ38)</f>
        <v>0</v>
      </c>
      <c r="AK38" s="50" t="str">
        <f t="shared" si="14"/>
        <v>May</v>
      </c>
      <c r="AL38" s="71">
        <f>AVERAGE('PR (CPC)'!AL38,'R78s (CPC)'!AL38)</f>
        <v>0.92349726775956287</v>
      </c>
      <c r="AM38" s="71">
        <f>AVERAGE('PR (CPC)'!AM38,'R78s (CPC)'!AM38)</f>
        <v>0.77595628415300544</v>
      </c>
      <c r="AN38" s="71">
        <f>AVERAGE('PR (CPC)'!AN38,'R78s (CPC)'!AN38)</f>
        <v>0.5890710382513662</v>
      </c>
      <c r="AO38" s="71">
        <f>AVERAGE('PR (CPC)'!AO38,'R78s (CPC)'!AO38)</f>
        <v>0.36284153005464481</v>
      </c>
      <c r="AP38" s="71">
        <f>AVERAGE('PR (CPC)'!AP38,'R78s (CPC)'!AP38)</f>
        <v>9.7267759562841505E-2</v>
      </c>
      <c r="AQ38" s="71">
        <f>AVERAGE('PR (CPC)'!AQ38,'R78s (CPC)'!AQ38)</f>
        <v>0</v>
      </c>
      <c r="AR38" s="71">
        <f>AVERAGE('PR (CPC)'!AR38,'R78s (CPC)'!AR38)</f>
        <v>0</v>
      </c>
      <c r="AS38" s="71">
        <f>AVERAGE('PR (CPC)'!AS38,'R78s (CPC)'!AS38)</f>
        <v>0</v>
      </c>
      <c r="AT38" s="50" t="str">
        <f t="shared" si="15"/>
        <v>May</v>
      </c>
      <c r="AU38" s="71">
        <f>AVERAGE('PR (CPC)'!AU38,'R78s (CPC)'!AU38)</f>
        <v>0.92349726775956287</v>
      </c>
      <c r="AV38" s="71">
        <f>AVERAGE('PR (CPC)'!AV38,'R78s (CPC)'!AV38)</f>
        <v>0.77595628415300544</v>
      </c>
      <c r="AW38" s="71">
        <f>AVERAGE('PR (CPC)'!AW38,'R78s (CPC)'!AW38)</f>
        <v>0.5890710382513662</v>
      </c>
      <c r="AX38" s="71">
        <f>AVERAGE('PR (CPC)'!AX38,'R78s (CPC)'!AX38)</f>
        <v>0.36284153005464481</v>
      </c>
      <c r="AY38" s="71">
        <f>AVERAGE('PR (CPC)'!AY38,'R78s (CPC)'!AY38)</f>
        <v>9.7267759562841505E-2</v>
      </c>
      <c r="AZ38" s="71">
        <f>AVERAGE('PR (CPC)'!AZ38,'R78s (CPC)'!AZ38)</f>
        <v>0</v>
      </c>
      <c r="BA38" s="71">
        <f>AVERAGE('PR (CPC)'!BA38,'R78s (CPC)'!BA38)</f>
        <v>0</v>
      </c>
      <c r="BB38" s="71">
        <f>AVERAGE('PR (CPC)'!BB38,'R78s (CPC)'!BB38)</f>
        <v>0</v>
      </c>
      <c r="BC38" s="50" t="str">
        <f t="shared" si="16"/>
        <v>May</v>
      </c>
      <c r="BD38" s="71">
        <f>AVERAGE('PR (CPC)'!BD38,'R78s (CPC)'!BD38)</f>
        <v>0.92349726775956287</v>
      </c>
      <c r="BE38" s="71">
        <f>AVERAGE('PR (CPC)'!BE38,'R78s (CPC)'!BE38)</f>
        <v>0.77595628415300544</v>
      </c>
      <c r="BF38" s="71">
        <f>AVERAGE('PR (CPC)'!BF38,'R78s (CPC)'!BF38)</f>
        <v>0.5890710382513662</v>
      </c>
      <c r="BG38" s="71">
        <f>AVERAGE('PR (CPC)'!BG38,'R78s (CPC)'!BG38)</f>
        <v>0.36284153005464481</v>
      </c>
      <c r="BH38" s="71">
        <f>AVERAGE('PR (CPC)'!BH38,'R78s (CPC)'!BH38)</f>
        <v>9.7267759562841505E-2</v>
      </c>
      <c r="BI38" s="71">
        <f>AVERAGE('PR (CPC)'!BI38,'R78s (CPC)'!BI38)</f>
        <v>0</v>
      </c>
      <c r="BJ38" s="71">
        <f>AVERAGE('PR (CPC)'!BJ38,'R78s (CPC)'!BJ38)</f>
        <v>0</v>
      </c>
      <c r="BK38" s="71">
        <f>AVERAGE('PR (CPC)'!BK38,'R78s (CPC)'!BK38)</f>
        <v>0</v>
      </c>
      <c r="BL38" s="50" t="str">
        <f t="shared" si="17"/>
        <v>May</v>
      </c>
      <c r="BM38" s="71">
        <f>AVERAGE('PR (CPC)'!BM38,'R78s (CPC)'!BM38)</f>
        <v>0.92349726775956287</v>
      </c>
      <c r="BN38" s="71">
        <f>AVERAGE('PR (CPC)'!BN38,'R78s (CPC)'!BN38)</f>
        <v>0.77595628415300544</v>
      </c>
      <c r="BO38" s="71">
        <f>AVERAGE('PR (CPC)'!BO38,'R78s (CPC)'!BO38)</f>
        <v>0.5890710382513662</v>
      </c>
      <c r="BP38" s="71">
        <f>AVERAGE('PR (CPC)'!BP38,'R78s (CPC)'!BP38)</f>
        <v>0.36284153005464481</v>
      </c>
      <c r="BQ38" s="71">
        <f>AVERAGE('PR (CPC)'!BQ38,'R78s (CPC)'!BQ38)</f>
        <v>9.7267759562841505E-2</v>
      </c>
      <c r="BR38" s="71">
        <f>AVERAGE('PR (CPC)'!BR38,'R78s (CPC)'!BR38)</f>
        <v>0</v>
      </c>
      <c r="BS38" s="71">
        <f>AVERAGE('PR (CPC)'!BS38,'R78s (CPC)'!BS38)</f>
        <v>0</v>
      </c>
      <c r="BT38" s="71">
        <f>AVERAGE('PR (CPC)'!BT38,'R78s (CPC)'!BT38)</f>
        <v>0</v>
      </c>
      <c r="BU38" s="50" t="str">
        <f t="shared" si="18"/>
        <v>May</v>
      </c>
      <c r="BV38" s="71">
        <f>AVERAGE('PR (CPC)'!BV38,'R78s (CPC)'!BV38)</f>
        <v>0.92349726775956287</v>
      </c>
      <c r="BW38" s="71">
        <f>AVERAGE('PR (CPC)'!BW38,'R78s (CPC)'!BW38)</f>
        <v>0.77595628415300544</v>
      </c>
      <c r="BX38" s="71">
        <f>AVERAGE('PR (CPC)'!BX38,'R78s (CPC)'!BX38)</f>
        <v>0.5890710382513662</v>
      </c>
      <c r="BY38" s="71">
        <f>AVERAGE('PR (CPC)'!BY38,'R78s (CPC)'!BY38)</f>
        <v>0.36284153005464481</v>
      </c>
      <c r="BZ38" s="71">
        <f>AVERAGE('PR (CPC)'!BZ38,'R78s (CPC)'!BZ38)</f>
        <v>9.7267759562841505E-2</v>
      </c>
      <c r="CA38" s="71">
        <f>AVERAGE('PR (CPC)'!CA38,'R78s (CPC)'!CA38)</f>
        <v>0</v>
      </c>
      <c r="CB38" s="71">
        <f>AVERAGE('PR (CPC)'!CB38,'R78s (CPC)'!CB38)</f>
        <v>0</v>
      </c>
      <c r="CC38" s="71">
        <f>AVERAGE('PR (CPC)'!CC38,'R78s (CPC)'!CC38)</f>
        <v>0</v>
      </c>
      <c r="CD38" s="50" t="str">
        <f t="shared" si="19"/>
        <v>May</v>
      </c>
      <c r="CE38" s="71">
        <f>AVERAGE('PR (CPC)'!CE38,'R78s (CPC)'!CE38)</f>
        <v>0.92349726775956287</v>
      </c>
      <c r="CF38" s="71">
        <f>AVERAGE('PR (CPC)'!CF38,'R78s (CPC)'!CF38)</f>
        <v>0.77595628415300544</v>
      </c>
      <c r="CG38" s="71">
        <f>AVERAGE('PR (CPC)'!CG38,'R78s (CPC)'!CG38)</f>
        <v>0.5890710382513662</v>
      </c>
      <c r="CH38" s="71">
        <f>AVERAGE('PR (CPC)'!CH38,'R78s (CPC)'!CH38)</f>
        <v>0.36284153005464481</v>
      </c>
      <c r="CI38" s="71">
        <f>AVERAGE('PR (CPC)'!CI38,'R78s (CPC)'!CI38)</f>
        <v>9.7267759562841505E-2</v>
      </c>
      <c r="CJ38" s="71">
        <f>AVERAGE('PR (CPC)'!CJ38,'R78s (CPC)'!CJ38)</f>
        <v>0</v>
      </c>
      <c r="CK38" s="71">
        <f>AVERAGE('PR (CPC)'!CK38,'R78s (CPC)'!CK38)</f>
        <v>0</v>
      </c>
      <c r="CL38" s="71">
        <f>AVERAGE('PR (CPC)'!CL38,'R78s (CPC)'!CL38)</f>
        <v>0</v>
      </c>
    </row>
    <row r="39" spans="1:90" ht="13.7" customHeight="1">
      <c r="A39" s="50" t="str">
        <f t="shared" si="10"/>
        <v>Jun</v>
      </c>
      <c r="B39" s="70">
        <f>AVERAGE('PR (CPC)'!B39,'R78s (CPC)'!B39)</f>
        <v>0.93401639344262288</v>
      </c>
      <c r="C39" s="70">
        <f>AVERAGE('PR (CPC)'!C39,'R78s (CPC)'!C39)</f>
        <v>0.78975409836065569</v>
      </c>
      <c r="D39" s="70">
        <f>AVERAGE('PR (CPC)'!D39,'R78s (CPC)'!D39)</f>
        <v>0.60614754098360657</v>
      </c>
      <c r="E39" s="70">
        <f>AVERAGE('PR (CPC)'!E39,'R78s (CPC)'!E39)</f>
        <v>0.38319672131147542</v>
      </c>
      <c r="F39" s="70">
        <f>AVERAGE('PR (CPC)'!F39,'R78s (CPC)'!F39)</f>
        <v>0.12090163934426229</v>
      </c>
      <c r="G39" s="70">
        <f>AVERAGE('PR (CPC)'!G39,'R78s (CPC)'!G39)</f>
        <v>0</v>
      </c>
      <c r="H39" s="70">
        <f>AVERAGE('PR (CPC)'!H39,'R78s (CPC)'!H39)</f>
        <v>0</v>
      </c>
      <c r="I39" s="70">
        <f>AVERAGE('PR (CPC)'!I39,'R78s (CPC)'!I39)</f>
        <v>0</v>
      </c>
      <c r="J39" s="68" t="str">
        <f t="shared" si="11"/>
        <v>Jun</v>
      </c>
      <c r="K39" s="70">
        <f>AVERAGE('PR (CPC)'!K39,'R78s (CPC)'!K39)</f>
        <v>0.93401639344262288</v>
      </c>
      <c r="L39" s="71">
        <f>AVERAGE('PR (CPC)'!L39,'R78s (CPC)'!L39)</f>
        <v>0.78975409836065569</v>
      </c>
      <c r="M39" s="71">
        <f>AVERAGE('PR (CPC)'!M39,'R78s (CPC)'!M39)</f>
        <v>0.60614754098360657</v>
      </c>
      <c r="N39" s="71">
        <f>AVERAGE('PR (CPC)'!N39,'R78s (CPC)'!N39)</f>
        <v>0.38319672131147542</v>
      </c>
      <c r="O39" s="71">
        <f>AVERAGE('PR (CPC)'!O39,'R78s (CPC)'!O39)</f>
        <v>0.12090163934426229</v>
      </c>
      <c r="P39" s="71">
        <f>AVERAGE('PR (CPC)'!P39,'R78s (CPC)'!P39)</f>
        <v>0</v>
      </c>
      <c r="Q39" s="71">
        <f>AVERAGE('PR (CPC)'!Q39,'R78s (CPC)'!Q39)</f>
        <v>0</v>
      </c>
      <c r="R39" s="71">
        <f>AVERAGE('PR (CPC)'!R39,'R78s (CPC)'!R39)</f>
        <v>0</v>
      </c>
      <c r="S39" s="50" t="str">
        <f t="shared" si="12"/>
        <v>Jun</v>
      </c>
      <c r="T39" s="71">
        <f>AVERAGE('PR (CPC)'!T39,'R78s (CPC)'!T39)</f>
        <v>0.93401639344262288</v>
      </c>
      <c r="U39" s="71">
        <f>AVERAGE('PR (CPC)'!U39,'R78s (CPC)'!U39)</f>
        <v>0.78975409836065569</v>
      </c>
      <c r="V39" s="71">
        <f>AVERAGE('PR (CPC)'!V39,'R78s (CPC)'!V39)</f>
        <v>0.60614754098360657</v>
      </c>
      <c r="W39" s="71">
        <f>AVERAGE('PR (CPC)'!W39,'R78s (CPC)'!W39)</f>
        <v>0.38319672131147542</v>
      </c>
      <c r="X39" s="71">
        <f>AVERAGE('PR (CPC)'!X39,'R78s (CPC)'!X39)</f>
        <v>0.12090163934426229</v>
      </c>
      <c r="Y39" s="71">
        <f>AVERAGE('PR (CPC)'!Y39,'R78s (CPC)'!Y39)</f>
        <v>0</v>
      </c>
      <c r="Z39" s="71">
        <f>AVERAGE('PR (CPC)'!Z39,'R78s (CPC)'!Z39)</f>
        <v>0</v>
      </c>
      <c r="AA39" s="71">
        <f>AVERAGE('PR (CPC)'!AA39,'R78s (CPC)'!AA39)</f>
        <v>0</v>
      </c>
      <c r="AB39" s="50" t="str">
        <f t="shared" si="13"/>
        <v>Jun</v>
      </c>
      <c r="AC39" s="71">
        <f>AVERAGE('PR (CPC)'!AC39,'R78s (CPC)'!AC39)</f>
        <v>0.93401639344262288</v>
      </c>
      <c r="AD39" s="71">
        <f>AVERAGE('PR (CPC)'!AD39,'R78s (CPC)'!AD39)</f>
        <v>0.78975409836065569</v>
      </c>
      <c r="AE39" s="71">
        <f>AVERAGE('PR (CPC)'!AE39,'R78s (CPC)'!AE39)</f>
        <v>0.60614754098360657</v>
      </c>
      <c r="AF39" s="71">
        <f>AVERAGE('PR (CPC)'!AF39,'R78s (CPC)'!AF39)</f>
        <v>0.38319672131147542</v>
      </c>
      <c r="AG39" s="71">
        <f>AVERAGE('PR (CPC)'!AG39,'R78s (CPC)'!AG39)</f>
        <v>0.12090163934426229</v>
      </c>
      <c r="AH39" s="71">
        <f>AVERAGE('PR (CPC)'!AH39,'R78s (CPC)'!AH39)</f>
        <v>0</v>
      </c>
      <c r="AI39" s="71">
        <f>AVERAGE('PR (CPC)'!AI39,'R78s (CPC)'!AI39)</f>
        <v>0</v>
      </c>
      <c r="AJ39" s="71">
        <f>AVERAGE('PR (CPC)'!AJ39,'R78s (CPC)'!AJ39)</f>
        <v>0</v>
      </c>
      <c r="AK39" s="50" t="str">
        <f t="shared" si="14"/>
        <v>Jun</v>
      </c>
      <c r="AL39" s="71">
        <f>AVERAGE('PR (CPC)'!AL39,'R78s (CPC)'!AL39)</f>
        <v>0.93401639344262288</v>
      </c>
      <c r="AM39" s="71">
        <f>AVERAGE('PR (CPC)'!AM39,'R78s (CPC)'!AM39)</f>
        <v>0.78975409836065569</v>
      </c>
      <c r="AN39" s="71">
        <f>AVERAGE('PR (CPC)'!AN39,'R78s (CPC)'!AN39)</f>
        <v>0.60614754098360657</v>
      </c>
      <c r="AO39" s="71">
        <f>AVERAGE('PR (CPC)'!AO39,'R78s (CPC)'!AO39)</f>
        <v>0.38319672131147542</v>
      </c>
      <c r="AP39" s="71">
        <f>AVERAGE('PR (CPC)'!AP39,'R78s (CPC)'!AP39)</f>
        <v>0.12090163934426229</v>
      </c>
      <c r="AQ39" s="71">
        <f>AVERAGE('PR (CPC)'!AQ39,'R78s (CPC)'!AQ39)</f>
        <v>0</v>
      </c>
      <c r="AR39" s="71">
        <f>AVERAGE('PR (CPC)'!AR39,'R78s (CPC)'!AR39)</f>
        <v>0</v>
      </c>
      <c r="AS39" s="71">
        <f>AVERAGE('PR (CPC)'!AS39,'R78s (CPC)'!AS39)</f>
        <v>0</v>
      </c>
      <c r="AT39" s="50" t="str">
        <f t="shared" si="15"/>
        <v>Jun</v>
      </c>
      <c r="AU39" s="71">
        <f>AVERAGE('PR (CPC)'!AU39,'R78s (CPC)'!AU39)</f>
        <v>0.93401639344262288</v>
      </c>
      <c r="AV39" s="71">
        <f>AVERAGE('PR (CPC)'!AV39,'R78s (CPC)'!AV39)</f>
        <v>0.78975409836065569</v>
      </c>
      <c r="AW39" s="71">
        <f>AVERAGE('PR (CPC)'!AW39,'R78s (CPC)'!AW39)</f>
        <v>0.60614754098360657</v>
      </c>
      <c r="AX39" s="71">
        <f>AVERAGE('PR (CPC)'!AX39,'R78s (CPC)'!AX39)</f>
        <v>0.38319672131147542</v>
      </c>
      <c r="AY39" s="71">
        <f>AVERAGE('PR (CPC)'!AY39,'R78s (CPC)'!AY39)</f>
        <v>0.12090163934426229</v>
      </c>
      <c r="AZ39" s="71">
        <f>AVERAGE('PR (CPC)'!AZ39,'R78s (CPC)'!AZ39)</f>
        <v>0</v>
      </c>
      <c r="BA39" s="71">
        <f>AVERAGE('PR (CPC)'!BA39,'R78s (CPC)'!BA39)</f>
        <v>0</v>
      </c>
      <c r="BB39" s="71">
        <f>AVERAGE('PR (CPC)'!BB39,'R78s (CPC)'!BB39)</f>
        <v>0</v>
      </c>
      <c r="BC39" s="50" t="str">
        <f t="shared" si="16"/>
        <v>Jun</v>
      </c>
      <c r="BD39" s="71">
        <f>AVERAGE('PR (CPC)'!BD39,'R78s (CPC)'!BD39)</f>
        <v>0.93401639344262288</v>
      </c>
      <c r="BE39" s="71">
        <f>AVERAGE('PR (CPC)'!BE39,'R78s (CPC)'!BE39)</f>
        <v>0.78975409836065569</v>
      </c>
      <c r="BF39" s="71">
        <f>AVERAGE('PR (CPC)'!BF39,'R78s (CPC)'!BF39)</f>
        <v>0.60614754098360657</v>
      </c>
      <c r="BG39" s="71">
        <f>AVERAGE('PR (CPC)'!BG39,'R78s (CPC)'!BG39)</f>
        <v>0.38319672131147542</v>
      </c>
      <c r="BH39" s="71">
        <f>AVERAGE('PR (CPC)'!BH39,'R78s (CPC)'!BH39)</f>
        <v>0.12090163934426229</v>
      </c>
      <c r="BI39" s="71">
        <f>AVERAGE('PR (CPC)'!BI39,'R78s (CPC)'!BI39)</f>
        <v>0</v>
      </c>
      <c r="BJ39" s="71">
        <f>AVERAGE('PR (CPC)'!BJ39,'R78s (CPC)'!BJ39)</f>
        <v>0</v>
      </c>
      <c r="BK39" s="71">
        <f>AVERAGE('PR (CPC)'!BK39,'R78s (CPC)'!BK39)</f>
        <v>0</v>
      </c>
      <c r="BL39" s="50" t="str">
        <f t="shared" si="17"/>
        <v>Jun</v>
      </c>
      <c r="BM39" s="71">
        <f>AVERAGE('PR (CPC)'!BM39,'R78s (CPC)'!BM39)</f>
        <v>0.93401639344262288</v>
      </c>
      <c r="BN39" s="71">
        <f>AVERAGE('PR (CPC)'!BN39,'R78s (CPC)'!BN39)</f>
        <v>0.78975409836065569</v>
      </c>
      <c r="BO39" s="71">
        <f>AVERAGE('PR (CPC)'!BO39,'R78s (CPC)'!BO39)</f>
        <v>0.60614754098360657</v>
      </c>
      <c r="BP39" s="71">
        <f>AVERAGE('PR (CPC)'!BP39,'R78s (CPC)'!BP39)</f>
        <v>0.38319672131147542</v>
      </c>
      <c r="BQ39" s="71">
        <f>AVERAGE('PR (CPC)'!BQ39,'R78s (CPC)'!BQ39)</f>
        <v>0.12090163934426229</v>
      </c>
      <c r="BR39" s="71">
        <f>AVERAGE('PR (CPC)'!BR39,'R78s (CPC)'!BR39)</f>
        <v>0</v>
      </c>
      <c r="BS39" s="71">
        <f>AVERAGE('PR (CPC)'!BS39,'R78s (CPC)'!BS39)</f>
        <v>0</v>
      </c>
      <c r="BT39" s="71">
        <f>AVERAGE('PR (CPC)'!BT39,'R78s (CPC)'!BT39)</f>
        <v>0</v>
      </c>
      <c r="BU39" s="50" t="str">
        <f t="shared" si="18"/>
        <v>Jun</v>
      </c>
      <c r="BV39" s="71">
        <f>AVERAGE('PR (CPC)'!BV39,'R78s (CPC)'!BV39)</f>
        <v>0.93401639344262288</v>
      </c>
      <c r="BW39" s="71">
        <f>AVERAGE('PR (CPC)'!BW39,'R78s (CPC)'!BW39)</f>
        <v>0.78975409836065569</v>
      </c>
      <c r="BX39" s="71">
        <f>AVERAGE('PR (CPC)'!BX39,'R78s (CPC)'!BX39)</f>
        <v>0.60614754098360657</v>
      </c>
      <c r="BY39" s="71">
        <f>AVERAGE('PR (CPC)'!BY39,'R78s (CPC)'!BY39)</f>
        <v>0.38319672131147542</v>
      </c>
      <c r="BZ39" s="71">
        <f>AVERAGE('PR (CPC)'!BZ39,'R78s (CPC)'!BZ39)</f>
        <v>0.12090163934426229</v>
      </c>
      <c r="CA39" s="71">
        <f>AVERAGE('PR (CPC)'!CA39,'R78s (CPC)'!CA39)</f>
        <v>0</v>
      </c>
      <c r="CB39" s="71">
        <f>AVERAGE('PR (CPC)'!CB39,'R78s (CPC)'!CB39)</f>
        <v>0</v>
      </c>
      <c r="CC39" s="71">
        <f>AVERAGE('PR (CPC)'!CC39,'R78s (CPC)'!CC39)</f>
        <v>0</v>
      </c>
      <c r="CD39" s="50" t="str">
        <f t="shared" si="19"/>
        <v>Jun</v>
      </c>
      <c r="CE39" s="71">
        <f>AVERAGE('PR (CPC)'!CE39,'R78s (CPC)'!CE39)</f>
        <v>0.93401639344262288</v>
      </c>
      <c r="CF39" s="71">
        <f>AVERAGE('PR (CPC)'!CF39,'R78s (CPC)'!CF39)</f>
        <v>0.78975409836065569</v>
      </c>
      <c r="CG39" s="71">
        <f>AVERAGE('PR (CPC)'!CG39,'R78s (CPC)'!CG39)</f>
        <v>0.60614754098360657</v>
      </c>
      <c r="CH39" s="71">
        <f>AVERAGE('PR (CPC)'!CH39,'R78s (CPC)'!CH39)</f>
        <v>0.38319672131147542</v>
      </c>
      <c r="CI39" s="71">
        <f>AVERAGE('PR (CPC)'!CI39,'R78s (CPC)'!CI39)</f>
        <v>0.12090163934426229</v>
      </c>
      <c r="CJ39" s="71">
        <f>AVERAGE('PR (CPC)'!CJ39,'R78s (CPC)'!CJ39)</f>
        <v>0</v>
      </c>
      <c r="CK39" s="71">
        <f>AVERAGE('PR (CPC)'!CK39,'R78s (CPC)'!CK39)</f>
        <v>0</v>
      </c>
      <c r="CL39" s="71">
        <f>AVERAGE('PR (CPC)'!CL39,'R78s (CPC)'!CL39)</f>
        <v>0</v>
      </c>
    </row>
    <row r="40" spans="1:90" ht="13.7" customHeight="1">
      <c r="A40" s="50" t="str">
        <f t="shared" si="10"/>
        <v>Jul</v>
      </c>
      <c r="B40" s="70">
        <f>AVERAGE('PR (CPC)'!B40,'R78s (CPC)'!B40)</f>
        <v>0.94426229508196724</v>
      </c>
      <c r="C40" s="70">
        <f>AVERAGE('PR (CPC)'!C40,'R78s (CPC)'!C40)</f>
        <v>0.80327868852459017</v>
      </c>
      <c r="D40" s="70">
        <f>AVERAGE('PR (CPC)'!D40,'R78s (CPC)'!D40)</f>
        <v>0.62295081967213117</v>
      </c>
      <c r="E40" s="70">
        <f>AVERAGE('PR (CPC)'!E40,'R78s (CPC)'!E40)</f>
        <v>0.40327868852459015</v>
      </c>
      <c r="F40" s="70">
        <f>AVERAGE('PR (CPC)'!F40,'R78s (CPC)'!F40)</f>
        <v>0.1442622950819672</v>
      </c>
      <c r="G40" s="70">
        <f>AVERAGE('PR (CPC)'!G40,'R78s (CPC)'!G40)</f>
        <v>0</v>
      </c>
      <c r="H40" s="70">
        <f>AVERAGE('PR (CPC)'!H40,'R78s (CPC)'!H40)</f>
        <v>0</v>
      </c>
      <c r="I40" s="70">
        <f>AVERAGE('PR (CPC)'!I40,'R78s (CPC)'!I40)</f>
        <v>0</v>
      </c>
      <c r="J40" s="68" t="str">
        <f t="shared" si="11"/>
        <v>Jul</v>
      </c>
      <c r="K40" s="70">
        <f>AVERAGE('PR (CPC)'!K40,'R78s (CPC)'!K40)</f>
        <v>0.94426229508196724</v>
      </c>
      <c r="L40" s="71">
        <f>AVERAGE('PR (CPC)'!L40,'R78s (CPC)'!L40)</f>
        <v>0.80327868852459017</v>
      </c>
      <c r="M40" s="71">
        <f>AVERAGE('PR (CPC)'!M40,'R78s (CPC)'!M40)</f>
        <v>0.62295081967213117</v>
      </c>
      <c r="N40" s="71">
        <f>AVERAGE('PR (CPC)'!N40,'R78s (CPC)'!N40)</f>
        <v>0.40327868852459015</v>
      </c>
      <c r="O40" s="71">
        <f>AVERAGE('PR (CPC)'!O40,'R78s (CPC)'!O40)</f>
        <v>0.1442622950819672</v>
      </c>
      <c r="P40" s="71">
        <f>AVERAGE('PR (CPC)'!P40,'R78s (CPC)'!P40)</f>
        <v>0</v>
      </c>
      <c r="Q40" s="71">
        <f>AVERAGE('PR (CPC)'!Q40,'R78s (CPC)'!Q40)</f>
        <v>0</v>
      </c>
      <c r="R40" s="71">
        <f>AVERAGE('PR (CPC)'!R40,'R78s (CPC)'!R40)</f>
        <v>0</v>
      </c>
      <c r="S40" s="50" t="str">
        <f t="shared" si="12"/>
        <v>Jul</v>
      </c>
      <c r="T40" s="71">
        <f>AVERAGE('PR (CPC)'!T40,'R78s (CPC)'!T40)</f>
        <v>0.94426229508196724</v>
      </c>
      <c r="U40" s="71">
        <f>AVERAGE('PR (CPC)'!U40,'R78s (CPC)'!U40)</f>
        <v>0.80327868852459017</v>
      </c>
      <c r="V40" s="71">
        <f>AVERAGE('PR (CPC)'!V40,'R78s (CPC)'!V40)</f>
        <v>0.62295081967213117</v>
      </c>
      <c r="W40" s="71">
        <f>AVERAGE('PR (CPC)'!W40,'R78s (CPC)'!W40)</f>
        <v>0.40327868852459015</v>
      </c>
      <c r="X40" s="71">
        <f>AVERAGE('PR (CPC)'!X40,'R78s (CPC)'!X40)</f>
        <v>0.1442622950819672</v>
      </c>
      <c r="Y40" s="71">
        <f>AVERAGE('PR (CPC)'!Y40,'R78s (CPC)'!Y40)</f>
        <v>0</v>
      </c>
      <c r="Z40" s="71">
        <f>AVERAGE('PR (CPC)'!Z40,'R78s (CPC)'!Z40)</f>
        <v>0</v>
      </c>
      <c r="AA40" s="71">
        <f>AVERAGE('PR (CPC)'!AA40,'R78s (CPC)'!AA40)</f>
        <v>0</v>
      </c>
      <c r="AB40" s="50" t="str">
        <f t="shared" si="13"/>
        <v>Jul</v>
      </c>
      <c r="AC40" s="71">
        <f>AVERAGE('PR (CPC)'!AC40,'R78s (CPC)'!AC40)</f>
        <v>0.94426229508196724</v>
      </c>
      <c r="AD40" s="71">
        <f>AVERAGE('PR (CPC)'!AD40,'R78s (CPC)'!AD40)</f>
        <v>0.80327868852459017</v>
      </c>
      <c r="AE40" s="71">
        <f>AVERAGE('PR (CPC)'!AE40,'R78s (CPC)'!AE40)</f>
        <v>0.62295081967213117</v>
      </c>
      <c r="AF40" s="71">
        <f>AVERAGE('PR (CPC)'!AF40,'R78s (CPC)'!AF40)</f>
        <v>0.40327868852459015</v>
      </c>
      <c r="AG40" s="71">
        <f>AVERAGE('PR (CPC)'!AG40,'R78s (CPC)'!AG40)</f>
        <v>0.1442622950819672</v>
      </c>
      <c r="AH40" s="71">
        <f>AVERAGE('PR (CPC)'!AH40,'R78s (CPC)'!AH40)</f>
        <v>0</v>
      </c>
      <c r="AI40" s="71">
        <f>AVERAGE('PR (CPC)'!AI40,'R78s (CPC)'!AI40)</f>
        <v>0</v>
      </c>
      <c r="AJ40" s="71">
        <f>AVERAGE('PR (CPC)'!AJ40,'R78s (CPC)'!AJ40)</f>
        <v>0</v>
      </c>
      <c r="AK40" s="50" t="str">
        <f t="shared" si="14"/>
        <v>Jul</v>
      </c>
      <c r="AL40" s="71">
        <f>AVERAGE('PR (CPC)'!AL40,'R78s (CPC)'!AL40)</f>
        <v>0.94426229508196724</v>
      </c>
      <c r="AM40" s="71">
        <f>AVERAGE('PR (CPC)'!AM40,'R78s (CPC)'!AM40)</f>
        <v>0.80327868852459017</v>
      </c>
      <c r="AN40" s="71">
        <f>AVERAGE('PR (CPC)'!AN40,'R78s (CPC)'!AN40)</f>
        <v>0.62295081967213117</v>
      </c>
      <c r="AO40" s="71">
        <f>AVERAGE('PR (CPC)'!AO40,'R78s (CPC)'!AO40)</f>
        <v>0.40327868852459015</v>
      </c>
      <c r="AP40" s="71">
        <f>AVERAGE('PR (CPC)'!AP40,'R78s (CPC)'!AP40)</f>
        <v>0.1442622950819672</v>
      </c>
      <c r="AQ40" s="71">
        <f>AVERAGE('PR (CPC)'!AQ40,'R78s (CPC)'!AQ40)</f>
        <v>0</v>
      </c>
      <c r="AR40" s="71">
        <f>AVERAGE('PR (CPC)'!AR40,'R78s (CPC)'!AR40)</f>
        <v>0</v>
      </c>
      <c r="AS40" s="71">
        <f>AVERAGE('PR (CPC)'!AS40,'R78s (CPC)'!AS40)</f>
        <v>0</v>
      </c>
      <c r="AT40" s="50" t="str">
        <f t="shared" si="15"/>
        <v>Jul</v>
      </c>
      <c r="AU40" s="71">
        <f>AVERAGE('PR (CPC)'!AU40,'R78s (CPC)'!AU40)</f>
        <v>0.94426229508196724</v>
      </c>
      <c r="AV40" s="71">
        <f>AVERAGE('PR (CPC)'!AV40,'R78s (CPC)'!AV40)</f>
        <v>0.80327868852459017</v>
      </c>
      <c r="AW40" s="71">
        <f>AVERAGE('PR (CPC)'!AW40,'R78s (CPC)'!AW40)</f>
        <v>0.62295081967213117</v>
      </c>
      <c r="AX40" s="71">
        <f>AVERAGE('PR (CPC)'!AX40,'R78s (CPC)'!AX40)</f>
        <v>0.40327868852459015</v>
      </c>
      <c r="AY40" s="71">
        <f>AVERAGE('PR (CPC)'!AY40,'R78s (CPC)'!AY40)</f>
        <v>0.1442622950819672</v>
      </c>
      <c r="AZ40" s="71">
        <f>AVERAGE('PR (CPC)'!AZ40,'R78s (CPC)'!AZ40)</f>
        <v>0</v>
      </c>
      <c r="BA40" s="71">
        <f>AVERAGE('PR (CPC)'!BA40,'R78s (CPC)'!BA40)</f>
        <v>0</v>
      </c>
      <c r="BB40" s="71">
        <f>AVERAGE('PR (CPC)'!BB40,'R78s (CPC)'!BB40)</f>
        <v>0</v>
      </c>
      <c r="BC40" s="50" t="str">
        <f t="shared" si="16"/>
        <v>Jul</v>
      </c>
      <c r="BD40" s="71">
        <f>AVERAGE('PR (CPC)'!BD40,'R78s (CPC)'!BD40)</f>
        <v>0.94426229508196724</v>
      </c>
      <c r="BE40" s="71">
        <f>AVERAGE('PR (CPC)'!BE40,'R78s (CPC)'!BE40)</f>
        <v>0.80327868852459017</v>
      </c>
      <c r="BF40" s="71">
        <f>AVERAGE('PR (CPC)'!BF40,'R78s (CPC)'!BF40)</f>
        <v>0.62295081967213117</v>
      </c>
      <c r="BG40" s="71">
        <f>AVERAGE('PR (CPC)'!BG40,'R78s (CPC)'!BG40)</f>
        <v>0.40327868852459015</v>
      </c>
      <c r="BH40" s="71">
        <f>AVERAGE('PR (CPC)'!BH40,'R78s (CPC)'!BH40)</f>
        <v>0.1442622950819672</v>
      </c>
      <c r="BI40" s="71">
        <f>AVERAGE('PR (CPC)'!BI40,'R78s (CPC)'!BI40)</f>
        <v>0</v>
      </c>
      <c r="BJ40" s="71">
        <f>AVERAGE('PR (CPC)'!BJ40,'R78s (CPC)'!BJ40)</f>
        <v>0</v>
      </c>
      <c r="BK40" s="71">
        <f>AVERAGE('PR (CPC)'!BK40,'R78s (CPC)'!BK40)</f>
        <v>0</v>
      </c>
      <c r="BL40" s="50" t="str">
        <f t="shared" si="17"/>
        <v>Jul</v>
      </c>
      <c r="BM40" s="71">
        <f>AVERAGE('PR (CPC)'!BM40,'R78s (CPC)'!BM40)</f>
        <v>0.94426229508196724</v>
      </c>
      <c r="BN40" s="71">
        <f>AVERAGE('PR (CPC)'!BN40,'R78s (CPC)'!BN40)</f>
        <v>0.80327868852459017</v>
      </c>
      <c r="BO40" s="71">
        <f>AVERAGE('PR (CPC)'!BO40,'R78s (CPC)'!BO40)</f>
        <v>0.62295081967213117</v>
      </c>
      <c r="BP40" s="71">
        <f>AVERAGE('PR (CPC)'!BP40,'R78s (CPC)'!BP40)</f>
        <v>0.40327868852459015</v>
      </c>
      <c r="BQ40" s="71">
        <f>AVERAGE('PR (CPC)'!BQ40,'R78s (CPC)'!BQ40)</f>
        <v>0.1442622950819672</v>
      </c>
      <c r="BR40" s="71">
        <f>AVERAGE('PR (CPC)'!BR40,'R78s (CPC)'!BR40)</f>
        <v>0</v>
      </c>
      <c r="BS40" s="71">
        <f>AVERAGE('PR (CPC)'!BS40,'R78s (CPC)'!BS40)</f>
        <v>0</v>
      </c>
      <c r="BT40" s="71">
        <f>AVERAGE('PR (CPC)'!BT40,'R78s (CPC)'!BT40)</f>
        <v>0</v>
      </c>
      <c r="BU40" s="50" t="str">
        <f t="shared" si="18"/>
        <v>Jul</v>
      </c>
      <c r="BV40" s="71">
        <f>AVERAGE('PR (CPC)'!BV40,'R78s (CPC)'!BV40)</f>
        <v>0.94426229508196724</v>
      </c>
      <c r="BW40" s="71">
        <f>AVERAGE('PR (CPC)'!BW40,'R78s (CPC)'!BW40)</f>
        <v>0.80327868852459017</v>
      </c>
      <c r="BX40" s="71">
        <f>AVERAGE('PR (CPC)'!BX40,'R78s (CPC)'!BX40)</f>
        <v>0.62295081967213117</v>
      </c>
      <c r="BY40" s="71">
        <f>AVERAGE('PR (CPC)'!BY40,'R78s (CPC)'!BY40)</f>
        <v>0.40327868852459015</v>
      </c>
      <c r="BZ40" s="71">
        <f>AVERAGE('PR (CPC)'!BZ40,'R78s (CPC)'!BZ40)</f>
        <v>0.1442622950819672</v>
      </c>
      <c r="CA40" s="71">
        <f>AVERAGE('PR (CPC)'!CA40,'R78s (CPC)'!CA40)</f>
        <v>0</v>
      </c>
      <c r="CB40" s="71">
        <f>AVERAGE('PR (CPC)'!CB40,'R78s (CPC)'!CB40)</f>
        <v>0</v>
      </c>
      <c r="CC40" s="71">
        <f>AVERAGE('PR (CPC)'!CC40,'R78s (CPC)'!CC40)</f>
        <v>0</v>
      </c>
      <c r="CD40" s="50" t="str">
        <f t="shared" si="19"/>
        <v>Jul</v>
      </c>
      <c r="CE40" s="71">
        <f>AVERAGE('PR (CPC)'!CE40,'R78s (CPC)'!CE40)</f>
        <v>0.94426229508196724</v>
      </c>
      <c r="CF40" s="71">
        <f>AVERAGE('PR (CPC)'!CF40,'R78s (CPC)'!CF40)</f>
        <v>0.80327868852459017</v>
      </c>
      <c r="CG40" s="71">
        <f>AVERAGE('PR (CPC)'!CG40,'R78s (CPC)'!CG40)</f>
        <v>0.62295081967213117</v>
      </c>
      <c r="CH40" s="71">
        <f>AVERAGE('PR (CPC)'!CH40,'R78s (CPC)'!CH40)</f>
        <v>0.40327868852459015</v>
      </c>
      <c r="CI40" s="71">
        <f>AVERAGE('PR (CPC)'!CI40,'R78s (CPC)'!CI40)</f>
        <v>0.1442622950819672</v>
      </c>
      <c r="CJ40" s="71">
        <f>AVERAGE('PR (CPC)'!CJ40,'R78s (CPC)'!CJ40)</f>
        <v>0</v>
      </c>
      <c r="CK40" s="71">
        <f>AVERAGE('PR (CPC)'!CK40,'R78s (CPC)'!CK40)</f>
        <v>0</v>
      </c>
      <c r="CL40" s="71">
        <f>AVERAGE('PR (CPC)'!CL40,'R78s (CPC)'!CL40)</f>
        <v>0</v>
      </c>
    </row>
    <row r="41" spans="1:90" ht="13.7" customHeight="1">
      <c r="A41" s="50" t="str">
        <f t="shared" si="10"/>
        <v>Aug</v>
      </c>
      <c r="B41" s="70">
        <f>AVERAGE('PR (CPC)'!B41,'R78s (CPC)'!B41)</f>
        <v>0.95423497267759561</v>
      </c>
      <c r="C41" s="70">
        <f>AVERAGE('PR (CPC)'!C41,'R78s (CPC)'!C41)</f>
        <v>0.81653005464480877</v>
      </c>
      <c r="D41" s="70">
        <f>AVERAGE('PR (CPC)'!D41,'R78s (CPC)'!D41)</f>
        <v>0.6394808743169399</v>
      </c>
      <c r="E41" s="70">
        <f>AVERAGE('PR (CPC)'!E41,'R78s (CPC)'!E41)</f>
        <v>0.4230874316939891</v>
      </c>
      <c r="F41" s="70">
        <f>AVERAGE('PR (CPC)'!F41,'R78s (CPC)'!F41)</f>
        <v>0.16734972677595628</v>
      </c>
      <c r="G41" s="70">
        <f>AVERAGE('PR (CPC)'!G41,'R78s (CPC)'!G41)</f>
        <v>0</v>
      </c>
      <c r="H41" s="70">
        <f>AVERAGE('PR (CPC)'!H41,'R78s (CPC)'!H41)</f>
        <v>0</v>
      </c>
      <c r="I41" s="70">
        <f>AVERAGE('PR (CPC)'!I41,'R78s (CPC)'!I41)</f>
        <v>0</v>
      </c>
      <c r="J41" s="68" t="str">
        <f t="shared" si="11"/>
        <v>Aug</v>
      </c>
      <c r="K41" s="70">
        <f>AVERAGE('PR (CPC)'!K41,'R78s (CPC)'!K41)</f>
        <v>0.95423497267759561</v>
      </c>
      <c r="L41" s="71">
        <f>AVERAGE('PR (CPC)'!L41,'R78s (CPC)'!L41)</f>
        <v>0.81653005464480877</v>
      </c>
      <c r="M41" s="71">
        <f>AVERAGE('PR (CPC)'!M41,'R78s (CPC)'!M41)</f>
        <v>0.6394808743169399</v>
      </c>
      <c r="N41" s="71">
        <f>AVERAGE('PR (CPC)'!N41,'R78s (CPC)'!N41)</f>
        <v>0.4230874316939891</v>
      </c>
      <c r="O41" s="71">
        <f>AVERAGE('PR (CPC)'!O41,'R78s (CPC)'!O41)</f>
        <v>0.16734972677595628</v>
      </c>
      <c r="P41" s="71">
        <f>AVERAGE('PR (CPC)'!P41,'R78s (CPC)'!P41)</f>
        <v>0</v>
      </c>
      <c r="Q41" s="71">
        <f>AVERAGE('PR (CPC)'!Q41,'R78s (CPC)'!Q41)</f>
        <v>0</v>
      </c>
      <c r="R41" s="71">
        <f>AVERAGE('PR (CPC)'!R41,'R78s (CPC)'!R41)</f>
        <v>0</v>
      </c>
      <c r="S41" s="50" t="str">
        <f t="shared" si="12"/>
        <v>Aug</v>
      </c>
      <c r="T41" s="71">
        <f>AVERAGE('PR (CPC)'!T41,'R78s (CPC)'!T41)</f>
        <v>0.95423497267759561</v>
      </c>
      <c r="U41" s="71">
        <f>AVERAGE('PR (CPC)'!U41,'R78s (CPC)'!U41)</f>
        <v>0.81653005464480877</v>
      </c>
      <c r="V41" s="71">
        <f>AVERAGE('PR (CPC)'!V41,'R78s (CPC)'!V41)</f>
        <v>0.6394808743169399</v>
      </c>
      <c r="W41" s="71">
        <f>AVERAGE('PR (CPC)'!W41,'R78s (CPC)'!W41)</f>
        <v>0.4230874316939891</v>
      </c>
      <c r="X41" s="71">
        <f>AVERAGE('PR (CPC)'!X41,'R78s (CPC)'!X41)</f>
        <v>0.16734972677595628</v>
      </c>
      <c r="Y41" s="71">
        <f>AVERAGE('PR (CPC)'!Y41,'R78s (CPC)'!Y41)</f>
        <v>0</v>
      </c>
      <c r="Z41" s="71">
        <f>AVERAGE('PR (CPC)'!Z41,'R78s (CPC)'!Z41)</f>
        <v>0</v>
      </c>
      <c r="AA41" s="71">
        <f>AVERAGE('PR (CPC)'!AA41,'R78s (CPC)'!AA41)</f>
        <v>0</v>
      </c>
      <c r="AB41" s="50" t="str">
        <f t="shared" si="13"/>
        <v>Aug</v>
      </c>
      <c r="AC41" s="71">
        <f>AVERAGE('PR (CPC)'!AC41,'R78s (CPC)'!AC41)</f>
        <v>0.95423497267759561</v>
      </c>
      <c r="AD41" s="71">
        <f>AVERAGE('PR (CPC)'!AD41,'R78s (CPC)'!AD41)</f>
        <v>0.81653005464480877</v>
      </c>
      <c r="AE41" s="71">
        <f>AVERAGE('PR (CPC)'!AE41,'R78s (CPC)'!AE41)</f>
        <v>0.6394808743169399</v>
      </c>
      <c r="AF41" s="71">
        <f>AVERAGE('PR (CPC)'!AF41,'R78s (CPC)'!AF41)</f>
        <v>0.4230874316939891</v>
      </c>
      <c r="AG41" s="71">
        <f>AVERAGE('PR (CPC)'!AG41,'R78s (CPC)'!AG41)</f>
        <v>0.16734972677595628</v>
      </c>
      <c r="AH41" s="71">
        <f>AVERAGE('PR (CPC)'!AH41,'R78s (CPC)'!AH41)</f>
        <v>0</v>
      </c>
      <c r="AI41" s="71">
        <f>AVERAGE('PR (CPC)'!AI41,'R78s (CPC)'!AI41)</f>
        <v>0</v>
      </c>
      <c r="AJ41" s="71">
        <f>AVERAGE('PR (CPC)'!AJ41,'R78s (CPC)'!AJ41)</f>
        <v>0</v>
      </c>
      <c r="AK41" s="50" t="str">
        <f t="shared" si="14"/>
        <v>Aug</v>
      </c>
      <c r="AL41" s="71">
        <f>AVERAGE('PR (CPC)'!AL41,'R78s (CPC)'!AL41)</f>
        <v>0.95423497267759561</v>
      </c>
      <c r="AM41" s="71">
        <f>AVERAGE('PR (CPC)'!AM41,'R78s (CPC)'!AM41)</f>
        <v>0.81653005464480877</v>
      </c>
      <c r="AN41" s="71">
        <f>AVERAGE('PR (CPC)'!AN41,'R78s (CPC)'!AN41)</f>
        <v>0.6394808743169399</v>
      </c>
      <c r="AO41" s="71">
        <f>AVERAGE('PR (CPC)'!AO41,'R78s (CPC)'!AO41)</f>
        <v>0.4230874316939891</v>
      </c>
      <c r="AP41" s="71">
        <f>AVERAGE('PR (CPC)'!AP41,'R78s (CPC)'!AP41)</f>
        <v>0.16734972677595628</v>
      </c>
      <c r="AQ41" s="71">
        <f>AVERAGE('PR (CPC)'!AQ41,'R78s (CPC)'!AQ41)</f>
        <v>0</v>
      </c>
      <c r="AR41" s="71">
        <f>AVERAGE('PR (CPC)'!AR41,'R78s (CPC)'!AR41)</f>
        <v>0</v>
      </c>
      <c r="AS41" s="71">
        <f>AVERAGE('PR (CPC)'!AS41,'R78s (CPC)'!AS41)</f>
        <v>0</v>
      </c>
      <c r="AT41" s="50" t="str">
        <f t="shared" si="15"/>
        <v>Aug</v>
      </c>
      <c r="AU41" s="71">
        <f>AVERAGE('PR (CPC)'!AU41,'R78s (CPC)'!AU41)</f>
        <v>0.95423497267759561</v>
      </c>
      <c r="AV41" s="71">
        <f>AVERAGE('PR (CPC)'!AV41,'R78s (CPC)'!AV41)</f>
        <v>0.81653005464480877</v>
      </c>
      <c r="AW41" s="71">
        <f>AVERAGE('PR (CPC)'!AW41,'R78s (CPC)'!AW41)</f>
        <v>0.6394808743169399</v>
      </c>
      <c r="AX41" s="71">
        <f>AVERAGE('PR (CPC)'!AX41,'R78s (CPC)'!AX41)</f>
        <v>0.4230874316939891</v>
      </c>
      <c r="AY41" s="71">
        <f>AVERAGE('PR (CPC)'!AY41,'R78s (CPC)'!AY41)</f>
        <v>0.16734972677595628</v>
      </c>
      <c r="AZ41" s="71">
        <f>AVERAGE('PR (CPC)'!AZ41,'R78s (CPC)'!AZ41)</f>
        <v>0</v>
      </c>
      <c r="BA41" s="71">
        <f>AVERAGE('PR (CPC)'!BA41,'R78s (CPC)'!BA41)</f>
        <v>0</v>
      </c>
      <c r="BB41" s="71">
        <f>AVERAGE('PR (CPC)'!BB41,'R78s (CPC)'!BB41)</f>
        <v>0</v>
      </c>
      <c r="BC41" s="50" t="str">
        <f t="shared" si="16"/>
        <v>Aug</v>
      </c>
      <c r="BD41" s="71">
        <f>AVERAGE('PR (CPC)'!BD41,'R78s (CPC)'!BD41)</f>
        <v>0.95423497267759561</v>
      </c>
      <c r="BE41" s="71">
        <f>AVERAGE('PR (CPC)'!BE41,'R78s (CPC)'!BE41)</f>
        <v>0.81653005464480877</v>
      </c>
      <c r="BF41" s="71">
        <f>AVERAGE('PR (CPC)'!BF41,'R78s (CPC)'!BF41)</f>
        <v>0.6394808743169399</v>
      </c>
      <c r="BG41" s="71">
        <f>AVERAGE('PR (CPC)'!BG41,'R78s (CPC)'!BG41)</f>
        <v>0.4230874316939891</v>
      </c>
      <c r="BH41" s="71">
        <f>AVERAGE('PR (CPC)'!BH41,'R78s (CPC)'!BH41)</f>
        <v>0.16734972677595628</v>
      </c>
      <c r="BI41" s="71">
        <f>AVERAGE('PR (CPC)'!BI41,'R78s (CPC)'!BI41)</f>
        <v>0</v>
      </c>
      <c r="BJ41" s="71">
        <f>AVERAGE('PR (CPC)'!BJ41,'R78s (CPC)'!BJ41)</f>
        <v>0</v>
      </c>
      <c r="BK41" s="71">
        <f>AVERAGE('PR (CPC)'!BK41,'R78s (CPC)'!BK41)</f>
        <v>0</v>
      </c>
      <c r="BL41" s="50" t="str">
        <f t="shared" si="17"/>
        <v>Aug</v>
      </c>
      <c r="BM41" s="71">
        <f>AVERAGE('PR (CPC)'!BM41,'R78s (CPC)'!BM41)</f>
        <v>0.95423497267759561</v>
      </c>
      <c r="BN41" s="71">
        <f>AVERAGE('PR (CPC)'!BN41,'R78s (CPC)'!BN41)</f>
        <v>0.81653005464480877</v>
      </c>
      <c r="BO41" s="71">
        <f>AVERAGE('PR (CPC)'!BO41,'R78s (CPC)'!BO41)</f>
        <v>0.6394808743169399</v>
      </c>
      <c r="BP41" s="71">
        <f>AVERAGE('PR (CPC)'!BP41,'R78s (CPC)'!BP41)</f>
        <v>0.4230874316939891</v>
      </c>
      <c r="BQ41" s="71">
        <f>AVERAGE('PR (CPC)'!BQ41,'R78s (CPC)'!BQ41)</f>
        <v>0.16734972677595628</v>
      </c>
      <c r="BR41" s="71">
        <f>AVERAGE('PR (CPC)'!BR41,'R78s (CPC)'!BR41)</f>
        <v>0</v>
      </c>
      <c r="BS41" s="71">
        <f>AVERAGE('PR (CPC)'!BS41,'R78s (CPC)'!BS41)</f>
        <v>0</v>
      </c>
      <c r="BT41" s="71">
        <f>AVERAGE('PR (CPC)'!BT41,'R78s (CPC)'!BT41)</f>
        <v>0</v>
      </c>
      <c r="BU41" s="50" t="str">
        <f t="shared" si="18"/>
        <v>Aug</v>
      </c>
      <c r="BV41" s="71">
        <f>AVERAGE('PR (CPC)'!BV41,'R78s (CPC)'!BV41)</f>
        <v>0.95423497267759561</v>
      </c>
      <c r="BW41" s="71">
        <f>AVERAGE('PR (CPC)'!BW41,'R78s (CPC)'!BW41)</f>
        <v>0.81653005464480877</v>
      </c>
      <c r="BX41" s="71">
        <f>AVERAGE('PR (CPC)'!BX41,'R78s (CPC)'!BX41)</f>
        <v>0.6394808743169399</v>
      </c>
      <c r="BY41" s="71">
        <f>AVERAGE('PR (CPC)'!BY41,'R78s (CPC)'!BY41)</f>
        <v>0.4230874316939891</v>
      </c>
      <c r="BZ41" s="71">
        <f>AVERAGE('PR (CPC)'!BZ41,'R78s (CPC)'!BZ41)</f>
        <v>0.16734972677595628</v>
      </c>
      <c r="CA41" s="71">
        <f>AVERAGE('PR (CPC)'!CA41,'R78s (CPC)'!CA41)</f>
        <v>0</v>
      </c>
      <c r="CB41" s="71">
        <f>AVERAGE('PR (CPC)'!CB41,'R78s (CPC)'!CB41)</f>
        <v>0</v>
      </c>
      <c r="CC41" s="71">
        <f>AVERAGE('PR (CPC)'!CC41,'R78s (CPC)'!CC41)</f>
        <v>0</v>
      </c>
      <c r="CD41" s="50" t="str">
        <f t="shared" si="19"/>
        <v>Aug</v>
      </c>
      <c r="CE41" s="71">
        <f>AVERAGE('PR (CPC)'!CE41,'R78s (CPC)'!CE41)</f>
        <v>0.95423497267759561</v>
      </c>
      <c r="CF41" s="71">
        <f>AVERAGE('PR (CPC)'!CF41,'R78s (CPC)'!CF41)</f>
        <v>0.81653005464480877</v>
      </c>
      <c r="CG41" s="71">
        <f>AVERAGE('PR (CPC)'!CG41,'R78s (CPC)'!CG41)</f>
        <v>0.6394808743169399</v>
      </c>
      <c r="CH41" s="71">
        <f>AVERAGE('PR (CPC)'!CH41,'R78s (CPC)'!CH41)</f>
        <v>0.4230874316939891</v>
      </c>
      <c r="CI41" s="71">
        <f>AVERAGE('PR (CPC)'!CI41,'R78s (CPC)'!CI41)</f>
        <v>0.16734972677595628</v>
      </c>
      <c r="CJ41" s="71">
        <f>AVERAGE('PR (CPC)'!CJ41,'R78s (CPC)'!CJ41)</f>
        <v>0</v>
      </c>
      <c r="CK41" s="71">
        <f>AVERAGE('PR (CPC)'!CK41,'R78s (CPC)'!CK41)</f>
        <v>0</v>
      </c>
      <c r="CL41" s="71">
        <f>AVERAGE('PR (CPC)'!CL41,'R78s (CPC)'!CL41)</f>
        <v>0</v>
      </c>
    </row>
    <row r="42" spans="1:90" ht="13.7" customHeight="1">
      <c r="A42" s="50" t="str">
        <f t="shared" si="10"/>
        <v>Sep</v>
      </c>
      <c r="B42" s="70">
        <f>AVERAGE('PR (CPC)'!B42,'R78s (CPC)'!B42)</f>
        <v>0.9639344262295082</v>
      </c>
      <c r="C42" s="70">
        <f>AVERAGE('PR (CPC)'!C42,'R78s (CPC)'!C42)</f>
        <v>0.82950819672131149</v>
      </c>
      <c r="D42" s="70">
        <f>AVERAGE('PR (CPC)'!D42,'R78s (CPC)'!D42)</f>
        <v>0.65573770491803285</v>
      </c>
      <c r="E42" s="70">
        <f>AVERAGE('PR (CPC)'!E42,'R78s (CPC)'!E42)</f>
        <v>0.44262295081967212</v>
      </c>
      <c r="F42" s="70">
        <f>AVERAGE('PR (CPC)'!F42,'R78s (CPC)'!F42)</f>
        <v>0.19016393442622948</v>
      </c>
      <c r="G42" s="70">
        <f>AVERAGE('PR (CPC)'!G42,'R78s (CPC)'!G42)</f>
        <v>0</v>
      </c>
      <c r="H42" s="70">
        <f>AVERAGE('PR (CPC)'!H42,'R78s (CPC)'!H42)</f>
        <v>0</v>
      </c>
      <c r="I42" s="70">
        <f>AVERAGE('PR (CPC)'!I42,'R78s (CPC)'!I42)</f>
        <v>0</v>
      </c>
      <c r="J42" s="68" t="str">
        <f t="shared" si="11"/>
        <v>Sep</v>
      </c>
      <c r="K42" s="70">
        <f>AVERAGE('PR (CPC)'!K42,'R78s (CPC)'!K42)</f>
        <v>0.9639344262295082</v>
      </c>
      <c r="L42" s="71">
        <f>AVERAGE('PR (CPC)'!L42,'R78s (CPC)'!L42)</f>
        <v>0.82950819672131149</v>
      </c>
      <c r="M42" s="71">
        <f>AVERAGE('PR (CPC)'!M42,'R78s (CPC)'!M42)</f>
        <v>0.65573770491803285</v>
      </c>
      <c r="N42" s="71">
        <f>AVERAGE('PR (CPC)'!N42,'R78s (CPC)'!N42)</f>
        <v>0.44262295081967212</v>
      </c>
      <c r="O42" s="71">
        <f>AVERAGE('PR (CPC)'!O42,'R78s (CPC)'!O42)</f>
        <v>0.19016393442622948</v>
      </c>
      <c r="P42" s="71">
        <f>AVERAGE('PR (CPC)'!P42,'R78s (CPC)'!P42)</f>
        <v>0</v>
      </c>
      <c r="Q42" s="71">
        <f>AVERAGE('PR (CPC)'!Q42,'R78s (CPC)'!Q42)</f>
        <v>0</v>
      </c>
      <c r="R42" s="71">
        <f>AVERAGE('PR (CPC)'!R42,'R78s (CPC)'!R42)</f>
        <v>0</v>
      </c>
      <c r="S42" s="50" t="str">
        <f t="shared" si="12"/>
        <v>Sep</v>
      </c>
      <c r="T42" s="71">
        <f>AVERAGE('PR (CPC)'!T42,'R78s (CPC)'!T42)</f>
        <v>0.9639344262295082</v>
      </c>
      <c r="U42" s="71">
        <f>AVERAGE('PR (CPC)'!U42,'R78s (CPC)'!U42)</f>
        <v>0.82950819672131149</v>
      </c>
      <c r="V42" s="71">
        <f>AVERAGE('PR (CPC)'!V42,'R78s (CPC)'!V42)</f>
        <v>0.65573770491803285</v>
      </c>
      <c r="W42" s="71">
        <f>AVERAGE('PR (CPC)'!W42,'R78s (CPC)'!W42)</f>
        <v>0.44262295081967212</v>
      </c>
      <c r="X42" s="71">
        <f>AVERAGE('PR (CPC)'!X42,'R78s (CPC)'!X42)</f>
        <v>0.19016393442622948</v>
      </c>
      <c r="Y42" s="71">
        <f>AVERAGE('PR (CPC)'!Y42,'R78s (CPC)'!Y42)</f>
        <v>0</v>
      </c>
      <c r="Z42" s="71">
        <f>AVERAGE('PR (CPC)'!Z42,'R78s (CPC)'!Z42)</f>
        <v>0</v>
      </c>
      <c r="AA42" s="71">
        <f>AVERAGE('PR (CPC)'!AA42,'R78s (CPC)'!AA42)</f>
        <v>0</v>
      </c>
      <c r="AB42" s="50" t="str">
        <f t="shared" si="13"/>
        <v>Sep</v>
      </c>
      <c r="AC42" s="71">
        <f>AVERAGE('PR (CPC)'!AC42,'R78s (CPC)'!AC42)</f>
        <v>0.9639344262295082</v>
      </c>
      <c r="AD42" s="71">
        <f>AVERAGE('PR (CPC)'!AD42,'R78s (CPC)'!AD42)</f>
        <v>0.82950819672131149</v>
      </c>
      <c r="AE42" s="71">
        <f>AVERAGE('PR (CPC)'!AE42,'R78s (CPC)'!AE42)</f>
        <v>0.65573770491803285</v>
      </c>
      <c r="AF42" s="71">
        <f>AVERAGE('PR (CPC)'!AF42,'R78s (CPC)'!AF42)</f>
        <v>0.44262295081967212</v>
      </c>
      <c r="AG42" s="71">
        <f>AVERAGE('PR (CPC)'!AG42,'R78s (CPC)'!AG42)</f>
        <v>0.19016393442622948</v>
      </c>
      <c r="AH42" s="71">
        <f>AVERAGE('PR (CPC)'!AH42,'R78s (CPC)'!AH42)</f>
        <v>0</v>
      </c>
      <c r="AI42" s="71">
        <f>AVERAGE('PR (CPC)'!AI42,'R78s (CPC)'!AI42)</f>
        <v>0</v>
      </c>
      <c r="AJ42" s="71">
        <f>AVERAGE('PR (CPC)'!AJ42,'R78s (CPC)'!AJ42)</f>
        <v>0</v>
      </c>
      <c r="AK42" s="50" t="str">
        <f t="shared" si="14"/>
        <v>Sep</v>
      </c>
      <c r="AL42" s="71">
        <f>AVERAGE('PR (CPC)'!AL42,'R78s (CPC)'!AL42)</f>
        <v>0.9639344262295082</v>
      </c>
      <c r="AM42" s="71">
        <f>AVERAGE('PR (CPC)'!AM42,'R78s (CPC)'!AM42)</f>
        <v>0.82950819672131149</v>
      </c>
      <c r="AN42" s="71">
        <f>AVERAGE('PR (CPC)'!AN42,'R78s (CPC)'!AN42)</f>
        <v>0.65573770491803285</v>
      </c>
      <c r="AO42" s="71">
        <f>AVERAGE('PR (CPC)'!AO42,'R78s (CPC)'!AO42)</f>
        <v>0.44262295081967212</v>
      </c>
      <c r="AP42" s="71">
        <f>AVERAGE('PR (CPC)'!AP42,'R78s (CPC)'!AP42)</f>
        <v>0.19016393442622948</v>
      </c>
      <c r="AQ42" s="71">
        <f>AVERAGE('PR (CPC)'!AQ42,'R78s (CPC)'!AQ42)</f>
        <v>0</v>
      </c>
      <c r="AR42" s="71">
        <f>AVERAGE('PR (CPC)'!AR42,'R78s (CPC)'!AR42)</f>
        <v>0</v>
      </c>
      <c r="AS42" s="71">
        <f>AVERAGE('PR (CPC)'!AS42,'R78s (CPC)'!AS42)</f>
        <v>0</v>
      </c>
      <c r="AT42" s="50" t="str">
        <f t="shared" si="15"/>
        <v>Sep</v>
      </c>
      <c r="AU42" s="71">
        <f>AVERAGE('PR (CPC)'!AU42,'R78s (CPC)'!AU42)</f>
        <v>0.9639344262295082</v>
      </c>
      <c r="AV42" s="71">
        <f>AVERAGE('PR (CPC)'!AV42,'R78s (CPC)'!AV42)</f>
        <v>0.82950819672131149</v>
      </c>
      <c r="AW42" s="71">
        <f>AVERAGE('PR (CPC)'!AW42,'R78s (CPC)'!AW42)</f>
        <v>0.65573770491803285</v>
      </c>
      <c r="AX42" s="71">
        <f>AVERAGE('PR (CPC)'!AX42,'R78s (CPC)'!AX42)</f>
        <v>0.44262295081967212</v>
      </c>
      <c r="AY42" s="71">
        <f>AVERAGE('PR (CPC)'!AY42,'R78s (CPC)'!AY42)</f>
        <v>0.19016393442622948</v>
      </c>
      <c r="AZ42" s="71">
        <f>AVERAGE('PR (CPC)'!AZ42,'R78s (CPC)'!AZ42)</f>
        <v>0</v>
      </c>
      <c r="BA42" s="71">
        <f>AVERAGE('PR (CPC)'!BA42,'R78s (CPC)'!BA42)</f>
        <v>0</v>
      </c>
      <c r="BB42" s="71">
        <f>AVERAGE('PR (CPC)'!BB42,'R78s (CPC)'!BB42)</f>
        <v>0</v>
      </c>
      <c r="BC42" s="50" t="str">
        <f t="shared" si="16"/>
        <v>Sep</v>
      </c>
      <c r="BD42" s="71">
        <f>AVERAGE('PR (CPC)'!BD42,'R78s (CPC)'!BD42)</f>
        <v>0.9639344262295082</v>
      </c>
      <c r="BE42" s="71">
        <f>AVERAGE('PR (CPC)'!BE42,'R78s (CPC)'!BE42)</f>
        <v>0.82950819672131149</v>
      </c>
      <c r="BF42" s="71">
        <f>AVERAGE('PR (CPC)'!BF42,'R78s (CPC)'!BF42)</f>
        <v>0.65573770491803285</v>
      </c>
      <c r="BG42" s="71">
        <f>AVERAGE('PR (CPC)'!BG42,'R78s (CPC)'!BG42)</f>
        <v>0.44262295081967212</v>
      </c>
      <c r="BH42" s="71">
        <f>AVERAGE('PR (CPC)'!BH42,'R78s (CPC)'!BH42)</f>
        <v>0.19016393442622948</v>
      </c>
      <c r="BI42" s="71">
        <f>AVERAGE('PR (CPC)'!BI42,'R78s (CPC)'!BI42)</f>
        <v>0</v>
      </c>
      <c r="BJ42" s="71">
        <f>AVERAGE('PR (CPC)'!BJ42,'R78s (CPC)'!BJ42)</f>
        <v>0</v>
      </c>
      <c r="BK42" s="71">
        <f>AVERAGE('PR (CPC)'!BK42,'R78s (CPC)'!BK42)</f>
        <v>0</v>
      </c>
      <c r="BL42" s="50" t="str">
        <f t="shared" si="17"/>
        <v>Sep</v>
      </c>
      <c r="BM42" s="71">
        <f>AVERAGE('PR (CPC)'!BM42,'R78s (CPC)'!BM42)</f>
        <v>0.9639344262295082</v>
      </c>
      <c r="BN42" s="71">
        <f>AVERAGE('PR (CPC)'!BN42,'R78s (CPC)'!BN42)</f>
        <v>0.82950819672131149</v>
      </c>
      <c r="BO42" s="71">
        <f>AVERAGE('PR (CPC)'!BO42,'R78s (CPC)'!BO42)</f>
        <v>0.65573770491803285</v>
      </c>
      <c r="BP42" s="71">
        <f>AVERAGE('PR (CPC)'!BP42,'R78s (CPC)'!BP42)</f>
        <v>0.44262295081967212</v>
      </c>
      <c r="BQ42" s="71">
        <f>AVERAGE('PR (CPC)'!BQ42,'R78s (CPC)'!BQ42)</f>
        <v>0.19016393442622948</v>
      </c>
      <c r="BR42" s="71">
        <f>AVERAGE('PR (CPC)'!BR42,'R78s (CPC)'!BR42)</f>
        <v>0</v>
      </c>
      <c r="BS42" s="71">
        <f>AVERAGE('PR (CPC)'!BS42,'R78s (CPC)'!BS42)</f>
        <v>0</v>
      </c>
      <c r="BT42" s="71">
        <f>AVERAGE('PR (CPC)'!BT42,'R78s (CPC)'!BT42)</f>
        <v>0</v>
      </c>
      <c r="BU42" s="50" t="str">
        <f t="shared" si="18"/>
        <v>Sep</v>
      </c>
      <c r="BV42" s="71">
        <f>AVERAGE('PR (CPC)'!BV42,'R78s (CPC)'!BV42)</f>
        <v>0.9639344262295082</v>
      </c>
      <c r="BW42" s="71">
        <f>AVERAGE('PR (CPC)'!BW42,'R78s (CPC)'!BW42)</f>
        <v>0.82950819672131149</v>
      </c>
      <c r="BX42" s="71">
        <f>AVERAGE('PR (CPC)'!BX42,'R78s (CPC)'!BX42)</f>
        <v>0.65573770491803285</v>
      </c>
      <c r="BY42" s="71">
        <f>AVERAGE('PR (CPC)'!BY42,'R78s (CPC)'!BY42)</f>
        <v>0.44262295081967212</v>
      </c>
      <c r="BZ42" s="71">
        <f>AVERAGE('PR (CPC)'!BZ42,'R78s (CPC)'!BZ42)</f>
        <v>0.19016393442622948</v>
      </c>
      <c r="CA42" s="71">
        <f>AVERAGE('PR (CPC)'!CA42,'R78s (CPC)'!CA42)</f>
        <v>0</v>
      </c>
      <c r="CB42" s="71">
        <f>AVERAGE('PR (CPC)'!CB42,'R78s (CPC)'!CB42)</f>
        <v>0</v>
      </c>
      <c r="CC42" s="71">
        <f>AVERAGE('PR (CPC)'!CC42,'R78s (CPC)'!CC42)</f>
        <v>0</v>
      </c>
      <c r="CD42" s="50" t="str">
        <f t="shared" si="19"/>
        <v>Sep</v>
      </c>
      <c r="CE42" s="71">
        <f>AVERAGE('PR (CPC)'!CE42,'R78s (CPC)'!CE42)</f>
        <v>0.9639344262295082</v>
      </c>
      <c r="CF42" s="71">
        <f>AVERAGE('PR (CPC)'!CF42,'R78s (CPC)'!CF42)</f>
        <v>0.82950819672131149</v>
      </c>
      <c r="CG42" s="71">
        <f>AVERAGE('PR (CPC)'!CG42,'R78s (CPC)'!CG42)</f>
        <v>0.65573770491803285</v>
      </c>
      <c r="CH42" s="71">
        <f>AVERAGE('PR (CPC)'!CH42,'R78s (CPC)'!CH42)</f>
        <v>0.44262295081967212</v>
      </c>
      <c r="CI42" s="71">
        <f>AVERAGE('PR (CPC)'!CI42,'R78s (CPC)'!CI42)</f>
        <v>0.19016393442622948</v>
      </c>
      <c r="CJ42" s="71">
        <f>AVERAGE('PR (CPC)'!CJ42,'R78s (CPC)'!CJ42)</f>
        <v>0</v>
      </c>
      <c r="CK42" s="71">
        <f>AVERAGE('PR (CPC)'!CK42,'R78s (CPC)'!CK42)</f>
        <v>0</v>
      </c>
      <c r="CL42" s="71">
        <f>AVERAGE('PR (CPC)'!CL42,'R78s (CPC)'!CL42)</f>
        <v>0</v>
      </c>
    </row>
    <row r="43" spans="1:90" ht="13.7" customHeight="1">
      <c r="A43" s="50" t="str">
        <f t="shared" si="10"/>
        <v>Oct</v>
      </c>
      <c r="B43" s="70">
        <f>AVERAGE('PR (CPC)'!B43,'R78s (CPC)'!B43)</f>
        <v>0.97336065573770492</v>
      </c>
      <c r="C43" s="70">
        <f>AVERAGE('PR (CPC)'!C43,'R78s (CPC)'!C43)</f>
        <v>0.84221311475409832</v>
      </c>
      <c r="D43" s="70">
        <f>AVERAGE('PR (CPC)'!D43,'R78s (CPC)'!D43)</f>
        <v>0.67172131147540992</v>
      </c>
      <c r="E43" s="70">
        <f>AVERAGE('PR (CPC)'!E43,'R78s (CPC)'!E43)</f>
        <v>0.46188524590163932</v>
      </c>
      <c r="F43" s="70">
        <f>AVERAGE('PR (CPC)'!F43,'R78s (CPC)'!F43)</f>
        <v>0.2127049180327869</v>
      </c>
      <c r="G43" s="70">
        <f>AVERAGE('PR (CPC)'!G43,'R78s (CPC)'!G43)</f>
        <v>0</v>
      </c>
      <c r="H43" s="70">
        <f>AVERAGE('PR (CPC)'!H43,'R78s (CPC)'!H43)</f>
        <v>0</v>
      </c>
      <c r="I43" s="70">
        <f>AVERAGE('PR (CPC)'!I43,'R78s (CPC)'!I43)</f>
        <v>0</v>
      </c>
      <c r="J43" s="68" t="str">
        <f t="shared" si="11"/>
        <v>Oct</v>
      </c>
      <c r="K43" s="70">
        <f>AVERAGE('PR (CPC)'!K43,'R78s (CPC)'!K43)</f>
        <v>0.97336065573770492</v>
      </c>
      <c r="L43" s="71">
        <f>AVERAGE('PR (CPC)'!L43,'R78s (CPC)'!L43)</f>
        <v>0.84221311475409832</v>
      </c>
      <c r="M43" s="71">
        <f>AVERAGE('PR (CPC)'!M43,'R78s (CPC)'!M43)</f>
        <v>0.67172131147540992</v>
      </c>
      <c r="N43" s="71">
        <f>AVERAGE('PR (CPC)'!N43,'R78s (CPC)'!N43)</f>
        <v>0.46188524590163932</v>
      </c>
      <c r="O43" s="71">
        <f>AVERAGE('PR (CPC)'!O43,'R78s (CPC)'!O43)</f>
        <v>0.2127049180327869</v>
      </c>
      <c r="P43" s="71">
        <f>AVERAGE('PR (CPC)'!P43,'R78s (CPC)'!P43)</f>
        <v>0</v>
      </c>
      <c r="Q43" s="71">
        <f>AVERAGE('PR (CPC)'!Q43,'R78s (CPC)'!Q43)</f>
        <v>0</v>
      </c>
      <c r="R43" s="71">
        <f>AVERAGE('PR (CPC)'!R43,'R78s (CPC)'!R43)</f>
        <v>0</v>
      </c>
      <c r="S43" s="50" t="str">
        <f t="shared" si="12"/>
        <v>Oct</v>
      </c>
      <c r="T43" s="71">
        <f>AVERAGE('PR (CPC)'!T43,'R78s (CPC)'!T43)</f>
        <v>0.97336065573770492</v>
      </c>
      <c r="U43" s="71">
        <f>AVERAGE('PR (CPC)'!U43,'R78s (CPC)'!U43)</f>
        <v>0.84221311475409832</v>
      </c>
      <c r="V43" s="71">
        <f>AVERAGE('PR (CPC)'!V43,'R78s (CPC)'!V43)</f>
        <v>0.67172131147540992</v>
      </c>
      <c r="W43" s="71">
        <f>AVERAGE('PR (CPC)'!W43,'R78s (CPC)'!W43)</f>
        <v>0.46188524590163932</v>
      </c>
      <c r="X43" s="71">
        <f>AVERAGE('PR (CPC)'!X43,'R78s (CPC)'!X43)</f>
        <v>0.2127049180327869</v>
      </c>
      <c r="Y43" s="71">
        <f>AVERAGE('PR (CPC)'!Y43,'R78s (CPC)'!Y43)</f>
        <v>0</v>
      </c>
      <c r="Z43" s="71">
        <f>AVERAGE('PR (CPC)'!Z43,'R78s (CPC)'!Z43)</f>
        <v>0</v>
      </c>
      <c r="AA43" s="71">
        <f>AVERAGE('PR (CPC)'!AA43,'R78s (CPC)'!AA43)</f>
        <v>0</v>
      </c>
      <c r="AB43" s="50" t="str">
        <f t="shared" si="13"/>
        <v>Oct</v>
      </c>
      <c r="AC43" s="71">
        <f>AVERAGE('PR (CPC)'!AC43,'R78s (CPC)'!AC43)</f>
        <v>0.97336065573770492</v>
      </c>
      <c r="AD43" s="71">
        <f>AVERAGE('PR (CPC)'!AD43,'R78s (CPC)'!AD43)</f>
        <v>0.84221311475409832</v>
      </c>
      <c r="AE43" s="71">
        <f>AVERAGE('PR (CPC)'!AE43,'R78s (CPC)'!AE43)</f>
        <v>0.67172131147540992</v>
      </c>
      <c r="AF43" s="71">
        <f>AVERAGE('PR (CPC)'!AF43,'R78s (CPC)'!AF43)</f>
        <v>0.46188524590163932</v>
      </c>
      <c r="AG43" s="71">
        <f>AVERAGE('PR (CPC)'!AG43,'R78s (CPC)'!AG43)</f>
        <v>0.2127049180327869</v>
      </c>
      <c r="AH43" s="71">
        <f>AVERAGE('PR (CPC)'!AH43,'R78s (CPC)'!AH43)</f>
        <v>0</v>
      </c>
      <c r="AI43" s="71">
        <f>AVERAGE('PR (CPC)'!AI43,'R78s (CPC)'!AI43)</f>
        <v>0</v>
      </c>
      <c r="AJ43" s="71">
        <f>AVERAGE('PR (CPC)'!AJ43,'R78s (CPC)'!AJ43)</f>
        <v>0</v>
      </c>
      <c r="AK43" s="50" t="str">
        <f t="shared" si="14"/>
        <v>Oct</v>
      </c>
      <c r="AL43" s="71">
        <f>AVERAGE('PR (CPC)'!AL43,'R78s (CPC)'!AL43)</f>
        <v>0.97336065573770492</v>
      </c>
      <c r="AM43" s="71">
        <f>AVERAGE('PR (CPC)'!AM43,'R78s (CPC)'!AM43)</f>
        <v>0.84221311475409832</v>
      </c>
      <c r="AN43" s="71">
        <f>AVERAGE('PR (CPC)'!AN43,'R78s (CPC)'!AN43)</f>
        <v>0.67172131147540992</v>
      </c>
      <c r="AO43" s="71">
        <f>AVERAGE('PR (CPC)'!AO43,'R78s (CPC)'!AO43)</f>
        <v>0.46188524590163932</v>
      </c>
      <c r="AP43" s="71">
        <f>AVERAGE('PR (CPC)'!AP43,'R78s (CPC)'!AP43)</f>
        <v>0.2127049180327869</v>
      </c>
      <c r="AQ43" s="71">
        <f>AVERAGE('PR (CPC)'!AQ43,'R78s (CPC)'!AQ43)</f>
        <v>0</v>
      </c>
      <c r="AR43" s="71">
        <f>AVERAGE('PR (CPC)'!AR43,'R78s (CPC)'!AR43)</f>
        <v>0</v>
      </c>
      <c r="AS43" s="71">
        <f>AVERAGE('PR (CPC)'!AS43,'R78s (CPC)'!AS43)</f>
        <v>0</v>
      </c>
      <c r="AT43" s="50" t="str">
        <f t="shared" si="15"/>
        <v>Oct</v>
      </c>
      <c r="AU43" s="71">
        <f>AVERAGE('PR (CPC)'!AU43,'R78s (CPC)'!AU43)</f>
        <v>0.97336065573770492</v>
      </c>
      <c r="AV43" s="71">
        <f>AVERAGE('PR (CPC)'!AV43,'R78s (CPC)'!AV43)</f>
        <v>0.84221311475409832</v>
      </c>
      <c r="AW43" s="71">
        <f>AVERAGE('PR (CPC)'!AW43,'R78s (CPC)'!AW43)</f>
        <v>0.67172131147540992</v>
      </c>
      <c r="AX43" s="71">
        <f>AVERAGE('PR (CPC)'!AX43,'R78s (CPC)'!AX43)</f>
        <v>0.46188524590163932</v>
      </c>
      <c r="AY43" s="71">
        <f>AVERAGE('PR (CPC)'!AY43,'R78s (CPC)'!AY43)</f>
        <v>0.2127049180327869</v>
      </c>
      <c r="AZ43" s="71">
        <f>AVERAGE('PR (CPC)'!AZ43,'R78s (CPC)'!AZ43)</f>
        <v>0</v>
      </c>
      <c r="BA43" s="71">
        <f>AVERAGE('PR (CPC)'!BA43,'R78s (CPC)'!BA43)</f>
        <v>0</v>
      </c>
      <c r="BB43" s="71">
        <f>AVERAGE('PR (CPC)'!BB43,'R78s (CPC)'!BB43)</f>
        <v>0</v>
      </c>
      <c r="BC43" s="50" t="str">
        <f t="shared" si="16"/>
        <v>Oct</v>
      </c>
      <c r="BD43" s="71">
        <f>AVERAGE('PR (CPC)'!BD43,'R78s (CPC)'!BD43)</f>
        <v>0.97336065573770492</v>
      </c>
      <c r="BE43" s="71">
        <f>AVERAGE('PR (CPC)'!BE43,'R78s (CPC)'!BE43)</f>
        <v>0.84221311475409832</v>
      </c>
      <c r="BF43" s="71">
        <f>AVERAGE('PR (CPC)'!BF43,'R78s (CPC)'!BF43)</f>
        <v>0.67172131147540992</v>
      </c>
      <c r="BG43" s="71">
        <f>AVERAGE('PR (CPC)'!BG43,'R78s (CPC)'!BG43)</f>
        <v>0.46188524590163932</v>
      </c>
      <c r="BH43" s="71">
        <f>AVERAGE('PR (CPC)'!BH43,'R78s (CPC)'!BH43)</f>
        <v>0.2127049180327869</v>
      </c>
      <c r="BI43" s="71">
        <f>AVERAGE('PR (CPC)'!BI43,'R78s (CPC)'!BI43)</f>
        <v>0</v>
      </c>
      <c r="BJ43" s="71">
        <f>AVERAGE('PR (CPC)'!BJ43,'R78s (CPC)'!BJ43)</f>
        <v>0</v>
      </c>
      <c r="BK43" s="71">
        <f>AVERAGE('PR (CPC)'!BK43,'R78s (CPC)'!BK43)</f>
        <v>0</v>
      </c>
      <c r="BL43" s="50" t="str">
        <f t="shared" si="17"/>
        <v>Oct</v>
      </c>
      <c r="BM43" s="71">
        <f>AVERAGE('PR (CPC)'!BM43,'R78s (CPC)'!BM43)</f>
        <v>0.97336065573770492</v>
      </c>
      <c r="BN43" s="71">
        <f>AVERAGE('PR (CPC)'!BN43,'R78s (CPC)'!BN43)</f>
        <v>0.84221311475409832</v>
      </c>
      <c r="BO43" s="71">
        <f>AVERAGE('PR (CPC)'!BO43,'R78s (CPC)'!BO43)</f>
        <v>0.67172131147540992</v>
      </c>
      <c r="BP43" s="71">
        <f>AVERAGE('PR (CPC)'!BP43,'R78s (CPC)'!BP43)</f>
        <v>0.46188524590163932</v>
      </c>
      <c r="BQ43" s="71">
        <f>AVERAGE('PR (CPC)'!BQ43,'R78s (CPC)'!BQ43)</f>
        <v>0.2127049180327869</v>
      </c>
      <c r="BR43" s="71">
        <f>AVERAGE('PR (CPC)'!BR43,'R78s (CPC)'!BR43)</f>
        <v>0</v>
      </c>
      <c r="BS43" s="71">
        <f>AVERAGE('PR (CPC)'!BS43,'R78s (CPC)'!BS43)</f>
        <v>0</v>
      </c>
      <c r="BT43" s="71">
        <f>AVERAGE('PR (CPC)'!BT43,'R78s (CPC)'!BT43)</f>
        <v>0</v>
      </c>
      <c r="BU43" s="50" t="str">
        <f t="shared" si="18"/>
        <v>Oct</v>
      </c>
      <c r="BV43" s="71">
        <f>AVERAGE('PR (CPC)'!BV43,'R78s (CPC)'!BV43)</f>
        <v>0.97336065573770492</v>
      </c>
      <c r="BW43" s="71">
        <f>AVERAGE('PR (CPC)'!BW43,'R78s (CPC)'!BW43)</f>
        <v>0.84221311475409832</v>
      </c>
      <c r="BX43" s="71">
        <f>AVERAGE('PR (CPC)'!BX43,'R78s (CPC)'!BX43)</f>
        <v>0.67172131147540992</v>
      </c>
      <c r="BY43" s="71">
        <f>AVERAGE('PR (CPC)'!BY43,'R78s (CPC)'!BY43)</f>
        <v>0.46188524590163932</v>
      </c>
      <c r="BZ43" s="71">
        <f>AVERAGE('PR (CPC)'!BZ43,'R78s (CPC)'!BZ43)</f>
        <v>0.2127049180327869</v>
      </c>
      <c r="CA43" s="71">
        <f>AVERAGE('PR (CPC)'!CA43,'R78s (CPC)'!CA43)</f>
        <v>0</v>
      </c>
      <c r="CB43" s="71">
        <f>AVERAGE('PR (CPC)'!CB43,'R78s (CPC)'!CB43)</f>
        <v>0</v>
      </c>
      <c r="CC43" s="71">
        <f>AVERAGE('PR (CPC)'!CC43,'R78s (CPC)'!CC43)</f>
        <v>0</v>
      </c>
      <c r="CD43" s="50" t="str">
        <f t="shared" si="19"/>
        <v>Oct</v>
      </c>
      <c r="CE43" s="71">
        <f>AVERAGE('PR (CPC)'!CE43,'R78s (CPC)'!CE43)</f>
        <v>0.97336065573770492</v>
      </c>
      <c r="CF43" s="71">
        <f>AVERAGE('PR (CPC)'!CF43,'R78s (CPC)'!CF43)</f>
        <v>0.84221311475409832</v>
      </c>
      <c r="CG43" s="71">
        <f>AVERAGE('PR (CPC)'!CG43,'R78s (CPC)'!CG43)</f>
        <v>0.67172131147540992</v>
      </c>
      <c r="CH43" s="71">
        <f>AVERAGE('PR (CPC)'!CH43,'R78s (CPC)'!CH43)</f>
        <v>0.46188524590163932</v>
      </c>
      <c r="CI43" s="71">
        <f>AVERAGE('PR (CPC)'!CI43,'R78s (CPC)'!CI43)</f>
        <v>0.2127049180327869</v>
      </c>
      <c r="CJ43" s="71">
        <f>AVERAGE('PR (CPC)'!CJ43,'R78s (CPC)'!CJ43)</f>
        <v>0</v>
      </c>
      <c r="CK43" s="71">
        <f>AVERAGE('PR (CPC)'!CK43,'R78s (CPC)'!CK43)</f>
        <v>0</v>
      </c>
      <c r="CL43" s="71">
        <f>AVERAGE('PR (CPC)'!CL43,'R78s (CPC)'!CL43)</f>
        <v>0</v>
      </c>
    </row>
    <row r="44" spans="1:90" ht="13.7" customHeight="1">
      <c r="A44" s="50" t="str">
        <f t="shared" si="10"/>
        <v>Nov</v>
      </c>
      <c r="B44" s="70">
        <f>AVERAGE('PR (CPC)'!B44,'R78s (CPC)'!B44)</f>
        <v>0.98251366120218586</v>
      </c>
      <c r="C44" s="70">
        <f>AVERAGE('PR (CPC)'!C44,'R78s (CPC)'!C44)</f>
        <v>0.85464480874316939</v>
      </c>
      <c r="D44" s="70">
        <f>AVERAGE('PR (CPC)'!D44,'R78s (CPC)'!D44)</f>
        <v>0.687431693989071</v>
      </c>
      <c r="E44" s="70">
        <f>AVERAGE('PR (CPC)'!E44,'R78s (CPC)'!E44)</f>
        <v>0.48087431693989069</v>
      </c>
      <c r="F44" s="70">
        <f>AVERAGE('PR (CPC)'!F44,'R78s (CPC)'!F44)</f>
        <v>0.2349726775956284</v>
      </c>
      <c r="G44" s="70">
        <f>AVERAGE('PR (CPC)'!G44,'R78s (CPC)'!G44)</f>
        <v>0</v>
      </c>
      <c r="H44" s="70">
        <f>AVERAGE('PR (CPC)'!H44,'R78s (CPC)'!H44)</f>
        <v>0</v>
      </c>
      <c r="I44" s="70">
        <f>AVERAGE('PR (CPC)'!I44,'R78s (CPC)'!I44)</f>
        <v>0</v>
      </c>
      <c r="J44" s="68" t="str">
        <f t="shared" si="11"/>
        <v>Nov</v>
      </c>
      <c r="K44" s="70">
        <f>AVERAGE('PR (CPC)'!K44,'R78s (CPC)'!K44)</f>
        <v>0.98251366120218586</v>
      </c>
      <c r="L44" s="71">
        <f>AVERAGE('PR (CPC)'!L44,'R78s (CPC)'!L44)</f>
        <v>0.85464480874316939</v>
      </c>
      <c r="M44" s="71">
        <f>AVERAGE('PR (CPC)'!M44,'R78s (CPC)'!M44)</f>
        <v>0.687431693989071</v>
      </c>
      <c r="N44" s="71">
        <f>AVERAGE('PR (CPC)'!N44,'R78s (CPC)'!N44)</f>
        <v>0.48087431693989069</v>
      </c>
      <c r="O44" s="71">
        <f>AVERAGE('PR (CPC)'!O44,'R78s (CPC)'!O44)</f>
        <v>0.2349726775956284</v>
      </c>
      <c r="P44" s="71">
        <f>AVERAGE('PR (CPC)'!P44,'R78s (CPC)'!P44)</f>
        <v>0</v>
      </c>
      <c r="Q44" s="71">
        <f>AVERAGE('PR (CPC)'!Q44,'R78s (CPC)'!Q44)</f>
        <v>0</v>
      </c>
      <c r="R44" s="71">
        <f>AVERAGE('PR (CPC)'!R44,'R78s (CPC)'!R44)</f>
        <v>0</v>
      </c>
      <c r="S44" s="50" t="str">
        <f t="shared" si="12"/>
        <v>Nov</v>
      </c>
      <c r="T44" s="71">
        <f>AVERAGE('PR (CPC)'!T44,'R78s (CPC)'!T44)</f>
        <v>0.98251366120218586</v>
      </c>
      <c r="U44" s="71">
        <f>AVERAGE('PR (CPC)'!U44,'R78s (CPC)'!U44)</f>
        <v>0.85464480874316939</v>
      </c>
      <c r="V44" s="71">
        <f>AVERAGE('PR (CPC)'!V44,'R78s (CPC)'!V44)</f>
        <v>0.687431693989071</v>
      </c>
      <c r="W44" s="71">
        <f>AVERAGE('PR (CPC)'!W44,'R78s (CPC)'!W44)</f>
        <v>0.48087431693989069</v>
      </c>
      <c r="X44" s="71">
        <f>AVERAGE('PR (CPC)'!X44,'R78s (CPC)'!X44)</f>
        <v>0.2349726775956284</v>
      </c>
      <c r="Y44" s="71">
        <f>AVERAGE('PR (CPC)'!Y44,'R78s (CPC)'!Y44)</f>
        <v>0</v>
      </c>
      <c r="Z44" s="71">
        <f>AVERAGE('PR (CPC)'!Z44,'R78s (CPC)'!Z44)</f>
        <v>0</v>
      </c>
      <c r="AA44" s="71">
        <f>AVERAGE('PR (CPC)'!AA44,'R78s (CPC)'!AA44)</f>
        <v>0</v>
      </c>
      <c r="AB44" s="50" t="str">
        <f t="shared" si="13"/>
        <v>Nov</v>
      </c>
      <c r="AC44" s="71">
        <f>AVERAGE('PR (CPC)'!AC44,'R78s (CPC)'!AC44)</f>
        <v>0.98251366120218586</v>
      </c>
      <c r="AD44" s="71">
        <f>AVERAGE('PR (CPC)'!AD44,'R78s (CPC)'!AD44)</f>
        <v>0.85464480874316939</v>
      </c>
      <c r="AE44" s="71">
        <f>AVERAGE('PR (CPC)'!AE44,'R78s (CPC)'!AE44)</f>
        <v>0.687431693989071</v>
      </c>
      <c r="AF44" s="71">
        <f>AVERAGE('PR (CPC)'!AF44,'R78s (CPC)'!AF44)</f>
        <v>0.48087431693989069</v>
      </c>
      <c r="AG44" s="71">
        <f>AVERAGE('PR (CPC)'!AG44,'R78s (CPC)'!AG44)</f>
        <v>0.2349726775956284</v>
      </c>
      <c r="AH44" s="71">
        <f>AVERAGE('PR (CPC)'!AH44,'R78s (CPC)'!AH44)</f>
        <v>0</v>
      </c>
      <c r="AI44" s="71">
        <f>AVERAGE('PR (CPC)'!AI44,'R78s (CPC)'!AI44)</f>
        <v>0</v>
      </c>
      <c r="AJ44" s="71">
        <f>AVERAGE('PR (CPC)'!AJ44,'R78s (CPC)'!AJ44)</f>
        <v>0</v>
      </c>
      <c r="AK44" s="50" t="str">
        <f t="shared" si="14"/>
        <v>Nov</v>
      </c>
      <c r="AL44" s="71">
        <f>AVERAGE('PR (CPC)'!AL44,'R78s (CPC)'!AL44)</f>
        <v>0.98251366120218586</v>
      </c>
      <c r="AM44" s="71">
        <f>AVERAGE('PR (CPC)'!AM44,'R78s (CPC)'!AM44)</f>
        <v>0.85464480874316939</v>
      </c>
      <c r="AN44" s="71">
        <f>AVERAGE('PR (CPC)'!AN44,'R78s (CPC)'!AN44)</f>
        <v>0.687431693989071</v>
      </c>
      <c r="AO44" s="71">
        <f>AVERAGE('PR (CPC)'!AO44,'R78s (CPC)'!AO44)</f>
        <v>0.48087431693989069</v>
      </c>
      <c r="AP44" s="71">
        <f>AVERAGE('PR (CPC)'!AP44,'R78s (CPC)'!AP44)</f>
        <v>0.2349726775956284</v>
      </c>
      <c r="AQ44" s="71">
        <f>AVERAGE('PR (CPC)'!AQ44,'R78s (CPC)'!AQ44)</f>
        <v>0</v>
      </c>
      <c r="AR44" s="71">
        <f>AVERAGE('PR (CPC)'!AR44,'R78s (CPC)'!AR44)</f>
        <v>0</v>
      </c>
      <c r="AS44" s="71">
        <f>AVERAGE('PR (CPC)'!AS44,'R78s (CPC)'!AS44)</f>
        <v>0</v>
      </c>
      <c r="AT44" s="50" t="str">
        <f t="shared" si="15"/>
        <v>Nov</v>
      </c>
      <c r="AU44" s="71">
        <f>AVERAGE('PR (CPC)'!AU44,'R78s (CPC)'!AU44)</f>
        <v>0.98251366120218586</v>
      </c>
      <c r="AV44" s="71">
        <f>AVERAGE('PR (CPC)'!AV44,'R78s (CPC)'!AV44)</f>
        <v>0.85464480874316939</v>
      </c>
      <c r="AW44" s="71">
        <f>AVERAGE('PR (CPC)'!AW44,'R78s (CPC)'!AW44)</f>
        <v>0.687431693989071</v>
      </c>
      <c r="AX44" s="71">
        <f>AVERAGE('PR (CPC)'!AX44,'R78s (CPC)'!AX44)</f>
        <v>0.48087431693989069</v>
      </c>
      <c r="AY44" s="71">
        <f>AVERAGE('PR (CPC)'!AY44,'R78s (CPC)'!AY44)</f>
        <v>0.2349726775956284</v>
      </c>
      <c r="AZ44" s="71">
        <f>AVERAGE('PR (CPC)'!AZ44,'R78s (CPC)'!AZ44)</f>
        <v>0</v>
      </c>
      <c r="BA44" s="71">
        <f>AVERAGE('PR (CPC)'!BA44,'R78s (CPC)'!BA44)</f>
        <v>0</v>
      </c>
      <c r="BB44" s="71">
        <f>AVERAGE('PR (CPC)'!BB44,'R78s (CPC)'!BB44)</f>
        <v>0</v>
      </c>
      <c r="BC44" s="50" t="str">
        <f t="shared" si="16"/>
        <v>Nov</v>
      </c>
      <c r="BD44" s="71">
        <f>AVERAGE('PR (CPC)'!BD44,'R78s (CPC)'!BD44)</f>
        <v>0.98251366120218586</v>
      </c>
      <c r="BE44" s="71">
        <f>AVERAGE('PR (CPC)'!BE44,'R78s (CPC)'!BE44)</f>
        <v>0.85464480874316939</v>
      </c>
      <c r="BF44" s="71">
        <f>AVERAGE('PR (CPC)'!BF44,'R78s (CPC)'!BF44)</f>
        <v>0.687431693989071</v>
      </c>
      <c r="BG44" s="71">
        <f>AVERAGE('PR (CPC)'!BG44,'R78s (CPC)'!BG44)</f>
        <v>0.48087431693989069</v>
      </c>
      <c r="BH44" s="71">
        <f>AVERAGE('PR (CPC)'!BH44,'R78s (CPC)'!BH44)</f>
        <v>0.2349726775956284</v>
      </c>
      <c r="BI44" s="71">
        <f>AVERAGE('PR (CPC)'!BI44,'R78s (CPC)'!BI44)</f>
        <v>0</v>
      </c>
      <c r="BJ44" s="71">
        <f>AVERAGE('PR (CPC)'!BJ44,'R78s (CPC)'!BJ44)</f>
        <v>0</v>
      </c>
      <c r="BK44" s="71">
        <f>AVERAGE('PR (CPC)'!BK44,'R78s (CPC)'!BK44)</f>
        <v>0</v>
      </c>
      <c r="BL44" s="50" t="str">
        <f t="shared" si="17"/>
        <v>Nov</v>
      </c>
      <c r="BM44" s="71">
        <f>AVERAGE('PR (CPC)'!BM44,'R78s (CPC)'!BM44)</f>
        <v>0.98251366120218586</v>
      </c>
      <c r="BN44" s="71">
        <f>AVERAGE('PR (CPC)'!BN44,'R78s (CPC)'!BN44)</f>
        <v>0.85464480874316939</v>
      </c>
      <c r="BO44" s="71">
        <f>AVERAGE('PR (CPC)'!BO44,'R78s (CPC)'!BO44)</f>
        <v>0.687431693989071</v>
      </c>
      <c r="BP44" s="71">
        <f>AVERAGE('PR (CPC)'!BP44,'R78s (CPC)'!BP44)</f>
        <v>0.48087431693989069</v>
      </c>
      <c r="BQ44" s="71">
        <f>AVERAGE('PR (CPC)'!BQ44,'R78s (CPC)'!BQ44)</f>
        <v>0.2349726775956284</v>
      </c>
      <c r="BR44" s="71">
        <f>AVERAGE('PR (CPC)'!BR44,'R78s (CPC)'!BR44)</f>
        <v>0</v>
      </c>
      <c r="BS44" s="71">
        <f>AVERAGE('PR (CPC)'!BS44,'R78s (CPC)'!BS44)</f>
        <v>0</v>
      </c>
      <c r="BT44" s="71">
        <f>AVERAGE('PR (CPC)'!BT44,'R78s (CPC)'!BT44)</f>
        <v>0</v>
      </c>
      <c r="BU44" s="50" t="str">
        <f t="shared" si="18"/>
        <v>Nov</v>
      </c>
      <c r="BV44" s="71">
        <f>AVERAGE('PR (CPC)'!BV44,'R78s (CPC)'!BV44)</f>
        <v>0.98251366120218586</v>
      </c>
      <c r="BW44" s="71">
        <f>AVERAGE('PR (CPC)'!BW44,'R78s (CPC)'!BW44)</f>
        <v>0.85464480874316939</v>
      </c>
      <c r="BX44" s="71">
        <f>AVERAGE('PR (CPC)'!BX44,'R78s (CPC)'!BX44)</f>
        <v>0.687431693989071</v>
      </c>
      <c r="BY44" s="71">
        <f>AVERAGE('PR (CPC)'!BY44,'R78s (CPC)'!BY44)</f>
        <v>0.48087431693989069</v>
      </c>
      <c r="BZ44" s="71">
        <f>AVERAGE('PR (CPC)'!BZ44,'R78s (CPC)'!BZ44)</f>
        <v>0.2349726775956284</v>
      </c>
      <c r="CA44" s="71">
        <f>AVERAGE('PR (CPC)'!CA44,'R78s (CPC)'!CA44)</f>
        <v>0</v>
      </c>
      <c r="CB44" s="71">
        <f>AVERAGE('PR (CPC)'!CB44,'R78s (CPC)'!CB44)</f>
        <v>0</v>
      </c>
      <c r="CC44" s="71">
        <f>AVERAGE('PR (CPC)'!CC44,'R78s (CPC)'!CC44)</f>
        <v>0</v>
      </c>
      <c r="CD44" s="50" t="str">
        <f t="shared" si="19"/>
        <v>Nov</v>
      </c>
      <c r="CE44" s="71">
        <f>AVERAGE('PR (CPC)'!CE44,'R78s (CPC)'!CE44)</f>
        <v>0.98251366120218586</v>
      </c>
      <c r="CF44" s="71">
        <f>AVERAGE('PR (CPC)'!CF44,'R78s (CPC)'!CF44)</f>
        <v>0.85464480874316939</v>
      </c>
      <c r="CG44" s="71">
        <f>AVERAGE('PR (CPC)'!CG44,'R78s (CPC)'!CG44)</f>
        <v>0.687431693989071</v>
      </c>
      <c r="CH44" s="71">
        <f>AVERAGE('PR (CPC)'!CH44,'R78s (CPC)'!CH44)</f>
        <v>0.48087431693989069</v>
      </c>
      <c r="CI44" s="71">
        <f>AVERAGE('PR (CPC)'!CI44,'R78s (CPC)'!CI44)</f>
        <v>0.2349726775956284</v>
      </c>
      <c r="CJ44" s="71">
        <f>AVERAGE('PR (CPC)'!CJ44,'R78s (CPC)'!CJ44)</f>
        <v>0</v>
      </c>
      <c r="CK44" s="71">
        <f>AVERAGE('PR (CPC)'!CK44,'R78s (CPC)'!CK44)</f>
        <v>0</v>
      </c>
      <c r="CL44" s="71">
        <f>AVERAGE('PR (CPC)'!CL44,'R78s (CPC)'!CL44)</f>
        <v>0</v>
      </c>
    </row>
    <row r="45" spans="1:90" ht="13.7" customHeight="1">
      <c r="A45" s="50" t="str">
        <f t="shared" si="10"/>
        <v>Dec</v>
      </c>
      <c r="B45" s="70">
        <f>AVERAGE('PR (CPC)'!B45,'R78s (CPC)'!B45)</f>
        <v>0.99139344262295082</v>
      </c>
      <c r="C45" s="70">
        <f>AVERAGE('PR (CPC)'!C45,'R78s (CPC)'!C45)</f>
        <v>0.86680327868852458</v>
      </c>
      <c r="D45" s="70">
        <f>AVERAGE('PR (CPC)'!D45,'R78s (CPC)'!D45)</f>
        <v>0.70286885245901631</v>
      </c>
      <c r="E45" s="70">
        <f>AVERAGE('PR (CPC)'!E45,'R78s (CPC)'!E45)</f>
        <v>0.49959016393442623</v>
      </c>
      <c r="F45" s="70">
        <f>AVERAGE('PR (CPC)'!F45,'R78s (CPC)'!F45)</f>
        <v>0.25696721311475412</v>
      </c>
      <c r="G45" s="70">
        <f>AVERAGE('PR (CPC)'!G45,'R78s (CPC)'!G45)</f>
        <v>0</v>
      </c>
      <c r="H45" s="70">
        <f>AVERAGE('PR (CPC)'!H45,'R78s (CPC)'!H45)</f>
        <v>0</v>
      </c>
      <c r="I45" s="70">
        <f>AVERAGE('PR (CPC)'!I45,'R78s (CPC)'!I45)</f>
        <v>0</v>
      </c>
      <c r="J45" s="68" t="str">
        <f t="shared" si="11"/>
        <v>Dec</v>
      </c>
      <c r="K45" s="70">
        <f>AVERAGE('PR (CPC)'!K45,'R78s (CPC)'!K45)</f>
        <v>0.99139344262295082</v>
      </c>
      <c r="L45" s="71">
        <f>AVERAGE('PR (CPC)'!L45,'R78s (CPC)'!L45)</f>
        <v>0.86680327868852458</v>
      </c>
      <c r="M45" s="71">
        <f>AVERAGE('PR (CPC)'!M45,'R78s (CPC)'!M45)</f>
        <v>0.70286885245901631</v>
      </c>
      <c r="N45" s="71">
        <f>AVERAGE('PR (CPC)'!N45,'R78s (CPC)'!N45)</f>
        <v>0.49959016393442623</v>
      </c>
      <c r="O45" s="71">
        <f>AVERAGE('PR (CPC)'!O45,'R78s (CPC)'!O45)</f>
        <v>0.25696721311475412</v>
      </c>
      <c r="P45" s="71">
        <f>AVERAGE('PR (CPC)'!P45,'R78s (CPC)'!P45)</f>
        <v>0</v>
      </c>
      <c r="Q45" s="71">
        <f>AVERAGE('PR (CPC)'!Q45,'R78s (CPC)'!Q45)</f>
        <v>0</v>
      </c>
      <c r="R45" s="71">
        <f>AVERAGE('PR (CPC)'!R45,'R78s (CPC)'!R45)</f>
        <v>0</v>
      </c>
      <c r="S45" s="50" t="str">
        <f t="shared" si="12"/>
        <v>Dec</v>
      </c>
      <c r="T45" s="71">
        <f>AVERAGE('PR (CPC)'!T45,'R78s (CPC)'!T45)</f>
        <v>0.99139344262295082</v>
      </c>
      <c r="U45" s="71">
        <f>AVERAGE('PR (CPC)'!U45,'R78s (CPC)'!U45)</f>
        <v>0.86680327868852458</v>
      </c>
      <c r="V45" s="71">
        <f>AVERAGE('PR (CPC)'!V45,'R78s (CPC)'!V45)</f>
        <v>0.70286885245901631</v>
      </c>
      <c r="W45" s="71">
        <f>AVERAGE('PR (CPC)'!W45,'R78s (CPC)'!W45)</f>
        <v>0.49959016393442623</v>
      </c>
      <c r="X45" s="71">
        <f>AVERAGE('PR (CPC)'!X45,'R78s (CPC)'!X45)</f>
        <v>0.25696721311475412</v>
      </c>
      <c r="Y45" s="71">
        <f>AVERAGE('PR (CPC)'!Y45,'R78s (CPC)'!Y45)</f>
        <v>0</v>
      </c>
      <c r="Z45" s="71">
        <f>AVERAGE('PR (CPC)'!Z45,'R78s (CPC)'!Z45)</f>
        <v>0</v>
      </c>
      <c r="AA45" s="71">
        <f>AVERAGE('PR (CPC)'!AA45,'R78s (CPC)'!AA45)</f>
        <v>0</v>
      </c>
      <c r="AB45" s="50" t="str">
        <f t="shared" si="13"/>
        <v>Dec</v>
      </c>
      <c r="AC45" s="71">
        <f>AVERAGE('PR (CPC)'!AC45,'R78s (CPC)'!AC45)</f>
        <v>0.99139344262295082</v>
      </c>
      <c r="AD45" s="71">
        <f>AVERAGE('PR (CPC)'!AD45,'R78s (CPC)'!AD45)</f>
        <v>0.86680327868852458</v>
      </c>
      <c r="AE45" s="71">
        <f>AVERAGE('PR (CPC)'!AE45,'R78s (CPC)'!AE45)</f>
        <v>0.70286885245901631</v>
      </c>
      <c r="AF45" s="71">
        <f>AVERAGE('PR (CPC)'!AF45,'R78s (CPC)'!AF45)</f>
        <v>0.49959016393442623</v>
      </c>
      <c r="AG45" s="71">
        <f>AVERAGE('PR (CPC)'!AG45,'R78s (CPC)'!AG45)</f>
        <v>0.25696721311475412</v>
      </c>
      <c r="AH45" s="71">
        <f>AVERAGE('PR (CPC)'!AH45,'R78s (CPC)'!AH45)</f>
        <v>0</v>
      </c>
      <c r="AI45" s="71">
        <f>AVERAGE('PR (CPC)'!AI45,'R78s (CPC)'!AI45)</f>
        <v>0</v>
      </c>
      <c r="AJ45" s="71">
        <f>AVERAGE('PR (CPC)'!AJ45,'R78s (CPC)'!AJ45)</f>
        <v>0</v>
      </c>
      <c r="AK45" s="50" t="str">
        <f t="shared" si="14"/>
        <v>Dec</v>
      </c>
      <c r="AL45" s="71">
        <f>AVERAGE('PR (CPC)'!AL45,'R78s (CPC)'!AL45)</f>
        <v>0.99139344262295082</v>
      </c>
      <c r="AM45" s="71">
        <f>AVERAGE('PR (CPC)'!AM45,'R78s (CPC)'!AM45)</f>
        <v>0.86680327868852458</v>
      </c>
      <c r="AN45" s="71">
        <f>AVERAGE('PR (CPC)'!AN45,'R78s (CPC)'!AN45)</f>
        <v>0.70286885245901631</v>
      </c>
      <c r="AO45" s="71">
        <f>AVERAGE('PR (CPC)'!AO45,'R78s (CPC)'!AO45)</f>
        <v>0.49959016393442623</v>
      </c>
      <c r="AP45" s="71">
        <f>AVERAGE('PR (CPC)'!AP45,'R78s (CPC)'!AP45)</f>
        <v>0.25696721311475412</v>
      </c>
      <c r="AQ45" s="71">
        <f>AVERAGE('PR (CPC)'!AQ45,'R78s (CPC)'!AQ45)</f>
        <v>0</v>
      </c>
      <c r="AR45" s="71">
        <f>AVERAGE('PR (CPC)'!AR45,'R78s (CPC)'!AR45)</f>
        <v>0</v>
      </c>
      <c r="AS45" s="71">
        <f>AVERAGE('PR (CPC)'!AS45,'R78s (CPC)'!AS45)</f>
        <v>0</v>
      </c>
      <c r="AT45" s="50" t="str">
        <f t="shared" si="15"/>
        <v>Dec</v>
      </c>
      <c r="AU45" s="71">
        <f>AVERAGE('PR (CPC)'!AU45,'R78s (CPC)'!AU45)</f>
        <v>0.99139344262295082</v>
      </c>
      <c r="AV45" s="71">
        <f>AVERAGE('PR (CPC)'!AV45,'R78s (CPC)'!AV45)</f>
        <v>0.86680327868852458</v>
      </c>
      <c r="AW45" s="71">
        <f>AVERAGE('PR (CPC)'!AW45,'R78s (CPC)'!AW45)</f>
        <v>0.70286885245901631</v>
      </c>
      <c r="AX45" s="71">
        <f>AVERAGE('PR (CPC)'!AX45,'R78s (CPC)'!AX45)</f>
        <v>0.49959016393442623</v>
      </c>
      <c r="AY45" s="71">
        <f>AVERAGE('PR (CPC)'!AY45,'R78s (CPC)'!AY45)</f>
        <v>0.25696721311475412</v>
      </c>
      <c r="AZ45" s="71">
        <f>AVERAGE('PR (CPC)'!AZ45,'R78s (CPC)'!AZ45)</f>
        <v>0</v>
      </c>
      <c r="BA45" s="71">
        <f>AVERAGE('PR (CPC)'!BA45,'R78s (CPC)'!BA45)</f>
        <v>0</v>
      </c>
      <c r="BB45" s="71">
        <f>AVERAGE('PR (CPC)'!BB45,'R78s (CPC)'!BB45)</f>
        <v>0</v>
      </c>
      <c r="BC45" s="50" t="str">
        <f t="shared" si="16"/>
        <v>Dec</v>
      </c>
      <c r="BD45" s="71">
        <f>AVERAGE('PR (CPC)'!BD45,'R78s (CPC)'!BD45)</f>
        <v>0.99139344262295082</v>
      </c>
      <c r="BE45" s="71">
        <f>AVERAGE('PR (CPC)'!BE45,'R78s (CPC)'!BE45)</f>
        <v>0.86680327868852458</v>
      </c>
      <c r="BF45" s="71">
        <f>AVERAGE('PR (CPC)'!BF45,'R78s (CPC)'!BF45)</f>
        <v>0.70286885245901631</v>
      </c>
      <c r="BG45" s="71">
        <f>AVERAGE('PR (CPC)'!BG45,'R78s (CPC)'!BG45)</f>
        <v>0.49959016393442623</v>
      </c>
      <c r="BH45" s="71">
        <f>AVERAGE('PR (CPC)'!BH45,'R78s (CPC)'!BH45)</f>
        <v>0.25696721311475412</v>
      </c>
      <c r="BI45" s="71">
        <f>AVERAGE('PR (CPC)'!BI45,'R78s (CPC)'!BI45)</f>
        <v>0</v>
      </c>
      <c r="BJ45" s="71">
        <f>AVERAGE('PR (CPC)'!BJ45,'R78s (CPC)'!BJ45)</f>
        <v>0</v>
      </c>
      <c r="BK45" s="71">
        <f>AVERAGE('PR (CPC)'!BK45,'R78s (CPC)'!BK45)</f>
        <v>0</v>
      </c>
      <c r="BL45" s="50" t="str">
        <f t="shared" si="17"/>
        <v>Dec</v>
      </c>
      <c r="BM45" s="71">
        <f>AVERAGE('PR (CPC)'!BM45,'R78s (CPC)'!BM45)</f>
        <v>0.99139344262295082</v>
      </c>
      <c r="BN45" s="71">
        <f>AVERAGE('PR (CPC)'!BN45,'R78s (CPC)'!BN45)</f>
        <v>0.86680327868852458</v>
      </c>
      <c r="BO45" s="71">
        <f>AVERAGE('PR (CPC)'!BO45,'R78s (CPC)'!BO45)</f>
        <v>0.70286885245901631</v>
      </c>
      <c r="BP45" s="71">
        <f>AVERAGE('PR (CPC)'!BP45,'R78s (CPC)'!BP45)</f>
        <v>0.49959016393442623</v>
      </c>
      <c r="BQ45" s="71">
        <f>AVERAGE('PR (CPC)'!BQ45,'R78s (CPC)'!BQ45)</f>
        <v>0.25696721311475412</v>
      </c>
      <c r="BR45" s="71">
        <f>AVERAGE('PR (CPC)'!BR45,'R78s (CPC)'!BR45)</f>
        <v>0</v>
      </c>
      <c r="BS45" s="71">
        <f>AVERAGE('PR (CPC)'!BS45,'R78s (CPC)'!BS45)</f>
        <v>0</v>
      </c>
      <c r="BT45" s="71">
        <f>AVERAGE('PR (CPC)'!BT45,'R78s (CPC)'!BT45)</f>
        <v>0</v>
      </c>
      <c r="BU45" s="50" t="str">
        <f t="shared" si="18"/>
        <v>Dec</v>
      </c>
      <c r="BV45" s="71">
        <f>AVERAGE('PR (CPC)'!BV45,'R78s (CPC)'!BV45)</f>
        <v>0.99139344262295082</v>
      </c>
      <c r="BW45" s="71">
        <f>AVERAGE('PR (CPC)'!BW45,'R78s (CPC)'!BW45)</f>
        <v>0.86680327868852458</v>
      </c>
      <c r="BX45" s="71">
        <f>AVERAGE('PR (CPC)'!BX45,'R78s (CPC)'!BX45)</f>
        <v>0.70286885245901631</v>
      </c>
      <c r="BY45" s="71">
        <f>AVERAGE('PR (CPC)'!BY45,'R78s (CPC)'!BY45)</f>
        <v>0.49959016393442623</v>
      </c>
      <c r="BZ45" s="71">
        <f>AVERAGE('PR (CPC)'!BZ45,'R78s (CPC)'!BZ45)</f>
        <v>0.25696721311475412</v>
      </c>
      <c r="CA45" s="71">
        <f>AVERAGE('PR (CPC)'!CA45,'R78s (CPC)'!CA45)</f>
        <v>0</v>
      </c>
      <c r="CB45" s="71">
        <f>AVERAGE('PR (CPC)'!CB45,'R78s (CPC)'!CB45)</f>
        <v>0</v>
      </c>
      <c r="CC45" s="71">
        <f>AVERAGE('PR (CPC)'!CC45,'R78s (CPC)'!CC45)</f>
        <v>0</v>
      </c>
      <c r="CD45" s="50" t="str">
        <f t="shared" si="19"/>
        <v>Dec</v>
      </c>
      <c r="CE45" s="71">
        <f>AVERAGE('PR (CPC)'!CE45,'R78s (CPC)'!CE45)</f>
        <v>0.99139344262295082</v>
      </c>
      <c r="CF45" s="71">
        <f>AVERAGE('PR (CPC)'!CF45,'R78s (CPC)'!CF45)</f>
        <v>0.86680327868852458</v>
      </c>
      <c r="CG45" s="71">
        <f>AVERAGE('PR (CPC)'!CG45,'R78s (CPC)'!CG45)</f>
        <v>0.70286885245901631</v>
      </c>
      <c r="CH45" s="71">
        <f>AVERAGE('PR (CPC)'!CH45,'R78s (CPC)'!CH45)</f>
        <v>0.49959016393442623</v>
      </c>
      <c r="CI45" s="71">
        <f>AVERAGE('PR (CPC)'!CI45,'R78s (CPC)'!CI45)</f>
        <v>0.25696721311475412</v>
      </c>
      <c r="CJ45" s="71">
        <f>AVERAGE('PR (CPC)'!CJ45,'R78s (CPC)'!CJ45)</f>
        <v>0</v>
      </c>
      <c r="CK45" s="71">
        <f>AVERAGE('PR (CPC)'!CK45,'R78s (CPC)'!CK45)</f>
        <v>0</v>
      </c>
      <c r="CL45" s="71">
        <f>AVERAGE('PR (CPC)'!CL45,'R78s (CPC)'!CL45)</f>
        <v>0</v>
      </c>
    </row>
    <row r="46" spans="1:90" ht="15.95" customHeight="1">
      <c r="A46" s="45"/>
      <c r="B46" s="44" t="s">
        <v>37</v>
      </c>
      <c r="C46" s="44" t="s">
        <v>38</v>
      </c>
      <c r="D46" s="44" t="s">
        <v>39</v>
      </c>
      <c r="E46" s="44" t="s">
        <v>40</v>
      </c>
      <c r="F46" s="44" t="s">
        <v>41</v>
      </c>
      <c r="G46" s="44" t="s">
        <v>42</v>
      </c>
      <c r="H46" s="44" t="s">
        <v>43</v>
      </c>
      <c r="I46" s="44" t="s">
        <v>44</v>
      </c>
      <c r="J46" s="72"/>
      <c r="K46" s="44" t="s">
        <v>38</v>
      </c>
      <c r="L46" s="64" t="s">
        <v>39</v>
      </c>
      <c r="M46" s="64" t="s">
        <v>40</v>
      </c>
      <c r="N46" s="64" t="s">
        <v>41</v>
      </c>
      <c r="O46" s="64" t="s">
        <v>42</v>
      </c>
      <c r="P46" s="64" t="s">
        <v>43</v>
      </c>
      <c r="Q46" s="64" t="s">
        <v>44</v>
      </c>
      <c r="R46" s="64" t="s">
        <v>45</v>
      </c>
      <c r="S46" s="45"/>
      <c r="T46" s="64" t="s">
        <v>39</v>
      </c>
      <c r="U46" s="64" t="s">
        <v>40</v>
      </c>
      <c r="V46" s="64" t="s">
        <v>41</v>
      </c>
      <c r="W46" s="64" t="s">
        <v>42</v>
      </c>
      <c r="X46" s="64" t="s">
        <v>43</v>
      </c>
      <c r="Y46" s="64" t="s">
        <v>44</v>
      </c>
      <c r="Z46" s="64" t="s">
        <v>45</v>
      </c>
      <c r="AA46" s="64" t="s">
        <v>46</v>
      </c>
      <c r="AB46" s="45"/>
      <c r="AC46" s="64" t="s">
        <v>40</v>
      </c>
      <c r="AD46" s="64" t="s">
        <v>41</v>
      </c>
      <c r="AE46" s="64" t="s">
        <v>42</v>
      </c>
      <c r="AF46" s="64" t="s">
        <v>43</v>
      </c>
      <c r="AG46" s="64" t="s">
        <v>44</v>
      </c>
      <c r="AH46" s="64" t="s">
        <v>45</v>
      </c>
      <c r="AI46" s="64" t="s">
        <v>46</v>
      </c>
      <c r="AJ46" s="64" t="s">
        <v>81</v>
      </c>
      <c r="AK46" s="45"/>
      <c r="AL46" s="64" t="s">
        <v>41</v>
      </c>
      <c r="AM46" s="64" t="s">
        <v>42</v>
      </c>
      <c r="AN46" s="64" t="s">
        <v>43</v>
      </c>
      <c r="AO46" s="64" t="s">
        <v>44</v>
      </c>
      <c r="AP46" s="64" t="s">
        <v>45</v>
      </c>
      <c r="AQ46" s="64" t="s">
        <v>46</v>
      </c>
      <c r="AR46" s="64" t="s">
        <v>81</v>
      </c>
      <c r="AS46" s="64" t="s">
        <v>82</v>
      </c>
      <c r="AT46" s="45"/>
      <c r="AU46" s="64" t="s">
        <v>42</v>
      </c>
      <c r="AV46" s="64" t="s">
        <v>43</v>
      </c>
      <c r="AW46" s="64" t="s">
        <v>44</v>
      </c>
      <c r="AX46" s="64" t="s">
        <v>45</v>
      </c>
      <c r="AY46" s="64" t="s">
        <v>46</v>
      </c>
      <c r="AZ46" s="64" t="s">
        <v>81</v>
      </c>
      <c r="BA46" s="64" t="s">
        <v>82</v>
      </c>
      <c r="BB46" s="64" t="s">
        <v>83</v>
      </c>
      <c r="BC46" s="45"/>
      <c r="BD46" s="64" t="s">
        <v>43</v>
      </c>
      <c r="BE46" s="64" t="s">
        <v>44</v>
      </c>
      <c r="BF46" s="64" t="s">
        <v>45</v>
      </c>
      <c r="BG46" s="64" t="s">
        <v>46</v>
      </c>
      <c r="BH46" s="64" t="s">
        <v>81</v>
      </c>
      <c r="BI46" s="64" t="s">
        <v>82</v>
      </c>
      <c r="BJ46" s="64" t="s">
        <v>83</v>
      </c>
      <c r="BK46" s="64" t="s">
        <v>84</v>
      </c>
      <c r="BL46" s="45"/>
      <c r="BM46" s="64" t="s">
        <v>44</v>
      </c>
      <c r="BN46" s="64" t="s">
        <v>45</v>
      </c>
      <c r="BO46" s="64" t="s">
        <v>46</v>
      </c>
      <c r="BP46" s="64" t="s">
        <v>81</v>
      </c>
      <c r="BQ46" s="64" t="s">
        <v>82</v>
      </c>
      <c r="BR46" s="64" t="s">
        <v>83</v>
      </c>
      <c r="BS46" s="64" t="s">
        <v>84</v>
      </c>
      <c r="BT46" s="64" t="s">
        <v>85</v>
      </c>
      <c r="BU46" s="45"/>
      <c r="BV46" s="64" t="s">
        <v>45</v>
      </c>
      <c r="BW46" s="64" t="s">
        <v>46</v>
      </c>
      <c r="BX46" s="64" t="s">
        <v>81</v>
      </c>
      <c r="BY46" s="64" t="s">
        <v>82</v>
      </c>
      <c r="BZ46" s="64" t="s">
        <v>83</v>
      </c>
      <c r="CA46" s="64" t="s">
        <v>84</v>
      </c>
      <c r="CB46" s="64" t="s">
        <v>85</v>
      </c>
      <c r="CC46" s="64" t="s">
        <v>86</v>
      </c>
      <c r="CD46" s="45"/>
      <c r="CE46" s="64" t="s">
        <v>46</v>
      </c>
      <c r="CF46" s="64" t="s">
        <v>81</v>
      </c>
      <c r="CG46" s="64" t="s">
        <v>82</v>
      </c>
      <c r="CH46" s="64" t="s">
        <v>83</v>
      </c>
      <c r="CI46" s="64" t="s">
        <v>84</v>
      </c>
      <c r="CJ46" s="64" t="s">
        <v>85</v>
      </c>
      <c r="CK46" s="64" t="s">
        <v>86</v>
      </c>
      <c r="CL46" s="64" t="s">
        <v>87</v>
      </c>
    </row>
    <row r="47" spans="1:90" ht="13.7" customHeight="1">
      <c r="A47" s="50" t="str">
        <f t="shared" ref="A47:A58" si="20">A34</f>
        <v>Jan</v>
      </c>
      <c r="B47" s="41">
        <f t="shared" ref="B47:B58" si="21">ROUND(B34*B8,0)</f>
        <v>857</v>
      </c>
      <c r="C47" s="41">
        <f t="shared" ref="C47:C58" si="22">ROUND(C34*B8,0)</f>
        <v>700</v>
      </c>
      <c r="D47" s="41">
        <f>ROUND(D34*B8,0)</f>
        <v>505</v>
      </c>
      <c r="E47" s="41">
        <f t="shared" ref="E47:E58" si="23">ROUND(E34*B8,0)</f>
        <v>272</v>
      </c>
      <c r="F47" s="41">
        <f t="shared" ref="F47:F58" si="24">ROUND(F34*B8,0)</f>
        <v>0</v>
      </c>
      <c r="G47" s="41">
        <f t="shared" ref="G47:G58" si="25">ROUND(G34*B8,0)</f>
        <v>0</v>
      </c>
      <c r="H47" s="41">
        <f t="shared" ref="H47:H58" si="26">ROUND(H34*B8,0)</f>
        <v>0</v>
      </c>
      <c r="I47" s="41">
        <f t="shared" ref="I47:I58" si="27">ROUND(I34*B8,0)</f>
        <v>0</v>
      </c>
      <c r="J47" s="68" t="str">
        <f t="shared" ref="J47:J58" si="28">J34</f>
        <v>Jan</v>
      </c>
      <c r="K47" s="41">
        <f t="shared" ref="K47:K58" si="29">ROUND(K34*K8,0)</f>
        <v>857</v>
      </c>
      <c r="L47" s="69">
        <f t="shared" ref="L47:L58" si="30">ROUND(L34*K8,0)</f>
        <v>700</v>
      </c>
      <c r="M47" s="69">
        <f>ROUND(M34*K8,0)</f>
        <v>505</v>
      </c>
      <c r="N47" s="69">
        <f t="shared" ref="N47:N58" si="31">ROUND(N34*K8,0)</f>
        <v>272</v>
      </c>
      <c r="O47" s="69">
        <f t="shared" ref="O47:O58" si="32">ROUND(O34*K8,0)</f>
        <v>0</v>
      </c>
      <c r="P47" s="69">
        <f t="shared" ref="P47:P58" si="33">ROUND(P34*K8,0)</f>
        <v>0</v>
      </c>
      <c r="Q47" s="69">
        <f t="shared" ref="Q47:Q58" si="34">ROUND(Q34*K8,0)</f>
        <v>0</v>
      </c>
      <c r="R47" s="69">
        <f t="shared" ref="R47:R58" si="35">ROUND(R34*K8,0)</f>
        <v>0</v>
      </c>
      <c r="S47" s="50" t="str">
        <f t="shared" ref="S47:S58" si="36">S34</f>
        <v>Jan</v>
      </c>
      <c r="T47" s="69">
        <f t="shared" ref="T47:T58" si="37">ROUND(T34*T8,0)</f>
        <v>857</v>
      </c>
      <c r="U47" s="69">
        <f t="shared" ref="U47:U58" si="38">ROUND(U34*T8,0)</f>
        <v>700</v>
      </c>
      <c r="V47" s="69">
        <f>ROUND(V34*T8,0)</f>
        <v>505</v>
      </c>
      <c r="W47" s="69">
        <f t="shared" ref="W47:W58" si="39">ROUND(W34*T8,0)</f>
        <v>272</v>
      </c>
      <c r="X47" s="69">
        <f t="shared" ref="X47:X58" si="40">ROUND(X34*T8,0)</f>
        <v>0</v>
      </c>
      <c r="Y47" s="69">
        <f t="shared" ref="Y47:Y58" si="41">ROUND(Y34*T8,0)</f>
        <v>0</v>
      </c>
      <c r="Z47" s="69">
        <f t="shared" ref="Z47:Z58" si="42">ROUND(Z34*T8,0)</f>
        <v>0</v>
      </c>
      <c r="AA47" s="69">
        <f t="shared" ref="AA47:AA58" si="43">ROUND(AA34*T8,0)</f>
        <v>0</v>
      </c>
      <c r="AB47" s="50" t="str">
        <f t="shared" ref="AB47:AB58" si="44">AB34</f>
        <v>Jan</v>
      </c>
      <c r="AC47" s="69">
        <f t="shared" ref="AC47:AC58" si="45">ROUND(AC34*AC8,0)</f>
        <v>857</v>
      </c>
      <c r="AD47" s="69">
        <f t="shared" ref="AD47:AD58" si="46">ROUND(AD34*AC8,0)</f>
        <v>700</v>
      </c>
      <c r="AE47" s="69">
        <f>ROUND(AE34*AC8,0)</f>
        <v>505</v>
      </c>
      <c r="AF47" s="69">
        <f t="shared" ref="AF47:AF58" si="47">ROUND(AF34*AC8,0)</f>
        <v>272</v>
      </c>
      <c r="AG47" s="69">
        <f t="shared" ref="AG47:AG58" si="48">ROUND(AG34*AC8,0)</f>
        <v>0</v>
      </c>
      <c r="AH47" s="69">
        <f t="shared" ref="AH47:AH58" si="49">ROUND(AH34*AC8,0)</f>
        <v>0</v>
      </c>
      <c r="AI47" s="69">
        <f t="shared" ref="AI47:AI58" si="50">ROUND(AI34*AC8,0)</f>
        <v>0</v>
      </c>
      <c r="AJ47" s="69">
        <f t="shared" ref="AJ47:AJ58" si="51">ROUND(AJ34*AC8,0)</f>
        <v>0</v>
      </c>
      <c r="AK47" s="50" t="str">
        <f t="shared" ref="AK47:AK58" si="52">AK34</f>
        <v>Jan</v>
      </c>
      <c r="AL47" s="69">
        <f t="shared" ref="AL47:AL58" si="53">ROUND(AL34*AL8,0)</f>
        <v>857</v>
      </c>
      <c r="AM47" s="69">
        <f t="shared" ref="AM47:AM58" si="54">ROUND(AM34*AL8,0)</f>
        <v>700</v>
      </c>
      <c r="AN47" s="69">
        <f>ROUND(AN34*AL8,0)</f>
        <v>505</v>
      </c>
      <c r="AO47" s="69">
        <f t="shared" ref="AO47:AO58" si="55">ROUND(AO34*AL8,0)</f>
        <v>272</v>
      </c>
      <c r="AP47" s="69">
        <f t="shared" ref="AP47:AP58" si="56">ROUND(AP34*AL8,0)</f>
        <v>0</v>
      </c>
      <c r="AQ47" s="69">
        <f t="shared" ref="AQ47:AQ58" si="57">ROUND(AQ34*AL8,0)</f>
        <v>0</v>
      </c>
      <c r="AR47" s="69">
        <f t="shared" ref="AR47:AR58" si="58">ROUND(AR34*AL8,0)</f>
        <v>0</v>
      </c>
      <c r="AS47" s="69">
        <f t="shared" ref="AS47:AS58" si="59">ROUND(AS34*AL8,0)</f>
        <v>0</v>
      </c>
      <c r="AT47" s="50" t="str">
        <f t="shared" ref="AT47:AT58" si="60">AT34</f>
        <v>Jan</v>
      </c>
      <c r="AU47" s="69">
        <f t="shared" ref="AU47:AU58" si="61">ROUND(AU34*AU8,0)</f>
        <v>857</v>
      </c>
      <c r="AV47" s="69">
        <f t="shared" ref="AV47:AV58" si="62">ROUND(AV34*AU8,0)</f>
        <v>700</v>
      </c>
      <c r="AW47" s="69">
        <f>ROUND(AW34*AU8,0)</f>
        <v>505</v>
      </c>
      <c r="AX47" s="69">
        <f t="shared" ref="AX47:AX58" si="63">ROUND(AX34*AU8,0)</f>
        <v>272</v>
      </c>
      <c r="AY47" s="69">
        <f t="shared" ref="AY47:AY58" si="64">ROUND(AY34*AU8,0)</f>
        <v>0</v>
      </c>
      <c r="AZ47" s="69">
        <f t="shared" ref="AZ47:AZ58" si="65">ROUND(AZ34*AU8,0)</f>
        <v>0</v>
      </c>
      <c r="BA47" s="69">
        <f t="shared" ref="BA47:BA58" si="66">ROUND(BA34*AU8,0)</f>
        <v>0</v>
      </c>
      <c r="BB47" s="69">
        <f t="shared" ref="BB47:BB58" si="67">ROUND(BB34*AU8,0)</f>
        <v>0</v>
      </c>
      <c r="BC47" s="50" t="str">
        <f t="shared" ref="BC47:BC58" si="68">BC34</f>
        <v>Jan</v>
      </c>
      <c r="BD47" s="69">
        <f t="shared" ref="BD47:BD58" si="69">ROUND(BD34*BD8,0)</f>
        <v>857</v>
      </c>
      <c r="BE47" s="69">
        <f t="shared" ref="BE47:BE58" si="70">ROUND(BE34*BD8,0)</f>
        <v>700</v>
      </c>
      <c r="BF47" s="69">
        <f>ROUND(BF34*BD8,0)</f>
        <v>505</v>
      </c>
      <c r="BG47" s="69">
        <f t="shared" ref="BG47:BG58" si="71">ROUND(BG34*BD8,0)</f>
        <v>272</v>
      </c>
      <c r="BH47" s="69">
        <f t="shared" ref="BH47:BH58" si="72">ROUND(BH34*BD8,0)</f>
        <v>0</v>
      </c>
      <c r="BI47" s="69">
        <f t="shared" ref="BI47:BI58" si="73">ROUND(BI34*BD8,0)</f>
        <v>0</v>
      </c>
      <c r="BJ47" s="69">
        <f t="shared" ref="BJ47:BJ58" si="74">ROUND(BJ34*BD8,0)</f>
        <v>0</v>
      </c>
      <c r="BK47" s="69">
        <f t="shared" ref="BK47:BK58" si="75">ROUND(BK34*BD8,0)</f>
        <v>0</v>
      </c>
      <c r="BL47" s="50" t="str">
        <f t="shared" ref="BL47:BL58" si="76">BL34</f>
        <v>Jan</v>
      </c>
      <c r="BM47" s="69">
        <f t="shared" ref="BM47:BM58" si="77">ROUND(BM34*BM8,0)</f>
        <v>857</v>
      </c>
      <c r="BN47" s="69">
        <f t="shared" ref="BN47:BN58" si="78">ROUND(BN34*BM8,0)</f>
        <v>700</v>
      </c>
      <c r="BO47" s="69">
        <f>ROUND(BO34*BM8,0)</f>
        <v>505</v>
      </c>
      <c r="BP47" s="69">
        <f t="shared" ref="BP47:BP58" si="79">ROUND(BP34*BM8,0)</f>
        <v>272</v>
      </c>
      <c r="BQ47" s="69">
        <f t="shared" ref="BQ47:BQ58" si="80">ROUND(BQ34*BM8,0)</f>
        <v>0</v>
      </c>
      <c r="BR47" s="69">
        <f t="shared" ref="BR47:BR58" si="81">ROUND(BR34*BM8,0)</f>
        <v>0</v>
      </c>
      <c r="BS47" s="69">
        <f t="shared" ref="BS47:BS58" si="82">ROUND(BS34*BM8,0)</f>
        <v>0</v>
      </c>
      <c r="BT47" s="69">
        <f t="shared" ref="BT47:BT58" si="83">ROUND(BT34*BM8,0)</f>
        <v>0</v>
      </c>
      <c r="BU47" s="50" t="str">
        <f t="shared" ref="BU47:BU58" si="84">BU34</f>
        <v>Jan</v>
      </c>
      <c r="BV47" s="69">
        <f t="shared" ref="BV47:BV58" si="85">ROUND(BV34*BV8,0)</f>
        <v>857</v>
      </c>
      <c r="BW47" s="69">
        <f t="shared" ref="BW47:BW58" si="86">ROUND(BW34*BV8,0)</f>
        <v>700</v>
      </c>
      <c r="BX47" s="69">
        <f>ROUND(BX34*BV8,0)</f>
        <v>505</v>
      </c>
      <c r="BY47" s="69">
        <f t="shared" ref="BY47:BY58" si="87">ROUND(BY34*BV8,0)</f>
        <v>272</v>
      </c>
      <c r="BZ47" s="69">
        <f t="shared" ref="BZ47:BZ58" si="88">ROUND(BZ34*BV8,0)</f>
        <v>0</v>
      </c>
      <c r="CA47" s="69">
        <f t="shared" ref="CA47:CA58" si="89">ROUND(CA34*BV8,0)</f>
        <v>0</v>
      </c>
      <c r="CB47" s="69">
        <f t="shared" ref="CB47:CB58" si="90">ROUND(CB34*BV8,0)</f>
        <v>0</v>
      </c>
      <c r="CC47" s="69">
        <f t="shared" ref="CC47:CC58" si="91">ROUND(CC34*BV8,0)</f>
        <v>0</v>
      </c>
      <c r="CD47" s="50" t="str">
        <f t="shared" ref="CD47:CD58" si="92">CD34</f>
        <v>Jan</v>
      </c>
      <c r="CE47" s="69">
        <f t="shared" ref="CE47:CE58" si="93">ROUND(CE34*CE8,0)</f>
        <v>857</v>
      </c>
      <c r="CF47" s="69">
        <f t="shared" ref="CF47:CF58" si="94">ROUND(CF34*CE8,0)</f>
        <v>700</v>
      </c>
      <c r="CG47" s="69">
        <f>ROUND(CG34*CE8,0)</f>
        <v>505</v>
      </c>
      <c r="CH47" s="69">
        <f t="shared" ref="CH47:CH58" si="95">ROUND(CH34*CE8,0)</f>
        <v>272</v>
      </c>
      <c r="CI47" s="69">
        <f t="shared" ref="CI47:CI58" si="96">ROUND(CI34*CE8,0)</f>
        <v>0</v>
      </c>
      <c r="CJ47" s="69">
        <f t="shared" ref="CJ47:CJ58" si="97">ROUND(CJ34*CE8,0)</f>
        <v>0</v>
      </c>
      <c r="CK47" s="69">
        <f t="shared" ref="CK47:CK58" si="98">ROUND(CK34*CE8,0)</f>
        <v>0</v>
      </c>
      <c r="CL47" s="69">
        <f t="shared" ref="CL47:CL58" si="99">ROUND(CL34*CE8,0)</f>
        <v>0</v>
      </c>
    </row>
    <row r="48" spans="1:90" ht="13.7" customHeight="1">
      <c r="A48" s="50" t="str">
        <f t="shared" si="20"/>
        <v>Feb</v>
      </c>
      <c r="B48" s="41">
        <f t="shared" si="21"/>
        <v>868</v>
      </c>
      <c r="C48" s="41">
        <f t="shared" si="22"/>
        <v>715</v>
      </c>
      <c r="D48" s="41">
        <f t="shared" ref="D48:D58" si="100">ROUND(D35*B$8,0)</f>
        <v>523</v>
      </c>
      <c r="E48" s="41">
        <f t="shared" si="23"/>
        <v>293</v>
      </c>
      <c r="F48" s="41">
        <f t="shared" si="24"/>
        <v>24</v>
      </c>
      <c r="G48" s="41">
        <f t="shared" si="25"/>
        <v>0</v>
      </c>
      <c r="H48" s="41">
        <f t="shared" si="26"/>
        <v>0</v>
      </c>
      <c r="I48" s="41">
        <f t="shared" si="27"/>
        <v>0</v>
      </c>
      <c r="J48" s="68" t="str">
        <f t="shared" si="28"/>
        <v>Feb</v>
      </c>
      <c r="K48" s="41">
        <f t="shared" si="29"/>
        <v>868</v>
      </c>
      <c r="L48" s="69">
        <f t="shared" si="30"/>
        <v>715</v>
      </c>
      <c r="M48" s="69">
        <f t="shared" ref="M48:M58" si="101">ROUND(M35*K$8,0)</f>
        <v>523</v>
      </c>
      <c r="N48" s="69">
        <f t="shared" si="31"/>
        <v>293</v>
      </c>
      <c r="O48" s="69">
        <f t="shared" si="32"/>
        <v>24</v>
      </c>
      <c r="P48" s="69">
        <f t="shared" si="33"/>
        <v>0</v>
      </c>
      <c r="Q48" s="69">
        <f t="shared" si="34"/>
        <v>0</v>
      </c>
      <c r="R48" s="69">
        <f t="shared" si="35"/>
        <v>0</v>
      </c>
      <c r="S48" s="50" t="str">
        <f t="shared" si="36"/>
        <v>Feb</v>
      </c>
      <c r="T48" s="69">
        <f t="shared" si="37"/>
        <v>868</v>
      </c>
      <c r="U48" s="69">
        <f t="shared" si="38"/>
        <v>715</v>
      </c>
      <c r="V48" s="69">
        <f t="shared" ref="V48:V58" si="102">ROUND(V35*T$8,0)</f>
        <v>523</v>
      </c>
      <c r="W48" s="69">
        <f t="shared" si="39"/>
        <v>293</v>
      </c>
      <c r="X48" s="69">
        <f t="shared" si="40"/>
        <v>24</v>
      </c>
      <c r="Y48" s="69">
        <f t="shared" si="41"/>
        <v>0</v>
      </c>
      <c r="Z48" s="69">
        <f t="shared" si="42"/>
        <v>0</v>
      </c>
      <c r="AA48" s="69">
        <f t="shared" si="43"/>
        <v>0</v>
      </c>
      <c r="AB48" s="50" t="str">
        <f t="shared" si="44"/>
        <v>Feb</v>
      </c>
      <c r="AC48" s="69">
        <f t="shared" si="45"/>
        <v>868</v>
      </c>
      <c r="AD48" s="69">
        <f t="shared" si="46"/>
        <v>715</v>
      </c>
      <c r="AE48" s="69">
        <f t="shared" ref="AE48:AE58" si="103">ROUND(AE35*AC$8,0)</f>
        <v>523</v>
      </c>
      <c r="AF48" s="69">
        <f t="shared" si="47"/>
        <v>293</v>
      </c>
      <c r="AG48" s="69">
        <f t="shared" si="48"/>
        <v>24</v>
      </c>
      <c r="AH48" s="69">
        <f t="shared" si="49"/>
        <v>0</v>
      </c>
      <c r="AI48" s="69">
        <f t="shared" si="50"/>
        <v>0</v>
      </c>
      <c r="AJ48" s="69">
        <f t="shared" si="51"/>
        <v>0</v>
      </c>
      <c r="AK48" s="50" t="str">
        <f t="shared" si="52"/>
        <v>Feb</v>
      </c>
      <c r="AL48" s="69">
        <f t="shared" si="53"/>
        <v>868</v>
      </c>
      <c r="AM48" s="69">
        <f t="shared" si="54"/>
        <v>715</v>
      </c>
      <c r="AN48" s="69">
        <f t="shared" ref="AN48:AN58" si="104">ROUND(AN35*AL$8,0)</f>
        <v>523</v>
      </c>
      <c r="AO48" s="69">
        <f t="shared" si="55"/>
        <v>293</v>
      </c>
      <c r="AP48" s="69">
        <f t="shared" si="56"/>
        <v>24</v>
      </c>
      <c r="AQ48" s="69">
        <f t="shared" si="57"/>
        <v>0</v>
      </c>
      <c r="AR48" s="69">
        <f t="shared" si="58"/>
        <v>0</v>
      </c>
      <c r="AS48" s="69">
        <f t="shared" si="59"/>
        <v>0</v>
      </c>
      <c r="AT48" s="50" t="str">
        <f t="shared" si="60"/>
        <v>Feb</v>
      </c>
      <c r="AU48" s="69">
        <f t="shared" si="61"/>
        <v>868</v>
      </c>
      <c r="AV48" s="69">
        <f t="shared" si="62"/>
        <v>715</v>
      </c>
      <c r="AW48" s="69">
        <f t="shared" ref="AW48:AW58" si="105">ROUND(AW35*AU$8,0)</f>
        <v>523</v>
      </c>
      <c r="AX48" s="69">
        <f t="shared" si="63"/>
        <v>293</v>
      </c>
      <c r="AY48" s="69">
        <f t="shared" si="64"/>
        <v>24</v>
      </c>
      <c r="AZ48" s="69">
        <f t="shared" si="65"/>
        <v>0</v>
      </c>
      <c r="BA48" s="69">
        <f t="shared" si="66"/>
        <v>0</v>
      </c>
      <c r="BB48" s="69">
        <f t="shared" si="67"/>
        <v>0</v>
      </c>
      <c r="BC48" s="50" t="str">
        <f t="shared" si="68"/>
        <v>Feb</v>
      </c>
      <c r="BD48" s="69">
        <f t="shared" si="69"/>
        <v>868</v>
      </c>
      <c r="BE48" s="69">
        <f t="shared" si="70"/>
        <v>715</v>
      </c>
      <c r="BF48" s="69">
        <f t="shared" ref="BF48:BF58" si="106">ROUND(BF35*BD$8,0)</f>
        <v>523</v>
      </c>
      <c r="BG48" s="69">
        <f t="shared" si="71"/>
        <v>293</v>
      </c>
      <c r="BH48" s="69">
        <f t="shared" si="72"/>
        <v>24</v>
      </c>
      <c r="BI48" s="69">
        <f t="shared" si="73"/>
        <v>0</v>
      </c>
      <c r="BJ48" s="69">
        <f t="shared" si="74"/>
        <v>0</v>
      </c>
      <c r="BK48" s="69">
        <f t="shared" si="75"/>
        <v>0</v>
      </c>
      <c r="BL48" s="50" t="str">
        <f t="shared" si="76"/>
        <v>Feb</v>
      </c>
      <c r="BM48" s="69">
        <f t="shared" si="77"/>
        <v>868</v>
      </c>
      <c r="BN48" s="69">
        <f t="shared" si="78"/>
        <v>715</v>
      </c>
      <c r="BO48" s="69">
        <f t="shared" ref="BO48:BO58" si="107">ROUND(BO35*BM$8,0)</f>
        <v>523</v>
      </c>
      <c r="BP48" s="69">
        <f t="shared" si="79"/>
        <v>293</v>
      </c>
      <c r="BQ48" s="69">
        <f t="shared" si="80"/>
        <v>24</v>
      </c>
      <c r="BR48" s="69">
        <f t="shared" si="81"/>
        <v>0</v>
      </c>
      <c r="BS48" s="69">
        <f t="shared" si="82"/>
        <v>0</v>
      </c>
      <c r="BT48" s="69">
        <f t="shared" si="83"/>
        <v>0</v>
      </c>
      <c r="BU48" s="50" t="str">
        <f t="shared" si="84"/>
        <v>Feb</v>
      </c>
      <c r="BV48" s="69">
        <f t="shared" si="85"/>
        <v>868</v>
      </c>
      <c r="BW48" s="69">
        <f t="shared" si="86"/>
        <v>715</v>
      </c>
      <c r="BX48" s="69">
        <f t="shared" ref="BX48:BX58" si="108">ROUND(BX35*BV$8,0)</f>
        <v>523</v>
      </c>
      <c r="BY48" s="69">
        <f t="shared" si="87"/>
        <v>293</v>
      </c>
      <c r="BZ48" s="69">
        <f t="shared" si="88"/>
        <v>24</v>
      </c>
      <c r="CA48" s="69">
        <f t="shared" si="89"/>
        <v>0</v>
      </c>
      <c r="CB48" s="69">
        <f t="shared" si="90"/>
        <v>0</v>
      </c>
      <c r="CC48" s="69">
        <f t="shared" si="91"/>
        <v>0</v>
      </c>
      <c r="CD48" s="50" t="str">
        <f t="shared" si="92"/>
        <v>Feb</v>
      </c>
      <c r="CE48" s="69">
        <f t="shared" si="93"/>
        <v>868</v>
      </c>
      <c r="CF48" s="69">
        <f t="shared" si="94"/>
        <v>715</v>
      </c>
      <c r="CG48" s="69">
        <f t="shared" ref="CG48:CG58" si="109">ROUND(CG35*CE$8,0)</f>
        <v>523</v>
      </c>
      <c r="CH48" s="69">
        <f t="shared" si="95"/>
        <v>293</v>
      </c>
      <c r="CI48" s="69">
        <f t="shared" si="96"/>
        <v>24</v>
      </c>
      <c r="CJ48" s="69">
        <f t="shared" si="97"/>
        <v>0</v>
      </c>
      <c r="CK48" s="69">
        <f t="shared" si="98"/>
        <v>0</v>
      </c>
      <c r="CL48" s="69">
        <f t="shared" si="99"/>
        <v>0</v>
      </c>
    </row>
    <row r="49" spans="1:90" ht="13.7" customHeight="1">
      <c r="A49" s="50" t="str">
        <f t="shared" si="20"/>
        <v>Mar</v>
      </c>
      <c r="B49" s="41">
        <f t="shared" si="21"/>
        <v>879</v>
      </c>
      <c r="C49" s="41">
        <f t="shared" si="22"/>
        <v>729</v>
      </c>
      <c r="D49" s="41">
        <f t="shared" si="100"/>
        <v>540</v>
      </c>
      <c r="E49" s="41">
        <f t="shared" si="23"/>
        <v>313</v>
      </c>
      <c r="F49" s="41">
        <f t="shared" si="24"/>
        <v>48</v>
      </c>
      <c r="G49" s="41">
        <f t="shared" si="25"/>
        <v>0</v>
      </c>
      <c r="H49" s="41">
        <f t="shared" si="26"/>
        <v>0</v>
      </c>
      <c r="I49" s="41">
        <f t="shared" si="27"/>
        <v>0</v>
      </c>
      <c r="J49" s="68" t="str">
        <f t="shared" si="28"/>
        <v>Mar</v>
      </c>
      <c r="K49" s="41">
        <f t="shared" si="29"/>
        <v>879</v>
      </c>
      <c r="L49" s="69">
        <f t="shared" si="30"/>
        <v>729</v>
      </c>
      <c r="M49" s="69">
        <f t="shared" si="101"/>
        <v>540</v>
      </c>
      <c r="N49" s="69">
        <f t="shared" si="31"/>
        <v>313</v>
      </c>
      <c r="O49" s="69">
        <f t="shared" si="32"/>
        <v>48</v>
      </c>
      <c r="P49" s="69">
        <f t="shared" si="33"/>
        <v>0</v>
      </c>
      <c r="Q49" s="69">
        <f t="shared" si="34"/>
        <v>0</v>
      </c>
      <c r="R49" s="69">
        <f t="shared" si="35"/>
        <v>0</v>
      </c>
      <c r="S49" s="50" t="str">
        <f t="shared" si="36"/>
        <v>Mar</v>
      </c>
      <c r="T49" s="69">
        <f t="shared" si="37"/>
        <v>879</v>
      </c>
      <c r="U49" s="69">
        <f t="shared" si="38"/>
        <v>729</v>
      </c>
      <c r="V49" s="69">
        <f t="shared" si="102"/>
        <v>540</v>
      </c>
      <c r="W49" s="69">
        <f t="shared" si="39"/>
        <v>313</v>
      </c>
      <c r="X49" s="69">
        <f t="shared" si="40"/>
        <v>48</v>
      </c>
      <c r="Y49" s="69">
        <f t="shared" si="41"/>
        <v>0</v>
      </c>
      <c r="Z49" s="69">
        <f t="shared" si="42"/>
        <v>0</v>
      </c>
      <c r="AA49" s="69">
        <f t="shared" si="43"/>
        <v>0</v>
      </c>
      <c r="AB49" s="50" t="str">
        <f t="shared" si="44"/>
        <v>Mar</v>
      </c>
      <c r="AC49" s="69">
        <f t="shared" si="45"/>
        <v>879</v>
      </c>
      <c r="AD49" s="69">
        <f t="shared" si="46"/>
        <v>729</v>
      </c>
      <c r="AE49" s="69">
        <f t="shared" si="103"/>
        <v>540</v>
      </c>
      <c r="AF49" s="69">
        <f t="shared" si="47"/>
        <v>313</v>
      </c>
      <c r="AG49" s="69">
        <f t="shared" si="48"/>
        <v>48</v>
      </c>
      <c r="AH49" s="69">
        <f t="shared" si="49"/>
        <v>0</v>
      </c>
      <c r="AI49" s="69">
        <f t="shared" si="50"/>
        <v>0</v>
      </c>
      <c r="AJ49" s="69">
        <f t="shared" si="51"/>
        <v>0</v>
      </c>
      <c r="AK49" s="50" t="str">
        <f t="shared" si="52"/>
        <v>Mar</v>
      </c>
      <c r="AL49" s="69">
        <f t="shared" si="53"/>
        <v>879</v>
      </c>
      <c r="AM49" s="69">
        <f t="shared" si="54"/>
        <v>729</v>
      </c>
      <c r="AN49" s="69">
        <f t="shared" si="104"/>
        <v>540</v>
      </c>
      <c r="AO49" s="69">
        <f t="shared" si="55"/>
        <v>313</v>
      </c>
      <c r="AP49" s="69">
        <f t="shared" si="56"/>
        <v>48</v>
      </c>
      <c r="AQ49" s="69">
        <f t="shared" si="57"/>
        <v>0</v>
      </c>
      <c r="AR49" s="69">
        <f t="shared" si="58"/>
        <v>0</v>
      </c>
      <c r="AS49" s="69">
        <f t="shared" si="59"/>
        <v>0</v>
      </c>
      <c r="AT49" s="50" t="str">
        <f t="shared" si="60"/>
        <v>Mar</v>
      </c>
      <c r="AU49" s="69">
        <f t="shared" si="61"/>
        <v>879</v>
      </c>
      <c r="AV49" s="69">
        <f t="shared" si="62"/>
        <v>729</v>
      </c>
      <c r="AW49" s="69">
        <f t="shared" si="105"/>
        <v>540</v>
      </c>
      <c r="AX49" s="69">
        <f t="shared" si="63"/>
        <v>313</v>
      </c>
      <c r="AY49" s="69">
        <f t="shared" si="64"/>
        <v>48</v>
      </c>
      <c r="AZ49" s="69">
        <f t="shared" si="65"/>
        <v>0</v>
      </c>
      <c r="BA49" s="69">
        <f t="shared" si="66"/>
        <v>0</v>
      </c>
      <c r="BB49" s="69">
        <f t="shared" si="67"/>
        <v>0</v>
      </c>
      <c r="BC49" s="50" t="str">
        <f t="shared" si="68"/>
        <v>Mar</v>
      </c>
      <c r="BD49" s="69">
        <f t="shared" si="69"/>
        <v>879</v>
      </c>
      <c r="BE49" s="69">
        <f t="shared" si="70"/>
        <v>729</v>
      </c>
      <c r="BF49" s="69">
        <f t="shared" si="106"/>
        <v>540</v>
      </c>
      <c r="BG49" s="69">
        <f t="shared" si="71"/>
        <v>313</v>
      </c>
      <c r="BH49" s="69">
        <f t="shared" si="72"/>
        <v>48</v>
      </c>
      <c r="BI49" s="69">
        <f t="shared" si="73"/>
        <v>0</v>
      </c>
      <c r="BJ49" s="69">
        <f t="shared" si="74"/>
        <v>0</v>
      </c>
      <c r="BK49" s="69">
        <f t="shared" si="75"/>
        <v>0</v>
      </c>
      <c r="BL49" s="50" t="str">
        <f t="shared" si="76"/>
        <v>Mar</v>
      </c>
      <c r="BM49" s="69">
        <f t="shared" si="77"/>
        <v>879</v>
      </c>
      <c r="BN49" s="69">
        <f t="shared" si="78"/>
        <v>729</v>
      </c>
      <c r="BO49" s="69">
        <f t="shared" si="107"/>
        <v>540</v>
      </c>
      <c r="BP49" s="69">
        <f t="shared" si="79"/>
        <v>313</v>
      </c>
      <c r="BQ49" s="69">
        <f t="shared" si="80"/>
        <v>48</v>
      </c>
      <c r="BR49" s="69">
        <f t="shared" si="81"/>
        <v>0</v>
      </c>
      <c r="BS49" s="69">
        <f t="shared" si="82"/>
        <v>0</v>
      </c>
      <c r="BT49" s="69">
        <f t="shared" si="83"/>
        <v>0</v>
      </c>
      <c r="BU49" s="50" t="str">
        <f t="shared" si="84"/>
        <v>Mar</v>
      </c>
      <c r="BV49" s="69">
        <f t="shared" si="85"/>
        <v>879</v>
      </c>
      <c r="BW49" s="69">
        <f t="shared" si="86"/>
        <v>729</v>
      </c>
      <c r="BX49" s="69">
        <f t="shared" si="108"/>
        <v>540</v>
      </c>
      <c r="BY49" s="69">
        <f t="shared" si="87"/>
        <v>313</v>
      </c>
      <c r="BZ49" s="69">
        <f t="shared" si="88"/>
        <v>48</v>
      </c>
      <c r="CA49" s="69">
        <f t="shared" si="89"/>
        <v>0</v>
      </c>
      <c r="CB49" s="69">
        <f t="shared" si="90"/>
        <v>0</v>
      </c>
      <c r="CC49" s="69">
        <f t="shared" si="91"/>
        <v>0</v>
      </c>
      <c r="CD49" s="50" t="str">
        <f t="shared" si="92"/>
        <v>Mar</v>
      </c>
      <c r="CE49" s="69">
        <f t="shared" si="93"/>
        <v>879</v>
      </c>
      <c r="CF49" s="69">
        <f t="shared" si="94"/>
        <v>729</v>
      </c>
      <c r="CG49" s="69">
        <f t="shared" si="109"/>
        <v>540</v>
      </c>
      <c r="CH49" s="69">
        <f t="shared" si="95"/>
        <v>313</v>
      </c>
      <c r="CI49" s="69">
        <f t="shared" si="96"/>
        <v>48</v>
      </c>
      <c r="CJ49" s="69">
        <f t="shared" si="97"/>
        <v>0</v>
      </c>
      <c r="CK49" s="69">
        <f t="shared" si="98"/>
        <v>0</v>
      </c>
      <c r="CL49" s="69">
        <f t="shared" si="99"/>
        <v>0</v>
      </c>
    </row>
    <row r="50" spans="1:90" ht="13.7" customHeight="1">
      <c r="A50" s="50" t="str">
        <f t="shared" si="20"/>
        <v>Apr</v>
      </c>
      <c r="B50" s="41">
        <f t="shared" si="21"/>
        <v>890</v>
      </c>
      <c r="C50" s="41">
        <f t="shared" si="22"/>
        <v>743</v>
      </c>
      <c r="D50" s="41">
        <f t="shared" si="100"/>
        <v>557</v>
      </c>
      <c r="E50" s="41">
        <f t="shared" si="23"/>
        <v>334</v>
      </c>
      <c r="F50" s="41">
        <f t="shared" si="24"/>
        <v>72</v>
      </c>
      <c r="G50" s="41">
        <f t="shared" si="25"/>
        <v>0</v>
      </c>
      <c r="H50" s="41">
        <f t="shared" si="26"/>
        <v>0</v>
      </c>
      <c r="I50" s="41">
        <f t="shared" si="27"/>
        <v>0</v>
      </c>
      <c r="J50" s="68" t="str">
        <f t="shared" si="28"/>
        <v>Apr</v>
      </c>
      <c r="K50" s="41">
        <f t="shared" si="29"/>
        <v>890</v>
      </c>
      <c r="L50" s="69">
        <f t="shared" si="30"/>
        <v>743</v>
      </c>
      <c r="M50" s="69">
        <f t="shared" si="101"/>
        <v>557</v>
      </c>
      <c r="N50" s="69">
        <f t="shared" si="31"/>
        <v>334</v>
      </c>
      <c r="O50" s="69">
        <f t="shared" si="32"/>
        <v>72</v>
      </c>
      <c r="P50" s="69">
        <f t="shared" si="33"/>
        <v>0</v>
      </c>
      <c r="Q50" s="69">
        <f t="shared" si="34"/>
        <v>0</v>
      </c>
      <c r="R50" s="69">
        <f t="shared" si="35"/>
        <v>0</v>
      </c>
      <c r="S50" s="50" t="str">
        <f t="shared" si="36"/>
        <v>Apr</v>
      </c>
      <c r="T50" s="69">
        <f t="shared" si="37"/>
        <v>890</v>
      </c>
      <c r="U50" s="69">
        <f t="shared" si="38"/>
        <v>743</v>
      </c>
      <c r="V50" s="69">
        <f t="shared" si="102"/>
        <v>557</v>
      </c>
      <c r="W50" s="69">
        <f t="shared" si="39"/>
        <v>334</v>
      </c>
      <c r="X50" s="69">
        <f t="shared" si="40"/>
        <v>72</v>
      </c>
      <c r="Y50" s="69">
        <f t="shared" si="41"/>
        <v>0</v>
      </c>
      <c r="Z50" s="69">
        <f t="shared" si="42"/>
        <v>0</v>
      </c>
      <c r="AA50" s="69">
        <f t="shared" si="43"/>
        <v>0</v>
      </c>
      <c r="AB50" s="50" t="str">
        <f t="shared" si="44"/>
        <v>Apr</v>
      </c>
      <c r="AC50" s="69">
        <f t="shared" si="45"/>
        <v>890</v>
      </c>
      <c r="AD50" s="69">
        <f t="shared" si="46"/>
        <v>743</v>
      </c>
      <c r="AE50" s="69">
        <f t="shared" si="103"/>
        <v>557</v>
      </c>
      <c r="AF50" s="69">
        <f t="shared" si="47"/>
        <v>334</v>
      </c>
      <c r="AG50" s="69">
        <f t="shared" si="48"/>
        <v>72</v>
      </c>
      <c r="AH50" s="69">
        <f t="shared" si="49"/>
        <v>0</v>
      </c>
      <c r="AI50" s="69">
        <f t="shared" si="50"/>
        <v>0</v>
      </c>
      <c r="AJ50" s="69">
        <f t="shared" si="51"/>
        <v>0</v>
      </c>
      <c r="AK50" s="50" t="str">
        <f t="shared" si="52"/>
        <v>Apr</v>
      </c>
      <c r="AL50" s="69">
        <f t="shared" si="53"/>
        <v>890</v>
      </c>
      <c r="AM50" s="69">
        <f t="shared" si="54"/>
        <v>743</v>
      </c>
      <c r="AN50" s="69">
        <f t="shared" si="104"/>
        <v>557</v>
      </c>
      <c r="AO50" s="69">
        <f t="shared" si="55"/>
        <v>334</v>
      </c>
      <c r="AP50" s="69">
        <f t="shared" si="56"/>
        <v>72</v>
      </c>
      <c r="AQ50" s="69">
        <f t="shared" si="57"/>
        <v>0</v>
      </c>
      <c r="AR50" s="69">
        <f t="shared" si="58"/>
        <v>0</v>
      </c>
      <c r="AS50" s="69">
        <f t="shared" si="59"/>
        <v>0</v>
      </c>
      <c r="AT50" s="50" t="str">
        <f t="shared" si="60"/>
        <v>Apr</v>
      </c>
      <c r="AU50" s="69">
        <f t="shared" si="61"/>
        <v>890</v>
      </c>
      <c r="AV50" s="69">
        <f t="shared" si="62"/>
        <v>743</v>
      </c>
      <c r="AW50" s="69">
        <f t="shared" si="105"/>
        <v>557</v>
      </c>
      <c r="AX50" s="69">
        <f t="shared" si="63"/>
        <v>334</v>
      </c>
      <c r="AY50" s="69">
        <f t="shared" si="64"/>
        <v>72</v>
      </c>
      <c r="AZ50" s="69">
        <f t="shared" si="65"/>
        <v>0</v>
      </c>
      <c r="BA50" s="69">
        <f t="shared" si="66"/>
        <v>0</v>
      </c>
      <c r="BB50" s="69">
        <f t="shared" si="67"/>
        <v>0</v>
      </c>
      <c r="BC50" s="50" t="str">
        <f t="shared" si="68"/>
        <v>Apr</v>
      </c>
      <c r="BD50" s="69">
        <f t="shared" si="69"/>
        <v>890</v>
      </c>
      <c r="BE50" s="69">
        <f t="shared" si="70"/>
        <v>743</v>
      </c>
      <c r="BF50" s="69">
        <f t="shared" si="106"/>
        <v>557</v>
      </c>
      <c r="BG50" s="69">
        <f t="shared" si="71"/>
        <v>334</v>
      </c>
      <c r="BH50" s="69">
        <f t="shared" si="72"/>
        <v>72</v>
      </c>
      <c r="BI50" s="69">
        <f t="shared" si="73"/>
        <v>0</v>
      </c>
      <c r="BJ50" s="69">
        <f t="shared" si="74"/>
        <v>0</v>
      </c>
      <c r="BK50" s="69">
        <f t="shared" si="75"/>
        <v>0</v>
      </c>
      <c r="BL50" s="50" t="str">
        <f t="shared" si="76"/>
        <v>Apr</v>
      </c>
      <c r="BM50" s="69">
        <f t="shared" si="77"/>
        <v>890</v>
      </c>
      <c r="BN50" s="69">
        <f t="shared" si="78"/>
        <v>743</v>
      </c>
      <c r="BO50" s="69">
        <f t="shared" si="107"/>
        <v>557</v>
      </c>
      <c r="BP50" s="69">
        <f t="shared" si="79"/>
        <v>334</v>
      </c>
      <c r="BQ50" s="69">
        <f t="shared" si="80"/>
        <v>72</v>
      </c>
      <c r="BR50" s="69">
        <f t="shared" si="81"/>
        <v>0</v>
      </c>
      <c r="BS50" s="69">
        <f t="shared" si="82"/>
        <v>0</v>
      </c>
      <c r="BT50" s="69">
        <f t="shared" si="83"/>
        <v>0</v>
      </c>
      <c r="BU50" s="50" t="str">
        <f t="shared" si="84"/>
        <v>Apr</v>
      </c>
      <c r="BV50" s="69">
        <f t="shared" si="85"/>
        <v>890</v>
      </c>
      <c r="BW50" s="69">
        <f t="shared" si="86"/>
        <v>743</v>
      </c>
      <c r="BX50" s="69">
        <f t="shared" si="108"/>
        <v>557</v>
      </c>
      <c r="BY50" s="69">
        <f t="shared" si="87"/>
        <v>334</v>
      </c>
      <c r="BZ50" s="69">
        <f t="shared" si="88"/>
        <v>72</v>
      </c>
      <c r="CA50" s="69">
        <f t="shared" si="89"/>
        <v>0</v>
      </c>
      <c r="CB50" s="69">
        <f t="shared" si="90"/>
        <v>0</v>
      </c>
      <c r="CC50" s="69">
        <f t="shared" si="91"/>
        <v>0</v>
      </c>
      <c r="CD50" s="50" t="str">
        <f t="shared" si="92"/>
        <v>Apr</v>
      </c>
      <c r="CE50" s="69">
        <f t="shared" si="93"/>
        <v>890</v>
      </c>
      <c r="CF50" s="69">
        <f t="shared" si="94"/>
        <v>743</v>
      </c>
      <c r="CG50" s="69">
        <f t="shared" si="109"/>
        <v>557</v>
      </c>
      <c r="CH50" s="69">
        <f t="shared" si="95"/>
        <v>334</v>
      </c>
      <c r="CI50" s="69">
        <f t="shared" si="96"/>
        <v>72</v>
      </c>
      <c r="CJ50" s="69">
        <f t="shared" si="97"/>
        <v>0</v>
      </c>
      <c r="CK50" s="69">
        <f t="shared" si="98"/>
        <v>0</v>
      </c>
      <c r="CL50" s="69">
        <f t="shared" si="99"/>
        <v>0</v>
      </c>
    </row>
    <row r="51" spans="1:90" ht="13.7" customHeight="1">
      <c r="A51" s="50" t="str">
        <f t="shared" si="20"/>
        <v>May</v>
      </c>
      <c r="B51" s="41">
        <f t="shared" si="21"/>
        <v>900</v>
      </c>
      <c r="C51" s="41">
        <f t="shared" si="22"/>
        <v>757</v>
      </c>
      <c r="D51" s="41">
        <f t="shared" si="100"/>
        <v>574</v>
      </c>
      <c r="E51" s="41">
        <f t="shared" si="23"/>
        <v>354</v>
      </c>
      <c r="F51" s="41">
        <f t="shared" si="24"/>
        <v>95</v>
      </c>
      <c r="G51" s="41">
        <f t="shared" si="25"/>
        <v>0</v>
      </c>
      <c r="H51" s="41">
        <f t="shared" si="26"/>
        <v>0</v>
      </c>
      <c r="I51" s="41">
        <f t="shared" si="27"/>
        <v>0</v>
      </c>
      <c r="J51" s="68" t="str">
        <f t="shared" si="28"/>
        <v>May</v>
      </c>
      <c r="K51" s="41">
        <f t="shared" si="29"/>
        <v>900</v>
      </c>
      <c r="L51" s="69">
        <f t="shared" si="30"/>
        <v>757</v>
      </c>
      <c r="M51" s="69">
        <f t="shared" si="101"/>
        <v>574</v>
      </c>
      <c r="N51" s="69">
        <f t="shared" si="31"/>
        <v>354</v>
      </c>
      <c r="O51" s="69">
        <f t="shared" si="32"/>
        <v>95</v>
      </c>
      <c r="P51" s="69">
        <f t="shared" si="33"/>
        <v>0</v>
      </c>
      <c r="Q51" s="69">
        <f t="shared" si="34"/>
        <v>0</v>
      </c>
      <c r="R51" s="69">
        <f t="shared" si="35"/>
        <v>0</v>
      </c>
      <c r="S51" s="50" t="str">
        <f t="shared" si="36"/>
        <v>May</v>
      </c>
      <c r="T51" s="69">
        <f t="shared" si="37"/>
        <v>900</v>
      </c>
      <c r="U51" s="69">
        <f t="shared" si="38"/>
        <v>757</v>
      </c>
      <c r="V51" s="69">
        <f t="shared" si="102"/>
        <v>574</v>
      </c>
      <c r="W51" s="69">
        <f t="shared" si="39"/>
        <v>354</v>
      </c>
      <c r="X51" s="69">
        <f t="shared" si="40"/>
        <v>95</v>
      </c>
      <c r="Y51" s="69">
        <f t="shared" si="41"/>
        <v>0</v>
      </c>
      <c r="Z51" s="69">
        <f t="shared" si="42"/>
        <v>0</v>
      </c>
      <c r="AA51" s="69">
        <f t="shared" si="43"/>
        <v>0</v>
      </c>
      <c r="AB51" s="50" t="str">
        <f t="shared" si="44"/>
        <v>May</v>
      </c>
      <c r="AC51" s="69">
        <f t="shared" si="45"/>
        <v>900</v>
      </c>
      <c r="AD51" s="69">
        <f t="shared" si="46"/>
        <v>757</v>
      </c>
      <c r="AE51" s="69">
        <f t="shared" si="103"/>
        <v>574</v>
      </c>
      <c r="AF51" s="69">
        <f t="shared" si="47"/>
        <v>354</v>
      </c>
      <c r="AG51" s="69">
        <f t="shared" si="48"/>
        <v>95</v>
      </c>
      <c r="AH51" s="69">
        <f t="shared" si="49"/>
        <v>0</v>
      </c>
      <c r="AI51" s="69">
        <f t="shared" si="50"/>
        <v>0</v>
      </c>
      <c r="AJ51" s="69">
        <f t="shared" si="51"/>
        <v>0</v>
      </c>
      <c r="AK51" s="50" t="str">
        <f t="shared" si="52"/>
        <v>May</v>
      </c>
      <c r="AL51" s="69">
        <f t="shared" si="53"/>
        <v>900</v>
      </c>
      <c r="AM51" s="69">
        <f t="shared" si="54"/>
        <v>757</v>
      </c>
      <c r="AN51" s="69">
        <f t="shared" si="104"/>
        <v>574</v>
      </c>
      <c r="AO51" s="69">
        <f t="shared" si="55"/>
        <v>354</v>
      </c>
      <c r="AP51" s="69">
        <f t="shared" si="56"/>
        <v>95</v>
      </c>
      <c r="AQ51" s="69">
        <f t="shared" si="57"/>
        <v>0</v>
      </c>
      <c r="AR51" s="69">
        <f t="shared" si="58"/>
        <v>0</v>
      </c>
      <c r="AS51" s="69">
        <f t="shared" si="59"/>
        <v>0</v>
      </c>
      <c r="AT51" s="50" t="str">
        <f t="shared" si="60"/>
        <v>May</v>
      </c>
      <c r="AU51" s="69">
        <f t="shared" si="61"/>
        <v>900</v>
      </c>
      <c r="AV51" s="69">
        <f t="shared" si="62"/>
        <v>757</v>
      </c>
      <c r="AW51" s="69">
        <f t="shared" si="105"/>
        <v>574</v>
      </c>
      <c r="AX51" s="69">
        <f t="shared" si="63"/>
        <v>354</v>
      </c>
      <c r="AY51" s="69">
        <f t="shared" si="64"/>
        <v>95</v>
      </c>
      <c r="AZ51" s="69">
        <f t="shared" si="65"/>
        <v>0</v>
      </c>
      <c r="BA51" s="69">
        <f t="shared" si="66"/>
        <v>0</v>
      </c>
      <c r="BB51" s="69">
        <f t="shared" si="67"/>
        <v>0</v>
      </c>
      <c r="BC51" s="50" t="str">
        <f t="shared" si="68"/>
        <v>May</v>
      </c>
      <c r="BD51" s="69">
        <f t="shared" si="69"/>
        <v>900</v>
      </c>
      <c r="BE51" s="69">
        <f t="shared" si="70"/>
        <v>757</v>
      </c>
      <c r="BF51" s="69">
        <f t="shared" si="106"/>
        <v>574</v>
      </c>
      <c r="BG51" s="69">
        <f t="shared" si="71"/>
        <v>354</v>
      </c>
      <c r="BH51" s="69">
        <f t="shared" si="72"/>
        <v>95</v>
      </c>
      <c r="BI51" s="69">
        <f t="shared" si="73"/>
        <v>0</v>
      </c>
      <c r="BJ51" s="69">
        <f t="shared" si="74"/>
        <v>0</v>
      </c>
      <c r="BK51" s="69">
        <f t="shared" si="75"/>
        <v>0</v>
      </c>
      <c r="BL51" s="50" t="str">
        <f t="shared" si="76"/>
        <v>May</v>
      </c>
      <c r="BM51" s="69">
        <f t="shared" si="77"/>
        <v>900</v>
      </c>
      <c r="BN51" s="69">
        <f t="shared" si="78"/>
        <v>757</v>
      </c>
      <c r="BO51" s="69">
        <f t="shared" si="107"/>
        <v>574</v>
      </c>
      <c r="BP51" s="69">
        <f t="shared" si="79"/>
        <v>354</v>
      </c>
      <c r="BQ51" s="69">
        <f t="shared" si="80"/>
        <v>95</v>
      </c>
      <c r="BR51" s="69">
        <f t="shared" si="81"/>
        <v>0</v>
      </c>
      <c r="BS51" s="69">
        <f t="shared" si="82"/>
        <v>0</v>
      </c>
      <c r="BT51" s="69">
        <f t="shared" si="83"/>
        <v>0</v>
      </c>
      <c r="BU51" s="50" t="str">
        <f t="shared" si="84"/>
        <v>May</v>
      </c>
      <c r="BV51" s="69">
        <f t="shared" si="85"/>
        <v>900</v>
      </c>
      <c r="BW51" s="69">
        <f t="shared" si="86"/>
        <v>757</v>
      </c>
      <c r="BX51" s="69">
        <f t="shared" si="108"/>
        <v>574</v>
      </c>
      <c r="BY51" s="69">
        <f t="shared" si="87"/>
        <v>354</v>
      </c>
      <c r="BZ51" s="69">
        <f t="shared" si="88"/>
        <v>95</v>
      </c>
      <c r="CA51" s="69">
        <f t="shared" si="89"/>
        <v>0</v>
      </c>
      <c r="CB51" s="69">
        <f t="shared" si="90"/>
        <v>0</v>
      </c>
      <c r="CC51" s="69">
        <f t="shared" si="91"/>
        <v>0</v>
      </c>
      <c r="CD51" s="50" t="str">
        <f t="shared" si="92"/>
        <v>May</v>
      </c>
      <c r="CE51" s="69">
        <f t="shared" si="93"/>
        <v>900</v>
      </c>
      <c r="CF51" s="69">
        <f t="shared" si="94"/>
        <v>757</v>
      </c>
      <c r="CG51" s="69">
        <f t="shared" si="109"/>
        <v>574</v>
      </c>
      <c r="CH51" s="69">
        <f t="shared" si="95"/>
        <v>354</v>
      </c>
      <c r="CI51" s="69">
        <f t="shared" si="96"/>
        <v>95</v>
      </c>
      <c r="CJ51" s="69">
        <f t="shared" si="97"/>
        <v>0</v>
      </c>
      <c r="CK51" s="69">
        <f t="shared" si="98"/>
        <v>0</v>
      </c>
      <c r="CL51" s="69">
        <f t="shared" si="99"/>
        <v>0</v>
      </c>
    </row>
    <row r="52" spans="1:90" ht="13.7" customHeight="1">
      <c r="A52" s="50" t="str">
        <f t="shared" si="20"/>
        <v>Jun</v>
      </c>
      <c r="B52" s="41">
        <f t="shared" si="21"/>
        <v>911</v>
      </c>
      <c r="C52" s="41">
        <f t="shared" si="22"/>
        <v>770</v>
      </c>
      <c r="D52" s="41">
        <f t="shared" si="100"/>
        <v>591</v>
      </c>
      <c r="E52" s="41">
        <f t="shared" si="23"/>
        <v>374</v>
      </c>
      <c r="F52" s="41">
        <f t="shared" si="24"/>
        <v>118</v>
      </c>
      <c r="G52" s="41">
        <f t="shared" si="25"/>
        <v>0</v>
      </c>
      <c r="H52" s="41">
        <f t="shared" si="26"/>
        <v>0</v>
      </c>
      <c r="I52" s="41">
        <f t="shared" si="27"/>
        <v>0</v>
      </c>
      <c r="J52" s="68" t="str">
        <f t="shared" si="28"/>
        <v>Jun</v>
      </c>
      <c r="K52" s="41">
        <f t="shared" si="29"/>
        <v>911</v>
      </c>
      <c r="L52" s="69">
        <f t="shared" si="30"/>
        <v>770</v>
      </c>
      <c r="M52" s="69">
        <f t="shared" si="101"/>
        <v>591</v>
      </c>
      <c r="N52" s="69">
        <f t="shared" si="31"/>
        <v>374</v>
      </c>
      <c r="O52" s="69">
        <f t="shared" si="32"/>
        <v>118</v>
      </c>
      <c r="P52" s="69">
        <f t="shared" si="33"/>
        <v>0</v>
      </c>
      <c r="Q52" s="69">
        <f t="shared" si="34"/>
        <v>0</v>
      </c>
      <c r="R52" s="69">
        <f t="shared" si="35"/>
        <v>0</v>
      </c>
      <c r="S52" s="50" t="str">
        <f t="shared" si="36"/>
        <v>Jun</v>
      </c>
      <c r="T52" s="69">
        <f t="shared" si="37"/>
        <v>911</v>
      </c>
      <c r="U52" s="69">
        <f t="shared" si="38"/>
        <v>770</v>
      </c>
      <c r="V52" s="69">
        <f t="shared" si="102"/>
        <v>591</v>
      </c>
      <c r="W52" s="69">
        <f t="shared" si="39"/>
        <v>374</v>
      </c>
      <c r="X52" s="69">
        <f t="shared" si="40"/>
        <v>118</v>
      </c>
      <c r="Y52" s="69">
        <f t="shared" si="41"/>
        <v>0</v>
      </c>
      <c r="Z52" s="69">
        <f t="shared" si="42"/>
        <v>0</v>
      </c>
      <c r="AA52" s="69">
        <f t="shared" si="43"/>
        <v>0</v>
      </c>
      <c r="AB52" s="50" t="str">
        <f t="shared" si="44"/>
        <v>Jun</v>
      </c>
      <c r="AC52" s="69">
        <f t="shared" si="45"/>
        <v>911</v>
      </c>
      <c r="AD52" s="69">
        <f t="shared" si="46"/>
        <v>770</v>
      </c>
      <c r="AE52" s="69">
        <f t="shared" si="103"/>
        <v>591</v>
      </c>
      <c r="AF52" s="69">
        <f t="shared" si="47"/>
        <v>374</v>
      </c>
      <c r="AG52" s="69">
        <f t="shared" si="48"/>
        <v>118</v>
      </c>
      <c r="AH52" s="69">
        <f t="shared" si="49"/>
        <v>0</v>
      </c>
      <c r="AI52" s="69">
        <f t="shared" si="50"/>
        <v>0</v>
      </c>
      <c r="AJ52" s="69">
        <f t="shared" si="51"/>
        <v>0</v>
      </c>
      <c r="AK52" s="50" t="str">
        <f t="shared" si="52"/>
        <v>Jun</v>
      </c>
      <c r="AL52" s="69">
        <f t="shared" si="53"/>
        <v>911</v>
      </c>
      <c r="AM52" s="69">
        <f t="shared" si="54"/>
        <v>770</v>
      </c>
      <c r="AN52" s="69">
        <f t="shared" si="104"/>
        <v>591</v>
      </c>
      <c r="AO52" s="69">
        <f t="shared" si="55"/>
        <v>374</v>
      </c>
      <c r="AP52" s="69">
        <f t="shared" si="56"/>
        <v>118</v>
      </c>
      <c r="AQ52" s="69">
        <f t="shared" si="57"/>
        <v>0</v>
      </c>
      <c r="AR52" s="69">
        <f t="shared" si="58"/>
        <v>0</v>
      </c>
      <c r="AS52" s="69">
        <f t="shared" si="59"/>
        <v>0</v>
      </c>
      <c r="AT52" s="50" t="str">
        <f t="shared" si="60"/>
        <v>Jun</v>
      </c>
      <c r="AU52" s="69">
        <f t="shared" si="61"/>
        <v>911</v>
      </c>
      <c r="AV52" s="69">
        <f t="shared" si="62"/>
        <v>770</v>
      </c>
      <c r="AW52" s="69">
        <f t="shared" si="105"/>
        <v>591</v>
      </c>
      <c r="AX52" s="69">
        <f t="shared" si="63"/>
        <v>374</v>
      </c>
      <c r="AY52" s="69">
        <f t="shared" si="64"/>
        <v>118</v>
      </c>
      <c r="AZ52" s="69">
        <f t="shared" si="65"/>
        <v>0</v>
      </c>
      <c r="BA52" s="69">
        <f t="shared" si="66"/>
        <v>0</v>
      </c>
      <c r="BB52" s="69">
        <f t="shared" si="67"/>
        <v>0</v>
      </c>
      <c r="BC52" s="50" t="str">
        <f t="shared" si="68"/>
        <v>Jun</v>
      </c>
      <c r="BD52" s="69">
        <f t="shared" si="69"/>
        <v>911</v>
      </c>
      <c r="BE52" s="69">
        <f t="shared" si="70"/>
        <v>770</v>
      </c>
      <c r="BF52" s="69">
        <f t="shared" si="106"/>
        <v>591</v>
      </c>
      <c r="BG52" s="69">
        <f t="shared" si="71"/>
        <v>374</v>
      </c>
      <c r="BH52" s="69">
        <f t="shared" si="72"/>
        <v>118</v>
      </c>
      <c r="BI52" s="69">
        <f t="shared" si="73"/>
        <v>0</v>
      </c>
      <c r="BJ52" s="69">
        <f t="shared" si="74"/>
        <v>0</v>
      </c>
      <c r="BK52" s="69">
        <f t="shared" si="75"/>
        <v>0</v>
      </c>
      <c r="BL52" s="50" t="str">
        <f t="shared" si="76"/>
        <v>Jun</v>
      </c>
      <c r="BM52" s="69">
        <f t="shared" si="77"/>
        <v>911</v>
      </c>
      <c r="BN52" s="69">
        <f t="shared" si="78"/>
        <v>770</v>
      </c>
      <c r="BO52" s="69">
        <f t="shared" si="107"/>
        <v>591</v>
      </c>
      <c r="BP52" s="69">
        <f t="shared" si="79"/>
        <v>374</v>
      </c>
      <c r="BQ52" s="69">
        <f t="shared" si="80"/>
        <v>118</v>
      </c>
      <c r="BR52" s="69">
        <f t="shared" si="81"/>
        <v>0</v>
      </c>
      <c r="BS52" s="69">
        <f t="shared" si="82"/>
        <v>0</v>
      </c>
      <c r="BT52" s="69">
        <f t="shared" si="83"/>
        <v>0</v>
      </c>
      <c r="BU52" s="50" t="str">
        <f t="shared" si="84"/>
        <v>Jun</v>
      </c>
      <c r="BV52" s="69">
        <f t="shared" si="85"/>
        <v>911</v>
      </c>
      <c r="BW52" s="69">
        <f t="shared" si="86"/>
        <v>770</v>
      </c>
      <c r="BX52" s="69">
        <f t="shared" si="108"/>
        <v>591</v>
      </c>
      <c r="BY52" s="69">
        <f t="shared" si="87"/>
        <v>374</v>
      </c>
      <c r="BZ52" s="69">
        <f t="shared" si="88"/>
        <v>118</v>
      </c>
      <c r="CA52" s="69">
        <f t="shared" si="89"/>
        <v>0</v>
      </c>
      <c r="CB52" s="69">
        <f t="shared" si="90"/>
        <v>0</v>
      </c>
      <c r="CC52" s="69">
        <f t="shared" si="91"/>
        <v>0</v>
      </c>
      <c r="CD52" s="50" t="str">
        <f t="shared" si="92"/>
        <v>Jun</v>
      </c>
      <c r="CE52" s="69">
        <f t="shared" si="93"/>
        <v>911</v>
      </c>
      <c r="CF52" s="69">
        <f t="shared" si="94"/>
        <v>770</v>
      </c>
      <c r="CG52" s="69">
        <f t="shared" si="109"/>
        <v>591</v>
      </c>
      <c r="CH52" s="69">
        <f t="shared" si="95"/>
        <v>374</v>
      </c>
      <c r="CI52" s="69">
        <f t="shared" si="96"/>
        <v>118</v>
      </c>
      <c r="CJ52" s="69">
        <f t="shared" si="97"/>
        <v>0</v>
      </c>
      <c r="CK52" s="69">
        <f t="shared" si="98"/>
        <v>0</v>
      </c>
      <c r="CL52" s="69">
        <f t="shared" si="99"/>
        <v>0</v>
      </c>
    </row>
    <row r="53" spans="1:90" ht="13.7" customHeight="1">
      <c r="A53" s="50" t="str">
        <f t="shared" si="20"/>
        <v>Jul</v>
      </c>
      <c r="B53" s="41">
        <f t="shared" si="21"/>
        <v>921</v>
      </c>
      <c r="C53" s="41">
        <f t="shared" si="22"/>
        <v>783</v>
      </c>
      <c r="D53" s="41">
        <f t="shared" si="100"/>
        <v>607</v>
      </c>
      <c r="E53" s="41">
        <f t="shared" si="23"/>
        <v>393</v>
      </c>
      <c r="F53" s="41">
        <f t="shared" si="24"/>
        <v>141</v>
      </c>
      <c r="G53" s="41">
        <f t="shared" si="25"/>
        <v>0</v>
      </c>
      <c r="H53" s="41">
        <f t="shared" si="26"/>
        <v>0</v>
      </c>
      <c r="I53" s="41">
        <f t="shared" si="27"/>
        <v>0</v>
      </c>
      <c r="J53" s="68" t="str">
        <f t="shared" si="28"/>
        <v>Jul</v>
      </c>
      <c r="K53" s="41">
        <f t="shared" si="29"/>
        <v>921</v>
      </c>
      <c r="L53" s="69">
        <f t="shared" si="30"/>
        <v>783</v>
      </c>
      <c r="M53" s="69">
        <f t="shared" si="101"/>
        <v>607</v>
      </c>
      <c r="N53" s="69">
        <f t="shared" si="31"/>
        <v>393</v>
      </c>
      <c r="O53" s="69">
        <f t="shared" si="32"/>
        <v>141</v>
      </c>
      <c r="P53" s="69">
        <f t="shared" si="33"/>
        <v>0</v>
      </c>
      <c r="Q53" s="69">
        <f t="shared" si="34"/>
        <v>0</v>
      </c>
      <c r="R53" s="69">
        <f t="shared" si="35"/>
        <v>0</v>
      </c>
      <c r="S53" s="50" t="str">
        <f t="shared" si="36"/>
        <v>Jul</v>
      </c>
      <c r="T53" s="69">
        <f t="shared" si="37"/>
        <v>921</v>
      </c>
      <c r="U53" s="69">
        <f t="shared" si="38"/>
        <v>783</v>
      </c>
      <c r="V53" s="69">
        <f t="shared" si="102"/>
        <v>607</v>
      </c>
      <c r="W53" s="69">
        <f t="shared" si="39"/>
        <v>393</v>
      </c>
      <c r="X53" s="69">
        <f t="shared" si="40"/>
        <v>141</v>
      </c>
      <c r="Y53" s="69">
        <f t="shared" si="41"/>
        <v>0</v>
      </c>
      <c r="Z53" s="69">
        <f t="shared" si="42"/>
        <v>0</v>
      </c>
      <c r="AA53" s="69">
        <f t="shared" si="43"/>
        <v>0</v>
      </c>
      <c r="AB53" s="50" t="str">
        <f t="shared" si="44"/>
        <v>Jul</v>
      </c>
      <c r="AC53" s="69">
        <f t="shared" si="45"/>
        <v>921</v>
      </c>
      <c r="AD53" s="69">
        <f t="shared" si="46"/>
        <v>783</v>
      </c>
      <c r="AE53" s="69">
        <f t="shared" si="103"/>
        <v>607</v>
      </c>
      <c r="AF53" s="69">
        <f t="shared" si="47"/>
        <v>393</v>
      </c>
      <c r="AG53" s="69">
        <f t="shared" si="48"/>
        <v>141</v>
      </c>
      <c r="AH53" s="69">
        <f t="shared" si="49"/>
        <v>0</v>
      </c>
      <c r="AI53" s="69">
        <f t="shared" si="50"/>
        <v>0</v>
      </c>
      <c r="AJ53" s="69">
        <f t="shared" si="51"/>
        <v>0</v>
      </c>
      <c r="AK53" s="50" t="str">
        <f t="shared" si="52"/>
        <v>Jul</v>
      </c>
      <c r="AL53" s="69">
        <f t="shared" si="53"/>
        <v>921</v>
      </c>
      <c r="AM53" s="69">
        <f t="shared" si="54"/>
        <v>783</v>
      </c>
      <c r="AN53" s="69">
        <f t="shared" si="104"/>
        <v>607</v>
      </c>
      <c r="AO53" s="69">
        <f t="shared" si="55"/>
        <v>393</v>
      </c>
      <c r="AP53" s="69">
        <f t="shared" si="56"/>
        <v>141</v>
      </c>
      <c r="AQ53" s="69">
        <f t="shared" si="57"/>
        <v>0</v>
      </c>
      <c r="AR53" s="69">
        <f t="shared" si="58"/>
        <v>0</v>
      </c>
      <c r="AS53" s="69">
        <f t="shared" si="59"/>
        <v>0</v>
      </c>
      <c r="AT53" s="50" t="str">
        <f t="shared" si="60"/>
        <v>Jul</v>
      </c>
      <c r="AU53" s="69">
        <f t="shared" si="61"/>
        <v>921</v>
      </c>
      <c r="AV53" s="69">
        <f t="shared" si="62"/>
        <v>783</v>
      </c>
      <c r="AW53" s="69">
        <f t="shared" si="105"/>
        <v>607</v>
      </c>
      <c r="AX53" s="69">
        <f t="shared" si="63"/>
        <v>393</v>
      </c>
      <c r="AY53" s="69">
        <f t="shared" si="64"/>
        <v>141</v>
      </c>
      <c r="AZ53" s="69">
        <f t="shared" si="65"/>
        <v>0</v>
      </c>
      <c r="BA53" s="69">
        <f t="shared" si="66"/>
        <v>0</v>
      </c>
      <c r="BB53" s="69">
        <f t="shared" si="67"/>
        <v>0</v>
      </c>
      <c r="BC53" s="50" t="str">
        <f t="shared" si="68"/>
        <v>Jul</v>
      </c>
      <c r="BD53" s="69">
        <f t="shared" si="69"/>
        <v>921</v>
      </c>
      <c r="BE53" s="69">
        <f t="shared" si="70"/>
        <v>783</v>
      </c>
      <c r="BF53" s="69">
        <f t="shared" si="106"/>
        <v>607</v>
      </c>
      <c r="BG53" s="69">
        <f t="shared" si="71"/>
        <v>393</v>
      </c>
      <c r="BH53" s="69">
        <f t="shared" si="72"/>
        <v>141</v>
      </c>
      <c r="BI53" s="69">
        <f t="shared" si="73"/>
        <v>0</v>
      </c>
      <c r="BJ53" s="69">
        <f t="shared" si="74"/>
        <v>0</v>
      </c>
      <c r="BK53" s="69">
        <f t="shared" si="75"/>
        <v>0</v>
      </c>
      <c r="BL53" s="50" t="str">
        <f t="shared" si="76"/>
        <v>Jul</v>
      </c>
      <c r="BM53" s="69">
        <f t="shared" si="77"/>
        <v>921</v>
      </c>
      <c r="BN53" s="69">
        <f t="shared" si="78"/>
        <v>783</v>
      </c>
      <c r="BO53" s="69">
        <f t="shared" si="107"/>
        <v>607</v>
      </c>
      <c r="BP53" s="69">
        <f t="shared" si="79"/>
        <v>393</v>
      </c>
      <c r="BQ53" s="69">
        <f t="shared" si="80"/>
        <v>141</v>
      </c>
      <c r="BR53" s="69">
        <f t="shared" si="81"/>
        <v>0</v>
      </c>
      <c r="BS53" s="69">
        <f t="shared" si="82"/>
        <v>0</v>
      </c>
      <c r="BT53" s="69">
        <f t="shared" si="83"/>
        <v>0</v>
      </c>
      <c r="BU53" s="50" t="str">
        <f t="shared" si="84"/>
        <v>Jul</v>
      </c>
      <c r="BV53" s="69">
        <f t="shared" si="85"/>
        <v>921</v>
      </c>
      <c r="BW53" s="69">
        <f t="shared" si="86"/>
        <v>783</v>
      </c>
      <c r="BX53" s="69">
        <f t="shared" si="108"/>
        <v>607</v>
      </c>
      <c r="BY53" s="69">
        <f t="shared" si="87"/>
        <v>393</v>
      </c>
      <c r="BZ53" s="69">
        <f t="shared" si="88"/>
        <v>141</v>
      </c>
      <c r="CA53" s="69">
        <f t="shared" si="89"/>
        <v>0</v>
      </c>
      <c r="CB53" s="69">
        <f t="shared" si="90"/>
        <v>0</v>
      </c>
      <c r="CC53" s="69">
        <f t="shared" si="91"/>
        <v>0</v>
      </c>
      <c r="CD53" s="50" t="str">
        <f t="shared" si="92"/>
        <v>Jul</v>
      </c>
      <c r="CE53" s="69">
        <f t="shared" si="93"/>
        <v>921</v>
      </c>
      <c r="CF53" s="69">
        <f t="shared" si="94"/>
        <v>783</v>
      </c>
      <c r="CG53" s="69">
        <f t="shared" si="109"/>
        <v>607</v>
      </c>
      <c r="CH53" s="69">
        <f t="shared" si="95"/>
        <v>393</v>
      </c>
      <c r="CI53" s="69">
        <f t="shared" si="96"/>
        <v>141</v>
      </c>
      <c r="CJ53" s="69">
        <f t="shared" si="97"/>
        <v>0</v>
      </c>
      <c r="CK53" s="69">
        <f t="shared" si="98"/>
        <v>0</v>
      </c>
      <c r="CL53" s="69">
        <f t="shared" si="99"/>
        <v>0</v>
      </c>
    </row>
    <row r="54" spans="1:90" ht="13.7" customHeight="1">
      <c r="A54" s="50" t="str">
        <f t="shared" si="20"/>
        <v>Aug</v>
      </c>
      <c r="B54" s="41">
        <f t="shared" si="21"/>
        <v>930</v>
      </c>
      <c r="C54" s="41">
        <f t="shared" si="22"/>
        <v>796</v>
      </c>
      <c r="D54" s="41">
        <f t="shared" si="100"/>
        <v>623</v>
      </c>
      <c r="E54" s="41">
        <f t="shared" si="23"/>
        <v>413</v>
      </c>
      <c r="F54" s="41">
        <f t="shared" si="24"/>
        <v>163</v>
      </c>
      <c r="G54" s="41">
        <f t="shared" si="25"/>
        <v>0</v>
      </c>
      <c r="H54" s="41">
        <f t="shared" si="26"/>
        <v>0</v>
      </c>
      <c r="I54" s="41">
        <f t="shared" si="27"/>
        <v>0</v>
      </c>
      <c r="J54" s="68" t="str">
        <f t="shared" si="28"/>
        <v>Aug</v>
      </c>
      <c r="K54" s="41">
        <f t="shared" si="29"/>
        <v>930</v>
      </c>
      <c r="L54" s="69">
        <f t="shared" si="30"/>
        <v>796</v>
      </c>
      <c r="M54" s="69">
        <f t="shared" si="101"/>
        <v>623</v>
      </c>
      <c r="N54" s="69">
        <f t="shared" si="31"/>
        <v>413</v>
      </c>
      <c r="O54" s="69">
        <f t="shared" si="32"/>
        <v>163</v>
      </c>
      <c r="P54" s="69">
        <f t="shared" si="33"/>
        <v>0</v>
      </c>
      <c r="Q54" s="69">
        <f t="shared" si="34"/>
        <v>0</v>
      </c>
      <c r="R54" s="69">
        <f t="shared" si="35"/>
        <v>0</v>
      </c>
      <c r="S54" s="50" t="str">
        <f t="shared" si="36"/>
        <v>Aug</v>
      </c>
      <c r="T54" s="69">
        <f t="shared" si="37"/>
        <v>930</v>
      </c>
      <c r="U54" s="69">
        <f t="shared" si="38"/>
        <v>796</v>
      </c>
      <c r="V54" s="69">
        <f t="shared" si="102"/>
        <v>623</v>
      </c>
      <c r="W54" s="69">
        <f t="shared" si="39"/>
        <v>413</v>
      </c>
      <c r="X54" s="69">
        <f t="shared" si="40"/>
        <v>163</v>
      </c>
      <c r="Y54" s="69">
        <f t="shared" si="41"/>
        <v>0</v>
      </c>
      <c r="Z54" s="69">
        <f t="shared" si="42"/>
        <v>0</v>
      </c>
      <c r="AA54" s="69">
        <f t="shared" si="43"/>
        <v>0</v>
      </c>
      <c r="AB54" s="50" t="str">
        <f t="shared" si="44"/>
        <v>Aug</v>
      </c>
      <c r="AC54" s="69">
        <f t="shared" si="45"/>
        <v>930</v>
      </c>
      <c r="AD54" s="69">
        <f t="shared" si="46"/>
        <v>796</v>
      </c>
      <c r="AE54" s="69">
        <f t="shared" si="103"/>
        <v>623</v>
      </c>
      <c r="AF54" s="69">
        <f t="shared" si="47"/>
        <v>413</v>
      </c>
      <c r="AG54" s="69">
        <f t="shared" si="48"/>
        <v>163</v>
      </c>
      <c r="AH54" s="69">
        <f t="shared" si="49"/>
        <v>0</v>
      </c>
      <c r="AI54" s="69">
        <f t="shared" si="50"/>
        <v>0</v>
      </c>
      <c r="AJ54" s="69">
        <f t="shared" si="51"/>
        <v>0</v>
      </c>
      <c r="AK54" s="50" t="str">
        <f t="shared" si="52"/>
        <v>Aug</v>
      </c>
      <c r="AL54" s="69">
        <f t="shared" si="53"/>
        <v>930</v>
      </c>
      <c r="AM54" s="69">
        <f t="shared" si="54"/>
        <v>796</v>
      </c>
      <c r="AN54" s="69">
        <f t="shared" si="104"/>
        <v>623</v>
      </c>
      <c r="AO54" s="69">
        <f t="shared" si="55"/>
        <v>413</v>
      </c>
      <c r="AP54" s="69">
        <f t="shared" si="56"/>
        <v>163</v>
      </c>
      <c r="AQ54" s="69">
        <f t="shared" si="57"/>
        <v>0</v>
      </c>
      <c r="AR54" s="69">
        <f t="shared" si="58"/>
        <v>0</v>
      </c>
      <c r="AS54" s="69">
        <f t="shared" si="59"/>
        <v>0</v>
      </c>
      <c r="AT54" s="50" t="str">
        <f t="shared" si="60"/>
        <v>Aug</v>
      </c>
      <c r="AU54" s="69">
        <f t="shared" si="61"/>
        <v>930</v>
      </c>
      <c r="AV54" s="69">
        <f t="shared" si="62"/>
        <v>796</v>
      </c>
      <c r="AW54" s="69">
        <f t="shared" si="105"/>
        <v>623</v>
      </c>
      <c r="AX54" s="69">
        <f t="shared" si="63"/>
        <v>413</v>
      </c>
      <c r="AY54" s="69">
        <f t="shared" si="64"/>
        <v>163</v>
      </c>
      <c r="AZ54" s="69">
        <f t="shared" si="65"/>
        <v>0</v>
      </c>
      <c r="BA54" s="69">
        <f t="shared" si="66"/>
        <v>0</v>
      </c>
      <c r="BB54" s="69">
        <f t="shared" si="67"/>
        <v>0</v>
      </c>
      <c r="BC54" s="50" t="str">
        <f t="shared" si="68"/>
        <v>Aug</v>
      </c>
      <c r="BD54" s="69">
        <f t="shared" si="69"/>
        <v>930</v>
      </c>
      <c r="BE54" s="69">
        <f t="shared" si="70"/>
        <v>796</v>
      </c>
      <c r="BF54" s="69">
        <f t="shared" si="106"/>
        <v>623</v>
      </c>
      <c r="BG54" s="69">
        <f t="shared" si="71"/>
        <v>413</v>
      </c>
      <c r="BH54" s="69">
        <f t="shared" si="72"/>
        <v>163</v>
      </c>
      <c r="BI54" s="69">
        <f t="shared" si="73"/>
        <v>0</v>
      </c>
      <c r="BJ54" s="69">
        <f t="shared" si="74"/>
        <v>0</v>
      </c>
      <c r="BK54" s="69">
        <f t="shared" si="75"/>
        <v>0</v>
      </c>
      <c r="BL54" s="50" t="str">
        <f t="shared" si="76"/>
        <v>Aug</v>
      </c>
      <c r="BM54" s="69">
        <f t="shared" si="77"/>
        <v>930</v>
      </c>
      <c r="BN54" s="69">
        <f t="shared" si="78"/>
        <v>796</v>
      </c>
      <c r="BO54" s="69">
        <f t="shared" si="107"/>
        <v>623</v>
      </c>
      <c r="BP54" s="69">
        <f t="shared" si="79"/>
        <v>413</v>
      </c>
      <c r="BQ54" s="69">
        <f t="shared" si="80"/>
        <v>163</v>
      </c>
      <c r="BR54" s="69">
        <f t="shared" si="81"/>
        <v>0</v>
      </c>
      <c r="BS54" s="69">
        <f t="shared" si="82"/>
        <v>0</v>
      </c>
      <c r="BT54" s="69">
        <f t="shared" si="83"/>
        <v>0</v>
      </c>
      <c r="BU54" s="50" t="str">
        <f t="shared" si="84"/>
        <v>Aug</v>
      </c>
      <c r="BV54" s="69">
        <f t="shared" si="85"/>
        <v>930</v>
      </c>
      <c r="BW54" s="69">
        <f t="shared" si="86"/>
        <v>796</v>
      </c>
      <c r="BX54" s="69">
        <f t="shared" si="108"/>
        <v>623</v>
      </c>
      <c r="BY54" s="69">
        <f t="shared" si="87"/>
        <v>413</v>
      </c>
      <c r="BZ54" s="69">
        <f t="shared" si="88"/>
        <v>163</v>
      </c>
      <c r="CA54" s="69">
        <f t="shared" si="89"/>
        <v>0</v>
      </c>
      <c r="CB54" s="69">
        <f t="shared" si="90"/>
        <v>0</v>
      </c>
      <c r="CC54" s="69">
        <f t="shared" si="91"/>
        <v>0</v>
      </c>
      <c r="CD54" s="50" t="str">
        <f t="shared" si="92"/>
        <v>Aug</v>
      </c>
      <c r="CE54" s="69">
        <f t="shared" si="93"/>
        <v>930</v>
      </c>
      <c r="CF54" s="69">
        <f t="shared" si="94"/>
        <v>796</v>
      </c>
      <c r="CG54" s="69">
        <f t="shared" si="109"/>
        <v>623</v>
      </c>
      <c r="CH54" s="69">
        <f t="shared" si="95"/>
        <v>413</v>
      </c>
      <c r="CI54" s="69">
        <f t="shared" si="96"/>
        <v>163</v>
      </c>
      <c r="CJ54" s="69">
        <f t="shared" si="97"/>
        <v>0</v>
      </c>
      <c r="CK54" s="69">
        <f t="shared" si="98"/>
        <v>0</v>
      </c>
      <c r="CL54" s="69">
        <f t="shared" si="99"/>
        <v>0</v>
      </c>
    </row>
    <row r="55" spans="1:90" ht="13.7" customHeight="1">
      <c r="A55" s="50" t="str">
        <f t="shared" si="20"/>
        <v>Sep</v>
      </c>
      <c r="B55" s="41">
        <f t="shared" si="21"/>
        <v>940</v>
      </c>
      <c r="C55" s="41">
        <f t="shared" si="22"/>
        <v>809</v>
      </c>
      <c r="D55" s="41">
        <f t="shared" si="100"/>
        <v>639</v>
      </c>
      <c r="E55" s="41">
        <f t="shared" si="23"/>
        <v>432</v>
      </c>
      <c r="F55" s="41">
        <f t="shared" si="24"/>
        <v>185</v>
      </c>
      <c r="G55" s="41">
        <f t="shared" si="25"/>
        <v>0</v>
      </c>
      <c r="H55" s="41">
        <f t="shared" si="26"/>
        <v>0</v>
      </c>
      <c r="I55" s="41">
        <f t="shared" si="27"/>
        <v>0</v>
      </c>
      <c r="J55" s="68" t="str">
        <f t="shared" si="28"/>
        <v>Sep</v>
      </c>
      <c r="K55" s="41">
        <f t="shared" si="29"/>
        <v>940</v>
      </c>
      <c r="L55" s="69">
        <f t="shared" si="30"/>
        <v>809</v>
      </c>
      <c r="M55" s="69">
        <f t="shared" si="101"/>
        <v>639</v>
      </c>
      <c r="N55" s="69">
        <f t="shared" si="31"/>
        <v>432</v>
      </c>
      <c r="O55" s="69">
        <f t="shared" si="32"/>
        <v>185</v>
      </c>
      <c r="P55" s="69">
        <f t="shared" si="33"/>
        <v>0</v>
      </c>
      <c r="Q55" s="69">
        <f t="shared" si="34"/>
        <v>0</v>
      </c>
      <c r="R55" s="69">
        <f t="shared" si="35"/>
        <v>0</v>
      </c>
      <c r="S55" s="50" t="str">
        <f t="shared" si="36"/>
        <v>Sep</v>
      </c>
      <c r="T55" s="69">
        <f t="shared" si="37"/>
        <v>940</v>
      </c>
      <c r="U55" s="69">
        <f t="shared" si="38"/>
        <v>809</v>
      </c>
      <c r="V55" s="69">
        <f t="shared" si="102"/>
        <v>639</v>
      </c>
      <c r="W55" s="69">
        <f t="shared" si="39"/>
        <v>432</v>
      </c>
      <c r="X55" s="69">
        <f t="shared" si="40"/>
        <v>185</v>
      </c>
      <c r="Y55" s="69">
        <f t="shared" si="41"/>
        <v>0</v>
      </c>
      <c r="Z55" s="69">
        <f t="shared" si="42"/>
        <v>0</v>
      </c>
      <c r="AA55" s="69">
        <f t="shared" si="43"/>
        <v>0</v>
      </c>
      <c r="AB55" s="50" t="str">
        <f t="shared" si="44"/>
        <v>Sep</v>
      </c>
      <c r="AC55" s="69">
        <f t="shared" si="45"/>
        <v>940</v>
      </c>
      <c r="AD55" s="69">
        <f t="shared" si="46"/>
        <v>809</v>
      </c>
      <c r="AE55" s="69">
        <f t="shared" si="103"/>
        <v>639</v>
      </c>
      <c r="AF55" s="69">
        <f t="shared" si="47"/>
        <v>432</v>
      </c>
      <c r="AG55" s="69">
        <f t="shared" si="48"/>
        <v>185</v>
      </c>
      <c r="AH55" s="69">
        <f t="shared" si="49"/>
        <v>0</v>
      </c>
      <c r="AI55" s="69">
        <f t="shared" si="50"/>
        <v>0</v>
      </c>
      <c r="AJ55" s="69">
        <f t="shared" si="51"/>
        <v>0</v>
      </c>
      <c r="AK55" s="50" t="str">
        <f t="shared" si="52"/>
        <v>Sep</v>
      </c>
      <c r="AL55" s="69">
        <f t="shared" si="53"/>
        <v>940</v>
      </c>
      <c r="AM55" s="69">
        <f t="shared" si="54"/>
        <v>809</v>
      </c>
      <c r="AN55" s="69">
        <f t="shared" si="104"/>
        <v>639</v>
      </c>
      <c r="AO55" s="69">
        <f t="shared" si="55"/>
        <v>432</v>
      </c>
      <c r="AP55" s="69">
        <f t="shared" si="56"/>
        <v>185</v>
      </c>
      <c r="AQ55" s="69">
        <f t="shared" si="57"/>
        <v>0</v>
      </c>
      <c r="AR55" s="69">
        <f t="shared" si="58"/>
        <v>0</v>
      </c>
      <c r="AS55" s="69">
        <f t="shared" si="59"/>
        <v>0</v>
      </c>
      <c r="AT55" s="50" t="str">
        <f t="shared" si="60"/>
        <v>Sep</v>
      </c>
      <c r="AU55" s="69">
        <f t="shared" si="61"/>
        <v>940</v>
      </c>
      <c r="AV55" s="69">
        <f t="shared" si="62"/>
        <v>809</v>
      </c>
      <c r="AW55" s="69">
        <f t="shared" si="105"/>
        <v>639</v>
      </c>
      <c r="AX55" s="69">
        <f t="shared" si="63"/>
        <v>432</v>
      </c>
      <c r="AY55" s="69">
        <f t="shared" si="64"/>
        <v>185</v>
      </c>
      <c r="AZ55" s="69">
        <f t="shared" si="65"/>
        <v>0</v>
      </c>
      <c r="BA55" s="69">
        <f t="shared" si="66"/>
        <v>0</v>
      </c>
      <c r="BB55" s="69">
        <f t="shared" si="67"/>
        <v>0</v>
      </c>
      <c r="BC55" s="50" t="str">
        <f t="shared" si="68"/>
        <v>Sep</v>
      </c>
      <c r="BD55" s="69">
        <f t="shared" si="69"/>
        <v>940</v>
      </c>
      <c r="BE55" s="69">
        <f t="shared" si="70"/>
        <v>809</v>
      </c>
      <c r="BF55" s="69">
        <f t="shared" si="106"/>
        <v>639</v>
      </c>
      <c r="BG55" s="69">
        <f t="shared" si="71"/>
        <v>432</v>
      </c>
      <c r="BH55" s="69">
        <f t="shared" si="72"/>
        <v>185</v>
      </c>
      <c r="BI55" s="69">
        <f t="shared" si="73"/>
        <v>0</v>
      </c>
      <c r="BJ55" s="69">
        <f t="shared" si="74"/>
        <v>0</v>
      </c>
      <c r="BK55" s="69">
        <f t="shared" si="75"/>
        <v>0</v>
      </c>
      <c r="BL55" s="50" t="str">
        <f t="shared" si="76"/>
        <v>Sep</v>
      </c>
      <c r="BM55" s="69">
        <f t="shared" si="77"/>
        <v>940</v>
      </c>
      <c r="BN55" s="69">
        <f t="shared" si="78"/>
        <v>809</v>
      </c>
      <c r="BO55" s="69">
        <f t="shared" si="107"/>
        <v>639</v>
      </c>
      <c r="BP55" s="69">
        <f t="shared" si="79"/>
        <v>432</v>
      </c>
      <c r="BQ55" s="69">
        <f t="shared" si="80"/>
        <v>185</v>
      </c>
      <c r="BR55" s="69">
        <f t="shared" si="81"/>
        <v>0</v>
      </c>
      <c r="BS55" s="69">
        <f t="shared" si="82"/>
        <v>0</v>
      </c>
      <c r="BT55" s="69">
        <f t="shared" si="83"/>
        <v>0</v>
      </c>
      <c r="BU55" s="50" t="str">
        <f t="shared" si="84"/>
        <v>Sep</v>
      </c>
      <c r="BV55" s="69">
        <f t="shared" si="85"/>
        <v>940</v>
      </c>
      <c r="BW55" s="69">
        <f t="shared" si="86"/>
        <v>809</v>
      </c>
      <c r="BX55" s="69">
        <f t="shared" si="108"/>
        <v>639</v>
      </c>
      <c r="BY55" s="69">
        <f t="shared" si="87"/>
        <v>432</v>
      </c>
      <c r="BZ55" s="69">
        <f t="shared" si="88"/>
        <v>185</v>
      </c>
      <c r="CA55" s="69">
        <f t="shared" si="89"/>
        <v>0</v>
      </c>
      <c r="CB55" s="69">
        <f t="shared" si="90"/>
        <v>0</v>
      </c>
      <c r="CC55" s="69">
        <f t="shared" si="91"/>
        <v>0</v>
      </c>
      <c r="CD55" s="50" t="str">
        <f t="shared" si="92"/>
        <v>Sep</v>
      </c>
      <c r="CE55" s="69">
        <f t="shared" si="93"/>
        <v>940</v>
      </c>
      <c r="CF55" s="69">
        <f t="shared" si="94"/>
        <v>809</v>
      </c>
      <c r="CG55" s="69">
        <f t="shared" si="109"/>
        <v>639</v>
      </c>
      <c r="CH55" s="69">
        <f t="shared" si="95"/>
        <v>432</v>
      </c>
      <c r="CI55" s="69">
        <f t="shared" si="96"/>
        <v>185</v>
      </c>
      <c r="CJ55" s="69">
        <f t="shared" si="97"/>
        <v>0</v>
      </c>
      <c r="CK55" s="69">
        <f t="shared" si="98"/>
        <v>0</v>
      </c>
      <c r="CL55" s="69">
        <f t="shared" si="99"/>
        <v>0</v>
      </c>
    </row>
    <row r="56" spans="1:90" ht="13.7" customHeight="1">
      <c r="A56" s="50" t="str">
        <f t="shared" si="20"/>
        <v>Oct</v>
      </c>
      <c r="B56" s="41">
        <f t="shared" si="21"/>
        <v>949</v>
      </c>
      <c r="C56" s="41">
        <f t="shared" si="22"/>
        <v>821</v>
      </c>
      <c r="D56" s="41">
        <f t="shared" si="100"/>
        <v>655</v>
      </c>
      <c r="E56" s="41">
        <f t="shared" si="23"/>
        <v>450</v>
      </c>
      <c r="F56" s="41">
        <f t="shared" si="24"/>
        <v>207</v>
      </c>
      <c r="G56" s="41">
        <f t="shared" si="25"/>
        <v>0</v>
      </c>
      <c r="H56" s="41">
        <f t="shared" si="26"/>
        <v>0</v>
      </c>
      <c r="I56" s="41">
        <f t="shared" si="27"/>
        <v>0</v>
      </c>
      <c r="J56" s="68" t="str">
        <f t="shared" si="28"/>
        <v>Oct</v>
      </c>
      <c r="K56" s="41">
        <f t="shared" si="29"/>
        <v>949</v>
      </c>
      <c r="L56" s="69">
        <f t="shared" si="30"/>
        <v>821</v>
      </c>
      <c r="M56" s="69">
        <f t="shared" si="101"/>
        <v>655</v>
      </c>
      <c r="N56" s="69">
        <f t="shared" si="31"/>
        <v>450</v>
      </c>
      <c r="O56" s="69">
        <f t="shared" si="32"/>
        <v>207</v>
      </c>
      <c r="P56" s="69">
        <f t="shared" si="33"/>
        <v>0</v>
      </c>
      <c r="Q56" s="69">
        <f t="shared" si="34"/>
        <v>0</v>
      </c>
      <c r="R56" s="69">
        <f t="shared" si="35"/>
        <v>0</v>
      </c>
      <c r="S56" s="50" t="str">
        <f t="shared" si="36"/>
        <v>Oct</v>
      </c>
      <c r="T56" s="69">
        <f t="shared" si="37"/>
        <v>949</v>
      </c>
      <c r="U56" s="69">
        <f t="shared" si="38"/>
        <v>821</v>
      </c>
      <c r="V56" s="69">
        <f t="shared" si="102"/>
        <v>655</v>
      </c>
      <c r="W56" s="69">
        <f t="shared" si="39"/>
        <v>450</v>
      </c>
      <c r="X56" s="69">
        <f t="shared" si="40"/>
        <v>207</v>
      </c>
      <c r="Y56" s="69">
        <f t="shared" si="41"/>
        <v>0</v>
      </c>
      <c r="Z56" s="69">
        <f t="shared" si="42"/>
        <v>0</v>
      </c>
      <c r="AA56" s="69">
        <f t="shared" si="43"/>
        <v>0</v>
      </c>
      <c r="AB56" s="50" t="str">
        <f t="shared" si="44"/>
        <v>Oct</v>
      </c>
      <c r="AC56" s="69">
        <f t="shared" si="45"/>
        <v>949</v>
      </c>
      <c r="AD56" s="69">
        <f t="shared" si="46"/>
        <v>821</v>
      </c>
      <c r="AE56" s="69">
        <f t="shared" si="103"/>
        <v>655</v>
      </c>
      <c r="AF56" s="69">
        <f t="shared" si="47"/>
        <v>450</v>
      </c>
      <c r="AG56" s="69">
        <f t="shared" si="48"/>
        <v>207</v>
      </c>
      <c r="AH56" s="69">
        <f t="shared" si="49"/>
        <v>0</v>
      </c>
      <c r="AI56" s="69">
        <f t="shared" si="50"/>
        <v>0</v>
      </c>
      <c r="AJ56" s="69">
        <f t="shared" si="51"/>
        <v>0</v>
      </c>
      <c r="AK56" s="50" t="str">
        <f t="shared" si="52"/>
        <v>Oct</v>
      </c>
      <c r="AL56" s="69">
        <f t="shared" si="53"/>
        <v>949</v>
      </c>
      <c r="AM56" s="69">
        <f t="shared" si="54"/>
        <v>821</v>
      </c>
      <c r="AN56" s="69">
        <f t="shared" si="104"/>
        <v>655</v>
      </c>
      <c r="AO56" s="69">
        <f t="shared" si="55"/>
        <v>450</v>
      </c>
      <c r="AP56" s="69">
        <f t="shared" si="56"/>
        <v>207</v>
      </c>
      <c r="AQ56" s="69">
        <f t="shared" si="57"/>
        <v>0</v>
      </c>
      <c r="AR56" s="69">
        <f t="shared" si="58"/>
        <v>0</v>
      </c>
      <c r="AS56" s="69">
        <f t="shared" si="59"/>
        <v>0</v>
      </c>
      <c r="AT56" s="50" t="str">
        <f t="shared" si="60"/>
        <v>Oct</v>
      </c>
      <c r="AU56" s="69">
        <f t="shared" si="61"/>
        <v>949</v>
      </c>
      <c r="AV56" s="69">
        <f t="shared" si="62"/>
        <v>821</v>
      </c>
      <c r="AW56" s="69">
        <f t="shared" si="105"/>
        <v>655</v>
      </c>
      <c r="AX56" s="69">
        <f t="shared" si="63"/>
        <v>450</v>
      </c>
      <c r="AY56" s="69">
        <f t="shared" si="64"/>
        <v>207</v>
      </c>
      <c r="AZ56" s="69">
        <f t="shared" si="65"/>
        <v>0</v>
      </c>
      <c r="BA56" s="69">
        <f t="shared" si="66"/>
        <v>0</v>
      </c>
      <c r="BB56" s="69">
        <f t="shared" si="67"/>
        <v>0</v>
      </c>
      <c r="BC56" s="50" t="str">
        <f t="shared" si="68"/>
        <v>Oct</v>
      </c>
      <c r="BD56" s="69">
        <f t="shared" si="69"/>
        <v>949</v>
      </c>
      <c r="BE56" s="69">
        <f t="shared" si="70"/>
        <v>821</v>
      </c>
      <c r="BF56" s="69">
        <f t="shared" si="106"/>
        <v>655</v>
      </c>
      <c r="BG56" s="69">
        <f t="shared" si="71"/>
        <v>450</v>
      </c>
      <c r="BH56" s="69">
        <f t="shared" si="72"/>
        <v>207</v>
      </c>
      <c r="BI56" s="69">
        <f t="shared" si="73"/>
        <v>0</v>
      </c>
      <c r="BJ56" s="69">
        <f t="shared" si="74"/>
        <v>0</v>
      </c>
      <c r="BK56" s="69">
        <f t="shared" si="75"/>
        <v>0</v>
      </c>
      <c r="BL56" s="50" t="str">
        <f t="shared" si="76"/>
        <v>Oct</v>
      </c>
      <c r="BM56" s="69">
        <f t="shared" si="77"/>
        <v>949</v>
      </c>
      <c r="BN56" s="69">
        <f t="shared" si="78"/>
        <v>821</v>
      </c>
      <c r="BO56" s="69">
        <f t="shared" si="107"/>
        <v>655</v>
      </c>
      <c r="BP56" s="69">
        <f t="shared" si="79"/>
        <v>450</v>
      </c>
      <c r="BQ56" s="69">
        <f t="shared" si="80"/>
        <v>207</v>
      </c>
      <c r="BR56" s="69">
        <f t="shared" si="81"/>
        <v>0</v>
      </c>
      <c r="BS56" s="69">
        <f t="shared" si="82"/>
        <v>0</v>
      </c>
      <c r="BT56" s="69">
        <f t="shared" si="83"/>
        <v>0</v>
      </c>
      <c r="BU56" s="50" t="str">
        <f t="shared" si="84"/>
        <v>Oct</v>
      </c>
      <c r="BV56" s="69">
        <f t="shared" si="85"/>
        <v>949</v>
      </c>
      <c r="BW56" s="69">
        <f t="shared" si="86"/>
        <v>821</v>
      </c>
      <c r="BX56" s="69">
        <f t="shared" si="108"/>
        <v>655</v>
      </c>
      <c r="BY56" s="69">
        <f t="shared" si="87"/>
        <v>450</v>
      </c>
      <c r="BZ56" s="69">
        <f t="shared" si="88"/>
        <v>207</v>
      </c>
      <c r="CA56" s="69">
        <f t="shared" si="89"/>
        <v>0</v>
      </c>
      <c r="CB56" s="69">
        <f t="shared" si="90"/>
        <v>0</v>
      </c>
      <c r="CC56" s="69">
        <f t="shared" si="91"/>
        <v>0</v>
      </c>
      <c r="CD56" s="50" t="str">
        <f t="shared" si="92"/>
        <v>Oct</v>
      </c>
      <c r="CE56" s="69">
        <f t="shared" si="93"/>
        <v>949</v>
      </c>
      <c r="CF56" s="69">
        <f t="shared" si="94"/>
        <v>821</v>
      </c>
      <c r="CG56" s="69">
        <f t="shared" si="109"/>
        <v>655</v>
      </c>
      <c r="CH56" s="69">
        <f t="shared" si="95"/>
        <v>450</v>
      </c>
      <c r="CI56" s="69">
        <f t="shared" si="96"/>
        <v>207</v>
      </c>
      <c r="CJ56" s="69">
        <f t="shared" si="97"/>
        <v>0</v>
      </c>
      <c r="CK56" s="69">
        <f t="shared" si="98"/>
        <v>0</v>
      </c>
      <c r="CL56" s="69">
        <f t="shared" si="99"/>
        <v>0</v>
      </c>
    </row>
    <row r="57" spans="1:90" ht="13.7" customHeight="1">
      <c r="A57" s="50" t="str">
        <f t="shared" si="20"/>
        <v>Nov</v>
      </c>
      <c r="B57" s="41">
        <f t="shared" si="21"/>
        <v>958</v>
      </c>
      <c r="C57" s="41">
        <f t="shared" si="22"/>
        <v>833</v>
      </c>
      <c r="D57" s="41">
        <f t="shared" si="100"/>
        <v>670</v>
      </c>
      <c r="E57" s="41">
        <f t="shared" si="23"/>
        <v>469</v>
      </c>
      <c r="F57" s="41">
        <f t="shared" si="24"/>
        <v>229</v>
      </c>
      <c r="G57" s="41">
        <f t="shared" si="25"/>
        <v>0</v>
      </c>
      <c r="H57" s="41">
        <f t="shared" si="26"/>
        <v>0</v>
      </c>
      <c r="I57" s="41">
        <f t="shared" si="27"/>
        <v>0</v>
      </c>
      <c r="J57" s="68" t="str">
        <f t="shared" si="28"/>
        <v>Nov</v>
      </c>
      <c r="K57" s="41">
        <f t="shared" si="29"/>
        <v>958</v>
      </c>
      <c r="L57" s="69">
        <f t="shared" si="30"/>
        <v>833</v>
      </c>
      <c r="M57" s="69">
        <f t="shared" si="101"/>
        <v>670</v>
      </c>
      <c r="N57" s="69">
        <f t="shared" si="31"/>
        <v>469</v>
      </c>
      <c r="O57" s="69">
        <f t="shared" si="32"/>
        <v>229</v>
      </c>
      <c r="P57" s="69">
        <f t="shared" si="33"/>
        <v>0</v>
      </c>
      <c r="Q57" s="69">
        <f t="shared" si="34"/>
        <v>0</v>
      </c>
      <c r="R57" s="69">
        <f t="shared" si="35"/>
        <v>0</v>
      </c>
      <c r="S57" s="50" t="str">
        <f t="shared" si="36"/>
        <v>Nov</v>
      </c>
      <c r="T57" s="69">
        <f t="shared" si="37"/>
        <v>958</v>
      </c>
      <c r="U57" s="69">
        <f t="shared" si="38"/>
        <v>833</v>
      </c>
      <c r="V57" s="69">
        <f t="shared" si="102"/>
        <v>670</v>
      </c>
      <c r="W57" s="69">
        <f t="shared" si="39"/>
        <v>469</v>
      </c>
      <c r="X57" s="69">
        <f t="shared" si="40"/>
        <v>229</v>
      </c>
      <c r="Y57" s="69">
        <f t="shared" si="41"/>
        <v>0</v>
      </c>
      <c r="Z57" s="69">
        <f t="shared" si="42"/>
        <v>0</v>
      </c>
      <c r="AA57" s="69">
        <f t="shared" si="43"/>
        <v>0</v>
      </c>
      <c r="AB57" s="50" t="str">
        <f t="shared" si="44"/>
        <v>Nov</v>
      </c>
      <c r="AC57" s="69">
        <f t="shared" si="45"/>
        <v>958</v>
      </c>
      <c r="AD57" s="69">
        <f t="shared" si="46"/>
        <v>833</v>
      </c>
      <c r="AE57" s="69">
        <f t="shared" si="103"/>
        <v>670</v>
      </c>
      <c r="AF57" s="69">
        <f t="shared" si="47"/>
        <v>469</v>
      </c>
      <c r="AG57" s="69">
        <f t="shared" si="48"/>
        <v>229</v>
      </c>
      <c r="AH57" s="69">
        <f t="shared" si="49"/>
        <v>0</v>
      </c>
      <c r="AI57" s="69">
        <f t="shared" si="50"/>
        <v>0</v>
      </c>
      <c r="AJ57" s="69">
        <f t="shared" si="51"/>
        <v>0</v>
      </c>
      <c r="AK57" s="50" t="str">
        <f t="shared" si="52"/>
        <v>Nov</v>
      </c>
      <c r="AL57" s="69">
        <f t="shared" si="53"/>
        <v>958</v>
      </c>
      <c r="AM57" s="69">
        <f t="shared" si="54"/>
        <v>833</v>
      </c>
      <c r="AN57" s="69">
        <f t="shared" si="104"/>
        <v>670</v>
      </c>
      <c r="AO57" s="69">
        <f t="shared" si="55"/>
        <v>469</v>
      </c>
      <c r="AP57" s="69">
        <f t="shared" si="56"/>
        <v>229</v>
      </c>
      <c r="AQ57" s="69">
        <f t="shared" si="57"/>
        <v>0</v>
      </c>
      <c r="AR57" s="69">
        <f t="shared" si="58"/>
        <v>0</v>
      </c>
      <c r="AS57" s="69">
        <f t="shared" si="59"/>
        <v>0</v>
      </c>
      <c r="AT57" s="50" t="str">
        <f t="shared" si="60"/>
        <v>Nov</v>
      </c>
      <c r="AU57" s="69">
        <f t="shared" si="61"/>
        <v>958</v>
      </c>
      <c r="AV57" s="69">
        <f t="shared" si="62"/>
        <v>833</v>
      </c>
      <c r="AW57" s="69">
        <f t="shared" si="105"/>
        <v>670</v>
      </c>
      <c r="AX57" s="69">
        <f t="shared" si="63"/>
        <v>469</v>
      </c>
      <c r="AY57" s="69">
        <f t="shared" si="64"/>
        <v>229</v>
      </c>
      <c r="AZ57" s="69">
        <f t="shared" si="65"/>
        <v>0</v>
      </c>
      <c r="BA57" s="69">
        <f t="shared" si="66"/>
        <v>0</v>
      </c>
      <c r="BB57" s="69">
        <f t="shared" si="67"/>
        <v>0</v>
      </c>
      <c r="BC57" s="50" t="str">
        <f t="shared" si="68"/>
        <v>Nov</v>
      </c>
      <c r="BD57" s="69">
        <f t="shared" si="69"/>
        <v>958</v>
      </c>
      <c r="BE57" s="69">
        <f t="shared" si="70"/>
        <v>833</v>
      </c>
      <c r="BF57" s="69">
        <f t="shared" si="106"/>
        <v>670</v>
      </c>
      <c r="BG57" s="69">
        <f t="shared" si="71"/>
        <v>469</v>
      </c>
      <c r="BH57" s="69">
        <f t="shared" si="72"/>
        <v>229</v>
      </c>
      <c r="BI57" s="69">
        <f t="shared" si="73"/>
        <v>0</v>
      </c>
      <c r="BJ57" s="69">
        <f t="shared" si="74"/>
        <v>0</v>
      </c>
      <c r="BK57" s="69">
        <f t="shared" si="75"/>
        <v>0</v>
      </c>
      <c r="BL57" s="50" t="str">
        <f t="shared" si="76"/>
        <v>Nov</v>
      </c>
      <c r="BM57" s="69">
        <f t="shared" si="77"/>
        <v>958</v>
      </c>
      <c r="BN57" s="69">
        <f t="shared" si="78"/>
        <v>833</v>
      </c>
      <c r="BO57" s="69">
        <f t="shared" si="107"/>
        <v>670</v>
      </c>
      <c r="BP57" s="69">
        <f t="shared" si="79"/>
        <v>469</v>
      </c>
      <c r="BQ57" s="69">
        <f t="shared" si="80"/>
        <v>229</v>
      </c>
      <c r="BR57" s="69">
        <f t="shared" si="81"/>
        <v>0</v>
      </c>
      <c r="BS57" s="69">
        <f t="shared" si="82"/>
        <v>0</v>
      </c>
      <c r="BT57" s="69">
        <f t="shared" si="83"/>
        <v>0</v>
      </c>
      <c r="BU57" s="50" t="str">
        <f t="shared" si="84"/>
        <v>Nov</v>
      </c>
      <c r="BV57" s="69">
        <f t="shared" si="85"/>
        <v>958</v>
      </c>
      <c r="BW57" s="69">
        <f t="shared" si="86"/>
        <v>833</v>
      </c>
      <c r="BX57" s="69">
        <f t="shared" si="108"/>
        <v>670</v>
      </c>
      <c r="BY57" s="69">
        <f t="shared" si="87"/>
        <v>469</v>
      </c>
      <c r="BZ57" s="69">
        <f t="shared" si="88"/>
        <v>229</v>
      </c>
      <c r="CA57" s="69">
        <f t="shared" si="89"/>
        <v>0</v>
      </c>
      <c r="CB57" s="69">
        <f t="shared" si="90"/>
        <v>0</v>
      </c>
      <c r="CC57" s="69">
        <f t="shared" si="91"/>
        <v>0</v>
      </c>
      <c r="CD57" s="50" t="str">
        <f t="shared" si="92"/>
        <v>Nov</v>
      </c>
      <c r="CE57" s="69">
        <f t="shared" si="93"/>
        <v>958</v>
      </c>
      <c r="CF57" s="69">
        <f t="shared" si="94"/>
        <v>833</v>
      </c>
      <c r="CG57" s="69">
        <f t="shared" si="109"/>
        <v>670</v>
      </c>
      <c r="CH57" s="69">
        <f t="shared" si="95"/>
        <v>469</v>
      </c>
      <c r="CI57" s="69">
        <f t="shared" si="96"/>
        <v>229</v>
      </c>
      <c r="CJ57" s="69">
        <f t="shared" si="97"/>
        <v>0</v>
      </c>
      <c r="CK57" s="69">
        <f t="shared" si="98"/>
        <v>0</v>
      </c>
      <c r="CL57" s="69">
        <f t="shared" si="99"/>
        <v>0</v>
      </c>
    </row>
    <row r="58" spans="1:90" ht="13.7" customHeight="1">
      <c r="A58" s="50" t="str">
        <f t="shared" si="20"/>
        <v>Dec</v>
      </c>
      <c r="B58" s="41">
        <f t="shared" si="21"/>
        <v>967</v>
      </c>
      <c r="C58" s="41">
        <f t="shared" si="22"/>
        <v>845</v>
      </c>
      <c r="D58" s="41">
        <f t="shared" si="100"/>
        <v>685</v>
      </c>
      <c r="E58" s="41">
        <f t="shared" si="23"/>
        <v>487</v>
      </c>
      <c r="F58" s="41">
        <f t="shared" si="24"/>
        <v>251</v>
      </c>
      <c r="G58" s="41">
        <f t="shared" si="25"/>
        <v>0</v>
      </c>
      <c r="H58" s="41">
        <f t="shared" si="26"/>
        <v>0</v>
      </c>
      <c r="I58" s="41">
        <f t="shared" si="27"/>
        <v>0</v>
      </c>
      <c r="J58" s="68" t="str">
        <f t="shared" si="28"/>
        <v>Dec</v>
      </c>
      <c r="K58" s="41">
        <f t="shared" si="29"/>
        <v>967</v>
      </c>
      <c r="L58" s="69">
        <f t="shared" si="30"/>
        <v>845</v>
      </c>
      <c r="M58" s="69">
        <f t="shared" si="101"/>
        <v>685</v>
      </c>
      <c r="N58" s="69">
        <f t="shared" si="31"/>
        <v>487</v>
      </c>
      <c r="O58" s="69">
        <f t="shared" si="32"/>
        <v>251</v>
      </c>
      <c r="P58" s="69">
        <f t="shared" si="33"/>
        <v>0</v>
      </c>
      <c r="Q58" s="69">
        <f t="shared" si="34"/>
        <v>0</v>
      </c>
      <c r="R58" s="69">
        <f t="shared" si="35"/>
        <v>0</v>
      </c>
      <c r="S58" s="50" t="str">
        <f t="shared" si="36"/>
        <v>Dec</v>
      </c>
      <c r="T58" s="69">
        <f t="shared" si="37"/>
        <v>967</v>
      </c>
      <c r="U58" s="69">
        <f t="shared" si="38"/>
        <v>845</v>
      </c>
      <c r="V58" s="69">
        <f t="shared" si="102"/>
        <v>685</v>
      </c>
      <c r="W58" s="69">
        <f t="shared" si="39"/>
        <v>487</v>
      </c>
      <c r="X58" s="69">
        <f t="shared" si="40"/>
        <v>251</v>
      </c>
      <c r="Y58" s="69">
        <f t="shared" si="41"/>
        <v>0</v>
      </c>
      <c r="Z58" s="69">
        <f t="shared" si="42"/>
        <v>0</v>
      </c>
      <c r="AA58" s="69">
        <f t="shared" si="43"/>
        <v>0</v>
      </c>
      <c r="AB58" s="50" t="str">
        <f t="shared" si="44"/>
        <v>Dec</v>
      </c>
      <c r="AC58" s="69">
        <f t="shared" si="45"/>
        <v>967</v>
      </c>
      <c r="AD58" s="69">
        <f t="shared" si="46"/>
        <v>845</v>
      </c>
      <c r="AE58" s="69">
        <f t="shared" si="103"/>
        <v>685</v>
      </c>
      <c r="AF58" s="69">
        <f t="shared" si="47"/>
        <v>487</v>
      </c>
      <c r="AG58" s="69">
        <f t="shared" si="48"/>
        <v>251</v>
      </c>
      <c r="AH58" s="69">
        <f t="shared" si="49"/>
        <v>0</v>
      </c>
      <c r="AI58" s="69">
        <f t="shared" si="50"/>
        <v>0</v>
      </c>
      <c r="AJ58" s="69">
        <f t="shared" si="51"/>
        <v>0</v>
      </c>
      <c r="AK58" s="50" t="str">
        <f t="shared" si="52"/>
        <v>Dec</v>
      </c>
      <c r="AL58" s="69">
        <f t="shared" si="53"/>
        <v>967</v>
      </c>
      <c r="AM58" s="69">
        <f t="shared" si="54"/>
        <v>845</v>
      </c>
      <c r="AN58" s="69">
        <f t="shared" si="104"/>
        <v>685</v>
      </c>
      <c r="AO58" s="69">
        <f t="shared" si="55"/>
        <v>487</v>
      </c>
      <c r="AP58" s="69">
        <f t="shared" si="56"/>
        <v>251</v>
      </c>
      <c r="AQ58" s="69">
        <f t="shared" si="57"/>
        <v>0</v>
      </c>
      <c r="AR58" s="69">
        <f t="shared" si="58"/>
        <v>0</v>
      </c>
      <c r="AS58" s="69">
        <f t="shared" si="59"/>
        <v>0</v>
      </c>
      <c r="AT58" s="50" t="str">
        <f t="shared" si="60"/>
        <v>Dec</v>
      </c>
      <c r="AU58" s="69">
        <f t="shared" si="61"/>
        <v>967</v>
      </c>
      <c r="AV58" s="69">
        <f t="shared" si="62"/>
        <v>845</v>
      </c>
      <c r="AW58" s="69">
        <f t="shared" si="105"/>
        <v>685</v>
      </c>
      <c r="AX58" s="69">
        <f t="shared" si="63"/>
        <v>487</v>
      </c>
      <c r="AY58" s="69">
        <f t="shared" si="64"/>
        <v>251</v>
      </c>
      <c r="AZ58" s="69">
        <f t="shared" si="65"/>
        <v>0</v>
      </c>
      <c r="BA58" s="69">
        <f t="shared" si="66"/>
        <v>0</v>
      </c>
      <c r="BB58" s="69">
        <f t="shared" si="67"/>
        <v>0</v>
      </c>
      <c r="BC58" s="50" t="str">
        <f t="shared" si="68"/>
        <v>Dec</v>
      </c>
      <c r="BD58" s="69">
        <f t="shared" si="69"/>
        <v>967</v>
      </c>
      <c r="BE58" s="69">
        <f t="shared" si="70"/>
        <v>845</v>
      </c>
      <c r="BF58" s="69">
        <f t="shared" si="106"/>
        <v>685</v>
      </c>
      <c r="BG58" s="69">
        <f t="shared" si="71"/>
        <v>487</v>
      </c>
      <c r="BH58" s="69">
        <f t="shared" si="72"/>
        <v>251</v>
      </c>
      <c r="BI58" s="69">
        <f t="shared" si="73"/>
        <v>0</v>
      </c>
      <c r="BJ58" s="69">
        <f t="shared" si="74"/>
        <v>0</v>
      </c>
      <c r="BK58" s="69">
        <f t="shared" si="75"/>
        <v>0</v>
      </c>
      <c r="BL58" s="50" t="str">
        <f t="shared" si="76"/>
        <v>Dec</v>
      </c>
      <c r="BM58" s="69">
        <f t="shared" si="77"/>
        <v>967</v>
      </c>
      <c r="BN58" s="69">
        <f t="shared" si="78"/>
        <v>845</v>
      </c>
      <c r="BO58" s="69">
        <f t="shared" si="107"/>
        <v>685</v>
      </c>
      <c r="BP58" s="69">
        <f t="shared" si="79"/>
        <v>487</v>
      </c>
      <c r="BQ58" s="69">
        <f t="shared" si="80"/>
        <v>251</v>
      </c>
      <c r="BR58" s="69">
        <f t="shared" si="81"/>
        <v>0</v>
      </c>
      <c r="BS58" s="69">
        <f t="shared" si="82"/>
        <v>0</v>
      </c>
      <c r="BT58" s="69">
        <f t="shared" si="83"/>
        <v>0</v>
      </c>
      <c r="BU58" s="50" t="str">
        <f t="shared" si="84"/>
        <v>Dec</v>
      </c>
      <c r="BV58" s="69">
        <f t="shared" si="85"/>
        <v>967</v>
      </c>
      <c r="BW58" s="69">
        <f t="shared" si="86"/>
        <v>845</v>
      </c>
      <c r="BX58" s="69">
        <f t="shared" si="108"/>
        <v>685</v>
      </c>
      <c r="BY58" s="69">
        <f t="shared" si="87"/>
        <v>487</v>
      </c>
      <c r="BZ58" s="69">
        <f t="shared" si="88"/>
        <v>251</v>
      </c>
      <c r="CA58" s="69">
        <f t="shared" si="89"/>
        <v>0</v>
      </c>
      <c r="CB58" s="69">
        <f t="shared" si="90"/>
        <v>0</v>
      </c>
      <c r="CC58" s="69">
        <f t="shared" si="91"/>
        <v>0</v>
      </c>
      <c r="CD58" s="50" t="str">
        <f t="shared" si="92"/>
        <v>Dec</v>
      </c>
      <c r="CE58" s="69">
        <f t="shared" si="93"/>
        <v>967</v>
      </c>
      <c r="CF58" s="69">
        <f t="shared" si="94"/>
        <v>845</v>
      </c>
      <c r="CG58" s="69">
        <f t="shared" si="109"/>
        <v>685</v>
      </c>
      <c r="CH58" s="69">
        <f t="shared" si="95"/>
        <v>487</v>
      </c>
      <c r="CI58" s="69">
        <f t="shared" si="96"/>
        <v>251</v>
      </c>
      <c r="CJ58" s="69">
        <f t="shared" si="97"/>
        <v>0</v>
      </c>
      <c r="CK58" s="69">
        <f t="shared" si="98"/>
        <v>0</v>
      </c>
      <c r="CL58" s="69">
        <f t="shared" si="99"/>
        <v>0</v>
      </c>
    </row>
    <row r="59" spans="1:90" ht="13.7" customHeight="1">
      <c r="A59" s="38"/>
      <c r="B59" s="41">
        <f t="shared" ref="B59:I59" si="110">SUM(B47:B58)</f>
        <v>10970</v>
      </c>
      <c r="C59" s="41">
        <f t="shared" si="110"/>
        <v>9301</v>
      </c>
      <c r="D59" s="41">
        <f t="shared" si="110"/>
        <v>7169</v>
      </c>
      <c r="E59" s="41">
        <f t="shared" si="110"/>
        <v>4584</v>
      </c>
      <c r="F59" s="41">
        <f t="shared" si="110"/>
        <v>1533</v>
      </c>
      <c r="G59" s="41">
        <f t="shared" si="110"/>
        <v>0</v>
      </c>
      <c r="H59" s="41">
        <f t="shared" si="110"/>
        <v>0</v>
      </c>
      <c r="I59" s="41">
        <f t="shared" si="110"/>
        <v>0</v>
      </c>
      <c r="J59" s="17"/>
      <c r="K59" s="41">
        <f t="shared" ref="K59:R59" si="111">SUM(K47:K58)</f>
        <v>10970</v>
      </c>
      <c r="L59" s="69">
        <f t="shared" si="111"/>
        <v>9301</v>
      </c>
      <c r="M59" s="69">
        <f t="shared" si="111"/>
        <v>7169</v>
      </c>
      <c r="N59" s="69">
        <f t="shared" si="111"/>
        <v>4584</v>
      </c>
      <c r="O59" s="69">
        <f t="shared" si="111"/>
        <v>1533</v>
      </c>
      <c r="P59" s="69">
        <f t="shared" si="111"/>
        <v>0</v>
      </c>
      <c r="Q59" s="69">
        <f t="shared" si="111"/>
        <v>0</v>
      </c>
      <c r="R59" s="69">
        <f t="shared" si="111"/>
        <v>0</v>
      </c>
      <c r="S59" s="38"/>
      <c r="T59" s="69">
        <f t="shared" ref="T59:AA59" si="112">SUM(T47:T58)</f>
        <v>10970</v>
      </c>
      <c r="U59" s="69">
        <f t="shared" si="112"/>
        <v>9301</v>
      </c>
      <c r="V59" s="69">
        <f t="shared" si="112"/>
        <v>7169</v>
      </c>
      <c r="W59" s="69">
        <f t="shared" si="112"/>
        <v>4584</v>
      </c>
      <c r="X59" s="69">
        <f t="shared" si="112"/>
        <v>1533</v>
      </c>
      <c r="Y59" s="69">
        <f t="shared" si="112"/>
        <v>0</v>
      </c>
      <c r="Z59" s="69">
        <f t="shared" si="112"/>
        <v>0</v>
      </c>
      <c r="AA59" s="69">
        <f t="shared" si="112"/>
        <v>0</v>
      </c>
      <c r="AB59" s="38"/>
      <c r="AC59" s="69">
        <f t="shared" ref="AC59:AJ59" si="113">SUM(AC47:AC58)</f>
        <v>10970</v>
      </c>
      <c r="AD59" s="69">
        <f t="shared" si="113"/>
        <v>9301</v>
      </c>
      <c r="AE59" s="69">
        <f t="shared" si="113"/>
        <v>7169</v>
      </c>
      <c r="AF59" s="69">
        <f t="shared" si="113"/>
        <v>4584</v>
      </c>
      <c r="AG59" s="69">
        <f t="shared" si="113"/>
        <v>1533</v>
      </c>
      <c r="AH59" s="69">
        <f t="shared" si="113"/>
        <v>0</v>
      </c>
      <c r="AI59" s="69">
        <f t="shared" si="113"/>
        <v>0</v>
      </c>
      <c r="AJ59" s="69">
        <f t="shared" si="113"/>
        <v>0</v>
      </c>
      <c r="AK59" s="38"/>
      <c r="AL59" s="69">
        <f t="shared" ref="AL59:AS59" si="114">SUM(AL47:AL58)</f>
        <v>10970</v>
      </c>
      <c r="AM59" s="69">
        <f t="shared" si="114"/>
        <v>9301</v>
      </c>
      <c r="AN59" s="69">
        <f t="shared" si="114"/>
        <v>7169</v>
      </c>
      <c r="AO59" s="69">
        <f t="shared" si="114"/>
        <v>4584</v>
      </c>
      <c r="AP59" s="69">
        <f t="shared" si="114"/>
        <v>1533</v>
      </c>
      <c r="AQ59" s="69">
        <f t="shared" si="114"/>
        <v>0</v>
      </c>
      <c r="AR59" s="69">
        <f t="shared" si="114"/>
        <v>0</v>
      </c>
      <c r="AS59" s="69">
        <f t="shared" si="114"/>
        <v>0</v>
      </c>
      <c r="AT59" s="38"/>
      <c r="AU59" s="69">
        <f t="shared" ref="AU59:BB59" si="115">SUM(AU47:AU58)</f>
        <v>10970</v>
      </c>
      <c r="AV59" s="69">
        <f t="shared" si="115"/>
        <v>9301</v>
      </c>
      <c r="AW59" s="69">
        <f t="shared" si="115"/>
        <v>7169</v>
      </c>
      <c r="AX59" s="69">
        <f t="shared" si="115"/>
        <v>4584</v>
      </c>
      <c r="AY59" s="69">
        <f t="shared" si="115"/>
        <v>1533</v>
      </c>
      <c r="AZ59" s="69">
        <f t="shared" si="115"/>
        <v>0</v>
      </c>
      <c r="BA59" s="69">
        <f t="shared" si="115"/>
        <v>0</v>
      </c>
      <c r="BB59" s="69">
        <f t="shared" si="115"/>
        <v>0</v>
      </c>
      <c r="BC59" s="38"/>
      <c r="BD59" s="69">
        <f t="shared" ref="BD59:BK59" si="116">SUM(BD47:BD58)</f>
        <v>10970</v>
      </c>
      <c r="BE59" s="69">
        <f t="shared" si="116"/>
        <v>9301</v>
      </c>
      <c r="BF59" s="69">
        <f t="shared" si="116"/>
        <v>7169</v>
      </c>
      <c r="BG59" s="69">
        <f t="shared" si="116"/>
        <v>4584</v>
      </c>
      <c r="BH59" s="69">
        <f t="shared" si="116"/>
        <v>1533</v>
      </c>
      <c r="BI59" s="69">
        <f t="shared" si="116"/>
        <v>0</v>
      </c>
      <c r="BJ59" s="69">
        <f t="shared" si="116"/>
        <v>0</v>
      </c>
      <c r="BK59" s="69">
        <f t="shared" si="116"/>
        <v>0</v>
      </c>
      <c r="BL59" s="38"/>
      <c r="BM59" s="69">
        <f t="shared" ref="BM59:BT59" si="117">SUM(BM47:BM58)</f>
        <v>10970</v>
      </c>
      <c r="BN59" s="69">
        <f t="shared" si="117"/>
        <v>9301</v>
      </c>
      <c r="BO59" s="69">
        <f t="shared" si="117"/>
        <v>7169</v>
      </c>
      <c r="BP59" s="69">
        <f t="shared" si="117"/>
        <v>4584</v>
      </c>
      <c r="BQ59" s="69">
        <f t="shared" si="117"/>
        <v>1533</v>
      </c>
      <c r="BR59" s="69">
        <f t="shared" si="117"/>
        <v>0</v>
      </c>
      <c r="BS59" s="69">
        <f t="shared" si="117"/>
        <v>0</v>
      </c>
      <c r="BT59" s="69">
        <f t="shared" si="117"/>
        <v>0</v>
      </c>
      <c r="BU59" s="38"/>
      <c r="BV59" s="69">
        <f t="shared" ref="BV59:CC59" si="118">SUM(BV47:BV58)</f>
        <v>10970</v>
      </c>
      <c r="BW59" s="69">
        <f t="shared" si="118"/>
        <v>9301</v>
      </c>
      <c r="BX59" s="69">
        <f t="shared" si="118"/>
        <v>7169</v>
      </c>
      <c r="BY59" s="69">
        <f t="shared" si="118"/>
        <v>4584</v>
      </c>
      <c r="BZ59" s="69">
        <f t="shared" si="118"/>
        <v>1533</v>
      </c>
      <c r="CA59" s="69">
        <f t="shared" si="118"/>
        <v>0</v>
      </c>
      <c r="CB59" s="69">
        <f t="shared" si="118"/>
        <v>0</v>
      </c>
      <c r="CC59" s="69">
        <f t="shared" si="118"/>
        <v>0</v>
      </c>
      <c r="CD59" s="38"/>
      <c r="CE59" s="69">
        <f t="shared" ref="CE59:CL59" si="119">SUM(CE47:CE58)</f>
        <v>10970</v>
      </c>
      <c r="CF59" s="69">
        <f t="shared" si="119"/>
        <v>9301</v>
      </c>
      <c r="CG59" s="69">
        <f t="shared" si="119"/>
        <v>7169</v>
      </c>
      <c r="CH59" s="69">
        <f t="shared" si="119"/>
        <v>4584</v>
      </c>
      <c r="CI59" s="69">
        <f t="shared" si="119"/>
        <v>1533</v>
      </c>
      <c r="CJ59" s="69">
        <f t="shared" si="119"/>
        <v>0</v>
      </c>
      <c r="CK59" s="69">
        <f t="shared" si="119"/>
        <v>0</v>
      </c>
      <c r="CL59" s="69">
        <f t="shared" si="119"/>
        <v>0</v>
      </c>
    </row>
    <row r="60" spans="1:90" ht="15.95" customHeight="1">
      <c r="A60" s="38"/>
      <c r="B60" s="44" t="s">
        <v>37</v>
      </c>
      <c r="C60" s="44" t="s">
        <v>38</v>
      </c>
      <c r="D60" s="44" t="s">
        <v>39</v>
      </c>
      <c r="E60" s="44" t="s">
        <v>40</v>
      </c>
      <c r="F60" s="44" t="s">
        <v>41</v>
      </c>
      <c r="G60" s="44" t="s">
        <v>42</v>
      </c>
      <c r="H60" s="44" t="s">
        <v>43</v>
      </c>
      <c r="I60" s="44" t="s">
        <v>44</v>
      </c>
      <c r="J60" s="44" t="s">
        <v>45</v>
      </c>
      <c r="K60" s="44" t="s">
        <v>46</v>
      </c>
      <c r="L60" s="64" t="s">
        <v>81</v>
      </c>
      <c r="M60" s="64" t="s">
        <v>82</v>
      </c>
      <c r="N60" s="64" t="s">
        <v>83</v>
      </c>
      <c r="O60" s="64" t="s">
        <v>84</v>
      </c>
      <c r="P60" s="64" t="s">
        <v>85</v>
      </c>
      <c r="Q60" s="64" t="s">
        <v>86</v>
      </c>
      <c r="R60" s="64" t="s">
        <v>87</v>
      </c>
      <c r="S60" s="64" t="s">
        <v>88</v>
      </c>
      <c r="T60" s="69"/>
      <c r="U60" s="38"/>
      <c r="V60" s="38"/>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8"/>
      <c r="BI60" s="38"/>
      <c r="BJ60" s="38"/>
      <c r="BK60" s="38"/>
      <c r="BL60" s="38"/>
      <c r="BM60" s="38"/>
      <c r="BN60" s="38"/>
      <c r="BO60" s="38"/>
      <c r="BP60" s="38"/>
      <c r="BQ60" s="38"/>
      <c r="BR60" s="38"/>
      <c r="BS60" s="38"/>
      <c r="BT60" s="38"/>
      <c r="BU60" s="38"/>
      <c r="BV60" s="38"/>
      <c r="BW60" s="38"/>
      <c r="BX60" s="38"/>
      <c r="BY60" s="38"/>
      <c r="BZ60" s="38"/>
      <c r="CA60" s="38"/>
      <c r="CB60" s="38"/>
      <c r="CC60" s="38"/>
      <c r="CD60" s="38"/>
      <c r="CE60" s="38"/>
      <c r="CF60" s="38"/>
      <c r="CG60" s="38"/>
      <c r="CH60" s="38"/>
      <c r="CI60" s="38"/>
      <c r="CJ60" s="38"/>
      <c r="CK60" s="38"/>
      <c r="CL60" s="38"/>
    </row>
    <row r="61" spans="1:90" ht="13.7" customHeight="1">
      <c r="A61" s="38"/>
      <c r="B61" s="41">
        <f>B59</f>
        <v>10970</v>
      </c>
      <c r="C61" s="41">
        <f>C59+K59</f>
        <v>20271</v>
      </c>
      <c r="D61" s="41">
        <f>D59+L59+T59</f>
        <v>27440</v>
      </c>
      <c r="E61" s="41">
        <f>E59+M59+U59+AC59</f>
        <v>32024</v>
      </c>
      <c r="F61" s="41">
        <f>F59+N59+V59+AD59+AL59</f>
        <v>33557</v>
      </c>
      <c r="G61" s="41">
        <f>G59+O59+W59+AE59+AM59+AU59</f>
        <v>33557</v>
      </c>
      <c r="H61" s="41">
        <f>H59+P59+X59+AF59+AN59+AV59+BD59</f>
        <v>33557</v>
      </c>
      <c r="I61" s="41">
        <f>I59+Q59+Y59+AG59+AO59+AW59+BE59+BM59</f>
        <v>33557</v>
      </c>
      <c r="J61" s="41">
        <f>R59+Z59+AH59+AP59+AX59+BF59+BN59+BV59</f>
        <v>33557</v>
      </c>
      <c r="K61" s="41">
        <f>AA59+AI59+AQ59+AY59+BG59+BO59+BW59+CE59</f>
        <v>33557</v>
      </c>
      <c r="L61" s="69">
        <f>AJ59+AR59+AZ59+BH59+BP59+BX59+CF59</f>
        <v>22587</v>
      </c>
      <c r="M61" s="69">
        <f>AS59+BA59+BI59+BQ59+BY59+CG59</f>
        <v>13286</v>
      </c>
      <c r="N61" s="69">
        <f>BB59+BJ59+BR59+BZ59+CH59</f>
        <v>6117</v>
      </c>
      <c r="O61" s="69">
        <f>BK59+BS59+CA59+CI59</f>
        <v>1533</v>
      </c>
      <c r="P61" s="69">
        <f>BT59+CB59+CJ59</f>
        <v>0</v>
      </c>
      <c r="Q61" s="69">
        <f>CC59+CK59</f>
        <v>0</v>
      </c>
      <c r="R61" s="69">
        <f>CL59</f>
        <v>0</v>
      </c>
      <c r="S61" s="73">
        <v>0</v>
      </c>
      <c r="T61" s="69"/>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c r="BR61" s="38"/>
      <c r="BS61" s="38"/>
      <c r="BT61" s="38"/>
      <c r="BU61" s="38"/>
      <c r="BV61" s="38"/>
      <c r="BW61" s="38"/>
      <c r="BX61" s="38"/>
      <c r="BY61" s="38"/>
      <c r="BZ61" s="38"/>
      <c r="CA61" s="38"/>
      <c r="CB61" s="38"/>
      <c r="CC61" s="38"/>
      <c r="CD61" s="38"/>
      <c r="CE61" s="38"/>
      <c r="CF61" s="38"/>
      <c r="CG61" s="38"/>
      <c r="CH61" s="38"/>
      <c r="CI61" s="38"/>
      <c r="CJ61" s="38"/>
      <c r="CK61" s="38"/>
      <c r="CL61" s="38"/>
    </row>
  </sheetData>
  <mergeCells count="13">
    <mergeCell ref="A1:CL1"/>
    <mergeCell ref="A2:CL2"/>
    <mergeCell ref="A3:R3"/>
    <mergeCell ref="AT7:BB7"/>
    <mergeCell ref="BC7:BK7"/>
    <mergeCell ref="BL7:BT7"/>
    <mergeCell ref="BU7:CC7"/>
    <mergeCell ref="CD7:CL7"/>
    <mergeCell ref="AK7:AS7"/>
    <mergeCell ref="A7:I7"/>
    <mergeCell ref="J7:R7"/>
    <mergeCell ref="S7:AA7"/>
    <mergeCell ref="AB7:AJ7"/>
  </mergeCells>
  <pageMargins left="0.7" right="0.7" top="0.75" bottom="0.75" header="0.3" footer="0.3"/>
  <pageSetup orientation="portrait" r:id="rId1"/>
  <headerFooter>
    <oddFooter>&amp;C&amp;"Helvetica Neue,Regular"&amp;12&amp;K000000&amp;P</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L61"/>
  <sheetViews>
    <sheetView showGridLines="0" workbookViewId="0"/>
  </sheetViews>
  <sheetFormatPr defaultColWidth="9.5" defaultRowHeight="12.95" customHeight="1"/>
  <cols>
    <col min="1" max="1" width="5.5" style="5" customWidth="1"/>
    <col min="2" max="5" width="10.5" style="5" customWidth="1"/>
    <col min="6" max="12" width="11.5" style="5" customWidth="1"/>
    <col min="13" max="17" width="10.5" style="5" customWidth="1"/>
    <col min="18" max="19" width="9.5" style="5" customWidth="1"/>
    <col min="20" max="25" width="10.5" style="5" customWidth="1"/>
    <col min="26" max="26" width="9" style="5" customWidth="1"/>
    <col min="27" max="27" width="9.5" style="5" customWidth="1"/>
    <col min="28" max="28" width="5.5" style="5" customWidth="1"/>
    <col min="29" max="34" width="10.5" style="5" customWidth="1"/>
    <col min="35" max="36" width="9.5" style="5" customWidth="1"/>
    <col min="37" max="37" width="5.5" style="5" customWidth="1"/>
    <col min="38" max="43" width="10.5" style="5" customWidth="1"/>
    <col min="44" max="45" width="9.5" style="5" customWidth="1"/>
    <col min="46" max="46" width="5.5" style="5" customWidth="1"/>
    <col min="47" max="52" width="10.5" style="5" customWidth="1"/>
    <col min="53" max="54" width="9.5" style="5" customWidth="1"/>
    <col min="55" max="55" width="5.5" style="5" customWidth="1"/>
    <col min="56" max="61" width="10.5" style="5" customWidth="1"/>
    <col min="62" max="63" width="9.5" style="5" customWidth="1"/>
    <col min="64" max="64" width="5.5" style="5" customWidth="1"/>
    <col min="65" max="70" width="10.5" style="5" customWidth="1"/>
    <col min="71" max="72" width="9.5" style="5" customWidth="1"/>
    <col min="73" max="73" width="5.5" style="5" customWidth="1"/>
    <col min="74" max="79" width="10.5" style="5" customWidth="1"/>
    <col min="80" max="81" width="9.5" style="5" customWidth="1"/>
    <col min="82" max="82" width="5.5" style="5" customWidth="1"/>
    <col min="83" max="88" width="10.5" style="5" customWidth="1"/>
    <col min="89" max="91" width="9.5" style="5" customWidth="1"/>
    <col min="92" max="16384" width="9.5" style="5"/>
  </cols>
  <sheetData>
    <row r="1" spans="1:90" ht="33" customHeight="1">
      <c r="A1" s="120"/>
      <c r="B1" s="99"/>
      <c r="C1" s="99"/>
      <c r="D1" s="99"/>
      <c r="E1" s="99"/>
      <c r="F1" s="99"/>
      <c r="G1" s="99"/>
      <c r="H1" s="99"/>
      <c r="I1" s="99"/>
      <c r="J1" s="99"/>
      <c r="K1" s="99"/>
      <c r="L1" s="121"/>
      <c r="M1" s="121"/>
      <c r="N1" s="121"/>
      <c r="O1" s="121"/>
      <c r="P1" s="121"/>
      <c r="Q1" s="121"/>
      <c r="R1" s="121"/>
      <c r="S1" s="121"/>
      <c r="T1" s="121"/>
      <c r="U1" s="121"/>
      <c r="V1" s="121"/>
      <c r="W1" s="121"/>
      <c r="X1" s="121"/>
      <c r="Y1" s="121"/>
      <c r="Z1" s="121"/>
      <c r="AA1" s="121"/>
      <c r="AB1" s="121"/>
      <c r="AC1" s="121"/>
      <c r="AD1" s="121"/>
      <c r="AE1" s="121"/>
      <c r="AF1" s="121"/>
      <c r="AG1" s="121"/>
      <c r="AH1" s="121"/>
      <c r="AI1" s="121"/>
      <c r="AJ1" s="121"/>
      <c r="AK1" s="121"/>
      <c r="AL1" s="121"/>
      <c r="AM1" s="121"/>
      <c r="AN1" s="121"/>
      <c r="AO1" s="121"/>
      <c r="AP1" s="121"/>
      <c r="AQ1" s="121"/>
      <c r="AR1" s="121"/>
      <c r="AS1" s="121"/>
      <c r="AT1" s="121"/>
      <c r="AU1" s="121"/>
      <c r="AV1" s="121"/>
      <c r="AW1" s="121"/>
      <c r="AX1" s="121"/>
      <c r="AY1" s="121"/>
      <c r="AZ1" s="121"/>
      <c r="BA1" s="121"/>
      <c r="BB1" s="121"/>
      <c r="BC1" s="121"/>
      <c r="BD1" s="121"/>
      <c r="BE1" s="121"/>
      <c r="BF1" s="121"/>
      <c r="BG1" s="121"/>
      <c r="BH1" s="121"/>
      <c r="BI1" s="121"/>
      <c r="BJ1" s="121"/>
      <c r="BK1" s="121"/>
      <c r="BL1" s="121"/>
      <c r="BM1" s="121"/>
      <c r="BN1" s="121"/>
      <c r="BO1" s="121"/>
      <c r="BP1" s="121"/>
      <c r="BQ1" s="121"/>
      <c r="BR1" s="121"/>
      <c r="BS1" s="121"/>
      <c r="BT1" s="121"/>
      <c r="BU1" s="121"/>
      <c r="BV1" s="121"/>
      <c r="BW1" s="121"/>
      <c r="BX1" s="121"/>
      <c r="BY1" s="121"/>
      <c r="BZ1" s="121"/>
      <c r="CA1" s="121"/>
      <c r="CB1" s="121"/>
      <c r="CC1" s="121"/>
      <c r="CD1" s="121"/>
      <c r="CE1" s="121"/>
      <c r="CF1" s="121"/>
      <c r="CG1" s="121"/>
      <c r="CH1" s="121"/>
      <c r="CI1" s="121"/>
      <c r="CJ1" s="121"/>
      <c r="CK1" s="121"/>
      <c r="CL1" s="121"/>
    </row>
    <row r="2" spans="1:90" ht="15" customHeight="1">
      <c r="A2" s="127"/>
      <c r="B2" s="99"/>
      <c r="C2" s="99"/>
      <c r="D2" s="99"/>
      <c r="E2" s="99"/>
      <c r="F2" s="99"/>
      <c r="G2" s="99"/>
      <c r="H2" s="99"/>
      <c r="I2" s="99"/>
      <c r="J2" s="99"/>
      <c r="K2" s="99"/>
      <c r="L2" s="121"/>
      <c r="M2" s="121"/>
      <c r="N2" s="121"/>
      <c r="O2" s="121"/>
      <c r="P2" s="121"/>
      <c r="Q2" s="121"/>
      <c r="R2" s="121"/>
      <c r="S2" s="121"/>
      <c r="T2" s="121"/>
      <c r="U2" s="121"/>
      <c r="V2" s="121"/>
      <c r="W2" s="121"/>
      <c r="X2" s="121"/>
      <c r="Y2" s="121"/>
      <c r="Z2" s="121"/>
      <c r="AA2" s="121"/>
      <c r="AB2" s="121"/>
      <c r="AC2" s="121"/>
      <c r="AD2" s="121"/>
      <c r="AE2" s="121"/>
      <c r="AF2" s="121"/>
      <c r="AG2" s="121"/>
      <c r="AH2" s="121"/>
      <c r="AI2" s="121"/>
      <c r="AJ2" s="121"/>
      <c r="AK2" s="121"/>
      <c r="AL2" s="121"/>
      <c r="AM2" s="121"/>
      <c r="AN2" s="121"/>
      <c r="AO2" s="121"/>
      <c r="AP2" s="121"/>
      <c r="AQ2" s="121"/>
      <c r="AR2" s="121"/>
      <c r="AS2" s="121"/>
      <c r="AT2" s="121"/>
      <c r="AU2" s="121"/>
      <c r="AV2" s="121"/>
      <c r="AW2" s="121"/>
      <c r="AX2" s="121"/>
      <c r="AY2" s="121"/>
      <c r="AZ2" s="121"/>
      <c r="BA2" s="121"/>
      <c r="BB2" s="121"/>
      <c r="BC2" s="121"/>
      <c r="BD2" s="121"/>
      <c r="BE2" s="121"/>
      <c r="BF2" s="121"/>
      <c r="BG2" s="121"/>
      <c r="BH2" s="121"/>
      <c r="BI2" s="121"/>
      <c r="BJ2" s="121"/>
      <c r="BK2" s="121"/>
      <c r="BL2" s="121"/>
      <c r="BM2" s="121"/>
      <c r="BN2" s="121"/>
      <c r="BO2" s="121"/>
      <c r="BP2" s="121"/>
      <c r="BQ2" s="121"/>
      <c r="BR2" s="121"/>
      <c r="BS2" s="121"/>
      <c r="BT2" s="121"/>
      <c r="BU2" s="121"/>
      <c r="BV2" s="121"/>
      <c r="BW2" s="121"/>
      <c r="BX2" s="121"/>
      <c r="BY2" s="121"/>
      <c r="BZ2" s="121"/>
      <c r="CA2" s="121"/>
      <c r="CB2" s="121"/>
      <c r="CC2" s="121"/>
      <c r="CD2" s="121"/>
      <c r="CE2" s="121"/>
      <c r="CF2" s="121"/>
      <c r="CG2" s="121"/>
      <c r="CH2" s="121"/>
      <c r="CI2" s="121"/>
      <c r="CJ2" s="121"/>
      <c r="CK2" s="121"/>
      <c r="CL2" s="121"/>
    </row>
    <row r="3" spans="1:90" ht="33" customHeight="1">
      <c r="A3" s="116" t="s">
        <v>128</v>
      </c>
      <c r="B3" s="99"/>
      <c r="C3" s="99"/>
      <c r="D3" s="99"/>
      <c r="E3" s="99"/>
      <c r="F3" s="99"/>
      <c r="G3" s="99"/>
      <c r="H3" s="99"/>
      <c r="I3" s="99"/>
      <c r="J3" s="99"/>
      <c r="K3" s="99"/>
      <c r="L3" s="121"/>
      <c r="M3" s="121"/>
      <c r="N3" s="121"/>
      <c r="O3" s="121"/>
      <c r="P3" s="121"/>
      <c r="Q3" s="121"/>
      <c r="R3" s="121"/>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row>
    <row r="4" spans="1:90" ht="13.7" customHeight="1">
      <c r="A4" s="38"/>
      <c r="B4" s="17"/>
      <c r="C4" s="17"/>
      <c r="D4" s="17"/>
      <c r="E4" s="17"/>
      <c r="F4" s="17"/>
      <c r="G4" s="17"/>
      <c r="H4" s="17"/>
      <c r="I4" s="17"/>
      <c r="J4" s="17"/>
      <c r="K4" s="17"/>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c r="BI4" s="38"/>
      <c r="BJ4" s="38"/>
      <c r="BK4" s="38"/>
      <c r="BL4" s="38"/>
      <c r="BM4" s="38"/>
      <c r="BN4" s="38"/>
      <c r="BO4" s="38"/>
      <c r="BP4" s="38"/>
      <c r="BQ4" s="38"/>
      <c r="BR4" s="38"/>
      <c r="BS4" s="38"/>
      <c r="BT4" s="38"/>
      <c r="BU4" s="38"/>
      <c r="BV4" s="38"/>
      <c r="BW4" s="38"/>
      <c r="BX4" s="38"/>
      <c r="BY4" s="38"/>
      <c r="BZ4" s="38"/>
      <c r="CA4" s="38"/>
      <c r="CB4" s="38"/>
      <c r="CC4" s="38"/>
      <c r="CD4" s="38"/>
      <c r="CE4" s="38"/>
      <c r="CF4" s="38"/>
      <c r="CG4" s="38"/>
      <c r="CH4" s="38"/>
      <c r="CI4" s="38"/>
      <c r="CJ4" s="38"/>
      <c r="CK4" s="38"/>
      <c r="CL4" s="38"/>
    </row>
    <row r="5" spans="1:90" ht="13.7" customHeight="1">
      <c r="A5" s="38"/>
      <c r="B5" s="17"/>
      <c r="C5" s="17"/>
      <c r="D5" s="17"/>
      <c r="E5" s="17"/>
      <c r="F5" s="17"/>
      <c r="G5" s="17"/>
      <c r="H5" s="17"/>
      <c r="I5" s="17"/>
      <c r="J5" s="17"/>
      <c r="K5" s="17"/>
      <c r="L5" s="38"/>
      <c r="M5" s="38"/>
      <c r="N5" s="38"/>
      <c r="O5" s="38"/>
      <c r="P5" s="38"/>
      <c r="Q5" s="38"/>
      <c r="R5" s="38"/>
      <c r="S5" s="38"/>
      <c r="T5" s="38"/>
      <c r="U5" s="38"/>
      <c r="V5" s="38"/>
      <c r="W5" s="38"/>
      <c r="X5" s="38"/>
      <c r="Y5" s="38"/>
      <c r="Z5" s="38"/>
      <c r="AA5" s="38"/>
      <c r="AB5" s="38"/>
      <c r="AC5" s="38"/>
      <c r="AD5" s="38"/>
      <c r="AE5" s="38"/>
      <c r="AF5" s="38"/>
      <c r="AG5" s="38"/>
      <c r="AH5" s="38"/>
      <c r="AI5" s="38"/>
      <c r="AJ5" s="38"/>
      <c r="AK5" s="38"/>
      <c r="AL5" s="38"/>
      <c r="AM5" s="38"/>
      <c r="AN5" s="38"/>
      <c r="AO5" s="38"/>
      <c r="AP5" s="38"/>
      <c r="AQ5" s="38"/>
      <c r="AR5" s="38"/>
      <c r="AS5" s="38"/>
      <c r="AT5" s="38"/>
      <c r="AU5" s="38"/>
      <c r="AV5" s="38"/>
      <c r="AW5" s="38"/>
      <c r="AX5" s="38"/>
      <c r="AY5" s="38"/>
      <c r="AZ5" s="38"/>
      <c r="BA5" s="38"/>
      <c r="BB5" s="38"/>
      <c r="BC5" s="38"/>
      <c r="BD5" s="38"/>
      <c r="BE5" s="38"/>
      <c r="BF5" s="38"/>
      <c r="BG5" s="38"/>
      <c r="BH5" s="38"/>
      <c r="BI5" s="38"/>
      <c r="BJ5" s="38"/>
      <c r="BK5" s="38"/>
      <c r="BL5" s="38"/>
      <c r="BM5" s="38"/>
      <c r="BN5" s="38"/>
      <c r="BO5" s="38"/>
      <c r="BP5" s="38"/>
      <c r="BQ5" s="38"/>
      <c r="BR5" s="38"/>
      <c r="BS5" s="38"/>
      <c r="BT5" s="38"/>
      <c r="BU5" s="38"/>
      <c r="BV5" s="38"/>
      <c r="BW5" s="38"/>
      <c r="BX5" s="38"/>
      <c r="BY5" s="38"/>
      <c r="BZ5" s="38"/>
      <c r="CA5" s="38"/>
      <c r="CB5" s="38"/>
      <c r="CC5" s="38"/>
      <c r="CD5" s="38"/>
      <c r="CE5" s="38"/>
      <c r="CF5" s="38"/>
      <c r="CG5" s="38"/>
      <c r="CH5" s="38"/>
      <c r="CI5" s="38"/>
      <c r="CJ5" s="38"/>
      <c r="CK5" s="38"/>
      <c r="CL5" s="38"/>
    </row>
    <row r="6" spans="1:90" ht="13.7" customHeight="1">
      <c r="A6" s="38"/>
      <c r="B6" s="17"/>
      <c r="C6" s="17"/>
      <c r="D6" s="17"/>
      <c r="E6" s="17"/>
      <c r="F6" s="17"/>
      <c r="G6" s="17"/>
      <c r="H6" s="17"/>
      <c r="I6" s="17"/>
      <c r="J6" s="17"/>
      <c r="K6" s="17"/>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8"/>
      <c r="BD6" s="38"/>
      <c r="BE6" s="38"/>
      <c r="BF6" s="38"/>
      <c r="BG6" s="38"/>
      <c r="BH6" s="38"/>
      <c r="BI6" s="38"/>
      <c r="BJ6" s="38"/>
      <c r="BK6" s="38"/>
      <c r="BL6" s="38"/>
      <c r="BM6" s="38"/>
      <c r="BN6" s="38"/>
      <c r="BO6" s="38"/>
      <c r="BP6" s="38"/>
      <c r="BQ6" s="38"/>
      <c r="BR6" s="38"/>
      <c r="BS6" s="38"/>
      <c r="BT6" s="38"/>
      <c r="BU6" s="38"/>
      <c r="BV6" s="38"/>
      <c r="BW6" s="38"/>
      <c r="BX6" s="38"/>
      <c r="BY6" s="38"/>
      <c r="BZ6" s="38"/>
      <c r="CA6" s="38"/>
      <c r="CB6" s="38"/>
      <c r="CC6" s="38"/>
      <c r="CD6" s="38"/>
      <c r="CE6" s="38"/>
      <c r="CF6" s="38"/>
      <c r="CG6" s="38"/>
      <c r="CH6" s="38"/>
      <c r="CI6" s="38"/>
      <c r="CJ6" s="38"/>
      <c r="CK6" s="38"/>
      <c r="CL6" s="38"/>
    </row>
    <row r="7" spans="1:90" ht="15.95" customHeight="1">
      <c r="A7" s="123" t="s">
        <v>37</v>
      </c>
      <c r="B7" s="125"/>
      <c r="C7" s="125"/>
      <c r="D7" s="125"/>
      <c r="E7" s="125"/>
      <c r="F7" s="125"/>
      <c r="G7" s="125"/>
      <c r="H7" s="125"/>
      <c r="I7" s="125"/>
      <c r="J7" s="126" t="s">
        <v>38</v>
      </c>
      <c r="K7" s="125"/>
      <c r="L7" s="124"/>
      <c r="M7" s="124"/>
      <c r="N7" s="124"/>
      <c r="O7" s="124"/>
      <c r="P7" s="124"/>
      <c r="Q7" s="124"/>
      <c r="R7" s="124"/>
      <c r="S7" s="123" t="s">
        <v>39</v>
      </c>
      <c r="T7" s="124"/>
      <c r="U7" s="124"/>
      <c r="V7" s="124"/>
      <c r="W7" s="124"/>
      <c r="X7" s="124"/>
      <c r="Y7" s="124"/>
      <c r="Z7" s="124"/>
      <c r="AA7" s="124"/>
      <c r="AB7" s="123" t="s">
        <v>40</v>
      </c>
      <c r="AC7" s="124"/>
      <c r="AD7" s="124"/>
      <c r="AE7" s="124"/>
      <c r="AF7" s="124"/>
      <c r="AG7" s="124"/>
      <c r="AH7" s="124"/>
      <c r="AI7" s="124"/>
      <c r="AJ7" s="124"/>
      <c r="AK7" s="123" t="s">
        <v>41</v>
      </c>
      <c r="AL7" s="124"/>
      <c r="AM7" s="124"/>
      <c r="AN7" s="124"/>
      <c r="AO7" s="124"/>
      <c r="AP7" s="124"/>
      <c r="AQ7" s="124"/>
      <c r="AR7" s="124"/>
      <c r="AS7" s="124"/>
      <c r="AT7" s="123" t="s">
        <v>42</v>
      </c>
      <c r="AU7" s="124"/>
      <c r="AV7" s="124"/>
      <c r="AW7" s="124"/>
      <c r="AX7" s="124"/>
      <c r="AY7" s="124"/>
      <c r="AZ7" s="124"/>
      <c r="BA7" s="124"/>
      <c r="BB7" s="124"/>
      <c r="BC7" s="123" t="s">
        <v>43</v>
      </c>
      <c r="BD7" s="124"/>
      <c r="BE7" s="124"/>
      <c r="BF7" s="124"/>
      <c r="BG7" s="124"/>
      <c r="BH7" s="124"/>
      <c r="BI7" s="124"/>
      <c r="BJ7" s="124"/>
      <c r="BK7" s="124"/>
      <c r="BL7" s="123" t="s">
        <v>44</v>
      </c>
      <c r="BM7" s="124"/>
      <c r="BN7" s="124"/>
      <c r="BO7" s="124"/>
      <c r="BP7" s="124"/>
      <c r="BQ7" s="124"/>
      <c r="BR7" s="124"/>
      <c r="BS7" s="124"/>
      <c r="BT7" s="124"/>
      <c r="BU7" s="123" t="s">
        <v>45</v>
      </c>
      <c r="BV7" s="124"/>
      <c r="BW7" s="124"/>
      <c r="BX7" s="124"/>
      <c r="BY7" s="124"/>
      <c r="BZ7" s="124"/>
      <c r="CA7" s="124"/>
      <c r="CB7" s="124"/>
      <c r="CC7" s="124"/>
      <c r="CD7" s="123" t="s">
        <v>46</v>
      </c>
      <c r="CE7" s="124"/>
      <c r="CF7" s="124"/>
      <c r="CG7" s="124"/>
      <c r="CH7" s="124"/>
      <c r="CI7" s="124"/>
      <c r="CJ7" s="124"/>
      <c r="CK7" s="124"/>
      <c r="CL7" s="124"/>
    </row>
    <row r="8" spans="1:90" ht="13.7" customHeight="1">
      <c r="A8" s="50" t="s">
        <v>109</v>
      </c>
      <c r="B8" s="41">
        <f>ROUND(IF(Assumptions!$C$28&gt;0,Assumptions!$C$20*(Assumptions!$C$21-(Assumptions!$C$21*Assumptions!$C$22)-Assumptions!$C$23),0),0)</f>
        <v>975</v>
      </c>
      <c r="C8" s="17"/>
      <c r="D8" s="17"/>
      <c r="E8" s="17"/>
      <c r="F8" s="17"/>
      <c r="G8" s="17"/>
      <c r="H8" s="17"/>
      <c r="I8" s="17"/>
      <c r="J8" s="68" t="s">
        <v>109</v>
      </c>
      <c r="K8" s="41">
        <f>ROUND(IF(Assumptions!$C$28&gt;1,B8*(1+Assumptions!$C$25),0),0)</f>
        <v>975</v>
      </c>
      <c r="L8" s="38"/>
      <c r="M8" s="38"/>
      <c r="N8" s="38"/>
      <c r="O8" s="38"/>
      <c r="P8" s="38"/>
      <c r="Q8" s="38"/>
      <c r="R8" s="38"/>
      <c r="S8" s="50" t="s">
        <v>109</v>
      </c>
      <c r="T8" s="69">
        <f>ROUND(IF(Assumptions!$C$28&gt;2,K8*(1+Assumptions!$C$25),0),0)</f>
        <v>975</v>
      </c>
      <c r="U8" s="69"/>
      <c r="V8" s="69"/>
      <c r="W8" s="69"/>
      <c r="X8" s="69"/>
      <c r="Y8" s="69"/>
      <c r="Z8" s="69"/>
      <c r="AA8" s="69"/>
      <c r="AB8" s="50" t="s">
        <v>109</v>
      </c>
      <c r="AC8" s="69">
        <f>ROUND(IF(Assumptions!$C$28&gt;3,T8*(1+Assumptions!$C$25),0),0)</f>
        <v>975</v>
      </c>
      <c r="AD8" s="69"/>
      <c r="AE8" s="69"/>
      <c r="AF8" s="69"/>
      <c r="AG8" s="69"/>
      <c r="AH8" s="69"/>
      <c r="AI8" s="69"/>
      <c r="AJ8" s="69"/>
      <c r="AK8" s="50" t="s">
        <v>109</v>
      </c>
      <c r="AL8" s="69">
        <f>ROUND(IF(Assumptions!$C$28&gt;4,AC8*(1+Assumptions!$C$25),0),0)</f>
        <v>975</v>
      </c>
      <c r="AM8" s="69"/>
      <c r="AN8" s="69"/>
      <c r="AO8" s="69"/>
      <c r="AP8" s="69"/>
      <c r="AQ8" s="69"/>
      <c r="AR8" s="69"/>
      <c r="AS8" s="69"/>
      <c r="AT8" s="50" t="s">
        <v>109</v>
      </c>
      <c r="AU8" s="69">
        <f>ROUND(IF(Assumptions!$C$28&gt;5,AL8*(1+Assumptions!$C$25),0),0)</f>
        <v>975</v>
      </c>
      <c r="AV8" s="69"/>
      <c r="AW8" s="69"/>
      <c r="AX8" s="69"/>
      <c r="AY8" s="69"/>
      <c r="AZ8" s="69"/>
      <c r="BA8" s="69"/>
      <c r="BB8" s="69"/>
      <c r="BC8" s="50" t="s">
        <v>109</v>
      </c>
      <c r="BD8" s="69">
        <f>ROUND(IF(Assumptions!$C$28&gt;6,AU8*(1+Assumptions!$C$25),0),0)</f>
        <v>975</v>
      </c>
      <c r="BE8" s="69"/>
      <c r="BF8" s="69"/>
      <c r="BG8" s="69"/>
      <c r="BH8" s="69"/>
      <c r="BI8" s="69"/>
      <c r="BJ8" s="69"/>
      <c r="BK8" s="69"/>
      <c r="BL8" s="50" t="s">
        <v>109</v>
      </c>
      <c r="BM8" s="69">
        <f>ROUND(IF(Assumptions!$C$28&gt;7,BD8*(1+Assumptions!$C$25),0),0)</f>
        <v>975</v>
      </c>
      <c r="BN8" s="69"/>
      <c r="BO8" s="69"/>
      <c r="BP8" s="69"/>
      <c r="BQ8" s="69"/>
      <c r="BR8" s="69"/>
      <c r="BS8" s="69"/>
      <c r="BT8" s="69"/>
      <c r="BU8" s="50" t="s">
        <v>109</v>
      </c>
      <c r="BV8" s="69">
        <f>ROUND(IF(Assumptions!$C$28&gt;8,BM8*(1+Assumptions!$C$25),0),0)</f>
        <v>975</v>
      </c>
      <c r="BW8" s="69"/>
      <c r="BX8" s="69"/>
      <c r="BY8" s="69"/>
      <c r="BZ8" s="69"/>
      <c r="CA8" s="69"/>
      <c r="CB8" s="69"/>
      <c r="CC8" s="69"/>
      <c r="CD8" s="50" t="s">
        <v>109</v>
      </c>
      <c r="CE8" s="69">
        <f>ROUND(IF(Assumptions!$C$28&gt;9,BV8*(1+Assumptions!$C$25),0),0)</f>
        <v>975</v>
      </c>
      <c r="CF8" s="69"/>
      <c r="CG8" s="69"/>
      <c r="CH8" s="69"/>
      <c r="CI8" s="69"/>
      <c r="CJ8" s="69"/>
      <c r="CK8" s="69"/>
      <c r="CL8" s="69"/>
    </row>
    <row r="9" spans="1:90" ht="13.7" customHeight="1">
      <c r="A9" s="50" t="s">
        <v>110</v>
      </c>
      <c r="B9" s="41">
        <f>ROUND(IF(Assumptions!$C$28&gt;0,Assumptions!$C$20*(Assumptions!$C$21-(Assumptions!$C$21*Assumptions!$C$22)-Assumptions!$C$23),0),0)</f>
        <v>975</v>
      </c>
      <c r="C9" s="17"/>
      <c r="D9" s="17"/>
      <c r="E9" s="17"/>
      <c r="F9" s="17"/>
      <c r="G9" s="17"/>
      <c r="H9" s="17"/>
      <c r="I9" s="17"/>
      <c r="J9" s="68" t="s">
        <v>110</v>
      </c>
      <c r="K9" s="41">
        <f>ROUND(IF(Assumptions!$C$28&gt;1,B9*(1+Assumptions!$C$25),0),0)</f>
        <v>975</v>
      </c>
      <c r="L9" s="38"/>
      <c r="M9" s="38"/>
      <c r="N9" s="38"/>
      <c r="O9" s="38"/>
      <c r="P9" s="38"/>
      <c r="Q9" s="38"/>
      <c r="R9" s="38"/>
      <c r="S9" s="50" t="s">
        <v>110</v>
      </c>
      <c r="T9" s="69">
        <f>ROUND(IF(Assumptions!$C$28&gt;2,K9*(1+Assumptions!$C$25),0),0)</f>
        <v>975</v>
      </c>
      <c r="U9" s="69"/>
      <c r="V9" s="69"/>
      <c r="W9" s="69"/>
      <c r="X9" s="69"/>
      <c r="Y9" s="69"/>
      <c r="Z9" s="69"/>
      <c r="AA9" s="69"/>
      <c r="AB9" s="50" t="s">
        <v>110</v>
      </c>
      <c r="AC9" s="69">
        <f>ROUND(IF(Assumptions!$C$28&gt;3,T9*(1+Assumptions!$C$25),0),0)</f>
        <v>975</v>
      </c>
      <c r="AD9" s="69"/>
      <c r="AE9" s="69"/>
      <c r="AF9" s="69"/>
      <c r="AG9" s="69"/>
      <c r="AH9" s="69"/>
      <c r="AI9" s="69"/>
      <c r="AJ9" s="69"/>
      <c r="AK9" s="50" t="s">
        <v>110</v>
      </c>
      <c r="AL9" s="69">
        <f>ROUND(IF(Assumptions!$C$28&gt;4,AC9*(1+Assumptions!$C$25),0),0)</f>
        <v>975</v>
      </c>
      <c r="AM9" s="69"/>
      <c r="AN9" s="69"/>
      <c r="AO9" s="69"/>
      <c r="AP9" s="69"/>
      <c r="AQ9" s="69"/>
      <c r="AR9" s="69"/>
      <c r="AS9" s="69"/>
      <c r="AT9" s="50" t="s">
        <v>110</v>
      </c>
      <c r="AU9" s="69">
        <f>ROUND(IF(Assumptions!$C$28&gt;5,AL9*(1+Assumptions!$C$25),0),0)</f>
        <v>975</v>
      </c>
      <c r="AV9" s="69"/>
      <c r="AW9" s="69"/>
      <c r="AX9" s="69"/>
      <c r="AY9" s="69"/>
      <c r="AZ9" s="69"/>
      <c r="BA9" s="69"/>
      <c r="BB9" s="69"/>
      <c r="BC9" s="50" t="s">
        <v>110</v>
      </c>
      <c r="BD9" s="69">
        <f>ROUND(IF(Assumptions!$C$28&gt;6,AU9*(1+Assumptions!$C$25),0),0)</f>
        <v>975</v>
      </c>
      <c r="BE9" s="69"/>
      <c r="BF9" s="69"/>
      <c r="BG9" s="69"/>
      <c r="BH9" s="69"/>
      <c r="BI9" s="69"/>
      <c r="BJ9" s="69"/>
      <c r="BK9" s="69"/>
      <c r="BL9" s="50" t="s">
        <v>110</v>
      </c>
      <c r="BM9" s="69">
        <f>ROUND(IF(Assumptions!$C$28&gt;7,BD9*(1+Assumptions!$C$25),0),0)</f>
        <v>975</v>
      </c>
      <c r="BN9" s="69"/>
      <c r="BO9" s="69"/>
      <c r="BP9" s="69"/>
      <c r="BQ9" s="69"/>
      <c r="BR9" s="69"/>
      <c r="BS9" s="69"/>
      <c r="BT9" s="69"/>
      <c r="BU9" s="50" t="s">
        <v>110</v>
      </c>
      <c r="BV9" s="69">
        <f>ROUND(IF(Assumptions!$C$28&gt;8,BM9*(1+Assumptions!$C$25),0),0)</f>
        <v>975</v>
      </c>
      <c r="BW9" s="69"/>
      <c r="BX9" s="69"/>
      <c r="BY9" s="69"/>
      <c r="BZ9" s="69"/>
      <c r="CA9" s="69"/>
      <c r="CB9" s="69"/>
      <c r="CC9" s="69"/>
      <c r="CD9" s="50" t="s">
        <v>110</v>
      </c>
      <c r="CE9" s="69">
        <f>ROUND(IF(Assumptions!$C$28&gt;9,BV9*(1+Assumptions!$C$25),0),0)</f>
        <v>975</v>
      </c>
      <c r="CF9" s="69"/>
      <c r="CG9" s="69"/>
      <c r="CH9" s="69"/>
      <c r="CI9" s="69"/>
      <c r="CJ9" s="69"/>
      <c r="CK9" s="69"/>
      <c r="CL9" s="69"/>
    </row>
    <row r="10" spans="1:90" ht="13.7" customHeight="1">
      <c r="A10" s="50" t="s">
        <v>111</v>
      </c>
      <c r="B10" s="41">
        <f>ROUND(IF(Assumptions!$C$28&gt;0,Assumptions!$C$20*(Assumptions!$C$21-(Assumptions!$C$21*Assumptions!$C$22)-Assumptions!$C$23),0),0)</f>
        <v>975</v>
      </c>
      <c r="C10" s="17"/>
      <c r="D10" s="17"/>
      <c r="E10" s="17"/>
      <c r="F10" s="17"/>
      <c r="G10" s="17"/>
      <c r="H10" s="17"/>
      <c r="I10" s="17"/>
      <c r="J10" s="68" t="s">
        <v>111</v>
      </c>
      <c r="K10" s="41">
        <f>ROUND(IF(Assumptions!$C$28&gt;1,B10*(1+Assumptions!$C$25),0),0)</f>
        <v>975</v>
      </c>
      <c r="L10" s="38"/>
      <c r="M10" s="38"/>
      <c r="N10" s="38"/>
      <c r="O10" s="38"/>
      <c r="P10" s="38"/>
      <c r="Q10" s="38"/>
      <c r="R10" s="38"/>
      <c r="S10" s="50" t="s">
        <v>111</v>
      </c>
      <c r="T10" s="69">
        <f>ROUND(IF(Assumptions!$C$28&gt;2,K10*(1+Assumptions!$C$25),0),0)</f>
        <v>975</v>
      </c>
      <c r="U10" s="69"/>
      <c r="V10" s="69"/>
      <c r="W10" s="69"/>
      <c r="X10" s="69"/>
      <c r="Y10" s="69"/>
      <c r="Z10" s="69"/>
      <c r="AA10" s="69"/>
      <c r="AB10" s="50" t="s">
        <v>111</v>
      </c>
      <c r="AC10" s="69">
        <f>ROUND(IF(Assumptions!$C$28&gt;3,T10*(1+Assumptions!$C$25),0),0)</f>
        <v>975</v>
      </c>
      <c r="AD10" s="69"/>
      <c r="AE10" s="69"/>
      <c r="AF10" s="69"/>
      <c r="AG10" s="69"/>
      <c r="AH10" s="69"/>
      <c r="AI10" s="69"/>
      <c r="AJ10" s="69"/>
      <c r="AK10" s="50" t="s">
        <v>111</v>
      </c>
      <c r="AL10" s="69">
        <f>ROUND(IF(Assumptions!$C$28&gt;4,AC10*(1+Assumptions!$C$25),0),0)</f>
        <v>975</v>
      </c>
      <c r="AM10" s="69"/>
      <c r="AN10" s="69"/>
      <c r="AO10" s="69"/>
      <c r="AP10" s="69"/>
      <c r="AQ10" s="69"/>
      <c r="AR10" s="69"/>
      <c r="AS10" s="69"/>
      <c r="AT10" s="50" t="s">
        <v>111</v>
      </c>
      <c r="AU10" s="69">
        <f>ROUND(IF(Assumptions!$C$28&gt;5,AL10*(1+Assumptions!$C$25),0),0)</f>
        <v>975</v>
      </c>
      <c r="AV10" s="69"/>
      <c r="AW10" s="69"/>
      <c r="AX10" s="69"/>
      <c r="AY10" s="69"/>
      <c r="AZ10" s="69"/>
      <c r="BA10" s="69"/>
      <c r="BB10" s="69"/>
      <c r="BC10" s="50" t="s">
        <v>111</v>
      </c>
      <c r="BD10" s="69">
        <f>ROUND(IF(Assumptions!$C$28&gt;6,AU10*(1+Assumptions!$C$25),0),0)</f>
        <v>975</v>
      </c>
      <c r="BE10" s="69"/>
      <c r="BF10" s="69"/>
      <c r="BG10" s="69"/>
      <c r="BH10" s="69"/>
      <c r="BI10" s="69"/>
      <c r="BJ10" s="69"/>
      <c r="BK10" s="69"/>
      <c r="BL10" s="50" t="s">
        <v>111</v>
      </c>
      <c r="BM10" s="69">
        <f>ROUND(IF(Assumptions!$C$28&gt;7,BD10*(1+Assumptions!$C$25),0),0)</f>
        <v>975</v>
      </c>
      <c r="BN10" s="69"/>
      <c r="BO10" s="69"/>
      <c r="BP10" s="69"/>
      <c r="BQ10" s="69"/>
      <c r="BR10" s="69"/>
      <c r="BS10" s="69"/>
      <c r="BT10" s="69"/>
      <c r="BU10" s="50" t="s">
        <v>111</v>
      </c>
      <c r="BV10" s="69">
        <f>ROUND(IF(Assumptions!$C$28&gt;8,BM10*(1+Assumptions!$C$25),0),0)</f>
        <v>975</v>
      </c>
      <c r="BW10" s="69"/>
      <c r="BX10" s="69"/>
      <c r="BY10" s="69"/>
      <c r="BZ10" s="69"/>
      <c r="CA10" s="69"/>
      <c r="CB10" s="69"/>
      <c r="CC10" s="69"/>
      <c r="CD10" s="50" t="s">
        <v>111</v>
      </c>
      <c r="CE10" s="69">
        <f>ROUND(IF(Assumptions!$C$28&gt;9,BV10*(1+Assumptions!$C$25),0),0)</f>
        <v>975</v>
      </c>
      <c r="CF10" s="69"/>
      <c r="CG10" s="69"/>
      <c r="CH10" s="69"/>
      <c r="CI10" s="69"/>
      <c r="CJ10" s="69"/>
      <c r="CK10" s="69"/>
      <c r="CL10" s="69"/>
    </row>
    <row r="11" spans="1:90" ht="13.7" customHeight="1">
      <c r="A11" s="50" t="s">
        <v>112</v>
      </c>
      <c r="B11" s="41">
        <f>ROUND(IF(Assumptions!$C$28&gt;0,Assumptions!$C$20*(Assumptions!$C$21-(Assumptions!$C$21*Assumptions!$C$22)-Assumptions!$C$23),0),0)</f>
        <v>975</v>
      </c>
      <c r="C11" s="17"/>
      <c r="D11" s="17"/>
      <c r="E11" s="17"/>
      <c r="F11" s="17"/>
      <c r="G11" s="17"/>
      <c r="H11" s="17"/>
      <c r="I11" s="17"/>
      <c r="J11" s="68" t="s">
        <v>112</v>
      </c>
      <c r="K11" s="41">
        <f>ROUND(IF(Assumptions!$C$28&gt;1,B11*(1+Assumptions!$C$25),0),0)</f>
        <v>975</v>
      </c>
      <c r="L11" s="38"/>
      <c r="M11" s="38"/>
      <c r="N11" s="38"/>
      <c r="O11" s="38"/>
      <c r="P11" s="38"/>
      <c r="Q11" s="38"/>
      <c r="R11" s="38"/>
      <c r="S11" s="50" t="s">
        <v>112</v>
      </c>
      <c r="T11" s="69">
        <f>ROUND(IF(Assumptions!$C$28&gt;2,K11*(1+Assumptions!$C$25),0),0)</f>
        <v>975</v>
      </c>
      <c r="U11" s="69"/>
      <c r="V11" s="69"/>
      <c r="W11" s="69"/>
      <c r="X11" s="69"/>
      <c r="Y11" s="69"/>
      <c r="Z11" s="69"/>
      <c r="AA11" s="69"/>
      <c r="AB11" s="50" t="s">
        <v>112</v>
      </c>
      <c r="AC11" s="69">
        <f>ROUND(IF(Assumptions!$C$28&gt;3,T11*(1+Assumptions!$C$25),0),0)</f>
        <v>975</v>
      </c>
      <c r="AD11" s="69"/>
      <c r="AE11" s="69"/>
      <c r="AF11" s="69"/>
      <c r="AG11" s="69"/>
      <c r="AH11" s="69"/>
      <c r="AI11" s="69"/>
      <c r="AJ11" s="69"/>
      <c r="AK11" s="50" t="s">
        <v>112</v>
      </c>
      <c r="AL11" s="69">
        <f>ROUND(IF(Assumptions!$C$28&gt;4,AC11*(1+Assumptions!$C$25),0),0)</f>
        <v>975</v>
      </c>
      <c r="AM11" s="69"/>
      <c r="AN11" s="69"/>
      <c r="AO11" s="69"/>
      <c r="AP11" s="69"/>
      <c r="AQ11" s="69"/>
      <c r="AR11" s="69"/>
      <c r="AS11" s="69"/>
      <c r="AT11" s="50" t="s">
        <v>112</v>
      </c>
      <c r="AU11" s="69">
        <f>ROUND(IF(Assumptions!$C$28&gt;5,AL11*(1+Assumptions!$C$25),0),0)</f>
        <v>975</v>
      </c>
      <c r="AV11" s="69"/>
      <c r="AW11" s="69"/>
      <c r="AX11" s="69"/>
      <c r="AY11" s="69"/>
      <c r="AZ11" s="69"/>
      <c r="BA11" s="69"/>
      <c r="BB11" s="69"/>
      <c r="BC11" s="50" t="s">
        <v>112</v>
      </c>
      <c r="BD11" s="69">
        <f>ROUND(IF(Assumptions!$C$28&gt;6,AU11*(1+Assumptions!$C$25),0),0)</f>
        <v>975</v>
      </c>
      <c r="BE11" s="69"/>
      <c r="BF11" s="69"/>
      <c r="BG11" s="69"/>
      <c r="BH11" s="69"/>
      <c r="BI11" s="69"/>
      <c r="BJ11" s="69"/>
      <c r="BK11" s="69"/>
      <c r="BL11" s="50" t="s">
        <v>112</v>
      </c>
      <c r="BM11" s="69">
        <f>ROUND(IF(Assumptions!$C$28&gt;7,BD11*(1+Assumptions!$C$25),0),0)</f>
        <v>975</v>
      </c>
      <c r="BN11" s="69"/>
      <c r="BO11" s="69"/>
      <c r="BP11" s="69"/>
      <c r="BQ11" s="69"/>
      <c r="BR11" s="69"/>
      <c r="BS11" s="69"/>
      <c r="BT11" s="69"/>
      <c r="BU11" s="50" t="s">
        <v>112</v>
      </c>
      <c r="BV11" s="69">
        <f>ROUND(IF(Assumptions!$C$28&gt;8,BM11*(1+Assumptions!$C$25),0),0)</f>
        <v>975</v>
      </c>
      <c r="BW11" s="69"/>
      <c r="BX11" s="69"/>
      <c r="BY11" s="69"/>
      <c r="BZ11" s="69"/>
      <c r="CA11" s="69"/>
      <c r="CB11" s="69"/>
      <c r="CC11" s="69"/>
      <c r="CD11" s="50" t="s">
        <v>112</v>
      </c>
      <c r="CE11" s="69">
        <f>ROUND(IF(Assumptions!$C$28&gt;9,BV11*(1+Assumptions!$C$25),0),0)</f>
        <v>975</v>
      </c>
      <c r="CF11" s="69"/>
      <c r="CG11" s="69"/>
      <c r="CH11" s="69"/>
      <c r="CI11" s="69"/>
      <c r="CJ11" s="69"/>
      <c r="CK11" s="69"/>
      <c r="CL11" s="69"/>
    </row>
    <row r="12" spans="1:90" ht="13.7" customHeight="1">
      <c r="A12" s="50" t="s">
        <v>113</v>
      </c>
      <c r="B12" s="41">
        <f>ROUND(IF(Assumptions!$C$28&gt;0,Assumptions!$C$20*(Assumptions!$C$21-(Assumptions!$C$21*Assumptions!$C$22)-Assumptions!$C$23),0),0)</f>
        <v>975</v>
      </c>
      <c r="C12" s="17"/>
      <c r="D12" s="17"/>
      <c r="E12" s="17"/>
      <c r="F12" s="17"/>
      <c r="G12" s="17"/>
      <c r="H12" s="17"/>
      <c r="I12" s="17"/>
      <c r="J12" s="68" t="s">
        <v>113</v>
      </c>
      <c r="K12" s="41">
        <f>ROUND(IF(Assumptions!$C$28&gt;1,B12*(1+Assumptions!$C$25),0),0)</f>
        <v>975</v>
      </c>
      <c r="L12" s="38"/>
      <c r="M12" s="38"/>
      <c r="N12" s="38"/>
      <c r="O12" s="38"/>
      <c r="P12" s="38"/>
      <c r="Q12" s="38"/>
      <c r="R12" s="38"/>
      <c r="S12" s="50" t="s">
        <v>113</v>
      </c>
      <c r="T12" s="69">
        <f>ROUND(IF(Assumptions!$C$28&gt;2,K12*(1+Assumptions!$C$25),0),0)</f>
        <v>975</v>
      </c>
      <c r="U12" s="69"/>
      <c r="V12" s="69"/>
      <c r="W12" s="69"/>
      <c r="X12" s="69"/>
      <c r="Y12" s="69"/>
      <c r="Z12" s="69"/>
      <c r="AA12" s="69"/>
      <c r="AB12" s="50" t="s">
        <v>113</v>
      </c>
      <c r="AC12" s="69">
        <f>ROUND(IF(Assumptions!$C$28&gt;3,T12*(1+Assumptions!$C$25),0),0)</f>
        <v>975</v>
      </c>
      <c r="AD12" s="69"/>
      <c r="AE12" s="69"/>
      <c r="AF12" s="69"/>
      <c r="AG12" s="69"/>
      <c r="AH12" s="69"/>
      <c r="AI12" s="69"/>
      <c r="AJ12" s="69"/>
      <c r="AK12" s="50" t="s">
        <v>113</v>
      </c>
      <c r="AL12" s="69">
        <f>ROUND(IF(Assumptions!$C$28&gt;4,AC12*(1+Assumptions!$C$25),0),0)</f>
        <v>975</v>
      </c>
      <c r="AM12" s="69"/>
      <c r="AN12" s="69"/>
      <c r="AO12" s="69"/>
      <c r="AP12" s="69"/>
      <c r="AQ12" s="69"/>
      <c r="AR12" s="69"/>
      <c r="AS12" s="69"/>
      <c r="AT12" s="50" t="s">
        <v>113</v>
      </c>
      <c r="AU12" s="69">
        <f>ROUND(IF(Assumptions!$C$28&gt;5,AL12*(1+Assumptions!$C$25),0),0)</f>
        <v>975</v>
      </c>
      <c r="AV12" s="69"/>
      <c r="AW12" s="69"/>
      <c r="AX12" s="69"/>
      <c r="AY12" s="69"/>
      <c r="AZ12" s="69"/>
      <c r="BA12" s="69"/>
      <c r="BB12" s="69"/>
      <c r="BC12" s="50" t="s">
        <v>113</v>
      </c>
      <c r="BD12" s="69">
        <f>ROUND(IF(Assumptions!$C$28&gt;6,AU12*(1+Assumptions!$C$25),0),0)</f>
        <v>975</v>
      </c>
      <c r="BE12" s="69"/>
      <c r="BF12" s="69"/>
      <c r="BG12" s="69"/>
      <c r="BH12" s="69"/>
      <c r="BI12" s="69"/>
      <c r="BJ12" s="69"/>
      <c r="BK12" s="69"/>
      <c r="BL12" s="50" t="s">
        <v>113</v>
      </c>
      <c r="BM12" s="69">
        <f>ROUND(IF(Assumptions!$C$28&gt;7,BD12*(1+Assumptions!$C$25),0),0)</f>
        <v>975</v>
      </c>
      <c r="BN12" s="69"/>
      <c r="BO12" s="69"/>
      <c r="BP12" s="69"/>
      <c r="BQ12" s="69"/>
      <c r="BR12" s="69"/>
      <c r="BS12" s="69"/>
      <c r="BT12" s="69"/>
      <c r="BU12" s="50" t="s">
        <v>113</v>
      </c>
      <c r="BV12" s="69">
        <f>ROUND(IF(Assumptions!$C$28&gt;8,BM12*(1+Assumptions!$C$25),0),0)</f>
        <v>975</v>
      </c>
      <c r="BW12" s="69"/>
      <c r="BX12" s="69"/>
      <c r="BY12" s="69"/>
      <c r="BZ12" s="69"/>
      <c r="CA12" s="69"/>
      <c r="CB12" s="69"/>
      <c r="CC12" s="69"/>
      <c r="CD12" s="50" t="s">
        <v>113</v>
      </c>
      <c r="CE12" s="69">
        <f>ROUND(IF(Assumptions!$C$28&gt;9,BV12*(1+Assumptions!$C$25),0),0)</f>
        <v>975</v>
      </c>
      <c r="CF12" s="69"/>
      <c r="CG12" s="69"/>
      <c r="CH12" s="69"/>
      <c r="CI12" s="69"/>
      <c r="CJ12" s="69"/>
      <c r="CK12" s="69"/>
      <c r="CL12" s="69"/>
    </row>
    <row r="13" spans="1:90" ht="13.7" customHeight="1">
      <c r="A13" s="50" t="s">
        <v>114</v>
      </c>
      <c r="B13" s="41">
        <f>ROUND(IF(Assumptions!$C$28&gt;0,Assumptions!$C$20*(Assumptions!$C$21-(Assumptions!$C$21*Assumptions!$C$22)-Assumptions!$C$23),0),0)</f>
        <v>975</v>
      </c>
      <c r="C13" s="17"/>
      <c r="D13" s="17"/>
      <c r="E13" s="17"/>
      <c r="F13" s="17"/>
      <c r="G13" s="17"/>
      <c r="H13" s="17"/>
      <c r="I13" s="17"/>
      <c r="J13" s="68" t="s">
        <v>114</v>
      </c>
      <c r="K13" s="41">
        <f>ROUND(IF(Assumptions!$C$28&gt;1,B13*(1+Assumptions!$C$25),0),0)</f>
        <v>975</v>
      </c>
      <c r="L13" s="38"/>
      <c r="M13" s="38"/>
      <c r="N13" s="38"/>
      <c r="O13" s="38"/>
      <c r="P13" s="38"/>
      <c r="Q13" s="38"/>
      <c r="R13" s="38"/>
      <c r="S13" s="50" t="s">
        <v>114</v>
      </c>
      <c r="T13" s="69">
        <f>ROUND(IF(Assumptions!$C$28&gt;2,K13*(1+Assumptions!$C$25),0),0)</f>
        <v>975</v>
      </c>
      <c r="U13" s="69"/>
      <c r="V13" s="69"/>
      <c r="W13" s="69"/>
      <c r="X13" s="69"/>
      <c r="Y13" s="69"/>
      <c r="Z13" s="69"/>
      <c r="AA13" s="69"/>
      <c r="AB13" s="50" t="s">
        <v>114</v>
      </c>
      <c r="AC13" s="69">
        <f>ROUND(IF(Assumptions!$C$28&gt;3,T13*(1+Assumptions!$C$25),0),0)</f>
        <v>975</v>
      </c>
      <c r="AD13" s="69"/>
      <c r="AE13" s="69"/>
      <c r="AF13" s="69"/>
      <c r="AG13" s="69"/>
      <c r="AH13" s="69"/>
      <c r="AI13" s="69"/>
      <c r="AJ13" s="69"/>
      <c r="AK13" s="50" t="s">
        <v>114</v>
      </c>
      <c r="AL13" s="69">
        <f>ROUND(IF(Assumptions!$C$28&gt;4,AC13*(1+Assumptions!$C$25),0),0)</f>
        <v>975</v>
      </c>
      <c r="AM13" s="69"/>
      <c r="AN13" s="69"/>
      <c r="AO13" s="69"/>
      <c r="AP13" s="69"/>
      <c r="AQ13" s="69"/>
      <c r="AR13" s="69"/>
      <c r="AS13" s="69"/>
      <c r="AT13" s="50" t="s">
        <v>114</v>
      </c>
      <c r="AU13" s="69">
        <f>ROUND(IF(Assumptions!$C$28&gt;5,AL13*(1+Assumptions!$C$25),0),0)</f>
        <v>975</v>
      </c>
      <c r="AV13" s="69"/>
      <c r="AW13" s="69"/>
      <c r="AX13" s="69"/>
      <c r="AY13" s="69"/>
      <c r="AZ13" s="69"/>
      <c r="BA13" s="69"/>
      <c r="BB13" s="69"/>
      <c r="BC13" s="50" t="s">
        <v>114</v>
      </c>
      <c r="BD13" s="69">
        <f>ROUND(IF(Assumptions!$C$28&gt;6,AU13*(1+Assumptions!$C$25),0),0)</f>
        <v>975</v>
      </c>
      <c r="BE13" s="69"/>
      <c r="BF13" s="69"/>
      <c r="BG13" s="69"/>
      <c r="BH13" s="69"/>
      <c r="BI13" s="69"/>
      <c r="BJ13" s="69"/>
      <c r="BK13" s="69"/>
      <c r="BL13" s="50" t="s">
        <v>114</v>
      </c>
      <c r="BM13" s="69">
        <f>ROUND(IF(Assumptions!$C$28&gt;7,BD13*(1+Assumptions!$C$25),0),0)</f>
        <v>975</v>
      </c>
      <c r="BN13" s="69"/>
      <c r="BO13" s="69"/>
      <c r="BP13" s="69"/>
      <c r="BQ13" s="69"/>
      <c r="BR13" s="69"/>
      <c r="BS13" s="69"/>
      <c r="BT13" s="69"/>
      <c r="BU13" s="50" t="s">
        <v>114</v>
      </c>
      <c r="BV13" s="69">
        <f>ROUND(IF(Assumptions!$C$28&gt;8,BM13*(1+Assumptions!$C$25),0),0)</f>
        <v>975</v>
      </c>
      <c r="BW13" s="69"/>
      <c r="BX13" s="69"/>
      <c r="BY13" s="69"/>
      <c r="BZ13" s="69"/>
      <c r="CA13" s="69"/>
      <c r="CB13" s="69"/>
      <c r="CC13" s="69"/>
      <c r="CD13" s="50" t="s">
        <v>114</v>
      </c>
      <c r="CE13" s="69">
        <f>ROUND(IF(Assumptions!$C$28&gt;9,BV13*(1+Assumptions!$C$25),0),0)</f>
        <v>975</v>
      </c>
      <c r="CF13" s="69"/>
      <c r="CG13" s="69"/>
      <c r="CH13" s="69"/>
      <c r="CI13" s="69"/>
      <c r="CJ13" s="69"/>
      <c r="CK13" s="69"/>
      <c r="CL13" s="69"/>
    </row>
    <row r="14" spans="1:90" ht="13.7" customHeight="1">
      <c r="A14" s="50" t="s">
        <v>115</v>
      </c>
      <c r="B14" s="41">
        <f>ROUND(IF(Assumptions!$C$28&gt;0,Assumptions!$C$20*(Assumptions!$C$21-(Assumptions!$C$21*Assumptions!$C$22)-Assumptions!$C$23),0),0)</f>
        <v>975</v>
      </c>
      <c r="C14" s="17"/>
      <c r="D14" s="17"/>
      <c r="E14" s="17"/>
      <c r="F14" s="17"/>
      <c r="G14" s="17"/>
      <c r="H14" s="17"/>
      <c r="I14" s="17"/>
      <c r="J14" s="68" t="s">
        <v>115</v>
      </c>
      <c r="K14" s="41">
        <f>ROUND(IF(Assumptions!$C$28&gt;1,B14*(1+Assumptions!$C$25),0),0)</f>
        <v>975</v>
      </c>
      <c r="L14" s="38"/>
      <c r="M14" s="38"/>
      <c r="N14" s="38"/>
      <c r="O14" s="38"/>
      <c r="P14" s="38"/>
      <c r="Q14" s="38"/>
      <c r="R14" s="38"/>
      <c r="S14" s="50" t="s">
        <v>115</v>
      </c>
      <c r="T14" s="69">
        <f>ROUND(IF(Assumptions!$C$28&gt;2,K14*(1+Assumptions!$C$25),0),0)</f>
        <v>975</v>
      </c>
      <c r="U14" s="69"/>
      <c r="V14" s="69"/>
      <c r="W14" s="69"/>
      <c r="X14" s="69"/>
      <c r="Y14" s="69"/>
      <c r="Z14" s="69"/>
      <c r="AA14" s="69"/>
      <c r="AB14" s="50" t="s">
        <v>115</v>
      </c>
      <c r="AC14" s="69">
        <f>ROUND(IF(Assumptions!$C$28&gt;3,T14*(1+Assumptions!$C$25),0),0)</f>
        <v>975</v>
      </c>
      <c r="AD14" s="69"/>
      <c r="AE14" s="69"/>
      <c r="AF14" s="69"/>
      <c r="AG14" s="69"/>
      <c r="AH14" s="69"/>
      <c r="AI14" s="69"/>
      <c r="AJ14" s="69"/>
      <c r="AK14" s="50" t="s">
        <v>115</v>
      </c>
      <c r="AL14" s="69">
        <f>ROUND(IF(Assumptions!$C$28&gt;4,AC14*(1+Assumptions!$C$25),0),0)</f>
        <v>975</v>
      </c>
      <c r="AM14" s="69"/>
      <c r="AN14" s="69"/>
      <c r="AO14" s="69"/>
      <c r="AP14" s="69"/>
      <c r="AQ14" s="69"/>
      <c r="AR14" s="69"/>
      <c r="AS14" s="69"/>
      <c r="AT14" s="50" t="s">
        <v>115</v>
      </c>
      <c r="AU14" s="69">
        <f>ROUND(IF(Assumptions!$C$28&gt;5,AL14*(1+Assumptions!$C$25),0),0)</f>
        <v>975</v>
      </c>
      <c r="AV14" s="69"/>
      <c r="AW14" s="69"/>
      <c r="AX14" s="69"/>
      <c r="AY14" s="69"/>
      <c r="AZ14" s="69"/>
      <c r="BA14" s="69"/>
      <c r="BB14" s="69"/>
      <c r="BC14" s="50" t="s">
        <v>115</v>
      </c>
      <c r="BD14" s="69">
        <f>ROUND(IF(Assumptions!$C$28&gt;6,AU14*(1+Assumptions!$C$25),0),0)</f>
        <v>975</v>
      </c>
      <c r="BE14" s="69"/>
      <c r="BF14" s="69"/>
      <c r="BG14" s="69"/>
      <c r="BH14" s="69"/>
      <c r="BI14" s="69"/>
      <c r="BJ14" s="69"/>
      <c r="BK14" s="69"/>
      <c r="BL14" s="50" t="s">
        <v>115</v>
      </c>
      <c r="BM14" s="69">
        <f>ROUND(IF(Assumptions!$C$28&gt;7,BD14*(1+Assumptions!$C$25),0),0)</f>
        <v>975</v>
      </c>
      <c r="BN14" s="69"/>
      <c r="BO14" s="69"/>
      <c r="BP14" s="69"/>
      <c r="BQ14" s="69"/>
      <c r="BR14" s="69"/>
      <c r="BS14" s="69"/>
      <c r="BT14" s="69"/>
      <c r="BU14" s="50" t="s">
        <v>115</v>
      </c>
      <c r="BV14" s="69">
        <f>ROUND(IF(Assumptions!$C$28&gt;8,BM14*(1+Assumptions!$C$25),0),0)</f>
        <v>975</v>
      </c>
      <c r="BW14" s="69"/>
      <c r="BX14" s="69"/>
      <c r="BY14" s="69"/>
      <c r="BZ14" s="69"/>
      <c r="CA14" s="69"/>
      <c r="CB14" s="69"/>
      <c r="CC14" s="69"/>
      <c r="CD14" s="50" t="s">
        <v>115</v>
      </c>
      <c r="CE14" s="69">
        <f>ROUND(IF(Assumptions!$C$28&gt;9,BV14*(1+Assumptions!$C$25),0),0)</f>
        <v>975</v>
      </c>
      <c r="CF14" s="69"/>
      <c r="CG14" s="69"/>
      <c r="CH14" s="69"/>
      <c r="CI14" s="69"/>
      <c r="CJ14" s="69"/>
      <c r="CK14" s="69"/>
      <c r="CL14" s="69"/>
    </row>
    <row r="15" spans="1:90" ht="13.7" customHeight="1">
      <c r="A15" s="50" t="s">
        <v>116</v>
      </c>
      <c r="B15" s="41">
        <f>ROUND(IF(Assumptions!$C$28&gt;0,Assumptions!$C$20*(Assumptions!$C$21-(Assumptions!$C$21*Assumptions!$C$22)-Assumptions!$C$23),0),0)</f>
        <v>975</v>
      </c>
      <c r="C15" s="17"/>
      <c r="D15" s="17"/>
      <c r="E15" s="17"/>
      <c r="F15" s="17"/>
      <c r="G15" s="17"/>
      <c r="H15" s="17"/>
      <c r="I15" s="17"/>
      <c r="J15" s="68" t="s">
        <v>116</v>
      </c>
      <c r="K15" s="41">
        <f>ROUND(IF(Assumptions!$C$28&gt;1,B15*(1+Assumptions!$C$25),0),0)</f>
        <v>975</v>
      </c>
      <c r="L15" s="38"/>
      <c r="M15" s="38"/>
      <c r="N15" s="38"/>
      <c r="O15" s="38"/>
      <c r="P15" s="38"/>
      <c r="Q15" s="38"/>
      <c r="R15" s="38"/>
      <c r="S15" s="50" t="s">
        <v>116</v>
      </c>
      <c r="T15" s="69">
        <f>ROUND(IF(Assumptions!$C$28&gt;2,K15*(1+Assumptions!$C$25),0),0)</f>
        <v>975</v>
      </c>
      <c r="U15" s="69"/>
      <c r="V15" s="69"/>
      <c r="W15" s="69"/>
      <c r="X15" s="69"/>
      <c r="Y15" s="69"/>
      <c r="Z15" s="69"/>
      <c r="AA15" s="69"/>
      <c r="AB15" s="50" t="s">
        <v>116</v>
      </c>
      <c r="AC15" s="69">
        <f>ROUND(IF(Assumptions!$C$28&gt;3,T15*(1+Assumptions!$C$25),0),0)</f>
        <v>975</v>
      </c>
      <c r="AD15" s="69"/>
      <c r="AE15" s="69"/>
      <c r="AF15" s="69"/>
      <c r="AG15" s="69"/>
      <c r="AH15" s="69"/>
      <c r="AI15" s="69"/>
      <c r="AJ15" s="69"/>
      <c r="AK15" s="50" t="s">
        <v>116</v>
      </c>
      <c r="AL15" s="69">
        <f>ROUND(IF(Assumptions!$C$28&gt;4,AC15*(1+Assumptions!$C$25),0),0)</f>
        <v>975</v>
      </c>
      <c r="AM15" s="69"/>
      <c r="AN15" s="69"/>
      <c r="AO15" s="69"/>
      <c r="AP15" s="69"/>
      <c r="AQ15" s="69"/>
      <c r="AR15" s="69"/>
      <c r="AS15" s="69"/>
      <c r="AT15" s="50" t="s">
        <v>116</v>
      </c>
      <c r="AU15" s="69">
        <f>ROUND(IF(Assumptions!$C$28&gt;5,AL15*(1+Assumptions!$C$25),0),0)</f>
        <v>975</v>
      </c>
      <c r="AV15" s="69"/>
      <c r="AW15" s="69"/>
      <c r="AX15" s="69"/>
      <c r="AY15" s="69"/>
      <c r="AZ15" s="69"/>
      <c r="BA15" s="69"/>
      <c r="BB15" s="69"/>
      <c r="BC15" s="50" t="s">
        <v>116</v>
      </c>
      <c r="BD15" s="69">
        <f>ROUND(IF(Assumptions!$C$28&gt;6,AU15*(1+Assumptions!$C$25),0),0)</f>
        <v>975</v>
      </c>
      <c r="BE15" s="69"/>
      <c r="BF15" s="69"/>
      <c r="BG15" s="69"/>
      <c r="BH15" s="69"/>
      <c r="BI15" s="69"/>
      <c r="BJ15" s="69"/>
      <c r="BK15" s="69"/>
      <c r="BL15" s="50" t="s">
        <v>116</v>
      </c>
      <c r="BM15" s="69">
        <f>ROUND(IF(Assumptions!$C$28&gt;7,BD15*(1+Assumptions!$C$25),0),0)</f>
        <v>975</v>
      </c>
      <c r="BN15" s="69"/>
      <c r="BO15" s="69"/>
      <c r="BP15" s="69"/>
      <c r="BQ15" s="69"/>
      <c r="BR15" s="69"/>
      <c r="BS15" s="69"/>
      <c r="BT15" s="69"/>
      <c r="BU15" s="50" t="s">
        <v>116</v>
      </c>
      <c r="BV15" s="69">
        <f>ROUND(IF(Assumptions!$C$28&gt;8,BM15*(1+Assumptions!$C$25),0),0)</f>
        <v>975</v>
      </c>
      <c r="BW15" s="69"/>
      <c r="BX15" s="69"/>
      <c r="BY15" s="69"/>
      <c r="BZ15" s="69"/>
      <c r="CA15" s="69"/>
      <c r="CB15" s="69"/>
      <c r="CC15" s="69"/>
      <c r="CD15" s="50" t="s">
        <v>116</v>
      </c>
      <c r="CE15" s="69">
        <f>ROUND(IF(Assumptions!$C$28&gt;9,BV15*(1+Assumptions!$C$25),0),0)</f>
        <v>975</v>
      </c>
      <c r="CF15" s="69"/>
      <c r="CG15" s="69"/>
      <c r="CH15" s="69"/>
      <c r="CI15" s="69"/>
      <c r="CJ15" s="69"/>
      <c r="CK15" s="69"/>
      <c r="CL15" s="69"/>
    </row>
    <row r="16" spans="1:90" ht="13.7" customHeight="1">
      <c r="A16" s="50" t="s">
        <v>117</v>
      </c>
      <c r="B16" s="41">
        <f>ROUND(IF(Assumptions!$C$28&gt;0,Assumptions!$C$20*(Assumptions!$C$21-(Assumptions!$C$21*Assumptions!$C$22)-Assumptions!$C$23),0),0)</f>
        <v>975</v>
      </c>
      <c r="C16" s="17"/>
      <c r="D16" s="17"/>
      <c r="E16" s="17"/>
      <c r="F16" s="17"/>
      <c r="G16" s="17"/>
      <c r="H16" s="17"/>
      <c r="I16" s="17"/>
      <c r="J16" s="68" t="s">
        <v>117</v>
      </c>
      <c r="K16" s="41">
        <f>ROUND(IF(Assumptions!$C$28&gt;1,B16*(1+Assumptions!$C$25),0),0)</f>
        <v>975</v>
      </c>
      <c r="L16" s="38"/>
      <c r="M16" s="38"/>
      <c r="N16" s="38"/>
      <c r="O16" s="38"/>
      <c r="P16" s="38"/>
      <c r="Q16" s="38"/>
      <c r="R16" s="38"/>
      <c r="S16" s="50" t="s">
        <v>117</v>
      </c>
      <c r="T16" s="69">
        <f>ROUND(IF(Assumptions!$C$28&gt;2,K16*(1+Assumptions!$C$25),0),0)</f>
        <v>975</v>
      </c>
      <c r="U16" s="69"/>
      <c r="V16" s="69"/>
      <c r="W16" s="69"/>
      <c r="X16" s="69"/>
      <c r="Y16" s="69"/>
      <c r="Z16" s="69"/>
      <c r="AA16" s="69"/>
      <c r="AB16" s="50" t="s">
        <v>117</v>
      </c>
      <c r="AC16" s="69">
        <f>ROUND(IF(Assumptions!$C$28&gt;3,T16*(1+Assumptions!$C$25),0),0)</f>
        <v>975</v>
      </c>
      <c r="AD16" s="69"/>
      <c r="AE16" s="69"/>
      <c r="AF16" s="69"/>
      <c r="AG16" s="69"/>
      <c r="AH16" s="69"/>
      <c r="AI16" s="69"/>
      <c r="AJ16" s="69"/>
      <c r="AK16" s="50" t="s">
        <v>117</v>
      </c>
      <c r="AL16" s="69">
        <f>ROUND(IF(Assumptions!$C$28&gt;4,AC16*(1+Assumptions!$C$25),0),0)</f>
        <v>975</v>
      </c>
      <c r="AM16" s="69"/>
      <c r="AN16" s="69"/>
      <c r="AO16" s="69"/>
      <c r="AP16" s="69"/>
      <c r="AQ16" s="69"/>
      <c r="AR16" s="69"/>
      <c r="AS16" s="69"/>
      <c r="AT16" s="50" t="s">
        <v>117</v>
      </c>
      <c r="AU16" s="69">
        <f>ROUND(IF(Assumptions!$C$28&gt;5,AL16*(1+Assumptions!$C$25),0),0)</f>
        <v>975</v>
      </c>
      <c r="AV16" s="69"/>
      <c r="AW16" s="69"/>
      <c r="AX16" s="69"/>
      <c r="AY16" s="69"/>
      <c r="AZ16" s="69"/>
      <c r="BA16" s="69"/>
      <c r="BB16" s="69"/>
      <c r="BC16" s="50" t="s">
        <v>117</v>
      </c>
      <c r="BD16" s="69">
        <f>ROUND(IF(Assumptions!$C$28&gt;6,AU16*(1+Assumptions!$C$25),0),0)</f>
        <v>975</v>
      </c>
      <c r="BE16" s="69"/>
      <c r="BF16" s="69"/>
      <c r="BG16" s="69"/>
      <c r="BH16" s="69"/>
      <c r="BI16" s="69"/>
      <c r="BJ16" s="69"/>
      <c r="BK16" s="69"/>
      <c r="BL16" s="50" t="s">
        <v>117</v>
      </c>
      <c r="BM16" s="69">
        <f>ROUND(IF(Assumptions!$C$28&gt;7,BD16*(1+Assumptions!$C$25),0),0)</f>
        <v>975</v>
      </c>
      <c r="BN16" s="69"/>
      <c r="BO16" s="69"/>
      <c r="BP16" s="69"/>
      <c r="BQ16" s="69"/>
      <c r="BR16" s="69"/>
      <c r="BS16" s="69"/>
      <c r="BT16" s="69"/>
      <c r="BU16" s="50" t="s">
        <v>117</v>
      </c>
      <c r="BV16" s="69">
        <f>ROUND(IF(Assumptions!$C$28&gt;8,BM16*(1+Assumptions!$C$25),0),0)</f>
        <v>975</v>
      </c>
      <c r="BW16" s="69"/>
      <c r="BX16" s="69"/>
      <c r="BY16" s="69"/>
      <c r="BZ16" s="69"/>
      <c r="CA16" s="69"/>
      <c r="CB16" s="69"/>
      <c r="CC16" s="69"/>
      <c r="CD16" s="50" t="s">
        <v>117</v>
      </c>
      <c r="CE16" s="69">
        <f>ROUND(IF(Assumptions!$C$28&gt;9,BV16*(1+Assumptions!$C$25),0),0)</f>
        <v>975</v>
      </c>
      <c r="CF16" s="69"/>
      <c r="CG16" s="69"/>
      <c r="CH16" s="69"/>
      <c r="CI16" s="69"/>
      <c r="CJ16" s="69"/>
      <c r="CK16" s="69"/>
      <c r="CL16" s="69"/>
    </row>
    <row r="17" spans="1:90" ht="13.7" customHeight="1">
      <c r="A17" s="50" t="s">
        <v>118</v>
      </c>
      <c r="B17" s="41">
        <f>ROUND(IF(Assumptions!$C$28&gt;0,Assumptions!$C$20*(Assumptions!$C$21-(Assumptions!$C$21*Assumptions!$C$22)-Assumptions!$C$23),0),0)</f>
        <v>975</v>
      </c>
      <c r="C17" s="17"/>
      <c r="D17" s="17"/>
      <c r="E17" s="17"/>
      <c r="F17" s="17"/>
      <c r="G17" s="17"/>
      <c r="H17" s="17"/>
      <c r="I17" s="17"/>
      <c r="J17" s="68" t="s">
        <v>118</v>
      </c>
      <c r="K17" s="41">
        <f>ROUND(IF(Assumptions!$C$28&gt;1,B17*(1+Assumptions!$C$25),0),0)</f>
        <v>975</v>
      </c>
      <c r="L17" s="38"/>
      <c r="M17" s="38"/>
      <c r="N17" s="38"/>
      <c r="O17" s="38"/>
      <c r="P17" s="38"/>
      <c r="Q17" s="38"/>
      <c r="R17" s="38"/>
      <c r="S17" s="50" t="s">
        <v>118</v>
      </c>
      <c r="T17" s="69">
        <f>ROUND(IF(Assumptions!$C$28&gt;2,K17*(1+Assumptions!$C$25),0),0)</f>
        <v>975</v>
      </c>
      <c r="U17" s="69"/>
      <c r="V17" s="69"/>
      <c r="W17" s="69"/>
      <c r="X17" s="69"/>
      <c r="Y17" s="69"/>
      <c r="Z17" s="69"/>
      <c r="AA17" s="69"/>
      <c r="AB17" s="50" t="s">
        <v>118</v>
      </c>
      <c r="AC17" s="69">
        <f>ROUND(IF(Assumptions!$C$28&gt;3,T17*(1+Assumptions!$C$25),0),0)</f>
        <v>975</v>
      </c>
      <c r="AD17" s="69"/>
      <c r="AE17" s="69"/>
      <c r="AF17" s="69"/>
      <c r="AG17" s="69"/>
      <c r="AH17" s="69"/>
      <c r="AI17" s="69"/>
      <c r="AJ17" s="69"/>
      <c r="AK17" s="50" t="s">
        <v>118</v>
      </c>
      <c r="AL17" s="69">
        <f>ROUND(IF(Assumptions!$C$28&gt;4,AC17*(1+Assumptions!$C$25),0),0)</f>
        <v>975</v>
      </c>
      <c r="AM17" s="69"/>
      <c r="AN17" s="69"/>
      <c r="AO17" s="69"/>
      <c r="AP17" s="69"/>
      <c r="AQ17" s="69"/>
      <c r="AR17" s="69"/>
      <c r="AS17" s="69"/>
      <c r="AT17" s="50" t="s">
        <v>118</v>
      </c>
      <c r="AU17" s="69">
        <f>ROUND(IF(Assumptions!$C$28&gt;5,AL17*(1+Assumptions!$C$25),0),0)</f>
        <v>975</v>
      </c>
      <c r="AV17" s="69"/>
      <c r="AW17" s="69"/>
      <c r="AX17" s="69"/>
      <c r="AY17" s="69"/>
      <c r="AZ17" s="69"/>
      <c r="BA17" s="69"/>
      <c r="BB17" s="69"/>
      <c r="BC17" s="50" t="s">
        <v>118</v>
      </c>
      <c r="BD17" s="69">
        <f>ROUND(IF(Assumptions!$C$28&gt;6,AU17*(1+Assumptions!$C$25),0),0)</f>
        <v>975</v>
      </c>
      <c r="BE17" s="69"/>
      <c r="BF17" s="69"/>
      <c r="BG17" s="69"/>
      <c r="BH17" s="69"/>
      <c r="BI17" s="69"/>
      <c r="BJ17" s="69"/>
      <c r="BK17" s="69"/>
      <c r="BL17" s="50" t="s">
        <v>118</v>
      </c>
      <c r="BM17" s="69">
        <f>ROUND(IF(Assumptions!$C$28&gt;7,BD17*(1+Assumptions!$C$25),0),0)</f>
        <v>975</v>
      </c>
      <c r="BN17" s="69"/>
      <c r="BO17" s="69"/>
      <c r="BP17" s="69"/>
      <c r="BQ17" s="69"/>
      <c r="BR17" s="69"/>
      <c r="BS17" s="69"/>
      <c r="BT17" s="69"/>
      <c r="BU17" s="50" t="s">
        <v>118</v>
      </c>
      <c r="BV17" s="69">
        <f>ROUND(IF(Assumptions!$C$28&gt;8,BM17*(1+Assumptions!$C$25),0),0)</f>
        <v>975</v>
      </c>
      <c r="BW17" s="69"/>
      <c r="BX17" s="69"/>
      <c r="BY17" s="69"/>
      <c r="BZ17" s="69"/>
      <c r="CA17" s="69"/>
      <c r="CB17" s="69"/>
      <c r="CC17" s="69"/>
      <c r="CD17" s="50" t="s">
        <v>118</v>
      </c>
      <c r="CE17" s="69">
        <f>ROUND(IF(Assumptions!$C$28&gt;9,BV17*(1+Assumptions!$C$25),0),0)</f>
        <v>975</v>
      </c>
      <c r="CF17" s="69"/>
      <c r="CG17" s="69"/>
      <c r="CH17" s="69"/>
      <c r="CI17" s="69"/>
      <c r="CJ17" s="69"/>
      <c r="CK17" s="69"/>
      <c r="CL17" s="69"/>
    </row>
    <row r="18" spans="1:90" ht="13.7" customHeight="1">
      <c r="A18" s="50" t="s">
        <v>119</v>
      </c>
      <c r="B18" s="41">
        <f>ROUND(IF(Assumptions!$C$28&gt;0,Assumptions!$C$20*(Assumptions!$C$21-(Assumptions!$C$21*Assumptions!$C$22)-Assumptions!$C$23),0),0)</f>
        <v>975</v>
      </c>
      <c r="C18" s="17"/>
      <c r="D18" s="17"/>
      <c r="E18" s="17"/>
      <c r="F18" s="17"/>
      <c r="G18" s="17"/>
      <c r="H18" s="17"/>
      <c r="I18" s="17"/>
      <c r="J18" s="68" t="s">
        <v>119</v>
      </c>
      <c r="K18" s="41">
        <f>ROUND(IF(Assumptions!$C$28&gt;1,B18*(1+Assumptions!$C$25),0),0)</f>
        <v>975</v>
      </c>
      <c r="L18" s="38"/>
      <c r="M18" s="38"/>
      <c r="N18" s="38"/>
      <c r="O18" s="38"/>
      <c r="P18" s="38"/>
      <c r="Q18" s="38"/>
      <c r="R18" s="38"/>
      <c r="S18" s="50" t="s">
        <v>119</v>
      </c>
      <c r="T18" s="69">
        <f>ROUND(IF(Assumptions!$C$28&gt;2,K18*(1+Assumptions!$C$25),0),0)</f>
        <v>975</v>
      </c>
      <c r="U18" s="69"/>
      <c r="V18" s="69"/>
      <c r="W18" s="69"/>
      <c r="X18" s="69"/>
      <c r="Y18" s="69"/>
      <c r="Z18" s="69"/>
      <c r="AA18" s="69"/>
      <c r="AB18" s="50" t="s">
        <v>119</v>
      </c>
      <c r="AC18" s="69">
        <f>ROUND(IF(Assumptions!$C$28&gt;3,T18*(1+Assumptions!$C$25),0),0)</f>
        <v>975</v>
      </c>
      <c r="AD18" s="69"/>
      <c r="AE18" s="69"/>
      <c r="AF18" s="69"/>
      <c r="AG18" s="69"/>
      <c r="AH18" s="69"/>
      <c r="AI18" s="69"/>
      <c r="AJ18" s="69"/>
      <c r="AK18" s="50" t="s">
        <v>119</v>
      </c>
      <c r="AL18" s="69">
        <f>ROUND(IF(Assumptions!$C$28&gt;4,AC18*(1+Assumptions!$C$25),0),0)</f>
        <v>975</v>
      </c>
      <c r="AM18" s="69"/>
      <c r="AN18" s="69"/>
      <c r="AO18" s="69"/>
      <c r="AP18" s="69"/>
      <c r="AQ18" s="69"/>
      <c r="AR18" s="69"/>
      <c r="AS18" s="69"/>
      <c r="AT18" s="50" t="s">
        <v>119</v>
      </c>
      <c r="AU18" s="69">
        <f>ROUND(IF(Assumptions!$C$28&gt;5,AL18*(1+Assumptions!$C$25),0),0)</f>
        <v>975</v>
      </c>
      <c r="AV18" s="69"/>
      <c r="AW18" s="69"/>
      <c r="AX18" s="69"/>
      <c r="AY18" s="69"/>
      <c r="AZ18" s="69"/>
      <c r="BA18" s="69"/>
      <c r="BB18" s="69"/>
      <c r="BC18" s="50" t="s">
        <v>119</v>
      </c>
      <c r="BD18" s="69">
        <f>ROUND(IF(Assumptions!$C$28&gt;6,AU18*(1+Assumptions!$C$25),0),0)</f>
        <v>975</v>
      </c>
      <c r="BE18" s="69"/>
      <c r="BF18" s="69"/>
      <c r="BG18" s="69"/>
      <c r="BH18" s="69"/>
      <c r="BI18" s="69"/>
      <c r="BJ18" s="69"/>
      <c r="BK18" s="69"/>
      <c r="BL18" s="50" t="s">
        <v>119</v>
      </c>
      <c r="BM18" s="69">
        <f>ROUND(IF(Assumptions!$C$28&gt;7,BD18*(1+Assumptions!$C$25),0),0)</f>
        <v>975</v>
      </c>
      <c r="BN18" s="69"/>
      <c r="BO18" s="69"/>
      <c r="BP18" s="69"/>
      <c r="BQ18" s="69"/>
      <c r="BR18" s="69"/>
      <c r="BS18" s="69"/>
      <c r="BT18" s="69"/>
      <c r="BU18" s="50" t="s">
        <v>119</v>
      </c>
      <c r="BV18" s="69">
        <f>ROUND(IF(Assumptions!$C$28&gt;8,BM18*(1+Assumptions!$C$25),0),0)</f>
        <v>975</v>
      </c>
      <c r="BW18" s="69"/>
      <c r="BX18" s="69"/>
      <c r="BY18" s="69"/>
      <c r="BZ18" s="69"/>
      <c r="CA18" s="69"/>
      <c r="CB18" s="69"/>
      <c r="CC18" s="69"/>
      <c r="CD18" s="50" t="s">
        <v>119</v>
      </c>
      <c r="CE18" s="69">
        <f>ROUND(IF(Assumptions!$C$28&gt;9,BV18*(1+Assumptions!$C$25),0),0)</f>
        <v>975</v>
      </c>
      <c r="CF18" s="69"/>
      <c r="CG18" s="69"/>
      <c r="CH18" s="69"/>
      <c r="CI18" s="69"/>
      <c r="CJ18" s="69"/>
      <c r="CK18" s="69"/>
      <c r="CL18" s="69"/>
    </row>
    <row r="19" spans="1:90" ht="13.7" customHeight="1">
      <c r="A19" s="50" t="s">
        <v>120</v>
      </c>
      <c r="B19" s="41">
        <f>ROUND(IF(Assumptions!$C$28&gt;0,Assumptions!$C$20*(Assumptions!$C$21-(Assumptions!$C$21*Assumptions!$C$22)-Assumptions!$C$23),0),0)</f>
        <v>975</v>
      </c>
      <c r="C19" s="17"/>
      <c r="D19" s="17"/>
      <c r="E19" s="17"/>
      <c r="F19" s="17"/>
      <c r="G19" s="17"/>
      <c r="H19" s="17"/>
      <c r="I19" s="17"/>
      <c r="J19" s="68" t="s">
        <v>120</v>
      </c>
      <c r="K19" s="41">
        <f>ROUND(IF(Assumptions!$C$28&gt;1,B19*(1+Assumptions!$C$25),0),0)</f>
        <v>975</v>
      </c>
      <c r="L19" s="38"/>
      <c r="M19" s="38"/>
      <c r="N19" s="38"/>
      <c r="O19" s="38"/>
      <c r="P19" s="38"/>
      <c r="Q19" s="38"/>
      <c r="R19" s="38"/>
      <c r="S19" s="50" t="s">
        <v>120</v>
      </c>
      <c r="T19" s="69">
        <f>ROUND(IF(Assumptions!$C$28&gt;2,K19*(1+Assumptions!$C$25),0),0)</f>
        <v>975</v>
      </c>
      <c r="U19" s="69"/>
      <c r="V19" s="69"/>
      <c r="W19" s="69"/>
      <c r="X19" s="69"/>
      <c r="Y19" s="69"/>
      <c r="Z19" s="69"/>
      <c r="AA19" s="69"/>
      <c r="AB19" s="50" t="s">
        <v>120</v>
      </c>
      <c r="AC19" s="69">
        <f>ROUND(IF(Assumptions!$C$28&gt;3,T19*(1+Assumptions!$C$25),0),0)</f>
        <v>975</v>
      </c>
      <c r="AD19" s="69"/>
      <c r="AE19" s="69"/>
      <c r="AF19" s="69"/>
      <c r="AG19" s="69"/>
      <c r="AH19" s="69"/>
      <c r="AI19" s="69"/>
      <c r="AJ19" s="69"/>
      <c r="AK19" s="50" t="s">
        <v>120</v>
      </c>
      <c r="AL19" s="69">
        <f>ROUND(IF(Assumptions!$C$28&gt;4,AC19*(1+Assumptions!$C$25),0),0)</f>
        <v>975</v>
      </c>
      <c r="AM19" s="69"/>
      <c r="AN19" s="69"/>
      <c r="AO19" s="69"/>
      <c r="AP19" s="69"/>
      <c r="AQ19" s="69"/>
      <c r="AR19" s="69"/>
      <c r="AS19" s="69"/>
      <c r="AT19" s="50" t="s">
        <v>120</v>
      </c>
      <c r="AU19" s="69">
        <f>ROUND(IF(Assumptions!$C$28&gt;5,AL19*(1+Assumptions!$C$25),0),0)</f>
        <v>975</v>
      </c>
      <c r="AV19" s="69"/>
      <c r="AW19" s="69"/>
      <c r="AX19" s="69"/>
      <c r="AY19" s="69"/>
      <c r="AZ19" s="69"/>
      <c r="BA19" s="69"/>
      <c r="BB19" s="69"/>
      <c r="BC19" s="50" t="s">
        <v>120</v>
      </c>
      <c r="BD19" s="69">
        <f>ROUND(IF(Assumptions!$C$28&gt;6,AU19*(1+Assumptions!$C$25),0),0)</f>
        <v>975</v>
      </c>
      <c r="BE19" s="69"/>
      <c r="BF19" s="69"/>
      <c r="BG19" s="69"/>
      <c r="BH19" s="69"/>
      <c r="BI19" s="69"/>
      <c r="BJ19" s="69"/>
      <c r="BK19" s="69"/>
      <c r="BL19" s="50" t="s">
        <v>120</v>
      </c>
      <c r="BM19" s="69">
        <f>ROUND(IF(Assumptions!$C$28&gt;7,BD19*(1+Assumptions!$C$25),0),0)</f>
        <v>975</v>
      </c>
      <c r="BN19" s="69"/>
      <c r="BO19" s="69"/>
      <c r="BP19" s="69"/>
      <c r="BQ19" s="69"/>
      <c r="BR19" s="69"/>
      <c r="BS19" s="69"/>
      <c r="BT19" s="69"/>
      <c r="BU19" s="50" t="s">
        <v>120</v>
      </c>
      <c r="BV19" s="69">
        <f>ROUND(IF(Assumptions!$C$28&gt;8,BM19*(1+Assumptions!$C$25),0),0)</f>
        <v>975</v>
      </c>
      <c r="BW19" s="69"/>
      <c r="BX19" s="69"/>
      <c r="BY19" s="69"/>
      <c r="BZ19" s="69"/>
      <c r="CA19" s="69"/>
      <c r="CB19" s="69"/>
      <c r="CC19" s="69"/>
      <c r="CD19" s="50" t="s">
        <v>120</v>
      </c>
      <c r="CE19" s="69">
        <f>ROUND(IF(Assumptions!$C$28&gt;9,BV19*(1+Assumptions!$C$25),0),0)</f>
        <v>975</v>
      </c>
      <c r="CF19" s="69"/>
      <c r="CG19" s="69"/>
      <c r="CH19" s="69"/>
      <c r="CI19" s="69"/>
      <c r="CJ19" s="69"/>
      <c r="CK19" s="69"/>
      <c r="CL19" s="69"/>
    </row>
    <row r="20" spans="1:90" ht="13.7" customHeight="1">
      <c r="A20" s="38"/>
      <c r="B20" s="41">
        <f>SUM(B8:B19)</f>
        <v>11700</v>
      </c>
      <c r="C20" s="17"/>
      <c r="D20" s="17"/>
      <c r="E20" s="17"/>
      <c r="F20" s="17"/>
      <c r="G20" s="17"/>
      <c r="H20" s="17"/>
      <c r="I20" s="17"/>
      <c r="J20" s="17"/>
      <c r="K20" s="41">
        <f>SUM(K8:K19)</f>
        <v>11700</v>
      </c>
      <c r="L20" s="38"/>
      <c r="M20" s="38"/>
      <c r="N20" s="38"/>
      <c r="O20" s="38"/>
      <c r="P20" s="38"/>
      <c r="Q20" s="38"/>
      <c r="R20" s="38"/>
      <c r="S20" s="38"/>
      <c r="T20" s="69">
        <f>SUM(T8:T19)</f>
        <v>11700</v>
      </c>
      <c r="U20" s="38"/>
      <c r="V20" s="38"/>
      <c r="W20" s="38"/>
      <c r="X20" s="38"/>
      <c r="Y20" s="38"/>
      <c r="Z20" s="38"/>
      <c r="AA20" s="38"/>
      <c r="AB20" s="38"/>
      <c r="AC20" s="69">
        <f>SUM(AC8:AC19)</f>
        <v>11700</v>
      </c>
      <c r="AD20" s="38"/>
      <c r="AE20" s="38"/>
      <c r="AF20" s="38"/>
      <c r="AG20" s="38"/>
      <c r="AH20" s="38"/>
      <c r="AI20" s="38"/>
      <c r="AJ20" s="38"/>
      <c r="AK20" s="38"/>
      <c r="AL20" s="69">
        <f>SUM(AL8:AL19)</f>
        <v>11700</v>
      </c>
      <c r="AM20" s="38"/>
      <c r="AN20" s="69"/>
      <c r="AO20" s="38"/>
      <c r="AP20" s="38"/>
      <c r="AQ20" s="38"/>
      <c r="AR20" s="38"/>
      <c r="AS20" s="38"/>
      <c r="AT20" s="38"/>
      <c r="AU20" s="69">
        <f>SUM(AU8:AU19)</f>
        <v>11700</v>
      </c>
      <c r="AV20" s="38"/>
      <c r="AW20" s="38"/>
      <c r="AX20" s="38"/>
      <c r="AY20" s="38"/>
      <c r="AZ20" s="38"/>
      <c r="BA20" s="38"/>
      <c r="BB20" s="38"/>
      <c r="BC20" s="38"/>
      <c r="BD20" s="69">
        <f>SUM(BD8:BD19)</f>
        <v>11700</v>
      </c>
      <c r="BE20" s="38"/>
      <c r="BF20" s="38"/>
      <c r="BG20" s="38"/>
      <c r="BH20" s="38"/>
      <c r="BI20" s="38"/>
      <c r="BJ20" s="38"/>
      <c r="BK20" s="38"/>
      <c r="BL20" s="38"/>
      <c r="BM20" s="69">
        <f>SUM(BM8:BM19)</f>
        <v>11700</v>
      </c>
      <c r="BN20" s="38"/>
      <c r="BO20" s="38"/>
      <c r="BP20" s="38"/>
      <c r="BQ20" s="38"/>
      <c r="BR20" s="38"/>
      <c r="BS20" s="38"/>
      <c r="BT20" s="38"/>
      <c r="BU20" s="38"/>
      <c r="BV20" s="69">
        <f>SUM(BV8:BV19)</f>
        <v>11700</v>
      </c>
      <c r="BW20" s="38"/>
      <c r="BX20" s="38"/>
      <c r="BY20" s="38"/>
      <c r="BZ20" s="38"/>
      <c r="CA20" s="38"/>
      <c r="CB20" s="38"/>
      <c r="CC20" s="38"/>
      <c r="CD20" s="38"/>
      <c r="CE20" s="69">
        <f>SUM(CE8:CE19)</f>
        <v>11700</v>
      </c>
      <c r="CF20" s="38"/>
      <c r="CG20" s="38"/>
      <c r="CH20" s="38"/>
      <c r="CI20" s="38"/>
      <c r="CJ20" s="38"/>
      <c r="CK20" s="38"/>
      <c r="CL20" s="38"/>
    </row>
    <row r="21" spans="1:90" ht="13.7" customHeight="1">
      <c r="A21" s="50" t="str">
        <f t="shared" ref="A21:A32" si="0">A8</f>
        <v>Jan</v>
      </c>
      <c r="B21" s="41">
        <f>IF(Assumptions!$C$27&gt;12,12,Assumptions!$C$27)</f>
        <v>12</v>
      </c>
      <c r="C21" s="41">
        <f>IF(Assumptions!$C$27&gt;B21+12,B21+12,Assumptions!$C$27)</f>
        <v>24</v>
      </c>
      <c r="D21" s="41">
        <f>IF(Assumptions!$C$27&gt;C21+12,C21+12,Assumptions!$C$27)</f>
        <v>36</v>
      </c>
      <c r="E21" s="41">
        <f>IF(Assumptions!$C$27&gt;D21+12,D21+12,Assumptions!$C$27)</f>
        <v>48</v>
      </c>
      <c r="F21" s="41">
        <f>IF(Assumptions!$C$27&gt;E21+12,E21+12,Assumptions!$C$27)</f>
        <v>60</v>
      </c>
      <c r="G21" s="41">
        <f>IF(Assumptions!$C$27&gt;F21+12,F21+12,Assumptions!$C$27)</f>
        <v>60</v>
      </c>
      <c r="H21" s="41">
        <f>IF(Assumptions!$C$27&gt;G21+12,G21+12,Assumptions!$C$27)</f>
        <v>60</v>
      </c>
      <c r="I21" s="41">
        <f>IF(Assumptions!$C$27&gt;H21+12,H21+12,Assumptions!$C$27)</f>
        <v>60</v>
      </c>
      <c r="J21" s="68" t="str">
        <f t="shared" ref="J21:J32" si="1">J8</f>
        <v>Jan</v>
      </c>
      <c r="K21" s="41">
        <f>IF(Assumptions!$C$27&gt;12,12,Assumptions!$C$27)</f>
        <v>12</v>
      </c>
      <c r="L21" s="69">
        <f>IF(Assumptions!$C$27&gt;K21+12,K21+12,Assumptions!$C$27)</f>
        <v>24</v>
      </c>
      <c r="M21" s="69">
        <f>IF(Assumptions!$C$27&gt;L21+12,L21+12,Assumptions!$C$27)</f>
        <v>36</v>
      </c>
      <c r="N21" s="69">
        <f>IF(Assumptions!$C$27&gt;M21+12,M21+12,Assumptions!$C$27)</f>
        <v>48</v>
      </c>
      <c r="O21" s="69">
        <f>IF(Assumptions!$C$27&gt;N21+12,N21+12,Assumptions!$C$27)</f>
        <v>60</v>
      </c>
      <c r="P21" s="69">
        <f>IF(Assumptions!$C$27&gt;O21+12,O21+12,Assumptions!$C$27)</f>
        <v>60</v>
      </c>
      <c r="Q21" s="69">
        <f>IF(Assumptions!$C$27&gt;P21+12,P21+12,Assumptions!$C$27)</f>
        <v>60</v>
      </c>
      <c r="R21" s="69">
        <f>IF(Assumptions!$C$27&gt;Q21+12,Q21+12,Assumptions!$C$27)</f>
        <v>60</v>
      </c>
      <c r="S21" s="50" t="str">
        <f t="shared" ref="S21:S32" si="2">S8</f>
        <v>Jan</v>
      </c>
      <c r="T21" s="69">
        <f>IF(Assumptions!$C$27&gt;12,12,Assumptions!$C$27)</f>
        <v>12</v>
      </c>
      <c r="U21" s="69">
        <f>IF(Assumptions!$C$27&gt;T21+12,T21+12,Assumptions!$C$27)</f>
        <v>24</v>
      </c>
      <c r="V21" s="69">
        <f>IF(Assumptions!$C$27&gt;U21+12,U21+12,Assumptions!$C$27)</f>
        <v>36</v>
      </c>
      <c r="W21" s="69">
        <f>IF(Assumptions!$C$27&gt;V21+12,V21+12,Assumptions!$C$27)</f>
        <v>48</v>
      </c>
      <c r="X21" s="69">
        <f>IF(Assumptions!$C$27&gt;W21+12,W21+12,Assumptions!$C$27)</f>
        <v>60</v>
      </c>
      <c r="Y21" s="69">
        <f>IF(Assumptions!$C$27&gt;X21+12,X21+12,Assumptions!$C$27)</f>
        <v>60</v>
      </c>
      <c r="Z21" s="69">
        <f>IF(Assumptions!$C$27&gt;Y21+12,Y21+12,Assumptions!$C$27)</f>
        <v>60</v>
      </c>
      <c r="AA21" s="69">
        <f>IF(Assumptions!$C$27&gt;Z21+12,Z21+12,Assumptions!$C$27)</f>
        <v>60</v>
      </c>
      <c r="AB21" s="50" t="str">
        <f t="shared" ref="AB21:AB32" si="3">AB8</f>
        <v>Jan</v>
      </c>
      <c r="AC21" s="69">
        <f>IF(Assumptions!$C$27&gt;12,12,Assumptions!$C$27)</f>
        <v>12</v>
      </c>
      <c r="AD21" s="69">
        <f>IF(Assumptions!$C$27&gt;AC21+12,AC21+12,Assumptions!$C$27)</f>
        <v>24</v>
      </c>
      <c r="AE21" s="69">
        <f>IF(Assumptions!$C$27&gt;AD21+12,AD21+12,Assumptions!$C$27)</f>
        <v>36</v>
      </c>
      <c r="AF21" s="69">
        <f>IF(Assumptions!$C$27&gt;AE21+12,AE21+12,Assumptions!$C$27)</f>
        <v>48</v>
      </c>
      <c r="AG21" s="69">
        <f>IF(Assumptions!$C$27&gt;AF21+12,AF21+12,Assumptions!$C$27)</f>
        <v>60</v>
      </c>
      <c r="AH21" s="69">
        <f>IF(Assumptions!$C$27&gt;AG21+12,AG21+12,Assumptions!$C$27)</f>
        <v>60</v>
      </c>
      <c r="AI21" s="69">
        <f>IF(Assumptions!$C$27&gt;AH21+12,AH21+12,Assumptions!$C$27)</f>
        <v>60</v>
      </c>
      <c r="AJ21" s="69">
        <f>IF(Assumptions!$C$27&gt;AI21+12,AI21+12,Assumptions!$C$27)</f>
        <v>60</v>
      </c>
      <c r="AK21" s="50" t="str">
        <f t="shared" ref="AK21:AK32" si="4">AK8</f>
        <v>Jan</v>
      </c>
      <c r="AL21" s="69">
        <f>IF(Assumptions!$C$27&gt;12,12,Assumptions!$C$27)</f>
        <v>12</v>
      </c>
      <c r="AM21" s="69">
        <f>IF(Assumptions!$C$27&gt;AL21+12,AL21+12,Assumptions!$C$27)</f>
        <v>24</v>
      </c>
      <c r="AN21" s="69">
        <f>IF(Assumptions!$C$27&gt;AM21+12,AM21+12,Assumptions!$C$27)</f>
        <v>36</v>
      </c>
      <c r="AO21" s="69">
        <f>IF(Assumptions!$C$27&gt;AN21+12,AN21+12,Assumptions!$C$27)</f>
        <v>48</v>
      </c>
      <c r="AP21" s="69">
        <f>IF(Assumptions!$C$27&gt;AO21+12,AO21+12,Assumptions!$C$27)</f>
        <v>60</v>
      </c>
      <c r="AQ21" s="69">
        <f>IF(Assumptions!$C$27&gt;AP21+12,AP21+12,Assumptions!$C$27)</f>
        <v>60</v>
      </c>
      <c r="AR21" s="69">
        <f>IF(Assumptions!$C$27&gt;AQ21+12,AQ21+12,Assumptions!$C$27)</f>
        <v>60</v>
      </c>
      <c r="AS21" s="69">
        <f>IF(Assumptions!$C$27&gt;AR21+12,AR21+12,Assumptions!$C$27)</f>
        <v>60</v>
      </c>
      <c r="AT21" s="50" t="str">
        <f t="shared" ref="AT21:AT32" si="5">AT8</f>
        <v>Jan</v>
      </c>
      <c r="AU21" s="69">
        <f>IF(Assumptions!$C$27&gt;12,12,Assumptions!$C$27)</f>
        <v>12</v>
      </c>
      <c r="AV21" s="69">
        <f>IF(Assumptions!$C$27&gt;AU21+12,AU21+12,Assumptions!$C$27)</f>
        <v>24</v>
      </c>
      <c r="AW21" s="69">
        <f>IF(Assumptions!$C$27&gt;AV21+12,AV21+12,Assumptions!$C$27)</f>
        <v>36</v>
      </c>
      <c r="AX21" s="69">
        <f>IF(Assumptions!$C$27&gt;AW21+12,AW21+12,Assumptions!$C$27)</f>
        <v>48</v>
      </c>
      <c r="AY21" s="69">
        <f>IF(Assumptions!$C$27&gt;AX21+12,AX21+12,Assumptions!$C$27)</f>
        <v>60</v>
      </c>
      <c r="AZ21" s="69">
        <f>IF(Assumptions!$C$27&gt;AY21+12,AY21+12,Assumptions!$C$27)</f>
        <v>60</v>
      </c>
      <c r="BA21" s="69">
        <f>IF(Assumptions!$C$27&gt;AZ21+12,AZ21+12,Assumptions!$C$27)</f>
        <v>60</v>
      </c>
      <c r="BB21" s="69">
        <f>IF(Assumptions!$C$27&gt;BA21+12,BA21+12,Assumptions!$C$27)</f>
        <v>60</v>
      </c>
      <c r="BC21" s="50" t="str">
        <f t="shared" ref="BC21:BC32" si="6">BC8</f>
        <v>Jan</v>
      </c>
      <c r="BD21" s="69">
        <f>IF(Assumptions!$C$27&gt;12,12,Assumptions!$C$27)</f>
        <v>12</v>
      </c>
      <c r="BE21" s="69">
        <f>IF(Assumptions!$C$27&gt;BD21+12,BD21+12,Assumptions!$C$27)</f>
        <v>24</v>
      </c>
      <c r="BF21" s="69">
        <f>IF(Assumptions!$C$27&gt;BE21+12,BE21+12,Assumptions!$C$27)</f>
        <v>36</v>
      </c>
      <c r="BG21" s="69">
        <f>IF(Assumptions!$C$27&gt;BF21+12,BF21+12,Assumptions!$C$27)</f>
        <v>48</v>
      </c>
      <c r="BH21" s="69">
        <f>IF(Assumptions!$C$27&gt;BG21+12,BG21+12,Assumptions!$C$27)</f>
        <v>60</v>
      </c>
      <c r="BI21" s="69">
        <f>IF(Assumptions!$C$27&gt;BH21+12,BH21+12,Assumptions!$C$27)</f>
        <v>60</v>
      </c>
      <c r="BJ21" s="69">
        <f>IF(Assumptions!$C$27&gt;BI21+12,BI21+12,Assumptions!$C$27)</f>
        <v>60</v>
      </c>
      <c r="BK21" s="69">
        <f>IF(Assumptions!$C$27&gt;BJ21+12,BJ21+12,Assumptions!$C$27)</f>
        <v>60</v>
      </c>
      <c r="BL21" s="50" t="str">
        <f t="shared" ref="BL21:BL32" si="7">BL8</f>
        <v>Jan</v>
      </c>
      <c r="BM21" s="69">
        <f>IF(Assumptions!$C$27&gt;12,12,Assumptions!$C$27)</f>
        <v>12</v>
      </c>
      <c r="BN21" s="69">
        <f>IF(Assumptions!$C$27&gt;BM21+12,BM21+12,Assumptions!$C$27)</f>
        <v>24</v>
      </c>
      <c r="BO21" s="69">
        <f>IF(Assumptions!$C$27&gt;BN21+12,BN21+12,Assumptions!$C$27)</f>
        <v>36</v>
      </c>
      <c r="BP21" s="69">
        <f>IF(Assumptions!$C$27&gt;BO21+12,BO21+12,Assumptions!$C$27)</f>
        <v>48</v>
      </c>
      <c r="BQ21" s="69">
        <f>IF(Assumptions!$C$27&gt;BP21+12,BP21+12,Assumptions!$C$27)</f>
        <v>60</v>
      </c>
      <c r="BR21" s="69">
        <f>IF(Assumptions!$C$27&gt;BQ21+12,BQ21+12,Assumptions!$C$27)</f>
        <v>60</v>
      </c>
      <c r="BS21" s="69">
        <f>IF(Assumptions!$C$27&gt;BR21+12,BR21+12,Assumptions!$C$27)</f>
        <v>60</v>
      </c>
      <c r="BT21" s="69">
        <f>IF(Assumptions!$C$27&gt;BS21+12,BS21+12,Assumptions!$C$27)</f>
        <v>60</v>
      </c>
      <c r="BU21" s="50" t="str">
        <f t="shared" ref="BU21:BU32" si="8">BU8</f>
        <v>Jan</v>
      </c>
      <c r="BV21" s="69">
        <f>IF(Assumptions!$C$27&gt;12,12,Assumptions!$C$27)</f>
        <v>12</v>
      </c>
      <c r="BW21" s="69">
        <f>IF(Assumptions!$C$27&gt;BV21+12,BV21+12,Assumptions!$C$27)</f>
        <v>24</v>
      </c>
      <c r="BX21" s="69">
        <f>IF(Assumptions!$C$27&gt;BW21+12,BW21+12,Assumptions!$C$27)</f>
        <v>36</v>
      </c>
      <c r="BY21" s="69">
        <f>IF(Assumptions!$C$27&gt;BX21+12,BX21+12,Assumptions!$C$27)</f>
        <v>48</v>
      </c>
      <c r="BZ21" s="69">
        <f>IF(Assumptions!$C$27&gt;BY21+12,BY21+12,Assumptions!$C$27)</f>
        <v>60</v>
      </c>
      <c r="CA21" s="69">
        <f>IF(Assumptions!$C$27&gt;BZ21+12,BZ21+12,Assumptions!$C$27)</f>
        <v>60</v>
      </c>
      <c r="CB21" s="69">
        <f>IF(Assumptions!$C$27&gt;CA21+12,CA21+12,Assumptions!$C$27)</f>
        <v>60</v>
      </c>
      <c r="CC21" s="69">
        <f>IF(Assumptions!$C$27&gt;CB21+12,CB21+12,Assumptions!$C$27)</f>
        <v>60</v>
      </c>
      <c r="CD21" s="50" t="str">
        <f t="shared" ref="CD21:CD32" si="9">CD8</f>
        <v>Jan</v>
      </c>
      <c r="CE21" s="69">
        <f>IF(Assumptions!$C$27&gt;12,12,Assumptions!$C$27)</f>
        <v>12</v>
      </c>
      <c r="CF21" s="69">
        <f>IF(Assumptions!$C$27&gt;CE21+12,CE21+12,Assumptions!$C$27)</f>
        <v>24</v>
      </c>
      <c r="CG21" s="69">
        <f>IF(Assumptions!$C$27&gt;CF21+12,CF21+12,Assumptions!$C$27)</f>
        <v>36</v>
      </c>
      <c r="CH21" s="69">
        <f>IF(Assumptions!$C$27&gt;CG21+12,CG21+12,Assumptions!$C$27)</f>
        <v>48</v>
      </c>
      <c r="CI21" s="69">
        <f>IF(Assumptions!$C$27&gt;CH21+12,CH21+12,Assumptions!$C$27)</f>
        <v>60</v>
      </c>
      <c r="CJ21" s="69">
        <f>IF(Assumptions!$C$27&gt;CI21+12,CI21+12,Assumptions!$C$27)</f>
        <v>60</v>
      </c>
      <c r="CK21" s="69">
        <f>IF(Assumptions!$C$27&gt;CJ21+12,CJ21+12,Assumptions!$C$27)</f>
        <v>60</v>
      </c>
      <c r="CL21" s="69">
        <f>IF(Assumptions!$C$27&gt;CK21+12,CK21+12,Assumptions!$C$27)</f>
        <v>60</v>
      </c>
    </row>
    <row r="22" spans="1:90" ht="13.7" customHeight="1">
      <c r="A22" s="50" t="str">
        <f t="shared" si="0"/>
        <v>Feb</v>
      </c>
      <c r="B22" s="41">
        <f>IF(Assumptions!$C$27&gt;11,11,Assumptions!$C$27)</f>
        <v>11</v>
      </c>
      <c r="C22" s="41">
        <f>IF(Assumptions!$C$27&gt;B22+12,B22+12,Assumptions!$C$27)</f>
        <v>23</v>
      </c>
      <c r="D22" s="41">
        <f>IF(Assumptions!$C$27&gt;C22+12,C22+12,Assumptions!$C$27)</f>
        <v>35</v>
      </c>
      <c r="E22" s="41">
        <f>IF(Assumptions!$C$27&gt;D22+12,D22+12,Assumptions!$C$27)</f>
        <v>47</v>
      </c>
      <c r="F22" s="41">
        <f>IF(Assumptions!$C$27&gt;E22+12,E22+12,Assumptions!$C$27)</f>
        <v>59</v>
      </c>
      <c r="G22" s="41">
        <f>IF(Assumptions!$C$27&gt;F22+12,F22+12,Assumptions!$C$27)</f>
        <v>60</v>
      </c>
      <c r="H22" s="41">
        <f>IF(Assumptions!$C$27&gt;G22+12,G22+12,Assumptions!$C$27)</f>
        <v>60</v>
      </c>
      <c r="I22" s="41">
        <f>IF(Assumptions!$C$27&gt;H22+12,H22+12,Assumptions!$C$27)</f>
        <v>60</v>
      </c>
      <c r="J22" s="68" t="str">
        <f t="shared" si="1"/>
        <v>Feb</v>
      </c>
      <c r="K22" s="41">
        <f>IF(Assumptions!$C$27&gt;11,11,Assumptions!$C$27)</f>
        <v>11</v>
      </c>
      <c r="L22" s="69">
        <f>IF(Assumptions!$C$27&gt;K22+12,K22+12,Assumptions!$C$27)</f>
        <v>23</v>
      </c>
      <c r="M22" s="69">
        <f>IF(Assumptions!$C$27&gt;L22+12,L22+12,Assumptions!$C$27)</f>
        <v>35</v>
      </c>
      <c r="N22" s="69">
        <f>IF(Assumptions!$C$27&gt;M22+12,M22+12,Assumptions!$C$27)</f>
        <v>47</v>
      </c>
      <c r="O22" s="69">
        <f>IF(Assumptions!$C$27&gt;N22+12,N22+12,Assumptions!$C$27)</f>
        <v>59</v>
      </c>
      <c r="P22" s="69">
        <f>IF(Assumptions!$C$27&gt;O22+12,O22+12,Assumptions!$C$27)</f>
        <v>60</v>
      </c>
      <c r="Q22" s="69">
        <f>IF(Assumptions!$C$27&gt;P22+12,P22+12,Assumptions!$C$27)</f>
        <v>60</v>
      </c>
      <c r="R22" s="69">
        <f>IF(Assumptions!$C$27&gt;Q22+12,Q22+12,Assumptions!$C$27)</f>
        <v>60</v>
      </c>
      <c r="S22" s="50" t="str">
        <f t="shared" si="2"/>
        <v>Feb</v>
      </c>
      <c r="T22" s="69">
        <f>IF(Assumptions!$C$27&gt;11,11,Assumptions!$C$27)</f>
        <v>11</v>
      </c>
      <c r="U22" s="69">
        <f>IF(Assumptions!$C$27&gt;T22+12,T22+12,Assumptions!$C$27)</f>
        <v>23</v>
      </c>
      <c r="V22" s="69">
        <f>IF(Assumptions!$C$27&gt;U22+12,U22+12,Assumptions!$C$27)</f>
        <v>35</v>
      </c>
      <c r="W22" s="69">
        <f>IF(Assumptions!$C$27&gt;V22+12,V22+12,Assumptions!$C$27)</f>
        <v>47</v>
      </c>
      <c r="X22" s="69">
        <f>IF(Assumptions!$C$27&gt;W22+12,W22+12,Assumptions!$C$27)</f>
        <v>59</v>
      </c>
      <c r="Y22" s="69">
        <f>IF(Assumptions!$C$27&gt;X22+12,X22+12,Assumptions!$C$27)</f>
        <v>60</v>
      </c>
      <c r="Z22" s="69">
        <f>IF(Assumptions!$C$27&gt;Y22+12,Y22+12,Assumptions!$C$27)</f>
        <v>60</v>
      </c>
      <c r="AA22" s="69">
        <f>IF(Assumptions!$C$27&gt;Z22+12,Z22+12,Assumptions!$C$27)</f>
        <v>60</v>
      </c>
      <c r="AB22" s="50" t="str">
        <f t="shared" si="3"/>
        <v>Feb</v>
      </c>
      <c r="AC22" s="69">
        <f>IF(Assumptions!$C$27&gt;11,11,Assumptions!$C$27)</f>
        <v>11</v>
      </c>
      <c r="AD22" s="69">
        <f>IF(Assumptions!$C$27&gt;AC22+12,AC22+12,Assumptions!$C$27)</f>
        <v>23</v>
      </c>
      <c r="AE22" s="69">
        <f>IF(Assumptions!$C$27&gt;AD22+12,AD22+12,Assumptions!$C$27)</f>
        <v>35</v>
      </c>
      <c r="AF22" s="69">
        <f>IF(Assumptions!$C$27&gt;AE22+12,AE22+12,Assumptions!$C$27)</f>
        <v>47</v>
      </c>
      <c r="AG22" s="69">
        <f>IF(Assumptions!$C$27&gt;AF22+12,AF22+12,Assumptions!$C$27)</f>
        <v>59</v>
      </c>
      <c r="AH22" s="69">
        <f>IF(Assumptions!$C$27&gt;AG22+12,AG22+12,Assumptions!$C$27)</f>
        <v>60</v>
      </c>
      <c r="AI22" s="69">
        <f>IF(Assumptions!$C$27&gt;AH22+12,AH22+12,Assumptions!$C$27)</f>
        <v>60</v>
      </c>
      <c r="AJ22" s="69">
        <f>IF(Assumptions!$C$27&gt;AI22+12,AI22+12,Assumptions!$C$27)</f>
        <v>60</v>
      </c>
      <c r="AK22" s="50" t="str">
        <f t="shared" si="4"/>
        <v>Feb</v>
      </c>
      <c r="AL22" s="69">
        <f>IF(Assumptions!$C$27&gt;11,11,Assumptions!$C$27)</f>
        <v>11</v>
      </c>
      <c r="AM22" s="69">
        <f>IF(Assumptions!$C$27&gt;AL22+12,AL22+12,Assumptions!$C$27)</f>
        <v>23</v>
      </c>
      <c r="AN22" s="69">
        <f>IF(Assumptions!$C$27&gt;AM22+12,AM22+12,Assumptions!$C$27)</f>
        <v>35</v>
      </c>
      <c r="AO22" s="69">
        <f>IF(Assumptions!$C$27&gt;AN22+12,AN22+12,Assumptions!$C$27)</f>
        <v>47</v>
      </c>
      <c r="AP22" s="69">
        <f>IF(Assumptions!$C$27&gt;AO22+12,AO22+12,Assumptions!$C$27)</f>
        <v>59</v>
      </c>
      <c r="AQ22" s="69">
        <f>IF(Assumptions!$C$27&gt;AP22+12,AP22+12,Assumptions!$C$27)</f>
        <v>60</v>
      </c>
      <c r="AR22" s="69">
        <f>IF(Assumptions!$C$27&gt;AQ22+12,AQ22+12,Assumptions!$C$27)</f>
        <v>60</v>
      </c>
      <c r="AS22" s="69">
        <f>IF(Assumptions!$C$27&gt;AR22+12,AR22+12,Assumptions!$C$27)</f>
        <v>60</v>
      </c>
      <c r="AT22" s="50" t="str">
        <f t="shared" si="5"/>
        <v>Feb</v>
      </c>
      <c r="AU22" s="69">
        <f>IF(Assumptions!$C$27&gt;11,11,Assumptions!$C$27)</f>
        <v>11</v>
      </c>
      <c r="AV22" s="69">
        <f>IF(Assumptions!$C$27&gt;AU22+12,AU22+12,Assumptions!$C$27)</f>
        <v>23</v>
      </c>
      <c r="AW22" s="69">
        <f>IF(Assumptions!$C$27&gt;AV22+12,AV22+12,Assumptions!$C$27)</f>
        <v>35</v>
      </c>
      <c r="AX22" s="69">
        <f>IF(Assumptions!$C$27&gt;AW22+12,AW22+12,Assumptions!$C$27)</f>
        <v>47</v>
      </c>
      <c r="AY22" s="69">
        <f>IF(Assumptions!$C$27&gt;AX22+12,AX22+12,Assumptions!$C$27)</f>
        <v>59</v>
      </c>
      <c r="AZ22" s="69">
        <f>IF(Assumptions!$C$27&gt;AY22+12,AY22+12,Assumptions!$C$27)</f>
        <v>60</v>
      </c>
      <c r="BA22" s="69">
        <f>IF(Assumptions!$C$27&gt;AZ22+12,AZ22+12,Assumptions!$C$27)</f>
        <v>60</v>
      </c>
      <c r="BB22" s="69">
        <f>IF(Assumptions!$C$27&gt;BA22+12,BA22+12,Assumptions!$C$27)</f>
        <v>60</v>
      </c>
      <c r="BC22" s="50" t="str">
        <f t="shared" si="6"/>
        <v>Feb</v>
      </c>
      <c r="BD22" s="69">
        <f>IF(Assumptions!$C$27&gt;11,11,Assumptions!$C$27)</f>
        <v>11</v>
      </c>
      <c r="BE22" s="69">
        <f>IF(Assumptions!$C$27&gt;BD22+12,BD22+12,Assumptions!$C$27)</f>
        <v>23</v>
      </c>
      <c r="BF22" s="69">
        <f>IF(Assumptions!$C$27&gt;BE22+12,BE22+12,Assumptions!$C$27)</f>
        <v>35</v>
      </c>
      <c r="BG22" s="69">
        <f>IF(Assumptions!$C$27&gt;BF22+12,BF22+12,Assumptions!$C$27)</f>
        <v>47</v>
      </c>
      <c r="BH22" s="69">
        <f>IF(Assumptions!$C$27&gt;BG22+12,BG22+12,Assumptions!$C$27)</f>
        <v>59</v>
      </c>
      <c r="BI22" s="69">
        <f>IF(Assumptions!$C$27&gt;BH22+12,BH22+12,Assumptions!$C$27)</f>
        <v>60</v>
      </c>
      <c r="BJ22" s="69">
        <f>IF(Assumptions!$C$27&gt;BI22+12,BI22+12,Assumptions!$C$27)</f>
        <v>60</v>
      </c>
      <c r="BK22" s="69">
        <f>IF(Assumptions!$C$27&gt;BJ22+12,BJ22+12,Assumptions!$C$27)</f>
        <v>60</v>
      </c>
      <c r="BL22" s="50" t="str">
        <f t="shared" si="7"/>
        <v>Feb</v>
      </c>
      <c r="BM22" s="69">
        <f>IF(Assumptions!$C$27&gt;11,11,Assumptions!$C$27)</f>
        <v>11</v>
      </c>
      <c r="BN22" s="69">
        <f>IF(Assumptions!$C$27&gt;BM22+12,BM22+12,Assumptions!$C$27)</f>
        <v>23</v>
      </c>
      <c r="BO22" s="69">
        <f>IF(Assumptions!$C$27&gt;BN22+12,BN22+12,Assumptions!$C$27)</f>
        <v>35</v>
      </c>
      <c r="BP22" s="69">
        <f>IF(Assumptions!$C$27&gt;BO22+12,BO22+12,Assumptions!$C$27)</f>
        <v>47</v>
      </c>
      <c r="BQ22" s="69">
        <f>IF(Assumptions!$C$27&gt;BP22+12,BP22+12,Assumptions!$C$27)</f>
        <v>59</v>
      </c>
      <c r="BR22" s="69">
        <f>IF(Assumptions!$C$27&gt;BQ22+12,BQ22+12,Assumptions!$C$27)</f>
        <v>60</v>
      </c>
      <c r="BS22" s="69">
        <f>IF(Assumptions!$C$27&gt;BR22+12,BR22+12,Assumptions!$C$27)</f>
        <v>60</v>
      </c>
      <c r="BT22" s="69">
        <f>IF(Assumptions!$C$27&gt;BS22+12,BS22+12,Assumptions!$C$27)</f>
        <v>60</v>
      </c>
      <c r="BU22" s="50" t="str">
        <f t="shared" si="8"/>
        <v>Feb</v>
      </c>
      <c r="BV22" s="69">
        <f>IF(Assumptions!$C$27&gt;11,11,Assumptions!$C$27)</f>
        <v>11</v>
      </c>
      <c r="BW22" s="69">
        <f>IF(Assumptions!$C$27&gt;BV22+12,BV22+12,Assumptions!$C$27)</f>
        <v>23</v>
      </c>
      <c r="BX22" s="69">
        <f>IF(Assumptions!$C$27&gt;BW22+12,BW22+12,Assumptions!$C$27)</f>
        <v>35</v>
      </c>
      <c r="BY22" s="69">
        <f>IF(Assumptions!$C$27&gt;BX22+12,BX22+12,Assumptions!$C$27)</f>
        <v>47</v>
      </c>
      <c r="BZ22" s="69">
        <f>IF(Assumptions!$C$27&gt;BY22+12,BY22+12,Assumptions!$C$27)</f>
        <v>59</v>
      </c>
      <c r="CA22" s="69">
        <f>IF(Assumptions!$C$27&gt;BZ22+12,BZ22+12,Assumptions!$C$27)</f>
        <v>60</v>
      </c>
      <c r="CB22" s="69">
        <f>IF(Assumptions!$C$27&gt;CA22+12,CA22+12,Assumptions!$C$27)</f>
        <v>60</v>
      </c>
      <c r="CC22" s="69">
        <f>IF(Assumptions!$C$27&gt;CB22+12,CB22+12,Assumptions!$C$27)</f>
        <v>60</v>
      </c>
      <c r="CD22" s="50" t="str">
        <f t="shared" si="9"/>
        <v>Feb</v>
      </c>
      <c r="CE22" s="69">
        <f>IF(Assumptions!$C$27&gt;11,11,Assumptions!$C$27)</f>
        <v>11</v>
      </c>
      <c r="CF22" s="69">
        <f>IF(Assumptions!$C$27&gt;CE22+12,CE22+12,Assumptions!$C$27)</f>
        <v>23</v>
      </c>
      <c r="CG22" s="69">
        <f>IF(Assumptions!$C$27&gt;CF22+12,CF22+12,Assumptions!$C$27)</f>
        <v>35</v>
      </c>
      <c r="CH22" s="69">
        <f>IF(Assumptions!$C$27&gt;CG22+12,CG22+12,Assumptions!$C$27)</f>
        <v>47</v>
      </c>
      <c r="CI22" s="69">
        <f>IF(Assumptions!$C$27&gt;CH22+12,CH22+12,Assumptions!$C$27)</f>
        <v>59</v>
      </c>
      <c r="CJ22" s="69">
        <f>IF(Assumptions!$C$27&gt;CI22+12,CI22+12,Assumptions!$C$27)</f>
        <v>60</v>
      </c>
      <c r="CK22" s="69">
        <f>IF(Assumptions!$C$27&gt;CJ22+12,CJ22+12,Assumptions!$C$27)</f>
        <v>60</v>
      </c>
      <c r="CL22" s="69">
        <f>IF(Assumptions!$C$27&gt;CK22+12,CK22+12,Assumptions!$C$27)</f>
        <v>60</v>
      </c>
    </row>
    <row r="23" spans="1:90" ht="13.7" customHeight="1">
      <c r="A23" s="50" t="str">
        <f t="shared" si="0"/>
        <v>Mar</v>
      </c>
      <c r="B23" s="41">
        <f>IF(Assumptions!$C$27&gt;10,10,Assumptions!$C$27)</f>
        <v>10</v>
      </c>
      <c r="C23" s="41">
        <f>IF(Assumptions!$C$27&gt;B23+12,B23+12,Assumptions!$C$27)</f>
        <v>22</v>
      </c>
      <c r="D23" s="41">
        <f>IF(Assumptions!$C$27&gt;C23+12,C23+12,Assumptions!$C$27)</f>
        <v>34</v>
      </c>
      <c r="E23" s="41">
        <f>IF(Assumptions!$C$27&gt;D23+12,D23+12,Assumptions!$C$27)</f>
        <v>46</v>
      </c>
      <c r="F23" s="41">
        <f>IF(Assumptions!$C$27&gt;E23+12,E23+12,Assumptions!$C$27)</f>
        <v>58</v>
      </c>
      <c r="G23" s="41">
        <f>IF(Assumptions!$C$27&gt;F23+12,F23+12,Assumptions!$C$27)</f>
        <v>60</v>
      </c>
      <c r="H23" s="41">
        <f>IF(Assumptions!$C$27&gt;G23+12,G23+12,Assumptions!$C$27)</f>
        <v>60</v>
      </c>
      <c r="I23" s="41">
        <f>IF(Assumptions!$C$27&gt;H23+12,H23+12,Assumptions!$C$27)</f>
        <v>60</v>
      </c>
      <c r="J23" s="68" t="str">
        <f t="shared" si="1"/>
        <v>Mar</v>
      </c>
      <c r="K23" s="41">
        <f>IF(Assumptions!$C$27&gt;10,10,Assumptions!$C$27)</f>
        <v>10</v>
      </c>
      <c r="L23" s="69">
        <f>IF(Assumptions!$C$27&gt;K23+12,K23+12,Assumptions!$C$27)</f>
        <v>22</v>
      </c>
      <c r="M23" s="69">
        <f>IF(Assumptions!$C$27&gt;L23+12,L23+12,Assumptions!$C$27)</f>
        <v>34</v>
      </c>
      <c r="N23" s="69">
        <f>IF(Assumptions!$C$27&gt;M23+12,M23+12,Assumptions!$C$27)</f>
        <v>46</v>
      </c>
      <c r="O23" s="69">
        <f>IF(Assumptions!$C$27&gt;N23+12,N23+12,Assumptions!$C$27)</f>
        <v>58</v>
      </c>
      <c r="P23" s="69">
        <f>IF(Assumptions!$C$27&gt;O23+12,O23+12,Assumptions!$C$27)</f>
        <v>60</v>
      </c>
      <c r="Q23" s="69">
        <f>IF(Assumptions!$C$27&gt;P23+12,P23+12,Assumptions!$C$27)</f>
        <v>60</v>
      </c>
      <c r="R23" s="69">
        <f>IF(Assumptions!$C$27&gt;Q23+12,Q23+12,Assumptions!$C$27)</f>
        <v>60</v>
      </c>
      <c r="S23" s="50" t="str">
        <f t="shared" si="2"/>
        <v>Mar</v>
      </c>
      <c r="T23" s="69">
        <f>IF(Assumptions!$C$27&gt;10,10,Assumptions!$C$27)</f>
        <v>10</v>
      </c>
      <c r="U23" s="69">
        <f>IF(Assumptions!$C$27&gt;T23+12,T23+12,Assumptions!$C$27)</f>
        <v>22</v>
      </c>
      <c r="V23" s="69">
        <f>IF(Assumptions!$C$27&gt;U23+12,U23+12,Assumptions!$C$27)</f>
        <v>34</v>
      </c>
      <c r="W23" s="69">
        <f>IF(Assumptions!$C$27&gt;V23+12,V23+12,Assumptions!$C$27)</f>
        <v>46</v>
      </c>
      <c r="X23" s="69">
        <f>IF(Assumptions!$C$27&gt;W23+12,W23+12,Assumptions!$C$27)</f>
        <v>58</v>
      </c>
      <c r="Y23" s="69">
        <f>IF(Assumptions!$C$27&gt;X23+12,X23+12,Assumptions!$C$27)</f>
        <v>60</v>
      </c>
      <c r="Z23" s="69">
        <f>IF(Assumptions!$C$27&gt;Y23+12,Y23+12,Assumptions!$C$27)</f>
        <v>60</v>
      </c>
      <c r="AA23" s="69">
        <f>IF(Assumptions!$C$27&gt;Z23+12,Z23+12,Assumptions!$C$27)</f>
        <v>60</v>
      </c>
      <c r="AB23" s="50" t="str">
        <f t="shared" si="3"/>
        <v>Mar</v>
      </c>
      <c r="AC23" s="69">
        <f>IF(Assumptions!$C$27&gt;10,10,Assumptions!$C$27)</f>
        <v>10</v>
      </c>
      <c r="AD23" s="69">
        <f>IF(Assumptions!$C$27&gt;AC23+12,AC23+12,Assumptions!$C$27)</f>
        <v>22</v>
      </c>
      <c r="AE23" s="69">
        <f>IF(Assumptions!$C$27&gt;AD23+12,AD23+12,Assumptions!$C$27)</f>
        <v>34</v>
      </c>
      <c r="AF23" s="69">
        <f>IF(Assumptions!$C$27&gt;AE23+12,AE23+12,Assumptions!$C$27)</f>
        <v>46</v>
      </c>
      <c r="AG23" s="69">
        <f>IF(Assumptions!$C$27&gt;AF23+12,AF23+12,Assumptions!$C$27)</f>
        <v>58</v>
      </c>
      <c r="AH23" s="69">
        <f>IF(Assumptions!$C$27&gt;AG23+12,AG23+12,Assumptions!$C$27)</f>
        <v>60</v>
      </c>
      <c r="AI23" s="69">
        <f>IF(Assumptions!$C$27&gt;AH23+12,AH23+12,Assumptions!$C$27)</f>
        <v>60</v>
      </c>
      <c r="AJ23" s="69">
        <f>IF(Assumptions!$C$27&gt;AI23+12,AI23+12,Assumptions!$C$27)</f>
        <v>60</v>
      </c>
      <c r="AK23" s="50" t="str">
        <f t="shared" si="4"/>
        <v>Mar</v>
      </c>
      <c r="AL23" s="69">
        <f>IF(Assumptions!$C$27&gt;10,10,Assumptions!$C$27)</f>
        <v>10</v>
      </c>
      <c r="AM23" s="69">
        <f>IF(Assumptions!$C$27&gt;AL23+12,AL23+12,Assumptions!$C$27)</f>
        <v>22</v>
      </c>
      <c r="AN23" s="69">
        <f>IF(Assumptions!$C$27&gt;AM23+12,AM23+12,Assumptions!$C$27)</f>
        <v>34</v>
      </c>
      <c r="AO23" s="69">
        <f>IF(Assumptions!$C$27&gt;AN23+12,AN23+12,Assumptions!$C$27)</f>
        <v>46</v>
      </c>
      <c r="AP23" s="69">
        <f>IF(Assumptions!$C$27&gt;AO23+12,AO23+12,Assumptions!$C$27)</f>
        <v>58</v>
      </c>
      <c r="AQ23" s="69">
        <f>IF(Assumptions!$C$27&gt;AP23+12,AP23+12,Assumptions!$C$27)</f>
        <v>60</v>
      </c>
      <c r="AR23" s="69">
        <f>IF(Assumptions!$C$27&gt;AQ23+12,AQ23+12,Assumptions!$C$27)</f>
        <v>60</v>
      </c>
      <c r="AS23" s="69">
        <f>IF(Assumptions!$C$27&gt;AR23+12,AR23+12,Assumptions!$C$27)</f>
        <v>60</v>
      </c>
      <c r="AT23" s="50" t="str">
        <f t="shared" si="5"/>
        <v>Mar</v>
      </c>
      <c r="AU23" s="69">
        <f>IF(Assumptions!$C$27&gt;10,10,Assumptions!$C$27)</f>
        <v>10</v>
      </c>
      <c r="AV23" s="69">
        <f>IF(Assumptions!$C$27&gt;AU23+12,AU23+12,Assumptions!$C$27)</f>
        <v>22</v>
      </c>
      <c r="AW23" s="69">
        <f>IF(Assumptions!$C$27&gt;AV23+12,AV23+12,Assumptions!$C$27)</f>
        <v>34</v>
      </c>
      <c r="AX23" s="69">
        <f>IF(Assumptions!$C$27&gt;AW23+12,AW23+12,Assumptions!$C$27)</f>
        <v>46</v>
      </c>
      <c r="AY23" s="69">
        <f>IF(Assumptions!$C$27&gt;AX23+12,AX23+12,Assumptions!$C$27)</f>
        <v>58</v>
      </c>
      <c r="AZ23" s="69">
        <f>IF(Assumptions!$C$27&gt;AY23+12,AY23+12,Assumptions!$C$27)</f>
        <v>60</v>
      </c>
      <c r="BA23" s="69">
        <f>IF(Assumptions!$C$27&gt;AZ23+12,AZ23+12,Assumptions!$C$27)</f>
        <v>60</v>
      </c>
      <c r="BB23" s="69">
        <f>IF(Assumptions!$C$27&gt;BA23+12,BA23+12,Assumptions!$C$27)</f>
        <v>60</v>
      </c>
      <c r="BC23" s="50" t="str">
        <f t="shared" si="6"/>
        <v>Mar</v>
      </c>
      <c r="BD23" s="69">
        <f>IF(Assumptions!$C$27&gt;10,10,Assumptions!$C$27)</f>
        <v>10</v>
      </c>
      <c r="BE23" s="69">
        <f>IF(Assumptions!$C$27&gt;BD23+12,BD23+12,Assumptions!$C$27)</f>
        <v>22</v>
      </c>
      <c r="BF23" s="69">
        <f>IF(Assumptions!$C$27&gt;BE23+12,BE23+12,Assumptions!$C$27)</f>
        <v>34</v>
      </c>
      <c r="BG23" s="69">
        <f>IF(Assumptions!$C$27&gt;BF23+12,BF23+12,Assumptions!$C$27)</f>
        <v>46</v>
      </c>
      <c r="BH23" s="69">
        <f>IF(Assumptions!$C$27&gt;BG23+12,BG23+12,Assumptions!$C$27)</f>
        <v>58</v>
      </c>
      <c r="BI23" s="69">
        <f>IF(Assumptions!$C$27&gt;BH23+12,BH23+12,Assumptions!$C$27)</f>
        <v>60</v>
      </c>
      <c r="BJ23" s="69">
        <f>IF(Assumptions!$C$27&gt;BI23+12,BI23+12,Assumptions!$C$27)</f>
        <v>60</v>
      </c>
      <c r="BK23" s="69">
        <f>IF(Assumptions!$C$27&gt;BJ23+12,BJ23+12,Assumptions!$C$27)</f>
        <v>60</v>
      </c>
      <c r="BL23" s="50" t="str">
        <f t="shared" si="7"/>
        <v>Mar</v>
      </c>
      <c r="BM23" s="69">
        <f>IF(Assumptions!$C$27&gt;10,10,Assumptions!$C$27)</f>
        <v>10</v>
      </c>
      <c r="BN23" s="69">
        <f>IF(Assumptions!$C$27&gt;BM23+12,BM23+12,Assumptions!$C$27)</f>
        <v>22</v>
      </c>
      <c r="BO23" s="69">
        <f>IF(Assumptions!$C$27&gt;BN23+12,BN23+12,Assumptions!$C$27)</f>
        <v>34</v>
      </c>
      <c r="BP23" s="69">
        <f>IF(Assumptions!$C$27&gt;BO23+12,BO23+12,Assumptions!$C$27)</f>
        <v>46</v>
      </c>
      <c r="BQ23" s="69">
        <f>IF(Assumptions!$C$27&gt;BP23+12,BP23+12,Assumptions!$C$27)</f>
        <v>58</v>
      </c>
      <c r="BR23" s="69">
        <f>IF(Assumptions!$C$27&gt;BQ23+12,BQ23+12,Assumptions!$C$27)</f>
        <v>60</v>
      </c>
      <c r="BS23" s="69">
        <f>IF(Assumptions!$C$27&gt;BR23+12,BR23+12,Assumptions!$C$27)</f>
        <v>60</v>
      </c>
      <c r="BT23" s="69">
        <f>IF(Assumptions!$C$27&gt;BS23+12,BS23+12,Assumptions!$C$27)</f>
        <v>60</v>
      </c>
      <c r="BU23" s="50" t="str">
        <f t="shared" si="8"/>
        <v>Mar</v>
      </c>
      <c r="BV23" s="69">
        <f>IF(Assumptions!$C$27&gt;10,10,Assumptions!$C$27)</f>
        <v>10</v>
      </c>
      <c r="BW23" s="69">
        <f>IF(Assumptions!$C$27&gt;BV23+12,BV23+12,Assumptions!$C$27)</f>
        <v>22</v>
      </c>
      <c r="BX23" s="69">
        <f>IF(Assumptions!$C$27&gt;BW23+12,BW23+12,Assumptions!$C$27)</f>
        <v>34</v>
      </c>
      <c r="BY23" s="69">
        <f>IF(Assumptions!$C$27&gt;BX23+12,BX23+12,Assumptions!$C$27)</f>
        <v>46</v>
      </c>
      <c r="BZ23" s="69">
        <f>IF(Assumptions!$C$27&gt;BY23+12,BY23+12,Assumptions!$C$27)</f>
        <v>58</v>
      </c>
      <c r="CA23" s="69">
        <f>IF(Assumptions!$C$27&gt;BZ23+12,BZ23+12,Assumptions!$C$27)</f>
        <v>60</v>
      </c>
      <c r="CB23" s="69">
        <f>IF(Assumptions!$C$27&gt;CA23+12,CA23+12,Assumptions!$C$27)</f>
        <v>60</v>
      </c>
      <c r="CC23" s="69">
        <f>IF(Assumptions!$C$27&gt;CB23+12,CB23+12,Assumptions!$C$27)</f>
        <v>60</v>
      </c>
      <c r="CD23" s="50" t="str">
        <f t="shared" si="9"/>
        <v>Mar</v>
      </c>
      <c r="CE23" s="69">
        <f>IF(Assumptions!$C$27&gt;10,10,Assumptions!$C$27)</f>
        <v>10</v>
      </c>
      <c r="CF23" s="69">
        <f>IF(Assumptions!$C$27&gt;CE23+12,CE23+12,Assumptions!$C$27)</f>
        <v>22</v>
      </c>
      <c r="CG23" s="69">
        <f>IF(Assumptions!$C$27&gt;CF23+12,CF23+12,Assumptions!$C$27)</f>
        <v>34</v>
      </c>
      <c r="CH23" s="69">
        <f>IF(Assumptions!$C$27&gt;CG23+12,CG23+12,Assumptions!$C$27)</f>
        <v>46</v>
      </c>
      <c r="CI23" s="69">
        <f>IF(Assumptions!$C$27&gt;CH23+12,CH23+12,Assumptions!$C$27)</f>
        <v>58</v>
      </c>
      <c r="CJ23" s="69">
        <f>IF(Assumptions!$C$27&gt;CI23+12,CI23+12,Assumptions!$C$27)</f>
        <v>60</v>
      </c>
      <c r="CK23" s="69">
        <f>IF(Assumptions!$C$27&gt;CJ23+12,CJ23+12,Assumptions!$C$27)</f>
        <v>60</v>
      </c>
      <c r="CL23" s="69">
        <f>IF(Assumptions!$C$27&gt;CK23+12,CK23+12,Assumptions!$C$27)</f>
        <v>60</v>
      </c>
    </row>
    <row r="24" spans="1:90" ht="13.7" customHeight="1">
      <c r="A24" s="50" t="str">
        <f t="shared" si="0"/>
        <v>Apr</v>
      </c>
      <c r="B24" s="41">
        <f>IF(Assumptions!$C$27&gt;9,9,Assumptions!$C$27)</f>
        <v>9</v>
      </c>
      <c r="C24" s="41">
        <f>IF(Assumptions!$C$27&gt;B24+12,B24+12,Assumptions!$C$27)</f>
        <v>21</v>
      </c>
      <c r="D24" s="41">
        <f>IF(Assumptions!$C$27&gt;C24+12,C24+12,Assumptions!$C$27)</f>
        <v>33</v>
      </c>
      <c r="E24" s="41">
        <f>IF(Assumptions!$C$27&gt;D24+12,D24+12,Assumptions!$C$27)</f>
        <v>45</v>
      </c>
      <c r="F24" s="41">
        <f>IF(Assumptions!$C$27&gt;E24+12,E24+12,Assumptions!$C$27)</f>
        <v>57</v>
      </c>
      <c r="G24" s="41">
        <f>IF(Assumptions!$C$27&gt;F24+12,F24+12,Assumptions!$C$27)</f>
        <v>60</v>
      </c>
      <c r="H24" s="41">
        <f>IF(Assumptions!$C$27&gt;G24+12,G24+12,Assumptions!$C$27)</f>
        <v>60</v>
      </c>
      <c r="I24" s="41">
        <f>IF(Assumptions!$C$27&gt;H24+12,H24+12,Assumptions!$C$27)</f>
        <v>60</v>
      </c>
      <c r="J24" s="68" t="str">
        <f t="shared" si="1"/>
        <v>Apr</v>
      </c>
      <c r="K24" s="41">
        <f>IF(Assumptions!$C$27&gt;9,9,Assumptions!$C$27)</f>
        <v>9</v>
      </c>
      <c r="L24" s="69">
        <f>IF(Assumptions!$C$27&gt;K24+12,K24+12,Assumptions!$C$27)</f>
        <v>21</v>
      </c>
      <c r="M24" s="69">
        <f>IF(Assumptions!$C$27&gt;L24+12,L24+12,Assumptions!$C$27)</f>
        <v>33</v>
      </c>
      <c r="N24" s="69">
        <f>IF(Assumptions!$C$27&gt;M24+12,M24+12,Assumptions!$C$27)</f>
        <v>45</v>
      </c>
      <c r="O24" s="69">
        <f>IF(Assumptions!$C$27&gt;N24+12,N24+12,Assumptions!$C$27)</f>
        <v>57</v>
      </c>
      <c r="P24" s="69">
        <f>IF(Assumptions!$C$27&gt;O24+12,O24+12,Assumptions!$C$27)</f>
        <v>60</v>
      </c>
      <c r="Q24" s="69">
        <f>IF(Assumptions!$C$27&gt;P24+12,P24+12,Assumptions!$C$27)</f>
        <v>60</v>
      </c>
      <c r="R24" s="69">
        <f>IF(Assumptions!$C$27&gt;Q24+12,Q24+12,Assumptions!$C$27)</f>
        <v>60</v>
      </c>
      <c r="S24" s="50" t="str">
        <f t="shared" si="2"/>
        <v>Apr</v>
      </c>
      <c r="T24" s="69">
        <f>IF(Assumptions!$C$27&gt;9,9,Assumptions!$C$27)</f>
        <v>9</v>
      </c>
      <c r="U24" s="69">
        <f>IF(Assumptions!$C$27&gt;T24+12,T24+12,Assumptions!$C$27)</f>
        <v>21</v>
      </c>
      <c r="V24" s="69">
        <f>IF(Assumptions!$C$27&gt;U24+12,U24+12,Assumptions!$C$27)</f>
        <v>33</v>
      </c>
      <c r="W24" s="69">
        <f>IF(Assumptions!$C$27&gt;V24+12,V24+12,Assumptions!$C$27)</f>
        <v>45</v>
      </c>
      <c r="X24" s="69">
        <f>IF(Assumptions!$C$27&gt;W24+12,W24+12,Assumptions!$C$27)</f>
        <v>57</v>
      </c>
      <c r="Y24" s="69">
        <f>IF(Assumptions!$C$27&gt;X24+12,X24+12,Assumptions!$C$27)</f>
        <v>60</v>
      </c>
      <c r="Z24" s="69">
        <f>IF(Assumptions!$C$27&gt;Y24+12,Y24+12,Assumptions!$C$27)</f>
        <v>60</v>
      </c>
      <c r="AA24" s="69">
        <f>IF(Assumptions!$C$27&gt;Z24+12,Z24+12,Assumptions!$C$27)</f>
        <v>60</v>
      </c>
      <c r="AB24" s="50" t="str">
        <f t="shared" si="3"/>
        <v>Apr</v>
      </c>
      <c r="AC24" s="69">
        <f>IF(Assumptions!$C$27&gt;9,9,Assumptions!$C$27)</f>
        <v>9</v>
      </c>
      <c r="AD24" s="69">
        <f>IF(Assumptions!$C$27&gt;AC24+12,AC24+12,Assumptions!$C$27)</f>
        <v>21</v>
      </c>
      <c r="AE24" s="69">
        <f>IF(Assumptions!$C$27&gt;AD24+12,AD24+12,Assumptions!$C$27)</f>
        <v>33</v>
      </c>
      <c r="AF24" s="69">
        <f>IF(Assumptions!$C$27&gt;AE24+12,AE24+12,Assumptions!$C$27)</f>
        <v>45</v>
      </c>
      <c r="AG24" s="69">
        <f>IF(Assumptions!$C$27&gt;AF24+12,AF24+12,Assumptions!$C$27)</f>
        <v>57</v>
      </c>
      <c r="AH24" s="69">
        <f>IF(Assumptions!$C$27&gt;AG24+12,AG24+12,Assumptions!$C$27)</f>
        <v>60</v>
      </c>
      <c r="AI24" s="69">
        <f>IF(Assumptions!$C$27&gt;AH24+12,AH24+12,Assumptions!$C$27)</f>
        <v>60</v>
      </c>
      <c r="AJ24" s="69">
        <f>IF(Assumptions!$C$27&gt;AI24+12,AI24+12,Assumptions!$C$27)</f>
        <v>60</v>
      </c>
      <c r="AK24" s="50" t="str">
        <f t="shared" si="4"/>
        <v>Apr</v>
      </c>
      <c r="AL24" s="69">
        <f>IF(Assumptions!$C$27&gt;9,9,Assumptions!$C$27)</f>
        <v>9</v>
      </c>
      <c r="AM24" s="69">
        <f>IF(Assumptions!$C$27&gt;AL24+12,AL24+12,Assumptions!$C$27)</f>
        <v>21</v>
      </c>
      <c r="AN24" s="69">
        <f>IF(Assumptions!$C$27&gt;AM24+12,AM24+12,Assumptions!$C$27)</f>
        <v>33</v>
      </c>
      <c r="AO24" s="69">
        <f>IF(Assumptions!$C$27&gt;AN24+12,AN24+12,Assumptions!$C$27)</f>
        <v>45</v>
      </c>
      <c r="AP24" s="69">
        <f>IF(Assumptions!$C$27&gt;AO24+12,AO24+12,Assumptions!$C$27)</f>
        <v>57</v>
      </c>
      <c r="AQ24" s="69">
        <f>IF(Assumptions!$C$27&gt;AP24+12,AP24+12,Assumptions!$C$27)</f>
        <v>60</v>
      </c>
      <c r="AR24" s="69">
        <f>IF(Assumptions!$C$27&gt;AQ24+12,AQ24+12,Assumptions!$C$27)</f>
        <v>60</v>
      </c>
      <c r="AS24" s="69">
        <f>IF(Assumptions!$C$27&gt;AR24+12,AR24+12,Assumptions!$C$27)</f>
        <v>60</v>
      </c>
      <c r="AT24" s="50" t="str">
        <f t="shared" si="5"/>
        <v>Apr</v>
      </c>
      <c r="AU24" s="69">
        <f>IF(Assumptions!$C$27&gt;9,9,Assumptions!$C$27)</f>
        <v>9</v>
      </c>
      <c r="AV24" s="69">
        <f>IF(Assumptions!$C$27&gt;AU24+12,AU24+12,Assumptions!$C$27)</f>
        <v>21</v>
      </c>
      <c r="AW24" s="69">
        <f>IF(Assumptions!$C$27&gt;AV24+12,AV24+12,Assumptions!$C$27)</f>
        <v>33</v>
      </c>
      <c r="AX24" s="69">
        <f>IF(Assumptions!$C$27&gt;AW24+12,AW24+12,Assumptions!$C$27)</f>
        <v>45</v>
      </c>
      <c r="AY24" s="69">
        <f>IF(Assumptions!$C$27&gt;AX24+12,AX24+12,Assumptions!$C$27)</f>
        <v>57</v>
      </c>
      <c r="AZ24" s="69">
        <f>IF(Assumptions!$C$27&gt;AY24+12,AY24+12,Assumptions!$C$27)</f>
        <v>60</v>
      </c>
      <c r="BA24" s="69">
        <f>IF(Assumptions!$C$27&gt;AZ24+12,AZ24+12,Assumptions!$C$27)</f>
        <v>60</v>
      </c>
      <c r="BB24" s="69">
        <f>IF(Assumptions!$C$27&gt;BA24+12,BA24+12,Assumptions!$C$27)</f>
        <v>60</v>
      </c>
      <c r="BC24" s="50" t="str">
        <f t="shared" si="6"/>
        <v>Apr</v>
      </c>
      <c r="BD24" s="69">
        <f>IF(Assumptions!$C$27&gt;9,9,Assumptions!$C$27)</f>
        <v>9</v>
      </c>
      <c r="BE24" s="69">
        <f>IF(Assumptions!$C$27&gt;BD24+12,BD24+12,Assumptions!$C$27)</f>
        <v>21</v>
      </c>
      <c r="BF24" s="69">
        <f>IF(Assumptions!$C$27&gt;BE24+12,BE24+12,Assumptions!$C$27)</f>
        <v>33</v>
      </c>
      <c r="BG24" s="69">
        <f>IF(Assumptions!$C$27&gt;BF24+12,BF24+12,Assumptions!$C$27)</f>
        <v>45</v>
      </c>
      <c r="BH24" s="69">
        <f>IF(Assumptions!$C$27&gt;BG24+12,BG24+12,Assumptions!$C$27)</f>
        <v>57</v>
      </c>
      <c r="BI24" s="69">
        <f>IF(Assumptions!$C$27&gt;BH24+12,BH24+12,Assumptions!$C$27)</f>
        <v>60</v>
      </c>
      <c r="BJ24" s="69">
        <f>IF(Assumptions!$C$27&gt;BI24+12,BI24+12,Assumptions!$C$27)</f>
        <v>60</v>
      </c>
      <c r="BK24" s="69">
        <f>IF(Assumptions!$C$27&gt;BJ24+12,BJ24+12,Assumptions!$C$27)</f>
        <v>60</v>
      </c>
      <c r="BL24" s="50" t="str">
        <f t="shared" si="7"/>
        <v>Apr</v>
      </c>
      <c r="BM24" s="69">
        <f>IF(Assumptions!$C$27&gt;9,9,Assumptions!$C$27)</f>
        <v>9</v>
      </c>
      <c r="BN24" s="69">
        <f>IF(Assumptions!$C$27&gt;BM24+12,BM24+12,Assumptions!$C$27)</f>
        <v>21</v>
      </c>
      <c r="BO24" s="69">
        <f>IF(Assumptions!$C$27&gt;BN24+12,BN24+12,Assumptions!$C$27)</f>
        <v>33</v>
      </c>
      <c r="BP24" s="69">
        <f>IF(Assumptions!$C$27&gt;BO24+12,BO24+12,Assumptions!$C$27)</f>
        <v>45</v>
      </c>
      <c r="BQ24" s="69">
        <f>IF(Assumptions!$C$27&gt;BP24+12,BP24+12,Assumptions!$C$27)</f>
        <v>57</v>
      </c>
      <c r="BR24" s="69">
        <f>IF(Assumptions!$C$27&gt;BQ24+12,BQ24+12,Assumptions!$C$27)</f>
        <v>60</v>
      </c>
      <c r="BS24" s="69">
        <f>IF(Assumptions!$C$27&gt;BR24+12,BR24+12,Assumptions!$C$27)</f>
        <v>60</v>
      </c>
      <c r="BT24" s="69">
        <f>IF(Assumptions!$C$27&gt;BS24+12,BS24+12,Assumptions!$C$27)</f>
        <v>60</v>
      </c>
      <c r="BU24" s="50" t="str">
        <f t="shared" si="8"/>
        <v>Apr</v>
      </c>
      <c r="BV24" s="69">
        <f>IF(Assumptions!$C$27&gt;9,9,Assumptions!$C$27)</f>
        <v>9</v>
      </c>
      <c r="BW24" s="69">
        <f>IF(Assumptions!$C$27&gt;BV24+12,BV24+12,Assumptions!$C$27)</f>
        <v>21</v>
      </c>
      <c r="BX24" s="69">
        <f>IF(Assumptions!$C$27&gt;BW24+12,BW24+12,Assumptions!$C$27)</f>
        <v>33</v>
      </c>
      <c r="BY24" s="69">
        <f>IF(Assumptions!$C$27&gt;BX24+12,BX24+12,Assumptions!$C$27)</f>
        <v>45</v>
      </c>
      <c r="BZ24" s="69">
        <f>IF(Assumptions!$C$27&gt;BY24+12,BY24+12,Assumptions!$C$27)</f>
        <v>57</v>
      </c>
      <c r="CA24" s="69">
        <f>IF(Assumptions!$C$27&gt;BZ24+12,BZ24+12,Assumptions!$C$27)</f>
        <v>60</v>
      </c>
      <c r="CB24" s="69">
        <f>IF(Assumptions!$C$27&gt;CA24+12,CA24+12,Assumptions!$C$27)</f>
        <v>60</v>
      </c>
      <c r="CC24" s="69">
        <f>IF(Assumptions!$C$27&gt;CB24+12,CB24+12,Assumptions!$C$27)</f>
        <v>60</v>
      </c>
      <c r="CD24" s="50" t="str">
        <f t="shared" si="9"/>
        <v>Apr</v>
      </c>
      <c r="CE24" s="69">
        <f>IF(Assumptions!$C$27&gt;9,9,Assumptions!$C$27)</f>
        <v>9</v>
      </c>
      <c r="CF24" s="69">
        <f>IF(Assumptions!$C$27&gt;CE24+12,CE24+12,Assumptions!$C$27)</f>
        <v>21</v>
      </c>
      <c r="CG24" s="69">
        <f>IF(Assumptions!$C$27&gt;CF24+12,CF24+12,Assumptions!$C$27)</f>
        <v>33</v>
      </c>
      <c r="CH24" s="69">
        <f>IF(Assumptions!$C$27&gt;CG24+12,CG24+12,Assumptions!$C$27)</f>
        <v>45</v>
      </c>
      <c r="CI24" s="69">
        <f>IF(Assumptions!$C$27&gt;CH24+12,CH24+12,Assumptions!$C$27)</f>
        <v>57</v>
      </c>
      <c r="CJ24" s="69">
        <f>IF(Assumptions!$C$27&gt;CI24+12,CI24+12,Assumptions!$C$27)</f>
        <v>60</v>
      </c>
      <c r="CK24" s="69">
        <f>IF(Assumptions!$C$27&gt;CJ24+12,CJ24+12,Assumptions!$C$27)</f>
        <v>60</v>
      </c>
      <c r="CL24" s="69">
        <f>IF(Assumptions!$C$27&gt;CK24+12,CK24+12,Assumptions!$C$27)</f>
        <v>60</v>
      </c>
    </row>
    <row r="25" spans="1:90" ht="13.7" customHeight="1">
      <c r="A25" s="50" t="str">
        <f t="shared" si="0"/>
        <v>May</v>
      </c>
      <c r="B25" s="41">
        <f>IF(Assumptions!$C$27&gt;8,8,Assumptions!$C$27)</f>
        <v>8</v>
      </c>
      <c r="C25" s="41">
        <f>IF(Assumptions!$C$27&gt;B25+12,B25+12,Assumptions!$C$27)</f>
        <v>20</v>
      </c>
      <c r="D25" s="41">
        <f>IF(Assumptions!$C$27&gt;C25+12,C25+12,Assumptions!$C$27)</f>
        <v>32</v>
      </c>
      <c r="E25" s="41">
        <f>IF(Assumptions!$C$27&gt;D25+12,D25+12,Assumptions!$C$27)</f>
        <v>44</v>
      </c>
      <c r="F25" s="41">
        <f>IF(Assumptions!$C$27&gt;E25+12,E25+12,Assumptions!$C$27)</f>
        <v>56</v>
      </c>
      <c r="G25" s="41">
        <f>IF(Assumptions!$C$27&gt;F25+12,F25+12,Assumptions!$C$27)</f>
        <v>60</v>
      </c>
      <c r="H25" s="41">
        <f>IF(Assumptions!$C$27&gt;G25+12,G25+12,Assumptions!$C$27)</f>
        <v>60</v>
      </c>
      <c r="I25" s="41">
        <f>IF(Assumptions!$C$27&gt;H25+12,H25+12,Assumptions!$C$27)</f>
        <v>60</v>
      </c>
      <c r="J25" s="68" t="str">
        <f t="shared" si="1"/>
        <v>May</v>
      </c>
      <c r="K25" s="41">
        <f>IF(Assumptions!$C$27&gt;8,8,Assumptions!$C$27)</f>
        <v>8</v>
      </c>
      <c r="L25" s="69">
        <f>IF(Assumptions!$C$27&gt;K25+12,K25+12,Assumptions!$C$27)</f>
        <v>20</v>
      </c>
      <c r="M25" s="69">
        <f>IF(Assumptions!$C$27&gt;L25+12,L25+12,Assumptions!$C$27)</f>
        <v>32</v>
      </c>
      <c r="N25" s="69">
        <f>IF(Assumptions!$C$27&gt;M25+12,M25+12,Assumptions!$C$27)</f>
        <v>44</v>
      </c>
      <c r="O25" s="69">
        <f>IF(Assumptions!$C$27&gt;N25+12,N25+12,Assumptions!$C$27)</f>
        <v>56</v>
      </c>
      <c r="P25" s="69">
        <f>IF(Assumptions!$C$27&gt;O25+12,O25+12,Assumptions!$C$27)</f>
        <v>60</v>
      </c>
      <c r="Q25" s="69">
        <f>IF(Assumptions!$C$27&gt;P25+12,P25+12,Assumptions!$C$27)</f>
        <v>60</v>
      </c>
      <c r="R25" s="69">
        <f>IF(Assumptions!$C$27&gt;Q25+12,Q25+12,Assumptions!$C$27)</f>
        <v>60</v>
      </c>
      <c r="S25" s="50" t="str">
        <f t="shared" si="2"/>
        <v>May</v>
      </c>
      <c r="T25" s="69">
        <f>IF(Assumptions!$C$27&gt;8,8,Assumptions!$C$27)</f>
        <v>8</v>
      </c>
      <c r="U25" s="69">
        <f>IF(Assumptions!$C$27&gt;T25+12,T25+12,Assumptions!$C$27)</f>
        <v>20</v>
      </c>
      <c r="V25" s="69">
        <f>IF(Assumptions!$C$27&gt;U25+12,U25+12,Assumptions!$C$27)</f>
        <v>32</v>
      </c>
      <c r="W25" s="69">
        <f>IF(Assumptions!$C$27&gt;V25+12,V25+12,Assumptions!$C$27)</f>
        <v>44</v>
      </c>
      <c r="X25" s="69">
        <f>IF(Assumptions!$C$27&gt;W25+12,W25+12,Assumptions!$C$27)</f>
        <v>56</v>
      </c>
      <c r="Y25" s="69">
        <f>IF(Assumptions!$C$27&gt;X25+12,X25+12,Assumptions!$C$27)</f>
        <v>60</v>
      </c>
      <c r="Z25" s="69">
        <f>IF(Assumptions!$C$27&gt;Y25+12,Y25+12,Assumptions!$C$27)</f>
        <v>60</v>
      </c>
      <c r="AA25" s="69">
        <f>IF(Assumptions!$C$27&gt;Z25+12,Z25+12,Assumptions!$C$27)</f>
        <v>60</v>
      </c>
      <c r="AB25" s="50" t="str">
        <f t="shared" si="3"/>
        <v>May</v>
      </c>
      <c r="AC25" s="69">
        <f>IF(Assumptions!$C$27&gt;8,8,Assumptions!$C$27)</f>
        <v>8</v>
      </c>
      <c r="AD25" s="69">
        <f>IF(Assumptions!$C$27&gt;AC25+12,AC25+12,Assumptions!$C$27)</f>
        <v>20</v>
      </c>
      <c r="AE25" s="69">
        <f>IF(Assumptions!$C$27&gt;AD25+12,AD25+12,Assumptions!$C$27)</f>
        <v>32</v>
      </c>
      <c r="AF25" s="69">
        <f>IF(Assumptions!$C$27&gt;AE25+12,AE25+12,Assumptions!$C$27)</f>
        <v>44</v>
      </c>
      <c r="AG25" s="69">
        <f>IF(Assumptions!$C$27&gt;AF25+12,AF25+12,Assumptions!$C$27)</f>
        <v>56</v>
      </c>
      <c r="AH25" s="69">
        <f>IF(Assumptions!$C$27&gt;AG25+12,AG25+12,Assumptions!$C$27)</f>
        <v>60</v>
      </c>
      <c r="AI25" s="69">
        <f>IF(Assumptions!$C$27&gt;AH25+12,AH25+12,Assumptions!$C$27)</f>
        <v>60</v>
      </c>
      <c r="AJ25" s="69">
        <f>IF(Assumptions!$C$27&gt;AI25+12,AI25+12,Assumptions!$C$27)</f>
        <v>60</v>
      </c>
      <c r="AK25" s="50" t="str">
        <f t="shared" si="4"/>
        <v>May</v>
      </c>
      <c r="AL25" s="69">
        <f>IF(Assumptions!$C$27&gt;8,8,Assumptions!$C$27)</f>
        <v>8</v>
      </c>
      <c r="AM25" s="69">
        <f>IF(Assumptions!$C$27&gt;AL25+12,AL25+12,Assumptions!$C$27)</f>
        <v>20</v>
      </c>
      <c r="AN25" s="69">
        <f>IF(Assumptions!$C$27&gt;AM25+12,AM25+12,Assumptions!$C$27)</f>
        <v>32</v>
      </c>
      <c r="AO25" s="69">
        <f>IF(Assumptions!$C$27&gt;AN25+12,AN25+12,Assumptions!$C$27)</f>
        <v>44</v>
      </c>
      <c r="AP25" s="69">
        <f>IF(Assumptions!$C$27&gt;AO25+12,AO25+12,Assumptions!$C$27)</f>
        <v>56</v>
      </c>
      <c r="AQ25" s="69">
        <f>IF(Assumptions!$C$27&gt;AP25+12,AP25+12,Assumptions!$C$27)</f>
        <v>60</v>
      </c>
      <c r="AR25" s="69">
        <f>IF(Assumptions!$C$27&gt;AQ25+12,AQ25+12,Assumptions!$C$27)</f>
        <v>60</v>
      </c>
      <c r="AS25" s="69">
        <f>IF(Assumptions!$C$27&gt;AR25+12,AR25+12,Assumptions!$C$27)</f>
        <v>60</v>
      </c>
      <c r="AT25" s="50" t="str">
        <f t="shared" si="5"/>
        <v>May</v>
      </c>
      <c r="AU25" s="69">
        <f>IF(Assumptions!$C$27&gt;8,8,Assumptions!$C$27)</f>
        <v>8</v>
      </c>
      <c r="AV25" s="69">
        <f>IF(Assumptions!$C$27&gt;AU25+12,AU25+12,Assumptions!$C$27)</f>
        <v>20</v>
      </c>
      <c r="AW25" s="69">
        <f>IF(Assumptions!$C$27&gt;AV25+12,AV25+12,Assumptions!$C$27)</f>
        <v>32</v>
      </c>
      <c r="AX25" s="69">
        <f>IF(Assumptions!$C$27&gt;AW25+12,AW25+12,Assumptions!$C$27)</f>
        <v>44</v>
      </c>
      <c r="AY25" s="69">
        <f>IF(Assumptions!$C$27&gt;AX25+12,AX25+12,Assumptions!$C$27)</f>
        <v>56</v>
      </c>
      <c r="AZ25" s="69">
        <f>IF(Assumptions!$C$27&gt;AY25+12,AY25+12,Assumptions!$C$27)</f>
        <v>60</v>
      </c>
      <c r="BA25" s="69">
        <f>IF(Assumptions!$C$27&gt;AZ25+12,AZ25+12,Assumptions!$C$27)</f>
        <v>60</v>
      </c>
      <c r="BB25" s="69">
        <f>IF(Assumptions!$C$27&gt;BA25+12,BA25+12,Assumptions!$C$27)</f>
        <v>60</v>
      </c>
      <c r="BC25" s="50" t="str">
        <f t="shared" si="6"/>
        <v>May</v>
      </c>
      <c r="BD25" s="69">
        <f>IF(Assumptions!$C$27&gt;8,8,Assumptions!$C$27)</f>
        <v>8</v>
      </c>
      <c r="BE25" s="69">
        <f>IF(Assumptions!$C$27&gt;BD25+12,BD25+12,Assumptions!$C$27)</f>
        <v>20</v>
      </c>
      <c r="BF25" s="69">
        <f>IF(Assumptions!$C$27&gt;BE25+12,BE25+12,Assumptions!$C$27)</f>
        <v>32</v>
      </c>
      <c r="BG25" s="69">
        <f>IF(Assumptions!$C$27&gt;BF25+12,BF25+12,Assumptions!$C$27)</f>
        <v>44</v>
      </c>
      <c r="BH25" s="69">
        <f>IF(Assumptions!$C$27&gt;BG25+12,BG25+12,Assumptions!$C$27)</f>
        <v>56</v>
      </c>
      <c r="BI25" s="69">
        <f>IF(Assumptions!$C$27&gt;BH25+12,BH25+12,Assumptions!$C$27)</f>
        <v>60</v>
      </c>
      <c r="BJ25" s="69">
        <f>IF(Assumptions!$C$27&gt;BI25+12,BI25+12,Assumptions!$C$27)</f>
        <v>60</v>
      </c>
      <c r="BK25" s="69">
        <f>IF(Assumptions!$C$27&gt;BJ25+12,BJ25+12,Assumptions!$C$27)</f>
        <v>60</v>
      </c>
      <c r="BL25" s="50" t="str">
        <f t="shared" si="7"/>
        <v>May</v>
      </c>
      <c r="BM25" s="69">
        <f>IF(Assumptions!$C$27&gt;8,8,Assumptions!$C$27)</f>
        <v>8</v>
      </c>
      <c r="BN25" s="69">
        <f>IF(Assumptions!$C$27&gt;BM25+12,BM25+12,Assumptions!$C$27)</f>
        <v>20</v>
      </c>
      <c r="BO25" s="69">
        <f>IF(Assumptions!$C$27&gt;BN25+12,BN25+12,Assumptions!$C$27)</f>
        <v>32</v>
      </c>
      <c r="BP25" s="69">
        <f>IF(Assumptions!$C$27&gt;BO25+12,BO25+12,Assumptions!$C$27)</f>
        <v>44</v>
      </c>
      <c r="BQ25" s="69">
        <f>IF(Assumptions!$C$27&gt;BP25+12,BP25+12,Assumptions!$C$27)</f>
        <v>56</v>
      </c>
      <c r="BR25" s="69">
        <f>IF(Assumptions!$C$27&gt;BQ25+12,BQ25+12,Assumptions!$C$27)</f>
        <v>60</v>
      </c>
      <c r="BS25" s="69">
        <f>IF(Assumptions!$C$27&gt;BR25+12,BR25+12,Assumptions!$C$27)</f>
        <v>60</v>
      </c>
      <c r="BT25" s="69">
        <f>IF(Assumptions!$C$27&gt;BS25+12,BS25+12,Assumptions!$C$27)</f>
        <v>60</v>
      </c>
      <c r="BU25" s="50" t="str">
        <f t="shared" si="8"/>
        <v>May</v>
      </c>
      <c r="BV25" s="69">
        <f>IF(Assumptions!$C$27&gt;8,8,Assumptions!$C$27)</f>
        <v>8</v>
      </c>
      <c r="BW25" s="69">
        <f>IF(Assumptions!$C$27&gt;BV25+12,BV25+12,Assumptions!$C$27)</f>
        <v>20</v>
      </c>
      <c r="BX25" s="69">
        <f>IF(Assumptions!$C$27&gt;BW25+12,BW25+12,Assumptions!$C$27)</f>
        <v>32</v>
      </c>
      <c r="BY25" s="69">
        <f>IF(Assumptions!$C$27&gt;BX25+12,BX25+12,Assumptions!$C$27)</f>
        <v>44</v>
      </c>
      <c r="BZ25" s="69">
        <f>IF(Assumptions!$C$27&gt;BY25+12,BY25+12,Assumptions!$C$27)</f>
        <v>56</v>
      </c>
      <c r="CA25" s="69">
        <f>IF(Assumptions!$C$27&gt;BZ25+12,BZ25+12,Assumptions!$C$27)</f>
        <v>60</v>
      </c>
      <c r="CB25" s="69">
        <f>IF(Assumptions!$C$27&gt;CA25+12,CA25+12,Assumptions!$C$27)</f>
        <v>60</v>
      </c>
      <c r="CC25" s="69">
        <f>IF(Assumptions!$C$27&gt;CB25+12,CB25+12,Assumptions!$C$27)</f>
        <v>60</v>
      </c>
      <c r="CD25" s="50" t="str">
        <f t="shared" si="9"/>
        <v>May</v>
      </c>
      <c r="CE25" s="69">
        <f>IF(Assumptions!$C$27&gt;8,8,Assumptions!$C$27)</f>
        <v>8</v>
      </c>
      <c r="CF25" s="69">
        <f>IF(Assumptions!$C$27&gt;CE25+12,CE25+12,Assumptions!$C$27)</f>
        <v>20</v>
      </c>
      <c r="CG25" s="69">
        <f>IF(Assumptions!$C$27&gt;CF25+12,CF25+12,Assumptions!$C$27)</f>
        <v>32</v>
      </c>
      <c r="CH25" s="69">
        <f>IF(Assumptions!$C$27&gt;CG25+12,CG25+12,Assumptions!$C$27)</f>
        <v>44</v>
      </c>
      <c r="CI25" s="69">
        <f>IF(Assumptions!$C$27&gt;CH25+12,CH25+12,Assumptions!$C$27)</f>
        <v>56</v>
      </c>
      <c r="CJ25" s="69">
        <f>IF(Assumptions!$C$27&gt;CI25+12,CI25+12,Assumptions!$C$27)</f>
        <v>60</v>
      </c>
      <c r="CK25" s="69">
        <f>IF(Assumptions!$C$27&gt;CJ25+12,CJ25+12,Assumptions!$C$27)</f>
        <v>60</v>
      </c>
      <c r="CL25" s="69">
        <f>IF(Assumptions!$C$27&gt;CK25+12,CK25+12,Assumptions!$C$27)</f>
        <v>60</v>
      </c>
    </row>
    <row r="26" spans="1:90" ht="13.7" customHeight="1">
      <c r="A26" s="50" t="str">
        <f t="shared" si="0"/>
        <v>Jun</v>
      </c>
      <c r="B26" s="41">
        <f>IF(Assumptions!$C$27&gt;7,7,Assumptions!$C$27)</f>
        <v>7</v>
      </c>
      <c r="C26" s="41">
        <f>IF(Assumptions!$C$27&gt;B26+12,B26+12,Assumptions!$C$27)</f>
        <v>19</v>
      </c>
      <c r="D26" s="41">
        <f>IF(Assumptions!$C$27&gt;C26+12,C26+12,Assumptions!$C$27)</f>
        <v>31</v>
      </c>
      <c r="E26" s="41">
        <f>IF(Assumptions!$C$27&gt;D26+12,D26+12,Assumptions!$C$27)</f>
        <v>43</v>
      </c>
      <c r="F26" s="41">
        <f>IF(Assumptions!$C$27&gt;E26+12,E26+12,Assumptions!$C$27)</f>
        <v>55</v>
      </c>
      <c r="G26" s="41">
        <f>IF(Assumptions!$C$27&gt;F26+12,F26+12,Assumptions!$C$27)</f>
        <v>60</v>
      </c>
      <c r="H26" s="41">
        <f>IF(Assumptions!$C$27&gt;G26+12,G26+12,Assumptions!$C$27)</f>
        <v>60</v>
      </c>
      <c r="I26" s="41">
        <f>IF(Assumptions!$C$27&gt;H26+12,H26+12,Assumptions!$C$27)</f>
        <v>60</v>
      </c>
      <c r="J26" s="68" t="str">
        <f t="shared" si="1"/>
        <v>Jun</v>
      </c>
      <c r="K26" s="41">
        <f>IF(Assumptions!$C$27&gt;7,7,Assumptions!$C$27)</f>
        <v>7</v>
      </c>
      <c r="L26" s="69">
        <f>IF(Assumptions!$C$27&gt;K26+12,K26+12,Assumptions!$C$27)</f>
        <v>19</v>
      </c>
      <c r="M26" s="69">
        <f>IF(Assumptions!$C$27&gt;L26+12,L26+12,Assumptions!$C$27)</f>
        <v>31</v>
      </c>
      <c r="N26" s="69">
        <f>IF(Assumptions!$C$27&gt;M26+12,M26+12,Assumptions!$C$27)</f>
        <v>43</v>
      </c>
      <c r="O26" s="69">
        <f>IF(Assumptions!$C$27&gt;N26+12,N26+12,Assumptions!$C$27)</f>
        <v>55</v>
      </c>
      <c r="P26" s="69">
        <f>IF(Assumptions!$C$27&gt;O26+12,O26+12,Assumptions!$C$27)</f>
        <v>60</v>
      </c>
      <c r="Q26" s="69">
        <f>IF(Assumptions!$C$27&gt;P26+12,P26+12,Assumptions!$C$27)</f>
        <v>60</v>
      </c>
      <c r="R26" s="69">
        <f>IF(Assumptions!$C$27&gt;Q26+12,Q26+12,Assumptions!$C$27)</f>
        <v>60</v>
      </c>
      <c r="S26" s="50" t="str">
        <f t="shared" si="2"/>
        <v>Jun</v>
      </c>
      <c r="T26" s="69">
        <f>IF(Assumptions!$C$27&gt;7,7,Assumptions!$C$27)</f>
        <v>7</v>
      </c>
      <c r="U26" s="69">
        <f>IF(Assumptions!$C$27&gt;T26+12,T26+12,Assumptions!$C$27)</f>
        <v>19</v>
      </c>
      <c r="V26" s="69">
        <f>IF(Assumptions!$C$27&gt;U26+12,U26+12,Assumptions!$C$27)</f>
        <v>31</v>
      </c>
      <c r="W26" s="69">
        <f>IF(Assumptions!$C$27&gt;V26+12,V26+12,Assumptions!$C$27)</f>
        <v>43</v>
      </c>
      <c r="X26" s="69">
        <f>IF(Assumptions!$C$27&gt;W26+12,W26+12,Assumptions!$C$27)</f>
        <v>55</v>
      </c>
      <c r="Y26" s="69">
        <f>IF(Assumptions!$C$27&gt;X26+12,X26+12,Assumptions!$C$27)</f>
        <v>60</v>
      </c>
      <c r="Z26" s="69">
        <f>IF(Assumptions!$C$27&gt;Y26+12,Y26+12,Assumptions!$C$27)</f>
        <v>60</v>
      </c>
      <c r="AA26" s="69">
        <f>IF(Assumptions!$C$27&gt;Z26+12,Z26+12,Assumptions!$C$27)</f>
        <v>60</v>
      </c>
      <c r="AB26" s="50" t="str">
        <f t="shared" si="3"/>
        <v>Jun</v>
      </c>
      <c r="AC26" s="69">
        <f>IF(Assumptions!$C$27&gt;7,7,Assumptions!$C$27)</f>
        <v>7</v>
      </c>
      <c r="AD26" s="69">
        <f>IF(Assumptions!$C$27&gt;AC26+12,AC26+12,Assumptions!$C$27)</f>
        <v>19</v>
      </c>
      <c r="AE26" s="69">
        <f>IF(Assumptions!$C$27&gt;AD26+12,AD26+12,Assumptions!$C$27)</f>
        <v>31</v>
      </c>
      <c r="AF26" s="69">
        <f>IF(Assumptions!$C$27&gt;AE26+12,AE26+12,Assumptions!$C$27)</f>
        <v>43</v>
      </c>
      <c r="AG26" s="69">
        <f>IF(Assumptions!$C$27&gt;AF26+12,AF26+12,Assumptions!$C$27)</f>
        <v>55</v>
      </c>
      <c r="AH26" s="69">
        <f>IF(Assumptions!$C$27&gt;AG26+12,AG26+12,Assumptions!$C$27)</f>
        <v>60</v>
      </c>
      <c r="AI26" s="69">
        <f>IF(Assumptions!$C$27&gt;AH26+12,AH26+12,Assumptions!$C$27)</f>
        <v>60</v>
      </c>
      <c r="AJ26" s="69">
        <f>IF(Assumptions!$C$27&gt;AI26+12,AI26+12,Assumptions!$C$27)</f>
        <v>60</v>
      </c>
      <c r="AK26" s="50" t="str">
        <f t="shared" si="4"/>
        <v>Jun</v>
      </c>
      <c r="AL26" s="69">
        <f>IF(Assumptions!$C$27&gt;7,7,Assumptions!$C$27)</f>
        <v>7</v>
      </c>
      <c r="AM26" s="69">
        <f>IF(Assumptions!$C$27&gt;AL26+12,AL26+12,Assumptions!$C$27)</f>
        <v>19</v>
      </c>
      <c r="AN26" s="69">
        <f>IF(Assumptions!$C$27&gt;AM26+12,AM26+12,Assumptions!$C$27)</f>
        <v>31</v>
      </c>
      <c r="AO26" s="69">
        <f>IF(Assumptions!$C$27&gt;AN26+12,AN26+12,Assumptions!$C$27)</f>
        <v>43</v>
      </c>
      <c r="AP26" s="69">
        <f>IF(Assumptions!$C$27&gt;AO26+12,AO26+12,Assumptions!$C$27)</f>
        <v>55</v>
      </c>
      <c r="AQ26" s="69">
        <f>IF(Assumptions!$C$27&gt;AP26+12,AP26+12,Assumptions!$C$27)</f>
        <v>60</v>
      </c>
      <c r="AR26" s="69">
        <f>IF(Assumptions!$C$27&gt;AQ26+12,AQ26+12,Assumptions!$C$27)</f>
        <v>60</v>
      </c>
      <c r="AS26" s="69">
        <f>IF(Assumptions!$C$27&gt;AR26+12,AR26+12,Assumptions!$C$27)</f>
        <v>60</v>
      </c>
      <c r="AT26" s="50" t="str">
        <f t="shared" si="5"/>
        <v>Jun</v>
      </c>
      <c r="AU26" s="69">
        <f>IF(Assumptions!$C$27&gt;7,7,Assumptions!$C$27)</f>
        <v>7</v>
      </c>
      <c r="AV26" s="69">
        <f>IF(Assumptions!$C$27&gt;AU26+12,AU26+12,Assumptions!$C$27)</f>
        <v>19</v>
      </c>
      <c r="AW26" s="69">
        <f>IF(Assumptions!$C$27&gt;AV26+12,AV26+12,Assumptions!$C$27)</f>
        <v>31</v>
      </c>
      <c r="AX26" s="69">
        <f>IF(Assumptions!$C$27&gt;AW26+12,AW26+12,Assumptions!$C$27)</f>
        <v>43</v>
      </c>
      <c r="AY26" s="69">
        <f>IF(Assumptions!$C$27&gt;AX26+12,AX26+12,Assumptions!$C$27)</f>
        <v>55</v>
      </c>
      <c r="AZ26" s="69">
        <f>IF(Assumptions!$C$27&gt;AY26+12,AY26+12,Assumptions!$C$27)</f>
        <v>60</v>
      </c>
      <c r="BA26" s="69">
        <f>IF(Assumptions!$C$27&gt;AZ26+12,AZ26+12,Assumptions!$C$27)</f>
        <v>60</v>
      </c>
      <c r="BB26" s="69">
        <f>IF(Assumptions!$C$27&gt;BA26+12,BA26+12,Assumptions!$C$27)</f>
        <v>60</v>
      </c>
      <c r="BC26" s="50" t="str">
        <f t="shared" si="6"/>
        <v>Jun</v>
      </c>
      <c r="BD26" s="69">
        <f>IF(Assumptions!$C$27&gt;7,7,Assumptions!$C$27)</f>
        <v>7</v>
      </c>
      <c r="BE26" s="69">
        <f>IF(Assumptions!$C$27&gt;BD26+12,BD26+12,Assumptions!$C$27)</f>
        <v>19</v>
      </c>
      <c r="BF26" s="69">
        <f>IF(Assumptions!$C$27&gt;BE26+12,BE26+12,Assumptions!$C$27)</f>
        <v>31</v>
      </c>
      <c r="BG26" s="69">
        <f>IF(Assumptions!$C$27&gt;BF26+12,BF26+12,Assumptions!$C$27)</f>
        <v>43</v>
      </c>
      <c r="BH26" s="69">
        <f>IF(Assumptions!$C$27&gt;BG26+12,BG26+12,Assumptions!$C$27)</f>
        <v>55</v>
      </c>
      <c r="BI26" s="69">
        <f>IF(Assumptions!$C$27&gt;BH26+12,BH26+12,Assumptions!$C$27)</f>
        <v>60</v>
      </c>
      <c r="BJ26" s="69">
        <f>IF(Assumptions!$C$27&gt;BI26+12,BI26+12,Assumptions!$C$27)</f>
        <v>60</v>
      </c>
      <c r="BK26" s="69">
        <f>IF(Assumptions!$C$27&gt;BJ26+12,BJ26+12,Assumptions!$C$27)</f>
        <v>60</v>
      </c>
      <c r="BL26" s="50" t="str">
        <f t="shared" si="7"/>
        <v>Jun</v>
      </c>
      <c r="BM26" s="69">
        <f>IF(Assumptions!$C$27&gt;7,7,Assumptions!$C$27)</f>
        <v>7</v>
      </c>
      <c r="BN26" s="69">
        <f>IF(Assumptions!$C$27&gt;BM26+12,BM26+12,Assumptions!$C$27)</f>
        <v>19</v>
      </c>
      <c r="BO26" s="69">
        <f>IF(Assumptions!$C$27&gt;BN26+12,BN26+12,Assumptions!$C$27)</f>
        <v>31</v>
      </c>
      <c r="BP26" s="69">
        <f>IF(Assumptions!$C$27&gt;BO26+12,BO26+12,Assumptions!$C$27)</f>
        <v>43</v>
      </c>
      <c r="BQ26" s="69">
        <f>IF(Assumptions!$C$27&gt;BP26+12,BP26+12,Assumptions!$C$27)</f>
        <v>55</v>
      </c>
      <c r="BR26" s="69">
        <f>IF(Assumptions!$C$27&gt;BQ26+12,BQ26+12,Assumptions!$C$27)</f>
        <v>60</v>
      </c>
      <c r="BS26" s="69">
        <f>IF(Assumptions!$C$27&gt;BR26+12,BR26+12,Assumptions!$C$27)</f>
        <v>60</v>
      </c>
      <c r="BT26" s="69">
        <f>IF(Assumptions!$C$27&gt;BS26+12,BS26+12,Assumptions!$C$27)</f>
        <v>60</v>
      </c>
      <c r="BU26" s="50" t="str">
        <f t="shared" si="8"/>
        <v>Jun</v>
      </c>
      <c r="BV26" s="69">
        <f>IF(Assumptions!$C$27&gt;7,7,Assumptions!$C$27)</f>
        <v>7</v>
      </c>
      <c r="BW26" s="69">
        <f>IF(Assumptions!$C$27&gt;BV26+12,BV26+12,Assumptions!$C$27)</f>
        <v>19</v>
      </c>
      <c r="BX26" s="69">
        <f>IF(Assumptions!$C$27&gt;BW26+12,BW26+12,Assumptions!$C$27)</f>
        <v>31</v>
      </c>
      <c r="BY26" s="69">
        <f>IF(Assumptions!$C$27&gt;BX26+12,BX26+12,Assumptions!$C$27)</f>
        <v>43</v>
      </c>
      <c r="BZ26" s="69">
        <f>IF(Assumptions!$C$27&gt;BY26+12,BY26+12,Assumptions!$C$27)</f>
        <v>55</v>
      </c>
      <c r="CA26" s="69">
        <f>IF(Assumptions!$C$27&gt;BZ26+12,BZ26+12,Assumptions!$C$27)</f>
        <v>60</v>
      </c>
      <c r="CB26" s="69">
        <f>IF(Assumptions!$C$27&gt;CA26+12,CA26+12,Assumptions!$C$27)</f>
        <v>60</v>
      </c>
      <c r="CC26" s="69">
        <f>IF(Assumptions!$C$27&gt;CB26+12,CB26+12,Assumptions!$C$27)</f>
        <v>60</v>
      </c>
      <c r="CD26" s="50" t="str">
        <f t="shared" si="9"/>
        <v>Jun</v>
      </c>
      <c r="CE26" s="69">
        <f>IF(Assumptions!$C$27&gt;7,7,Assumptions!$C$27)</f>
        <v>7</v>
      </c>
      <c r="CF26" s="69">
        <f>IF(Assumptions!$C$27&gt;CE26+12,CE26+12,Assumptions!$C$27)</f>
        <v>19</v>
      </c>
      <c r="CG26" s="69">
        <f>IF(Assumptions!$C$27&gt;CF26+12,CF26+12,Assumptions!$C$27)</f>
        <v>31</v>
      </c>
      <c r="CH26" s="69">
        <f>IF(Assumptions!$C$27&gt;CG26+12,CG26+12,Assumptions!$C$27)</f>
        <v>43</v>
      </c>
      <c r="CI26" s="69">
        <f>IF(Assumptions!$C$27&gt;CH26+12,CH26+12,Assumptions!$C$27)</f>
        <v>55</v>
      </c>
      <c r="CJ26" s="69">
        <f>IF(Assumptions!$C$27&gt;CI26+12,CI26+12,Assumptions!$C$27)</f>
        <v>60</v>
      </c>
      <c r="CK26" s="69">
        <f>IF(Assumptions!$C$27&gt;CJ26+12,CJ26+12,Assumptions!$C$27)</f>
        <v>60</v>
      </c>
      <c r="CL26" s="69">
        <f>IF(Assumptions!$C$27&gt;CK26+12,CK26+12,Assumptions!$C$27)</f>
        <v>60</v>
      </c>
    </row>
    <row r="27" spans="1:90" ht="13.7" customHeight="1">
      <c r="A27" s="50" t="str">
        <f t="shared" si="0"/>
        <v>Jul</v>
      </c>
      <c r="B27" s="41">
        <f>IF(Assumptions!$C$27&gt;6,6,Assumptions!$C$27)</f>
        <v>6</v>
      </c>
      <c r="C27" s="41">
        <f>IF(Assumptions!$C$27&gt;B27+12,B27+12,Assumptions!$C$27)</f>
        <v>18</v>
      </c>
      <c r="D27" s="41">
        <f>IF(Assumptions!$C$27&gt;C27+12,C27+12,Assumptions!$C$27)</f>
        <v>30</v>
      </c>
      <c r="E27" s="41">
        <f>IF(Assumptions!$C$27&gt;D27+12,D27+12,Assumptions!$C$27)</f>
        <v>42</v>
      </c>
      <c r="F27" s="41">
        <f>IF(Assumptions!$C$27&gt;E27+12,E27+12,Assumptions!$C$27)</f>
        <v>54</v>
      </c>
      <c r="G27" s="41">
        <f>IF(Assumptions!$C$27&gt;F27+12,F27+12,Assumptions!$C$27)</f>
        <v>60</v>
      </c>
      <c r="H27" s="41">
        <f>IF(Assumptions!$C$27&gt;G27+12,G27+12,Assumptions!$C$27)</f>
        <v>60</v>
      </c>
      <c r="I27" s="41">
        <f>IF(Assumptions!$C$27&gt;H27+12,H27+12,Assumptions!$C$27)</f>
        <v>60</v>
      </c>
      <c r="J27" s="68" t="str">
        <f t="shared" si="1"/>
        <v>Jul</v>
      </c>
      <c r="K27" s="41">
        <f>IF(Assumptions!$C$27&gt;6,6,Assumptions!$C$27)</f>
        <v>6</v>
      </c>
      <c r="L27" s="69">
        <f>IF(Assumptions!$C$27&gt;K27+12,K27+12,Assumptions!$C$27)</f>
        <v>18</v>
      </c>
      <c r="M27" s="69">
        <f>IF(Assumptions!$C$27&gt;L27+12,L27+12,Assumptions!$C$27)</f>
        <v>30</v>
      </c>
      <c r="N27" s="69">
        <f>IF(Assumptions!$C$27&gt;M27+12,M27+12,Assumptions!$C$27)</f>
        <v>42</v>
      </c>
      <c r="O27" s="69">
        <f>IF(Assumptions!$C$27&gt;N27+12,N27+12,Assumptions!$C$27)</f>
        <v>54</v>
      </c>
      <c r="P27" s="69">
        <f>IF(Assumptions!$C$27&gt;O27+12,O27+12,Assumptions!$C$27)</f>
        <v>60</v>
      </c>
      <c r="Q27" s="69">
        <f>IF(Assumptions!$C$27&gt;P27+12,P27+12,Assumptions!$C$27)</f>
        <v>60</v>
      </c>
      <c r="R27" s="69">
        <f>IF(Assumptions!$C$27&gt;Q27+12,Q27+12,Assumptions!$C$27)</f>
        <v>60</v>
      </c>
      <c r="S27" s="50" t="str">
        <f t="shared" si="2"/>
        <v>Jul</v>
      </c>
      <c r="T27" s="69">
        <f>IF(Assumptions!$C$27&gt;6,6,Assumptions!$C$27)</f>
        <v>6</v>
      </c>
      <c r="U27" s="69">
        <f>IF(Assumptions!$C$27&gt;T27+12,T27+12,Assumptions!$C$27)</f>
        <v>18</v>
      </c>
      <c r="V27" s="69">
        <f>IF(Assumptions!$C$27&gt;U27+12,U27+12,Assumptions!$C$27)</f>
        <v>30</v>
      </c>
      <c r="W27" s="69">
        <f>IF(Assumptions!$C$27&gt;V27+12,V27+12,Assumptions!$C$27)</f>
        <v>42</v>
      </c>
      <c r="X27" s="69">
        <f>IF(Assumptions!$C$27&gt;W27+12,W27+12,Assumptions!$C$27)</f>
        <v>54</v>
      </c>
      <c r="Y27" s="69">
        <f>IF(Assumptions!$C$27&gt;X27+12,X27+12,Assumptions!$C$27)</f>
        <v>60</v>
      </c>
      <c r="Z27" s="69">
        <f>IF(Assumptions!$C$27&gt;Y27+12,Y27+12,Assumptions!$C$27)</f>
        <v>60</v>
      </c>
      <c r="AA27" s="69">
        <f>IF(Assumptions!$C$27&gt;Z27+12,Z27+12,Assumptions!$C$27)</f>
        <v>60</v>
      </c>
      <c r="AB27" s="50" t="str">
        <f t="shared" si="3"/>
        <v>Jul</v>
      </c>
      <c r="AC27" s="69">
        <f>IF(Assumptions!$C$27&gt;6,6,Assumptions!$C$27)</f>
        <v>6</v>
      </c>
      <c r="AD27" s="69">
        <f>IF(Assumptions!$C$27&gt;AC27+12,AC27+12,Assumptions!$C$27)</f>
        <v>18</v>
      </c>
      <c r="AE27" s="69">
        <f>IF(Assumptions!$C$27&gt;AD27+12,AD27+12,Assumptions!$C$27)</f>
        <v>30</v>
      </c>
      <c r="AF27" s="69">
        <f>IF(Assumptions!$C$27&gt;AE27+12,AE27+12,Assumptions!$C$27)</f>
        <v>42</v>
      </c>
      <c r="AG27" s="69">
        <f>IF(Assumptions!$C$27&gt;AF27+12,AF27+12,Assumptions!$C$27)</f>
        <v>54</v>
      </c>
      <c r="AH27" s="69">
        <f>IF(Assumptions!$C$27&gt;AG27+12,AG27+12,Assumptions!$C$27)</f>
        <v>60</v>
      </c>
      <c r="AI27" s="69">
        <f>IF(Assumptions!$C$27&gt;AH27+12,AH27+12,Assumptions!$C$27)</f>
        <v>60</v>
      </c>
      <c r="AJ27" s="69">
        <f>IF(Assumptions!$C$27&gt;AI27+12,AI27+12,Assumptions!$C$27)</f>
        <v>60</v>
      </c>
      <c r="AK27" s="50" t="str">
        <f t="shared" si="4"/>
        <v>Jul</v>
      </c>
      <c r="AL27" s="69">
        <f>IF(Assumptions!$C$27&gt;6,6,Assumptions!$C$27)</f>
        <v>6</v>
      </c>
      <c r="AM27" s="69">
        <f>IF(Assumptions!$C$27&gt;AL27+12,AL27+12,Assumptions!$C$27)</f>
        <v>18</v>
      </c>
      <c r="AN27" s="69">
        <f>IF(Assumptions!$C$27&gt;AM27+12,AM27+12,Assumptions!$C$27)</f>
        <v>30</v>
      </c>
      <c r="AO27" s="69">
        <f>IF(Assumptions!$C$27&gt;AN27+12,AN27+12,Assumptions!$C$27)</f>
        <v>42</v>
      </c>
      <c r="AP27" s="69">
        <f>IF(Assumptions!$C$27&gt;AO27+12,AO27+12,Assumptions!$C$27)</f>
        <v>54</v>
      </c>
      <c r="AQ27" s="69">
        <f>IF(Assumptions!$C$27&gt;AP27+12,AP27+12,Assumptions!$C$27)</f>
        <v>60</v>
      </c>
      <c r="AR27" s="69">
        <f>IF(Assumptions!$C$27&gt;AQ27+12,AQ27+12,Assumptions!$C$27)</f>
        <v>60</v>
      </c>
      <c r="AS27" s="69">
        <f>IF(Assumptions!$C$27&gt;AR27+12,AR27+12,Assumptions!$C$27)</f>
        <v>60</v>
      </c>
      <c r="AT27" s="50" t="str">
        <f t="shared" si="5"/>
        <v>Jul</v>
      </c>
      <c r="AU27" s="69">
        <f>IF(Assumptions!$C$27&gt;6,6,Assumptions!$C$27)</f>
        <v>6</v>
      </c>
      <c r="AV27" s="69">
        <f>IF(Assumptions!$C$27&gt;AU27+12,AU27+12,Assumptions!$C$27)</f>
        <v>18</v>
      </c>
      <c r="AW27" s="69">
        <f>IF(Assumptions!$C$27&gt;AV27+12,AV27+12,Assumptions!$C$27)</f>
        <v>30</v>
      </c>
      <c r="AX27" s="69">
        <f>IF(Assumptions!$C$27&gt;AW27+12,AW27+12,Assumptions!$C$27)</f>
        <v>42</v>
      </c>
      <c r="AY27" s="69">
        <f>IF(Assumptions!$C$27&gt;AX27+12,AX27+12,Assumptions!$C$27)</f>
        <v>54</v>
      </c>
      <c r="AZ27" s="69">
        <f>IF(Assumptions!$C$27&gt;AY27+12,AY27+12,Assumptions!$C$27)</f>
        <v>60</v>
      </c>
      <c r="BA27" s="69">
        <f>IF(Assumptions!$C$27&gt;AZ27+12,AZ27+12,Assumptions!$C$27)</f>
        <v>60</v>
      </c>
      <c r="BB27" s="69">
        <f>IF(Assumptions!$C$27&gt;BA27+12,BA27+12,Assumptions!$C$27)</f>
        <v>60</v>
      </c>
      <c r="BC27" s="50" t="str">
        <f t="shared" si="6"/>
        <v>Jul</v>
      </c>
      <c r="BD27" s="69">
        <f>IF(Assumptions!$C$27&gt;6,6,Assumptions!$C$27)</f>
        <v>6</v>
      </c>
      <c r="BE27" s="69">
        <f>IF(Assumptions!$C$27&gt;BD27+12,BD27+12,Assumptions!$C$27)</f>
        <v>18</v>
      </c>
      <c r="BF27" s="69">
        <f>IF(Assumptions!$C$27&gt;BE27+12,BE27+12,Assumptions!$C$27)</f>
        <v>30</v>
      </c>
      <c r="BG27" s="69">
        <f>IF(Assumptions!$C$27&gt;BF27+12,BF27+12,Assumptions!$C$27)</f>
        <v>42</v>
      </c>
      <c r="BH27" s="69">
        <f>IF(Assumptions!$C$27&gt;BG27+12,BG27+12,Assumptions!$C$27)</f>
        <v>54</v>
      </c>
      <c r="BI27" s="69">
        <f>IF(Assumptions!$C$27&gt;BH27+12,BH27+12,Assumptions!$C$27)</f>
        <v>60</v>
      </c>
      <c r="BJ27" s="69">
        <f>IF(Assumptions!$C$27&gt;BI27+12,BI27+12,Assumptions!$C$27)</f>
        <v>60</v>
      </c>
      <c r="BK27" s="69">
        <f>IF(Assumptions!$C$27&gt;BJ27+12,BJ27+12,Assumptions!$C$27)</f>
        <v>60</v>
      </c>
      <c r="BL27" s="50" t="str">
        <f t="shared" si="7"/>
        <v>Jul</v>
      </c>
      <c r="BM27" s="69">
        <f>IF(Assumptions!$C$27&gt;6,6,Assumptions!$C$27)</f>
        <v>6</v>
      </c>
      <c r="BN27" s="69">
        <f>IF(Assumptions!$C$27&gt;BM27+12,BM27+12,Assumptions!$C$27)</f>
        <v>18</v>
      </c>
      <c r="BO27" s="69">
        <f>IF(Assumptions!$C$27&gt;BN27+12,BN27+12,Assumptions!$C$27)</f>
        <v>30</v>
      </c>
      <c r="BP27" s="69">
        <f>IF(Assumptions!$C$27&gt;BO27+12,BO27+12,Assumptions!$C$27)</f>
        <v>42</v>
      </c>
      <c r="BQ27" s="69">
        <f>IF(Assumptions!$C$27&gt;BP27+12,BP27+12,Assumptions!$C$27)</f>
        <v>54</v>
      </c>
      <c r="BR27" s="69">
        <f>IF(Assumptions!$C$27&gt;BQ27+12,BQ27+12,Assumptions!$C$27)</f>
        <v>60</v>
      </c>
      <c r="BS27" s="69">
        <f>IF(Assumptions!$C$27&gt;BR27+12,BR27+12,Assumptions!$C$27)</f>
        <v>60</v>
      </c>
      <c r="BT27" s="69">
        <f>IF(Assumptions!$C$27&gt;BS27+12,BS27+12,Assumptions!$C$27)</f>
        <v>60</v>
      </c>
      <c r="BU27" s="50" t="str">
        <f t="shared" si="8"/>
        <v>Jul</v>
      </c>
      <c r="BV27" s="69">
        <f>IF(Assumptions!$C$27&gt;6,6,Assumptions!$C$27)</f>
        <v>6</v>
      </c>
      <c r="BW27" s="69">
        <f>IF(Assumptions!$C$27&gt;BV27+12,BV27+12,Assumptions!$C$27)</f>
        <v>18</v>
      </c>
      <c r="BX27" s="69">
        <f>IF(Assumptions!$C$27&gt;BW27+12,BW27+12,Assumptions!$C$27)</f>
        <v>30</v>
      </c>
      <c r="BY27" s="69">
        <f>IF(Assumptions!$C$27&gt;BX27+12,BX27+12,Assumptions!$C$27)</f>
        <v>42</v>
      </c>
      <c r="BZ27" s="69">
        <f>IF(Assumptions!$C$27&gt;BY27+12,BY27+12,Assumptions!$C$27)</f>
        <v>54</v>
      </c>
      <c r="CA27" s="69">
        <f>IF(Assumptions!$C$27&gt;BZ27+12,BZ27+12,Assumptions!$C$27)</f>
        <v>60</v>
      </c>
      <c r="CB27" s="69">
        <f>IF(Assumptions!$C$27&gt;CA27+12,CA27+12,Assumptions!$C$27)</f>
        <v>60</v>
      </c>
      <c r="CC27" s="69">
        <f>IF(Assumptions!$C$27&gt;CB27+12,CB27+12,Assumptions!$C$27)</f>
        <v>60</v>
      </c>
      <c r="CD27" s="50" t="str">
        <f t="shared" si="9"/>
        <v>Jul</v>
      </c>
      <c r="CE27" s="69">
        <f>IF(Assumptions!$C$27&gt;6,6,Assumptions!$C$27)</f>
        <v>6</v>
      </c>
      <c r="CF27" s="69">
        <f>IF(Assumptions!$C$27&gt;CE27+12,CE27+12,Assumptions!$C$27)</f>
        <v>18</v>
      </c>
      <c r="CG27" s="69">
        <f>IF(Assumptions!$C$27&gt;CF27+12,CF27+12,Assumptions!$C$27)</f>
        <v>30</v>
      </c>
      <c r="CH27" s="69">
        <f>IF(Assumptions!$C$27&gt;CG27+12,CG27+12,Assumptions!$C$27)</f>
        <v>42</v>
      </c>
      <c r="CI27" s="69">
        <f>IF(Assumptions!$C$27&gt;CH27+12,CH27+12,Assumptions!$C$27)</f>
        <v>54</v>
      </c>
      <c r="CJ27" s="69">
        <f>IF(Assumptions!$C$27&gt;CI27+12,CI27+12,Assumptions!$C$27)</f>
        <v>60</v>
      </c>
      <c r="CK27" s="69">
        <f>IF(Assumptions!$C$27&gt;CJ27+12,CJ27+12,Assumptions!$C$27)</f>
        <v>60</v>
      </c>
      <c r="CL27" s="69">
        <f>IF(Assumptions!$C$27&gt;CK27+12,CK27+12,Assumptions!$C$27)</f>
        <v>60</v>
      </c>
    </row>
    <row r="28" spans="1:90" ht="13.7" customHeight="1">
      <c r="A28" s="50" t="str">
        <f t="shared" si="0"/>
        <v>Aug</v>
      </c>
      <c r="B28" s="41">
        <f>IF(Assumptions!$C$27&gt;5,5,Assumptions!$C$27)</f>
        <v>5</v>
      </c>
      <c r="C28" s="41">
        <f>IF(Assumptions!$C$27&gt;B28+12,B28+12,Assumptions!$C$27)</f>
        <v>17</v>
      </c>
      <c r="D28" s="41">
        <f>IF(Assumptions!$C$27&gt;C28+12,C28+12,Assumptions!$C$27)</f>
        <v>29</v>
      </c>
      <c r="E28" s="41">
        <f>IF(Assumptions!$C$27&gt;D28+12,D28+12,Assumptions!$C$27)</f>
        <v>41</v>
      </c>
      <c r="F28" s="41">
        <f>IF(Assumptions!$C$27&gt;E28+12,E28+12,Assumptions!$C$27)</f>
        <v>53</v>
      </c>
      <c r="G28" s="41">
        <f>IF(Assumptions!$C$27&gt;F28+12,F28+12,Assumptions!$C$27)</f>
        <v>60</v>
      </c>
      <c r="H28" s="41">
        <f>IF(Assumptions!$C$27&gt;G28+12,G28+12,Assumptions!$C$27)</f>
        <v>60</v>
      </c>
      <c r="I28" s="41">
        <f>IF(Assumptions!$C$27&gt;H28+12,H28+12,Assumptions!$C$27)</f>
        <v>60</v>
      </c>
      <c r="J28" s="68" t="str">
        <f t="shared" si="1"/>
        <v>Aug</v>
      </c>
      <c r="K28" s="41">
        <f>IF(Assumptions!$C$27&gt;5,5,Assumptions!$C$27)</f>
        <v>5</v>
      </c>
      <c r="L28" s="69">
        <f>IF(Assumptions!$C$27&gt;K28+12,K28+12,Assumptions!$C$27)</f>
        <v>17</v>
      </c>
      <c r="M28" s="69">
        <f>IF(Assumptions!$C$27&gt;L28+12,L28+12,Assumptions!$C$27)</f>
        <v>29</v>
      </c>
      <c r="N28" s="69">
        <f>IF(Assumptions!$C$27&gt;M28+12,M28+12,Assumptions!$C$27)</f>
        <v>41</v>
      </c>
      <c r="O28" s="69">
        <f>IF(Assumptions!$C$27&gt;N28+12,N28+12,Assumptions!$C$27)</f>
        <v>53</v>
      </c>
      <c r="P28" s="69">
        <f>IF(Assumptions!$C$27&gt;O28+12,O28+12,Assumptions!$C$27)</f>
        <v>60</v>
      </c>
      <c r="Q28" s="69">
        <f>IF(Assumptions!$C$27&gt;P28+12,P28+12,Assumptions!$C$27)</f>
        <v>60</v>
      </c>
      <c r="R28" s="69">
        <f>IF(Assumptions!$C$27&gt;Q28+12,Q28+12,Assumptions!$C$27)</f>
        <v>60</v>
      </c>
      <c r="S28" s="50" t="str">
        <f t="shared" si="2"/>
        <v>Aug</v>
      </c>
      <c r="T28" s="69">
        <f>IF(Assumptions!$C$27&gt;5,5,Assumptions!$C$27)</f>
        <v>5</v>
      </c>
      <c r="U28" s="69">
        <f>IF(Assumptions!$C$27&gt;T28+12,T28+12,Assumptions!$C$27)</f>
        <v>17</v>
      </c>
      <c r="V28" s="69">
        <f>IF(Assumptions!$C$27&gt;U28+12,U28+12,Assumptions!$C$27)</f>
        <v>29</v>
      </c>
      <c r="W28" s="69">
        <f>IF(Assumptions!$C$27&gt;V28+12,V28+12,Assumptions!$C$27)</f>
        <v>41</v>
      </c>
      <c r="X28" s="69">
        <f>IF(Assumptions!$C$27&gt;W28+12,W28+12,Assumptions!$C$27)</f>
        <v>53</v>
      </c>
      <c r="Y28" s="69">
        <f>IF(Assumptions!$C$27&gt;X28+12,X28+12,Assumptions!$C$27)</f>
        <v>60</v>
      </c>
      <c r="Z28" s="69">
        <f>IF(Assumptions!$C$27&gt;Y28+12,Y28+12,Assumptions!$C$27)</f>
        <v>60</v>
      </c>
      <c r="AA28" s="69">
        <f>IF(Assumptions!$C$27&gt;Z28+12,Z28+12,Assumptions!$C$27)</f>
        <v>60</v>
      </c>
      <c r="AB28" s="50" t="str">
        <f t="shared" si="3"/>
        <v>Aug</v>
      </c>
      <c r="AC28" s="69">
        <f>IF(Assumptions!$C$27&gt;5,5,Assumptions!$C$27)</f>
        <v>5</v>
      </c>
      <c r="AD28" s="69">
        <f>IF(Assumptions!$C$27&gt;AC28+12,AC28+12,Assumptions!$C$27)</f>
        <v>17</v>
      </c>
      <c r="AE28" s="69">
        <f>IF(Assumptions!$C$27&gt;AD28+12,AD28+12,Assumptions!$C$27)</f>
        <v>29</v>
      </c>
      <c r="AF28" s="69">
        <f>IF(Assumptions!$C$27&gt;AE28+12,AE28+12,Assumptions!$C$27)</f>
        <v>41</v>
      </c>
      <c r="AG28" s="69">
        <f>IF(Assumptions!$C$27&gt;AF28+12,AF28+12,Assumptions!$C$27)</f>
        <v>53</v>
      </c>
      <c r="AH28" s="69">
        <f>IF(Assumptions!$C$27&gt;AG28+12,AG28+12,Assumptions!$C$27)</f>
        <v>60</v>
      </c>
      <c r="AI28" s="69">
        <f>IF(Assumptions!$C$27&gt;AH28+12,AH28+12,Assumptions!$C$27)</f>
        <v>60</v>
      </c>
      <c r="AJ28" s="69">
        <f>IF(Assumptions!$C$27&gt;AI28+12,AI28+12,Assumptions!$C$27)</f>
        <v>60</v>
      </c>
      <c r="AK28" s="50" t="str">
        <f t="shared" si="4"/>
        <v>Aug</v>
      </c>
      <c r="AL28" s="69">
        <f>IF(Assumptions!$C$27&gt;5,5,Assumptions!$C$27)</f>
        <v>5</v>
      </c>
      <c r="AM28" s="69">
        <f>IF(Assumptions!$C$27&gt;AL28+12,AL28+12,Assumptions!$C$27)</f>
        <v>17</v>
      </c>
      <c r="AN28" s="69">
        <f>IF(Assumptions!$C$27&gt;AM28+12,AM28+12,Assumptions!$C$27)</f>
        <v>29</v>
      </c>
      <c r="AO28" s="69">
        <f>IF(Assumptions!$C$27&gt;AN28+12,AN28+12,Assumptions!$C$27)</f>
        <v>41</v>
      </c>
      <c r="AP28" s="69">
        <f>IF(Assumptions!$C$27&gt;AO28+12,AO28+12,Assumptions!$C$27)</f>
        <v>53</v>
      </c>
      <c r="AQ28" s="69">
        <f>IF(Assumptions!$C$27&gt;AP28+12,AP28+12,Assumptions!$C$27)</f>
        <v>60</v>
      </c>
      <c r="AR28" s="69">
        <f>IF(Assumptions!$C$27&gt;AQ28+12,AQ28+12,Assumptions!$C$27)</f>
        <v>60</v>
      </c>
      <c r="AS28" s="69">
        <f>IF(Assumptions!$C$27&gt;AR28+12,AR28+12,Assumptions!$C$27)</f>
        <v>60</v>
      </c>
      <c r="AT28" s="50" t="str">
        <f t="shared" si="5"/>
        <v>Aug</v>
      </c>
      <c r="AU28" s="69">
        <f>IF(Assumptions!$C$27&gt;5,5,Assumptions!$C$27)</f>
        <v>5</v>
      </c>
      <c r="AV28" s="69">
        <f>IF(Assumptions!$C$27&gt;AU28+12,AU28+12,Assumptions!$C$27)</f>
        <v>17</v>
      </c>
      <c r="AW28" s="69">
        <f>IF(Assumptions!$C$27&gt;AV28+12,AV28+12,Assumptions!$C$27)</f>
        <v>29</v>
      </c>
      <c r="AX28" s="69">
        <f>IF(Assumptions!$C$27&gt;AW28+12,AW28+12,Assumptions!$C$27)</f>
        <v>41</v>
      </c>
      <c r="AY28" s="69">
        <f>IF(Assumptions!$C$27&gt;AX28+12,AX28+12,Assumptions!$C$27)</f>
        <v>53</v>
      </c>
      <c r="AZ28" s="69">
        <f>IF(Assumptions!$C$27&gt;AY28+12,AY28+12,Assumptions!$C$27)</f>
        <v>60</v>
      </c>
      <c r="BA28" s="69">
        <f>IF(Assumptions!$C$27&gt;AZ28+12,AZ28+12,Assumptions!$C$27)</f>
        <v>60</v>
      </c>
      <c r="BB28" s="69">
        <f>IF(Assumptions!$C$27&gt;BA28+12,BA28+12,Assumptions!$C$27)</f>
        <v>60</v>
      </c>
      <c r="BC28" s="50" t="str">
        <f t="shared" si="6"/>
        <v>Aug</v>
      </c>
      <c r="BD28" s="69">
        <f>IF(Assumptions!$C$27&gt;5,5,Assumptions!$C$27)</f>
        <v>5</v>
      </c>
      <c r="BE28" s="69">
        <f>IF(Assumptions!$C$27&gt;BD28+12,BD28+12,Assumptions!$C$27)</f>
        <v>17</v>
      </c>
      <c r="BF28" s="69">
        <f>IF(Assumptions!$C$27&gt;BE28+12,BE28+12,Assumptions!$C$27)</f>
        <v>29</v>
      </c>
      <c r="BG28" s="69">
        <f>IF(Assumptions!$C$27&gt;BF28+12,BF28+12,Assumptions!$C$27)</f>
        <v>41</v>
      </c>
      <c r="BH28" s="69">
        <f>IF(Assumptions!$C$27&gt;BG28+12,BG28+12,Assumptions!$C$27)</f>
        <v>53</v>
      </c>
      <c r="BI28" s="69">
        <f>IF(Assumptions!$C$27&gt;BH28+12,BH28+12,Assumptions!$C$27)</f>
        <v>60</v>
      </c>
      <c r="BJ28" s="69">
        <f>IF(Assumptions!$C$27&gt;BI28+12,BI28+12,Assumptions!$C$27)</f>
        <v>60</v>
      </c>
      <c r="BK28" s="69">
        <f>IF(Assumptions!$C$27&gt;BJ28+12,BJ28+12,Assumptions!$C$27)</f>
        <v>60</v>
      </c>
      <c r="BL28" s="50" t="str">
        <f t="shared" si="7"/>
        <v>Aug</v>
      </c>
      <c r="BM28" s="69">
        <f>IF(Assumptions!$C$27&gt;5,5,Assumptions!$C$27)</f>
        <v>5</v>
      </c>
      <c r="BN28" s="69">
        <f>IF(Assumptions!$C$27&gt;BM28+12,BM28+12,Assumptions!$C$27)</f>
        <v>17</v>
      </c>
      <c r="BO28" s="69">
        <f>IF(Assumptions!$C$27&gt;BN28+12,BN28+12,Assumptions!$C$27)</f>
        <v>29</v>
      </c>
      <c r="BP28" s="69">
        <f>IF(Assumptions!$C$27&gt;BO28+12,BO28+12,Assumptions!$C$27)</f>
        <v>41</v>
      </c>
      <c r="BQ28" s="69">
        <f>IF(Assumptions!$C$27&gt;BP28+12,BP28+12,Assumptions!$C$27)</f>
        <v>53</v>
      </c>
      <c r="BR28" s="69">
        <f>IF(Assumptions!$C$27&gt;BQ28+12,BQ28+12,Assumptions!$C$27)</f>
        <v>60</v>
      </c>
      <c r="BS28" s="69">
        <f>IF(Assumptions!$C$27&gt;BR28+12,BR28+12,Assumptions!$C$27)</f>
        <v>60</v>
      </c>
      <c r="BT28" s="69">
        <f>IF(Assumptions!$C$27&gt;BS28+12,BS28+12,Assumptions!$C$27)</f>
        <v>60</v>
      </c>
      <c r="BU28" s="50" t="str">
        <f t="shared" si="8"/>
        <v>Aug</v>
      </c>
      <c r="BV28" s="69">
        <f>IF(Assumptions!$C$27&gt;5,5,Assumptions!$C$27)</f>
        <v>5</v>
      </c>
      <c r="BW28" s="69">
        <f>IF(Assumptions!$C$27&gt;BV28+12,BV28+12,Assumptions!$C$27)</f>
        <v>17</v>
      </c>
      <c r="BX28" s="69">
        <f>IF(Assumptions!$C$27&gt;BW28+12,BW28+12,Assumptions!$C$27)</f>
        <v>29</v>
      </c>
      <c r="BY28" s="69">
        <f>IF(Assumptions!$C$27&gt;BX28+12,BX28+12,Assumptions!$C$27)</f>
        <v>41</v>
      </c>
      <c r="BZ28" s="69">
        <f>IF(Assumptions!$C$27&gt;BY28+12,BY28+12,Assumptions!$C$27)</f>
        <v>53</v>
      </c>
      <c r="CA28" s="69">
        <f>IF(Assumptions!$C$27&gt;BZ28+12,BZ28+12,Assumptions!$C$27)</f>
        <v>60</v>
      </c>
      <c r="CB28" s="69">
        <f>IF(Assumptions!$C$27&gt;CA28+12,CA28+12,Assumptions!$C$27)</f>
        <v>60</v>
      </c>
      <c r="CC28" s="69">
        <f>IF(Assumptions!$C$27&gt;CB28+12,CB28+12,Assumptions!$C$27)</f>
        <v>60</v>
      </c>
      <c r="CD28" s="50" t="str">
        <f t="shared" si="9"/>
        <v>Aug</v>
      </c>
      <c r="CE28" s="69">
        <f>IF(Assumptions!$C$27&gt;5,5,Assumptions!$C$27)</f>
        <v>5</v>
      </c>
      <c r="CF28" s="69">
        <f>IF(Assumptions!$C$27&gt;CE28+12,CE28+12,Assumptions!$C$27)</f>
        <v>17</v>
      </c>
      <c r="CG28" s="69">
        <f>IF(Assumptions!$C$27&gt;CF28+12,CF28+12,Assumptions!$C$27)</f>
        <v>29</v>
      </c>
      <c r="CH28" s="69">
        <f>IF(Assumptions!$C$27&gt;CG28+12,CG28+12,Assumptions!$C$27)</f>
        <v>41</v>
      </c>
      <c r="CI28" s="69">
        <f>IF(Assumptions!$C$27&gt;CH28+12,CH28+12,Assumptions!$C$27)</f>
        <v>53</v>
      </c>
      <c r="CJ28" s="69">
        <f>IF(Assumptions!$C$27&gt;CI28+12,CI28+12,Assumptions!$C$27)</f>
        <v>60</v>
      </c>
      <c r="CK28" s="69">
        <f>IF(Assumptions!$C$27&gt;CJ28+12,CJ28+12,Assumptions!$C$27)</f>
        <v>60</v>
      </c>
      <c r="CL28" s="69">
        <f>IF(Assumptions!$C$27&gt;CK28+12,CK28+12,Assumptions!$C$27)</f>
        <v>60</v>
      </c>
    </row>
    <row r="29" spans="1:90" ht="13.7" customHeight="1">
      <c r="A29" s="50" t="str">
        <f t="shared" si="0"/>
        <v>Sep</v>
      </c>
      <c r="B29" s="41">
        <f>IF(Assumptions!$C$27&gt;4,4,Assumptions!$C$27)</f>
        <v>4</v>
      </c>
      <c r="C29" s="41">
        <f>IF(Assumptions!$C$27&gt;B29+12,B29+12,Assumptions!$C$27)</f>
        <v>16</v>
      </c>
      <c r="D29" s="41">
        <f>IF(Assumptions!$C$27&gt;C29+12,C29+12,Assumptions!$C$27)</f>
        <v>28</v>
      </c>
      <c r="E29" s="41">
        <f>IF(Assumptions!$C$27&gt;D29+12,D29+12,Assumptions!$C$27)</f>
        <v>40</v>
      </c>
      <c r="F29" s="41">
        <f>IF(Assumptions!$C$27&gt;E29+12,E29+12,Assumptions!$C$27)</f>
        <v>52</v>
      </c>
      <c r="G29" s="41">
        <f>IF(Assumptions!$C$27&gt;F29+12,F29+12,Assumptions!$C$27)</f>
        <v>60</v>
      </c>
      <c r="H29" s="41">
        <f>IF(Assumptions!$C$27&gt;G29+12,G29+12,Assumptions!$C$27)</f>
        <v>60</v>
      </c>
      <c r="I29" s="41">
        <f>IF(Assumptions!$C$27&gt;H29+12,H29+12,Assumptions!$C$27)</f>
        <v>60</v>
      </c>
      <c r="J29" s="68" t="str">
        <f t="shared" si="1"/>
        <v>Sep</v>
      </c>
      <c r="K29" s="41">
        <f>IF(Assumptions!$C$27&gt;4,4,Assumptions!$C$27)</f>
        <v>4</v>
      </c>
      <c r="L29" s="69">
        <f>IF(Assumptions!$C$27&gt;K29+12,K29+12,Assumptions!$C$27)</f>
        <v>16</v>
      </c>
      <c r="M29" s="69">
        <f>IF(Assumptions!$C$27&gt;L29+12,L29+12,Assumptions!$C$27)</f>
        <v>28</v>
      </c>
      <c r="N29" s="69">
        <f>IF(Assumptions!$C$27&gt;M29+12,M29+12,Assumptions!$C$27)</f>
        <v>40</v>
      </c>
      <c r="O29" s="69">
        <f>IF(Assumptions!$C$27&gt;N29+12,N29+12,Assumptions!$C$27)</f>
        <v>52</v>
      </c>
      <c r="P29" s="69">
        <f>IF(Assumptions!$C$27&gt;O29+12,O29+12,Assumptions!$C$27)</f>
        <v>60</v>
      </c>
      <c r="Q29" s="69">
        <f>IF(Assumptions!$C$27&gt;P29+12,P29+12,Assumptions!$C$27)</f>
        <v>60</v>
      </c>
      <c r="R29" s="69">
        <f>IF(Assumptions!$C$27&gt;Q29+12,Q29+12,Assumptions!$C$27)</f>
        <v>60</v>
      </c>
      <c r="S29" s="50" t="str">
        <f t="shared" si="2"/>
        <v>Sep</v>
      </c>
      <c r="T29" s="69">
        <f>IF(Assumptions!$C$27&gt;4,4,Assumptions!$C$27)</f>
        <v>4</v>
      </c>
      <c r="U29" s="69">
        <f>IF(Assumptions!$C$27&gt;T29+12,T29+12,Assumptions!$C$27)</f>
        <v>16</v>
      </c>
      <c r="V29" s="69">
        <f>IF(Assumptions!$C$27&gt;U29+12,U29+12,Assumptions!$C$27)</f>
        <v>28</v>
      </c>
      <c r="W29" s="69">
        <f>IF(Assumptions!$C$27&gt;V29+12,V29+12,Assumptions!$C$27)</f>
        <v>40</v>
      </c>
      <c r="X29" s="69">
        <f>IF(Assumptions!$C$27&gt;W29+12,W29+12,Assumptions!$C$27)</f>
        <v>52</v>
      </c>
      <c r="Y29" s="69">
        <f>IF(Assumptions!$C$27&gt;X29+12,X29+12,Assumptions!$C$27)</f>
        <v>60</v>
      </c>
      <c r="Z29" s="69">
        <f>IF(Assumptions!$C$27&gt;Y29+12,Y29+12,Assumptions!$C$27)</f>
        <v>60</v>
      </c>
      <c r="AA29" s="69">
        <f>IF(Assumptions!$C$27&gt;Z29+12,Z29+12,Assumptions!$C$27)</f>
        <v>60</v>
      </c>
      <c r="AB29" s="50" t="str">
        <f t="shared" si="3"/>
        <v>Sep</v>
      </c>
      <c r="AC29" s="69">
        <f>IF(Assumptions!$C$27&gt;4,4,Assumptions!$C$27)</f>
        <v>4</v>
      </c>
      <c r="AD29" s="69">
        <f>IF(Assumptions!$C$27&gt;AC29+12,AC29+12,Assumptions!$C$27)</f>
        <v>16</v>
      </c>
      <c r="AE29" s="69">
        <f>IF(Assumptions!$C$27&gt;AD29+12,AD29+12,Assumptions!$C$27)</f>
        <v>28</v>
      </c>
      <c r="AF29" s="69">
        <f>IF(Assumptions!$C$27&gt;AE29+12,AE29+12,Assumptions!$C$27)</f>
        <v>40</v>
      </c>
      <c r="AG29" s="69">
        <f>IF(Assumptions!$C$27&gt;AF29+12,AF29+12,Assumptions!$C$27)</f>
        <v>52</v>
      </c>
      <c r="AH29" s="69">
        <f>IF(Assumptions!$C$27&gt;AG29+12,AG29+12,Assumptions!$C$27)</f>
        <v>60</v>
      </c>
      <c r="AI29" s="69">
        <f>IF(Assumptions!$C$27&gt;AH29+12,AH29+12,Assumptions!$C$27)</f>
        <v>60</v>
      </c>
      <c r="AJ29" s="69">
        <f>IF(Assumptions!$C$27&gt;AI29+12,AI29+12,Assumptions!$C$27)</f>
        <v>60</v>
      </c>
      <c r="AK29" s="50" t="str">
        <f t="shared" si="4"/>
        <v>Sep</v>
      </c>
      <c r="AL29" s="69">
        <f>IF(Assumptions!$C$27&gt;4,4,Assumptions!$C$27)</f>
        <v>4</v>
      </c>
      <c r="AM29" s="69">
        <f>IF(Assumptions!$C$27&gt;AL29+12,AL29+12,Assumptions!$C$27)</f>
        <v>16</v>
      </c>
      <c r="AN29" s="69">
        <f>IF(Assumptions!$C$27&gt;AM29+12,AM29+12,Assumptions!$C$27)</f>
        <v>28</v>
      </c>
      <c r="AO29" s="69">
        <f>IF(Assumptions!$C$27&gt;AN29+12,AN29+12,Assumptions!$C$27)</f>
        <v>40</v>
      </c>
      <c r="AP29" s="69">
        <f>IF(Assumptions!$C$27&gt;AO29+12,AO29+12,Assumptions!$C$27)</f>
        <v>52</v>
      </c>
      <c r="AQ29" s="69">
        <f>IF(Assumptions!$C$27&gt;AP29+12,AP29+12,Assumptions!$C$27)</f>
        <v>60</v>
      </c>
      <c r="AR29" s="69">
        <f>IF(Assumptions!$C$27&gt;AQ29+12,AQ29+12,Assumptions!$C$27)</f>
        <v>60</v>
      </c>
      <c r="AS29" s="69">
        <f>IF(Assumptions!$C$27&gt;AR29+12,AR29+12,Assumptions!$C$27)</f>
        <v>60</v>
      </c>
      <c r="AT29" s="50" t="str">
        <f t="shared" si="5"/>
        <v>Sep</v>
      </c>
      <c r="AU29" s="69">
        <f>IF(Assumptions!$C$27&gt;4,4,Assumptions!$C$27)</f>
        <v>4</v>
      </c>
      <c r="AV29" s="69">
        <f>IF(Assumptions!$C$27&gt;AU29+12,AU29+12,Assumptions!$C$27)</f>
        <v>16</v>
      </c>
      <c r="AW29" s="69">
        <f>IF(Assumptions!$C$27&gt;AV29+12,AV29+12,Assumptions!$C$27)</f>
        <v>28</v>
      </c>
      <c r="AX29" s="69">
        <f>IF(Assumptions!$C$27&gt;AW29+12,AW29+12,Assumptions!$C$27)</f>
        <v>40</v>
      </c>
      <c r="AY29" s="69">
        <f>IF(Assumptions!$C$27&gt;AX29+12,AX29+12,Assumptions!$C$27)</f>
        <v>52</v>
      </c>
      <c r="AZ29" s="69">
        <f>IF(Assumptions!$C$27&gt;AY29+12,AY29+12,Assumptions!$C$27)</f>
        <v>60</v>
      </c>
      <c r="BA29" s="69">
        <f>IF(Assumptions!$C$27&gt;AZ29+12,AZ29+12,Assumptions!$C$27)</f>
        <v>60</v>
      </c>
      <c r="BB29" s="69">
        <f>IF(Assumptions!$C$27&gt;BA29+12,BA29+12,Assumptions!$C$27)</f>
        <v>60</v>
      </c>
      <c r="BC29" s="50" t="str">
        <f t="shared" si="6"/>
        <v>Sep</v>
      </c>
      <c r="BD29" s="69">
        <f>IF(Assumptions!$C$27&gt;4,4,Assumptions!$C$27)</f>
        <v>4</v>
      </c>
      <c r="BE29" s="69">
        <f>IF(Assumptions!$C$27&gt;BD29+12,BD29+12,Assumptions!$C$27)</f>
        <v>16</v>
      </c>
      <c r="BF29" s="69">
        <f>IF(Assumptions!$C$27&gt;BE29+12,BE29+12,Assumptions!$C$27)</f>
        <v>28</v>
      </c>
      <c r="BG29" s="69">
        <f>IF(Assumptions!$C$27&gt;BF29+12,BF29+12,Assumptions!$C$27)</f>
        <v>40</v>
      </c>
      <c r="BH29" s="69">
        <f>IF(Assumptions!$C$27&gt;BG29+12,BG29+12,Assumptions!$C$27)</f>
        <v>52</v>
      </c>
      <c r="BI29" s="69">
        <f>IF(Assumptions!$C$27&gt;BH29+12,BH29+12,Assumptions!$C$27)</f>
        <v>60</v>
      </c>
      <c r="BJ29" s="69">
        <f>IF(Assumptions!$C$27&gt;BI29+12,BI29+12,Assumptions!$C$27)</f>
        <v>60</v>
      </c>
      <c r="BK29" s="69">
        <f>IF(Assumptions!$C$27&gt;BJ29+12,BJ29+12,Assumptions!$C$27)</f>
        <v>60</v>
      </c>
      <c r="BL29" s="50" t="str">
        <f t="shared" si="7"/>
        <v>Sep</v>
      </c>
      <c r="BM29" s="69">
        <f>IF(Assumptions!$C$27&gt;4,4,Assumptions!$C$27)</f>
        <v>4</v>
      </c>
      <c r="BN29" s="69">
        <f>IF(Assumptions!$C$27&gt;BM29+12,BM29+12,Assumptions!$C$27)</f>
        <v>16</v>
      </c>
      <c r="BO29" s="69">
        <f>IF(Assumptions!$C$27&gt;BN29+12,BN29+12,Assumptions!$C$27)</f>
        <v>28</v>
      </c>
      <c r="BP29" s="69">
        <f>IF(Assumptions!$C$27&gt;BO29+12,BO29+12,Assumptions!$C$27)</f>
        <v>40</v>
      </c>
      <c r="BQ29" s="69">
        <f>IF(Assumptions!$C$27&gt;BP29+12,BP29+12,Assumptions!$C$27)</f>
        <v>52</v>
      </c>
      <c r="BR29" s="69">
        <f>IF(Assumptions!$C$27&gt;BQ29+12,BQ29+12,Assumptions!$C$27)</f>
        <v>60</v>
      </c>
      <c r="BS29" s="69">
        <f>IF(Assumptions!$C$27&gt;BR29+12,BR29+12,Assumptions!$C$27)</f>
        <v>60</v>
      </c>
      <c r="BT29" s="69">
        <f>IF(Assumptions!$C$27&gt;BS29+12,BS29+12,Assumptions!$C$27)</f>
        <v>60</v>
      </c>
      <c r="BU29" s="50" t="str">
        <f t="shared" si="8"/>
        <v>Sep</v>
      </c>
      <c r="BV29" s="69">
        <f>IF(Assumptions!$C$27&gt;4,4,Assumptions!$C$27)</f>
        <v>4</v>
      </c>
      <c r="BW29" s="69">
        <f>IF(Assumptions!$C$27&gt;BV29+12,BV29+12,Assumptions!$C$27)</f>
        <v>16</v>
      </c>
      <c r="BX29" s="69">
        <f>IF(Assumptions!$C$27&gt;BW29+12,BW29+12,Assumptions!$C$27)</f>
        <v>28</v>
      </c>
      <c r="BY29" s="69">
        <f>IF(Assumptions!$C$27&gt;BX29+12,BX29+12,Assumptions!$C$27)</f>
        <v>40</v>
      </c>
      <c r="BZ29" s="69">
        <f>IF(Assumptions!$C$27&gt;BY29+12,BY29+12,Assumptions!$C$27)</f>
        <v>52</v>
      </c>
      <c r="CA29" s="69">
        <f>IF(Assumptions!$C$27&gt;BZ29+12,BZ29+12,Assumptions!$C$27)</f>
        <v>60</v>
      </c>
      <c r="CB29" s="69">
        <f>IF(Assumptions!$C$27&gt;CA29+12,CA29+12,Assumptions!$C$27)</f>
        <v>60</v>
      </c>
      <c r="CC29" s="69">
        <f>IF(Assumptions!$C$27&gt;CB29+12,CB29+12,Assumptions!$C$27)</f>
        <v>60</v>
      </c>
      <c r="CD29" s="50" t="str">
        <f t="shared" si="9"/>
        <v>Sep</v>
      </c>
      <c r="CE29" s="69">
        <f>IF(Assumptions!$C$27&gt;4,4,Assumptions!$C$27)</f>
        <v>4</v>
      </c>
      <c r="CF29" s="69">
        <f>IF(Assumptions!$C$27&gt;CE29+12,CE29+12,Assumptions!$C$27)</f>
        <v>16</v>
      </c>
      <c r="CG29" s="69">
        <f>IF(Assumptions!$C$27&gt;CF29+12,CF29+12,Assumptions!$C$27)</f>
        <v>28</v>
      </c>
      <c r="CH29" s="69">
        <f>IF(Assumptions!$C$27&gt;CG29+12,CG29+12,Assumptions!$C$27)</f>
        <v>40</v>
      </c>
      <c r="CI29" s="69">
        <f>IF(Assumptions!$C$27&gt;CH29+12,CH29+12,Assumptions!$C$27)</f>
        <v>52</v>
      </c>
      <c r="CJ29" s="69">
        <f>IF(Assumptions!$C$27&gt;CI29+12,CI29+12,Assumptions!$C$27)</f>
        <v>60</v>
      </c>
      <c r="CK29" s="69">
        <f>IF(Assumptions!$C$27&gt;CJ29+12,CJ29+12,Assumptions!$C$27)</f>
        <v>60</v>
      </c>
      <c r="CL29" s="69">
        <f>IF(Assumptions!$C$27&gt;CK29+12,CK29+12,Assumptions!$C$27)</f>
        <v>60</v>
      </c>
    </row>
    <row r="30" spans="1:90" ht="13.7" customHeight="1">
      <c r="A30" s="50" t="str">
        <f t="shared" si="0"/>
        <v>Oct</v>
      </c>
      <c r="B30" s="41">
        <f>IF(Assumptions!$C$27&gt;3,3,Assumptions!$C$27)</f>
        <v>3</v>
      </c>
      <c r="C30" s="41">
        <f>IF(Assumptions!$C$27&gt;B30+12,B30+12,Assumptions!$C$27)</f>
        <v>15</v>
      </c>
      <c r="D30" s="41">
        <f>IF(Assumptions!$C$27&gt;C30+12,C30+12,Assumptions!$C$27)</f>
        <v>27</v>
      </c>
      <c r="E30" s="41">
        <f>IF(Assumptions!$C$27&gt;D30+12,D30+12,Assumptions!$C$27)</f>
        <v>39</v>
      </c>
      <c r="F30" s="41">
        <f>IF(Assumptions!$C$27&gt;E30+12,E30+12,Assumptions!$C$27)</f>
        <v>51</v>
      </c>
      <c r="G30" s="41">
        <f>IF(Assumptions!$C$27&gt;F30+12,F30+12,Assumptions!$C$27)</f>
        <v>60</v>
      </c>
      <c r="H30" s="41">
        <f>IF(Assumptions!$C$27&gt;G30+12,G30+12,Assumptions!$C$27)</f>
        <v>60</v>
      </c>
      <c r="I30" s="41">
        <f>IF(Assumptions!$C$27&gt;H30+12,H30+12,Assumptions!$C$27)</f>
        <v>60</v>
      </c>
      <c r="J30" s="68" t="str">
        <f t="shared" si="1"/>
        <v>Oct</v>
      </c>
      <c r="K30" s="41">
        <f>IF(Assumptions!$C$27&gt;3,3,Assumptions!$C$27)</f>
        <v>3</v>
      </c>
      <c r="L30" s="69">
        <f>IF(Assumptions!$C$27&gt;K30+12,K30+12,Assumptions!$C$27)</f>
        <v>15</v>
      </c>
      <c r="M30" s="69">
        <f>IF(Assumptions!$C$27&gt;L30+12,L30+12,Assumptions!$C$27)</f>
        <v>27</v>
      </c>
      <c r="N30" s="69">
        <f>IF(Assumptions!$C$27&gt;M30+12,M30+12,Assumptions!$C$27)</f>
        <v>39</v>
      </c>
      <c r="O30" s="69">
        <f>IF(Assumptions!$C$27&gt;N30+12,N30+12,Assumptions!$C$27)</f>
        <v>51</v>
      </c>
      <c r="P30" s="69">
        <f>IF(Assumptions!$C$27&gt;O30+12,O30+12,Assumptions!$C$27)</f>
        <v>60</v>
      </c>
      <c r="Q30" s="69">
        <f>IF(Assumptions!$C$27&gt;P30+12,P30+12,Assumptions!$C$27)</f>
        <v>60</v>
      </c>
      <c r="R30" s="69">
        <f>IF(Assumptions!$C$27&gt;Q30+12,Q30+12,Assumptions!$C$27)</f>
        <v>60</v>
      </c>
      <c r="S30" s="50" t="str">
        <f t="shared" si="2"/>
        <v>Oct</v>
      </c>
      <c r="T30" s="69">
        <f>IF(Assumptions!$C$27&gt;3,3,Assumptions!$C$27)</f>
        <v>3</v>
      </c>
      <c r="U30" s="69">
        <f>IF(Assumptions!$C$27&gt;T30+12,T30+12,Assumptions!$C$27)</f>
        <v>15</v>
      </c>
      <c r="V30" s="69">
        <f>IF(Assumptions!$C$27&gt;U30+12,U30+12,Assumptions!$C$27)</f>
        <v>27</v>
      </c>
      <c r="W30" s="69">
        <f>IF(Assumptions!$C$27&gt;V30+12,V30+12,Assumptions!$C$27)</f>
        <v>39</v>
      </c>
      <c r="X30" s="69">
        <f>IF(Assumptions!$C$27&gt;W30+12,W30+12,Assumptions!$C$27)</f>
        <v>51</v>
      </c>
      <c r="Y30" s="69">
        <f>IF(Assumptions!$C$27&gt;X30+12,X30+12,Assumptions!$C$27)</f>
        <v>60</v>
      </c>
      <c r="Z30" s="69">
        <f>IF(Assumptions!$C$27&gt;Y30+12,Y30+12,Assumptions!$C$27)</f>
        <v>60</v>
      </c>
      <c r="AA30" s="69">
        <f>IF(Assumptions!$C$27&gt;Z30+12,Z30+12,Assumptions!$C$27)</f>
        <v>60</v>
      </c>
      <c r="AB30" s="50" t="str">
        <f t="shared" si="3"/>
        <v>Oct</v>
      </c>
      <c r="AC30" s="69">
        <f>IF(Assumptions!$C$27&gt;3,3,Assumptions!$C$27)</f>
        <v>3</v>
      </c>
      <c r="AD30" s="69">
        <f>IF(Assumptions!$C$27&gt;AC30+12,AC30+12,Assumptions!$C$27)</f>
        <v>15</v>
      </c>
      <c r="AE30" s="69">
        <f>IF(Assumptions!$C$27&gt;AD30+12,AD30+12,Assumptions!$C$27)</f>
        <v>27</v>
      </c>
      <c r="AF30" s="69">
        <f>IF(Assumptions!$C$27&gt;AE30+12,AE30+12,Assumptions!$C$27)</f>
        <v>39</v>
      </c>
      <c r="AG30" s="69">
        <f>IF(Assumptions!$C$27&gt;AF30+12,AF30+12,Assumptions!$C$27)</f>
        <v>51</v>
      </c>
      <c r="AH30" s="69">
        <f>IF(Assumptions!$C$27&gt;AG30+12,AG30+12,Assumptions!$C$27)</f>
        <v>60</v>
      </c>
      <c r="AI30" s="69">
        <f>IF(Assumptions!$C$27&gt;AH30+12,AH30+12,Assumptions!$C$27)</f>
        <v>60</v>
      </c>
      <c r="AJ30" s="69">
        <f>IF(Assumptions!$C$27&gt;AI30+12,AI30+12,Assumptions!$C$27)</f>
        <v>60</v>
      </c>
      <c r="AK30" s="50" t="str">
        <f t="shared" si="4"/>
        <v>Oct</v>
      </c>
      <c r="AL30" s="69">
        <f>IF(Assumptions!$C$27&gt;3,3,Assumptions!$C$27)</f>
        <v>3</v>
      </c>
      <c r="AM30" s="69">
        <f>IF(Assumptions!$C$27&gt;AL30+12,AL30+12,Assumptions!$C$27)</f>
        <v>15</v>
      </c>
      <c r="AN30" s="69">
        <f>IF(Assumptions!$C$27&gt;AM30+12,AM30+12,Assumptions!$C$27)</f>
        <v>27</v>
      </c>
      <c r="AO30" s="69">
        <f>IF(Assumptions!$C$27&gt;AN30+12,AN30+12,Assumptions!$C$27)</f>
        <v>39</v>
      </c>
      <c r="AP30" s="69">
        <f>IF(Assumptions!$C$27&gt;AO30+12,AO30+12,Assumptions!$C$27)</f>
        <v>51</v>
      </c>
      <c r="AQ30" s="69">
        <f>IF(Assumptions!$C$27&gt;AP30+12,AP30+12,Assumptions!$C$27)</f>
        <v>60</v>
      </c>
      <c r="AR30" s="69">
        <f>IF(Assumptions!$C$27&gt;AQ30+12,AQ30+12,Assumptions!$C$27)</f>
        <v>60</v>
      </c>
      <c r="AS30" s="69">
        <f>IF(Assumptions!$C$27&gt;AR30+12,AR30+12,Assumptions!$C$27)</f>
        <v>60</v>
      </c>
      <c r="AT30" s="50" t="str">
        <f t="shared" si="5"/>
        <v>Oct</v>
      </c>
      <c r="AU30" s="69">
        <f>IF(Assumptions!$C$27&gt;3,3,Assumptions!$C$27)</f>
        <v>3</v>
      </c>
      <c r="AV30" s="69">
        <f>IF(Assumptions!$C$27&gt;AU30+12,AU30+12,Assumptions!$C$27)</f>
        <v>15</v>
      </c>
      <c r="AW30" s="69">
        <f>IF(Assumptions!$C$27&gt;AV30+12,AV30+12,Assumptions!$C$27)</f>
        <v>27</v>
      </c>
      <c r="AX30" s="69">
        <f>IF(Assumptions!$C$27&gt;AW30+12,AW30+12,Assumptions!$C$27)</f>
        <v>39</v>
      </c>
      <c r="AY30" s="69">
        <f>IF(Assumptions!$C$27&gt;AX30+12,AX30+12,Assumptions!$C$27)</f>
        <v>51</v>
      </c>
      <c r="AZ30" s="69">
        <f>IF(Assumptions!$C$27&gt;AY30+12,AY30+12,Assumptions!$C$27)</f>
        <v>60</v>
      </c>
      <c r="BA30" s="69">
        <f>IF(Assumptions!$C$27&gt;AZ30+12,AZ30+12,Assumptions!$C$27)</f>
        <v>60</v>
      </c>
      <c r="BB30" s="69">
        <f>IF(Assumptions!$C$27&gt;BA30+12,BA30+12,Assumptions!$C$27)</f>
        <v>60</v>
      </c>
      <c r="BC30" s="50" t="str">
        <f t="shared" si="6"/>
        <v>Oct</v>
      </c>
      <c r="BD30" s="69">
        <f>IF(Assumptions!$C$27&gt;3,3,Assumptions!$C$27)</f>
        <v>3</v>
      </c>
      <c r="BE30" s="69">
        <f>IF(Assumptions!$C$27&gt;BD30+12,BD30+12,Assumptions!$C$27)</f>
        <v>15</v>
      </c>
      <c r="BF30" s="69">
        <f>IF(Assumptions!$C$27&gt;BE30+12,BE30+12,Assumptions!$C$27)</f>
        <v>27</v>
      </c>
      <c r="BG30" s="69">
        <f>IF(Assumptions!$C$27&gt;BF30+12,BF30+12,Assumptions!$C$27)</f>
        <v>39</v>
      </c>
      <c r="BH30" s="69">
        <f>IF(Assumptions!$C$27&gt;BG30+12,BG30+12,Assumptions!$C$27)</f>
        <v>51</v>
      </c>
      <c r="BI30" s="69">
        <f>IF(Assumptions!$C$27&gt;BH30+12,BH30+12,Assumptions!$C$27)</f>
        <v>60</v>
      </c>
      <c r="BJ30" s="69">
        <f>IF(Assumptions!$C$27&gt;BI30+12,BI30+12,Assumptions!$C$27)</f>
        <v>60</v>
      </c>
      <c r="BK30" s="69">
        <f>IF(Assumptions!$C$27&gt;BJ30+12,BJ30+12,Assumptions!$C$27)</f>
        <v>60</v>
      </c>
      <c r="BL30" s="50" t="str">
        <f t="shared" si="7"/>
        <v>Oct</v>
      </c>
      <c r="BM30" s="69">
        <f>IF(Assumptions!$C$27&gt;3,3,Assumptions!$C$27)</f>
        <v>3</v>
      </c>
      <c r="BN30" s="69">
        <f>IF(Assumptions!$C$27&gt;BM30+12,BM30+12,Assumptions!$C$27)</f>
        <v>15</v>
      </c>
      <c r="BO30" s="69">
        <f>IF(Assumptions!$C$27&gt;BN30+12,BN30+12,Assumptions!$C$27)</f>
        <v>27</v>
      </c>
      <c r="BP30" s="69">
        <f>IF(Assumptions!$C$27&gt;BO30+12,BO30+12,Assumptions!$C$27)</f>
        <v>39</v>
      </c>
      <c r="BQ30" s="69">
        <f>IF(Assumptions!$C$27&gt;BP30+12,BP30+12,Assumptions!$C$27)</f>
        <v>51</v>
      </c>
      <c r="BR30" s="69">
        <f>IF(Assumptions!$C$27&gt;BQ30+12,BQ30+12,Assumptions!$C$27)</f>
        <v>60</v>
      </c>
      <c r="BS30" s="69">
        <f>IF(Assumptions!$C$27&gt;BR30+12,BR30+12,Assumptions!$C$27)</f>
        <v>60</v>
      </c>
      <c r="BT30" s="69">
        <f>IF(Assumptions!$C$27&gt;BS30+12,BS30+12,Assumptions!$C$27)</f>
        <v>60</v>
      </c>
      <c r="BU30" s="50" t="str">
        <f t="shared" si="8"/>
        <v>Oct</v>
      </c>
      <c r="BV30" s="69">
        <f>IF(Assumptions!$C$27&gt;3,3,Assumptions!$C$27)</f>
        <v>3</v>
      </c>
      <c r="BW30" s="69">
        <f>IF(Assumptions!$C$27&gt;BV30+12,BV30+12,Assumptions!$C$27)</f>
        <v>15</v>
      </c>
      <c r="BX30" s="69">
        <f>IF(Assumptions!$C$27&gt;BW30+12,BW30+12,Assumptions!$C$27)</f>
        <v>27</v>
      </c>
      <c r="BY30" s="69">
        <f>IF(Assumptions!$C$27&gt;BX30+12,BX30+12,Assumptions!$C$27)</f>
        <v>39</v>
      </c>
      <c r="BZ30" s="69">
        <f>IF(Assumptions!$C$27&gt;BY30+12,BY30+12,Assumptions!$C$27)</f>
        <v>51</v>
      </c>
      <c r="CA30" s="69">
        <f>IF(Assumptions!$C$27&gt;BZ30+12,BZ30+12,Assumptions!$C$27)</f>
        <v>60</v>
      </c>
      <c r="CB30" s="69">
        <f>IF(Assumptions!$C$27&gt;CA30+12,CA30+12,Assumptions!$C$27)</f>
        <v>60</v>
      </c>
      <c r="CC30" s="69">
        <f>IF(Assumptions!$C$27&gt;CB30+12,CB30+12,Assumptions!$C$27)</f>
        <v>60</v>
      </c>
      <c r="CD30" s="50" t="str">
        <f t="shared" si="9"/>
        <v>Oct</v>
      </c>
      <c r="CE30" s="69">
        <f>IF(Assumptions!$C$27&gt;3,3,Assumptions!$C$27)</f>
        <v>3</v>
      </c>
      <c r="CF30" s="69">
        <f>IF(Assumptions!$C$27&gt;CE30+12,CE30+12,Assumptions!$C$27)</f>
        <v>15</v>
      </c>
      <c r="CG30" s="69">
        <f>IF(Assumptions!$C$27&gt;CF30+12,CF30+12,Assumptions!$C$27)</f>
        <v>27</v>
      </c>
      <c r="CH30" s="69">
        <f>IF(Assumptions!$C$27&gt;CG30+12,CG30+12,Assumptions!$C$27)</f>
        <v>39</v>
      </c>
      <c r="CI30" s="69">
        <f>IF(Assumptions!$C$27&gt;CH30+12,CH30+12,Assumptions!$C$27)</f>
        <v>51</v>
      </c>
      <c r="CJ30" s="69">
        <f>IF(Assumptions!$C$27&gt;CI30+12,CI30+12,Assumptions!$C$27)</f>
        <v>60</v>
      </c>
      <c r="CK30" s="69">
        <f>IF(Assumptions!$C$27&gt;CJ30+12,CJ30+12,Assumptions!$C$27)</f>
        <v>60</v>
      </c>
      <c r="CL30" s="69">
        <f>IF(Assumptions!$C$27&gt;CK30+12,CK30+12,Assumptions!$C$27)</f>
        <v>60</v>
      </c>
    </row>
    <row r="31" spans="1:90" ht="13.7" customHeight="1">
      <c r="A31" s="50" t="str">
        <f t="shared" si="0"/>
        <v>Nov</v>
      </c>
      <c r="B31" s="41">
        <f>IF(Assumptions!$C$27&gt;2,2,Assumptions!$C$27)</f>
        <v>2</v>
      </c>
      <c r="C31" s="41">
        <f>IF(Assumptions!$C$27&gt;B31+12,B31+12,Assumptions!$C$27)</f>
        <v>14</v>
      </c>
      <c r="D31" s="41">
        <f>IF(Assumptions!$C$27&gt;C31+12,C31+12,Assumptions!$C$27)</f>
        <v>26</v>
      </c>
      <c r="E31" s="41">
        <f>IF(Assumptions!$C$27&gt;D31+12,D31+12,Assumptions!$C$27)</f>
        <v>38</v>
      </c>
      <c r="F31" s="41">
        <f>IF(Assumptions!$C$27&gt;E31+12,E31+12,Assumptions!$C$27)</f>
        <v>50</v>
      </c>
      <c r="G31" s="41">
        <f>IF(Assumptions!$C$27&gt;F31+12,F31+12,Assumptions!$C$27)</f>
        <v>60</v>
      </c>
      <c r="H31" s="41">
        <f>IF(Assumptions!$C$27&gt;G31+12,G31+12,Assumptions!$C$27)</f>
        <v>60</v>
      </c>
      <c r="I31" s="41">
        <f>IF(Assumptions!$C$27&gt;H31+12,H31+12,Assumptions!$C$27)</f>
        <v>60</v>
      </c>
      <c r="J31" s="68" t="str">
        <f t="shared" si="1"/>
        <v>Nov</v>
      </c>
      <c r="K31" s="41">
        <f>IF(Assumptions!$C$27&gt;2,2,Assumptions!$C$27)</f>
        <v>2</v>
      </c>
      <c r="L31" s="69">
        <f>IF(Assumptions!$C$27&gt;K31+12,K31+12,Assumptions!$C$27)</f>
        <v>14</v>
      </c>
      <c r="M31" s="69">
        <f>IF(Assumptions!$C$27&gt;L31+12,L31+12,Assumptions!$C$27)</f>
        <v>26</v>
      </c>
      <c r="N31" s="69">
        <f>IF(Assumptions!$C$27&gt;M31+12,M31+12,Assumptions!$C$27)</f>
        <v>38</v>
      </c>
      <c r="O31" s="69">
        <f>IF(Assumptions!$C$27&gt;N31+12,N31+12,Assumptions!$C$27)</f>
        <v>50</v>
      </c>
      <c r="P31" s="69">
        <f>IF(Assumptions!$C$27&gt;O31+12,O31+12,Assumptions!$C$27)</f>
        <v>60</v>
      </c>
      <c r="Q31" s="69">
        <f>IF(Assumptions!$C$27&gt;P31+12,P31+12,Assumptions!$C$27)</f>
        <v>60</v>
      </c>
      <c r="R31" s="69">
        <f>IF(Assumptions!$C$27&gt;Q31+12,Q31+12,Assumptions!$C$27)</f>
        <v>60</v>
      </c>
      <c r="S31" s="50" t="str">
        <f t="shared" si="2"/>
        <v>Nov</v>
      </c>
      <c r="T31" s="69">
        <f>IF(Assumptions!$C$27&gt;2,2,Assumptions!$C$27)</f>
        <v>2</v>
      </c>
      <c r="U31" s="69">
        <f>IF(Assumptions!$C$27&gt;T31+12,T31+12,Assumptions!$C$27)</f>
        <v>14</v>
      </c>
      <c r="V31" s="69">
        <f>IF(Assumptions!$C$27&gt;U31+12,U31+12,Assumptions!$C$27)</f>
        <v>26</v>
      </c>
      <c r="W31" s="69">
        <f>IF(Assumptions!$C$27&gt;V31+12,V31+12,Assumptions!$C$27)</f>
        <v>38</v>
      </c>
      <c r="X31" s="69">
        <f>IF(Assumptions!$C$27&gt;W31+12,W31+12,Assumptions!$C$27)</f>
        <v>50</v>
      </c>
      <c r="Y31" s="69">
        <f>IF(Assumptions!$C$27&gt;X31+12,X31+12,Assumptions!$C$27)</f>
        <v>60</v>
      </c>
      <c r="Z31" s="69">
        <f>IF(Assumptions!$C$27&gt;Y31+12,Y31+12,Assumptions!$C$27)</f>
        <v>60</v>
      </c>
      <c r="AA31" s="69">
        <f>IF(Assumptions!$C$27&gt;Z31+12,Z31+12,Assumptions!$C$27)</f>
        <v>60</v>
      </c>
      <c r="AB31" s="50" t="str">
        <f t="shared" si="3"/>
        <v>Nov</v>
      </c>
      <c r="AC31" s="69">
        <f>IF(Assumptions!$C$27&gt;2,2,Assumptions!$C$27)</f>
        <v>2</v>
      </c>
      <c r="AD31" s="69">
        <f>IF(Assumptions!$C$27&gt;AC31+12,AC31+12,Assumptions!$C$27)</f>
        <v>14</v>
      </c>
      <c r="AE31" s="69">
        <f>IF(Assumptions!$C$27&gt;AD31+12,AD31+12,Assumptions!$C$27)</f>
        <v>26</v>
      </c>
      <c r="AF31" s="69">
        <f>IF(Assumptions!$C$27&gt;AE31+12,AE31+12,Assumptions!$C$27)</f>
        <v>38</v>
      </c>
      <c r="AG31" s="69">
        <f>IF(Assumptions!$C$27&gt;AF31+12,AF31+12,Assumptions!$C$27)</f>
        <v>50</v>
      </c>
      <c r="AH31" s="69">
        <f>IF(Assumptions!$C$27&gt;AG31+12,AG31+12,Assumptions!$C$27)</f>
        <v>60</v>
      </c>
      <c r="AI31" s="69">
        <f>IF(Assumptions!$C$27&gt;AH31+12,AH31+12,Assumptions!$C$27)</f>
        <v>60</v>
      </c>
      <c r="AJ31" s="69">
        <f>IF(Assumptions!$C$27&gt;AI31+12,AI31+12,Assumptions!$C$27)</f>
        <v>60</v>
      </c>
      <c r="AK31" s="50" t="str">
        <f t="shared" si="4"/>
        <v>Nov</v>
      </c>
      <c r="AL31" s="69">
        <f>IF(Assumptions!$C$27&gt;2,2,Assumptions!$C$27)</f>
        <v>2</v>
      </c>
      <c r="AM31" s="69">
        <f>IF(Assumptions!$C$27&gt;AL31+12,AL31+12,Assumptions!$C$27)</f>
        <v>14</v>
      </c>
      <c r="AN31" s="69">
        <f>IF(Assumptions!$C$27&gt;AM31+12,AM31+12,Assumptions!$C$27)</f>
        <v>26</v>
      </c>
      <c r="AO31" s="69">
        <f>IF(Assumptions!$C$27&gt;AN31+12,AN31+12,Assumptions!$C$27)</f>
        <v>38</v>
      </c>
      <c r="AP31" s="69">
        <f>IF(Assumptions!$C$27&gt;AO31+12,AO31+12,Assumptions!$C$27)</f>
        <v>50</v>
      </c>
      <c r="AQ31" s="69">
        <f>IF(Assumptions!$C$27&gt;AP31+12,AP31+12,Assumptions!$C$27)</f>
        <v>60</v>
      </c>
      <c r="AR31" s="69">
        <f>IF(Assumptions!$C$27&gt;AQ31+12,AQ31+12,Assumptions!$C$27)</f>
        <v>60</v>
      </c>
      <c r="AS31" s="69">
        <f>IF(Assumptions!$C$27&gt;AR31+12,AR31+12,Assumptions!$C$27)</f>
        <v>60</v>
      </c>
      <c r="AT31" s="50" t="str">
        <f t="shared" si="5"/>
        <v>Nov</v>
      </c>
      <c r="AU31" s="69">
        <f>IF(Assumptions!$C$27&gt;2,2,Assumptions!$C$27)</f>
        <v>2</v>
      </c>
      <c r="AV31" s="69">
        <f>IF(Assumptions!$C$27&gt;AU31+12,AU31+12,Assumptions!$C$27)</f>
        <v>14</v>
      </c>
      <c r="AW31" s="69">
        <f>IF(Assumptions!$C$27&gt;AV31+12,AV31+12,Assumptions!$C$27)</f>
        <v>26</v>
      </c>
      <c r="AX31" s="69">
        <f>IF(Assumptions!$C$27&gt;AW31+12,AW31+12,Assumptions!$C$27)</f>
        <v>38</v>
      </c>
      <c r="AY31" s="69">
        <f>IF(Assumptions!$C$27&gt;AX31+12,AX31+12,Assumptions!$C$27)</f>
        <v>50</v>
      </c>
      <c r="AZ31" s="69">
        <f>IF(Assumptions!$C$27&gt;AY31+12,AY31+12,Assumptions!$C$27)</f>
        <v>60</v>
      </c>
      <c r="BA31" s="69">
        <f>IF(Assumptions!$C$27&gt;AZ31+12,AZ31+12,Assumptions!$C$27)</f>
        <v>60</v>
      </c>
      <c r="BB31" s="69">
        <f>IF(Assumptions!$C$27&gt;BA31+12,BA31+12,Assumptions!$C$27)</f>
        <v>60</v>
      </c>
      <c r="BC31" s="50" t="str">
        <f t="shared" si="6"/>
        <v>Nov</v>
      </c>
      <c r="BD31" s="69">
        <f>IF(Assumptions!$C$27&gt;2,2,Assumptions!$C$27)</f>
        <v>2</v>
      </c>
      <c r="BE31" s="69">
        <f>IF(Assumptions!$C$27&gt;BD31+12,BD31+12,Assumptions!$C$27)</f>
        <v>14</v>
      </c>
      <c r="BF31" s="69">
        <f>IF(Assumptions!$C$27&gt;BE31+12,BE31+12,Assumptions!$C$27)</f>
        <v>26</v>
      </c>
      <c r="BG31" s="69">
        <f>IF(Assumptions!$C$27&gt;BF31+12,BF31+12,Assumptions!$C$27)</f>
        <v>38</v>
      </c>
      <c r="BH31" s="69">
        <f>IF(Assumptions!$C$27&gt;BG31+12,BG31+12,Assumptions!$C$27)</f>
        <v>50</v>
      </c>
      <c r="BI31" s="69">
        <f>IF(Assumptions!$C$27&gt;BH31+12,BH31+12,Assumptions!$C$27)</f>
        <v>60</v>
      </c>
      <c r="BJ31" s="69">
        <f>IF(Assumptions!$C$27&gt;BI31+12,BI31+12,Assumptions!$C$27)</f>
        <v>60</v>
      </c>
      <c r="BK31" s="69">
        <f>IF(Assumptions!$C$27&gt;BJ31+12,BJ31+12,Assumptions!$C$27)</f>
        <v>60</v>
      </c>
      <c r="BL31" s="50" t="str">
        <f t="shared" si="7"/>
        <v>Nov</v>
      </c>
      <c r="BM31" s="69">
        <f>IF(Assumptions!$C$27&gt;2,2,Assumptions!$C$27)</f>
        <v>2</v>
      </c>
      <c r="BN31" s="69">
        <f>IF(Assumptions!$C$27&gt;BM31+12,BM31+12,Assumptions!$C$27)</f>
        <v>14</v>
      </c>
      <c r="BO31" s="69">
        <f>IF(Assumptions!$C$27&gt;BN31+12,BN31+12,Assumptions!$C$27)</f>
        <v>26</v>
      </c>
      <c r="BP31" s="69">
        <f>IF(Assumptions!$C$27&gt;BO31+12,BO31+12,Assumptions!$C$27)</f>
        <v>38</v>
      </c>
      <c r="BQ31" s="69">
        <f>IF(Assumptions!$C$27&gt;BP31+12,BP31+12,Assumptions!$C$27)</f>
        <v>50</v>
      </c>
      <c r="BR31" s="69">
        <f>IF(Assumptions!$C$27&gt;BQ31+12,BQ31+12,Assumptions!$C$27)</f>
        <v>60</v>
      </c>
      <c r="BS31" s="69">
        <f>IF(Assumptions!$C$27&gt;BR31+12,BR31+12,Assumptions!$C$27)</f>
        <v>60</v>
      </c>
      <c r="BT31" s="69">
        <f>IF(Assumptions!$C$27&gt;BS31+12,BS31+12,Assumptions!$C$27)</f>
        <v>60</v>
      </c>
      <c r="BU31" s="50" t="str">
        <f t="shared" si="8"/>
        <v>Nov</v>
      </c>
      <c r="BV31" s="69">
        <f>IF(Assumptions!$C$27&gt;2,2,Assumptions!$C$27)</f>
        <v>2</v>
      </c>
      <c r="BW31" s="69">
        <f>IF(Assumptions!$C$27&gt;BV31+12,BV31+12,Assumptions!$C$27)</f>
        <v>14</v>
      </c>
      <c r="BX31" s="69">
        <f>IF(Assumptions!$C$27&gt;BW31+12,BW31+12,Assumptions!$C$27)</f>
        <v>26</v>
      </c>
      <c r="BY31" s="69">
        <f>IF(Assumptions!$C$27&gt;BX31+12,BX31+12,Assumptions!$C$27)</f>
        <v>38</v>
      </c>
      <c r="BZ31" s="69">
        <f>IF(Assumptions!$C$27&gt;BY31+12,BY31+12,Assumptions!$C$27)</f>
        <v>50</v>
      </c>
      <c r="CA31" s="69">
        <f>IF(Assumptions!$C$27&gt;BZ31+12,BZ31+12,Assumptions!$C$27)</f>
        <v>60</v>
      </c>
      <c r="CB31" s="69">
        <f>IF(Assumptions!$C$27&gt;CA31+12,CA31+12,Assumptions!$C$27)</f>
        <v>60</v>
      </c>
      <c r="CC31" s="69">
        <f>IF(Assumptions!$C$27&gt;CB31+12,CB31+12,Assumptions!$C$27)</f>
        <v>60</v>
      </c>
      <c r="CD31" s="50" t="str">
        <f t="shared" si="9"/>
        <v>Nov</v>
      </c>
      <c r="CE31" s="69">
        <f>IF(Assumptions!$C$27&gt;2,2,Assumptions!$C$27)</f>
        <v>2</v>
      </c>
      <c r="CF31" s="69">
        <f>IF(Assumptions!$C$27&gt;CE31+12,CE31+12,Assumptions!$C$27)</f>
        <v>14</v>
      </c>
      <c r="CG31" s="69">
        <f>IF(Assumptions!$C$27&gt;CF31+12,CF31+12,Assumptions!$C$27)</f>
        <v>26</v>
      </c>
      <c r="CH31" s="69">
        <f>IF(Assumptions!$C$27&gt;CG31+12,CG31+12,Assumptions!$C$27)</f>
        <v>38</v>
      </c>
      <c r="CI31" s="69">
        <f>IF(Assumptions!$C$27&gt;CH31+12,CH31+12,Assumptions!$C$27)</f>
        <v>50</v>
      </c>
      <c r="CJ31" s="69">
        <f>IF(Assumptions!$C$27&gt;CI31+12,CI31+12,Assumptions!$C$27)</f>
        <v>60</v>
      </c>
      <c r="CK31" s="69">
        <f>IF(Assumptions!$C$27&gt;CJ31+12,CJ31+12,Assumptions!$C$27)</f>
        <v>60</v>
      </c>
      <c r="CL31" s="69">
        <f>IF(Assumptions!$C$27&gt;CK31+12,CK31+12,Assumptions!$C$27)</f>
        <v>60</v>
      </c>
    </row>
    <row r="32" spans="1:90" ht="13.7" customHeight="1">
      <c r="A32" s="50" t="str">
        <f t="shared" si="0"/>
        <v>Dec</v>
      </c>
      <c r="B32" s="41">
        <f>IF(Assumptions!$C$27&gt;1,1,Assumptions!$C$27)</f>
        <v>1</v>
      </c>
      <c r="C32" s="41">
        <f>IF(Assumptions!$C$27&gt;B32+12,B32+12,Assumptions!$C$27)</f>
        <v>13</v>
      </c>
      <c r="D32" s="41">
        <f>IF(Assumptions!$C$27&gt;C32+12,C32+12,Assumptions!$C$27)</f>
        <v>25</v>
      </c>
      <c r="E32" s="41">
        <f>IF(Assumptions!$C$27&gt;D32+12,D32+12,Assumptions!$C$27)</f>
        <v>37</v>
      </c>
      <c r="F32" s="41">
        <f>IF(Assumptions!$C$27&gt;E32+12,E32+12,Assumptions!$C$27)</f>
        <v>49</v>
      </c>
      <c r="G32" s="41">
        <f>IF(Assumptions!$C$27&gt;F32+12,F32+12,Assumptions!$C$27)</f>
        <v>60</v>
      </c>
      <c r="H32" s="41">
        <f>IF(Assumptions!$C$27&gt;G32+12,G32+12,Assumptions!$C$27)</f>
        <v>60</v>
      </c>
      <c r="I32" s="41">
        <f>IF(Assumptions!$C$27&gt;H32+12,H32+12,Assumptions!$C$27)</f>
        <v>60</v>
      </c>
      <c r="J32" s="68" t="str">
        <f t="shared" si="1"/>
        <v>Dec</v>
      </c>
      <c r="K32" s="41">
        <f>IF(Assumptions!$C$27&gt;1,1,Assumptions!$C$27)</f>
        <v>1</v>
      </c>
      <c r="L32" s="69">
        <f>IF(Assumptions!$C$27&gt;K32+12,K32+12,Assumptions!$C$27)</f>
        <v>13</v>
      </c>
      <c r="M32" s="69">
        <f>IF(Assumptions!$C$27&gt;L32+12,L32+12,Assumptions!$C$27)</f>
        <v>25</v>
      </c>
      <c r="N32" s="69">
        <f>IF(Assumptions!$C$27&gt;M32+12,M32+12,Assumptions!$C$27)</f>
        <v>37</v>
      </c>
      <c r="O32" s="69">
        <f>IF(Assumptions!$C$27&gt;N32+12,N32+12,Assumptions!$C$27)</f>
        <v>49</v>
      </c>
      <c r="P32" s="69">
        <f>IF(Assumptions!$C$27&gt;O32+12,O32+12,Assumptions!$C$27)</f>
        <v>60</v>
      </c>
      <c r="Q32" s="69">
        <f>IF(Assumptions!$C$27&gt;P32+12,P32+12,Assumptions!$C$27)</f>
        <v>60</v>
      </c>
      <c r="R32" s="69">
        <f>IF(Assumptions!$C$27&gt;Q32+12,Q32+12,Assumptions!$C$27)</f>
        <v>60</v>
      </c>
      <c r="S32" s="50" t="str">
        <f t="shared" si="2"/>
        <v>Dec</v>
      </c>
      <c r="T32" s="69">
        <f>IF(Assumptions!$C$27&gt;1,1,Assumptions!$C$27)</f>
        <v>1</v>
      </c>
      <c r="U32" s="69">
        <f>IF(Assumptions!$C$27&gt;T32+12,T32+12,Assumptions!$C$27)</f>
        <v>13</v>
      </c>
      <c r="V32" s="69">
        <f>IF(Assumptions!$C$27&gt;U32+12,U32+12,Assumptions!$C$27)</f>
        <v>25</v>
      </c>
      <c r="W32" s="69">
        <f>IF(Assumptions!$C$27&gt;V32+12,V32+12,Assumptions!$C$27)</f>
        <v>37</v>
      </c>
      <c r="X32" s="69">
        <f>IF(Assumptions!$C$27&gt;W32+12,W32+12,Assumptions!$C$27)</f>
        <v>49</v>
      </c>
      <c r="Y32" s="69">
        <f>IF(Assumptions!$C$27&gt;X32+12,X32+12,Assumptions!$C$27)</f>
        <v>60</v>
      </c>
      <c r="Z32" s="69">
        <f>IF(Assumptions!$C$27&gt;Y32+12,Y32+12,Assumptions!$C$27)</f>
        <v>60</v>
      </c>
      <c r="AA32" s="69">
        <f>IF(Assumptions!$C$27&gt;Z32+12,Z32+12,Assumptions!$C$27)</f>
        <v>60</v>
      </c>
      <c r="AB32" s="50" t="str">
        <f t="shared" si="3"/>
        <v>Dec</v>
      </c>
      <c r="AC32" s="69">
        <f>IF(Assumptions!$C$27&gt;1,1,Assumptions!$C$27)</f>
        <v>1</v>
      </c>
      <c r="AD32" s="69">
        <f>IF(Assumptions!$C$27&gt;AC32+12,AC32+12,Assumptions!$C$27)</f>
        <v>13</v>
      </c>
      <c r="AE32" s="69">
        <f>IF(Assumptions!$C$27&gt;AD32+12,AD32+12,Assumptions!$C$27)</f>
        <v>25</v>
      </c>
      <c r="AF32" s="69">
        <f>IF(Assumptions!$C$27&gt;AE32+12,AE32+12,Assumptions!$C$27)</f>
        <v>37</v>
      </c>
      <c r="AG32" s="69">
        <f>IF(Assumptions!$C$27&gt;AF32+12,AF32+12,Assumptions!$C$27)</f>
        <v>49</v>
      </c>
      <c r="AH32" s="69">
        <f>IF(Assumptions!$C$27&gt;AG32+12,AG32+12,Assumptions!$C$27)</f>
        <v>60</v>
      </c>
      <c r="AI32" s="69">
        <f>IF(Assumptions!$C$27&gt;AH32+12,AH32+12,Assumptions!$C$27)</f>
        <v>60</v>
      </c>
      <c r="AJ32" s="69">
        <f>IF(Assumptions!$C$27&gt;AI32+12,AI32+12,Assumptions!$C$27)</f>
        <v>60</v>
      </c>
      <c r="AK32" s="50" t="str">
        <f t="shared" si="4"/>
        <v>Dec</v>
      </c>
      <c r="AL32" s="69">
        <f>IF(Assumptions!$C$27&gt;1,1,Assumptions!$C$27)</f>
        <v>1</v>
      </c>
      <c r="AM32" s="69">
        <f>IF(Assumptions!$C$27&gt;AL32+12,AL32+12,Assumptions!$C$27)</f>
        <v>13</v>
      </c>
      <c r="AN32" s="69">
        <f>IF(Assumptions!$C$27&gt;AM32+12,AM32+12,Assumptions!$C$27)</f>
        <v>25</v>
      </c>
      <c r="AO32" s="69">
        <f>IF(Assumptions!$C$27&gt;AN32+12,AN32+12,Assumptions!$C$27)</f>
        <v>37</v>
      </c>
      <c r="AP32" s="69">
        <f>IF(Assumptions!$C$27&gt;AO32+12,AO32+12,Assumptions!$C$27)</f>
        <v>49</v>
      </c>
      <c r="AQ32" s="69">
        <f>IF(Assumptions!$C$27&gt;AP32+12,AP32+12,Assumptions!$C$27)</f>
        <v>60</v>
      </c>
      <c r="AR32" s="69">
        <f>IF(Assumptions!$C$27&gt;AQ32+12,AQ32+12,Assumptions!$C$27)</f>
        <v>60</v>
      </c>
      <c r="AS32" s="69">
        <f>IF(Assumptions!$C$27&gt;AR32+12,AR32+12,Assumptions!$C$27)</f>
        <v>60</v>
      </c>
      <c r="AT32" s="50" t="str">
        <f t="shared" si="5"/>
        <v>Dec</v>
      </c>
      <c r="AU32" s="69">
        <f>IF(Assumptions!$C$27&gt;1,1,Assumptions!$C$27)</f>
        <v>1</v>
      </c>
      <c r="AV32" s="69">
        <f>IF(Assumptions!$C$27&gt;AU32+12,AU32+12,Assumptions!$C$27)</f>
        <v>13</v>
      </c>
      <c r="AW32" s="69">
        <f>IF(Assumptions!$C$27&gt;AV32+12,AV32+12,Assumptions!$C$27)</f>
        <v>25</v>
      </c>
      <c r="AX32" s="69">
        <f>IF(Assumptions!$C$27&gt;AW32+12,AW32+12,Assumptions!$C$27)</f>
        <v>37</v>
      </c>
      <c r="AY32" s="69">
        <f>IF(Assumptions!$C$27&gt;AX32+12,AX32+12,Assumptions!$C$27)</f>
        <v>49</v>
      </c>
      <c r="AZ32" s="69">
        <f>IF(Assumptions!$C$27&gt;AY32+12,AY32+12,Assumptions!$C$27)</f>
        <v>60</v>
      </c>
      <c r="BA32" s="69">
        <f>IF(Assumptions!$C$27&gt;AZ32+12,AZ32+12,Assumptions!$C$27)</f>
        <v>60</v>
      </c>
      <c r="BB32" s="69">
        <f>IF(Assumptions!$C$27&gt;BA32+12,BA32+12,Assumptions!$C$27)</f>
        <v>60</v>
      </c>
      <c r="BC32" s="50" t="str">
        <f t="shared" si="6"/>
        <v>Dec</v>
      </c>
      <c r="BD32" s="69">
        <f>IF(Assumptions!$C$27&gt;1,1,Assumptions!$C$27)</f>
        <v>1</v>
      </c>
      <c r="BE32" s="69">
        <f>IF(Assumptions!$C$27&gt;BD32+12,BD32+12,Assumptions!$C$27)</f>
        <v>13</v>
      </c>
      <c r="BF32" s="69">
        <f>IF(Assumptions!$C$27&gt;BE32+12,BE32+12,Assumptions!$C$27)</f>
        <v>25</v>
      </c>
      <c r="BG32" s="69">
        <f>IF(Assumptions!$C$27&gt;BF32+12,BF32+12,Assumptions!$C$27)</f>
        <v>37</v>
      </c>
      <c r="BH32" s="69">
        <f>IF(Assumptions!$C$27&gt;BG32+12,BG32+12,Assumptions!$C$27)</f>
        <v>49</v>
      </c>
      <c r="BI32" s="69">
        <f>IF(Assumptions!$C$27&gt;BH32+12,BH32+12,Assumptions!$C$27)</f>
        <v>60</v>
      </c>
      <c r="BJ32" s="69">
        <f>IF(Assumptions!$C$27&gt;BI32+12,BI32+12,Assumptions!$C$27)</f>
        <v>60</v>
      </c>
      <c r="BK32" s="69">
        <f>IF(Assumptions!$C$27&gt;BJ32+12,BJ32+12,Assumptions!$C$27)</f>
        <v>60</v>
      </c>
      <c r="BL32" s="50" t="str">
        <f t="shared" si="7"/>
        <v>Dec</v>
      </c>
      <c r="BM32" s="69">
        <f>IF(Assumptions!$C$27&gt;1,1,Assumptions!$C$27)</f>
        <v>1</v>
      </c>
      <c r="BN32" s="69">
        <f>IF(Assumptions!$C$27&gt;BM32+12,BM32+12,Assumptions!$C$27)</f>
        <v>13</v>
      </c>
      <c r="BO32" s="69">
        <f>IF(Assumptions!$C$27&gt;BN32+12,BN32+12,Assumptions!$C$27)</f>
        <v>25</v>
      </c>
      <c r="BP32" s="69">
        <f>IF(Assumptions!$C$27&gt;BO32+12,BO32+12,Assumptions!$C$27)</f>
        <v>37</v>
      </c>
      <c r="BQ32" s="69">
        <f>IF(Assumptions!$C$27&gt;BP32+12,BP32+12,Assumptions!$C$27)</f>
        <v>49</v>
      </c>
      <c r="BR32" s="69">
        <f>IF(Assumptions!$C$27&gt;BQ32+12,BQ32+12,Assumptions!$C$27)</f>
        <v>60</v>
      </c>
      <c r="BS32" s="69">
        <f>IF(Assumptions!$C$27&gt;BR32+12,BR32+12,Assumptions!$C$27)</f>
        <v>60</v>
      </c>
      <c r="BT32" s="69">
        <f>IF(Assumptions!$C$27&gt;BS32+12,BS32+12,Assumptions!$C$27)</f>
        <v>60</v>
      </c>
      <c r="BU32" s="50" t="str">
        <f t="shared" si="8"/>
        <v>Dec</v>
      </c>
      <c r="BV32" s="69">
        <f>IF(Assumptions!$C$27&gt;1,1,Assumptions!$C$27)</f>
        <v>1</v>
      </c>
      <c r="BW32" s="69">
        <f>IF(Assumptions!$C$27&gt;BV32+12,BV32+12,Assumptions!$C$27)</f>
        <v>13</v>
      </c>
      <c r="BX32" s="69">
        <f>IF(Assumptions!$C$27&gt;BW32+12,BW32+12,Assumptions!$C$27)</f>
        <v>25</v>
      </c>
      <c r="BY32" s="69">
        <f>IF(Assumptions!$C$27&gt;BX32+12,BX32+12,Assumptions!$C$27)</f>
        <v>37</v>
      </c>
      <c r="BZ32" s="69">
        <f>IF(Assumptions!$C$27&gt;BY32+12,BY32+12,Assumptions!$C$27)</f>
        <v>49</v>
      </c>
      <c r="CA32" s="69">
        <f>IF(Assumptions!$C$27&gt;BZ32+12,BZ32+12,Assumptions!$C$27)</f>
        <v>60</v>
      </c>
      <c r="CB32" s="69">
        <f>IF(Assumptions!$C$27&gt;CA32+12,CA32+12,Assumptions!$C$27)</f>
        <v>60</v>
      </c>
      <c r="CC32" s="69">
        <f>IF(Assumptions!$C$27&gt;CB32+12,CB32+12,Assumptions!$C$27)</f>
        <v>60</v>
      </c>
      <c r="CD32" s="50" t="str">
        <f t="shared" si="9"/>
        <v>Dec</v>
      </c>
      <c r="CE32" s="69">
        <f>IF(Assumptions!$C$27&gt;1,1,Assumptions!$C$27)</f>
        <v>1</v>
      </c>
      <c r="CF32" s="69">
        <f>IF(Assumptions!$C$27&gt;CE32+12,CE32+12,Assumptions!$C$27)</f>
        <v>13</v>
      </c>
      <c r="CG32" s="69">
        <f>IF(Assumptions!$C$27&gt;CF32+12,CF32+12,Assumptions!$C$27)</f>
        <v>25</v>
      </c>
      <c r="CH32" s="69">
        <f>IF(Assumptions!$C$27&gt;CG32+12,CG32+12,Assumptions!$C$27)</f>
        <v>37</v>
      </c>
      <c r="CI32" s="69">
        <f>IF(Assumptions!$C$27&gt;CH32+12,CH32+12,Assumptions!$C$27)</f>
        <v>49</v>
      </c>
      <c r="CJ32" s="69">
        <f>IF(Assumptions!$C$27&gt;CI32+12,CI32+12,Assumptions!$C$27)</f>
        <v>60</v>
      </c>
      <c r="CK32" s="69">
        <f>IF(Assumptions!$C$27&gt;CJ32+12,CJ32+12,Assumptions!$C$27)</f>
        <v>60</v>
      </c>
      <c r="CL32" s="69">
        <f>IF(Assumptions!$C$27&gt;CK32+12,CK32+12,Assumptions!$C$27)</f>
        <v>60</v>
      </c>
    </row>
    <row r="33" spans="1:90" ht="15.95" customHeight="1">
      <c r="A33" s="38"/>
      <c r="B33" s="44" t="s">
        <v>37</v>
      </c>
      <c r="C33" s="44" t="s">
        <v>38</v>
      </c>
      <c r="D33" s="44" t="s">
        <v>39</v>
      </c>
      <c r="E33" s="44" t="s">
        <v>40</v>
      </c>
      <c r="F33" s="44" t="s">
        <v>41</v>
      </c>
      <c r="G33" s="44" t="s">
        <v>42</v>
      </c>
      <c r="H33" s="44" t="s">
        <v>43</v>
      </c>
      <c r="I33" s="44" t="s">
        <v>44</v>
      </c>
      <c r="J33" s="17"/>
      <c r="K33" s="44" t="s">
        <v>37</v>
      </c>
      <c r="L33" s="64" t="s">
        <v>38</v>
      </c>
      <c r="M33" s="64" t="s">
        <v>39</v>
      </c>
      <c r="N33" s="64" t="s">
        <v>40</v>
      </c>
      <c r="O33" s="64" t="s">
        <v>41</v>
      </c>
      <c r="P33" s="64" t="s">
        <v>42</v>
      </c>
      <c r="Q33" s="64" t="s">
        <v>43</v>
      </c>
      <c r="R33" s="64" t="s">
        <v>44</v>
      </c>
      <c r="S33" s="38"/>
      <c r="T33" s="64" t="s">
        <v>37</v>
      </c>
      <c r="U33" s="64" t="s">
        <v>38</v>
      </c>
      <c r="V33" s="64" t="s">
        <v>39</v>
      </c>
      <c r="W33" s="64" t="s">
        <v>40</v>
      </c>
      <c r="X33" s="64" t="s">
        <v>41</v>
      </c>
      <c r="Y33" s="64" t="s">
        <v>42</v>
      </c>
      <c r="Z33" s="64" t="s">
        <v>43</v>
      </c>
      <c r="AA33" s="64" t="s">
        <v>44</v>
      </c>
      <c r="AB33" s="38"/>
      <c r="AC33" s="64" t="s">
        <v>37</v>
      </c>
      <c r="AD33" s="64" t="s">
        <v>38</v>
      </c>
      <c r="AE33" s="64" t="s">
        <v>39</v>
      </c>
      <c r="AF33" s="64" t="s">
        <v>40</v>
      </c>
      <c r="AG33" s="64" t="s">
        <v>41</v>
      </c>
      <c r="AH33" s="64" t="s">
        <v>42</v>
      </c>
      <c r="AI33" s="64" t="s">
        <v>43</v>
      </c>
      <c r="AJ33" s="64" t="s">
        <v>44</v>
      </c>
      <c r="AK33" s="38"/>
      <c r="AL33" s="64" t="s">
        <v>37</v>
      </c>
      <c r="AM33" s="64" t="s">
        <v>38</v>
      </c>
      <c r="AN33" s="64" t="s">
        <v>39</v>
      </c>
      <c r="AO33" s="64" t="s">
        <v>40</v>
      </c>
      <c r="AP33" s="64" t="s">
        <v>41</v>
      </c>
      <c r="AQ33" s="64" t="s">
        <v>42</v>
      </c>
      <c r="AR33" s="64" t="s">
        <v>43</v>
      </c>
      <c r="AS33" s="64" t="s">
        <v>44</v>
      </c>
      <c r="AT33" s="38"/>
      <c r="AU33" s="64" t="s">
        <v>37</v>
      </c>
      <c r="AV33" s="64" t="s">
        <v>38</v>
      </c>
      <c r="AW33" s="64" t="s">
        <v>39</v>
      </c>
      <c r="AX33" s="64" t="s">
        <v>40</v>
      </c>
      <c r="AY33" s="64" t="s">
        <v>41</v>
      </c>
      <c r="AZ33" s="64" t="s">
        <v>42</v>
      </c>
      <c r="BA33" s="64" t="s">
        <v>43</v>
      </c>
      <c r="BB33" s="64" t="s">
        <v>44</v>
      </c>
      <c r="BC33" s="38"/>
      <c r="BD33" s="64" t="s">
        <v>37</v>
      </c>
      <c r="BE33" s="64" t="s">
        <v>38</v>
      </c>
      <c r="BF33" s="64" t="s">
        <v>39</v>
      </c>
      <c r="BG33" s="64" t="s">
        <v>40</v>
      </c>
      <c r="BH33" s="64" t="s">
        <v>41</v>
      </c>
      <c r="BI33" s="64" t="s">
        <v>42</v>
      </c>
      <c r="BJ33" s="64" t="s">
        <v>43</v>
      </c>
      <c r="BK33" s="64" t="s">
        <v>44</v>
      </c>
      <c r="BL33" s="38"/>
      <c r="BM33" s="64" t="s">
        <v>37</v>
      </c>
      <c r="BN33" s="64" t="s">
        <v>38</v>
      </c>
      <c r="BO33" s="64" t="s">
        <v>39</v>
      </c>
      <c r="BP33" s="64" t="s">
        <v>40</v>
      </c>
      <c r="BQ33" s="64" t="s">
        <v>41</v>
      </c>
      <c r="BR33" s="64" t="s">
        <v>42</v>
      </c>
      <c r="BS33" s="64" t="s">
        <v>43</v>
      </c>
      <c r="BT33" s="64" t="s">
        <v>44</v>
      </c>
      <c r="BU33" s="38"/>
      <c r="BV33" s="64" t="s">
        <v>37</v>
      </c>
      <c r="BW33" s="64" t="s">
        <v>38</v>
      </c>
      <c r="BX33" s="64" t="s">
        <v>39</v>
      </c>
      <c r="BY33" s="64" t="s">
        <v>40</v>
      </c>
      <c r="BZ33" s="64" t="s">
        <v>41</v>
      </c>
      <c r="CA33" s="64" t="s">
        <v>42</v>
      </c>
      <c r="CB33" s="64" t="s">
        <v>43</v>
      </c>
      <c r="CC33" s="64" t="s">
        <v>44</v>
      </c>
      <c r="CD33" s="38"/>
      <c r="CE33" s="64" t="s">
        <v>37</v>
      </c>
      <c r="CF33" s="64" t="s">
        <v>38</v>
      </c>
      <c r="CG33" s="64" t="s">
        <v>39</v>
      </c>
      <c r="CH33" s="64" t="s">
        <v>40</v>
      </c>
      <c r="CI33" s="64" t="s">
        <v>41</v>
      </c>
      <c r="CJ33" s="64" t="s">
        <v>42</v>
      </c>
      <c r="CK33" s="64" t="s">
        <v>43</v>
      </c>
      <c r="CL33" s="64" t="s">
        <v>44</v>
      </c>
    </row>
    <row r="34" spans="1:90" ht="13.7" customHeight="1">
      <c r="A34" s="50" t="str">
        <f t="shared" ref="A34:A45" si="10">A21</f>
        <v>Jan</v>
      </c>
      <c r="B34" s="70">
        <f>1-(B21*(B21+1))/(Assumptions!$C$27*(Assumptions!$C$27+1))</f>
        <v>0.95737704918032784</v>
      </c>
      <c r="C34" s="70">
        <f>1-(C21*(C21+1))/(Assumptions!$C$27*(Assumptions!$C$27+1))</f>
        <v>0.83606557377049184</v>
      </c>
      <c r="D34" s="70">
        <f>1-(D21*(D21+1))/(Assumptions!$C$27*(Assumptions!$C$27+1))</f>
        <v>0.63606557377049178</v>
      </c>
      <c r="E34" s="70">
        <f>1-(E21*(E21+1))/(Assumptions!$C$27*(Assumptions!$C$27+1))</f>
        <v>0.35737704918032787</v>
      </c>
      <c r="F34" s="70">
        <f>1-(F21*(F21+1))/(Assumptions!$C$27*(Assumptions!$C$27+1))</f>
        <v>0</v>
      </c>
      <c r="G34" s="70">
        <f>1-(G21*(G21+1))/(Assumptions!$C$27*(Assumptions!$C$27+1))</f>
        <v>0</v>
      </c>
      <c r="H34" s="70">
        <f>1-(H21*(H21+1))/(Assumptions!$C$27*(Assumptions!$C$27+1))</f>
        <v>0</v>
      </c>
      <c r="I34" s="70">
        <f>1-(I21*(I21+1))/(Assumptions!$C$27*(Assumptions!$C$27+1))</f>
        <v>0</v>
      </c>
      <c r="J34" s="68" t="str">
        <f t="shared" ref="J34:J45" si="11">J21</f>
        <v>Jan</v>
      </c>
      <c r="K34" s="70">
        <f>1-(K21*(K21+1))/(Assumptions!$C$27*(Assumptions!$C$27+1))</f>
        <v>0.95737704918032784</v>
      </c>
      <c r="L34" s="71">
        <f>1-(L21*(L21+1))/(Assumptions!$C$27*(Assumptions!$C$27+1))</f>
        <v>0.83606557377049184</v>
      </c>
      <c r="M34" s="71">
        <f>1-(M21*(M21+1))/(Assumptions!$C$27*(Assumptions!$C$27+1))</f>
        <v>0.63606557377049178</v>
      </c>
      <c r="N34" s="71">
        <f>1-(N21*(N21+1))/(Assumptions!$C$27*(Assumptions!$C$27+1))</f>
        <v>0.35737704918032787</v>
      </c>
      <c r="O34" s="71">
        <f>1-(O21*(O21+1))/(Assumptions!$C$27*(Assumptions!$C$27+1))</f>
        <v>0</v>
      </c>
      <c r="P34" s="71">
        <f>1-(P21*(P21+1))/(Assumptions!$C$27*(Assumptions!$C$27+1))</f>
        <v>0</v>
      </c>
      <c r="Q34" s="71">
        <f>1-(Q21*(Q21+1))/(Assumptions!$C$27*(Assumptions!$C$27+1))</f>
        <v>0</v>
      </c>
      <c r="R34" s="71">
        <f>1-(R21*(R21+1))/(Assumptions!$C$27*(Assumptions!$C$27+1))</f>
        <v>0</v>
      </c>
      <c r="S34" s="50" t="str">
        <f t="shared" ref="S34:S45" si="12">S21</f>
        <v>Jan</v>
      </c>
      <c r="T34" s="71">
        <f>1-(T21*(T21+1))/(Assumptions!$C$27*(Assumptions!$C$27+1))</f>
        <v>0.95737704918032784</v>
      </c>
      <c r="U34" s="71">
        <f>1-(U21*(U21+1))/(Assumptions!$C$27*(Assumptions!$C$27+1))</f>
        <v>0.83606557377049184</v>
      </c>
      <c r="V34" s="71">
        <f>1-(V21*(V21+1))/(Assumptions!$C$27*(Assumptions!$C$27+1))</f>
        <v>0.63606557377049178</v>
      </c>
      <c r="W34" s="71">
        <f>1-(W21*(W21+1))/(Assumptions!$C$27*(Assumptions!$C$27+1))</f>
        <v>0.35737704918032787</v>
      </c>
      <c r="X34" s="71">
        <f>1-(X21*(X21+1))/(Assumptions!$C$27*(Assumptions!$C$27+1))</f>
        <v>0</v>
      </c>
      <c r="Y34" s="71">
        <f>1-(Y21*(Y21+1))/(Assumptions!$C$27*(Assumptions!$C$27+1))</f>
        <v>0</v>
      </c>
      <c r="Z34" s="71">
        <f>1-(Z21*(Z21+1))/(Assumptions!$C$27*(Assumptions!$C$27+1))</f>
        <v>0</v>
      </c>
      <c r="AA34" s="71">
        <f>1-(AA21*(AA21+1))/(Assumptions!$C$27*(Assumptions!$C$27+1))</f>
        <v>0</v>
      </c>
      <c r="AB34" s="50" t="str">
        <f t="shared" ref="AB34:AB45" si="13">AB21</f>
        <v>Jan</v>
      </c>
      <c r="AC34" s="71">
        <f>1-(AC21*(AC21+1))/(Assumptions!$C$27*(Assumptions!$C$27+1))</f>
        <v>0.95737704918032784</v>
      </c>
      <c r="AD34" s="71">
        <f>1-(AD21*(AD21+1))/(Assumptions!$C$27*(Assumptions!$C$27+1))</f>
        <v>0.83606557377049184</v>
      </c>
      <c r="AE34" s="71">
        <f>1-(AE21*(AE21+1))/(Assumptions!$C$27*(Assumptions!$C$27+1))</f>
        <v>0.63606557377049178</v>
      </c>
      <c r="AF34" s="71">
        <f>1-(AF21*(AF21+1))/(Assumptions!$C$27*(Assumptions!$C$27+1))</f>
        <v>0.35737704918032787</v>
      </c>
      <c r="AG34" s="71">
        <f>1-(AG21*(AG21+1))/(Assumptions!$C$27*(Assumptions!$C$27+1))</f>
        <v>0</v>
      </c>
      <c r="AH34" s="71">
        <f>1-(AH21*(AH21+1))/(Assumptions!$C$27*(Assumptions!$C$27+1))</f>
        <v>0</v>
      </c>
      <c r="AI34" s="71">
        <f>1-(AI21*(AI21+1))/(Assumptions!$C$27*(Assumptions!$C$27+1))</f>
        <v>0</v>
      </c>
      <c r="AJ34" s="71">
        <f>1-(AJ21*(AJ21+1))/(Assumptions!$C$27*(Assumptions!$C$27+1))</f>
        <v>0</v>
      </c>
      <c r="AK34" s="50" t="str">
        <f t="shared" ref="AK34:AK45" si="14">AK21</f>
        <v>Jan</v>
      </c>
      <c r="AL34" s="71">
        <f>1-(AL21*(AL21+1))/(Assumptions!$C$27*(Assumptions!$C$27+1))</f>
        <v>0.95737704918032784</v>
      </c>
      <c r="AM34" s="71">
        <f>1-(AM21*(AM21+1))/(Assumptions!$C$27*(Assumptions!$C$27+1))</f>
        <v>0.83606557377049184</v>
      </c>
      <c r="AN34" s="71">
        <f>1-(AN21*(AN21+1))/(Assumptions!$C$27*(Assumptions!$C$27+1))</f>
        <v>0.63606557377049178</v>
      </c>
      <c r="AO34" s="71">
        <f>1-(AO21*(AO21+1))/(Assumptions!$C$27*(Assumptions!$C$27+1))</f>
        <v>0.35737704918032787</v>
      </c>
      <c r="AP34" s="71">
        <f>1-(AP21*(AP21+1))/(Assumptions!$C$27*(Assumptions!$C$27+1))</f>
        <v>0</v>
      </c>
      <c r="AQ34" s="71">
        <f>1-(AQ21*(AQ21+1))/(Assumptions!$C$27*(Assumptions!$C$27+1))</f>
        <v>0</v>
      </c>
      <c r="AR34" s="71">
        <f>1-(AR21*(AR21+1))/(Assumptions!$C$27*(Assumptions!$C$27+1))</f>
        <v>0</v>
      </c>
      <c r="AS34" s="71">
        <f>1-(AS21*(AS21+1))/(Assumptions!$C$27*(Assumptions!$C$27+1))</f>
        <v>0</v>
      </c>
      <c r="AT34" s="50" t="str">
        <f t="shared" ref="AT34:AT45" si="15">AT21</f>
        <v>Jan</v>
      </c>
      <c r="AU34" s="71">
        <f>1-(AU21*(AU21+1))/(Assumptions!$C$27*(Assumptions!$C$27+1))</f>
        <v>0.95737704918032784</v>
      </c>
      <c r="AV34" s="71">
        <f>1-(AV21*(AV21+1))/(Assumptions!$C$27*(Assumptions!$C$27+1))</f>
        <v>0.83606557377049184</v>
      </c>
      <c r="AW34" s="71">
        <f>1-(AW21*(AW21+1))/(Assumptions!$C$27*(Assumptions!$C$27+1))</f>
        <v>0.63606557377049178</v>
      </c>
      <c r="AX34" s="71">
        <f>1-(AX21*(AX21+1))/(Assumptions!$C$27*(Assumptions!$C$27+1))</f>
        <v>0.35737704918032787</v>
      </c>
      <c r="AY34" s="71">
        <f>1-(AY21*(AY21+1))/(Assumptions!$C$27*(Assumptions!$C$27+1))</f>
        <v>0</v>
      </c>
      <c r="AZ34" s="71">
        <f>1-(AZ21*(AZ21+1))/(Assumptions!$C$27*(Assumptions!$C$27+1))</f>
        <v>0</v>
      </c>
      <c r="BA34" s="71">
        <f>1-(BA21*(BA21+1))/(Assumptions!$C$27*(Assumptions!$C$27+1))</f>
        <v>0</v>
      </c>
      <c r="BB34" s="71">
        <f>1-(BB21*(BB21+1))/(Assumptions!$C$27*(Assumptions!$C$27+1))</f>
        <v>0</v>
      </c>
      <c r="BC34" s="50" t="str">
        <f t="shared" ref="BC34:BC45" si="16">BC21</f>
        <v>Jan</v>
      </c>
      <c r="BD34" s="71">
        <f>1-(BD21*(BD21+1))/(Assumptions!$C$27*(Assumptions!$C$27+1))</f>
        <v>0.95737704918032784</v>
      </c>
      <c r="BE34" s="71">
        <f>1-(BE21*(BE21+1))/(Assumptions!$C$27*(Assumptions!$C$27+1))</f>
        <v>0.83606557377049184</v>
      </c>
      <c r="BF34" s="71">
        <f>1-(BF21*(BF21+1))/(Assumptions!$C$27*(Assumptions!$C$27+1))</f>
        <v>0.63606557377049178</v>
      </c>
      <c r="BG34" s="71">
        <f>1-(BG21*(BG21+1))/(Assumptions!$C$27*(Assumptions!$C$27+1))</f>
        <v>0.35737704918032787</v>
      </c>
      <c r="BH34" s="71">
        <f>1-(BH21*(BH21+1))/(Assumptions!$C$27*(Assumptions!$C$27+1))</f>
        <v>0</v>
      </c>
      <c r="BI34" s="71">
        <f>1-(BI21*(BI21+1))/(Assumptions!$C$27*(Assumptions!$C$27+1))</f>
        <v>0</v>
      </c>
      <c r="BJ34" s="71">
        <f>1-(BJ21*(BJ21+1))/(Assumptions!$C$27*(Assumptions!$C$27+1))</f>
        <v>0</v>
      </c>
      <c r="BK34" s="71">
        <f>1-(BK21*(BK21+1))/(Assumptions!$C$27*(Assumptions!$C$27+1))</f>
        <v>0</v>
      </c>
      <c r="BL34" s="50" t="str">
        <f t="shared" ref="BL34:BL45" si="17">BL21</f>
        <v>Jan</v>
      </c>
      <c r="BM34" s="71">
        <f>1-(BM21*(BM21+1))/(Assumptions!$C$27*(Assumptions!$C$27+1))</f>
        <v>0.95737704918032784</v>
      </c>
      <c r="BN34" s="71">
        <f>1-(BN21*(BN21+1))/(Assumptions!$C$27*(Assumptions!$C$27+1))</f>
        <v>0.83606557377049184</v>
      </c>
      <c r="BO34" s="71">
        <f>1-(BO21*(BO21+1))/(Assumptions!$C$27*(Assumptions!$C$27+1))</f>
        <v>0.63606557377049178</v>
      </c>
      <c r="BP34" s="71">
        <f>1-(BP21*(BP21+1))/(Assumptions!$C$27*(Assumptions!$C$27+1))</f>
        <v>0.35737704918032787</v>
      </c>
      <c r="BQ34" s="71">
        <f>1-(BQ21*(BQ21+1))/(Assumptions!$C$27*(Assumptions!$C$27+1))</f>
        <v>0</v>
      </c>
      <c r="BR34" s="71">
        <f>1-(BR21*(BR21+1))/(Assumptions!$C$27*(Assumptions!$C$27+1))</f>
        <v>0</v>
      </c>
      <c r="BS34" s="71">
        <f>1-(BS21*(BS21+1))/(Assumptions!$C$27*(Assumptions!$C$27+1))</f>
        <v>0</v>
      </c>
      <c r="BT34" s="71">
        <f>1-(BT21*(BT21+1))/(Assumptions!$C$27*(Assumptions!$C$27+1))</f>
        <v>0</v>
      </c>
      <c r="BU34" s="50" t="str">
        <f t="shared" ref="BU34:BU45" si="18">BU21</f>
        <v>Jan</v>
      </c>
      <c r="BV34" s="71">
        <f>1-(BV21*(BV21+1))/(Assumptions!$C$27*(Assumptions!$C$27+1))</f>
        <v>0.95737704918032784</v>
      </c>
      <c r="BW34" s="71">
        <f>1-(BW21*(BW21+1))/(Assumptions!$C$27*(Assumptions!$C$27+1))</f>
        <v>0.83606557377049184</v>
      </c>
      <c r="BX34" s="71">
        <f>1-(BX21*(BX21+1))/(Assumptions!$C$27*(Assumptions!$C$27+1))</f>
        <v>0.63606557377049178</v>
      </c>
      <c r="BY34" s="71">
        <f>1-(BY21*(BY21+1))/(Assumptions!$C$27*(Assumptions!$C$27+1))</f>
        <v>0.35737704918032787</v>
      </c>
      <c r="BZ34" s="71">
        <f>1-(BZ21*(BZ21+1))/(Assumptions!$C$27*(Assumptions!$C$27+1))</f>
        <v>0</v>
      </c>
      <c r="CA34" s="71">
        <f>1-(CA21*(CA21+1))/(Assumptions!$C$27*(Assumptions!$C$27+1))</f>
        <v>0</v>
      </c>
      <c r="CB34" s="71">
        <f>1-(CB21*(CB21+1))/(Assumptions!$C$27*(Assumptions!$C$27+1))</f>
        <v>0</v>
      </c>
      <c r="CC34" s="71">
        <f>1-(CC21*(CC21+1))/(Assumptions!$C$27*(Assumptions!$C$27+1))</f>
        <v>0</v>
      </c>
      <c r="CD34" s="50" t="str">
        <f t="shared" ref="CD34:CD45" si="19">CD21</f>
        <v>Jan</v>
      </c>
      <c r="CE34" s="71">
        <f>1-(CE21*(CE21+1))/(Assumptions!$C$27*(Assumptions!$C$27+1))</f>
        <v>0.95737704918032784</v>
      </c>
      <c r="CF34" s="71">
        <f>1-(CF21*(CF21+1))/(Assumptions!$C$27*(Assumptions!$C$27+1))</f>
        <v>0.83606557377049184</v>
      </c>
      <c r="CG34" s="71">
        <f>1-(CG21*(CG21+1))/(Assumptions!$C$27*(Assumptions!$C$27+1))</f>
        <v>0.63606557377049178</v>
      </c>
      <c r="CH34" s="71">
        <f>1-(CH21*(CH21+1))/(Assumptions!$C$27*(Assumptions!$C$27+1))</f>
        <v>0.35737704918032787</v>
      </c>
      <c r="CI34" s="71">
        <f>1-(CI21*(CI21+1))/(Assumptions!$C$27*(Assumptions!$C$27+1))</f>
        <v>0</v>
      </c>
      <c r="CJ34" s="71">
        <f>1-(CJ21*(CJ21+1))/(Assumptions!$C$27*(Assumptions!$C$27+1))</f>
        <v>0</v>
      </c>
      <c r="CK34" s="71">
        <f>1-(CK21*(CK21+1))/(Assumptions!$C$27*(Assumptions!$C$27+1))</f>
        <v>0</v>
      </c>
      <c r="CL34" s="71">
        <f>1-(CL21*(CL21+1))/(Assumptions!$C$27*(Assumptions!$C$27+1))</f>
        <v>0</v>
      </c>
    </row>
    <row r="35" spans="1:90" ht="13.7" customHeight="1">
      <c r="A35" s="50" t="str">
        <f t="shared" si="10"/>
        <v>Feb</v>
      </c>
      <c r="B35" s="70">
        <f>1-(B22*(B22+1))/(Assumptions!$C$27*(Assumptions!$C$27+1))</f>
        <v>0.9639344262295082</v>
      </c>
      <c r="C35" s="70">
        <f>1-(C22*(C22+1))/(Assumptions!$C$27*(Assumptions!$C$27+1))</f>
        <v>0.84918032786885245</v>
      </c>
      <c r="D35" s="70">
        <f>1-(D22*(D22+1))/(Assumptions!$C$27*(Assumptions!$C$27+1))</f>
        <v>0.65573770491803285</v>
      </c>
      <c r="E35" s="70">
        <f>1-(E22*(E22+1))/(Assumptions!$C$27*(Assumptions!$C$27+1))</f>
        <v>0.38360655737704918</v>
      </c>
      <c r="F35" s="70">
        <f>1-(F22*(F22+1))/(Assumptions!$C$27*(Assumptions!$C$27+1))</f>
        <v>3.2786885245901676E-2</v>
      </c>
      <c r="G35" s="70">
        <f>1-(G22*(G22+1))/(Assumptions!$C$27*(Assumptions!$C$27+1))</f>
        <v>0</v>
      </c>
      <c r="H35" s="70">
        <f>1-(H22*(H22+1))/(Assumptions!$C$27*(Assumptions!$C$27+1))</f>
        <v>0</v>
      </c>
      <c r="I35" s="70">
        <f>1-(I22*(I22+1))/(Assumptions!$C$27*(Assumptions!$C$27+1))</f>
        <v>0</v>
      </c>
      <c r="J35" s="68" t="str">
        <f t="shared" si="11"/>
        <v>Feb</v>
      </c>
      <c r="K35" s="70">
        <f>1-(K22*(K22+1))/(Assumptions!$C$27*(Assumptions!$C$27+1))</f>
        <v>0.9639344262295082</v>
      </c>
      <c r="L35" s="71">
        <f>1-(L22*(L22+1))/(Assumptions!$C$27*(Assumptions!$C$27+1))</f>
        <v>0.84918032786885245</v>
      </c>
      <c r="M35" s="71">
        <f>1-(M22*(M22+1))/(Assumptions!$C$27*(Assumptions!$C$27+1))</f>
        <v>0.65573770491803285</v>
      </c>
      <c r="N35" s="71">
        <f>1-(N22*(N22+1))/(Assumptions!$C$27*(Assumptions!$C$27+1))</f>
        <v>0.38360655737704918</v>
      </c>
      <c r="O35" s="71">
        <f>1-(O22*(O22+1))/(Assumptions!$C$27*(Assumptions!$C$27+1))</f>
        <v>3.2786885245901676E-2</v>
      </c>
      <c r="P35" s="71">
        <f>1-(P22*(P22+1))/(Assumptions!$C$27*(Assumptions!$C$27+1))</f>
        <v>0</v>
      </c>
      <c r="Q35" s="71">
        <f>1-(Q22*(Q22+1))/(Assumptions!$C$27*(Assumptions!$C$27+1))</f>
        <v>0</v>
      </c>
      <c r="R35" s="71">
        <f>1-(R22*(R22+1))/(Assumptions!$C$27*(Assumptions!$C$27+1))</f>
        <v>0</v>
      </c>
      <c r="S35" s="50" t="str">
        <f t="shared" si="12"/>
        <v>Feb</v>
      </c>
      <c r="T35" s="71">
        <f>1-(T22*(T22+1))/(Assumptions!$C$27*(Assumptions!$C$27+1))</f>
        <v>0.9639344262295082</v>
      </c>
      <c r="U35" s="71">
        <f>1-(U22*(U22+1))/(Assumptions!$C$27*(Assumptions!$C$27+1))</f>
        <v>0.84918032786885245</v>
      </c>
      <c r="V35" s="71">
        <f>1-(V22*(V22+1))/(Assumptions!$C$27*(Assumptions!$C$27+1))</f>
        <v>0.65573770491803285</v>
      </c>
      <c r="W35" s="71">
        <f>1-(W22*(W22+1))/(Assumptions!$C$27*(Assumptions!$C$27+1))</f>
        <v>0.38360655737704918</v>
      </c>
      <c r="X35" s="71">
        <f>1-(X22*(X22+1))/(Assumptions!$C$27*(Assumptions!$C$27+1))</f>
        <v>3.2786885245901676E-2</v>
      </c>
      <c r="Y35" s="71">
        <f>1-(Y22*(Y22+1))/(Assumptions!$C$27*(Assumptions!$C$27+1))</f>
        <v>0</v>
      </c>
      <c r="Z35" s="71">
        <f>1-(Z22*(Z22+1))/(Assumptions!$C$27*(Assumptions!$C$27+1))</f>
        <v>0</v>
      </c>
      <c r="AA35" s="71">
        <f>1-(AA22*(AA22+1))/(Assumptions!$C$27*(Assumptions!$C$27+1))</f>
        <v>0</v>
      </c>
      <c r="AB35" s="50" t="str">
        <f t="shared" si="13"/>
        <v>Feb</v>
      </c>
      <c r="AC35" s="71">
        <f>1-(AC22*(AC22+1))/(Assumptions!$C$27*(Assumptions!$C$27+1))</f>
        <v>0.9639344262295082</v>
      </c>
      <c r="AD35" s="71">
        <f>1-(AD22*(AD22+1))/(Assumptions!$C$27*(Assumptions!$C$27+1))</f>
        <v>0.84918032786885245</v>
      </c>
      <c r="AE35" s="71">
        <f>1-(AE22*(AE22+1))/(Assumptions!$C$27*(Assumptions!$C$27+1))</f>
        <v>0.65573770491803285</v>
      </c>
      <c r="AF35" s="71">
        <f>1-(AF22*(AF22+1))/(Assumptions!$C$27*(Assumptions!$C$27+1))</f>
        <v>0.38360655737704918</v>
      </c>
      <c r="AG35" s="71">
        <f>1-(AG22*(AG22+1))/(Assumptions!$C$27*(Assumptions!$C$27+1))</f>
        <v>3.2786885245901676E-2</v>
      </c>
      <c r="AH35" s="71">
        <f>1-(AH22*(AH22+1))/(Assumptions!$C$27*(Assumptions!$C$27+1))</f>
        <v>0</v>
      </c>
      <c r="AI35" s="71">
        <f>1-(AI22*(AI22+1))/(Assumptions!$C$27*(Assumptions!$C$27+1))</f>
        <v>0</v>
      </c>
      <c r="AJ35" s="71">
        <f>1-(AJ22*(AJ22+1))/(Assumptions!$C$27*(Assumptions!$C$27+1))</f>
        <v>0</v>
      </c>
      <c r="AK35" s="50" t="str">
        <f t="shared" si="14"/>
        <v>Feb</v>
      </c>
      <c r="AL35" s="71">
        <f>1-(AL22*(AL22+1))/(Assumptions!$C$27*(Assumptions!$C$27+1))</f>
        <v>0.9639344262295082</v>
      </c>
      <c r="AM35" s="71">
        <f>1-(AM22*(AM22+1))/(Assumptions!$C$27*(Assumptions!$C$27+1))</f>
        <v>0.84918032786885245</v>
      </c>
      <c r="AN35" s="71">
        <f>1-(AN22*(AN22+1))/(Assumptions!$C$27*(Assumptions!$C$27+1))</f>
        <v>0.65573770491803285</v>
      </c>
      <c r="AO35" s="71">
        <f>1-(AO22*(AO22+1))/(Assumptions!$C$27*(Assumptions!$C$27+1))</f>
        <v>0.38360655737704918</v>
      </c>
      <c r="AP35" s="71">
        <f>1-(AP22*(AP22+1))/(Assumptions!$C$27*(Assumptions!$C$27+1))</f>
        <v>3.2786885245901676E-2</v>
      </c>
      <c r="AQ35" s="71">
        <f>1-(AQ22*(AQ22+1))/(Assumptions!$C$27*(Assumptions!$C$27+1))</f>
        <v>0</v>
      </c>
      <c r="AR35" s="71">
        <f>1-(AR22*(AR22+1))/(Assumptions!$C$27*(Assumptions!$C$27+1))</f>
        <v>0</v>
      </c>
      <c r="AS35" s="71">
        <f>1-(AS22*(AS22+1))/(Assumptions!$C$27*(Assumptions!$C$27+1))</f>
        <v>0</v>
      </c>
      <c r="AT35" s="50" t="str">
        <f t="shared" si="15"/>
        <v>Feb</v>
      </c>
      <c r="AU35" s="71">
        <f>1-(AU22*(AU22+1))/(Assumptions!$C$27*(Assumptions!$C$27+1))</f>
        <v>0.9639344262295082</v>
      </c>
      <c r="AV35" s="71">
        <f>1-(AV22*(AV22+1))/(Assumptions!$C$27*(Assumptions!$C$27+1))</f>
        <v>0.84918032786885245</v>
      </c>
      <c r="AW35" s="71">
        <f>1-(AW22*(AW22+1))/(Assumptions!$C$27*(Assumptions!$C$27+1))</f>
        <v>0.65573770491803285</v>
      </c>
      <c r="AX35" s="71">
        <f>1-(AX22*(AX22+1))/(Assumptions!$C$27*(Assumptions!$C$27+1))</f>
        <v>0.38360655737704918</v>
      </c>
      <c r="AY35" s="71">
        <f>1-(AY22*(AY22+1))/(Assumptions!$C$27*(Assumptions!$C$27+1))</f>
        <v>3.2786885245901676E-2</v>
      </c>
      <c r="AZ35" s="71">
        <f>1-(AZ22*(AZ22+1))/(Assumptions!$C$27*(Assumptions!$C$27+1))</f>
        <v>0</v>
      </c>
      <c r="BA35" s="71">
        <f>1-(BA22*(BA22+1))/(Assumptions!$C$27*(Assumptions!$C$27+1))</f>
        <v>0</v>
      </c>
      <c r="BB35" s="71">
        <f>1-(BB22*(BB22+1))/(Assumptions!$C$27*(Assumptions!$C$27+1))</f>
        <v>0</v>
      </c>
      <c r="BC35" s="50" t="str">
        <f t="shared" si="16"/>
        <v>Feb</v>
      </c>
      <c r="BD35" s="71">
        <f>1-(BD22*(BD22+1))/(Assumptions!$C$27*(Assumptions!$C$27+1))</f>
        <v>0.9639344262295082</v>
      </c>
      <c r="BE35" s="71">
        <f>1-(BE22*(BE22+1))/(Assumptions!$C$27*(Assumptions!$C$27+1))</f>
        <v>0.84918032786885245</v>
      </c>
      <c r="BF35" s="71">
        <f>1-(BF22*(BF22+1))/(Assumptions!$C$27*(Assumptions!$C$27+1))</f>
        <v>0.65573770491803285</v>
      </c>
      <c r="BG35" s="71">
        <f>1-(BG22*(BG22+1))/(Assumptions!$C$27*(Assumptions!$C$27+1))</f>
        <v>0.38360655737704918</v>
      </c>
      <c r="BH35" s="71">
        <f>1-(BH22*(BH22+1))/(Assumptions!$C$27*(Assumptions!$C$27+1))</f>
        <v>3.2786885245901676E-2</v>
      </c>
      <c r="BI35" s="71">
        <f>1-(BI22*(BI22+1))/(Assumptions!$C$27*(Assumptions!$C$27+1))</f>
        <v>0</v>
      </c>
      <c r="BJ35" s="71">
        <f>1-(BJ22*(BJ22+1))/(Assumptions!$C$27*(Assumptions!$C$27+1))</f>
        <v>0</v>
      </c>
      <c r="BK35" s="71">
        <f>1-(BK22*(BK22+1))/(Assumptions!$C$27*(Assumptions!$C$27+1))</f>
        <v>0</v>
      </c>
      <c r="BL35" s="50" t="str">
        <f t="shared" si="17"/>
        <v>Feb</v>
      </c>
      <c r="BM35" s="71">
        <f>1-(BM22*(BM22+1))/(Assumptions!$C$27*(Assumptions!$C$27+1))</f>
        <v>0.9639344262295082</v>
      </c>
      <c r="BN35" s="71">
        <f>1-(BN22*(BN22+1))/(Assumptions!$C$27*(Assumptions!$C$27+1))</f>
        <v>0.84918032786885245</v>
      </c>
      <c r="BO35" s="71">
        <f>1-(BO22*(BO22+1))/(Assumptions!$C$27*(Assumptions!$C$27+1))</f>
        <v>0.65573770491803285</v>
      </c>
      <c r="BP35" s="71">
        <f>1-(BP22*(BP22+1))/(Assumptions!$C$27*(Assumptions!$C$27+1))</f>
        <v>0.38360655737704918</v>
      </c>
      <c r="BQ35" s="71">
        <f>1-(BQ22*(BQ22+1))/(Assumptions!$C$27*(Assumptions!$C$27+1))</f>
        <v>3.2786885245901676E-2</v>
      </c>
      <c r="BR35" s="71">
        <f>1-(BR22*(BR22+1))/(Assumptions!$C$27*(Assumptions!$C$27+1))</f>
        <v>0</v>
      </c>
      <c r="BS35" s="71">
        <f>1-(BS22*(BS22+1))/(Assumptions!$C$27*(Assumptions!$C$27+1))</f>
        <v>0</v>
      </c>
      <c r="BT35" s="71">
        <f>1-(BT22*(BT22+1))/(Assumptions!$C$27*(Assumptions!$C$27+1))</f>
        <v>0</v>
      </c>
      <c r="BU35" s="50" t="str">
        <f t="shared" si="18"/>
        <v>Feb</v>
      </c>
      <c r="BV35" s="71">
        <f>1-(BV22*(BV22+1))/(Assumptions!$C$27*(Assumptions!$C$27+1))</f>
        <v>0.9639344262295082</v>
      </c>
      <c r="BW35" s="71">
        <f>1-(BW22*(BW22+1))/(Assumptions!$C$27*(Assumptions!$C$27+1))</f>
        <v>0.84918032786885245</v>
      </c>
      <c r="BX35" s="71">
        <f>1-(BX22*(BX22+1))/(Assumptions!$C$27*(Assumptions!$C$27+1))</f>
        <v>0.65573770491803285</v>
      </c>
      <c r="BY35" s="71">
        <f>1-(BY22*(BY22+1))/(Assumptions!$C$27*(Assumptions!$C$27+1))</f>
        <v>0.38360655737704918</v>
      </c>
      <c r="BZ35" s="71">
        <f>1-(BZ22*(BZ22+1))/(Assumptions!$C$27*(Assumptions!$C$27+1))</f>
        <v>3.2786885245901676E-2</v>
      </c>
      <c r="CA35" s="71">
        <f>1-(CA22*(CA22+1))/(Assumptions!$C$27*(Assumptions!$C$27+1))</f>
        <v>0</v>
      </c>
      <c r="CB35" s="71">
        <f>1-(CB22*(CB22+1))/(Assumptions!$C$27*(Assumptions!$C$27+1))</f>
        <v>0</v>
      </c>
      <c r="CC35" s="71">
        <f>1-(CC22*(CC22+1))/(Assumptions!$C$27*(Assumptions!$C$27+1))</f>
        <v>0</v>
      </c>
      <c r="CD35" s="50" t="str">
        <f t="shared" si="19"/>
        <v>Feb</v>
      </c>
      <c r="CE35" s="71">
        <f>1-(CE22*(CE22+1))/(Assumptions!$C$27*(Assumptions!$C$27+1))</f>
        <v>0.9639344262295082</v>
      </c>
      <c r="CF35" s="71">
        <f>1-(CF22*(CF22+1))/(Assumptions!$C$27*(Assumptions!$C$27+1))</f>
        <v>0.84918032786885245</v>
      </c>
      <c r="CG35" s="71">
        <f>1-(CG22*(CG22+1))/(Assumptions!$C$27*(Assumptions!$C$27+1))</f>
        <v>0.65573770491803285</v>
      </c>
      <c r="CH35" s="71">
        <f>1-(CH22*(CH22+1))/(Assumptions!$C$27*(Assumptions!$C$27+1))</f>
        <v>0.38360655737704918</v>
      </c>
      <c r="CI35" s="71">
        <f>1-(CI22*(CI22+1))/(Assumptions!$C$27*(Assumptions!$C$27+1))</f>
        <v>3.2786885245901676E-2</v>
      </c>
      <c r="CJ35" s="71">
        <f>1-(CJ22*(CJ22+1))/(Assumptions!$C$27*(Assumptions!$C$27+1))</f>
        <v>0</v>
      </c>
      <c r="CK35" s="71">
        <f>1-(CK22*(CK22+1))/(Assumptions!$C$27*(Assumptions!$C$27+1))</f>
        <v>0</v>
      </c>
      <c r="CL35" s="71">
        <f>1-(CL22*(CL22+1))/(Assumptions!$C$27*(Assumptions!$C$27+1))</f>
        <v>0</v>
      </c>
    </row>
    <row r="36" spans="1:90" ht="13.7" customHeight="1">
      <c r="A36" s="50" t="str">
        <f t="shared" si="10"/>
        <v>Mar</v>
      </c>
      <c r="B36" s="70">
        <f>1-(B23*(B23+1))/(Assumptions!$C$27*(Assumptions!$C$27+1))</f>
        <v>0.9699453551912568</v>
      </c>
      <c r="C36" s="70">
        <f>1-(C23*(C23+1))/(Assumptions!$C$27*(Assumptions!$C$27+1))</f>
        <v>0.8617486338797814</v>
      </c>
      <c r="D36" s="70">
        <f>1-(D23*(D23+1))/(Assumptions!$C$27*(Assumptions!$C$27+1))</f>
        <v>0.67486338797814205</v>
      </c>
      <c r="E36" s="70">
        <f>1-(E23*(E23+1))/(Assumptions!$C$27*(Assumptions!$C$27+1))</f>
        <v>0.40928961748633885</v>
      </c>
      <c r="F36" s="70">
        <f>1-(F23*(F23+1))/(Assumptions!$C$27*(Assumptions!$C$27+1))</f>
        <v>6.502732240437159E-2</v>
      </c>
      <c r="G36" s="70">
        <f>1-(G23*(G23+1))/(Assumptions!$C$27*(Assumptions!$C$27+1))</f>
        <v>0</v>
      </c>
      <c r="H36" s="70">
        <f>1-(H23*(H23+1))/(Assumptions!$C$27*(Assumptions!$C$27+1))</f>
        <v>0</v>
      </c>
      <c r="I36" s="70">
        <f>1-(I23*(I23+1))/(Assumptions!$C$27*(Assumptions!$C$27+1))</f>
        <v>0</v>
      </c>
      <c r="J36" s="68" t="str">
        <f t="shared" si="11"/>
        <v>Mar</v>
      </c>
      <c r="K36" s="70">
        <f>1-(K23*(K23+1))/(Assumptions!$C$27*(Assumptions!$C$27+1))</f>
        <v>0.9699453551912568</v>
      </c>
      <c r="L36" s="71">
        <f>1-(L23*(L23+1))/(Assumptions!$C$27*(Assumptions!$C$27+1))</f>
        <v>0.8617486338797814</v>
      </c>
      <c r="M36" s="71">
        <f>1-(M23*(M23+1))/(Assumptions!$C$27*(Assumptions!$C$27+1))</f>
        <v>0.67486338797814205</v>
      </c>
      <c r="N36" s="71">
        <f>1-(N23*(N23+1))/(Assumptions!$C$27*(Assumptions!$C$27+1))</f>
        <v>0.40928961748633885</v>
      </c>
      <c r="O36" s="71">
        <f>1-(O23*(O23+1))/(Assumptions!$C$27*(Assumptions!$C$27+1))</f>
        <v>6.502732240437159E-2</v>
      </c>
      <c r="P36" s="71">
        <f>1-(P23*(P23+1))/(Assumptions!$C$27*(Assumptions!$C$27+1))</f>
        <v>0</v>
      </c>
      <c r="Q36" s="71">
        <f>1-(Q23*(Q23+1))/(Assumptions!$C$27*(Assumptions!$C$27+1))</f>
        <v>0</v>
      </c>
      <c r="R36" s="71">
        <f>1-(R23*(R23+1))/(Assumptions!$C$27*(Assumptions!$C$27+1))</f>
        <v>0</v>
      </c>
      <c r="S36" s="50" t="str">
        <f t="shared" si="12"/>
        <v>Mar</v>
      </c>
      <c r="T36" s="71">
        <f>1-(T23*(T23+1))/(Assumptions!$C$27*(Assumptions!$C$27+1))</f>
        <v>0.9699453551912568</v>
      </c>
      <c r="U36" s="71">
        <f>1-(U23*(U23+1))/(Assumptions!$C$27*(Assumptions!$C$27+1))</f>
        <v>0.8617486338797814</v>
      </c>
      <c r="V36" s="71">
        <f>1-(V23*(V23+1))/(Assumptions!$C$27*(Assumptions!$C$27+1))</f>
        <v>0.67486338797814205</v>
      </c>
      <c r="W36" s="71">
        <f>1-(W23*(W23+1))/(Assumptions!$C$27*(Assumptions!$C$27+1))</f>
        <v>0.40928961748633885</v>
      </c>
      <c r="X36" s="71">
        <f>1-(X23*(X23+1))/(Assumptions!$C$27*(Assumptions!$C$27+1))</f>
        <v>6.502732240437159E-2</v>
      </c>
      <c r="Y36" s="71">
        <f>1-(Y23*(Y23+1))/(Assumptions!$C$27*(Assumptions!$C$27+1))</f>
        <v>0</v>
      </c>
      <c r="Z36" s="71">
        <f>1-(Z23*(Z23+1))/(Assumptions!$C$27*(Assumptions!$C$27+1))</f>
        <v>0</v>
      </c>
      <c r="AA36" s="71">
        <f>1-(AA23*(AA23+1))/(Assumptions!$C$27*(Assumptions!$C$27+1))</f>
        <v>0</v>
      </c>
      <c r="AB36" s="50" t="str">
        <f t="shared" si="13"/>
        <v>Mar</v>
      </c>
      <c r="AC36" s="71">
        <f>1-(AC23*(AC23+1))/(Assumptions!$C$27*(Assumptions!$C$27+1))</f>
        <v>0.9699453551912568</v>
      </c>
      <c r="AD36" s="71">
        <f>1-(AD23*(AD23+1))/(Assumptions!$C$27*(Assumptions!$C$27+1))</f>
        <v>0.8617486338797814</v>
      </c>
      <c r="AE36" s="71">
        <f>1-(AE23*(AE23+1))/(Assumptions!$C$27*(Assumptions!$C$27+1))</f>
        <v>0.67486338797814205</v>
      </c>
      <c r="AF36" s="71">
        <f>1-(AF23*(AF23+1))/(Assumptions!$C$27*(Assumptions!$C$27+1))</f>
        <v>0.40928961748633885</v>
      </c>
      <c r="AG36" s="71">
        <f>1-(AG23*(AG23+1))/(Assumptions!$C$27*(Assumptions!$C$27+1))</f>
        <v>6.502732240437159E-2</v>
      </c>
      <c r="AH36" s="71">
        <f>1-(AH23*(AH23+1))/(Assumptions!$C$27*(Assumptions!$C$27+1))</f>
        <v>0</v>
      </c>
      <c r="AI36" s="71">
        <f>1-(AI23*(AI23+1))/(Assumptions!$C$27*(Assumptions!$C$27+1))</f>
        <v>0</v>
      </c>
      <c r="AJ36" s="71">
        <f>1-(AJ23*(AJ23+1))/(Assumptions!$C$27*(Assumptions!$C$27+1))</f>
        <v>0</v>
      </c>
      <c r="AK36" s="50" t="str">
        <f t="shared" si="14"/>
        <v>Mar</v>
      </c>
      <c r="AL36" s="71">
        <f>1-(AL23*(AL23+1))/(Assumptions!$C$27*(Assumptions!$C$27+1))</f>
        <v>0.9699453551912568</v>
      </c>
      <c r="AM36" s="71">
        <f>1-(AM23*(AM23+1))/(Assumptions!$C$27*(Assumptions!$C$27+1))</f>
        <v>0.8617486338797814</v>
      </c>
      <c r="AN36" s="71">
        <f>1-(AN23*(AN23+1))/(Assumptions!$C$27*(Assumptions!$C$27+1))</f>
        <v>0.67486338797814205</v>
      </c>
      <c r="AO36" s="71">
        <f>1-(AO23*(AO23+1))/(Assumptions!$C$27*(Assumptions!$C$27+1))</f>
        <v>0.40928961748633885</v>
      </c>
      <c r="AP36" s="71">
        <f>1-(AP23*(AP23+1))/(Assumptions!$C$27*(Assumptions!$C$27+1))</f>
        <v>6.502732240437159E-2</v>
      </c>
      <c r="AQ36" s="71">
        <f>1-(AQ23*(AQ23+1))/(Assumptions!$C$27*(Assumptions!$C$27+1))</f>
        <v>0</v>
      </c>
      <c r="AR36" s="71">
        <f>1-(AR23*(AR23+1))/(Assumptions!$C$27*(Assumptions!$C$27+1))</f>
        <v>0</v>
      </c>
      <c r="AS36" s="71">
        <f>1-(AS23*(AS23+1))/(Assumptions!$C$27*(Assumptions!$C$27+1))</f>
        <v>0</v>
      </c>
      <c r="AT36" s="50" t="str">
        <f t="shared" si="15"/>
        <v>Mar</v>
      </c>
      <c r="AU36" s="71">
        <f>1-(AU23*(AU23+1))/(Assumptions!$C$27*(Assumptions!$C$27+1))</f>
        <v>0.9699453551912568</v>
      </c>
      <c r="AV36" s="71">
        <f>1-(AV23*(AV23+1))/(Assumptions!$C$27*(Assumptions!$C$27+1))</f>
        <v>0.8617486338797814</v>
      </c>
      <c r="AW36" s="71">
        <f>1-(AW23*(AW23+1))/(Assumptions!$C$27*(Assumptions!$C$27+1))</f>
        <v>0.67486338797814205</v>
      </c>
      <c r="AX36" s="71">
        <f>1-(AX23*(AX23+1))/(Assumptions!$C$27*(Assumptions!$C$27+1))</f>
        <v>0.40928961748633885</v>
      </c>
      <c r="AY36" s="71">
        <f>1-(AY23*(AY23+1))/(Assumptions!$C$27*(Assumptions!$C$27+1))</f>
        <v>6.502732240437159E-2</v>
      </c>
      <c r="AZ36" s="71">
        <f>1-(AZ23*(AZ23+1))/(Assumptions!$C$27*(Assumptions!$C$27+1))</f>
        <v>0</v>
      </c>
      <c r="BA36" s="71">
        <f>1-(BA23*(BA23+1))/(Assumptions!$C$27*(Assumptions!$C$27+1))</f>
        <v>0</v>
      </c>
      <c r="BB36" s="71">
        <f>1-(BB23*(BB23+1))/(Assumptions!$C$27*(Assumptions!$C$27+1))</f>
        <v>0</v>
      </c>
      <c r="BC36" s="50" t="str">
        <f t="shared" si="16"/>
        <v>Mar</v>
      </c>
      <c r="BD36" s="71">
        <f>1-(BD23*(BD23+1))/(Assumptions!$C$27*(Assumptions!$C$27+1))</f>
        <v>0.9699453551912568</v>
      </c>
      <c r="BE36" s="71">
        <f>1-(BE23*(BE23+1))/(Assumptions!$C$27*(Assumptions!$C$27+1))</f>
        <v>0.8617486338797814</v>
      </c>
      <c r="BF36" s="71">
        <f>1-(BF23*(BF23+1))/(Assumptions!$C$27*(Assumptions!$C$27+1))</f>
        <v>0.67486338797814205</v>
      </c>
      <c r="BG36" s="71">
        <f>1-(BG23*(BG23+1))/(Assumptions!$C$27*(Assumptions!$C$27+1))</f>
        <v>0.40928961748633885</v>
      </c>
      <c r="BH36" s="71">
        <f>1-(BH23*(BH23+1))/(Assumptions!$C$27*(Assumptions!$C$27+1))</f>
        <v>6.502732240437159E-2</v>
      </c>
      <c r="BI36" s="71">
        <f>1-(BI23*(BI23+1))/(Assumptions!$C$27*(Assumptions!$C$27+1))</f>
        <v>0</v>
      </c>
      <c r="BJ36" s="71">
        <f>1-(BJ23*(BJ23+1))/(Assumptions!$C$27*(Assumptions!$C$27+1))</f>
        <v>0</v>
      </c>
      <c r="BK36" s="71">
        <f>1-(BK23*(BK23+1))/(Assumptions!$C$27*(Assumptions!$C$27+1))</f>
        <v>0</v>
      </c>
      <c r="BL36" s="50" t="str">
        <f t="shared" si="17"/>
        <v>Mar</v>
      </c>
      <c r="BM36" s="71">
        <f>1-(BM23*(BM23+1))/(Assumptions!$C$27*(Assumptions!$C$27+1))</f>
        <v>0.9699453551912568</v>
      </c>
      <c r="BN36" s="71">
        <f>1-(BN23*(BN23+1))/(Assumptions!$C$27*(Assumptions!$C$27+1))</f>
        <v>0.8617486338797814</v>
      </c>
      <c r="BO36" s="71">
        <f>1-(BO23*(BO23+1))/(Assumptions!$C$27*(Assumptions!$C$27+1))</f>
        <v>0.67486338797814205</v>
      </c>
      <c r="BP36" s="71">
        <f>1-(BP23*(BP23+1))/(Assumptions!$C$27*(Assumptions!$C$27+1))</f>
        <v>0.40928961748633885</v>
      </c>
      <c r="BQ36" s="71">
        <f>1-(BQ23*(BQ23+1))/(Assumptions!$C$27*(Assumptions!$C$27+1))</f>
        <v>6.502732240437159E-2</v>
      </c>
      <c r="BR36" s="71">
        <f>1-(BR23*(BR23+1))/(Assumptions!$C$27*(Assumptions!$C$27+1))</f>
        <v>0</v>
      </c>
      <c r="BS36" s="71">
        <f>1-(BS23*(BS23+1))/(Assumptions!$C$27*(Assumptions!$C$27+1))</f>
        <v>0</v>
      </c>
      <c r="BT36" s="71">
        <f>1-(BT23*(BT23+1))/(Assumptions!$C$27*(Assumptions!$C$27+1))</f>
        <v>0</v>
      </c>
      <c r="BU36" s="50" t="str">
        <f t="shared" si="18"/>
        <v>Mar</v>
      </c>
      <c r="BV36" s="71">
        <f>1-(BV23*(BV23+1))/(Assumptions!$C$27*(Assumptions!$C$27+1))</f>
        <v>0.9699453551912568</v>
      </c>
      <c r="BW36" s="71">
        <f>1-(BW23*(BW23+1))/(Assumptions!$C$27*(Assumptions!$C$27+1))</f>
        <v>0.8617486338797814</v>
      </c>
      <c r="BX36" s="71">
        <f>1-(BX23*(BX23+1))/(Assumptions!$C$27*(Assumptions!$C$27+1))</f>
        <v>0.67486338797814205</v>
      </c>
      <c r="BY36" s="71">
        <f>1-(BY23*(BY23+1))/(Assumptions!$C$27*(Assumptions!$C$27+1))</f>
        <v>0.40928961748633885</v>
      </c>
      <c r="BZ36" s="71">
        <f>1-(BZ23*(BZ23+1))/(Assumptions!$C$27*(Assumptions!$C$27+1))</f>
        <v>6.502732240437159E-2</v>
      </c>
      <c r="CA36" s="71">
        <f>1-(CA23*(CA23+1))/(Assumptions!$C$27*(Assumptions!$C$27+1))</f>
        <v>0</v>
      </c>
      <c r="CB36" s="71">
        <f>1-(CB23*(CB23+1))/(Assumptions!$C$27*(Assumptions!$C$27+1))</f>
        <v>0</v>
      </c>
      <c r="CC36" s="71">
        <f>1-(CC23*(CC23+1))/(Assumptions!$C$27*(Assumptions!$C$27+1))</f>
        <v>0</v>
      </c>
      <c r="CD36" s="50" t="str">
        <f t="shared" si="19"/>
        <v>Mar</v>
      </c>
      <c r="CE36" s="71">
        <f>1-(CE23*(CE23+1))/(Assumptions!$C$27*(Assumptions!$C$27+1))</f>
        <v>0.9699453551912568</v>
      </c>
      <c r="CF36" s="71">
        <f>1-(CF23*(CF23+1))/(Assumptions!$C$27*(Assumptions!$C$27+1))</f>
        <v>0.8617486338797814</v>
      </c>
      <c r="CG36" s="71">
        <f>1-(CG23*(CG23+1))/(Assumptions!$C$27*(Assumptions!$C$27+1))</f>
        <v>0.67486338797814205</v>
      </c>
      <c r="CH36" s="71">
        <f>1-(CH23*(CH23+1))/(Assumptions!$C$27*(Assumptions!$C$27+1))</f>
        <v>0.40928961748633885</v>
      </c>
      <c r="CI36" s="71">
        <f>1-(CI23*(CI23+1))/(Assumptions!$C$27*(Assumptions!$C$27+1))</f>
        <v>6.502732240437159E-2</v>
      </c>
      <c r="CJ36" s="71">
        <f>1-(CJ23*(CJ23+1))/(Assumptions!$C$27*(Assumptions!$C$27+1))</f>
        <v>0</v>
      </c>
      <c r="CK36" s="71">
        <f>1-(CK23*(CK23+1))/(Assumptions!$C$27*(Assumptions!$C$27+1))</f>
        <v>0</v>
      </c>
      <c r="CL36" s="71">
        <f>1-(CL23*(CL23+1))/(Assumptions!$C$27*(Assumptions!$C$27+1))</f>
        <v>0</v>
      </c>
    </row>
    <row r="37" spans="1:90" ht="13.7" customHeight="1">
      <c r="A37" s="50" t="str">
        <f t="shared" si="10"/>
        <v>Apr</v>
      </c>
      <c r="B37" s="70">
        <f>1-(B24*(B24+1))/(Assumptions!$C$27*(Assumptions!$C$27+1))</f>
        <v>0.97540983606557374</v>
      </c>
      <c r="C37" s="70">
        <f>1-(C24*(C24+1))/(Assumptions!$C$27*(Assumptions!$C$27+1))</f>
        <v>0.8737704918032787</v>
      </c>
      <c r="D37" s="70">
        <f>1-(D24*(D24+1))/(Assumptions!$C$27*(Assumptions!$C$27+1))</f>
        <v>0.69344262295081971</v>
      </c>
      <c r="E37" s="70">
        <f>1-(E24*(E24+1))/(Assumptions!$C$27*(Assumptions!$C$27+1))</f>
        <v>0.43442622950819676</v>
      </c>
      <c r="F37" s="70">
        <f>1-(F24*(F24+1))/(Assumptions!$C$27*(Assumptions!$C$27+1))</f>
        <v>9.6721311475409855E-2</v>
      </c>
      <c r="G37" s="70">
        <f>1-(G24*(G24+1))/(Assumptions!$C$27*(Assumptions!$C$27+1))</f>
        <v>0</v>
      </c>
      <c r="H37" s="70">
        <f>1-(H24*(H24+1))/(Assumptions!$C$27*(Assumptions!$C$27+1))</f>
        <v>0</v>
      </c>
      <c r="I37" s="70">
        <f>1-(I24*(I24+1))/(Assumptions!$C$27*(Assumptions!$C$27+1))</f>
        <v>0</v>
      </c>
      <c r="J37" s="68" t="str">
        <f t="shared" si="11"/>
        <v>Apr</v>
      </c>
      <c r="K37" s="70">
        <f>1-(K24*(K24+1))/(Assumptions!$C$27*(Assumptions!$C$27+1))</f>
        <v>0.97540983606557374</v>
      </c>
      <c r="L37" s="71">
        <f>1-(L24*(L24+1))/(Assumptions!$C$27*(Assumptions!$C$27+1))</f>
        <v>0.8737704918032787</v>
      </c>
      <c r="M37" s="71">
        <f>1-(M24*(M24+1))/(Assumptions!$C$27*(Assumptions!$C$27+1))</f>
        <v>0.69344262295081971</v>
      </c>
      <c r="N37" s="71">
        <f>1-(N24*(N24+1))/(Assumptions!$C$27*(Assumptions!$C$27+1))</f>
        <v>0.43442622950819676</v>
      </c>
      <c r="O37" s="71">
        <f>1-(O24*(O24+1))/(Assumptions!$C$27*(Assumptions!$C$27+1))</f>
        <v>9.6721311475409855E-2</v>
      </c>
      <c r="P37" s="71">
        <f>1-(P24*(P24+1))/(Assumptions!$C$27*(Assumptions!$C$27+1))</f>
        <v>0</v>
      </c>
      <c r="Q37" s="71">
        <f>1-(Q24*(Q24+1))/(Assumptions!$C$27*(Assumptions!$C$27+1))</f>
        <v>0</v>
      </c>
      <c r="R37" s="71">
        <f>1-(R24*(R24+1))/(Assumptions!$C$27*(Assumptions!$C$27+1))</f>
        <v>0</v>
      </c>
      <c r="S37" s="50" t="str">
        <f t="shared" si="12"/>
        <v>Apr</v>
      </c>
      <c r="T37" s="71">
        <f>1-(T24*(T24+1))/(Assumptions!$C$27*(Assumptions!$C$27+1))</f>
        <v>0.97540983606557374</v>
      </c>
      <c r="U37" s="71">
        <f>1-(U24*(U24+1))/(Assumptions!$C$27*(Assumptions!$C$27+1))</f>
        <v>0.8737704918032787</v>
      </c>
      <c r="V37" s="71">
        <f>1-(V24*(V24+1))/(Assumptions!$C$27*(Assumptions!$C$27+1))</f>
        <v>0.69344262295081971</v>
      </c>
      <c r="W37" s="71">
        <f>1-(W24*(W24+1))/(Assumptions!$C$27*(Assumptions!$C$27+1))</f>
        <v>0.43442622950819676</v>
      </c>
      <c r="X37" s="71">
        <f>1-(X24*(X24+1))/(Assumptions!$C$27*(Assumptions!$C$27+1))</f>
        <v>9.6721311475409855E-2</v>
      </c>
      <c r="Y37" s="71">
        <f>1-(Y24*(Y24+1))/(Assumptions!$C$27*(Assumptions!$C$27+1))</f>
        <v>0</v>
      </c>
      <c r="Z37" s="71">
        <f>1-(Z24*(Z24+1))/(Assumptions!$C$27*(Assumptions!$C$27+1))</f>
        <v>0</v>
      </c>
      <c r="AA37" s="71">
        <f>1-(AA24*(AA24+1))/(Assumptions!$C$27*(Assumptions!$C$27+1))</f>
        <v>0</v>
      </c>
      <c r="AB37" s="50" t="str">
        <f t="shared" si="13"/>
        <v>Apr</v>
      </c>
      <c r="AC37" s="71">
        <f>1-(AC24*(AC24+1))/(Assumptions!$C$27*(Assumptions!$C$27+1))</f>
        <v>0.97540983606557374</v>
      </c>
      <c r="AD37" s="71">
        <f>1-(AD24*(AD24+1))/(Assumptions!$C$27*(Assumptions!$C$27+1))</f>
        <v>0.8737704918032787</v>
      </c>
      <c r="AE37" s="71">
        <f>1-(AE24*(AE24+1))/(Assumptions!$C$27*(Assumptions!$C$27+1))</f>
        <v>0.69344262295081971</v>
      </c>
      <c r="AF37" s="71">
        <f>1-(AF24*(AF24+1))/(Assumptions!$C$27*(Assumptions!$C$27+1))</f>
        <v>0.43442622950819676</v>
      </c>
      <c r="AG37" s="71">
        <f>1-(AG24*(AG24+1))/(Assumptions!$C$27*(Assumptions!$C$27+1))</f>
        <v>9.6721311475409855E-2</v>
      </c>
      <c r="AH37" s="71">
        <f>1-(AH24*(AH24+1))/(Assumptions!$C$27*(Assumptions!$C$27+1))</f>
        <v>0</v>
      </c>
      <c r="AI37" s="71">
        <f>1-(AI24*(AI24+1))/(Assumptions!$C$27*(Assumptions!$C$27+1))</f>
        <v>0</v>
      </c>
      <c r="AJ37" s="71">
        <f>1-(AJ24*(AJ24+1))/(Assumptions!$C$27*(Assumptions!$C$27+1))</f>
        <v>0</v>
      </c>
      <c r="AK37" s="50" t="str">
        <f t="shared" si="14"/>
        <v>Apr</v>
      </c>
      <c r="AL37" s="71">
        <f>1-(AL24*(AL24+1))/(Assumptions!$C$27*(Assumptions!$C$27+1))</f>
        <v>0.97540983606557374</v>
      </c>
      <c r="AM37" s="71">
        <f>1-(AM24*(AM24+1))/(Assumptions!$C$27*(Assumptions!$C$27+1))</f>
        <v>0.8737704918032787</v>
      </c>
      <c r="AN37" s="71">
        <f>1-(AN24*(AN24+1))/(Assumptions!$C$27*(Assumptions!$C$27+1))</f>
        <v>0.69344262295081971</v>
      </c>
      <c r="AO37" s="71">
        <f>1-(AO24*(AO24+1))/(Assumptions!$C$27*(Assumptions!$C$27+1))</f>
        <v>0.43442622950819676</v>
      </c>
      <c r="AP37" s="71">
        <f>1-(AP24*(AP24+1))/(Assumptions!$C$27*(Assumptions!$C$27+1))</f>
        <v>9.6721311475409855E-2</v>
      </c>
      <c r="AQ37" s="71">
        <f>1-(AQ24*(AQ24+1))/(Assumptions!$C$27*(Assumptions!$C$27+1))</f>
        <v>0</v>
      </c>
      <c r="AR37" s="71">
        <f>1-(AR24*(AR24+1))/(Assumptions!$C$27*(Assumptions!$C$27+1))</f>
        <v>0</v>
      </c>
      <c r="AS37" s="71">
        <f>1-(AS24*(AS24+1))/(Assumptions!$C$27*(Assumptions!$C$27+1))</f>
        <v>0</v>
      </c>
      <c r="AT37" s="50" t="str">
        <f t="shared" si="15"/>
        <v>Apr</v>
      </c>
      <c r="AU37" s="71">
        <f>1-(AU24*(AU24+1))/(Assumptions!$C$27*(Assumptions!$C$27+1))</f>
        <v>0.97540983606557374</v>
      </c>
      <c r="AV37" s="71">
        <f>1-(AV24*(AV24+1))/(Assumptions!$C$27*(Assumptions!$C$27+1))</f>
        <v>0.8737704918032787</v>
      </c>
      <c r="AW37" s="71">
        <f>1-(AW24*(AW24+1))/(Assumptions!$C$27*(Assumptions!$C$27+1))</f>
        <v>0.69344262295081971</v>
      </c>
      <c r="AX37" s="71">
        <f>1-(AX24*(AX24+1))/(Assumptions!$C$27*(Assumptions!$C$27+1))</f>
        <v>0.43442622950819676</v>
      </c>
      <c r="AY37" s="71">
        <f>1-(AY24*(AY24+1))/(Assumptions!$C$27*(Assumptions!$C$27+1))</f>
        <v>9.6721311475409855E-2</v>
      </c>
      <c r="AZ37" s="71">
        <f>1-(AZ24*(AZ24+1))/(Assumptions!$C$27*(Assumptions!$C$27+1))</f>
        <v>0</v>
      </c>
      <c r="BA37" s="71">
        <f>1-(BA24*(BA24+1))/(Assumptions!$C$27*(Assumptions!$C$27+1))</f>
        <v>0</v>
      </c>
      <c r="BB37" s="71">
        <f>1-(BB24*(BB24+1))/(Assumptions!$C$27*(Assumptions!$C$27+1))</f>
        <v>0</v>
      </c>
      <c r="BC37" s="50" t="str">
        <f t="shared" si="16"/>
        <v>Apr</v>
      </c>
      <c r="BD37" s="71">
        <f>1-(BD24*(BD24+1))/(Assumptions!$C$27*(Assumptions!$C$27+1))</f>
        <v>0.97540983606557374</v>
      </c>
      <c r="BE37" s="71">
        <f>1-(BE24*(BE24+1))/(Assumptions!$C$27*(Assumptions!$C$27+1))</f>
        <v>0.8737704918032787</v>
      </c>
      <c r="BF37" s="71">
        <f>1-(BF24*(BF24+1))/(Assumptions!$C$27*(Assumptions!$C$27+1))</f>
        <v>0.69344262295081971</v>
      </c>
      <c r="BG37" s="71">
        <f>1-(BG24*(BG24+1))/(Assumptions!$C$27*(Assumptions!$C$27+1))</f>
        <v>0.43442622950819676</v>
      </c>
      <c r="BH37" s="71">
        <f>1-(BH24*(BH24+1))/(Assumptions!$C$27*(Assumptions!$C$27+1))</f>
        <v>9.6721311475409855E-2</v>
      </c>
      <c r="BI37" s="71">
        <f>1-(BI24*(BI24+1))/(Assumptions!$C$27*(Assumptions!$C$27+1))</f>
        <v>0</v>
      </c>
      <c r="BJ37" s="71">
        <f>1-(BJ24*(BJ24+1))/(Assumptions!$C$27*(Assumptions!$C$27+1))</f>
        <v>0</v>
      </c>
      <c r="BK37" s="71">
        <f>1-(BK24*(BK24+1))/(Assumptions!$C$27*(Assumptions!$C$27+1))</f>
        <v>0</v>
      </c>
      <c r="BL37" s="50" t="str">
        <f t="shared" si="17"/>
        <v>Apr</v>
      </c>
      <c r="BM37" s="71">
        <f>1-(BM24*(BM24+1))/(Assumptions!$C$27*(Assumptions!$C$27+1))</f>
        <v>0.97540983606557374</v>
      </c>
      <c r="BN37" s="71">
        <f>1-(BN24*(BN24+1))/(Assumptions!$C$27*(Assumptions!$C$27+1))</f>
        <v>0.8737704918032787</v>
      </c>
      <c r="BO37" s="71">
        <f>1-(BO24*(BO24+1))/(Assumptions!$C$27*(Assumptions!$C$27+1))</f>
        <v>0.69344262295081971</v>
      </c>
      <c r="BP37" s="71">
        <f>1-(BP24*(BP24+1))/(Assumptions!$C$27*(Assumptions!$C$27+1))</f>
        <v>0.43442622950819676</v>
      </c>
      <c r="BQ37" s="71">
        <f>1-(BQ24*(BQ24+1))/(Assumptions!$C$27*(Assumptions!$C$27+1))</f>
        <v>9.6721311475409855E-2</v>
      </c>
      <c r="BR37" s="71">
        <f>1-(BR24*(BR24+1))/(Assumptions!$C$27*(Assumptions!$C$27+1))</f>
        <v>0</v>
      </c>
      <c r="BS37" s="71">
        <f>1-(BS24*(BS24+1))/(Assumptions!$C$27*(Assumptions!$C$27+1))</f>
        <v>0</v>
      </c>
      <c r="BT37" s="71">
        <f>1-(BT24*(BT24+1))/(Assumptions!$C$27*(Assumptions!$C$27+1))</f>
        <v>0</v>
      </c>
      <c r="BU37" s="50" t="str">
        <f t="shared" si="18"/>
        <v>Apr</v>
      </c>
      <c r="BV37" s="71">
        <f>1-(BV24*(BV24+1))/(Assumptions!$C$27*(Assumptions!$C$27+1))</f>
        <v>0.97540983606557374</v>
      </c>
      <c r="BW37" s="71">
        <f>1-(BW24*(BW24+1))/(Assumptions!$C$27*(Assumptions!$C$27+1))</f>
        <v>0.8737704918032787</v>
      </c>
      <c r="BX37" s="71">
        <f>1-(BX24*(BX24+1))/(Assumptions!$C$27*(Assumptions!$C$27+1))</f>
        <v>0.69344262295081971</v>
      </c>
      <c r="BY37" s="71">
        <f>1-(BY24*(BY24+1))/(Assumptions!$C$27*(Assumptions!$C$27+1))</f>
        <v>0.43442622950819676</v>
      </c>
      <c r="BZ37" s="71">
        <f>1-(BZ24*(BZ24+1))/(Assumptions!$C$27*(Assumptions!$C$27+1))</f>
        <v>9.6721311475409855E-2</v>
      </c>
      <c r="CA37" s="71">
        <f>1-(CA24*(CA24+1))/(Assumptions!$C$27*(Assumptions!$C$27+1))</f>
        <v>0</v>
      </c>
      <c r="CB37" s="71">
        <f>1-(CB24*(CB24+1))/(Assumptions!$C$27*(Assumptions!$C$27+1))</f>
        <v>0</v>
      </c>
      <c r="CC37" s="71">
        <f>1-(CC24*(CC24+1))/(Assumptions!$C$27*(Assumptions!$C$27+1))</f>
        <v>0</v>
      </c>
      <c r="CD37" s="50" t="str">
        <f t="shared" si="19"/>
        <v>Apr</v>
      </c>
      <c r="CE37" s="71">
        <f>1-(CE24*(CE24+1))/(Assumptions!$C$27*(Assumptions!$C$27+1))</f>
        <v>0.97540983606557374</v>
      </c>
      <c r="CF37" s="71">
        <f>1-(CF24*(CF24+1))/(Assumptions!$C$27*(Assumptions!$C$27+1))</f>
        <v>0.8737704918032787</v>
      </c>
      <c r="CG37" s="71">
        <f>1-(CG24*(CG24+1))/(Assumptions!$C$27*(Assumptions!$C$27+1))</f>
        <v>0.69344262295081971</v>
      </c>
      <c r="CH37" s="71">
        <f>1-(CH24*(CH24+1))/(Assumptions!$C$27*(Assumptions!$C$27+1))</f>
        <v>0.43442622950819676</v>
      </c>
      <c r="CI37" s="71">
        <f>1-(CI24*(CI24+1))/(Assumptions!$C$27*(Assumptions!$C$27+1))</f>
        <v>9.6721311475409855E-2</v>
      </c>
      <c r="CJ37" s="71">
        <f>1-(CJ24*(CJ24+1))/(Assumptions!$C$27*(Assumptions!$C$27+1))</f>
        <v>0</v>
      </c>
      <c r="CK37" s="71">
        <f>1-(CK24*(CK24+1))/(Assumptions!$C$27*(Assumptions!$C$27+1))</f>
        <v>0</v>
      </c>
      <c r="CL37" s="71">
        <f>1-(CL24*(CL24+1))/(Assumptions!$C$27*(Assumptions!$C$27+1))</f>
        <v>0</v>
      </c>
    </row>
    <row r="38" spans="1:90" ht="13.7" customHeight="1">
      <c r="A38" s="50" t="str">
        <f t="shared" si="10"/>
        <v>May</v>
      </c>
      <c r="B38" s="70">
        <f>1-(B25*(B25+1))/(Assumptions!$C$27*(Assumptions!$C$27+1))</f>
        <v>0.98032786885245904</v>
      </c>
      <c r="C38" s="70">
        <f>1-(C25*(C25+1))/(Assumptions!$C$27*(Assumptions!$C$27+1))</f>
        <v>0.88524590163934425</v>
      </c>
      <c r="D38" s="70">
        <f>1-(D25*(D25+1))/(Assumptions!$C$27*(Assumptions!$C$27+1))</f>
        <v>0.71147540983606561</v>
      </c>
      <c r="E38" s="70">
        <f>1-(E25*(E25+1))/(Assumptions!$C$27*(Assumptions!$C$27+1))</f>
        <v>0.45901639344262291</v>
      </c>
      <c r="F38" s="70">
        <f>1-(F25*(F25+1))/(Assumptions!$C$27*(Assumptions!$C$27+1))</f>
        <v>0.12786885245901636</v>
      </c>
      <c r="G38" s="70">
        <f>1-(G25*(G25+1))/(Assumptions!$C$27*(Assumptions!$C$27+1))</f>
        <v>0</v>
      </c>
      <c r="H38" s="70">
        <f>1-(H25*(H25+1))/(Assumptions!$C$27*(Assumptions!$C$27+1))</f>
        <v>0</v>
      </c>
      <c r="I38" s="70">
        <f>1-(I25*(I25+1))/(Assumptions!$C$27*(Assumptions!$C$27+1))</f>
        <v>0</v>
      </c>
      <c r="J38" s="68" t="str">
        <f t="shared" si="11"/>
        <v>May</v>
      </c>
      <c r="K38" s="70">
        <f>1-(K25*(K25+1))/(Assumptions!$C$27*(Assumptions!$C$27+1))</f>
        <v>0.98032786885245904</v>
      </c>
      <c r="L38" s="71">
        <f>1-(L25*(L25+1))/(Assumptions!$C$27*(Assumptions!$C$27+1))</f>
        <v>0.88524590163934425</v>
      </c>
      <c r="M38" s="71">
        <f>1-(M25*(M25+1))/(Assumptions!$C$27*(Assumptions!$C$27+1))</f>
        <v>0.71147540983606561</v>
      </c>
      <c r="N38" s="71">
        <f>1-(N25*(N25+1))/(Assumptions!$C$27*(Assumptions!$C$27+1))</f>
        <v>0.45901639344262291</v>
      </c>
      <c r="O38" s="71">
        <f>1-(O25*(O25+1))/(Assumptions!$C$27*(Assumptions!$C$27+1))</f>
        <v>0.12786885245901636</v>
      </c>
      <c r="P38" s="71">
        <f>1-(P25*(P25+1))/(Assumptions!$C$27*(Assumptions!$C$27+1))</f>
        <v>0</v>
      </c>
      <c r="Q38" s="71">
        <f>1-(Q25*(Q25+1))/(Assumptions!$C$27*(Assumptions!$C$27+1))</f>
        <v>0</v>
      </c>
      <c r="R38" s="71">
        <f>1-(R25*(R25+1))/(Assumptions!$C$27*(Assumptions!$C$27+1))</f>
        <v>0</v>
      </c>
      <c r="S38" s="50" t="str">
        <f t="shared" si="12"/>
        <v>May</v>
      </c>
      <c r="T38" s="71">
        <f>1-(T25*(T25+1))/(Assumptions!$C$27*(Assumptions!$C$27+1))</f>
        <v>0.98032786885245904</v>
      </c>
      <c r="U38" s="71">
        <f>1-(U25*(U25+1))/(Assumptions!$C$27*(Assumptions!$C$27+1))</f>
        <v>0.88524590163934425</v>
      </c>
      <c r="V38" s="71">
        <f>1-(V25*(V25+1))/(Assumptions!$C$27*(Assumptions!$C$27+1))</f>
        <v>0.71147540983606561</v>
      </c>
      <c r="W38" s="71">
        <f>1-(W25*(W25+1))/(Assumptions!$C$27*(Assumptions!$C$27+1))</f>
        <v>0.45901639344262291</v>
      </c>
      <c r="X38" s="71">
        <f>1-(X25*(X25+1))/(Assumptions!$C$27*(Assumptions!$C$27+1))</f>
        <v>0.12786885245901636</v>
      </c>
      <c r="Y38" s="71">
        <f>1-(Y25*(Y25+1))/(Assumptions!$C$27*(Assumptions!$C$27+1))</f>
        <v>0</v>
      </c>
      <c r="Z38" s="71">
        <f>1-(Z25*(Z25+1))/(Assumptions!$C$27*(Assumptions!$C$27+1))</f>
        <v>0</v>
      </c>
      <c r="AA38" s="71">
        <f>1-(AA25*(AA25+1))/(Assumptions!$C$27*(Assumptions!$C$27+1))</f>
        <v>0</v>
      </c>
      <c r="AB38" s="50" t="str">
        <f t="shared" si="13"/>
        <v>May</v>
      </c>
      <c r="AC38" s="71">
        <f>1-(AC25*(AC25+1))/(Assumptions!$C$27*(Assumptions!$C$27+1))</f>
        <v>0.98032786885245904</v>
      </c>
      <c r="AD38" s="71">
        <f>1-(AD25*(AD25+1))/(Assumptions!$C$27*(Assumptions!$C$27+1))</f>
        <v>0.88524590163934425</v>
      </c>
      <c r="AE38" s="71">
        <f>1-(AE25*(AE25+1))/(Assumptions!$C$27*(Assumptions!$C$27+1))</f>
        <v>0.71147540983606561</v>
      </c>
      <c r="AF38" s="71">
        <f>1-(AF25*(AF25+1))/(Assumptions!$C$27*(Assumptions!$C$27+1))</f>
        <v>0.45901639344262291</v>
      </c>
      <c r="AG38" s="71">
        <f>1-(AG25*(AG25+1))/(Assumptions!$C$27*(Assumptions!$C$27+1))</f>
        <v>0.12786885245901636</v>
      </c>
      <c r="AH38" s="71">
        <f>1-(AH25*(AH25+1))/(Assumptions!$C$27*(Assumptions!$C$27+1))</f>
        <v>0</v>
      </c>
      <c r="AI38" s="71">
        <f>1-(AI25*(AI25+1))/(Assumptions!$C$27*(Assumptions!$C$27+1))</f>
        <v>0</v>
      </c>
      <c r="AJ38" s="71">
        <f>1-(AJ25*(AJ25+1))/(Assumptions!$C$27*(Assumptions!$C$27+1))</f>
        <v>0</v>
      </c>
      <c r="AK38" s="50" t="str">
        <f t="shared" si="14"/>
        <v>May</v>
      </c>
      <c r="AL38" s="71">
        <f>1-(AL25*(AL25+1))/(Assumptions!$C$27*(Assumptions!$C$27+1))</f>
        <v>0.98032786885245904</v>
      </c>
      <c r="AM38" s="71">
        <f>1-(AM25*(AM25+1))/(Assumptions!$C$27*(Assumptions!$C$27+1))</f>
        <v>0.88524590163934425</v>
      </c>
      <c r="AN38" s="71">
        <f>1-(AN25*(AN25+1))/(Assumptions!$C$27*(Assumptions!$C$27+1))</f>
        <v>0.71147540983606561</v>
      </c>
      <c r="AO38" s="71">
        <f>1-(AO25*(AO25+1))/(Assumptions!$C$27*(Assumptions!$C$27+1))</f>
        <v>0.45901639344262291</v>
      </c>
      <c r="AP38" s="71">
        <f>1-(AP25*(AP25+1))/(Assumptions!$C$27*(Assumptions!$C$27+1))</f>
        <v>0.12786885245901636</v>
      </c>
      <c r="AQ38" s="71">
        <f>1-(AQ25*(AQ25+1))/(Assumptions!$C$27*(Assumptions!$C$27+1))</f>
        <v>0</v>
      </c>
      <c r="AR38" s="71">
        <f>1-(AR25*(AR25+1))/(Assumptions!$C$27*(Assumptions!$C$27+1))</f>
        <v>0</v>
      </c>
      <c r="AS38" s="71">
        <f>1-(AS25*(AS25+1))/(Assumptions!$C$27*(Assumptions!$C$27+1))</f>
        <v>0</v>
      </c>
      <c r="AT38" s="50" t="str">
        <f t="shared" si="15"/>
        <v>May</v>
      </c>
      <c r="AU38" s="71">
        <f>1-(AU25*(AU25+1))/(Assumptions!$C$27*(Assumptions!$C$27+1))</f>
        <v>0.98032786885245904</v>
      </c>
      <c r="AV38" s="71">
        <f>1-(AV25*(AV25+1))/(Assumptions!$C$27*(Assumptions!$C$27+1))</f>
        <v>0.88524590163934425</v>
      </c>
      <c r="AW38" s="71">
        <f>1-(AW25*(AW25+1))/(Assumptions!$C$27*(Assumptions!$C$27+1))</f>
        <v>0.71147540983606561</v>
      </c>
      <c r="AX38" s="71">
        <f>1-(AX25*(AX25+1))/(Assumptions!$C$27*(Assumptions!$C$27+1))</f>
        <v>0.45901639344262291</v>
      </c>
      <c r="AY38" s="71">
        <f>1-(AY25*(AY25+1))/(Assumptions!$C$27*(Assumptions!$C$27+1))</f>
        <v>0.12786885245901636</v>
      </c>
      <c r="AZ38" s="71">
        <f>1-(AZ25*(AZ25+1))/(Assumptions!$C$27*(Assumptions!$C$27+1))</f>
        <v>0</v>
      </c>
      <c r="BA38" s="71">
        <f>1-(BA25*(BA25+1))/(Assumptions!$C$27*(Assumptions!$C$27+1))</f>
        <v>0</v>
      </c>
      <c r="BB38" s="71">
        <f>1-(BB25*(BB25+1))/(Assumptions!$C$27*(Assumptions!$C$27+1))</f>
        <v>0</v>
      </c>
      <c r="BC38" s="50" t="str">
        <f t="shared" si="16"/>
        <v>May</v>
      </c>
      <c r="BD38" s="71">
        <f>1-(BD25*(BD25+1))/(Assumptions!$C$27*(Assumptions!$C$27+1))</f>
        <v>0.98032786885245904</v>
      </c>
      <c r="BE38" s="71">
        <f>1-(BE25*(BE25+1))/(Assumptions!$C$27*(Assumptions!$C$27+1))</f>
        <v>0.88524590163934425</v>
      </c>
      <c r="BF38" s="71">
        <f>1-(BF25*(BF25+1))/(Assumptions!$C$27*(Assumptions!$C$27+1))</f>
        <v>0.71147540983606561</v>
      </c>
      <c r="BG38" s="71">
        <f>1-(BG25*(BG25+1))/(Assumptions!$C$27*(Assumptions!$C$27+1))</f>
        <v>0.45901639344262291</v>
      </c>
      <c r="BH38" s="71">
        <f>1-(BH25*(BH25+1))/(Assumptions!$C$27*(Assumptions!$C$27+1))</f>
        <v>0.12786885245901636</v>
      </c>
      <c r="BI38" s="71">
        <f>1-(BI25*(BI25+1))/(Assumptions!$C$27*(Assumptions!$C$27+1))</f>
        <v>0</v>
      </c>
      <c r="BJ38" s="71">
        <f>1-(BJ25*(BJ25+1))/(Assumptions!$C$27*(Assumptions!$C$27+1))</f>
        <v>0</v>
      </c>
      <c r="BK38" s="71">
        <f>1-(BK25*(BK25+1))/(Assumptions!$C$27*(Assumptions!$C$27+1))</f>
        <v>0</v>
      </c>
      <c r="BL38" s="50" t="str">
        <f t="shared" si="17"/>
        <v>May</v>
      </c>
      <c r="BM38" s="71">
        <f>1-(BM25*(BM25+1))/(Assumptions!$C$27*(Assumptions!$C$27+1))</f>
        <v>0.98032786885245904</v>
      </c>
      <c r="BN38" s="71">
        <f>1-(BN25*(BN25+1))/(Assumptions!$C$27*(Assumptions!$C$27+1))</f>
        <v>0.88524590163934425</v>
      </c>
      <c r="BO38" s="71">
        <f>1-(BO25*(BO25+1))/(Assumptions!$C$27*(Assumptions!$C$27+1))</f>
        <v>0.71147540983606561</v>
      </c>
      <c r="BP38" s="71">
        <f>1-(BP25*(BP25+1))/(Assumptions!$C$27*(Assumptions!$C$27+1))</f>
        <v>0.45901639344262291</v>
      </c>
      <c r="BQ38" s="71">
        <f>1-(BQ25*(BQ25+1))/(Assumptions!$C$27*(Assumptions!$C$27+1))</f>
        <v>0.12786885245901636</v>
      </c>
      <c r="BR38" s="71">
        <f>1-(BR25*(BR25+1))/(Assumptions!$C$27*(Assumptions!$C$27+1))</f>
        <v>0</v>
      </c>
      <c r="BS38" s="71">
        <f>1-(BS25*(BS25+1))/(Assumptions!$C$27*(Assumptions!$C$27+1))</f>
        <v>0</v>
      </c>
      <c r="BT38" s="71">
        <f>1-(BT25*(BT25+1))/(Assumptions!$C$27*(Assumptions!$C$27+1))</f>
        <v>0</v>
      </c>
      <c r="BU38" s="50" t="str">
        <f t="shared" si="18"/>
        <v>May</v>
      </c>
      <c r="BV38" s="71">
        <f>1-(BV25*(BV25+1))/(Assumptions!$C$27*(Assumptions!$C$27+1))</f>
        <v>0.98032786885245904</v>
      </c>
      <c r="BW38" s="71">
        <f>1-(BW25*(BW25+1))/(Assumptions!$C$27*(Assumptions!$C$27+1))</f>
        <v>0.88524590163934425</v>
      </c>
      <c r="BX38" s="71">
        <f>1-(BX25*(BX25+1))/(Assumptions!$C$27*(Assumptions!$C$27+1))</f>
        <v>0.71147540983606561</v>
      </c>
      <c r="BY38" s="71">
        <f>1-(BY25*(BY25+1))/(Assumptions!$C$27*(Assumptions!$C$27+1))</f>
        <v>0.45901639344262291</v>
      </c>
      <c r="BZ38" s="71">
        <f>1-(BZ25*(BZ25+1))/(Assumptions!$C$27*(Assumptions!$C$27+1))</f>
        <v>0.12786885245901636</v>
      </c>
      <c r="CA38" s="71">
        <f>1-(CA25*(CA25+1))/(Assumptions!$C$27*(Assumptions!$C$27+1))</f>
        <v>0</v>
      </c>
      <c r="CB38" s="71">
        <f>1-(CB25*(CB25+1))/(Assumptions!$C$27*(Assumptions!$C$27+1))</f>
        <v>0</v>
      </c>
      <c r="CC38" s="71">
        <f>1-(CC25*(CC25+1))/(Assumptions!$C$27*(Assumptions!$C$27+1))</f>
        <v>0</v>
      </c>
      <c r="CD38" s="50" t="str">
        <f t="shared" si="19"/>
        <v>May</v>
      </c>
      <c r="CE38" s="71">
        <f>1-(CE25*(CE25+1))/(Assumptions!$C$27*(Assumptions!$C$27+1))</f>
        <v>0.98032786885245904</v>
      </c>
      <c r="CF38" s="71">
        <f>1-(CF25*(CF25+1))/(Assumptions!$C$27*(Assumptions!$C$27+1))</f>
        <v>0.88524590163934425</v>
      </c>
      <c r="CG38" s="71">
        <f>1-(CG25*(CG25+1))/(Assumptions!$C$27*(Assumptions!$C$27+1))</f>
        <v>0.71147540983606561</v>
      </c>
      <c r="CH38" s="71">
        <f>1-(CH25*(CH25+1))/(Assumptions!$C$27*(Assumptions!$C$27+1))</f>
        <v>0.45901639344262291</v>
      </c>
      <c r="CI38" s="71">
        <f>1-(CI25*(CI25+1))/(Assumptions!$C$27*(Assumptions!$C$27+1))</f>
        <v>0.12786885245901636</v>
      </c>
      <c r="CJ38" s="71">
        <f>1-(CJ25*(CJ25+1))/(Assumptions!$C$27*(Assumptions!$C$27+1))</f>
        <v>0</v>
      </c>
      <c r="CK38" s="71">
        <f>1-(CK25*(CK25+1))/(Assumptions!$C$27*(Assumptions!$C$27+1))</f>
        <v>0</v>
      </c>
      <c r="CL38" s="71">
        <f>1-(CL25*(CL25+1))/(Assumptions!$C$27*(Assumptions!$C$27+1))</f>
        <v>0</v>
      </c>
    </row>
    <row r="39" spans="1:90" ht="13.7" customHeight="1">
      <c r="A39" s="50" t="str">
        <f t="shared" si="10"/>
        <v>Jun</v>
      </c>
      <c r="B39" s="70">
        <f>1-(B26*(B26+1))/(Assumptions!$C$27*(Assumptions!$C$27+1))</f>
        <v>0.98469945355191257</v>
      </c>
      <c r="C39" s="70">
        <f>1-(C26*(C26+1))/(Assumptions!$C$27*(Assumptions!$C$27+1))</f>
        <v>0.89617486338797814</v>
      </c>
      <c r="D39" s="70">
        <f>1-(D26*(D26+1))/(Assumptions!$C$27*(Assumptions!$C$27+1))</f>
        <v>0.72896174863387975</v>
      </c>
      <c r="E39" s="70">
        <f>1-(E26*(E26+1))/(Assumptions!$C$27*(Assumptions!$C$27+1))</f>
        <v>0.48306010928961751</v>
      </c>
      <c r="F39" s="70">
        <f>1-(F26*(F26+1))/(Assumptions!$C$27*(Assumptions!$C$27+1))</f>
        <v>0.15846994535519121</v>
      </c>
      <c r="G39" s="70">
        <f>1-(G26*(G26+1))/(Assumptions!$C$27*(Assumptions!$C$27+1))</f>
        <v>0</v>
      </c>
      <c r="H39" s="70">
        <f>1-(H26*(H26+1))/(Assumptions!$C$27*(Assumptions!$C$27+1))</f>
        <v>0</v>
      </c>
      <c r="I39" s="70">
        <f>1-(I26*(I26+1))/(Assumptions!$C$27*(Assumptions!$C$27+1))</f>
        <v>0</v>
      </c>
      <c r="J39" s="68" t="str">
        <f t="shared" si="11"/>
        <v>Jun</v>
      </c>
      <c r="K39" s="70">
        <f>1-(K26*(K26+1))/(Assumptions!$C$27*(Assumptions!$C$27+1))</f>
        <v>0.98469945355191257</v>
      </c>
      <c r="L39" s="71">
        <f>1-(L26*(L26+1))/(Assumptions!$C$27*(Assumptions!$C$27+1))</f>
        <v>0.89617486338797814</v>
      </c>
      <c r="M39" s="71">
        <f>1-(M26*(M26+1))/(Assumptions!$C$27*(Assumptions!$C$27+1))</f>
        <v>0.72896174863387975</v>
      </c>
      <c r="N39" s="71">
        <f>1-(N26*(N26+1))/(Assumptions!$C$27*(Assumptions!$C$27+1))</f>
        <v>0.48306010928961751</v>
      </c>
      <c r="O39" s="71">
        <f>1-(O26*(O26+1))/(Assumptions!$C$27*(Assumptions!$C$27+1))</f>
        <v>0.15846994535519121</v>
      </c>
      <c r="P39" s="71">
        <f>1-(P26*(P26+1))/(Assumptions!$C$27*(Assumptions!$C$27+1))</f>
        <v>0</v>
      </c>
      <c r="Q39" s="71">
        <f>1-(Q26*(Q26+1))/(Assumptions!$C$27*(Assumptions!$C$27+1))</f>
        <v>0</v>
      </c>
      <c r="R39" s="71">
        <f>1-(R26*(R26+1))/(Assumptions!$C$27*(Assumptions!$C$27+1))</f>
        <v>0</v>
      </c>
      <c r="S39" s="50" t="str">
        <f t="shared" si="12"/>
        <v>Jun</v>
      </c>
      <c r="T39" s="71">
        <f>1-(T26*(T26+1))/(Assumptions!$C$27*(Assumptions!$C$27+1))</f>
        <v>0.98469945355191257</v>
      </c>
      <c r="U39" s="71">
        <f>1-(U26*(U26+1))/(Assumptions!$C$27*(Assumptions!$C$27+1))</f>
        <v>0.89617486338797814</v>
      </c>
      <c r="V39" s="71">
        <f>1-(V26*(V26+1))/(Assumptions!$C$27*(Assumptions!$C$27+1))</f>
        <v>0.72896174863387975</v>
      </c>
      <c r="W39" s="71">
        <f>1-(W26*(W26+1))/(Assumptions!$C$27*(Assumptions!$C$27+1))</f>
        <v>0.48306010928961751</v>
      </c>
      <c r="X39" s="71">
        <f>1-(X26*(X26+1))/(Assumptions!$C$27*(Assumptions!$C$27+1))</f>
        <v>0.15846994535519121</v>
      </c>
      <c r="Y39" s="71">
        <f>1-(Y26*(Y26+1))/(Assumptions!$C$27*(Assumptions!$C$27+1))</f>
        <v>0</v>
      </c>
      <c r="Z39" s="71">
        <f>1-(Z26*(Z26+1))/(Assumptions!$C$27*(Assumptions!$C$27+1))</f>
        <v>0</v>
      </c>
      <c r="AA39" s="71">
        <f>1-(AA26*(AA26+1))/(Assumptions!$C$27*(Assumptions!$C$27+1))</f>
        <v>0</v>
      </c>
      <c r="AB39" s="50" t="str">
        <f t="shared" si="13"/>
        <v>Jun</v>
      </c>
      <c r="AC39" s="71">
        <f>1-(AC26*(AC26+1))/(Assumptions!$C$27*(Assumptions!$C$27+1))</f>
        <v>0.98469945355191257</v>
      </c>
      <c r="AD39" s="71">
        <f>1-(AD26*(AD26+1))/(Assumptions!$C$27*(Assumptions!$C$27+1))</f>
        <v>0.89617486338797814</v>
      </c>
      <c r="AE39" s="71">
        <f>1-(AE26*(AE26+1))/(Assumptions!$C$27*(Assumptions!$C$27+1))</f>
        <v>0.72896174863387975</v>
      </c>
      <c r="AF39" s="71">
        <f>1-(AF26*(AF26+1))/(Assumptions!$C$27*(Assumptions!$C$27+1))</f>
        <v>0.48306010928961751</v>
      </c>
      <c r="AG39" s="71">
        <f>1-(AG26*(AG26+1))/(Assumptions!$C$27*(Assumptions!$C$27+1))</f>
        <v>0.15846994535519121</v>
      </c>
      <c r="AH39" s="71">
        <f>1-(AH26*(AH26+1))/(Assumptions!$C$27*(Assumptions!$C$27+1))</f>
        <v>0</v>
      </c>
      <c r="AI39" s="71">
        <f>1-(AI26*(AI26+1))/(Assumptions!$C$27*(Assumptions!$C$27+1))</f>
        <v>0</v>
      </c>
      <c r="AJ39" s="71">
        <f>1-(AJ26*(AJ26+1))/(Assumptions!$C$27*(Assumptions!$C$27+1))</f>
        <v>0</v>
      </c>
      <c r="AK39" s="50" t="str">
        <f t="shared" si="14"/>
        <v>Jun</v>
      </c>
      <c r="AL39" s="71">
        <f>1-(AL26*(AL26+1))/(Assumptions!$C$27*(Assumptions!$C$27+1))</f>
        <v>0.98469945355191257</v>
      </c>
      <c r="AM39" s="71">
        <f>1-(AM26*(AM26+1))/(Assumptions!$C$27*(Assumptions!$C$27+1))</f>
        <v>0.89617486338797814</v>
      </c>
      <c r="AN39" s="71">
        <f>1-(AN26*(AN26+1))/(Assumptions!$C$27*(Assumptions!$C$27+1))</f>
        <v>0.72896174863387975</v>
      </c>
      <c r="AO39" s="71">
        <f>1-(AO26*(AO26+1))/(Assumptions!$C$27*(Assumptions!$C$27+1))</f>
        <v>0.48306010928961751</v>
      </c>
      <c r="AP39" s="71">
        <f>1-(AP26*(AP26+1))/(Assumptions!$C$27*(Assumptions!$C$27+1))</f>
        <v>0.15846994535519121</v>
      </c>
      <c r="AQ39" s="71">
        <f>1-(AQ26*(AQ26+1))/(Assumptions!$C$27*(Assumptions!$C$27+1))</f>
        <v>0</v>
      </c>
      <c r="AR39" s="71">
        <f>1-(AR26*(AR26+1))/(Assumptions!$C$27*(Assumptions!$C$27+1))</f>
        <v>0</v>
      </c>
      <c r="AS39" s="71">
        <f>1-(AS26*(AS26+1))/(Assumptions!$C$27*(Assumptions!$C$27+1))</f>
        <v>0</v>
      </c>
      <c r="AT39" s="50" t="str">
        <f t="shared" si="15"/>
        <v>Jun</v>
      </c>
      <c r="AU39" s="71">
        <f>1-(AU26*(AU26+1))/(Assumptions!$C$27*(Assumptions!$C$27+1))</f>
        <v>0.98469945355191257</v>
      </c>
      <c r="AV39" s="71">
        <f>1-(AV26*(AV26+1))/(Assumptions!$C$27*(Assumptions!$C$27+1))</f>
        <v>0.89617486338797814</v>
      </c>
      <c r="AW39" s="71">
        <f>1-(AW26*(AW26+1))/(Assumptions!$C$27*(Assumptions!$C$27+1))</f>
        <v>0.72896174863387975</v>
      </c>
      <c r="AX39" s="71">
        <f>1-(AX26*(AX26+1))/(Assumptions!$C$27*(Assumptions!$C$27+1))</f>
        <v>0.48306010928961751</v>
      </c>
      <c r="AY39" s="71">
        <f>1-(AY26*(AY26+1))/(Assumptions!$C$27*(Assumptions!$C$27+1))</f>
        <v>0.15846994535519121</v>
      </c>
      <c r="AZ39" s="71">
        <f>1-(AZ26*(AZ26+1))/(Assumptions!$C$27*(Assumptions!$C$27+1))</f>
        <v>0</v>
      </c>
      <c r="BA39" s="71">
        <f>1-(BA26*(BA26+1))/(Assumptions!$C$27*(Assumptions!$C$27+1))</f>
        <v>0</v>
      </c>
      <c r="BB39" s="71">
        <f>1-(BB26*(BB26+1))/(Assumptions!$C$27*(Assumptions!$C$27+1))</f>
        <v>0</v>
      </c>
      <c r="BC39" s="50" t="str">
        <f t="shared" si="16"/>
        <v>Jun</v>
      </c>
      <c r="BD39" s="71">
        <f>1-(BD26*(BD26+1))/(Assumptions!$C$27*(Assumptions!$C$27+1))</f>
        <v>0.98469945355191257</v>
      </c>
      <c r="BE39" s="71">
        <f>1-(BE26*(BE26+1))/(Assumptions!$C$27*(Assumptions!$C$27+1))</f>
        <v>0.89617486338797814</v>
      </c>
      <c r="BF39" s="71">
        <f>1-(BF26*(BF26+1))/(Assumptions!$C$27*(Assumptions!$C$27+1))</f>
        <v>0.72896174863387975</v>
      </c>
      <c r="BG39" s="71">
        <f>1-(BG26*(BG26+1))/(Assumptions!$C$27*(Assumptions!$C$27+1))</f>
        <v>0.48306010928961751</v>
      </c>
      <c r="BH39" s="71">
        <f>1-(BH26*(BH26+1))/(Assumptions!$C$27*(Assumptions!$C$27+1))</f>
        <v>0.15846994535519121</v>
      </c>
      <c r="BI39" s="71">
        <f>1-(BI26*(BI26+1))/(Assumptions!$C$27*(Assumptions!$C$27+1))</f>
        <v>0</v>
      </c>
      <c r="BJ39" s="71">
        <f>1-(BJ26*(BJ26+1))/(Assumptions!$C$27*(Assumptions!$C$27+1))</f>
        <v>0</v>
      </c>
      <c r="BK39" s="71">
        <f>1-(BK26*(BK26+1))/(Assumptions!$C$27*(Assumptions!$C$27+1))</f>
        <v>0</v>
      </c>
      <c r="BL39" s="50" t="str">
        <f t="shared" si="17"/>
        <v>Jun</v>
      </c>
      <c r="BM39" s="71">
        <f>1-(BM26*(BM26+1))/(Assumptions!$C$27*(Assumptions!$C$27+1))</f>
        <v>0.98469945355191257</v>
      </c>
      <c r="BN39" s="71">
        <f>1-(BN26*(BN26+1))/(Assumptions!$C$27*(Assumptions!$C$27+1))</f>
        <v>0.89617486338797814</v>
      </c>
      <c r="BO39" s="71">
        <f>1-(BO26*(BO26+1))/(Assumptions!$C$27*(Assumptions!$C$27+1))</f>
        <v>0.72896174863387975</v>
      </c>
      <c r="BP39" s="71">
        <f>1-(BP26*(BP26+1))/(Assumptions!$C$27*(Assumptions!$C$27+1))</f>
        <v>0.48306010928961751</v>
      </c>
      <c r="BQ39" s="71">
        <f>1-(BQ26*(BQ26+1))/(Assumptions!$C$27*(Assumptions!$C$27+1))</f>
        <v>0.15846994535519121</v>
      </c>
      <c r="BR39" s="71">
        <f>1-(BR26*(BR26+1))/(Assumptions!$C$27*(Assumptions!$C$27+1))</f>
        <v>0</v>
      </c>
      <c r="BS39" s="71">
        <f>1-(BS26*(BS26+1))/(Assumptions!$C$27*(Assumptions!$C$27+1))</f>
        <v>0</v>
      </c>
      <c r="BT39" s="71">
        <f>1-(BT26*(BT26+1))/(Assumptions!$C$27*(Assumptions!$C$27+1))</f>
        <v>0</v>
      </c>
      <c r="BU39" s="50" t="str">
        <f t="shared" si="18"/>
        <v>Jun</v>
      </c>
      <c r="BV39" s="71">
        <f>1-(BV26*(BV26+1))/(Assumptions!$C$27*(Assumptions!$C$27+1))</f>
        <v>0.98469945355191257</v>
      </c>
      <c r="BW39" s="71">
        <f>1-(BW26*(BW26+1))/(Assumptions!$C$27*(Assumptions!$C$27+1))</f>
        <v>0.89617486338797814</v>
      </c>
      <c r="BX39" s="71">
        <f>1-(BX26*(BX26+1))/(Assumptions!$C$27*(Assumptions!$C$27+1))</f>
        <v>0.72896174863387975</v>
      </c>
      <c r="BY39" s="71">
        <f>1-(BY26*(BY26+1))/(Assumptions!$C$27*(Assumptions!$C$27+1))</f>
        <v>0.48306010928961751</v>
      </c>
      <c r="BZ39" s="71">
        <f>1-(BZ26*(BZ26+1))/(Assumptions!$C$27*(Assumptions!$C$27+1))</f>
        <v>0.15846994535519121</v>
      </c>
      <c r="CA39" s="71">
        <f>1-(CA26*(CA26+1))/(Assumptions!$C$27*(Assumptions!$C$27+1))</f>
        <v>0</v>
      </c>
      <c r="CB39" s="71">
        <f>1-(CB26*(CB26+1))/(Assumptions!$C$27*(Assumptions!$C$27+1))</f>
        <v>0</v>
      </c>
      <c r="CC39" s="71">
        <f>1-(CC26*(CC26+1))/(Assumptions!$C$27*(Assumptions!$C$27+1))</f>
        <v>0</v>
      </c>
      <c r="CD39" s="50" t="str">
        <f t="shared" si="19"/>
        <v>Jun</v>
      </c>
      <c r="CE39" s="71">
        <f>1-(CE26*(CE26+1))/(Assumptions!$C$27*(Assumptions!$C$27+1))</f>
        <v>0.98469945355191257</v>
      </c>
      <c r="CF39" s="71">
        <f>1-(CF26*(CF26+1))/(Assumptions!$C$27*(Assumptions!$C$27+1))</f>
        <v>0.89617486338797814</v>
      </c>
      <c r="CG39" s="71">
        <f>1-(CG26*(CG26+1))/(Assumptions!$C$27*(Assumptions!$C$27+1))</f>
        <v>0.72896174863387975</v>
      </c>
      <c r="CH39" s="71">
        <f>1-(CH26*(CH26+1))/(Assumptions!$C$27*(Assumptions!$C$27+1))</f>
        <v>0.48306010928961751</v>
      </c>
      <c r="CI39" s="71">
        <f>1-(CI26*(CI26+1))/(Assumptions!$C$27*(Assumptions!$C$27+1))</f>
        <v>0.15846994535519121</v>
      </c>
      <c r="CJ39" s="71">
        <f>1-(CJ26*(CJ26+1))/(Assumptions!$C$27*(Assumptions!$C$27+1))</f>
        <v>0</v>
      </c>
      <c r="CK39" s="71">
        <f>1-(CK26*(CK26+1))/(Assumptions!$C$27*(Assumptions!$C$27+1))</f>
        <v>0</v>
      </c>
      <c r="CL39" s="71">
        <f>1-(CL26*(CL26+1))/(Assumptions!$C$27*(Assumptions!$C$27+1))</f>
        <v>0</v>
      </c>
    </row>
    <row r="40" spans="1:90" ht="13.7" customHeight="1">
      <c r="A40" s="50" t="str">
        <f t="shared" si="10"/>
        <v>Jul</v>
      </c>
      <c r="B40" s="70">
        <f>1-(B27*(B27+1))/(Assumptions!$C$27*(Assumptions!$C$27+1))</f>
        <v>0.98852459016393446</v>
      </c>
      <c r="C40" s="70">
        <f>1-(C27*(C27+1))/(Assumptions!$C$27*(Assumptions!$C$27+1))</f>
        <v>0.90655737704918038</v>
      </c>
      <c r="D40" s="70">
        <f>1-(D27*(D27+1))/(Assumptions!$C$27*(Assumptions!$C$27+1))</f>
        <v>0.74590163934426235</v>
      </c>
      <c r="E40" s="70">
        <f>1-(E27*(E27+1))/(Assumptions!$C$27*(Assumptions!$C$27+1))</f>
        <v>0.50655737704918025</v>
      </c>
      <c r="F40" s="70">
        <f>1-(F27*(F27+1))/(Assumptions!$C$27*(Assumptions!$C$27+1))</f>
        <v>0.18852459016393441</v>
      </c>
      <c r="G40" s="70">
        <f>1-(G27*(G27+1))/(Assumptions!$C$27*(Assumptions!$C$27+1))</f>
        <v>0</v>
      </c>
      <c r="H40" s="70">
        <f>1-(H27*(H27+1))/(Assumptions!$C$27*(Assumptions!$C$27+1))</f>
        <v>0</v>
      </c>
      <c r="I40" s="70">
        <f>1-(I27*(I27+1))/(Assumptions!$C$27*(Assumptions!$C$27+1))</f>
        <v>0</v>
      </c>
      <c r="J40" s="68" t="str">
        <f t="shared" si="11"/>
        <v>Jul</v>
      </c>
      <c r="K40" s="70">
        <f>1-(K27*(K27+1))/(Assumptions!$C$27*(Assumptions!$C$27+1))</f>
        <v>0.98852459016393446</v>
      </c>
      <c r="L40" s="71">
        <f>1-(L27*(L27+1))/(Assumptions!$C$27*(Assumptions!$C$27+1))</f>
        <v>0.90655737704918038</v>
      </c>
      <c r="M40" s="71">
        <f>1-(M27*(M27+1))/(Assumptions!$C$27*(Assumptions!$C$27+1))</f>
        <v>0.74590163934426235</v>
      </c>
      <c r="N40" s="71">
        <f>1-(N27*(N27+1))/(Assumptions!$C$27*(Assumptions!$C$27+1))</f>
        <v>0.50655737704918025</v>
      </c>
      <c r="O40" s="71">
        <f>1-(O27*(O27+1))/(Assumptions!$C$27*(Assumptions!$C$27+1))</f>
        <v>0.18852459016393441</v>
      </c>
      <c r="P40" s="71">
        <f>1-(P27*(P27+1))/(Assumptions!$C$27*(Assumptions!$C$27+1))</f>
        <v>0</v>
      </c>
      <c r="Q40" s="71">
        <f>1-(Q27*(Q27+1))/(Assumptions!$C$27*(Assumptions!$C$27+1))</f>
        <v>0</v>
      </c>
      <c r="R40" s="71">
        <f>1-(R27*(R27+1))/(Assumptions!$C$27*(Assumptions!$C$27+1))</f>
        <v>0</v>
      </c>
      <c r="S40" s="50" t="str">
        <f t="shared" si="12"/>
        <v>Jul</v>
      </c>
      <c r="T40" s="71">
        <f>1-(T27*(T27+1))/(Assumptions!$C$27*(Assumptions!$C$27+1))</f>
        <v>0.98852459016393446</v>
      </c>
      <c r="U40" s="71">
        <f>1-(U27*(U27+1))/(Assumptions!$C$27*(Assumptions!$C$27+1))</f>
        <v>0.90655737704918038</v>
      </c>
      <c r="V40" s="71">
        <f>1-(V27*(V27+1))/(Assumptions!$C$27*(Assumptions!$C$27+1))</f>
        <v>0.74590163934426235</v>
      </c>
      <c r="W40" s="71">
        <f>1-(W27*(W27+1))/(Assumptions!$C$27*(Assumptions!$C$27+1))</f>
        <v>0.50655737704918025</v>
      </c>
      <c r="X40" s="71">
        <f>1-(X27*(X27+1))/(Assumptions!$C$27*(Assumptions!$C$27+1))</f>
        <v>0.18852459016393441</v>
      </c>
      <c r="Y40" s="71">
        <f>1-(Y27*(Y27+1))/(Assumptions!$C$27*(Assumptions!$C$27+1))</f>
        <v>0</v>
      </c>
      <c r="Z40" s="71">
        <f>1-(Z27*(Z27+1))/(Assumptions!$C$27*(Assumptions!$C$27+1))</f>
        <v>0</v>
      </c>
      <c r="AA40" s="71">
        <f>1-(AA27*(AA27+1))/(Assumptions!$C$27*(Assumptions!$C$27+1))</f>
        <v>0</v>
      </c>
      <c r="AB40" s="50" t="str">
        <f t="shared" si="13"/>
        <v>Jul</v>
      </c>
      <c r="AC40" s="71">
        <f>1-(AC27*(AC27+1))/(Assumptions!$C$27*(Assumptions!$C$27+1))</f>
        <v>0.98852459016393446</v>
      </c>
      <c r="AD40" s="71">
        <f>1-(AD27*(AD27+1))/(Assumptions!$C$27*(Assumptions!$C$27+1))</f>
        <v>0.90655737704918038</v>
      </c>
      <c r="AE40" s="71">
        <f>1-(AE27*(AE27+1))/(Assumptions!$C$27*(Assumptions!$C$27+1))</f>
        <v>0.74590163934426235</v>
      </c>
      <c r="AF40" s="71">
        <f>1-(AF27*(AF27+1))/(Assumptions!$C$27*(Assumptions!$C$27+1))</f>
        <v>0.50655737704918025</v>
      </c>
      <c r="AG40" s="71">
        <f>1-(AG27*(AG27+1))/(Assumptions!$C$27*(Assumptions!$C$27+1))</f>
        <v>0.18852459016393441</v>
      </c>
      <c r="AH40" s="71">
        <f>1-(AH27*(AH27+1))/(Assumptions!$C$27*(Assumptions!$C$27+1))</f>
        <v>0</v>
      </c>
      <c r="AI40" s="71">
        <f>1-(AI27*(AI27+1))/(Assumptions!$C$27*(Assumptions!$C$27+1))</f>
        <v>0</v>
      </c>
      <c r="AJ40" s="71">
        <f>1-(AJ27*(AJ27+1))/(Assumptions!$C$27*(Assumptions!$C$27+1))</f>
        <v>0</v>
      </c>
      <c r="AK40" s="50" t="str">
        <f t="shared" si="14"/>
        <v>Jul</v>
      </c>
      <c r="AL40" s="71">
        <f>1-(AL27*(AL27+1))/(Assumptions!$C$27*(Assumptions!$C$27+1))</f>
        <v>0.98852459016393446</v>
      </c>
      <c r="AM40" s="71">
        <f>1-(AM27*(AM27+1))/(Assumptions!$C$27*(Assumptions!$C$27+1))</f>
        <v>0.90655737704918038</v>
      </c>
      <c r="AN40" s="71">
        <f>1-(AN27*(AN27+1))/(Assumptions!$C$27*(Assumptions!$C$27+1))</f>
        <v>0.74590163934426235</v>
      </c>
      <c r="AO40" s="71">
        <f>1-(AO27*(AO27+1))/(Assumptions!$C$27*(Assumptions!$C$27+1))</f>
        <v>0.50655737704918025</v>
      </c>
      <c r="AP40" s="71">
        <f>1-(AP27*(AP27+1))/(Assumptions!$C$27*(Assumptions!$C$27+1))</f>
        <v>0.18852459016393441</v>
      </c>
      <c r="AQ40" s="71">
        <f>1-(AQ27*(AQ27+1))/(Assumptions!$C$27*(Assumptions!$C$27+1))</f>
        <v>0</v>
      </c>
      <c r="AR40" s="71">
        <f>1-(AR27*(AR27+1))/(Assumptions!$C$27*(Assumptions!$C$27+1))</f>
        <v>0</v>
      </c>
      <c r="AS40" s="71">
        <f>1-(AS27*(AS27+1))/(Assumptions!$C$27*(Assumptions!$C$27+1))</f>
        <v>0</v>
      </c>
      <c r="AT40" s="50" t="str">
        <f t="shared" si="15"/>
        <v>Jul</v>
      </c>
      <c r="AU40" s="71">
        <f>1-(AU27*(AU27+1))/(Assumptions!$C$27*(Assumptions!$C$27+1))</f>
        <v>0.98852459016393446</v>
      </c>
      <c r="AV40" s="71">
        <f>1-(AV27*(AV27+1))/(Assumptions!$C$27*(Assumptions!$C$27+1))</f>
        <v>0.90655737704918038</v>
      </c>
      <c r="AW40" s="71">
        <f>1-(AW27*(AW27+1))/(Assumptions!$C$27*(Assumptions!$C$27+1))</f>
        <v>0.74590163934426235</v>
      </c>
      <c r="AX40" s="71">
        <f>1-(AX27*(AX27+1))/(Assumptions!$C$27*(Assumptions!$C$27+1))</f>
        <v>0.50655737704918025</v>
      </c>
      <c r="AY40" s="71">
        <f>1-(AY27*(AY27+1))/(Assumptions!$C$27*(Assumptions!$C$27+1))</f>
        <v>0.18852459016393441</v>
      </c>
      <c r="AZ40" s="71">
        <f>1-(AZ27*(AZ27+1))/(Assumptions!$C$27*(Assumptions!$C$27+1))</f>
        <v>0</v>
      </c>
      <c r="BA40" s="71">
        <f>1-(BA27*(BA27+1))/(Assumptions!$C$27*(Assumptions!$C$27+1))</f>
        <v>0</v>
      </c>
      <c r="BB40" s="71">
        <f>1-(BB27*(BB27+1))/(Assumptions!$C$27*(Assumptions!$C$27+1))</f>
        <v>0</v>
      </c>
      <c r="BC40" s="50" t="str">
        <f t="shared" si="16"/>
        <v>Jul</v>
      </c>
      <c r="BD40" s="71">
        <f>1-(BD27*(BD27+1))/(Assumptions!$C$27*(Assumptions!$C$27+1))</f>
        <v>0.98852459016393446</v>
      </c>
      <c r="BE40" s="71">
        <f>1-(BE27*(BE27+1))/(Assumptions!$C$27*(Assumptions!$C$27+1))</f>
        <v>0.90655737704918038</v>
      </c>
      <c r="BF40" s="71">
        <f>1-(BF27*(BF27+1))/(Assumptions!$C$27*(Assumptions!$C$27+1))</f>
        <v>0.74590163934426235</v>
      </c>
      <c r="BG40" s="71">
        <f>1-(BG27*(BG27+1))/(Assumptions!$C$27*(Assumptions!$C$27+1))</f>
        <v>0.50655737704918025</v>
      </c>
      <c r="BH40" s="71">
        <f>1-(BH27*(BH27+1))/(Assumptions!$C$27*(Assumptions!$C$27+1))</f>
        <v>0.18852459016393441</v>
      </c>
      <c r="BI40" s="71">
        <f>1-(BI27*(BI27+1))/(Assumptions!$C$27*(Assumptions!$C$27+1))</f>
        <v>0</v>
      </c>
      <c r="BJ40" s="71">
        <f>1-(BJ27*(BJ27+1))/(Assumptions!$C$27*(Assumptions!$C$27+1))</f>
        <v>0</v>
      </c>
      <c r="BK40" s="71">
        <f>1-(BK27*(BK27+1))/(Assumptions!$C$27*(Assumptions!$C$27+1))</f>
        <v>0</v>
      </c>
      <c r="BL40" s="50" t="str">
        <f t="shared" si="17"/>
        <v>Jul</v>
      </c>
      <c r="BM40" s="71">
        <f>1-(BM27*(BM27+1))/(Assumptions!$C$27*(Assumptions!$C$27+1))</f>
        <v>0.98852459016393446</v>
      </c>
      <c r="BN40" s="71">
        <f>1-(BN27*(BN27+1))/(Assumptions!$C$27*(Assumptions!$C$27+1))</f>
        <v>0.90655737704918038</v>
      </c>
      <c r="BO40" s="71">
        <f>1-(BO27*(BO27+1))/(Assumptions!$C$27*(Assumptions!$C$27+1))</f>
        <v>0.74590163934426235</v>
      </c>
      <c r="BP40" s="71">
        <f>1-(BP27*(BP27+1))/(Assumptions!$C$27*(Assumptions!$C$27+1))</f>
        <v>0.50655737704918025</v>
      </c>
      <c r="BQ40" s="71">
        <f>1-(BQ27*(BQ27+1))/(Assumptions!$C$27*(Assumptions!$C$27+1))</f>
        <v>0.18852459016393441</v>
      </c>
      <c r="BR40" s="71">
        <f>1-(BR27*(BR27+1))/(Assumptions!$C$27*(Assumptions!$C$27+1))</f>
        <v>0</v>
      </c>
      <c r="BS40" s="71">
        <f>1-(BS27*(BS27+1))/(Assumptions!$C$27*(Assumptions!$C$27+1))</f>
        <v>0</v>
      </c>
      <c r="BT40" s="71">
        <f>1-(BT27*(BT27+1))/(Assumptions!$C$27*(Assumptions!$C$27+1))</f>
        <v>0</v>
      </c>
      <c r="BU40" s="50" t="str">
        <f t="shared" si="18"/>
        <v>Jul</v>
      </c>
      <c r="BV40" s="71">
        <f>1-(BV27*(BV27+1))/(Assumptions!$C$27*(Assumptions!$C$27+1))</f>
        <v>0.98852459016393446</v>
      </c>
      <c r="BW40" s="71">
        <f>1-(BW27*(BW27+1))/(Assumptions!$C$27*(Assumptions!$C$27+1))</f>
        <v>0.90655737704918038</v>
      </c>
      <c r="BX40" s="71">
        <f>1-(BX27*(BX27+1))/(Assumptions!$C$27*(Assumptions!$C$27+1))</f>
        <v>0.74590163934426235</v>
      </c>
      <c r="BY40" s="71">
        <f>1-(BY27*(BY27+1))/(Assumptions!$C$27*(Assumptions!$C$27+1))</f>
        <v>0.50655737704918025</v>
      </c>
      <c r="BZ40" s="71">
        <f>1-(BZ27*(BZ27+1))/(Assumptions!$C$27*(Assumptions!$C$27+1))</f>
        <v>0.18852459016393441</v>
      </c>
      <c r="CA40" s="71">
        <f>1-(CA27*(CA27+1))/(Assumptions!$C$27*(Assumptions!$C$27+1))</f>
        <v>0</v>
      </c>
      <c r="CB40" s="71">
        <f>1-(CB27*(CB27+1))/(Assumptions!$C$27*(Assumptions!$C$27+1))</f>
        <v>0</v>
      </c>
      <c r="CC40" s="71">
        <f>1-(CC27*(CC27+1))/(Assumptions!$C$27*(Assumptions!$C$27+1))</f>
        <v>0</v>
      </c>
      <c r="CD40" s="50" t="str">
        <f t="shared" si="19"/>
        <v>Jul</v>
      </c>
      <c r="CE40" s="71">
        <f>1-(CE27*(CE27+1))/(Assumptions!$C$27*(Assumptions!$C$27+1))</f>
        <v>0.98852459016393446</v>
      </c>
      <c r="CF40" s="71">
        <f>1-(CF27*(CF27+1))/(Assumptions!$C$27*(Assumptions!$C$27+1))</f>
        <v>0.90655737704918038</v>
      </c>
      <c r="CG40" s="71">
        <f>1-(CG27*(CG27+1))/(Assumptions!$C$27*(Assumptions!$C$27+1))</f>
        <v>0.74590163934426235</v>
      </c>
      <c r="CH40" s="71">
        <f>1-(CH27*(CH27+1))/(Assumptions!$C$27*(Assumptions!$C$27+1))</f>
        <v>0.50655737704918025</v>
      </c>
      <c r="CI40" s="71">
        <f>1-(CI27*(CI27+1))/(Assumptions!$C$27*(Assumptions!$C$27+1))</f>
        <v>0.18852459016393441</v>
      </c>
      <c r="CJ40" s="71">
        <f>1-(CJ27*(CJ27+1))/(Assumptions!$C$27*(Assumptions!$C$27+1))</f>
        <v>0</v>
      </c>
      <c r="CK40" s="71">
        <f>1-(CK27*(CK27+1))/(Assumptions!$C$27*(Assumptions!$C$27+1))</f>
        <v>0</v>
      </c>
      <c r="CL40" s="71">
        <f>1-(CL27*(CL27+1))/(Assumptions!$C$27*(Assumptions!$C$27+1))</f>
        <v>0</v>
      </c>
    </row>
    <row r="41" spans="1:90" ht="13.7" customHeight="1">
      <c r="A41" s="50" t="str">
        <f t="shared" si="10"/>
        <v>Aug</v>
      </c>
      <c r="B41" s="70">
        <f>1-(B28*(B28+1))/(Assumptions!$C$27*(Assumptions!$C$27+1))</f>
        <v>0.99180327868852458</v>
      </c>
      <c r="C41" s="70">
        <f>1-(C28*(C28+1))/(Assumptions!$C$27*(Assumptions!$C$27+1))</f>
        <v>0.91639344262295086</v>
      </c>
      <c r="D41" s="70">
        <f>1-(D28*(D28+1))/(Assumptions!$C$27*(Assumptions!$C$27+1))</f>
        <v>0.76229508196721318</v>
      </c>
      <c r="E41" s="70">
        <f>1-(E28*(E28+1))/(Assumptions!$C$27*(Assumptions!$C$27+1))</f>
        <v>0.52950819672131155</v>
      </c>
      <c r="F41" s="70">
        <f>1-(F28*(F28+1))/(Assumptions!$C$27*(Assumptions!$C$27+1))</f>
        <v>0.21803278688524586</v>
      </c>
      <c r="G41" s="70">
        <f>1-(G28*(G28+1))/(Assumptions!$C$27*(Assumptions!$C$27+1))</f>
        <v>0</v>
      </c>
      <c r="H41" s="70">
        <f>1-(H28*(H28+1))/(Assumptions!$C$27*(Assumptions!$C$27+1))</f>
        <v>0</v>
      </c>
      <c r="I41" s="70">
        <f>1-(I28*(I28+1))/(Assumptions!$C$27*(Assumptions!$C$27+1))</f>
        <v>0</v>
      </c>
      <c r="J41" s="68" t="str">
        <f t="shared" si="11"/>
        <v>Aug</v>
      </c>
      <c r="K41" s="70">
        <f>1-(K28*(K28+1))/(Assumptions!$C$27*(Assumptions!$C$27+1))</f>
        <v>0.99180327868852458</v>
      </c>
      <c r="L41" s="71">
        <f>1-(L28*(L28+1))/(Assumptions!$C$27*(Assumptions!$C$27+1))</f>
        <v>0.91639344262295086</v>
      </c>
      <c r="M41" s="71">
        <f>1-(M28*(M28+1))/(Assumptions!$C$27*(Assumptions!$C$27+1))</f>
        <v>0.76229508196721318</v>
      </c>
      <c r="N41" s="71">
        <f>1-(N28*(N28+1))/(Assumptions!$C$27*(Assumptions!$C$27+1))</f>
        <v>0.52950819672131155</v>
      </c>
      <c r="O41" s="71">
        <f>1-(O28*(O28+1))/(Assumptions!$C$27*(Assumptions!$C$27+1))</f>
        <v>0.21803278688524586</v>
      </c>
      <c r="P41" s="71">
        <f>1-(P28*(P28+1))/(Assumptions!$C$27*(Assumptions!$C$27+1))</f>
        <v>0</v>
      </c>
      <c r="Q41" s="71">
        <f>1-(Q28*(Q28+1))/(Assumptions!$C$27*(Assumptions!$C$27+1))</f>
        <v>0</v>
      </c>
      <c r="R41" s="71">
        <f>1-(R28*(R28+1))/(Assumptions!$C$27*(Assumptions!$C$27+1))</f>
        <v>0</v>
      </c>
      <c r="S41" s="50" t="str">
        <f t="shared" si="12"/>
        <v>Aug</v>
      </c>
      <c r="T41" s="71">
        <f>1-(T28*(T28+1))/(Assumptions!$C$27*(Assumptions!$C$27+1))</f>
        <v>0.99180327868852458</v>
      </c>
      <c r="U41" s="71">
        <f>1-(U28*(U28+1))/(Assumptions!$C$27*(Assumptions!$C$27+1))</f>
        <v>0.91639344262295086</v>
      </c>
      <c r="V41" s="71">
        <f>1-(V28*(V28+1))/(Assumptions!$C$27*(Assumptions!$C$27+1))</f>
        <v>0.76229508196721318</v>
      </c>
      <c r="W41" s="71">
        <f>1-(W28*(W28+1))/(Assumptions!$C$27*(Assumptions!$C$27+1))</f>
        <v>0.52950819672131155</v>
      </c>
      <c r="X41" s="71">
        <f>1-(X28*(X28+1))/(Assumptions!$C$27*(Assumptions!$C$27+1))</f>
        <v>0.21803278688524586</v>
      </c>
      <c r="Y41" s="71">
        <f>1-(Y28*(Y28+1))/(Assumptions!$C$27*(Assumptions!$C$27+1))</f>
        <v>0</v>
      </c>
      <c r="Z41" s="71">
        <f>1-(Z28*(Z28+1))/(Assumptions!$C$27*(Assumptions!$C$27+1))</f>
        <v>0</v>
      </c>
      <c r="AA41" s="71">
        <f>1-(AA28*(AA28+1))/(Assumptions!$C$27*(Assumptions!$C$27+1))</f>
        <v>0</v>
      </c>
      <c r="AB41" s="50" t="str">
        <f t="shared" si="13"/>
        <v>Aug</v>
      </c>
      <c r="AC41" s="71">
        <f>1-(AC28*(AC28+1))/(Assumptions!$C$27*(Assumptions!$C$27+1))</f>
        <v>0.99180327868852458</v>
      </c>
      <c r="AD41" s="71">
        <f>1-(AD28*(AD28+1))/(Assumptions!$C$27*(Assumptions!$C$27+1))</f>
        <v>0.91639344262295086</v>
      </c>
      <c r="AE41" s="71">
        <f>1-(AE28*(AE28+1))/(Assumptions!$C$27*(Assumptions!$C$27+1))</f>
        <v>0.76229508196721318</v>
      </c>
      <c r="AF41" s="71">
        <f>1-(AF28*(AF28+1))/(Assumptions!$C$27*(Assumptions!$C$27+1))</f>
        <v>0.52950819672131155</v>
      </c>
      <c r="AG41" s="71">
        <f>1-(AG28*(AG28+1))/(Assumptions!$C$27*(Assumptions!$C$27+1))</f>
        <v>0.21803278688524586</v>
      </c>
      <c r="AH41" s="71">
        <f>1-(AH28*(AH28+1))/(Assumptions!$C$27*(Assumptions!$C$27+1))</f>
        <v>0</v>
      </c>
      <c r="AI41" s="71">
        <f>1-(AI28*(AI28+1))/(Assumptions!$C$27*(Assumptions!$C$27+1))</f>
        <v>0</v>
      </c>
      <c r="AJ41" s="71">
        <f>1-(AJ28*(AJ28+1))/(Assumptions!$C$27*(Assumptions!$C$27+1))</f>
        <v>0</v>
      </c>
      <c r="AK41" s="50" t="str">
        <f t="shared" si="14"/>
        <v>Aug</v>
      </c>
      <c r="AL41" s="71">
        <f>1-(AL28*(AL28+1))/(Assumptions!$C$27*(Assumptions!$C$27+1))</f>
        <v>0.99180327868852458</v>
      </c>
      <c r="AM41" s="71">
        <f>1-(AM28*(AM28+1))/(Assumptions!$C$27*(Assumptions!$C$27+1))</f>
        <v>0.91639344262295086</v>
      </c>
      <c r="AN41" s="71">
        <f>1-(AN28*(AN28+1))/(Assumptions!$C$27*(Assumptions!$C$27+1))</f>
        <v>0.76229508196721318</v>
      </c>
      <c r="AO41" s="71">
        <f>1-(AO28*(AO28+1))/(Assumptions!$C$27*(Assumptions!$C$27+1))</f>
        <v>0.52950819672131155</v>
      </c>
      <c r="AP41" s="71">
        <f>1-(AP28*(AP28+1))/(Assumptions!$C$27*(Assumptions!$C$27+1))</f>
        <v>0.21803278688524586</v>
      </c>
      <c r="AQ41" s="71">
        <f>1-(AQ28*(AQ28+1))/(Assumptions!$C$27*(Assumptions!$C$27+1))</f>
        <v>0</v>
      </c>
      <c r="AR41" s="71">
        <f>1-(AR28*(AR28+1))/(Assumptions!$C$27*(Assumptions!$C$27+1))</f>
        <v>0</v>
      </c>
      <c r="AS41" s="71">
        <f>1-(AS28*(AS28+1))/(Assumptions!$C$27*(Assumptions!$C$27+1))</f>
        <v>0</v>
      </c>
      <c r="AT41" s="50" t="str">
        <f t="shared" si="15"/>
        <v>Aug</v>
      </c>
      <c r="AU41" s="71">
        <f>1-(AU28*(AU28+1))/(Assumptions!$C$27*(Assumptions!$C$27+1))</f>
        <v>0.99180327868852458</v>
      </c>
      <c r="AV41" s="71">
        <f>1-(AV28*(AV28+1))/(Assumptions!$C$27*(Assumptions!$C$27+1))</f>
        <v>0.91639344262295086</v>
      </c>
      <c r="AW41" s="71">
        <f>1-(AW28*(AW28+1))/(Assumptions!$C$27*(Assumptions!$C$27+1))</f>
        <v>0.76229508196721318</v>
      </c>
      <c r="AX41" s="71">
        <f>1-(AX28*(AX28+1))/(Assumptions!$C$27*(Assumptions!$C$27+1))</f>
        <v>0.52950819672131155</v>
      </c>
      <c r="AY41" s="71">
        <f>1-(AY28*(AY28+1))/(Assumptions!$C$27*(Assumptions!$C$27+1))</f>
        <v>0.21803278688524586</v>
      </c>
      <c r="AZ41" s="71">
        <f>1-(AZ28*(AZ28+1))/(Assumptions!$C$27*(Assumptions!$C$27+1))</f>
        <v>0</v>
      </c>
      <c r="BA41" s="71">
        <f>1-(BA28*(BA28+1))/(Assumptions!$C$27*(Assumptions!$C$27+1))</f>
        <v>0</v>
      </c>
      <c r="BB41" s="71">
        <f>1-(BB28*(BB28+1))/(Assumptions!$C$27*(Assumptions!$C$27+1))</f>
        <v>0</v>
      </c>
      <c r="BC41" s="50" t="str">
        <f t="shared" si="16"/>
        <v>Aug</v>
      </c>
      <c r="BD41" s="71">
        <f>1-(BD28*(BD28+1))/(Assumptions!$C$27*(Assumptions!$C$27+1))</f>
        <v>0.99180327868852458</v>
      </c>
      <c r="BE41" s="71">
        <f>1-(BE28*(BE28+1))/(Assumptions!$C$27*(Assumptions!$C$27+1))</f>
        <v>0.91639344262295086</v>
      </c>
      <c r="BF41" s="71">
        <f>1-(BF28*(BF28+1))/(Assumptions!$C$27*(Assumptions!$C$27+1))</f>
        <v>0.76229508196721318</v>
      </c>
      <c r="BG41" s="71">
        <f>1-(BG28*(BG28+1))/(Assumptions!$C$27*(Assumptions!$C$27+1))</f>
        <v>0.52950819672131155</v>
      </c>
      <c r="BH41" s="71">
        <f>1-(BH28*(BH28+1))/(Assumptions!$C$27*(Assumptions!$C$27+1))</f>
        <v>0.21803278688524586</v>
      </c>
      <c r="BI41" s="71">
        <f>1-(BI28*(BI28+1))/(Assumptions!$C$27*(Assumptions!$C$27+1))</f>
        <v>0</v>
      </c>
      <c r="BJ41" s="71">
        <f>1-(BJ28*(BJ28+1))/(Assumptions!$C$27*(Assumptions!$C$27+1))</f>
        <v>0</v>
      </c>
      <c r="BK41" s="71">
        <f>1-(BK28*(BK28+1))/(Assumptions!$C$27*(Assumptions!$C$27+1))</f>
        <v>0</v>
      </c>
      <c r="BL41" s="50" t="str">
        <f t="shared" si="17"/>
        <v>Aug</v>
      </c>
      <c r="BM41" s="71">
        <f>1-(BM28*(BM28+1))/(Assumptions!$C$27*(Assumptions!$C$27+1))</f>
        <v>0.99180327868852458</v>
      </c>
      <c r="BN41" s="71">
        <f>1-(BN28*(BN28+1))/(Assumptions!$C$27*(Assumptions!$C$27+1))</f>
        <v>0.91639344262295086</v>
      </c>
      <c r="BO41" s="71">
        <f>1-(BO28*(BO28+1))/(Assumptions!$C$27*(Assumptions!$C$27+1))</f>
        <v>0.76229508196721318</v>
      </c>
      <c r="BP41" s="71">
        <f>1-(BP28*(BP28+1))/(Assumptions!$C$27*(Assumptions!$C$27+1))</f>
        <v>0.52950819672131155</v>
      </c>
      <c r="BQ41" s="71">
        <f>1-(BQ28*(BQ28+1))/(Assumptions!$C$27*(Assumptions!$C$27+1))</f>
        <v>0.21803278688524586</v>
      </c>
      <c r="BR41" s="71">
        <f>1-(BR28*(BR28+1))/(Assumptions!$C$27*(Assumptions!$C$27+1))</f>
        <v>0</v>
      </c>
      <c r="BS41" s="71">
        <f>1-(BS28*(BS28+1))/(Assumptions!$C$27*(Assumptions!$C$27+1))</f>
        <v>0</v>
      </c>
      <c r="BT41" s="71">
        <f>1-(BT28*(BT28+1))/(Assumptions!$C$27*(Assumptions!$C$27+1))</f>
        <v>0</v>
      </c>
      <c r="BU41" s="50" t="str">
        <f t="shared" si="18"/>
        <v>Aug</v>
      </c>
      <c r="BV41" s="71">
        <f>1-(BV28*(BV28+1))/(Assumptions!$C$27*(Assumptions!$C$27+1))</f>
        <v>0.99180327868852458</v>
      </c>
      <c r="BW41" s="71">
        <f>1-(BW28*(BW28+1))/(Assumptions!$C$27*(Assumptions!$C$27+1))</f>
        <v>0.91639344262295086</v>
      </c>
      <c r="BX41" s="71">
        <f>1-(BX28*(BX28+1))/(Assumptions!$C$27*(Assumptions!$C$27+1))</f>
        <v>0.76229508196721318</v>
      </c>
      <c r="BY41" s="71">
        <f>1-(BY28*(BY28+1))/(Assumptions!$C$27*(Assumptions!$C$27+1))</f>
        <v>0.52950819672131155</v>
      </c>
      <c r="BZ41" s="71">
        <f>1-(BZ28*(BZ28+1))/(Assumptions!$C$27*(Assumptions!$C$27+1))</f>
        <v>0.21803278688524586</v>
      </c>
      <c r="CA41" s="71">
        <f>1-(CA28*(CA28+1))/(Assumptions!$C$27*(Assumptions!$C$27+1))</f>
        <v>0</v>
      </c>
      <c r="CB41" s="71">
        <f>1-(CB28*(CB28+1))/(Assumptions!$C$27*(Assumptions!$C$27+1))</f>
        <v>0</v>
      </c>
      <c r="CC41" s="71">
        <f>1-(CC28*(CC28+1))/(Assumptions!$C$27*(Assumptions!$C$27+1))</f>
        <v>0</v>
      </c>
      <c r="CD41" s="50" t="str">
        <f t="shared" si="19"/>
        <v>Aug</v>
      </c>
      <c r="CE41" s="71">
        <f>1-(CE28*(CE28+1))/(Assumptions!$C$27*(Assumptions!$C$27+1))</f>
        <v>0.99180327868852458</v>
      </c>
      <c r="CF41" s="71">
        <f>1-(CF28*(CF28+1))/(Assumptions!$C$27*(Assumptions!$C$27+1))</f>
        <v>0.91639344262295086</v>
      </c>
      <c r="CG41" s="71">
        <f>1-(CG28*(CG28+1))/(Assumptions!$C$27*(Assumptions!$C$27+1))</f>
        <v>0.76229508196721318</v>
      </c>
      <c r="CH41" s="71">
        <f>1-(CH28*(CH28+1))/(Assumptions!$C$27*(Assumptions!$C$27+1))</f>
        <v>0.52950819672131155</v>
      </c>
      <c r="CI41" s="71">
        <f>1-(CI28*(CI28+1))/(Assumptions!$C$27*(Assumptions!$C$27+1))</f>
        <v>0.21803278688524586</v>
      </c>
      <c r="CJ41" s="71">
        <f>1-(CJ28*(CJ28+1))/(Assumptions!$C$27*(Assumptions!$C$27+1))</f>
        <v>0</v>
      </c>
      <c r="CK41" s="71">
        <f>1-(CK28*(CK28+1))/(Assumptions!$C$27*(Assumptions!$C$27+1))</f>
        <v>0</v>
      </c>
      <c r="CL41" s="71">
        <f>1-(CL28*(CL28+1))/(Assumptions!$C$27*(Assumptions!$C$27+1))</f>
        <v>0</v>
      </c>
    </row>
    <row r="42" spans="1:90" ht="13.7" customHeight="1">
      <c r="A42" s="50" t="str">
        <f t="shared" si="10"/>
        <v>Sep</v>
      </c>
      <c r="B42" s="70">
        <f>1-(B29*(B29+1))/(Assumptions!$C$27*(Assumptions!$C$27+1))</f>
        <v>0.99453551912568305</v>
      </c>
      <c r="C42" s="70">
        <f>1-(C29*(C29+1))/(Assumptions!$C$27*(Assumptions!$C$27+1))</f>
        <v>0.92568306010928958</v>
      </c>
      <c r="D42" s="70">
        <f>1-(D29*(D29+1))/(Assumptions!$C$27*(Assumptions!$C$27+1))</f>
        <v>0.77814207650273226</v>
      </c>
      <c r="E42" s="70">
        <f>1-(E29*(E29+1))/(Assumptions!$C$27*(Assumptions!$C$27+1))</f>
        <v>0.55191256830601088</v>
      </c>
      <c r="F42" s="70">
        <f>1-(F29*(F29+1))/(Assumptions!$C$27*(Assumptions!$C$27+1))</f>
        <v>0.24699453551912565</v>
      </c>
      <c r="G42" s="70">
        <f>1-(G29*(G29+1))/(Assumptions!$C$27*(Assumptions!$C$27+1))</f>
        <v>0</v>
      </c>
      <c r="H42" s="70">
        <f>1-(H29*(H29+1))/(Assumptions!$C$27*(Assumptions!$C$27+1))</f>
        <v>0</v>
      </c>
      <c r="I42" s="70">
        <f>1-(I29*(I29+1))/(Assumptions!$C$27*(Assumptions!$C$27+1))</f>
        <v>0</v>
      </c>
      <c r="J42" s="68" t="str">
        <f t="shared" si="11"/>
        <v>Sep</v>
      </c>
      <c r="K42" s="70">
        <f>1-(K29*(K29+1))/(Assumptions!$C$27*(Assumptions!$C$27+1))</f>
        <v>0.99453551912568305</v>
      </c>
      <c r="L42" s="71">
        <f>1-(L29*(L29+1))/(Assumptions!$C$27*(Assumptions!$C$27+1))</f>
        <v>0.92568306010928958</v>
      </c>
      <c r="M42" s="71">
        <f>1-(M29*(M29+1))/(Assumptions!$C$27*(Assumptions!$C$27+1))</f>
        <v>0.77814207650273226</v>
      </c>
      <c r="N42" s="71">
        <f>1-(N29*(N29+1))/(Assumptions!$C$27*(Assumptions!$C$27+1))</f>
        <v>0.55191256830601088</v>
      </c>
      <c r="O42" s="71">
        <f>1-(O29*(O29+1))/(Assumptions!$C$27*(Assumptions!$C$27+1))</f>
        <v>0.24699453551912565</v>
      </c>
      <c r="P42" s="71">
        <f>1-(P29*(P29+1))/(Assumptions!$C$27*(Assumptions!$C$27+1))</f>
        <v>0</v>
      </c>
      <c r="Q42" s="71">
        <f>1-(Q29*(Q29+1))/(Assumptions!$C$27*(Assumptions!$C$27+1))</f>
        <v>0</v>
      </c>
      <c r="R42" s="71">
        <f>1-(R29*(R29+1))/(Assumptions!$C$27*(Assumptions!$C$27+1))</f>
        <v>0</v>
      </c>
      <c r="S42" s="50" t="str">
        <f t="shared" si="12"/>
        <v>Sep</v>
      </c>
      <c r="T42" s="71">
        <f>1-(T29*(T29+1))/(Assumptions!$C$27*(Assumptions!$C$27+1))</f>
        <v>0.99453551912568305</v>
      </c>
      <c r="U42" s="71">
        <f>1-(U29*(U29+1))/(Assumptions!$C$27*(Assumptions!$C$27+1))</f>
        <v>0.92568306010928958</v>
      </c>
      <c r="V42" s="71">
        <f>1-(V29*(V29+1))/(Assumptions!$C$27*(Assumptions!$C$27+1))</f>
        <v>0.77814207650273226</v>
      </c>
      <c r="W42" s="71">
        <f>1-(W29*(W29+1))/(Assumptions!$C$27*(Assumptions!$C$27+1))</f>
        <v>0.55191256830601088</v>
      </c>
      <c r="X42" s="71">
        <f>1-(X29*(X29+1))/(Assumptions!$C$27*(Assumptions!$C$27+1))</f>
        <v>0.24699453551912565</v>
      </c>
      <c r="Y42" s="71">
        <f>1-(Y29*(Y29+1))/(Assumptions!$C$27*(Assumptions!$C$27+1))</f>
        <v>0</v>
      </c>
      <c r="Z42" s="71">
        <f>1-(Z29*(Z29+1))/(Assumptions!$C$27*(Assumptions!$C$27+1))</f>
        <v>0</v>
      </c>
      <c r="AA42" s="71">
        <f>1-(AA29*(AA29+1))/(Assumptions!$C$27*(Assumptions!$C$27+1))</f>
        <v>0</v>
      </c>
      <c r="AB42" s="50" t="str">
        <f t="shared" si="13"/>
        <v>Sep</v>
      </c>
      <c r="AC42" s="71">
        <f>1-(AC29*(AC29+1))/(Assumptions!$C$27*(Assumptions!$C$27+1))</f>
        <v>0.99453551912568305</v>
      </c>
      <c r="AD42" s="71">
        <f>1-(AD29*(AD29+1))/(Assumptions!$C$27*(Assumptions!$C$27+1))</f>
        <v>0.92568306010928958</v>
      </c>
      <c r="AE42" s="71">
        <f>1-(AE29*(AE29+1))/(Assumptions!$C$27*(Assumptions!$C$27+1))</f>
        <v>0.77814207650273226</v>
      </c>
      <c r="AF42" s="71">
        <f>1-(AF29*(AF29+1))/(Assumptions!$C$27*(Assumptions!$C$27+1))</f>
        <v>0.55191256830601088</v>
      </c>
      <c r="AG42" s="71">
        <f>1-(AG29*(AG29+1))/(Assumptions!$C$27*(Assumptions!$C$27+1))</f>
        <v>0.24699453551912565</v>
      </c>
      <c r="AH42" s="71">
        <f>1-(AH29*(AH29+1))/(Assumptions!$C$27*(Assumptions!$C$27+1))</f>
        <v>0</v>
      </c>
      <c r="AI42" s="71">
        <f>1-(AI29*(AI29+1))/(Assumptions!$C$27*(Assumptions!$C$27+1))</f>
        <v>0</v>
      </c>
      <c r="AJ42" s="71">
        <f>1-(AJ29*(AJ29+1))/(Assumptions!$C$27*(Assumptions!$C$27+1))</f>
        <v>0</v>
      </c>
      <c r="AK42" s="50" t="str">
        <f t="shared" si="14"/>
        <v>Sep</v>
      </c>
      <c r="AL42" s="71">
        <f>1-(AL29*(AL29+1))/(Assumptions!$C$27*(Assumptions!$C$27+1))</f>
        <v>0.99453551912568305</v>
      </c>
      <c r="AM42" s="71">
        <f>1-(AM29*(AM29+1))/(Assumptions!$C$27*(Assumptions!$C$27+1))</f>
        <v>0.92568306010928958</v>
      </c>
      <c r="AN42" s="71">
        <f>1-(AN29*(AN29+1))/(Assumptions!$C$27*(Assumptions!$C$27+1))</f>
        <v>0.77814207650273226</v>
      </c>
      <c r="AO42" s="71">
        <f>1-(AO29*(AO29+1))/(Assumptions!$C$27*(Assumptions!$C$27+1))</f>
        <v>0.55191256830601088</v>
      </c>
      <c r="AP42" s="71">
        <f>1-(AP29*(AP29+1))/(Assumptions!$C$27*(Assumptions!$C$27+1))</f>
        <v>0.24699453551912565</v>
      </c>
      <c r="AQ42" s="71">
        <f>1-(AQ29*(AQ29+1))/(Assumptions!$C$27*(Assumptions!$C$27+1))</f>
        <v>0</v>
      </c>
      <c r="AR42" s="71">
        <f>1-(AR29*(AR29+1))/(Assumptions!$C$27*(Assumptions!$C$27+1))</f>
        <v>0</v>
      </c>
      <c r="AS42" s="71">
        <f>1-(AS29*(AS29+1))/(Assumptions!$C$27*(Assumptions!$C$27+1))</f>
        <v>0</v>
      </c>
      <c r="AT42" s="50" t="str">
        <f t="shared" si="15"/>
        <v>Sep</v>
      </c>
      <c r="AU42" s="71">
        <f>1-(AU29*(AU29+1))/(Assumptions!$C$27*(Assumptions!$C$27+1))</f>
        <v>0.99453551912568305</v>
      </c>
      <c r="AV42" s="71">
        <f>1-(AV29*(AV29+1))/(Assumptions!$C$27*(Assumptions!$C$27+1))</f>
        <v>0.92568306010928958</v>
      </c>
      <c r="AW42" s="71">
        <f>1-(AW29*(AW29+1))/(Assumptions!$C$27*(Assumptions!$C$27+1))</f>
        <v>0.77814207650273226</v>
      </c>
      <c r="AX42" s="71">
        <f>1-(AX29*(AX29+1))/(Assumptions!$C$27*(Assumptions!$C$27+1))</f>
        <v>0.55191256830601088</v>
      </c>
      <c r="AY42" s="71">
        <f>1-(AY29*(AY29+1))/(Assumptions!$C$27*(Assumptions!$C$27+1))</f>
        <v>0.24699453551912565</v>
      </c>
      <c r="AZ42" s="71">
        <f>1-(AZ29*(AZ29+1))/(Assumptions!$C$27*(Assumptions!$C$27+1))</f>
        <v>0</v>
      </c>
      <c r="BA42" s="71">
        <f>1-(BA29*(BA29+1))/(Assumptions!$C$27*(Assumptions!$C$27+1))</f>
        <v>0</v>
      </c>
      <c r="BB42" s="71">
        <f>1-(BB29*(BB29+1))/(Assumptions!$C$27*(Assumptions!$C$27+1))</f>
        <v>0</v>
      </c>
      <c r="BC42" s="50" t="str">
        <f t="shared" si="16"/>
        <v>Sep</v>
      </c>
      <c r="BD42" s="71">
        <f>1-(BD29*(BD29+1))/(Assumptions!$C$27*(Assumptions!$C$27+1))</f>
        <v>0.99453551912568305</v>
      </c>
      <c r="BE42" s="71">
        <f>1-(BE29*(BE29+1))/(Assumptions!$C$27*(Assumptions!$C$27+1))</f>
        <v>0.92568306010928958</v>
      </c>
      <c r="BF42" s="71">
        <f>1-(BF29*(BF29+1))/(Assumptions!$C$27*(Assumptions!$C$27+1))</f>
        <v>0.77814207650273226</v>
      </c>
      <c r="BG42" s="71">
        <f>1-(BG29*(BG29+1))/(Assumptions!$C$27*(Assumptions!$C$27+1))</f>
        <v>0.55191256830601088</v>
      </c>
      <c r="BH42" s="71">
        <f>1-(BH29*(BH29+1))/(Assumptions!$C$27*(Assumptions!$C$27+1))</f>
        <v>0.24699453551912565</v>
      </c>
      <c r="BI42" s="71">
        <f>1-(BI29*(BI29+1))/(Assumptions!$C$27*(Assumptions!$C$27+1))</f>
        <v>0</v>
      </c>
      <c r="BJ42" s="71">
        <f>1-(BJ29*(BJ29+1))/(Assumptions!$C$27*(Assumptions!$C$27+1))</f>
        <v>0</v>
      </c>
      <c r="BK42" s="71">
        <f>1-(BK29*(BK29+1))/(Assumptions!$C$27*(Assumptions!$C$27+1))</f>
        <v>0</v>
      </c>
      <c r="BL42" s="50" t="str">
        <f t="shared" si="17"/>
        <v>Sep</v>
      </c>
      <c r="BM42" s="71">
        <f>1-(BM29*(BM29+1))/(Assumptions!$C$27*(Assumptions!$C$27+1))</f>
        <v>0.99453551912568305</v>
      </c>
      <c r="BN42" s="71">
        <f>1-(BN29*(BN29+1))/(Assumptions!$C$27*(Assumptions!$C$27+1))</f>
        <v>0.92568306010928958</v>
      </c>
      <c r="BO42" s="71">
        <f>1-(BO29*(BO29+1))/(Assumptions!$C$27*(Assumptions!$C$27+1))</f>
        <v>0.77814207650273226</v>
      </c>
      <c r="BP42" s="71">
        <f>1-(BP29*(BP29+1))/(Assumptions!$C$27*(Assumptions!$C$27+1))</f>
        <v>0.55191256830601088</v>
      </c>
      <c r="BQ42" s="71">
        <f>1-(BQ29*(BQ29+1))/(Assumptions!$C$27*(Assumptions!$C$27+1))</f>
        <v>0.24699453551912565</v>
      </c>
      <c r="BR42" s="71">
        <f>1-(BR29*(BR29+1))/(Assumptions!$C$27*(Assumptions!$C$27+1))</f>
        <v>0</v>
      </c>
      <c r="BS42" s="71">
        <f>1-(BS29*(BS29+1))/(Assumptions!$C$27*(Assumptions!$C$27+1))</f>
        <v>0</v>
      </c>
      <c r="BT42" s="71">
        <f>1-(BT29*(BT29+1))/(Assumptions!$C$27*(Assumptions!$C$27+1))</f>
        <v>0</v>
      </c>
      <c r="BU42" s="50" t="str">
        <f t="shared" si="18"/>
        <v>Sep</v>
      </c>
      <c r="BV42" s="71">
        <f>1-(BV29*(BV29+1))/(Assumptions!$C$27*(Assumptions!$C$27+1))</f>
        <v>0.99453551912568305</v>
      </c>
      <c r="BW42" s="71">
        <f>1-(BW29*(BW29+1))/(Assumptions!$C$27*(Assumptions!$C$27+1))</f>
        <v>0.92568306010928958</v>
      </c>
      <c r="BX42" s="71">
        <f>1-(BX29*(BX29+1))/(Assumptions!$C$27*(Assumptions!$C$27+1))</f>
        <v>0.77814207650273226</v>
      </c>
      <c r="BY42" s="71">
        <f>1-(BY29*(BY29+1))/(Assumptions!$C$27*(Assumptions!$C$27+1))</f>
        <v>0.55191256830601088</v>
      </c>
      <c r="BZ42" s="71">
        <f>1-(BZ29*(BZ29+1))/(Assumptions!$C$27*(Assumptions!$C$27+1))</f>
        <v>0.24699453551912565</v>
      </c>
      <c r="CA42" s="71">
        <f>1-(CA29*(CA29+1))/(Assumptions!$C$27*(Assumptions!$C$27+1))</f>
        <v>0</v>
      </c>
      <c r="CB42" s="71">
        <f>1-(CB29*(CB29+1))/(Assumptions!$C$27*(Assumptions!$C$27+1))</f>
        <v>0</v>
      </c>
      <c r="CC42" s="71">
        <f>1-(CC29*(CC29+1))/(Assumptions!$C$27*(Assumptions!$C$27+1))</f>
        <v>0</v>
      </c>
      <c r="CD42" s="50" t="str">
        <f t="shared" si="19"/>
        <v>Sep</v>
      </c>
      <c r="CE42" s="71">
        <f>1-(CE29*(CE29+1))/(Assumptions!$C$27*(Assumptions!$C$27+1))</f>
        <v>0.99453551912568305</v>
      </c>
      <c r="CF42" s="71">
        <f>1-(CF29*(CF29+1))/(Assumptions!$C$27*(Assumptions!$C$27+1))</f>
        <v>0.92568306010928958</v>
      </c>
      <c r="CG42" s="71">
        <f>1-(CG29*(CG29+1))/(Assumptions!$C$27*(Assumptions!$C$27+1))</f>
        <v>0.77814207650273226</v>
      </c>
      <c r="CH42" s="71">
        <f>1-(CH29*(CH29+1))/(Assumptions!$C$27*(Assumptions!$C$27+1))</f>
        <v>0.55191256830601088</v>
      </c>
      <c r="CI42" s="71">
        <f>1-(CI29*(CI29+1))/(Assumptions!$C$27*(Assumptions!$C$27+1))</f>
        <v>0.24699453551912565</v>
      </c>
      <c r="CJ42" s="71">
        <f>1-(CJ29*(CJ29+1))/(Assumptions!$C$27*(Assumptions!$C$27+1))</f>
        <v>0</v>
      </c>
      <c r="CK42" s="71">
        <f>1-(CK29*(CK29+1))/(Assumptions!$C$27*(Assumptions!$C$27+1))</f>
        <v>0</v>
      </c>
      <c r="CL42" s="71">
        <f>1-(CL29*(CL29+1))/(Assumptions!$C$27*(Assumptions!$C$27+1))</f>
        <v>0</v>
      </c>
    </row>
    <row r="43" spans="1:90" ht="13.7" customHeight="1">
      <c r="A43" s="50" t="str">
        <f t="shared" si="10"/>
        <v>Oct</v>
      </c>
      <c r="B43" s="70">
        <f>1-(B30*(B30+1))/(Assumptions!$C$27*(Assumptions!$C$27+1))</f>
        <v>0.99672131147540988</v>
      </c>
      <c r="C43" s="70">
        <f>1-(C30*(C30+1))/(Assumptions!$C$27*(Assumptions!$C$27+1))</f>
        <v>0.93442622950819676</v>
      </c>
      <c r="D43" s="70">
        <f>1-(D30*(D30+1))/(Assumptions!$C$27*(Assumptions!$C$27+1))</f>
        <v>0.79344262295081969</v>
      </c>
      <c r="E43" s="70">
        <f>1-(E30*(E30+1))/(Assumptions!$C$27*(Assumptions!$C$27+1))</f>
        <v>0.57377049180327866</v>
      </c>
      <c r="F43" s="70">
        <f>1-(F30*(F30+1))/(Assumptions!$C$27*(Assumptions!$C$27+1))</f>
        <v>0.27540983606557379</v>
      </c>
      <c r="G43" s="70">
        <f>1-(G30*(G30+1))/(Assumptions!$C$27*(Assumptions!$C$27+1))</f>
        <v>0</v>
      </c>
      <c r="H43" s="70">
        <f>1-(H30*(H30+1))/(Assumptions!$C$27*(Assumptions!$C$27+1))</f>
        <v>0</v>
      </c>
      <c r="I43" s="70">
        <f>1-(I30*(I30+1))/(Assumptions!$C$27*(Assumptions!$C$27+1))</f>
        <v>0</v>
      </c>
      <c r="J43" s="68" t="str">
        <f t="shared" si="11"/>
        <v>Oct</v>
      </c>
      <c r="K43" s="70">
        <f>1-(K30*(K30+1))/(Assumptions!$C$27*(Assumptions!$C$27+1))</f>
        <v>0.99672131147540988</v>
      </c>
      <c r="L43" s="71">
        <f>1-(L30*(L30+1))/(Assumptions!$C$27*(Assumptions!$C$27+1))</f>
        <v>0.93442622950819676</v>
      </c>
      <c r="M43" s="71">
        <f>1-(M30*(M30+1))/(Assumptions!$C$27*(Assumptions!$C$27+1))</f>
        <v>0.79344262295081969</v>
      </c>
      <c r="N43" s="71">
        <f>1-(N30*(N30+1))/(Assumptions!$C$27*(Assumptions!$C$27+1))</f>
        <v>0.57377049180327866</v>
      </c>
      <c r="O43" s="71">
        <f>1-(O30*(O30+1))/(Assumptions!$C$27*(Assumptions!$C$27+1))</f>
        <v>0.27540983606557379</v>
      </c>
      <c r="P43" s="71">
        <f>1-(P30*(P30+1))/(Assumptions!$C$27*(Assumptions!$C$27+1))</f>
        <v>0</v>
      </c>
      <c r="Q43" s="71">
        <f>1-(Q30*(Q30+1))/(Assumptions!$C$27*(Assumptions!$C$27+1))</f>
        <v>0</v>
      </c>
      <c r="R43" s="71">
        <f>1-(R30*(R30+1))/(Assumptions!$C$27*(Assumptions!$C$27+1))</f>
        <v>0</v>
      </c>
      <c r="S43" s="50" t="str">
        <f t="shared" si="12"/>
        <v>Oct</v>
      </c>
      <c r="T43" s="71">
        <f>1-(T30*(T30+1))/(Assumptions!$C$27*(Assumptions!$C$27+1))</f>
        <v>0.99672131147540988</v>
      </c>
      <c r="U43" s="71">
        <f>1-(U30*(U30+1))/(Assumptions!$C$27*(Assumptions!$C$27+1))</f>
        <v>0.93442622950819676</v>
      </c>
      <c r="V43" s="71">
        <f>1-(V30*(V30+1))/(Assumptions!$C$27*(Assumptions!$C$27+1))</f>
        <v>0.79344262295081969</v>
      </c>
      <c r="W43" s="71">
        <f>1-(W30*(W30+1))/(Assumptions!$C$27*(Assumptions!$C$27+1))</f>
        <v>0.57377049180327866</v>
      </c>
      <c r="X43" s="71">
        <f>1-(X30*(X30+1))/(Assumptions!$C$27*(Assumptions!$C$27+1))</f>
        <v>0.27540983606557379</v>
      </c>
      <c r="Y43" s="71">
        <f>1-(Y30*(Y30+1))/(Assumptions!$C$27*(Assumptions!$C$27+1))</f>
        <v>0</v>
      </c>
      <c r="Z43" s="71">
        <f>1-(Z30*(Z30+1))/(Assumptions!$C$27*(Assumptions!$C$27+1))</f>
        <v>0</v>
      </c>
      <c r="AA43" s="71">
        <f>1-(AA30*(AA30+1))/(Assumptions!$C$27*(Assumptions!$C$27+1))</f>
        <v>0</v>
      </c>
      <c r="AB43" s="50" t="str">
        <f t="shared" si="13"/>
        <v>Oct</v>
      </c>
      <c r="AC43" s="71">
        <f>1-(AC30*(AC30+1))/(Assumptions!$C$27*(Assumptions!$C$27+1))</f>
        <v>0.99672131147540988</v>
      </c>
      <c r="AD43" s="71">
        <f>1-(AD30*(AD30+1))/(Assumptions!$C$27*(Assumptions!$C$27+1))</f>
        <v>0.93442622950819676</v>
      </c>
      <c r="AE43" s="71">
        <f>1-(AE30*(AE30+1))/(Assumptions!$C$27*(Assumptions!$C$27+1))</f>
        <v>0.79344262295081969</v>
      </c>
      <c r="AF43" s="71">
        <f>1-(AF30*(AF30+1))/(Assumptions!$C$27*(Assumptions!$C$27+1))</f>
        <v>0.57377049180327866</v>
      </c>
      <c r="AG43" s="71">
        <f>1-(AG30*(AG30+1))/(Assumptions!$C$27*(Assumptions!$C$27+1))</f>
        <v>0.27540983606557379</v>
      </c>
      <c r="AH43" s="71">
        <f>1-(AH30*(AH30+1))/(Assumptions!$C$27*(Assumptions!$C$27+1))</f>
        <v>0</v>
      </c>
      <c r="AI43" s="71">
        <f>1-(AI30*(AI30+1))/(Assumptions!$C$27*(Assumptions!$C$27+1))</f>
        <v>0</v>
      </c>
      <c r="AJ43" s="71">
        <f>1-(AJ30*(AJ30+1))/(Assumptions!$C$27*(Assumptions!$C$27+1))</f>
        <v>0</v>
      </c>
      <c r="AK43" s="50" t="str">
        <f t="shared" si="14"/>
        <v>Oct</v>
      </c>
      <c r="AL43" s="71">
        <f>1-(AL30*(AL30+1))/(Assumptions!$C$27*(Assumptions!$C$27+1))</f>
        <v>0.99672131147540988</v>
      </c>
      <c r="AM43" s="71">
        <f>1-(AM30*(AM30+1))/(Assumptions!$C$27*(Assumptions!$C$27+1))</f>
        <v>0.93442622950819676</v>
      </c>
      <c r="AN43" s="71">
        <f>1-(AN30*(AN30+1))/(Assumptions!$C$27*(Assumptions!$C$27+1))</f>
        <v>0.79344262295081969</v>
      </c>
      <c r="AO43" s="71">
        <f>1-(AO30*(AO30+1))/(Assumptions!$C$27*(Assumptions!$C$27+1))</f>
        <v>0.57377049180327866</v>
      </c>
      <c r="AP43" s="71">
        <f>1-(AP30*(AP30+1))/(Assumptions!$C$27*(Assumptions!$C$27+1))</f>
        <v>0.27540983606557379</v>
      </c>
      <c r="AQ43" s="71">
        <f>1-(AQ30*(AQ30+1))/(Assumptions!$C$27*(Assumptions!$C$27+1))</f>
        <v>0</v>
      </c>
      <c r="AR43" s="71">
        <f>1-(AR30*(AR30+1))/(Assumptions!$C$27*(Assumptions!$C$27+1))</f>
        <v>0</v>
      </c>
      <c r="AS43" s="71">
        <f>1-(AS30*(AS30+1))/(Assumptions!$C$27*(Assumptions!$C$27+1))</f>
        <v>0</v>
      </c>
      <c r="AT43" s="50" t="str">
        <f t="shared" si="15"/>
        <v>Oct</v>
      </c>
      <c r="AU43" s="71">
        <f>1-(AU30*(AU30+1))/(Assumptions!$C$27*(Assumptions!$C$27+1))</f>
        <v>0.99672131147540988</v>
      </c>
      <c r="AV43" s="71">
        <f>1-(AV30*(AV30+1))/(Assumptions!$C$27*(Assumptions!$C$27+1))</f>
        <v>0.93442622950819676</v>
      </c>
      <c r="AW43" s="71">
        <f>1-(AW30*(AW30+1))/(Assumptions!$C$27*(Assumptions!$C$27+1))</f>
        <v>0.79344262295081969</v>
      </c>
      <c r="AX43" s="71">
        <f>1-(AX30*(AX30+1))/(Assumptions!$C$27*(Assumptions!$C$27+1))</f>
        <v>0.57377049180327866</v>
      </c>
      <c r="AY43" s="71">
        <f>1-(AY30*(AY30+1))/(Assumptions!$C$27*(Assumptions!$C$27+1))</f>
        <v>0.27540983606557379</v>
      </c>
      <c r="AZ43" s="71">
        <f>1-(AZ30*(AZ30+1))/(Assumptions!$C$27*(Assumptions!$C$27+1))</f>
        <v>0</v>
      </c>
      <c r="BA43" s="71">
        <f>1-(BA30*(BA30+1))/(Assumptions!$C$27*(Assumptions!$C$27+1))</f>
        <v>0</v>
      </c>
      <c r="BB43" s="71">
        <f>1-(BB30*(BB30+1))/(Assumptions!$C$27*(Assumptions!$C$27+1))</f>
        <v>0</v>
      </c>
      <c r="BC43" s="50" t="str">
        <f t="shared" si="16"/>
        <v>Oct</v>
      </c>
      <c r="BD43" s="71">
        <f>1-(BD30*(BD30+1))/(Assumptions!$C$27*(Assumptions!$C$27+1))</f>
        <v>0.99672131147540988</v>
      </c>
      <c r="BE43" s="71">
        <f>1-(BE30*(BE30+1))/(Assumptions!$C$27*(Assumptions!$C$27+1))</f>
        <v>0.93442622950819676</v>
      </c>
      <c r="BF43" s="71">
        <f>1-(BF30*(BF30+1))/(Assumptions!$C$27*(Assumptions!$C$27+1))</f>
        <v>0.79344262295081969</v>
      </c>
      <c r="BG43" s="71">
        <f>1-(BG30*(BG30+1))/(Assumptions!$C$27*(Assumptions!$C$27+1))</f>
        <v>0.57377049180327866</v>
      </c>
      <c r="BH43" s="71">
        <f>1-(BH30*(BH30+1))/(Assumptions!$C$27*(Assumptions!$C$27+1))</f>
        <v>0.27540983606557379</v>
      </c>
      <c r="BI43" s="71">
        <f>1-(BI30*(BI30+1))/(Assumptions!$C$27*(Assumptions!$C$27+1))</f>
        <v>0</v>
      </c>
      <c r="BJ43" s="71">
        <f>1-(BJ30*(BJ30+1))/(Assumptions!$C$27*(Assumptions!$C$27+1))</f>
        <v>0</v>
      </c>
      <c r="BK43" s="71">
        <f>1-(BK30*(BK30+1))/(Assumptions!$C$27*(Assumptions!$C$27+1))</f>
        <v>0</v>
      </c>
      <c r="BL43" s="50" t="str">
        <f t="shared" si="17"/>
        <v>Oct</v>
      </c>
      <c r="BM43" s="71">
        <f>1-(BM30*(BM30+1))/(Assumptions!$C$27*(Assumptions!$C$27+1))</f>
        <v>0.99672131147540988</v>
      </c>
      <c r="BN43" s="71">
        <f>1-(BN30*(BN30+1))/(Assumptions!$C$27*(Assumptions!$C$27+1))</f>
        <v>0.93442622950819676</v>
      </c>
      <c r="BO43" s="71">
        <f>1-(BO30*(BO30+1))/(Assumptions!$C$27*(Assumptions!$C$27+1))</f>
        <v>0.79344262295081969</v>
      </c>
      <c r="BP43" s="71">
        <f>1-(BP30*(BP30+1))/(Assumptions!$C$27*(Assumptions!$C$27+1))</f>
        <v>0.57377049180327866</v>
      </c>
      <c r="BQ43" s="71">
        <f>1-(BQ30*(BQ30+1))/(Assumptions!$C$27*(Assumptions!$C$27+1))</f>
        <v>0.27540983606557379</v>
      </c>
      <c r="BR43" s="71">
        <f>1-(BR30*(BR30+1))/(Assumptions!$C$27*(Assumptions!$C$27+1))</f>
        <v>0</v>
      </c>
      <c r="BS43" s="71">
        <f>1-(BS30*(BS30+1))/(Assumptions!$C$27*(Assumptions!$C$27+1))</f>
        <v>0</v>
      </c>
      <c r="BT43" s="71">
        <f>1-(BT30*(BT30+1))/(Assumptions!$C$27*(Assumptions!$C$27+1))</f>
        <v>0</v>
      </c>
      <c r="BU43" s="50" t="str">
        <f t="shared" si="18"/>
        <v>Oct</v>
      </c>
      <c r="BV43" s="71">
        <f>1-(BV30*(BV30+1))/(Assumptions!$C$27*(Assumptions!$C$27+1))</f>
        <v>0.99672131147540988</v>
      </c>
      <c r="BW43" s="71">
        <f>1-(BW30*(BW30+1))/(Assumptions!$C$27*(Assumptions!$C$27+1))</f>
        <v>0.93442622950819676</v>
      </c>
      <c r="BX43" s="71">
        <f>1-(BX30*(BX30+1))/(Assumptions!$C$27*(Assumptions!$C$27+1))</f>
        <v>0.79344262295081969</v>
      </c>
      <c r="BY43" s="71">
        <f>1-(BY30*(BY30+1))/(Assumptions!$C$27*(Assumptions!$C$27+1))</f>
        <v>0.57377049180327866</v>
      </c>
      <c r="BZ43" s="71">
        <f>1-(BZ30*(BZ30+1))/(Assumptions!$C$27*(Assumptions!$C$27+1))</f>
        <v>0.27540983606557379</v>
      </c>
      <c r="CA43" s="71">
        <f>1-(CA30*(CA30+1))/(Assumptions!$C$27*(Assumptions!$C$27+1))</f>
        <v>0</v>
      </c>
      <c r="CB43" s="71">
        <f>1-(CB30*(CB30+1))/(Assumptions!$C$27*(Assumptions!$C$27+1))</f>
        <v>0</v>
      </c>
      <c r="CC43" s="71">
        <f>1-(CC30*(CC30+1))/(Assumptions!$C$27*(Assumptions!$C$27+1))</f>
        <v>0</v>
      </c>
      <c r="CD43" s="50" t="str">
        <f t="shared" si="19"/>
        <v>Oct</v>
      </c>
      <c r="CE43" s="71">
        <f>1-(CE30*(CE30+1))/(Assumptions!$C$27*(Assumptions!$C$27+1))</f>
        <v>0.99672131147540988</v>
      </c>
      <c r="CF43" s="71">
        <f>1-(CF30*(CF30+1))/(Assumptions!$C$27*(Assumptions!$C$27+1))</f>
        <v>0.93442622950819676</v>
      </c>
      <c r="CG43" s="71">
        <f>1-(CG30*(CG30+1))/(Assumptions!$C$27*(Assumptions!$C$27+1))</f>
        <v>0.79344262295081969</v>
      </c>
      <c r="CH43" s="71">
        <f>1-(CH30*(CH30+1))/(Assumptions!$C$27*(Assumptions!$C$27+1))</f>
        <v>0.57377049180327866</v>
      </c>
      <c r="CI43" s="71">
        <f>1-(CI30*(CI30+1))/(Assumptions!$C$27*(Assumptions!$C$27+1))</f>
        <v>0.27540983606557379</v>
      </c>
      <c r="CJ43" s="71">
        <f>1-(CJ30*(CJ30+1))/(Assumptions!$C$27*(Assumptions!$C$27+1))</f>
        <v>0</v>
      </c>
      <c r="CK43" s="71">
        <f>1-(CK30*(CK30+1))/(Assumptions!$C$27*(Assumptions!$C$27+1))</f>
        <v>0</v>
      </c>
      <c r="CL43" s="71">
        <f>1-(CL30*(CL30+1))/(Assumptions!$C$27*(Assumptions!$C$27+1))</f>
        <v>0</v>
      </c>
    </row>
    <row r="44" spans="1:90" ht="13.7" customHeight="1">
      <c r="A44" s="50" t="str">
        <f t="shared" si="10"/>
        <v>Nov</v>
      </c>
      <c r="B44" s="70">
        <f>1-(B31*(B31+1))/(Assumptions!$C$27*(Assumptions!$C$27+1))</f>
        <v>0.99836065573770494</v>
      </c>
      <c r="C44" s="70">
        <f>1-(C31*(C31+1))/(Assumptions!$C$27*(Assumptions!$C$27+1))</f>
        <v>0.94262295081967218</v>
      </c>
      <c r="D44" s="70">
        <f>1-(D31*(D31+1))/(Assumptions!$C$27*(Assumptions!$C$27+1))</f>
        <v>0.80819672131147535</v>
      </c>
      <c r="E44" s="70">
        <f>1-(E31*(E31+1))/(Assumptions!$C$27*(Assumptions!$C$27+1))</f>
        <v>0.59508196721311468</v>
      </c>
      <c r="F44" s="70">
        <f>1-(F31*(F31+1))/(Assumptions!$C$27*(Assumptions!$C$27+1))</f>
        <v>0.30327868852459017</v>
      </c>
      <c r="G44" s="70">
        <f>1-(G31*(G31+1))/(Assumptions!$C$27*(Assumptions!$C$27+1))</f>
        <v>0</v>
      </c>
      <c r="H44" s="70">
        <f>1-(H31*(H31+1))/(Assumptions!$C$27*(Assumptions!$C$27+1))</f>
        <v>0</v>
      </c>
      <c r="I44" s="70">
        <f>1-(I31*(I31+1))/(Assumptions!$C$27*(Assumptions!$C$27+1))</f>
        <v>0</v>
      </c>
      <c r="J44" s="68" t="str">
        <f t="shared" si="11"/>
        <v>Nov</v>
      </c>
      <c r="K44" s="70">
        <f>1-(K31*(K31+1))/(Assumptions!$C$27*(Assumptions!$C$27+1))</f>
        <v>0.99836065573770494</v>
      </c>
      <c r="L44" s="71">
        <f>1-(L31*(L31+1))/(Assumptions!$C$27*(Assumptions!$C$27+1))</f>
        <v>0.94262295081967218</v>
      </c>
      <c r="M44" s="71">
        <f>1-(M31*(M31+1))/(Assumptions!$C$27*(Assumptions!$C$27+1))</f>
        <v>0.80819672131147535</v>
      </c>
      <c r="N44" s="71">
        <f>1-(N31*(N31+1))/(Assumptions!$C$27*(Assumptions!$C$27+1))</f>
        <v>0.59508196721311468</v>
      </c>
      <c r="O44" s="71">
        <f>1-(O31*(O31+1))/(Assumptions!$C$27*(Assumptions!$C$27+1))</f>
        <v>0.30327868852459017</v>
      </c>
      <c r="P44" s="71">
        <f>1-(P31*(P31+1))/(Assumptions!$C$27*(Assumptions!$C$27+1))</f>
        <v>0</v>
      </c>
      <c r="Q44" s="71">
        <f>1-(Q31*(Q31+1))/(Assumptions!$C$27*(Assumptions!$C$27+1))</f>
        <v>0</v>
      </c>
      <c r="R44" s="71">
        <f>1-(R31*(R31+1))/(Assumptions!$C$27*(Assumptions!$C$27+1))</f>
        <v>0</v>
      </c>
      <c r="S44" s="50" t="str">
        <f t="shared" si="12"/>
        <v>Nov</v>
      </c>
      <c r="T44" s="71">
        <f>1-(T31*(T31+1))/(Assumptions!$C$27*(Assumptions!$C$27+1))</f>
        <v>0.99836065573770494</v>
      </c>
      <c r="U44" s="71">
        <f>1-(U31*(U31+1))/(Assumptions!$C$27*(Assumptions!$C$27+1))</f>
        <v>0.94262295081967218</v>
      </c>
      <c r="V44" s="71">
        <f>1-(V31*(V31+1))/(Assumptions!$C$27*(Assumptions!$C$27+1))</f>
        <v>0.80819672131147535</v>
      </c>
      <c r="W44" s="71">
        <f>1-(W31*(W31+1))/(Assumptions!$C$27*(Assumptions!$C$27+1))</f>
        <v>0.59508196721311468</v>
      </c>
      <c r="X44" s="71">
        <f>1-(X31*(X31+1))/(Assumptions!$C$27*(Assumptions!$C$27+1))</f>
        <v>0.30327868852459017</v>
      </c>
      <c r="Y44" s="71">
        <f>1-(Y31*(Y31+1))/(Assumptions!$C$27*(Assumptions!$C$27+1))</f>
        <v>0</v>
      </c>
      <c r="Z44" s="71">
        <f>1-(Z31*(Z31+1))/(Assumptions!$C$27*(Assumptions!$C$27+1))</f>
        <v>0</v>
      </c>
      <c r="AA44" s="71">
        <f>1-(AA31*(AA31+1))/(Assumptions!$C$27*(Assumptions!$C$27+1))</f>
        <v>0</v>
      </c>
      <c r="AB44" s="50" t="str">
        <f t="shared" si="13"/>
        <v>Nov</v>
      </c>
      <c r="AC44" s="71">
        <f>1-(AC31*(AC31+1))/(Assumptions!$C$27*(Assumptions!$C$27+1))</f>
        <v>0.99836065573770494</v>
      </c>
      <c r="AD44" s="71">
        <f>1-(AD31*(AD31+1))/(Assumptions!$C$27*(Assumptions!$C$27+1))</f>
        <v>0.94262295081967218</v>
      </c>
      <c r="AE44" s="71">
        <f>1-(AE31*(AE31+1))/(Assumptions!$C$27*(Assumptions!$C$27+1))</f>
        <v>0.80819672131147535</v>
      </c>
      <c r="AF44" s="71">
        <f>1-(AF31*(AF31+1))/(Assumptions!$C$27*(Assumptions!$C$27+1))</f>
        <v>0.59508196721311468</v>
      </c>
      <c r="AG44" s="71">
        <f>1-(AG31*(AG31+1))/(Assumptions!$C$27*(Assumptions!$C$27+1))</f>
        <v>0.30327868852459017</v>
      </c>
      <c r="AH44" s="71">
        <f>1-(AH31*(AH31+1))/(Assumptions!$C$27*(Assumptions!$C$27+1))</f>
        <v>0</v>
      </c>
      <c r="AI44" s="71">
        <f>1-(AI31*(AI31+1))/(Assumptions!$C$27*(Assumptions!$C$27+1))</f>
        <v>0</v>
      </c>
      <c r="AJ44" s="71">
        <f>1-(AJ31*(AJ31+1))/(Assumptions!$C$27*(Assumptions!$C$27+1))</f>
        <v>0</v>
      </c>
      <c r="AK44" s="50" t="str">
        <f t="shared" si="14"/>
        <v>Nov</v>
      </c>
      <c r="AL44" s="71">
        <f>1-(AL31*(AL31+1))/(Assumptions!$C$27*(Assumptions!$C$27+1))</f>
        <v>0.99836065573770494</v>
      </c>
      <c r="AM44" s="71">
        <f>1-(AM31*(AM31+1))/(Assumptions!$C$27*(Assumptions!$C$27+1))</f>
        <v>0.94262295081967218</v>
      </c>
      <c r="AN44" s="71">
        <f>1-(AN31*(AN31+1))/(Assumptions!$C$27*(Assumptions!$C$27+1))</f>
        <v>0.80819672131147535</v>
      </c>
      <c r="AO44" s="71">
        <f>1-(AO31*(AO31+1))/(Assumptions!$C$27*(Assumptions!$C$27+1))</f>
        <v>0.59508196721311468</v>
      </c>
      <c r="AP44" s="71">
        <f>1-(AP31*(AP31+1))/(Assumptions!$C$27*(Assumptions!$C$27+1))</f>
        <v>0.30327868852459017</v>
      </c>
      <c r="AQ44" s="71">
        <f>1-(AQ31*(AQ31+1))/(Assumptions!$C$27*(Assumptions!$C$27+1))</f>
        <v>0</v>
      </c>
      <c r="AR44" s="71">
        <f>1-(AR31*(AR31+1))/(Assumptions!$C$27*(Assumptions!$C$27+1))</f>
        <v>0</v>
      </c>
      <c r="AS44" s="71">
        <f>1-(AS31*(AS31+1))/(Assumptions!$C$27*(Assumptions!$C$27+1))</f>
        <v>0</v>
      </c>
      <c r="AT44" s="50" t="str">
        <f t="shared" si="15"/>
        <v>Nov</v>
      </c>
      <c r="AU44" s="71">
        <f>1-(AU31*(AU31+1))/(Assumptions!$C$27*(Assumptions!$C$27+1))</f>
        <v>0.99836065573770494</v>
      </c>
      <c r="AV44" s="71">
        <f>1-(AV31*(AV31+1))/(Assumptions!$C$27*(Assumptions!$C$27+1))</f>
        <v>0.94262295081967218</v>
      </c>
      <c r="AW44" s="71">
        <f>1-(AW31*(AW31+1))/(Assumptions!$C$27*(Assumptions!$C$27+1))</f>
        <v>0.80819672131147535</v>
      </c>
      <c r="AX44" s="71">
        <f>1-(AX31*(AX31+1))/(Assumptions!$C$27*(Assumptions!$C$27+1))</f>
        <v>0.59508196721311468</v>
      </c>
      <c r="AY44" s="71">
        <f>1-(AY31*(AY31+1))/(Assumptions!$C$27*(Assumptions!$C$27+1))</f>
        <v>0.30327868852459017</v>
      </c>
      <c r="AZ44" s="71">
        <f>1-(AZ31*(AZ31+1))/(Assumptions!$C$27*(Assumptions!$C$27+1))</f>
        <v>0</v>
      </c>
      <c r="BA44" s="71">
        <f>1-(BA31*(BA31+1))/(Assumptions!$C$27*(Assumptions!$C$27+1))</f>
        <v>0</v>
      </c>
      <c r="BB44" s="71">
        <f>1-(BB31*(BB31+1))/(Assumptions!$C$27*(Assumptions!$C$27+1))</f>
        <v>0</v>
      </c>
      <c r="BC44" s="50" t="str">
        <f t="shared" si="16"/>
        <v>Nov</v>
      </c>
      <c r="BD44" s="71">
        <f>1-(BD31*(BD31+1))/(Assumptions!$C$27*(Assumptions!$C$27+1))</f>
        <v>0.99836065573770494</v>
      </c>
      <c r="BE44" s="71">
        <f>1-(BE31*(BE31+1))/(Assumptions!$C$27*(Assumptions!$C$27+1))</f>
        <v>0.94262295081967218</v>
      </c>
      <c r="BF44" s="71">
        <f>1-(BF31*(BF31+1))/(Assumptions!$C$27*(Assumptions!$C$27+1))</f>
        <v>0.80819672131147535</v>
      </c>
      <c r="BG44" s="71">
        <f>1-(BG31*(BG31+1))/(Assumptions!$C$27*(Assumptions!$C$27+1))</f>
        <v>0.59508196721311468</v>
      </c>
      <c r="BH44" s="71">
        <f>1-(BH31*(BH31+1))/(Assumptions!$C$27*(Assumptions!$C$27+1))</f>
        <v>0.30327868852459017</v>
      </c>
      <c r="BI44" s="71">
        <f>1-(BI31*(BI31+1))/(Assumptions!$C$27*(Assumptions!$C$27+1))</f>
        <v>0</v>
      </c>
      <c r="BJ44" s="71">
        <f>1-(BJ31*(BJ31+1))/(Assumptions!$C$27*(Assumptions!$C$27+1))</f>
        <v>0</v>
      </c>
      <c r="BK44" s="71">
        <f>1-(BK31*(BK31+1))/(Assumptions!$C$27*(Assumptions!$C$27+1))</f>
        <v>0</v>
      </c>
      <c r="BL44" s="50" t="str">
        <f t="shared" si="17"/>
        <v>Nov</v>
      </c>
      <c r="BM44" s="71">
        <f>1-(BM31*(BM31+1))/(Assumptions!$C$27*(Assumptions!$C$27+1))</f>
        <v>0.99836065573770494</v>
      </c>
      <c r="BN44" s="71">
        <f>1-(BN31*(BN31+1))/(Assumptions!$C$27*(Assumptions!$C$27+1))</f>
        <v>0.94262295081967218</v>
      </c>
      <c r="BO44" s="71">
        <f>1-(BO31*(BO31+1))/(Assumptions!$C$27*(Assumptions!$C$27+1))</f>
        <v>0.80819672131147535</v>
      </c>
      <c r="BP44" s="71">
        <f>1-(BP31*(BP31+1))/(Assumptions!$C$27*(Assumptions!$C$27+1))</f>
        <v>0.59508196721311468</v>
      </c>
      <c r="BQ44" s="71">
        <f>1-(BQ31*(BQ31+1))/(Assumptions!$C$27*(Assumptions!$C$27+1))</f>
        <v>0.30327868852459017</v>
      </c>
      <c r="BR44" s="71">
        <f>1-(BR31*(BR31+1))/(Assumptions!$C$27*(Assumptions!$C$27+1))</f>
        <v>0</v>
      </c>
      <c r="BS44" s="71">
        <f>1-(BS31*(BS31+1))/(Assumptions!$C$27*(Assumptions!$C$27+1))</f>
        <v>0</v>
      </c>
      <c r="BT44" s="71">
        <f>1-(BT31*(BT31+1))/(Assumptions!$C$27*(Assumptions!$C$27+1))</f>
        <v>0</v>
      </c>
      <c r="BU44" s="50" t="str">
        <f t="shared" si="18"/>
        <v>Nov</v>
      </c>
      <c r="BV44" s="71">
        <f>1-(BV31*(BV31+1))/(Assumptions!$C$27*(Assumptions!$C$27+1))</f>
        <v>0.99836065573770494</v>
      </c>
      <c r="BW44" s="71">
        <f>1-(BW31*(BW31+1))/(Assumptions!$C$27*(Assumptions!$C$27+1))</f>
        <v>0.94262295081967218</v>
      </c>
      <c r="BX44" s="71">
        <f>1-(BX31*(BX31+1))/(Assumptions!$C$27*(Assumptions!$C$27+1))</f>
        <v>0.80819672131147535</v>
      </c>
      <c r="BY44" s="71">
        <f>1-(BY31*(BY31+1))/(Assumptions!$C$27*(Assumptions!$C$27+1))</f>
        <v>0.59508196721311468</v>
      </c>
      <c r="BZ44" s="71">
        <f>1-(BZ31*(BZ31+1))/(Assumptions!$C$27*(Assumptions!$C$27+1))</f>
        <v>0.30327868852459017</v>
      </c>
      <c r="CA44" s="71">
        <f>1-(CA31*(CA31+1))/(Assumptions!$C$27*(Assumptions!$C$27+1))</f>
        <v>0</v>
      </c>
      <c r="CB44" s="71">
        <f>1-(CB31*(CB31+1))/(Assumptions!$C$27*(Assumptions!$C$27+1))</f>
        <v>0</v>
      </c>
      <c r="CC44" s="71">
        <f>1-(CC31*(CC31+1))/(Assumptions!$C$27*(Assumptions!$C$27+1))</f>
        <v>0</v>
      </c>
      <c r="CD44" s="50" t="str">
        <f t="shared" si="19"/>
        <v>Nov</v>
      </c>
      <c r="CE44" s="71">
        <f>1-(CE31*(CE31+1))/(Assumptions!$C$27*(Assumptions!$C$27+1))</f>
        <v>0.99836065573770494</v>
      </c>
      <c r="CF44" s="71">
        <f>1-(CF31*(CF31+1))/(Assumptions!$C$27*(Assumptions!$C$27+1))</f>
        <v>0.94262295081967218</v>
      </c>
      <c r="CG44" s="71">
        <f>1-(CG31*(CG31+1))/(Assumptions!$C$27*(Assumptions!$C$27+1))</f>
        <v>0.80819672131147535</v>
      </c>
      <c r="CH44" s="71">
        <f>1-(CH31*(CH31+1))/(Assumptions!$C$27*(Assumptions!$C$27+1))</f>
        <v>0.59508196721311468</v>
      </c>
      <c r="CI44" s="71">
        <f>1-(CI31*(CI31+1))/(Assumptions!$C$27*(Assumptions!$C$27+1))</f>
        <v>0.30327868852459017</v>
      </c>
      <c r="CJ44" s="71">
        <f>1-(CJ31*(CJ31+1))/(Assumptions!$C$27*(Assumptions!$C$27+1))</f>
        <v>0</v>
      </c>
      <c r="CK44" s="71">
        <f>1-(CK31*(CK31+1))/(Assumptions!$C$27*(Assumptions!$C$27+1))</f>
        <v>0</v>
      </c>
      <c r="CL44" s="71">
        <f>1-(CL31*(CL31+1))/(Assumptions!$C$27*(Assumptions!$C$27+1))</f>
        <v>0</v>
      </c>
    </row>
    <row r="45" spans="1:90" ht="13.7" customHeight="1">
      <c r="A45" s="50" t="str">
        <f t="shared" si="10"/>
        <v>Dec</v>
      </c>
      <c r="B45" s="70">
        <f>1-(B32*(B32+1))/(Assumptions!$C$27*(Assumptions!$C$27+1))</f>
        <v>0.99945355191256835</v>
      </c>
      <c r="C45" s="70">
        <f>1-(C32*(C32+1))/(Assumptions!$C$27*(Assumptions!$C$27+1))</f>
        <v>0.95027322404371584</v>
      </c>
      <c r="D45" s="70">
        <f>1-(D32*(D32+1))/(Assumptions!$C$27*(Assumptions!$C$27+1))</f>
        <v>0.82240437158469948</v>
      </c>
      <c r="E45" s="70">
        <f>1-(E32*(E32+1))/(Assumptions!$C$27*(Assumptions!$C$27+1))</f>
        <v>0.61584699453551917</v>
      </c>
      <c r="F45" s="70">
        <f>1-(F32*(F32+1))/(Assumptions!$C$27*(Assumptions!$C$27+1))</f>
        <v>0.3306010928961749</v>
      </c>
      <c r="G45" s="70">
        <f>1-(G32*(G32+1))/(Assumptions!$C$27*(Assumptions!$C$27+1))</f>
        <v>0</v>
      </c>
      <c r="H45" s="70">
        <f>1-(H32*(H32+1))/(Assumptions!$C$27*(Assumptions!$C$27+1))</f>
        <v>0</v>
      </c>
      <c r="I45" s="70">
        <f>1-(I32*(I32+1))/(Assumptions!$C$27*(Assumptions!$C$27+1))</f>
        <v>0</v>
      </c>
      <c r="J45" s="68" t="str">
        <f t="shared" si="11"/>
        <v>Dec</v>
      </c>
      <c r="K45" s="70">
        <f>1-(K32*(K32+1))/(Assumptions!$C$27*(Assumptions!$C$27+1))</f>
        <v>0.99945355191256835</v>
      </c>
      <c r="L45" s="71">
        <f>1-(L32*(L32+1))/(Assumptions!$C$27*(Assumptions!$C$27+1))</f>
        <v>0.95027322404371584</v>
      </c>
      <c r="M45" s="71">
        <f>1-(M32*(M32+1))/(Assumptions!$C$27*(Assumptions!$C$27+1))</f>
        <v>0.82240437158469948</v>
      </c>
      <c r="N45" s="71">
        <f>1-(N32*(N32+1))/(Assumptions!$C$27*(Assumptions!$C$27+1))</f>
        <v>0.61584699453551917</v>
      </c>
      <c r="O45" s="71">
        <f>1-(O32*(O32+1))/(Assumptions!$C$27*(Assumptions!$C$27+1))</f>
        <v>0.3306010928961749</v>
      </c>
      <c r="P45" s="71">
        <f>1-(P32*(P32+1))/(Assumptions!$C$27*(Assumptions!$C$27+1))</f>
        <v>0</v>
      </c>
      <c r="Q45" s="71">
        <f>1-(Q32*(Q32+1))/(Assumptions!$C$27*(Assumptions!$C$27+1))</f>
        <v>0</v>
      </c>
      <c r="R45" s="71">
        <f>1-(R32*(R32+1))/(Assumptions!$C$27*(Assumptions!$C$27+1))</f>
        <v>0</v>
      </c>
      <c r="S45" s="50" t="str">
        <f t="shared" si="12"/>
        <v>Dec</v>
      </c>
      <c r="T45" s="71">
        <f>1-(T32*(T32+1))/(Assumptions!$C$27*(Assumptions!$C$27+1))</f>
        <v>0.99945355191256835</v>
      </c>
      <c r="U45" s="71">
        <f>1-(U32*(U32+1))/(Assumptions!$C$27*(Assumptions!$C$27+1))</f>
        <v>0.95027322404371584</v>
      </c>
      <c r="V45" s="71">
        <f>1-(V32*(V32+1))/(Assumptions!$C$27*(Assumptions!$C$27+1))</f>
        <v>0.82240437158469948</v>
      </c>
      <c r="W45" s="71">
        <f>1-(W32*(W32+1))/(Assumptions!$C$27*(Assumptions!$C$27+1))</f>
        <v>0.61584699453551917</v>
      </c>
      <c r="X45" s="71">
        <f>1-(X32*(X32+1))/(Assumptions!$C$27*(Assumptions!$C$27+1))</f>
        <v>0.3306010928961749</v>
      </c>
      <c r="Y45" s="71">
        <f>1-(Y32*(Y32+1))/(Assumptions!$C$27*(Assumptions!$C$27+1))</f>
        <v>0</v>
      </c>
      <c r="Z45" s="71">
        <f>1-(Z32*(Z32+1))/(Assumptions!$C$27*(Assumptions!$C$27+1))</f>
        <v>0</v>
      </c>
      <c r="AA45" s="71">
        <f>1-(AA32*(AA32+1))/(Assumptions!$C$27*(Assumptions!$C$27+1))</f>
        <v>0</v>
      </c>
      <c r="AB45" s="50" t="str">
        <f t="shared" si="13"/>
        <v>Dec</v>
      </c>
      <c r="AC45" s="71">
        <f>1-(AC32*(AC32+1))/(Assumptions!$C$27*(Assumptions!$C$27+1))</f>
        <v>0.99945355191256835</v>
      </c>
      <c r="AD45" s="71">
        <f>1-(AD32*(AD32+1))/(Assumptions!$C$27*(Assumptions!$C$27+1))</f>
        <v>0.95027322404371584</v>
      </c>
      <c r="AE45" s="71">
        <f>1-(AE32*(AE32+1))/(Assumptions!$C$27*(Assumptions!$C$27+1))</f>
        <v>0.82240437158469948</v>
      </c>
      <c r="AF45" s="71">
        <f>1-(AF32*(AF32+1))/(Assumptions!$C$27*(Assumptions!$C$27+1))</f>
        <v>0.61584699453551917</v>
      </c>
      <c r="AG45" s="71">
        <f>1-(AG32*(AG32+1))/(Assumptions!$C$27*(Assumptions!$C$27+1))</f>
        <v>0.3306010928961749</v>
      </c>
      <c r="AH45" s="71">
        <f>1-(AH32*(AH32+1))/(Assumptions!$C$27*(Assumptions!$C$27+1))</f>
        <v>0</v>
      </c>
      <c r="AI45" s="71">
        <f>1-(AI32*(AI32+1))/(Assumptions!$C$27*(Assumptions!$C$27+1))</f>
        <v>0</v>
      </c>
      <c r="AJ45" s="71">
        <f>1-(AJ32*(AJ32+1))/(Assumptions!$C$27*(Assumptions!$C$27+1))</f>
        <v>0</v>
      </c>
      <c r="AK45" s="50" t="str">
        <f t="shared" si="14"/>
        <v>Dec</v>
      </c>
      <c r="AL45" s="71">
        <f>1-(AL32*(AL32+1))/(Assumptions!$C$27*(Assumptions!$C$27+1))</f>
        <v>0.99945355191256835</v>
      </c>
      <c r="AM45" s="71">
        <f>1-(AM32*(AM32+1))/(Assumptions!$C$27*(Assumptions!$C$27+1))</f>
        <v>0.95027322404371584</v>
      </c>
      <c r="AN45" s="71">
        <f>1-(AN32*(AN32+1))/(Assumptions!$C$27*(Assumptions!$C$27+1))</f>
        <v>0.82240437158469948</v>
      </c>
      <c r="AO45" s="71">
        <f>1-(AO32*(AO32+1))/(Assumptions!$C$27*(Assumptions!$C$27+1))</f>
        <v>0.61584699453551917</v>
      </c>
      <c r="AP45" s="71">
        <f>1-(AP32*(AP32+1))/(Assumptions!$C$27*(Assumptions!$C$27+1))</f>
        <v>0.3306010928961749</v>
      </c>
      <c r="AQ45" s="71">
        <f>1-(AQ32*(AQ32+1))/(Assumptions!$C$27*(Assumptions!$C$27+1))</f>
        <v>0</v>
      </c>
      <c r="AR45" s="71">
        <f>1-(AR32*(AR32+1))/(Assumptions!$C$27*(Assumptions!$C$27+1))</f>
        <v>0</v>
      </c>
      <c r="AS45" s="71">
        <f>1-(AS32*(AS32+1))/(Assumptions!$C$27*(Assumptions!$C$27+1))</f>
        <v>0</v>
      </c>
      <c r="AT45" s="50" t="str">
        <f t="shared" si="15"/>
        <v>Dec</v>
      </c>
      <c r="AU45" s="71">
        <f>1-(AU32*(AU32+1))/(Assumptions!$C$27*(Assumptions!$C$27+1))</f>
        <v>0.99945355191256835</v>
      </c>
      <c r="AV45" s="71">
        <f>1-(AV32*(AV32+1))/(Assumptions!$C$27*(Assumptions!$C$27+1))</f>
        <v>0.95027322404371584</v>
      </c>
      <c r="AW45" s="71">
        <f>1-(AW32*(AW32+1))/(Assumptions!$C$27*(Assumptions!$C$27+1))</f>
        <v>0.82240437158469948</v>
      </c>
      <c r="AX45" s="71">
        <f>1-(AX32*(AX32+1))/(Assumptions!$C$27*(Assumptions!$C$27+1))</f>
        <v>0.61584699453551917</v>
      </c>
      <c r="AY45" s="71">
        <f>1-(AY32*(AY32+1))/(Assumptions!$C$27*(Assumptions!$C$27+1))</f>
        <v>0.3306010928961749</v>
      </c>
      <c r="AZ45" s="71">
        <f>1-(AZ32*(AZ32+1))/(Assumptions!$C$27*(Assumptions!$C$27+1))</f>
        <v>0</v>
      </c>
      <c r="BA45" s="71">
        <f>1-(BA32*(BA32+1))/(Assumptions!$C$27*(Assumptions!$C$27+1))</f>
        <v>0</v>
      </c>
      <c r="BB45" s="71">
        <f>1-(BB32*(BB32+1))/(Assumptions!$C$27*(Assumptions!$C$27+1))</f>
        <v>0</v>
      </c>
      <c r="BC45" s="50" t="str">
        <f t="shared" si="16"/>
        <v>Dec</v>
      </c>
      <c r="BD45" s="71">
        <f>1-(BD32*(BD32+1))/(Assumptions!$C$27*(Assumptions!$C$27+1))</f>
        <v>0.99945355191256835</v>
      </c>
      <c r="BE45" s="71">
        <f>1-(BE32*(BE32+1))/(Assumptions!$C$27*(Assumptions!$C$27+1))</f>
        <v>0.95027322404371584</v>
      </c>
      <c r="BF45" s="71">
        <f>1-(BF32*(BF32+1))/(Assumptions!$C$27*(Assumptions!$C$27+1))</f>
        <v>0.82240437158469948</v>
      </c>
      <c r="BG45" s="71">
        <f>1-(BG32*(BG32+1))/(Assumptions!$C$27*(Assumptions!$C$27+1))</f>
        <v>0.61584699453551917</v>
      </c>
      <c r="BH45" s="71">
        <f>1-(BH32*(BH32+1))/(Assumptions!$C$27*(Assumptions!$C$27+1))</f>
        <v>0.3306010928961749</v>
      </c>
      <c r="BI45" s="71">
        <f>1-(BI32*(BI32+1))/(Assumptions!$C$27*(Assumptions!$C$27+1))</f>
        <v>0</v>
      </c>
      <c r="BJ45" s="71">
        <f>1-(BJ32*(BJ32+1))/(Assumptions!$C$27*(Assumptions!$C$27+1))</f>
        <v>0</v>
      </c>
      <c r="BK45" s="71">
        <f>1-(BK32*(BK32+1))/(Assumptions!$C$27*(Assumptions!$C$27+1))</f>
        <v>0</v>
      </c>
      <c r="BL45" s="50" t="str">
        <f t="shared" si="17"/>
        <v>Dec</v>
      </c>
      <c r="BM45" s="71">
        <f>1-(BM32*(BM32+1))/(Assumptions!$C$27*(Assumptions!$C$27+1))</f>
        <v>0.99945355191256835</v>
      </c>
      <c r="BN45" s="71">
        <f>1-(BN32*(BN32+1))/(Assumptions!$C$27*(Assumptions!$C$27+1))</f>
        <v>0.95027322404371584</v>
      </c>
      <c r="BO45" s="71">
        <f>1-(BO32*(BO32+1))/(Assumptions!$C$27*(Assumptions!$C$27+1))</f>
        <v>0.82240437158469948</v>
      </c>
      <c r="BP45" s="71">
        <f>1-(BP32*(BP32+1))/(Assumptions!$C$27*(Assumptions!$C$27+1))</f>
        <v>0.61584699453551917</v>
      </c>
      <c r="BQ45" s="71">
        <f>1-(BQ32*(BQ32+1))/(Assumptions!$C$27*(Assumptions!$C$27+1))</f>
        <v>0.3306010928961749</v>
      </c>
      <c r="BR45" s="71">
        <f>1-(BR32*(BR32+1))/(Assumptions!$C$27*(Assumptions!$C$27+1))</f>
        <v>0</v>
      </c>
      <c r="BS45" s="71">
        <f>1-(BS32*(BS32+1))/(Assumptions!$C$27*(Assumptions!$C$27+1))</f>
        <v>0</v>
      </c>
      <c r="BT45" s="71">
        <f>1-(BT32*(BT32+1))/(Assumptions!$C$27*(Assumptions!$C$27+1))</f>
        <v>0</v>
      </c>
      <c r="BU45" s="50" t="str">
        <f t="shared" si="18"/>
        <v>Dec</v>
      </c>
      <c r="BV45" s="71">
        <f>1-(BV32*(BV32+1))/(Assumptions!$C$27*(Assumptions!$C$27+1))</f>
        <v>0.99945355191256835</v>
      </c>
      <c r="BW45" s="71">
        <f>1-(BW32*(BW32+1))/(Assumptions!$C$27*(Assumptions!$C$27+1))</f>
        <v>0.95027322404371584</v>
      </c>
      <c r="BX45" s="71">
        <f>1-(BX32*(BX32+1))/(Assumptions!$C$27*(Assumptions!$C$27+1))</f>
        <v>0.82240437158469948</v>
      </c>
      <c r="BY45" s="71">
        <f>1-(BY32*(BY32+1))/(Assumptions!$C$27*(Assumptions!$C$27+1))</f>
        <v>0.61584699453551917</v>
      </c>
      <c r="BZ45" s="71">
        <f>1-(BZ32*(BZ32+1))/(Assumptions!$C$27*(Assumptions!$C$27+1))</f>
        <v>0.3306010928961749</v>
      </c>
      <c r="CA45" s="71">
        <f>1-(CA32*(CA32+1))/(Assumptions!$C$27*(Assumptions!$C$27+1))</f>
        <v>0</v>
      </c>
      <c r="CB45" s="71">
        <f>1-(CB32*(CB32+1))/(Assumptions!$C$27*(Assumptions!$C$27+1))</f>
        <v>0</v>
      </c>
      <c r="CC45" s="71">
        <f>1-(CC32*(CC32+1))/(Assumptions!$C$27*(Assumptions!$C$27+1))</f>
        <v>0</v>
      </c>
      <c r="CD45" s="50" t="str">
        <f t="shared" si="19"/>
        <v>Dec</v>
      </c>
      <c r="CE45" s="71">
        <f>1-(CE32*(CE32+1))/(Assumptions!$C$27*(Assumptions!$C$27+1))</f>
        <v>0.99945355191256835</v>
      </c>
      <c r="CF45" s="71">
        <f>1-(CF32*(CF32+1))/(Assumptions!$C$27*(Assumptions!$C$27+1))</f>
        <v>0.95027322404371584</v>
      </c>
      <c r="CG45" s="71">
        <f>1-(CG32*(CG32+1))/(Assumptions!$C$27*(Assumptions!$C$27+1))</f>
        <v>0.82240437158469948</v>
      </c>
      <c r="CH45" s="71">
        <f>1-(CH32*(CH32+1))/(Assumptions!$C$27*(Assumptions!$C$27+1))</f>
        <v>0.61584699453551917</v>
      </c>
      <c r="CI45" s="71">
        <f>1-(CI32*(CI32+1))/(Assumptions!$C$27*(Assumptions!$C$27+1))</f>
        <v>0.3306010928961749</v>
      </c>
      <c r="CJ45" s="71">
        <f>1-(CJ32*(CJ32+1))/(Assumptions!$C$27*(Assumptions!$C$27+1))</f>
        <v>0</v>
      </c>
      <c r="CK45" s="71">
        <f>1-(CK32*(CK32+1))/(Assumptions!$C$27*(Assumptions!$C$27+1))</f>
        <v>0</v>
      </c>
      <c r="CL45" s="71">
        <f>1-(CL32*(CL32+1))/(Assumptions!$C$27*(Assumptions!$C$27+1))</f>
        <v>0</v>
      </c>
    </row>
    <row r="46" spans="1:90" ht="15.95" customHeight="1">
      <c r="A46" s="45"/>
      <c r="B46" s="44" t="s">
        <v>37</v>
      </c>
      <c r="C46" s="44" t="s">
        <v>38</v>
      </c>
      <c r="D46" s="44" t="s">
        <v>39</v>
      </c>
      <c r="E46" s="44" t="s">
        <v>40</v>
      </c>
      <c r="F46" s="44" t="s">
        <v>41</v>
      </c>
      <c r="G46" s="44" t="s">
        <v>42</v>
      </c>
      <c r="H46" s="44" t="s">
        <v>43</v>
      </c>
      <c r="I46" s="44" t="s">
        <v>44</v>
      </c>
      <c r="J46" s="72"/>
      <c r="K46" s="44" t="s">
        <v>38</v>
      </c>
      <c r="L46" s="64" t="s">
        <v>39</v>
      </c>
      <c r="M46" s="64" t="s">
        <v>40</v>
      </c>
      <c r="N46" s="64" t="s">
        <v>41</v>
      </c>
      <c r="O46" s="64" t="s">
        <v>42</v>
      </c>
      <c r="P46" s="64" t="s">
        <v>43</v>
      </c>
      <c r="Q46" s="64" t="s">
        <v>44</v>
      </c>
      <c r="R46" s="64" t="s">
        <v>45</v>
      </c>
      <c r="S46" s="45"/>
      <c r="T46" s="64" t="s">
        <v>39</v>
      </c>
      <c r="U46" s="64" t="s">
        <v>40</v>
      </c>
      <c r="V46" s="64" t="s">
        <v>41</v>
      </c>
      <c r="W46" s="64" t="s">
        <v>42</v>
      </c>
      <c r="X46" s="64" t="s">
        <v>43</v>
      </c>
      <c r="Y46" s="64" t="s">
        <v>44</v>
      </c>
      <c r="Z46" s="64" t="s">
        <v>45</v>
      </c>
      <c r="AA46" s="64" t="s">
        <v>46</v>
      </c>
      <c r="AB46" s="45"/>
      <c r="AC46" s="64" t="s">
        <v>40</v>
      </c>
      <c r="AD46" s="64" t="s">
        <v>41</v>
      </c>
      <c r="AE46" s="64" t="s">
        <v>42</v>
      </c>
      <c r="AF46" s="64" t="s">
        <v>43</v>
      </c>
      <c r="AG46" s="64" t="s">
        <v>44</v>
      </c>
      <c r="AH46" s="64" t="s">
        <v>45</v>
      </c>
      <c r="AI46" s="64" t="s">
        <v>46</v>
      </c>
      <c r="AJ46" s="64" t="s">
        <v>81</v>
      </c>
      <c r="AK46" s="45"/>
      <c r="AL46" s="64" t="s">
        <v>41</v>
      </c>
      <c r="AM46" s="64" t="s">
        <v>42</v>
      </c>
      <c r="AN46" s="64" t="s">
        <v>43</v>
      </c>
      <c r="AO46" s="64" t="s">
        <v>44</v>
      </c>
      <c r="AP46" s="64" t="s">
        <v>45</v>
      </c>
      <c r="AQ46" s="64" t="s">
        <v>46</v>
      </c>
      <c r="AR46" s="64" t="s">
        <v>81</v>
      </c>
      <c r="AS46" s="64" t="s">
        <v>82</v>
      </c>
      <c r="AT46" s="45"/>
      <c r="AU46" s="64" t="s">
        <v>42</v>
      </c>
      <c r="AV46" s="64" t="s">
        <v>43</v>
      </c>
      <c r="AW46" s="64" t="s">
        <v>44</v>
      </c>
      <c r="AX46" s="64" t="s">
        <v>45</v>
      </c>
      <c r="AY46" s="64" t="s">
        <v>46</v>
      </c>
      <c r="AZ46" s="64" t="s">
        <v>81</v>
      </c>
      <c r="BA46" s="64" t="s">
        <v>82</v>
      </c>
      <c r="BB46" s="64" t="s">
        <v>83</v>
      </c>
      <c r="BC46" s="45"/>
      <c r="BD46" s="64" t="s">
        <v>43</v>
      </c>
      <c r="BE46" s="64" t="s">
        <v>44</v>
      </c>
      <c r="BF46" s="64" t="s">
        <v>45</v>
      </c>
      <c r="BG46" s="64" t="s">
        <v>46</v>
      </c>
      <c r="BH46" s="64" t="s">
        <v>81</v>
      </c>
      <c r="BI46" s="64" t="s">
        <v>82</v>
      </c>
      <c r="BJ46" s="64" t="s">
        <v>83</v>
      </c>
      <c r="BK46" s="64" t="s">
        <v>84</v>
      </c>
      <c r="BL46" s="45"/>
      <c r="BM46" s="64" t="s">
        <v>44</v>
      </c>
      <c r="BN46" s="64" t="s">
        <v>45</v>
      </c>
      <c r="BO46" s="64" t="s">
        <v>46</v>
      </c>
      <c r="BP46" s="64" t="s">
        <v>81</v>
      </c>
      <c r="BQ46" s="64" t="s">
        <v>82</v>
      </c>
      <c r="BR46" s="64" t="s">
        <v>83</v>
      </c>
      <c r="BS46" s="64" t="s">
        <v>84</v>
      </c>
      <c r="BT46" s="64" t="s">
        <v>85</v>
      </c>
      <c r="BU46" s="45"/>
      <c r="BV46" s="64" t="s">
        <v>45</v>
      </c>
      <c r="BW46" s="64" t="s">
        <v>46</v>
      </c>
      <c r="BX46" s="64" t="s">
        <v>81</v>
      </c>
      <c r="BY46" s="64" t="s">
        <v>82</v>
      </c>
      <c r="BZ46" s="64" t="s">
        <v>83</v>
      </c>
      <c r="CA46" s="64" t="s">
        <v>84</v>
      </c>
      <c r="CB46" s="64" t="s">
        <v>85</v>
      </c>
      <c r="CC46" s="64" t="s">
        <v>86</v>
      </c>
      <c r="CD46" s="45"/>
      <c r="CE46" s="64" t="s">
        <v>46</v>
      </c>
      <c r="CF46" s="64" t="s">
        <v>81</v>
      </c>
      <c r="CG46" s="64" t="s">
        <v>82</v>
      </c>
      <c r="CH46" s="64" t="s">
        <v>83</v>
      </c>
      <c r="CI46" s="64" t="s">
        <v>84</v>
      </c>
      <c r="CJ46" s="64" t="s">
        <v>85</v>
      </c>
      <c r="CK46" s="64" t="s">
        <v>86</v>
      </c>
      <c r="CL46" s="64" t="s">
        <v>87</v>
      </c>
    </row>
    <row r="47" spans="1:90" ht="13.7" customHeight="1">
      <c r="A47" s="50" t="str">
        <f t="shared" ref="A47:A58" si="20">A34</f>
        <v>Jan</v>
      </c>
      <c r="B47" s="41">
        <f t="shared" ref="B47:B58" si="21">ROUND(B34*B8,0)</f>
        <v>933</v>
      </c>
      <c r="C47" s="41">
        <f t="shared" ref="C47:C58" si="22">ROUND(C34*B8,0)</f>
        <v>815</v>
      </c>
      <c r="D47" s="41">
        <f>ROUND(D34*B8,0)</f>
        <v>620</v>
      </c>
      <c r="E47" s="41">
        <f t="shared" ref="E47:E58" si="23">ROUND(E34*B8,0)</f>
        <v>348</v>
      </c>
      <c r="F47" s="41">
        <f t="shared" ref="F47:F58" si="24">ROUND(F34*B8,0)</f>
        <v>0</v>
      </c>
      <c r="G47" s="41">
        <f t="shared" ref="G47:G58" si="25">ROUND(G34*B8,0)</f>
        <v>0</v>
      </c>
      <c r="H47" s="41">
        <f t="shared" ref="H47:H58" si="26">ROUND(H34*B8,0)</f>
        <v>0</v>
      </c>
      <c r="I47" s="41">
        <f t="shared" ref="I47:I58" si="27">ROUND(I34*B8,0)</f>
        <v>0</v>
      </c>
      <c r="J47" s="68" t="str">
        <f t="shared" ref="J47:J58" si="28">J34</f>
        <v>Jan</v>
      </c>
      <c r="K47" s="41">
        <f t="shared" ref="K47:K58" si="29">ROUND(K34*K8,0)</f>
        <v>933</v>
      </c>
      <c r="L47" s="69">
        <f t="shared" ref="L47:L58" si="30">ROUND(L34*K8,0)</f>
        <v>815</v>
      </c>
      <c r="M47" s="69">
        <f>ROUND(M34*K8,0)</f>
        <v>620</v>
      </c>
      <c r="N47" s="69">
        <f t="shared" ref="N47:N58" si="31">ROUND(N34*K8,0)</f>
        <v>348</v>
      </c>
      <c r="O47" s="69">
        <f t="shared" ref="O47:O58" si="32">ROUND(O34*K8,0)</f>
        <v>0</v>
      </c>
      <c r="P47" s="69">
        <f t="shared" ref="P47:P58" si="33">ROUND(P34*K8,0)</f>
        <v>0</v>
      </c>
      <c r="Q47" s="69">
        <f t="shared" ref="Q47:Q58" si="34">ROUND(Q34*K8,0)</f>
        <v>0</v>
      </c>
      <c r="R47" s="69">
        <f t="shared" ref="R47:R58" si="35">ROUND(R34*K8,0)</f>
        <v>0</v>
      </c>
      <c r="S47" s="50" t="str">
        <f t="shared" ref="S47:S58" si="36">S34</f>
        <v>Jan</v>
      </c>
      <c r="T47" s="69">
        <f t="shared" ref="T47:T58" si="37">ROUND(T34*T8,0)</f>
        <v>933</v>
      </c>
      <c r="U47" s="69">
        <f t="shared" ref="U47:U58" si="38">ROUND(U34*T8,0)</f>
        <v>815</v>
      </c>
      <c r="V47" s="69">
        <f>ROUND(V34*T8,0)</f>
        <v>620</v>
      </c>
      <c r="W47" s="69">
        <f t="shared" ref="W47:W58" si="39">ROUND(W34*T8,0)</f>
        <v>348</v>
      </c>
      <c r="X47" s="69">
        <f t="shared" ref="X47:X58" si="40">ROUND(X34*T8,0)</f>
        <v>0</v>
      </c>
      <c r="Y47" s="69">
        <f t="shared" ref="Y47:Y58" si="41">ROUND(Y34*T8,0)</f>
        <v>0</v>
      </c>
      <c r="Z47" s="69">
        <f t="shared" ref="Z47:Z58" si="42">ROUND(Z34*T8,0)</f>
        <v>0</v>
      </c>
      <c r="AA47" s="69">
        <f t="shared" ref="AA47:AA58" si="43">ROUND(AA34*T8,0)</f>
        <v>0</v>
      </c>
      <c r="AB47" s="50" t="str">
        <f t="shared" ref="AB47:AB58" si="44">AB34</f>
        <v>Jan</v>
      </c>
      <c r="AC47" s="69">
        <f t="shared" ref="AC47:AC58" si="45">ROUND(AC34*AC8,0)</f>
        <v>933</v>
      </c>
      <c r="AD47" s="69">
        <f t="shared" ref="AD47:AD58" si="46">ROUND(AD34*AC8,0)</f>
        <v>815</v>
      </c>
      <c r="AE47" s="69">
        <f>ROUND(AE34*AC8,0)</f>
        <v>620</v>
      </c>
      <c r="AF47" s="69">
        <f t="shared" ref="AF47:AF58" si="47">ROUND(AF34*AC8,0)</f>
        <v>348</v>
      </c>
      <c r="AG47" s="69">
        <f t="shared" ref="AG47:AG58" si="48">ROUND(AG34*AC8,0)</f>
        <v>0</v>
      </c>
      <c r="AH47" s="69">
        <f t="shared" ref="AH47:AH58" si="49">ROUND(AH34*AC8,0)</f>
        <v>0</v>
      </c>
      <c r="AI47" s="69">
        <f t="shared" ref="AI47:AI58" si="50">ROUND(AI34*AC8,0)</f>
        <v>0</v>
      </c>
      <c r="AJ47" s="69">
        <f t="shared" ref="AJ47:AJ58" si="51">ROUND(AJ34*AC8,0)</f>
        <v>0</v>
      </c>
      <c r="AK47" s="50" t="str">
        <f t="shared" ref="AK47:AK58" si="52">AK34</f>
        <v>Jan</v>
      </c>
      <c r="AL47" s="69">
        <f t="shared" ref="AL47:AL58" si="53">ROUND(AL34*AL8,0)</f>
        <v>933</v>
      </c>
      <c r="AM47" s="69">
        <f t="shared" ref="AM47:AM58" si="54">ROUND(AM34*AL8,0)</f>
        <v>815</v>
      </c>
      <c r="AN47" s="69">
        <f>ROUND(AN34*AL8,0)</f>
        <v>620</v>
      </c>
      <c r="AO47" s="69">
        <f t="shared" ref="AO47:AO58" si="55">ROUND(AO34*AL8,0)</f>
        <v>348</v>
      </c>
      <c r="AP47" s="69">
        <f t="shared" ref="AP47:AP58" si="56">ROUND(AP34*AL8,0)</f>
        <v>0</v>
      </c>
      <c r="AQ47" s="69">
        <f t="shared" ref="AQ47:AQ58" si="57">ROUND(AQ34*AL8,0)</f>
        <v>0</v>
      </c>
      <c r="AR47" s="69">
        <f t="shared" ref="AR47:AR58" si="58">ROUND(AR34*AL8,0)</f>
        <v>0</v>
      </c>
      <c r="AS47" s="69">
        <f t="shared" ref="AS47:AS58" si="59">ROUND(AS34*AL8,0)</f>
        <v>0</v>
      </c>
      <c r="AT47" s="50" t="str">
        <f t="shared" ref="AT47:AT58" si="60">AT34</f>
        <v>Jan</v>
      </c>
      <c r="AU47" s="69">
        <f t="shared" ref="AU47:AU58" si="61">ROUND(AU34*AU8,0)</f>
        <v>933</v>
      </c>
      <c r="AV47" s="69">
        <f t="shared" ref="AV47:AV58" si="62">ROUND(AV34*AU8,0)</f>
        <v>815</v>
      </c>
      <c r="AW47" s="69">
        <f>ROUND(AW34*AU8,0)</f>
        <v>620</v>
      </c>
      <c r="AX47" s="69">
        <f t="shared" ref="AX47:AX58" si="63">ROUND(AX34*AU8,0)</f>
        <v>348</v>
      </c>
      <c r="AY47" s="69">
        <f t="shared" ref="AY47:AY58" si="64">ROUND(AY34*AU8,0)</f>
        <v>0</v>
      </c>
      <c r="AZ47" s="69">
        <f t="shared" ref="AZ47:AZ58" si="65">ROUND(AZ34*AU8,0)</f>
        <v>0</v>
      </c>
      <c r="BA47" s="69">
        <f t="shared" ref="BA47:BA58" si="66">ROUND(BA34*AU8,0)</f>
        <v>0</v>
      </c>
      <c r="BB47" s="69">
        <f t="shared" ref="BB47:BB58" si="67">ROUND(BB34*AU8,0)</f>
        <v>0</v>
      </c>
      <c r="BC47" s="50" t="str">
        <f t="shared" ref="BC47:BC58" si="68">BC34</f>
        <v>Jan</v>
      </c>
      <c r="BD47" s="69">
        <f t="shared" ref="BD47:BD58" si="69">ROUND(BD34*BD8,0)</f>
        <v>933</v>
      </c>
      <c r="BE47" s="69">
        <f t="shared" ref="BE47:BE58" si="70">ROUND(BE34*BD8,0)</f>
        <v>815</v>
      </c>
      <c r="BF47" s="69">
        <f>ROUND(BF34*BD8,0)</f>
        <v>620</v>
      </c>
      <c r="BG47" s="69">
        <f t="shared" ref="BG47:BG58" si="71">ROUND(BG34*BD8,0)</f>
        <v>348</v>
      </c>
      <c r="BH47" s="69">
        <f t="shared" ref="BH47:BH58" si="72">ROUND(BH34*BD8,0)</f>
        <v>0</v>
      </c>
      <c r="BI47" s="69">
        <f t="shared" ref="BI47:BI58" si="73">ROUND(BI34*BD8,0)</f>
        <v>0</v>
      </c>
      <c r="BJ47" s="69">
        <f t="shared" ref="BJ47:BJ58" si="74">ROUND(BJ34*BD8,0)</f>
        <v>0</v>
      </c>
      <c r="BK47" s="69">
        <f t="shared" ref="BK47:BK58" si="75">ROUND(BK34*BD8,0)</f>
        <v>0</v>
      </c>
      <c r="BL47" s="50" t="str">
        <f t="shared" ref="BL47:BL58" si="76">BL34</f>
        <v>Jan</v>
      </c>
      <c r="BM47" s="69">
        <f t="shared" ref="BM47:BM58" si="77">ROUND(BM34*BM8,0)</f>
        <v>933</v>
      </c>
      <c r="BN47" s="69">
        <f t="shared" ref="BN47:BN58" si="78">ROUND(BN34*BM8,0)</f>
        <v>815</v>
      </c>
      <c r="BO47" s="69">
        <f>ROUND(BO34*BM8,0)</f>
        <v>620</v>
      </c>
      <c r="BP47" s="69">
        <f t="shared" ref="BP47:BP58" si="79">ROUND(BP34*BM8,0)</f>
        <v>348</v>
      </c>
      <c r="BQ47" s="69">
        <f t="shared" ref="BQ47:BQ58" si="80">ROUND(BQ34*BM8,0)</f>
        <v>0</v>
      </c>
      <c r="BR47" s="69">
        <f t="shared" ref="BR47:BR58" si="81">ROUND(BR34*BM8,0)</f>
        <v>0</v>
      </c>
      <c r="BS47" s="69">
        <f t="shared" ref="BS47:BS58" si="82">ROUND(BS34*BM8,0)</f>
        <v>0</v>
      </c>
      <c r="BT47" s="69">
        <f t="shared" ref="BT47:BT58" si="83">ROUND(BT34*BM8,0)</f>
        <v>0</v>
      </c>
      <c r="BU47" s="50" t="str">
        <f t="shared" ref="BU47:BU58" si="84">BU34</f>
        <v>Jan</v>
      </c>
      <c r="BV47" s="69">
        <f t="shared" ref="BV47:BV58" si="85">ROUND(BV34*BV8,0)</f>
        <v>933</v>
      </c>
      <c r="BW47" s="69">
        <f t="shared" ref="BW47:BW58" si="86">ROUND(BW34*BV8,0)</f>
        <v>815</v>
      </c>
      <c r="BX47" s="69">
        <f>ROUND(BX34*BV8,0)</f>
        <v>620</v>
      </c>
      <c r="BY47" s="69">
        <f t="shared" ref="BY47:BY58" si="87">ROUND(BY34*BV8,0)</f>
        <v>348</v>
      </c>
      <c r="BZ47" s="69">
        <f t="shared" ref="BZ47:BZ58" si="88">ROUND(BZ34*BV8,0)</f>
        <v>0</v>
      </c>
      <c r="CA47" s="69">
        <f t="shared" ref="CA47:CA58" si="89">ROUND(CA34*BV8,0)</f>
        <v>0</v>
      </c>
      <c r="CB47" s="69">
        <f t="shared" ref="CB47:CB58" si="90">ROUND(CB34*BV8,0)</f>
        <v>0</v>
      </c>
      <c r="CC47" s="69">
        <f t="shared" ref="CC47:CC58" si="91">ROUND(CC34*BV8,0)</f>
        <v>0</v>
      </c>
      <c r="CD47" s="50" t="str">
        <f t="shared" ref="CD47:CD58" si="92">CD34</f>
        <v>Jan</v>
      </c>
      <c r="CE47" s="69">
        <f t="shared" ref="CE47:CE58" si="93">ROUND(CE34*CE8,0)</f>
        <v>933</v>
      </c>
      <c r="CF47" s="69">
        <f t="shared" ref="CF47:CF58" si="94">ROUND(CF34*CE8,0)</f>
        <v>815</v>
      </c>
      <c r="CG47" s="69">
        <f>ROUND(CG34*CE8,0)</f>
        <v>620</v>
      </c>
      <c r="CH47" s="69">
        <f t="shared" ref="CH47:CH58" si="95">ROUND(CH34*CE8,0)</f>
        <v>348</v>
      </c>
      <c r="CI47" s="69">
        <f t="shared" ref="CI47:CI58" si="96">ROUND(CI34*CE8,0)</f>
        <v>0</v>
      </c>
      <c r="CJ47" s="69">
        <f t="shared" ref="CJ47:CJ58" si="97">ROUND(CJ34*CE8,0)</f>
        <v>0</v>
      </c>
      <c r="CK47" s="69">
        <f t="shared" ref="CK47:CK58" si="98">ROUND(CK34*CE8,0)</f>
        <v>0</v>
      </c>
      <c r="CL47" s="69">
        <f t="shared" ref="CL47:CL58" si="99">ROUND(CL34*CE8,0)</f>
        <v>0</v>
      </c>
    </row>
    <row r="48" spans="1:90" ht="13.7" customHeight="1">
      <c r="A48" s="50" t="str">
        <f t="shared" si="20"/>
        <v>Feb</v>
      </c>
      <c r="B48" s="41">
        <f t="shared" si="21"/>
        <v>940</v>
      </c>
      <c r="C48" s="41">
        <f t="shared" si="22"/>
        <v>828</v>
      </c>
      <c r="D48" s="41">
        <f t="shared" ref="D48:D58" si="100">ROUND(D35*B$8,0)</f>
        <v>639</v>
      </c>
      <c r="E48" s="41">
        <f t="shared" si="23"/>
        <v>374</v>
      </c>
      <c r="F48" s="41">
        <f t="shared" si="24"/>
        <v>32</v>
      </c>
      <c r="G48" s="41">
        <f t="shared" si="25"/>
        <v>0</v>
      </c>
      <c r="H48" s="41">
        <f t="shared" si="26"/>
        <v>0</v>
      </c>
      <c r="I48" s="41">
        <f t="shared" si="27"/>
        <v>0</v>
      </c>
      <c r="J48" s="68" t="str">
        <f t="shared" si="28"/>
        <v>Feb</v>
      </c>
      <c r="K48" s="41">
        <f t="shared" si="29"/>
        <v>940</v>
      </c>
      <c r="L48" s="69">
        <f t="shared" si="30"/>
        <v>828</v>
      </c>
      <c r="M48" s="69">
        <f t="shared" ref="M48:M58" si="101">ROUND(M35*K$8,0)</f>
        <v>639</v>
      </c>
      <c r="N48" s="69">
        <f t="shared" si="31"/>
        <v>374</v>
      </c>
      <c r="O48" s="69">
        <f t="shared" si="32"/>
        <v>32</v>
      </c>
      <c r="P48" s="69">
        <f t="shared" si="33"/>
        <v>0</v>
      </c>
      <c r="Q48" s="69">
        <f t="shared" si="34"/>
        <v>0</v>
      </c>
      <c r="R48" s="69">
        <f t="shared" si="35"/>
        <v>0</v>
      </c>
      <c r="S48" s="50" t="str">
        <f t="shared" si="36"/>
        <v>Feb</v>
      </c>
      <c r="T48" s="69">
        <f t="shared" si="37"/>
        <v>940</v>
      </c>
      <c r="U48" s="69">
        <f t="shared" si="38"/>
        <v>828</v>
      </c>
      <c r="V48" s="69">
        <f t="shared" ref="V48:V58" si="102">ROUND(V35*T$8,0)</f>
        <v>639</v>
      </c>
      <c r="W48" s="69">
        <f t="shared" si="39"/>
        <v>374</v>
      </c>
      <c r="X48" s="69">
        <f t="shared" si="40"/>
        <v>32</v>
      </c>
      <c r="Y48" s="69">
        <f t="shared" si="41"/>
        <v>0</v>
      </c>
      <c r="Z48" s="69">
        <f t="shared" si="42"/>
        <v>0</v>
      </c>
      <c r="AA48" s="69">
        <f t="shared" si="43"/>
        <v>0</v>
      </c>
      <c r="AB48" s="50" t="str">
        <f t="shared" si="44"/>
        <v>Feb</v>
      </c>
      <c r="AC48" s="69">
        <f t="shared" si="45"/>
        <v>940</v>
      </c>
      <c r="AD48" s="69">
        <f t="shared" si="46"/>
        <v>828</v>
      </c>
      <c r="AE48" s="69">
        <f t="shared" ref="AE48:AE58" si="103">ROUND(AE35*AC$8,0)</f>
        <v>639</v>
      </c>
      <c r="AF48" s="69">
        <f t="shared" si="47"/>
        <v>374</v>
      </c>
      <c r="AG48" s="69">
        <f t="shared" si="48"/>
        <v>32</v>
      </c>
      <c r="AH48" s="69">
        <f t="shared" si="49"/>
        <v>0</v>
      </c>
      <c r="AI48" s="69">
        <f t="shared" si="50"/>
        <v>0</v>
      </c>
      <c r="AJ48" s="69">
        <f t="shared" si="51"/>
        <v>0</v>
      </c>
      <c r="AK48" s="50" t="str">
        <f t="shared" si="52"/>
        <v>Feb</v>
      </c>
      <c r="AL48" s="69">
        <f t="shared" si="53"/>
        <v>940</v>
      </c>
      <c r="AM48" s="69">
        <f t="shared" si="54"/>
        <v>828</v>
      </c>
      <c r="AN48" s="69">
        <f t="shared" ref="AN48:AN58" si="104">ROUND(AN35*AL$8,0)</f>
        <v>639</v>
      </c>
      <c r="AO48" s="69">
        <f t="shared" si="55"/>
        <v>374</v>
      </c>
      <c r="AP48" s="69">
        <f t="shared" si="56"/>
        <v>32</v>
      </c>
      <c r="AQ48" s="69">
        <f t="shared" si="57"/>
        <v>0</v>
      </c>
      <c r="AR48" s="69">
        <f t="shared" si="58"/>
        <v>0</v>
      </c>
      <c r="AS48" s="69">
        <f t="shared" si="59"/>
        <v>0</v>
      </c>
      <c r="AT48" s="50" t="str">
        <f t="shared" si="60"/>
        <v>Feb</v>
      </c>
      <c r="AU48" s="69">
        <f t="shared" si="61"/>
        <v>940</v>
      </c>
      <c r="AV48" s="69">
        <f t="shared" si="62"/>
        <v>828</v>
      </c>
      <c r="AW48" s="69">
        <f t="shared" ref="AW48:AW58" si="105">ROUND(AW35*AU$8,0)</f>
        <v>639</v>
      </c>
      <c r="AX48" s="69">
        <f t="shared" si="63"/>
        <v>374</v>
      </c>
      <c r="AY48" s="69">
        <f t="shared" si="64"/>
        <v>32</v>
      </c>
      <c r="AZ48" s="69">
        <f t="shared" si="65"/>
        <v>0</v>
      </c>
      <c r="BA48" s="69">
        <f t="shared" si="66"/>
        <v>0</v>
      </c>
      <c r="BB48" s="69">
        <f t="shared" si="67"/>
        <v>0</v>
      </c>
      <c r="BC48" s="50" t="str">
        <f t="shared" si="68"/>
        <v>Feb</v>
      </c>
      <c r="BD48" s="69">
        <f t="shared" si="69"/>
        <v>940</v>
      </c>
      <c r="BE48" s="69">
        <f t="shared" si="70"/>
        <v>828</v>
      </c>
      <c r="BF48" s="69">
        <f t="shared" ref="BF48:BF58" si="106">ROUND(BF35*BD$8,0)</f>
        <v>639</v>
      </c>
      <c r="BG48" s="69">
        <f t="shared" si="71"/>
        <v>374</v>
      </c>
      <c r="BH48" s="69">
        <f t="shared" si="72"/>
        <v>32</v>
      </c>
      <c r="BI48" s="69">
        <f t="shared" si="73"/>
        <v>0</v>
      </c>
      <c r="BJ48" s="69">
        <f t="shared" si="74"/>
        <v>0</v>
      </c>
      <c r="BK48" s="69">
        <f t="shared" si="75"/>
        <v>0</v>
      </c>
      <c r="BL48" s="50" t="str">
        <f t="shared" si="76"/>
        <v>Feb</v>
      </c>
      <c r="BM48" s="69">
        <f t="shared" si="77"/>
        <v>940</v>
      </c>
      <c r="BN48" s="69">
        <f t="shared" si="78"/>
        <v>828</v>
      </c>
      <c r="BO48" s="69">
        <f t="shared" ref="BO48:BO58" si="107">ROUND(BO35*BM$8,0)</f>
        <v>639</v>
      </c>
      <c r="BP48" s="69">
        <f t="shared" si="79"/>
        <v>374</v>
      </c>
      <c r="BQ48" s="69">
        <f t="shared" si="80"/>
        <v>32</v>
      </c>
      <c r="BR48" s="69">
        <f t="shared" si="81"/>
        <v>0</v>
      </c>
      <c r="BS48" s="69">
        <f t="shared" si="82"/>
        <v>0</v>
      </c>
      <c r="BT48" s="69">
        <f t="shared" si="83"/>
        <v>0</v>
      </c>
      <c r="BU48" s="50" t="str">
        <f t="shared" si="84"/>
        <v>Feb</v>
      </c>
      <c r="BV48" s="69">
        <f t="shared" si="85"/>
        <v>940</v>
      </c>
      <c r="BW48" s="69">
        <f t="shared" si="86"/>
        <v>828</v>
      </c>
      <c r="BX48" s="69">
        <f t="shared" ref="BX48:BX58" si="108">ROUND(BX35*BV$8,0)</f>
        <v>639</v>
      </c>
      <c r="BY48" s="69">
        <f t="shared" si="87"/>
        <v>374</v>
      </c>
      <c r="BZ48" s="69">
        <f t="shared" si="88"/>
        <v>32</v>
      </c>
      <c r="CA48" s="69">
        <f t="shared" si="89"/>
        <v>0</v>
      </c>
      <c r="CB48" s="69">
        <f t="shared" si="90"/>
        <v>0</v>
      </c>
      <c r="CC48" s="69">
        <f t="shared" si="91"/>
        <v>0</v>
      </c>
      <c r="CD48" s="50" t="str">
        <f t="shared" si="92"/>
        <v>Feb</v>
      </c>
      <c r="CE48" s="69">
        <f t="shared" si="93"/>
        <v>940</v>
      </c>
      <c r="CF48" s="69">
        <f t="shared" si="94"/>
        <v>828</v>
      </c>
      <c r="CG48" s="69">
        <f t="shared" ref="CG48:CG58" si="109">ROUND(CG35*CE$8,0)</f>
        <v>639</v>
      </c>
      <c r="CH48" s="69">
        <f t="shared" si="95"/>
        <v>374</v>
      </c>
      <c r="CI48" s="69">
        <f t="shared" si="96"/>
        <v>32</v>
      </c>
      <c r="CJ48" s="69">
        <f t="shared" si="97"/>
        <v>0</v>
      </c>
      <c r="CK48" s="69">
        <f t="shared" si="98"/>
        <v>0</v>
      </c>
      <c r="CL48" s="69">
        <f t="shared" si="99"/>
        <v>0</v>
      </c>
    </row>
    <row r="49" spans="1:90" ht="13.7" customHeight="1">
      <c r="A49" s="50" t="str">
        <f t="shared" si="20"/>
        <v>Mar</v>
      </c>
      <c r="B49" s="41">
        <f t="shared" si="21"/>
        <v>946</v>
      </c>
      <c r="C49" s="41">
        <f t="shared" si="22"/>
        <v>840</v>
      </c>
      <c r="D49" s="41">
        <f t="shared" si="100"/>
        <v>658</v>
      </c>
      <c r="E49" s="41">
        <f t="shared" si="23"/>
        <v>399</v>
      </c>
      <c r="F49" s="41">
        <f t="shared" si="24"/>
        <v>63</v>
      </c>
      <c r="G49" s="41">
        <f t="shared" si="25"/>
        <v>0</v>
      </c>
      <c r="H49" s="41">
        <f t="shared" si="26"/>
        <v>0</v>
      </c>
      <c r="I49" s="41">
        <f t="shared" si="27"/>
        <v>0</v>
      </c>
      <c r="J49" s="68" t="str">
        <f t="shared" si="28"/>
        <v>Mar</v>
      </c>
      <c r="K49" s="41">
        <f t="shared" si="29"/>
        <v>946</v>
      </c>
      <c r="L49" s="69">
        <f t="shared" si="30"/>
        <v>840</v>
      </c>
      <c r="M49" s="69">
        <f t="shared" si="101"/>
        <v>658</v>
      </c>
      <c r="N49" s="69">
        <f t="shared" si="31"/>
        <v>399</v>
      </c>
      <c r="O49" s="69">
        <f t="shared" si="32"/>
        <v>63</v>
      </c>
      <c r="P49" s="69">
        <f t="shared" si="33"/>
        <v>0</v>
      </c>
      <c r="Q49" s="69">
        <f t="shared" si="34"/>
        <v>0</v>
      </c>
      <c r="R49" s="69">
        <f t="shared" si="35"/>
        <v>0</v>
      </c>
      <c r="S49" s="50" t="str">
        <f t="shared" si="36"/>
        <v>Mar</v>
      </c>
      <c r="T49" s="69">
        <f t="shared" si="37"/>
        <v>946</v>
      </c>
      <c r="U49" s="69">
        <f t="shared" si="38"/>
        <v>840</v>
      </c>
      <c r="V49" s="69">
        <f t="shared" si="102"/>
        <v>658</v>
      </c>
      <c r="W49" s="69">
        <f t="shared" si="39"/>
        <v>399</v>
      </c>
      <c r="X49" s="69">
        <f t="shared" si="40"/>
        <v>63</v>
      </c>
      <c r="Y49" s="69">
        <f t="shared" si="41"/>
        <v>0</v>
      </c>
      <c r="Z49" s="69">
        <f t="shared" si="42"/>
        <v>0</v>
      </c>
      <c r="AA49" s="69">
        <f t="shared" si="43"/>
        <v>0</v>
      </c>
      <c r="AB49" s="50" t="str">
        <f t="shared" si="44"/>
        <v>Mar</v>
      </c>
      <c r="AC49" s="69">
        <f t="shared" si="45"/>
        <v>946</v>
      </c>
      <c r="AD49" s="69">
        <f t="shared" si="46"/>
        <v>840</v>
      </c>
      <c r="AE49" s="69">
        <f t="shared" si="103"/>
        <v>658</v>
      </c>
      <c r="AF49" s="69">
        <f t="shared" si="47"/>
        <v>399</v>
      </c>
      <c r="AG49" s="69">
        <f t="shared" si="48"/>
        <v>63</v>
      </c>
      <c r="AH49" s="69">
        <f t="shared" si="49"/>
        <v>0</v>
      </c>
      <c r="AI49" s="69">
        <f t="shared" si="50"/>
        <v>0</v>
      </c>
      <c r="AJ49" s="69">
        <f t="shared" si="51"/>
        <v>0</v>
      </c>
      <c r="AK49" s="50" t="str">
        <f t="shared" si="52"/>
        <v>Mar</v>
      </c>
      <c r="AL49" s="69">
        <f t="shared" si="53"/>
        <v>946</v>
      </c>
      <c r="AM49" s="69">
        <f t="shared" si="54"/>
        <v>840</v>
      </c>
      <c r="AN49" s="69">
        <f t="shared" si="104"/>
        <v>658</v>
      </c>
      <c r="AO49" s="69">
        <f t="shared" si="55"/>
        <v>399</v>
      </c>
      <c r="AP49" s="69">
        <f t="shared" si="56"/>
        <v>63</v>
      </c>
      <c r="AQ49" s="69">
        <f t="shared" si="57"/>
        <v>0</v>
      </c>
      <c r="AR49" s="69">
        <f t="shared" si="58"/>
        <v>0</v>
      </c>
      <c r="AS49" s="69">
        <f t="shared" si="59"/>
        <v>0</v>
      </c>
      <c r="AT49" s="50" t="str">
        <f t="shared" si="60"/>
        <v>Mar</v>
      </c>
      <c r="AU49" s="69">
        <f t="shared" si="61"/>
        <v>946</v>
      </c>
      <c r="AV49" s="69">
        <f t="shared" si="62"/>
        <v>840</v>
      </c>
      <c r="AW49" s="69">
        <f t="shared" si="105"/>
        <v>658</v>
      </c>
      <c r="AX49" s="69">
        <f t="shared" si="63"/>
        <v>399</v>
      </c>
      <c r="AY49" s="69">
        <f t="shared" si="64"/>
        <v>63</v>
      </c>
      <c r="AZ49" s="69">
        <f t="shared" si="65"/>
        <v>0</v>
      </c>
      <c r="BA49" s="69">
        <f t="shared" si="66"/>
        <v>0</v>
      </c>
      <c r="BB49" s="69">
        <f t="shared" si="67"/>
        <v>0</v>
      </c>
      <c r="BC49" s="50" t="str">
        <f t="shared" si="68"/>
        <v>Mar</v>
      </c>
      <c r="BD49" s="69">
        <f t="shared" si="69"/>
        <v>946</v>
      </c>
      <c r="BE49" s="69">
        <f t="shared" si="70"/>
        <v>840</v>
      </c>
      <c r="BF49" s="69">
        <f t="shared" si="106"/>
        <v>658</v>
      </c>
      <c r="BG49" s="69">
        <f t="shared" si="71"/>
        <v>399</v>
      </c>
      <c r="BH49" s="69">
        <f t="shared" si="72"/>
        <v>63</v>
      </c>
      <c r="BI49" s="69">
        <f t="shared" si="73"/>
        <v>0</v>
      </c>
      <c r="BJ49" s="69">
        <f t="shared" si="74"/>
        <v>0</v>
      </c>
      <c r="BK49" s="69">
        <f t="shared" si="75"/>
        <v>0</v>
      </c>
      <c r="BL49" s="50" t="str">
        <f t="shared" si="76"/>
        <v>Mar</v>
      </c>
      <c r="BM49" s="69">
        <f t="shared" si="77"/>
        <v>946</v>
      </c>
      <c r="BN49" s="69">
        <f t="shared" si="78"/>
        <v>840</v>
      </c>
      <c r="BO49" s="69">
        <f t="shared" si="107"/>
        <v>658</v>
      </c>
      <c r="BP49" s="69">
        <f t="shared" si="79"/>
        <v>399</v>
      </c>
      <c r="BQ49" s="69">
        <f t="shared" si="80"/>
        <v>63</v>
      </c>
      <c r="BR49" s="69">
        <f t="shared" si="81"/>
        <v>0</v>
      </c>
      <c r="BS49" s="69">
        <f t="shared" si="82"/>
        <v>0</v>
      </c>
      <c r="BT49" s="69">
        <f t="shared" si="83"/>
        <v>0</v>
      </c>
      <c r="BU49" s="50" t="str">
        <f t="shared" si="84"/>
        <v>Mar</v>
      </c>
      <c r="BV49" s="69">
        <f t="shared" si="85"/>
        <v>946</v>
      </c>
      <c r="BW49" s="69">
        <f t="shared" si="86"/>
        <v>840</v>
      </c>
      <c r="BX49" s="69">
        <f t="shared" si="108"/>
        <v>658</v>
      </c>
      <c r="BY49" s="69">
        <f t="shared" si="87"/>
        <v>399</v>
      </c>
      <c r="BZ49" s="69">
        <f t="shared" si="88"/>
        <v>63</v>
      </c>
      <c r="CA49" s="69">
        <f t="shared" si="89"/>
        <v>0</v>
      </c>
      <c r="CB49" s="69">
        <f t="shared" si="90"/>
        <v>0</v>
      </c>
      <c r="CC49" s="69">
        <f t="shared" si="91"/>
        <v>0</v>
      </c>
      <c r="CD49" s="50" t="str">
        <f t="shared" si="92"/>
        <v>Mar</v>
      </c>
      <c r="CE49" s="69">
        <f t="shared" si="93"/>
        <v>946</v>
      </c>
      <c r="CF49" s="69">
        <f t="shared" si="94"/>
        <v>840</v>
      </c>
      <c r="CG49" s="69">
        <f t="shared" si="109"/>
        <v>658</v>
      </c>
      <c r="CH49" s="69">
        <f t="shared" si="95"/>
        <v>399</v>
      </c>
      <c r="CI49" s="69">
        <f t="shared" si="96"/>
        <v>63</v>
      </c>
      <c r="CJ49" s="69">
        <f t="shared" si="97"/>
        <v>0</v>
      </c>
      <c r="CK49" s="69">
        <f t="shared" si="98"/>
        <v>0</v>
      </c>
      <c r="CL49" s="69">
        <f t="shared" si="99"/>
        <v>0</v>
      </c>
    </row>
    <row r="50" spans="1:90" ht="13.7" customHeight="1">
      <c r="A50" s="50" t="str">
        <f t="shared" si="20"/>
        <v>Apr</v>
      </c>
      <c r="B50" s="41">
        <f t="shared" si="21"/>
        <v>951</v>
      </c>
      <c r="C50" s="41">
        <f t="shared" si="22"/>
        <v>852</v>
      </c>
      <c r="D50" s="41">
        <f t="shared" si="100"/>
        <v>676</v>
      </c>
      <c r="E50" s="41">
        <f t="shared" si="23"/>
        <v>424</v>
      </c>
      <c r="F50" s="41">
        <f t="shared" si="24"/>
        <v>94</v>
      </c>
      <c r="G50" s="41">
        <f t="shared" si="25"/>
        <v>0</v>
      </c>
      <c r="H50" s="41">
        <f t="shared" si="26"/>
        <v>0</v>
      </c>
      <c r="I50" s="41">
        <f t="shared" si="27"/>
        <v>0</v>
      </c>
      <c r="J50" s="68" t="str">
        <f t="shared" si="28"/>
        <v>Apr</v>
      </c>
      <c r="K50" s="41">
        <f t="shared" si="29"/>
        <v>951</v>
      </c>
      <c r="L50" s="69">
        <f t="shared" si="30"/>
        <v>852</v>
      </c>
      <c r="M50" s="69">
        <f t="shared" si="101"/>
        <v>676</v>
      </c>
      <c r="N50" s="69">
        <f t="shared" si="31"/>
        <v>424</v>
      </c>
      <c r="O50" s="69">
        <f t="shared" si="32"/>
        <v>94</v>
      </c>
      <c r="P50" s="69">
        <f t="shared" si="33"/>
        <v>0</v>
      </c>
      <c r="Q50" s="69">
        <f t="shared" si="34"/>
        <v>0</v>
      </c>
      <c r="R50" s="69">
        <f t="shared" si="35"/>
        <v>0</v>
      </c>
      <c r="S50" s="50" t="str">
        <f t="shared" si="36"/>
        <v>Apr</v>
      </c>
      <c r="T50" s="69">
        <f t="shared" si="37"/>
        <v>951</v>
      </c>
      <c r="U50" s="69">
        <f t="shared" si="38"/>
        <v>852</v>
      </c>
      <c r="V50" s="69">
        <f t="shared" si="102"/>
        <v>676</v>
      </c>
      <c r="W50" s="69">
        <f t="shared" si="39"/>
        <v>424</v>
      </c>
      <c r="X50" s="69">
        <f t="shared" si="40"/>
        <v>94</v>
      </c>
      <c r="Y50" s="69">
        <f t="shared" si="41"/>
        <v>0</v>
      </c>
      <c r="Z50" s="69">
        <f t="shared" si="42"/>
        <v>0</v>
      </c>
      <c r="AA50" s="69">
        <f t="shared" si="43"/>
        <v>0</v>
      </c>
      <c r="AB50" s="50" t="str">
        <f t="shared" si="44"/>
        <v>Apr</v>
      </c>
      <c r="AC50" s="69">
        <f t="shared" si="45"/>
        <v>951</v>
      </c>
      <c r="AD50" s="69">
        <f t="shared" si="46"/>
        <v>852</v>
      </c>
      <c r="AE50" s="69">
        <f t="shared" si="103"/>
        <v>676</v>
      </c>
      <c r="AF50" s="69">
        <f t="shared" si="47"/>
        <v>424</v>
      </c>
      <c r="AG50" s="69">
        <f t="shared" si="48"/>
        <v>94</v>
      </c>
      <c r="AH50" s="69">
        <f t="shared" si="49"/>
        <v>0</v>
      </c>
      <c r="AI50" s="69">
        <f t="shared" si="50"/>
        <v>0</v>
      </c>
      <c r="AJ50" s="69">
        <f t="shared" si="51"/>
        <v>0</v>
      </c>
      <c r="AK50" s="50" t="str">
        <f t="shared" si="52"/>
        <v>Apr</v>
      </c>
      <c r="AL50" s="69">
        <f t="shared" si="53"/>
        <v>951</v>
      </c>
      <c r="AM50" s="69">
        <f t="shared" si="54"/>
        <v>852</v>
      </c>
      <c r="AN50" s="69">
        <f t="shared" si="104"/>
        <v>676</v>
      </c>
      <c r="AO50" s="69">
        <f t="shared" si="55"/>
        <v>424</v>
      </c>
      <c r="AP50" s="69">
        <f t="shared" si="56"/>
        <v>94</v>
      </c>
      <c r="AQ50" s="69">
        <f t="shared" si="57"/>
        <v>0</v>
      </c>
      <c r="AR50" s="69">
        <f t="shared" si="58"/>
        <v>0</v>
      </c>
      <c r="AS50" s="69">
        <f t="shared" si="59"/>
        <v>0</v>
      </c>
      <c r="AT50" s="50" t="str">
        <f t="shared" si="60"/>
        <v>Apr</v>
      </c>
      <c r="AU50" s="69">
        <f t="shared" si="61"/>
        <v>951</v>
      </c>
      <c r="AV50" s="69">
        <f t="shared" si="62"/>
        <v>852</v>
      </c>
      <c r="AW50" s="69">
        <f t="shared" si="105"/>
        <v>676</v>
      </c>
      <c r="AX50" s="69">
        <f t="shared" si="63"/>
        <v>424</v>
      </c>
      <c r="AY50" s="69">
        <f t="shared" si="64"/>
        <v>94</v>
      </c>
      <c r="AZ50" s="69">
        <f t="shared" si="65"/>
        <v>0</v>
      </c>
      <c r="BA50" s="69">
        <f t="shared" si="66"/>
        <v>0</v>
      </c>
      <c r="BB50" s="69">
        <f t="shared" si="67"/>
        <v>0</v>
      </c>
      <c r="BC50" s="50" t="str">
        <f t="shared" si="68"/>
        <v>Apr</v>
      </c>
      <c r="BD50" s="69">
        <f t="shared" si="69"/>
        <v>951</v>
      </c>
      <c r="BE50" s="69">
        <f t="shared" si="70"/>
        <v>852</v>
      </c>
      <c r="BF50" s="69">
        <f t="shared" si="106"/>
        <v>676</v>
      </c>
      <c r="BG50" s="69">
        <f t="shared" si="71"/>
        <v>424</v>
      </c>
      <c r="BH50" s="69">
        <f t="shared" si="72"/>
        <v>94</v>
      </c>
      <c r="BI50" s="69">
        <f t="shared" si="73"/>
        <v>0</v>
      </c>
      <c r="BJ50" s="69">
        <f t="shared" si="74"/>
        <v>0</v>
      </c>
      <c r="BK50" s="69">
        <f t="shared" si="75"/>
        <v>0</v>
      </c>
      <c r="BL50" s="50" t="str">
        <f t="shared" si="76"/>
        <v>Apr</v>
      </c>
      <c r="BM50" s="69">
        <f t="shared" si="77"/>
        <v>951</v>
      </c>
      <c r="BN50" s="69">
        <f t="shared" si="78"/>
        <v>852</v>
      </c>
      <c r="BO50" s="69">
        <f t="shared" si="107"/>
        <v>676</v>
      </c>
      <c r="BP50" s="69">
        <f t="shared" si="79"/>
        <v>424</v>
      </c>
      <c r="BQ50" s="69">
        <f t="shared" si="80"/>
        <v>94</v>
      </c>
      <c r="BR50" s="69">
        <f t="shared" si="81"/>
        <v>0</v>
      </c>
      <c r="BS50" s="69">
        <f t="shared" si="82"/>
        <v>0</v>
      </c>
      <c r="BT50" s="69">
        <f t="shared" si="83"/>
        <v>0</v>
      </c>
      <c r="BU50" s="50" t="str">
        <f t="shared" si="84"/>
        <v>Apr</v>
      </c>
      <c r="BV50" s="69">
        <f t="shared" si="85"/>
        <v>951</v>
      </c>
      <c r="BW50" s="69">
        <f t="shared" si="86"/>
        <v>852</v>
      </c>
      <c r="BX50" s="69">
        <f t="shared" si="108"/>
        <v>676</v>
      </c>
      <c r="BY50" s="69">
        <f t="shared" si="87"/>
        <v>424</v>
      </c>
      <c r="BZ50" s="69">
        <f t="shared" si="88"/>
        <v>94</v>
      </c>
      <c r="CA50" s="69">
        <f t="shared" si="89"/>
        <v>0</v>
      </c>
      <c r="CB50" s="69">
        <f t="shared" si="90"/>
        <v>0</v>
      </c>
      <c r="CC50" s="69">
        <f t="shared" si="91"/>
        <v>0</v>
      </c>
      <c r="CD50" s="50" t="str">
        <f t="shared" si="92"/>
        <v>Apr</v>
      </c>
      <c r="CE50" s="69">
        <f t="shared" si="93"/>
        <v>951</v>
      </c>
      <c r="CF50" s="69">
        <f t="shared" si="94"/>
        <v>852</v>
      </c>
      <c r="CG50" s="69">
        <f t="shared" si="109"/>
        <v>676</v>
      </c>
      <c r="CH50" s="69">
        <f t="shared" si="95"/>
        <v>424</v>
      </c>
      <c r="CI50" s="69">
        <f t="shared" si="96"/>
        <v>94</v>
      </c>
      <c r="CJ50" s="69">
        <f t="shared" si="97"/>
        <v>0</v>
      </c>
      <c r="CK50" s="69">
        <f t="shared" si="98"/>
        <v>0</v>
      </c>
      <c r="CL50" s="69">
        <f t="shared" si="99"/>
        <v>0</v>
      </c>
    </row>
    <row r="51" spans="1:90" ht="13.7" customHeight="1">
      <c r="A51" s="50" t="str">
        <f t="shared" si="20"/>
        <v>May</v>
      </c>
      <c r="B51" s="41">
        <f t="shared" si="21"/>
        <v>956</v>
      </c>
      <c r="C51" s="41">
        <f t="shared" si="22"/>
        <v>863</v>
      </c>
      <c r="D51" s="41">
        <f t="shared" si="100"/>
        <v>694</v>
      </c>
      <c r="E51" s="41">
        <f t="shared" si="23"/>
        <v>448</v>
      </c>
      <c r="F51" s="41">
        <f t="shared" si="24"/>
        <v>125</v>
      </c>
      <c r="G51" s="41">
        <f t="shared" si="25"/>
        <v>0</v>
      </c>
      <c r="H51" s="41">
        <f t="shared" si="26"/>
        <v>0</v>
      </c>
      <c r="I51" s="41">
        <f t="shared" si="27"/>
        <v>0</v>
      </c>
      <c r="J51" s="68" t="str">
        <f t="shared" si="28"/>
        <v>May</v>
      </c>
      <c r="K51" s="41">
        <f t="shared" si="29"/>
        <v>956</v>
      </c>
      <c r="L51" s="69">
        <f t="shared" si="30"/>
        <v>863</v>
      </c>
      <c r="M51" s="69">
        <f t="shared" si="101"/>
        <v>694</v>
      </c>
      <c r="N51" s="69">
        <f t="shared" si="31"/>
        <v>448</v>
      </c>
      <c r="O51" s="69">
        <f t="shared" si="32"/>
        <v>125</v>
      </c>
      <c r="P51" s="69">
        <f t="shared" si="33"/>
        <v>0</v>
      </c>
      <c r="Q51" s="69">
        <f t="shared" si="34"/>
        <v>0</v>
      </c>
      <c r="R51" s="69">
        <f t="shared" si="35"/>
        <v>0</v>
      </c>
      <c r="S51" s="50" t="str">
        <f t="shared" si="36"/>
        <v>May</v>
      </c>
      <c r="T51" s="69">
        <f t="shared" si="37"/>
        <v>956</v>
      </c>
      <c r="U51" s="69">
        <f t="shared" si="38"/>
        <v>863</v>
      </c>
      <c r="V51" s="69">
        <f t="shared" si="102"/>
        <v>694</v>
      </c>
      <c r="W51" s="69">
        <f t="shared" si="39"/>
        <v>448</v>
      </c>
      <c r="X51" s="69">
        <f t="shared" si="40"/>
        <v>125</v>
      </c>
      <c r="Y51" s="69">
        <f t="shared" si="41"/>
        <v>0</v>
      </c>
      <c r="Z51" s="69">
        <f t="shared" si="42"/>
        <v>0</v>
      </c>
      <c r="AA51" s="69">
        <f t="shared" si="43"/>
        <v>0</v>
      </c>
      <c r="AB51" s="50" t="str">
        <f t="shared" si="44"/>
        <v>May</v>
      </c>
      <c r="AC51" s="69">
        <f t="shared" si="45"/>
        <v>956</v>
      </c>
      <c r="AD51" s="69">
        <f t="shared" si="46"/>
        <v>863</v>
      </c>
      <c r="AE51" s="69">
        <f t="shared" si="103"/>
        <v>694</v>
      </c>
      <c r="AF51" s="69">
        <f t="shared" si="47"/>
        <v>448</v>
      </c>
      <c r="AG51" s="69">
        <f t="shared" si="48"/>
        <v>125</v>
      </c>
      <c r="AH51" s="69">
        <f t="shared" si="49"/>
        <v>0</v>
      </c>
      <c r="AI51" s="69">
        <f t="shared" si="50"/>
        <v>0</v>
      </c>
      <c r="AJ51" s="69">
        <f t="shared" si="51"/>
        <v>0</v>
      </c>
      <c r="AK51" s="50" t="str">
        <f t="shared" si="52"/>
        <v>May</v>
      </c>
      <c r="AL51" s="69">
        <f t="shared" si="53"/>
        <v>956</v>
      </c>
      <c r="AM51" s="69">
        <f t="shared" si="54"/>
        <v>863</v>
      </c>
      <c r="AN51" s="69">
        <f t="shared" si="104"/>
        <v>694</v>
      </c>
      <c r="AO51" s="69">
        <f t="shared" si="55"/>
        <v>448</v>
      </c>
      <c r="AP51" s="69">
        <f t="shared" si="56"/>
        <v>125</v>
      </c>
      <c r="AQ51" s="69">
        <f t="shared" si="57"/>
        <v>0</v>
      </c>
      <c r="AR51" s="69">
        <f t="shared" si="58"/>
        <v>0</v>
      </c>
      <c r="AS51" s="69">
        <f t="shared" si="59"/>
        <v>0</v>
      </c>
      <c r="AT51" s="50" t="str">
        <f t="shared" si="60"/>
        <v>May</v>
      </c>
      <c r="AU51" s="69">
        <f t="shared" si="61"/>
        <v>956</v>
      </c>
      <c r="AV51" s="69">
        <f t="shared" si="62"/>
        <v>863</v>
      </c>
      <c r="AW51" s="69">
        <f t="shared" si="105"/>
        <v>694</v>
      </c>
      <c r="AX51" s="69">
        <f t="shared" si="63"/>
        <v>448</v>
      </c>
      <c r="AY51" s="69">
        <f t="shared" si="64"/>
        <v>125</v>
      </c>
      <c r="AZ51" s="69">
        <f t="shared" si="65"/>
        <v>0</v>
      </c>
      <c r="BA51" s="69">
        <f t="shared" si="66"/>
        <v>0</v>
      </c>
      <c r="BB51" s="69">
        <f t="shared" si="67"/>
        <v>0</v>
      </c>
      <c r="BC51" s="50" t="str">
        <f t="shared" si="68"/>
        <v>May</v>
      </c>
      <c r="BD51" s="69">
        <f t="shared" si="69"/>
        <v>956</v>
      </c>
      <c r="BE51" s="69">
        <f t="shared" si="70"/>
        <v>863</v>
      </c>
      <c r="BF51" s="69">
        <f t="shared" si="106"/>
        <v>694</v>
      </c>
      <c r="BG51" s="69">
        <f t="shared" si="71"/>
        <v>448</v>
      </c>
      <c r="BH51" s="69">
        <f t="shared" si="72"/>
        <v>125</v>
      </c>
      <c r="BI51" s="69">
        <f t="shared" si="73"/>
        <v>0</v>
      </c>
      <c r="BJ51" s="69">
        <f t="shared" si="74"/>
        <v>0</v>
      </c>
      <c r="BK51" s="69">
        <f t="shared" si="75"/>
        <v>0</v>
      </c>
      <c r="BL51" s="50" t="str">
        <f t="shared" si="76"/>
        <v>May</v>
      </c>
      <c r="BM51" s="69">
        <f t="shared" si="77"/>
        <v>956</v>
      </c>
      <c r="BN51" s="69">
        <f t="shared" si="78"/>
        <v>863</v>
      </c>
      <c r="BO51" s="69">
        <f t="shared" si="107"/>
        <v>694</v>
      </c>
      <c r="BP51" s="69">
        <f t="shared" si="79"/>
        <v>448</v>
      </c>
      <c r="BQ51" s="69">
        <f t="shared" si="80"/>
        <v>125</v>
      </c>
      <c r="BR51" s="69">
        <f t="shared" si="81"/>
        <v>0</v>
      </c>
      <c r="BS51" s="69">
        <f t="shared" si="82"/>
        <v>0</v>
      </c>
      <c r="BT51" s="69">
        <f t="shared" si="83"/>
        <v>0</v>
      </c>
      <c r="BU51" s="50" t="str">
        <f t="shared" si="84"/>
        <v>May</v>
      </c>
      <c r="BV51" s="69">
        <f t="shared" si="85"/>
        <v>956</v>
      </c>
      <c r="BW51" s="69">
        <f t="shared" si="86"/>
        <v>863</v>
      </c>
      <c r="BX51" s="69">
        <f t="shared" si="108"/>
        <v>694</v>
      </c>
      <c r="BY51" s="69">
        <f t="shared" si="87"/>
        <v>448</v>
      </c>
      <c r="BZ51" s="69">
        <f t="shared" si="88"/>
        <v>125</v>
      </c>
      <c r="CA51" s="69">
        <f t="shared" si="89"/>
        <v>0</v>
      </c>
      <c r="CB51" s="69">
        <f t="shared" si="90"/>
        <v>0</v>
      </c>
      <c r="CC51" s="69">
        <f t="shared" si="91"/>
        <v>0</v>
      </c>
      <c r="CD51" s="50" t="str">
        <f t="shared" si="92"/>
        <v>May</v>
      </c>
      <c r="CE51" s="69">
        <f t="shared" si="93"/>
        <v>956</v>
      </c>
      <c r="CF51" s="69">
        <f t="shared" si="94"/>
        <v>863</v>
      </c>
      <c r="CG51" s="69">
        <f t="shared" si="109"/>
        <v>694</v>
      </c>
      <c r="CH51" s="69">
        <f t="shared" si="95"/>
        <v>448</v>
      </c>
      <c r="CI51" s="69">
        <f t="shared" si="96"/>
        <v>125</v>
      </c>
      <c r="CJ51" s="69">
        <f t="shared" si="97"/>
        <v>0</v>
      </c>
      <c r="CK51" s="69">
        <f t="shared" si="98"/>
        <v>0</v>
      </c>
      <c r="CL51" s="69">
        <f t="shared" si="99"/>
        <v>0</v>
      </c>
    </row>
    <row r="52" spans="1:90" ht="13.7" customHeight="1">
      <c r="A52" s="50" t="str">
        <f t="shared" si="20"/>
        <v>Jun</v>
      </c>
      <c r="B52" s="41">
        <f t="shared" si="21"/>
        <v>960</v>
      </c>
      <c r="C52" s="41">
        <f t="shared" si="22"/>
        <v>874</v>
      </c>
      <c r="D52" s="41">
        <f t="shared" si="100"/>
        <v>711</v>
      </c>
      <c r="E52" s="41">
        <f t="shared" si="23"/>
        <v>471</v>
      </c>
      <c r="F52" s="41">
        <f t="shared" si="24"/>
        <v>155</v>
      </c>
      <c r="G52" s="41">
        <f t="shared" si="25"/>
        <v>0</v>
      </c>
      <c r="H52" s="41">
        <f t="shared" si="26"/>
        <v>0</v>
      </c>
      <c r="I52" s="41">
        <f t="shared" si="27"/>
        <v>0</v>
      </c>
      <c r="J52" s="68" t="str">
        <f t="shared" si="28"/>
        <v>Jun</v>
      </c>
      <c r="K52" s="41">
        <f t="shared" si="29"/>
        <v>960</v>
      </c>
      <c r="L52" s="69">
        <f t="shared" si="30"/>
        <v>874</v>
      </c>
      <c r="M52" s="69">
        <f t="shared" si="101"/>
        <v>711</v>
      </c>
      <c r="N52" s="69">
        <f t="shared" si="31"/>
        <v>471</v>
      </c>
      <c r="O52" s="69">
        <f t="shared" si="32"/>
        <v>155</v>
      </c>
      <c r="P52" s="69">
        <f t="shared" si="33"/>
        <v>0</v>
      </c>
      <c r="Q52" s="69">
        <f t="shared" si="34"/>
        <v>0</v>
      </c>
      <c r="R52" s="69">
        <f t="shared" si="35"/>
        <v>0</v>
      </c>
      <c r="S52" s="50" t="str">
        <f t="shared" si="36"/>
        <v>Jun</v>
      </c>
      <c r="T52" s="69">
        <f t="shared" si="37"/>
        <v>960</v>
      </c>
      <c r="U52" s="69">
        <f t="shared" si="38"/>
        <v>874</v>
      </c>
      <c r="V52" s="69">
        <f t="shared" si="102"/>
        <v>711</v>
      </c>
      <c r="W52" s="69">
        <f t="shared" si="39"/>
        <v>471</v>
      </c>
      <c r="X52" s="69">
        <f t="shared" si="40"/>
        <v>155</v>
      </c>
      <c r="Y52" s="69">
        <f t="shared" si="41"/>
        <v>0</v>
      </c>
      <c r="Z52" s="69">
        <f t="shared" si="42"/>
        <v>0</v>
      </c>
      <c r="AA52" s="69">
        <f t="shared" si="43"/>
        <v>0</v>
      </c>
      <c r="AB52" s="50" t="str">
        <f t="shared" si="44"/>
        <v>Jun</v>
      </c>
      <c r="AC52" s="69">
        <f t="shared" si="45"/>
        <v>960</v>
      </c>
      <c r="AD52" s="69">
        <f t="shared" si="46"/>
        <v>874</v>
      </c>
      <c r="AE52" s="69">
        <f t="shared" si="103"/>
        <v>711</v>
      </c>
      <c r="AF52" s="69">
        <f t="shared" si="47"/>
        <v>471</v>
      </c>
      <c r="AG52" s="69">
        <f t="shared" si="48"/>
        <v>155</v>
      </c>
      <c r="AH52" s="69">
        <f t="shared" si="49"/>
        <v>0</v>
      </c>
      <c r="AI52" s="69">
        <f t="shared" si="50"/>
        <v>0</v>
      </c>
      <c r="AJ52" s="69">
        <f t="shared" si="51"/>
        <v>0</v>
      </c>
      <c r="AK52" s="50" t="str">
        <f t="shared" si="52"/>
        <v>Jun</v>
      </c>
      <c r="AL52" s="69">
        <f t="shared" si="53"/>
        <v>960</v>
      </c>
      <c r="AM52" s="69">
        <f t="shared" si="54"/>
        <v>874</v>
      </c>
      <c r="AN52" s="69">
        <f t="shared" si="104"/>
        <v>711</v>
      </c>
      <c r="AO52" s="69">
        <f t="shared" si="55"/>
        <v>471</v>
      </c>
      <c r="AP52" s="69">
        <f t="shared" si="56"/>
        <v>155</v>
      </c>
      <c r="AQ52" s="69">
        <f t="shared" si="57"/>
        <v>0</v>
      </c>
      <c r="AR52" s="69">
        <f t="shared" si="58"/>
        <v>0</v>
      </c>
      <c r="AS52" s="69">
        <f t="shared" si="59"/>
        <v>0</v>
      </c>
      <c r="AT52" s="50" t="str">
        <f t="shared" si="60"/>
        <v>Jun</v>
      </c>
      <c r="AU52" s="69">
        <f t="shared" si="61"/>
        <v>960</v>
      </c>
      <c r="AV52" s="69">
        <f t="shared" si="62"/>
        <v>874</v>
      </c>
      <c r="AW52" s="69">
        <f t="shared" si="105"/>
        <v>711</v>
      </c>
      <c r="AX52" s="69">
        <f t="shared" si="63"/>
        <v>471</v>
      </c>
      <c r="AY52" s="69">
        <f t="shared" si="64"/>
        <v>155</v>
      </c>
      <c r="AZ52" s="69">
        <f t="shared" si="65"/>
        <v>0</v>
      </c>
      <c r="BA52" s="69">
        <f t="shared" si="66"/>
        <v>0</v>
      </c>
      <c r="BB52" s="69">
        <f t="shared" si="67"/>
        <v>0</v>
      </c>
      <c r="BC52" s="50" t="str">
        <f t="shared" si="68"/>
        <v>Jun</v>
      </c>
      <c r="BD52" s="69">
        <f t="shared" si="69"/>
        <v>960</v>
      </c>
      <c r="BE52" s="69">
        <f t="shared" si="70"/>
        <v>874</v>
      </c>
      <c r="BF52" s="69">
        <f t="shared" si="106"/>
        <v>711</v>
      </c>
      <c r="BG52" s="69">
        <f t="shared" si="71"/>
        <v>471</v>
      </c>
      <c r="BH52" s="69">
        <f t="shared" si="72"/>
        <v>155</v>
      </c>
      <c r="BI52" s="69">
        <f t="shared" si="73"/>
        <v>0</v>
      </c>
      <c r="BJ52" s="69">
        <f t="shared" si="74"/>
        <v>0</v>
      </c>
      <c r="BK52" s="69">
        <f t="shared" si="75"/>
        <v>0</v>
      </c>
      <c r="BL52" s="50" t="str">
        <f t="shared" si="76"/>
        <v>Jun</v>
      </c>
      <c r="BM52" s="69">
        <f t="shared" si="77"/>
        <v>960</v>
      </c>
      <c r="BN52" s="69">
        <f t="shared" si="78"/>
        <v>874</v>
      </c>
      <c r="BO52" s="69">
        <f t="shared" si="107"/>
        <v>711</v>
      </c>
      <c r="BP52" s="69">
        <f t="shared" si="79"/>
        <v>471</v>
      </c>
      <c r="BQ52" s="69">
        <f t="shared" si="80"/>
        <v>155</v>
      </c>
      <c r="BR52" s="69">
        <f t="shared" si="81"/>
        <v>0</v>
      </c>
      <c r="BS52" s="69">
        <f t="shared" si="82"/>
        <v>0</v>
      </c>
      <c r="BT52" s="69">
        <f t="shared" si="83"/>
        <v>0</v>
      </c>
      <c r="BU52" s="50" t="str">
        <f t="shared" si="84"/>
        <v>Jun</v>
      </c>
      <c r="BV52" s="69">
        <f t="shared" si="85"/>
        <v>960</v>
      </c>
      <c r="BW52" s="69">
        <f t="shared" si="86"/>
        <v>874</v>
      </c>
      <c r="BX52" s="69">
        <f t="shared" si="108"/>
        <v>711</v>
      </c>
      <c r="BY52" s="69">
        <f t="shared" si="87"/>
        <v>471</v>
      </c>
      <c r="BZ52" s="69">
        <f t="shared" si="88"/>
        <v>155</v>
      </c>
      <c r="CA52" s="69">
        <f t="shared" si="89"/>
        <v>0</v>
      </c>
      <c r="CB52" s="69">
        <f t="shared" si="90"/>
        <v>0</v>
      </c>
      <c r="CC52" s="69">
        <f t="shared" si="91"/>
        <v>0</v>
      </c>
      <c r="CD52" s="50" t="str">
        <f t="shared" si="92"/>
        <v>Jun</v>
      </c>
      <c r="CE52" s="69">
        <f t="shared" si="93"/>
        <v>960</v>
      </c>
      <c r="CF52" s="69">
        <f t="shared" si="94"/>
        <v>874</v>
      </c>
      <c r="CG52" s="69">
        <f t="shared" si="109"/>
        <v>711</v>
      </c>
      <c r="CH52" s="69">
        <f t="shared" si="95"/>
        <v>471</v>
      </c>
      <c r="CI52" s="69">
        <f t="shared" si="96"/>
        <v>155</v>
      </c>
      <c r="CJ52" s="69">
        <f t="shared" si="97"/>
        <v>0</v>
      </c>
      <c r="CK52" s="69">
        <f t="shared" si="98"/>
        <v>0</v>
      </c>
      <c r="CL52" s="69">
        <f t="shared" si="99"/>
        <v>0</v>
      </c>
    </row>
    <row r="53" spans="1:90" ht="13.7" customHeight="1">
      <c r="A53" s="50" t="str">
        <f t="shared" si="20"/>
        <v>Jul</v>
      </c>
      <c r="B53" s="41">
        <f t="shared" si="21"/>
        <v>964</v>
      </c>
      <c r="C53" s="41">
        <f t="shared" si="22"/>
        <v>884</v>
      </c>
      <c r="D53" s="41">
        <f t="shared" si="100"/>
        <v>727</v>
      </c>
      <c r="E53" s="41">
        <f t="shared" si="23"/>
        <v>494</v>
      </c>
      <c r="F53" s="41">
        <f t="shared" si="24"/>
        <v>184</v>
      </c>
      <c r="G53" s="41">
        <f t="shared" si="25"/>
        <v>0</v>
      </c>
      <c r="H53" s="41">
        <f t="shared" si="26"/>
        <v>0</v>
      </c>
      <c r="I53" s="41">
        <f t="shared" si="27"/>
        <v>0</v>
      </c>
      <c r="J53" s="68" t="str">
        <f t="shared" si="28"/>
        <v>Jul</v>
      </c>
      <c r="K53" s="41">
        <f t="shared" si="29"/>
        <v>964</v>
      </c>
      <c r="L53" s="69">
        <f t="shared" si="30"/>
        <v>884</v>
      </c>
      <c r="M53" s="69">
        <f t="shared" si="101"/>
        <v>727</v>
      </c>
      <c r="N53" s="69">
        <f t="shared" si="31"/>
        <v>494</v>
      </c>
      <c r="O53" s="69">
        <f t="shared" si="32"/>
        <v>184</v>
      </c>
      <c r="P53" s="69">
        <f t="shared" si="33"/>
        <v>0</v>
      </c>
      <c r="Q53" s="69">
        <f t="shared" si="34"/>
        <v>0</v>
      </c>
      <c r="R53" s="69">
        <f t="shared" si="35"/>
        <v>0</v>
      </c>
      <c r="S53" s="50" t="str">
        <f t="shared" si="36"/>
        <v>Jul</v>
      </c>
      <c r="T53" s="69">
        <f t="shared" si="37"/>
        <v>964</v>
      </c>
      <c r="U53" s="69">
        <f t="shared" si="38"/>
        <v>884</v>
      </c>
      <c r="V53" s="69">
        <f t="shared" si="102"/>
        <v>727</v>
      </c>
      <c r="W53" s="69">
        <f t="shared" si="39"/>
        <v>494</v>
      </c>
      <c r="X53" s="69">
        <f t="shared" si="40"/>
        <v>184</v>
      </c>
      <c r="Y53" s="69">
        <f t="shared" si="41"/>
        <v>0</v>
      </c>
      <c r="Z53" s="69">
        <f t="shared" si="42"/>
        <v>0</v>
      </c>
      <c r="AA53" s="69">
        <f t="shared" si="43"/>
        <v>0</v>
      </c>
      <c r="AB53" s="50" t="str">
        <f t="shared" si="44"/>
        <v>Jul</v>
      </c>
      <c r="AC53" s="69">
        <f t="shared" si="45"/>
        <v>964</v>
      </c>
      <c r="AD53" s="69">
        <f t="shared" si="46"/>
        <v>884</v>
      </c>
      <c r="AE53" s="69">
        <f t="shared" si="103"/>
        <v>727</v>
      </c>
      <c r="AF53" s="69">
        <f t="shared" si="47"/>
        <v>494</v>
      </c>
      <c r="AG53" s="69">
        <f t="shared" si="48"/>
        <v>184</v>
      </c>
      <c r="AH53" s="69">
        <f t="shared" si="49"/>
        <v>0</v>
      </c>
      <c r="AI53" s="69">
        <f t="shared" si="50"/>
        <v>0</v>
      </c>
      <c r="AJ53" s="69">
        <f t="shared" si="51"/>
        <v>0</v>
      </c>
      <c r="AK53" s="50" t="str">
        <f t="shared" si="52"/>
        <v>Jul</v>
      </c>
      <c r="AL53" s="69">
        <f t="shared" si="53"/>
        <v>964</v>
      </c>
      <c r="AM53" s="69">
        <f t="shared" si="54"/>
        <v>884</v>
      </c>
      <c r="AN53" s="69">
        <f t="shared" si="104"/>
        <v>727</v>
      </c>
      <c r="AO53" s="69">
        <f t="shared" si="55"/>
        <v>494</v>
      </c>
      <c r="AP53" s="69">
        <f t="shared" si="56"/>
        <v>184</v>
      </c>
      <c r="AQ53" s="69">
        <f t="shared" si="57"/>
        <v>0</v>
      </c>
      <c r="AR53" s="69">
        <f t="shared" si="58"/>
        <v>0</v>
      </c>
      <c r="AS53" s="69">
        <f t="shared" si="59"/>
        <v>0</v>
      </c>
      <c r="AT53" s="50" t="str">
        <f t="shared" si="60"/>
        <v>Jul</v>
      </c>
      <c r="AU53" s="69">
        <f t="shared" si="61"/>
        <v>964</v>
      </c>
      <c r="AV53" s="69">
        <f t="shared" si="62"/>
        <v>884</v>
      </c>
      <c r="AW53" s="69">
        <f t="shared" si="105"/>
        <v>727</v>
      </c>
      <c r="AX53" s="69">
        <f t="shared" si="63"/>
        <v>494</v>
      </c>
      <c r="AY53" s="69">
        <f t="shared" si="64"/>
        <v>184</v>
      </c>
      <c r="AZ53" s="69">
        <f t="shared" si="65"/>
        <v>0</v>
      </c>
      <c r="BA53" s="69">
        <f t="shared" si="66"/>
        <v>0</v>
      </c>
      <c r="BB53" s="69">
        <f t="shared" si="67"/>
        <v>0</v>
      </c>
      <c r="BC53" s="50" t="str">
        <f t="shared" si="68"/>
        <v>Jul</v>
      </c>
      <c r="BD53" s="69">
        <f t="shared" si="69"/>
        <v>964</v>
      </c>
      <c r="BE53" s="69">
        <f t="shared" si="70"/>
        <v>884</v>
      </c>
      <c r="BF53" s="69">
        <f t="shared" si="106"/>
        <v>727</v>
      </c>
      <c r="BG53" s="69">
        <f t="shared" si="71"/>
        <v>494</v>
      </c>
      <c r="BH53" s="69">
        <f t="shared" si="72"/>
        <v>184</v>
      </c>
      <c r="BI53" s="69">
        <f t="shared" si="73"/>
        <v>0</v>
      </c>
      <c r="BJ53" s="69">
        <f t="shared" si="74"/>
        <v>0</v>
      </c>
      <c r="BK53" s="69">
        <f t="shared" si="75"/>
        <v>0</v>
      </c>
      <c r="BL53" s="50" t="str">
        <f t="shared" si="76"/>
        <v>Jul</v>
      </c>
      <c r="BM53" s="69">
        <f t="shared" si="77"/>
        <v>964</v>
      </c>
      <c r="BN53" s="69">
        <f t="shared" si="78"/>
        <v>884</v>
      </c>
      <c r="BO53" s="69">
        <f t="shared" si="107"/>
        <v>727</v>
      </c>
      <c r="BP53" s="69">
        <f t="shared" si="79"/>
        <v>494</v>
      </c>
      <c r="BQ53" s="69">
        <f t="shared" si="80"/>
        <v>184</v>
      </c>
      <c r="BR53" s="69">
        <f t="shared" si="81"/>
        <v>0</v>
      </c>
      <c r="BS53" s="69">
        <f t="shared" si="82"/>
        <v>0</v>
      </c>
      <c r="BT53" s="69">
        <f t="shared" si="83"/>
        <v>0</v>
      </c>
      <c r="BU53" s="50" t="str">
        <f t="shared" si="84"/>
        <v>Jul</v>
      </c>
      <c r="BV53" s="69">
        <f t="shared" si="85"/>
        <v>964</v>
      </c>
      <c r="BW53" s="69">
        <f t="shared" si="86"/>
        <v>884</v>
      </c>
      <c r="BX53" s="69">
        <f t="shared" si="108"/>
        <v>727</v>
      </c>
      <c r="BY53" s="69">
        <f t="shared" si="87"/>
        <v>494</v>
      </c>
      <c r="BZ53" s="69">
        <f t="shared" si="88"/>
        <v>184</v>
      </c>
      <c r="CA53" s="69">
        <f t="shared" si="89"/>
        <v>0</v>
      </c>
      <c r="CB53" s="69">
        <f t="shared" si="90"/>
        <v>0</v>
      </c>
      <c r="CC53" s="69">
        <f t="shared" si="91"/>
        <v>0</v>
      </c>
      <c r="CD53" s="50" t="str">
        <f t="shared" si="92"/>
        <v>Jul</v>
      </c>
      <c r="CE53" s="69">
        <f t="shared" si="93"/>
        <v>964</v>
      </c>
      <c r="CF53" s="69">
        <f t="shared" si="94"/>
        <v>884</v>
      </c>
      <c r="CG53" s="69">
        <f t="shared" si="109"/>
        <v>727</v>
      </c>
      <c r="CH53" s="69">
        <f t="shared" si="95"/>
        <v>494</v>
      </c>
      <c r="CI53" s="69">
        <f t="shared" si="96"/>
        <v>184</v>
      </c>
      <c r="CJ53" s="69">
        <f t="shared" si="97"/>
        <v>0</v>
      </c>
      <c r="CK53" s="69">
        <f t="shared" si="98"/>
        <v>0</v>
      </c>
      <c r="CL53" s="69">
        <f t="shared" si="99"/>
        <v>0</v>
      </c>
    </row>
    <row r="54" spans="1:90" ht="13.7" customHeight="1">
      <c r="A54" s="50" t="str">
        <f t="shared" si="20"/>
        <v>Aug</v>
      </c>
      <c r="B54" s="41">
        <f t="shared" si="21"/>
        <v>967</v>
      </c>
      <c r="C54" s="41">
        <f t="shared" si="22"/>
        <v>893</v>
      </c>
      <c r="D54" s="41">
        <f t="shared" si="100"/>
        <v>743</v>
      </c>
      <c r="E54" s="41">
        <f t="shared" si="23"/>
        <v>516</v>
      </c>
      <c r="F54" s="41">
        <f t="shared" si="24"/>
        <v>213</v>
      </c>
      <c r="G54" s="41">
        <f t="shared" si="25"/>
        <v>0</v>
      </c>
      <c r="H54" s="41">
        <f t="shared" si="26"/>
        <v>0</v>
      </c>
      <c r="I54" s="41">
        <f t="shared" si="27"/>
        <v>0</v>
      </c>
      <c r="J54" s="68" t="str">
        <f t="shared" si="28"/>
        <v>Aug</v>
      </c>
      <c r="K54" s="41">
        <f t="shared" si="29"/>
        <v>967</v>
      </c>
      <c r="L54" s="69">
        <f t="shared" si="30"/>
        <v>893</v>
      </c>
      <c r="M54" s="69">
        <f t="shared" si="101"/>
        <v>743</v>
      </c>
      <c r="N54" s="69">
        <f t="shared" si="31"/>
        <v>516</v>
      </c>
      <c r="O54" s="69">
        <f t="shared" si="32"/>
        <v>213</v>
      </c>
      <c r="P54" s="69">
        <f t="shared" si="33"/>
        <v>0</v>
      </c>
      <c r="Q54" s="69">
        <f t="shared" si="34"/>
        <v>0</v>
      </c>
      <c r="R54" s="69">
        <f t="shared" si="35"/>
        <v>0</v>
      </c>
      <c r="S54" s="50" t="str">
        <f t="shared" si="36"/>
        <v>Aug</v>
      </c>
      <c r="T54" s="69">
        <f t="shared" si="37"/>
        <v>967</v>
      </c>
      <c r="U54" s="69">
        <f t="shared" si="38"/>
        <v>893</v>
      </c>
      <c r="V54" s="69">
        <f t="shared" si="102"/>
        <v>743</v>
      </c>
      <c r="W54" s="69">
        <f t="shared" si="39"/>
        <v>516</v>
      </c>
      <c r="X54" s="69">
        <f t="shared" si="40"/>
        <v>213</v>
      </c>
      <c r="Y54" s="69">
        <f t="shared" si="41"/>
        <v>0</v>
      </c>
      <c r="Z54" s="69">
        <f t="shared" si="42"/>
        <v>0</v>
      </c>
      <c r="AA54" s="69">
        <f t="shared" si="43"/>
        <v>0</v>
      </c>
      <c r="AB54" s="50" t="str">
        <f t="shared" si="44"/>
        <v>Aug</v>
      </c>
      <c r="AC54" s="69">
        <f t="shared" si="45"/>
        <v>967</v>
      </c>
      <c r="AD54" s="69">
        <f t="shared" si="46"/>
        <v>893</v>
      </c>
      <c r="AE54" s="69">
        <f t="shared" si="103"/>
        <v>743</v>
      </c>
      <c r="AF54" s="69">
        <f t="shared" si="47"/>
        <v>516</v>
      </c>
      <c r="AG54" s="69">
        <f t="shared" si="48"/>
        <v>213</v>
      </c>
      <c r="AH54" s="69">
        <f t="shared" si="49"/>
        <v>0</v>
      </c>
      <c r="AI54" s="69">
        <f t="shared" si="50"/>
        <v>0</v>
      </c>
      <c r="AJ54" s="69">
        <f t="shared" si="51"/>
        <v>0</v>
      </c>
      <c r="AK54" s="50" t="str">
        <f t="shared" si="52"/>
        <v>Aug</v>
      </c>
      <c r="AL54" s="69">
        <f t="shared" si="53"/>
        <v>967</v>
      </c>
      <c r="AM54" s="69">
        <f t="shared" si="54"/>
        <v>893</v>
      </c>
      <c r="AN54" s="69">
        <f t="shared" si="104"/>
        <v>743</v>
      </c>
      <c r="AO54" s="69">
        <f t="shared" si="55"/>
        <v>516</v>
      </c>
      <c r="AP54" s="69">
        <f t="shared" si="56"/>
        <v>213</v>
      </c>
      <c r="AQ54" s="69">
        <f t="shared" si="57"/>
        <v>0</v>
      </c>
      <c r="AR54" s="69">
        <f t="shared" si="58"/>
        <v>0</v>
      </c>
      <c r="AS54" s="69">
        <f t="shared" si="59"/>
        <v>0</v>
      </c>
      <c r="AT54" s="50" t="str">
        <f t="shared" si="60"/>
        <v>Aug</v>
      </c>
      <c r="AU54" s="69">
        <f t="shared" si="61"/>
        <v>967</v>
      </c>
      <c r="AV54" s="69">
        <f t="shared" si="62"/>
        <v>893</v>
      </c>
      <c r="AW54" s="69">
        <f t="shared" si="105"/>
        <v>743</v>
      </c>
      <c r="AX54" s="69">
        <f t="shared" si="63"/>
        <v>516</v>
      </c>
      <c r="AY54" s="69">
        <f t="shared" si="64"/>
        <v>213</v>
      </c>
      <c r="AZ54" s="69">
        <f t="shared" si="65"/>
        <v>0</v>
      </c>
      <c r="BA54" s="69">
        <f t="shared" si="66"/>
        <v>0</v>
      </c>
      <c r="BB54" s="69">
        <f t="shared" si="67"/>
        <v>0</v>
      </c>
      <c r="BC54" s="50" t="str">
        <f t="shared" si="68"/>
        <v>Aug</v>
      </c>
      <c r="BD54" s="69">
        <f t="shared" si="69"/>
        <v>967</v>
      </c>
      <c r="BE54" s="69">
        <f t="shared" si="70"/>
        <v>893</v>
      </c>
      <c r="BF54" s="69">
        <f t="shared" si="106"/>
        <v>743</v>
      </c>
      <c r="BG54" s="69">
        <f t="shared" si="71"/>
        <v>516</v>
      </c>
      <c r="BH54" s="69">
        <f t="shared" si="72"/>
        <v>213</v>
      </c>
      <c r="BI54" s="69">
        <f t="shared" si="73"/>
        <v>0</v>
      </c>
      <c r="BJ54" s="69">
        <f t="shared" si="74"/>
        <v>0</v>
      </c>
      <c r="BK54" s="69">
        <f t="shared" si="75"/>
        <v>0</v>
      </c>
      <c r="BL54" s="50" t="str">
        <f t="shared" si="76"/>
        <v>Aug</v>
      </c>
      <c r="BM54" s="69">
        <f t="shared" si="77"/>
        <v>967</v>
      </c>
      <c r="BN54" s="69">
        <f t="shared" si="78"/>
        <v>893</v>
      </c>
      <c r="BO54" s="69">
        <f t="shared" si="107"/>
        <v>743</v>
      </c>
      <c r="BP54" s="69">
        <f t="shared" si="79"/>
        <v>516</v>
      </c>
      <c r="BQ54" s="69">
        <f t="shared" si="80"/>
        <v>213</v>
      </c>
      <c r="BR54" s="69">
        <f t="shared" si="81"/>
        <v>0</v>
      </c>
      <c r="BS54" s="69">
        <f t="shared" si="82"/>
        <v>0</v>
      </c>
      <c r="BT54" s="69">
        <f t="shared" si="83"/>
        <v>0</v>
      </c>
      <c r="BU54" s="50" t="str">
        <f t="shared" si="84"/>
        <v>Aug</v>
      </c>
      <c r="BV54" s="69">
        <f t="shared" si="85"/>
        <v>967</v>
      </c>
      <c r="BW54" s="69">
        <f t="shared" si="86"/>
        <v>893</v>
      </c>
      <c r="BX54" s="69">
        <f t="shared" si="108"/>
        <v>743</v>
      </c>
      <c r="BY54" s="69">
        <f t="shared" si="87"/>
        <v>516</v>
      </c>
      <c r="BZ54" s="69">
        <f t="shared" si="88"/>
        <v>213</v>
      </c>
      <c r="CA54" s="69">
        <f t="shared" si="89"/>
        <v>0</v>
      </c>
      <c r="CB54" s="69">
        <f t="shared" si="90"/>
        <v>0</v>
      </c>
      <c r="CC54" s="69">
        <f t="shared" si="91"/>
        <v>0</v>
      </c>
      <c r="CD54" s="50" t="str">
        <f t="shared" si="92"/>
        <v>Aug</v>
      </c>
      <c r="CE54" s="69">
        <f t="shared" si="93"/>
        <v>967</v>
      </c>
      <c r="CF54" s="69">
        <f t="shared" si="94"/>
        <v>893</v>
      </c>
      <c r="CG54" s="69">
        <f t="shared" si="109"/>
        <v>743</v>
      </c>
      <c r="CH54" s="69">
        <f t="shared" si="95"/>
        <v>516</v>
      </c>
      <c r="CI54" s="69">
        <f t="shared" si="96"/>
        <v>213</v>
      </c>
      <c r="CJ54" s="69">
        <f t="shared" si="97"/>
        <v>0</v>
      </c>
      <c r="CK54" s="69">
        <f t="shared" si="98"/>
        <v>0</v>
      </c>
      <c r="CL54" s="69">
        <f t="shared" si="99"/>
        <v>0</v>
      </c>
    </row>
    <row r="55" spans="1:90" ht="13.7" customHeight="1">
      <c r="A55" s="50" t="str">
        <f t="shared" si="20"/>
        <v>Sep</v>
      </c>
      <c r="B55" s="41">
        <f t="shared" si="21"/>
        <v>970</v>
      </c>
      <c r="C55" s="41">
        <f t="shared" si="22"/>
        <v>903</v>
      </c>
      <c r="D55" s="41">
        <f t="shared" si="100"/>
        <v>759</v>
      </c>
      <c r="E55" s="41">
        <f t="shared" si="23"/>
        <v>538</v>
      </c>
      <c r="F55" s="41">
        <f t="shared" si="24"/>
        <v>241</v>
      </c>
      <c r="G55" s="41">
        <f t="shared" si="25"/>
        <v>0</v>
      </c>
      <c r="H55" s="41">
        <f t="shared" si="26"/>
        <v>0</v>
      </c>
      <c r="I55" s="41">
        <f t="shared" si="27"/>
        <v>0</v>
      </c>
      <c r="J55" s="68" t="str">
        <f t="shared" si="28"/>
        <v>Sep</v>
      </c>
      <c r="K55" s="41">
        <f t="shared" si="29"/>
        <v>970</v>
      </c>
      <c r="L55" s="69">
        <f t="shared" si="30"/>
        <v>903</v>
      </c>
      <c r="M55" s="69">
        <f t="shared" si="101"/>
        <v>759</v>
      </c>
      <c r="N55" s="69">
        <f t="shared" si="31"/>
        <v>538</v>
      </c>
      <c r="O55" s="69">
        <f t="shared" si="32"/>
        <v>241</v>
      </c>
      <c r="P55" s="69">
        <f t="shared" si="33"/>
        <v>0</v>
      </c>
      <c r="Q55" s="69">
        <f t="shared" si="34"/>
        <v>0</v>
      </c>
      <c r="R55" s="69">
        <f t="shared" si="35"/>
        <v>0</v>
      </c>
      <c r="S55" s="50" t="str">
        <f t="shared" si="36"/>
        <v>Sep</v>
      </c>
      <c r="T55" s="69">
        <f t="shared" si="37"/>
        <v>970</v>
      </c>
      <c r="U55" s="69">
        <f t="shared" si="38"/>
        <v>903</v>
      </c>
      <c r="V55" s="69">
        <f t="shared" si="102"/>
        <v>759</v>
      </c>
      <c r="W55" s="69">
        <f t="shared" si="39"/>
        <v>538</v>
      </c>
      <c r="X55" s="69">
        <f t="shared" si="40"/>
        <v>241</v>
      </c>
      <c r="Y55" s="69">
        <f t="shared" si="41"/>
        <v>0</v>
      </c>
      <c r="Z55" s="69">
        <f t="shared" si="42"/>
        <v>0</v>
      </c>
      <c r="AA55" s="69">
        <f t="shared" si="43"/>
        <v>0</v>
      </c>
      <c r="AB55" s="50" t="str">
        <f t="shared" si="44"/>
        <v>Sep</v>
      </c>
      <c r="AC55" s="69">
        <f t="shared" si="45"/>
        <v>970</v>
      </c>
      <c r="AD55" s="69">
        <f t="shared" si="46"/>
        <v>903</v>
      </c>
      <c r="AE55" s="69">
        <f t="shared" si="103"/>
        <v>759</v>
      </c>
      <c r="AF55" s="69">
        <f t="shared" si="47"/>
        <v>538</v>
      </c>
      <c r="AG55" s="69">
        <f t="shared" si="48"/>
        <v>241</v>
      </c>
      <c r="AH55" s="69">
        <f t="shared" si="49"/>
        <v>0</v>
      </c>
      <c r="AI55" s="69">
        <f t="shared" si="50"/>
        <v>0</v>
      </c>
      <c r="AJ55" s="69">
        <f t="shared" si="51"/>
        <v>0</v>
      </c>
      <c r="AK55" s="50" t="str">
        <f t="shared" si="52"/>
        <v>Sep</v>
      </c>
      <c r="AL55" s="69">
        <f t="shared" si="53"/>
        <v>970</v>
      </c>
      <c r="AM55" s="69">
        <f t="shared" si="54"/>
        <v>903</v>
      </c>
      <c r="AN55" s="69">
        <f t="shared" si="104"/>
        <v>759</v>
      </c>
      <c r="AO55" s="69">
        <f t="shared" si="55"/>
        <v>538</v>
      </c>
      <c r="AP55" s="69">
        <f t="shared" si="56"/>
        <v>241</v>
      </c>
      <c r="AQ55" s="69">
        <f t="shared" si="57"/>
        <v>0</v>
      </c>
      <c r="AR55" s="69">
        <f t="shared" si="58"/>
        <v>0</v>
      </c>
      <c r="AS55" s="69">
        <f t="shared" si="59"/>
        <v>0</v>
      </c>
      <c r="AT55" s="50" t="str">
        <f t="shared" si="60"/>
        <v>Sep</v>
      </c>
      <c r="AU55" s="69">
        <f t="shared" si="61"/>
        <v>970</v>
      </c>
      <c r="AV55" s="69">
        <f t="shared" si="62"/>
        <v>903</v>
      </c>
      <c r="AW55" s="69">
        <f t="shared" si="105"/>
        <v>759</v>
      </c>
      <c r="AX55" s="69">
        <f t="shared" si="63"/>
        <v>538</v>
      </c>
      <c r="AY55" s="69">
        <f t="shared" si="64"/>
        <v>241</v>
      </c>
      <c r="AZ55" s="69">
        <f t="shared" si="65"/>
        <v>0</v>
      </c>
      <c r="BA55" s="69">
        <f t="shared" si="66"/>
        <v>0</v>
      </c>
      <c r="BB55" s="69">
        <f t="shared" si="67"/>
        <v>0</v>
      </c>
      <c r="BC55" s="50" t="str">
        <f t="shared" si="68"/>
        <v>Sep</v>
      </c>
      <c r="BD55" s="69">
        <f t="shared" si="69"/>
        <v>970</v>
      </c>
      <c r="BE55" s="69">
        <f t="shared" si="70"/>
        <v>903</v>
      </c>
      <c r="BF55" s="69">
        <f t="shared" si="106"/>
        <v>759</v>
      </c>
      <c r="BG55" s="69">
        <f t="shared" si="71"/>
        <v>538</v>
      </c>
      <c r="BH55" s="69">
        <f t="shared" si="72"/>
        <v>241</v>
      </c>
      <c r="BI55" s="69">
        <f t="shared" si="73"/>
        <v>0</v>
      </c>
      <c r="BJ55" s="69">
        <f t="shared" si="74"/>
        <v>0</v>
      </c>
      <c r="BK55" s="69">
        <f t="shared" si="75"/>
        <v>0</v>
      </c>
      <c r="BL55" s="50" t="str">
        <f t="shared" si="76"/>
        <v>Sep</v>
      </c>
      <c r="BM55" s="69">
        <f t="shared" si="77"/>
        <v>970</v>
      </c>
      <c r="BN55" s="69">
        <f t="shared" si="78"/>
        <v>903</v>
      </c>
      <c r="BO55" s="69">
        <f t="shared" si="107"/>
        <v>759</v>
      </c>
      <c r="BP55" s="69">
        <f t="shared" si="79"/>
        <v>538</v>
      </c>
      <c r="BQ55" s="69">
        <f t="shared" si="80"/>
        <v>241</v>
      </c>
      <c r="BR55" s="69">
        <f t="shared" si="81"/>
        <v>0</v>
      </c>
      <c r="BS55" s="69">
        <f t="shared" si="82"/>
        <v>0</v>
      </c>
      <c r="BT55" s="69">
        <f t="shared" si="83"/>
        <v>0</v>
      </c>
      <c r="BU55" s="50" t="str">
        <f t="shared" si="84"/>
        <v>Sep</v>
      </c>
      <c r="BV55" s="69">
        <f t="shared" si="85"/>
        <v>970</v>
      </c>
      <c r="BW55" s="69">
        <f t="shared" si="86"/>
        <v>903</v>
      </c>
      <c r="BX55" s="69">
        <f t="shared" si="108"/>
        <v>759</v>
      </c>
      <c r="BY55" s="69">
        <f t="shared" si="87"/>
        <v>538</v>
      </c>
      <c r="BZ55" s="69">
        <f t="shared" si="88"/>
        <v>241</v>
      </c>
      <c r="CA55" s="69">
        <f t="shared" si="89"/>
        <v>0</v>
      </c>
      <c r="CB55" s="69">
        <f t="shared" si="90"/>
        <v>0</v>
      </c>
      <c r="CC55" s="69">
        <f t="shared" si="91"/>
        <v>0</v>
      </c>
      <c r="CD55" s="50" t="str">
        <f t="shared" si="92"/>
        <v>Sep</v>
      </c>
      <c r="CE55" s="69">
        <f t="shared" si="93"/>
        <v>970</v>
      </c>
      <c r="CF55" s="69">
        <f t="shared" si="94"/>
        <v>903</v>
      </c>
      <c r="CG55" s="69">
        <f t="shared" si="109"/>
        <v>759</v>
      </c>
      <c r="CH55" s="69">
        <f t="shared" si="95"/>
        <v>538</v>
      </c>
      <c r="CI55" s="69">
        <f t="shared" si="96"/>
        <v>241</v>
      </c>
      <c r="CJ55" s="69">
        <f t="shared" si="97"/>
        <v>0</v>
      </c>
      <c r="CK55" s="69">
        <f t="shared" si="98"/>
        <v>0</v>
      </c>
      <c r="CL55" s="69">
        <f t="shared" si="99"/>
        <v>0</v>
      </c>
    </row>
    <row r="56" spans="1:90" ht="13.7" customHeight="1">
      <c r="A56" s="50" t="str">
        <f t="shared" si="20"/>
        <v>Oct</v>
      </c>
      <c r="B56" s="41">
        <f t="shared" si="21"/>
        <v>972</v>
      </c>
      <c r="C56" s="41">
        <f t="shared" si="22"/>
        <v>911</v>
      </c>
      <c r="D56" s="41">
        <f t="shared" si="100"/>
        <v>774</v>
      </c>
      <c r="E56" s="41">
        <f t="shared" si="23"/>
        <v>559</v>
      </c>
      <c r="F56" s="41">
        <f t="shared" si="24"/>
        <v>269</v>
      </c>
      <c r="G56" s="41">
        <f t="shared" si="25"/>
        <v>0</v>
      </c>
      <c r="H56" s="41">
        <f t="shared" si="26"/>
        <v>0</v>
      </c>
      <c r="I56" s="41">
        <f t="shared" si="27"/>
        <v>0</v>
      </c>
      <c r="J56" s="68" t="str">
        <f t="shared" si="28"/>
        <v>Oct</v>
      </c>
      <c r="K56" s="41">
        <f t="shared" si="29"/>
        <v>972</v>
      </c>
      <c r="L56" s="69">
        <f t="shared" si="30"/>
        <v>911</v>
      </c>
      <c r="M56" s="69">
        <f t="shared" si="101"/>
        <v>774</v>
      </c>
      <c r="N56" s="69">
        <f t="shared" si="31"/>
        <v>559</v>
      </c>
      <c r="O56" s="69">
        <f t="shared" si="32"/>
        <v>269</v>
      </c>
      <c r="P56" s="69">
        <f t="shared" si="33"/>
        <v>0</v>
      </c>
      <c r="Q56" s="69">
        <f t="shared" si="34"/>
        <v>0</v>
      </c>
      <c r="R56" s="69">
        <f t="shared" si="35"/>
        <v>0</v>
      </c>
      <c r="S56" s="50" t="str">
        <f t="shared" si="36"/>
        <v>Oct</v>
      </c>
      <c r="T56" s="69">
        <f t="shared" si="37"/>
        <v>972</v>
      </c>
      <c r="U56" s="69">
        <f t="shared" si="38"/>
        <v>911</v>
      </c>
      <c r="V56" s="69">
        <f t="shared" si="102"/>
        <v>774</v>
      </c>
      <c r="W56" s="69">
        <f t="shared" si="39"/>
        <v>559</v>
      </c>
      <c r="X56" s="69">
        <f t="shared" si="40"/>
        <v>269</v>
      </c>
      <c r="Y56" s="69">
        <f t="shared" si="41"/>
        <v>0</v>
      </c>
      <c r="Z56" s="69">
        <f t="shared" si="42"/>
        <v>0</v>
      </c>
      <c r="AA56" s="69">
        <f t="shared" si="43"/>
        <v>0</v>
      </c>
      <c r="AB56" s="50" t="str">
        <f t="shared" si="44"/>
        <v>Oct</v>
      </c>
      <c r="AC56" s="69">
        <f t="shared" si="45"/>
        <v>972</v>
      </c>
      <c r="AD56" s="69">
        <f t="shared" si="46"/>
        <v>911</v>
      </c>
      <c r="AE56" s="69">
        <f t="shared" si="103"/>
        <v>774</v>
      </c>
      <c r="AF56" s="69">
        <f t="shared" si="47"/>
        <v>559</v>
      </c>
      <c r="AG56" s="69">
        <f t="shared" si="48"/>
        <v>269</v>
      </c>
      <c r="AH56" s="69">
        <f t="shared" si="49"/>
        <v>0</v>
      </c>
      <c r="AI56" s="69">
        <f t="shared" si="50"/>
        <v>0</v>
      </c>
      <c r="AJ56" s="69">
        <f t="shared" si="51"/>
        <v>0</v>
      </c>
      <c r="AK56" s="50" t="str">
        <f t="shared" si="52"/>
        <v>Oct</v>
      </c>
      <c r="AL56" s="69">
        <f t="shared" si="53"/>
        <v>972</v>
      </c>
      <c r="AM56" s="69">
        <f t="shared" si="54"/>
        <v>911</v>
      </c>
      <c r="AN56" s="69">
        <f t="shared" si="104"/>
        <v>774</v>
      </c>
      <c r="AO56" s="69">
        <f t="shared" si="55"/>
        <v>559</v>
      </c>
      <c r="AP56" s="69">
        <f t="shared" si="56"/>
        <v>269</v>
      </c>
      <c r="AQ56" s="69">
        <f t="shared" si="57"/>
        <v>0</v>
      </c>
      <c r="AR56" s="69">
        <f t="shared" si="58"/>
        <v>0</v>
      </c>
      <c r="AS56" s="69">
        <f t="shared" si="59"/>
        <v>0</v>
      </c>
      <c r="AT56" s="50" t="str">
        <f t="shared" si="60"/>
        <v>Oct</v>
      </c>
      <c r="AU56" s="69">
        <f t="shared" si="61"/>
        <v>972</v>
      </c>
      <c r="AV56" s="69">
        <f t="shared" si="62"/>
        <v>911</v>
      </c>
      <c r="AW56" s="69">
        <f t="shared" si="105"/>
        <v>774</v>
      </c>
      <c r="AX56" s="69">
        <f t="shared" si="63"/>
        <v>559</v>
      </c>
      <c r="AY56" s="69">
        <f t="shared" si="64"/>
        <v>269</v>
      </c>
      <c r="AZ56" s="69">
        <f t="shared" si="65"/>
        <v>0</v>
      </c>
      <c r="BA56" s="69">
        <f t="shared" si="66"/>
        <v>0</v>
      </c>
      <c r="BB56" s="69">
        <f t="shared" si="67"/>
        <v>0</v>
      </c>
      <c r="BC56" s="50" t="str">
        <f t="shared" si="68"/>
        <v>Oct</v>
      </c>
      <c r="BD56" s="69">
        <f t="shared" si="69"/>
        <v>972</v>
      </c>
      <c r="BE56" s="69">
        <f t="shared" si="70"/>
        <v>911</v>
      </c>
      <c r="BF56" s="69">
        <f t="shared" si="106"/>
        <v>774</v>
      </c>
      <c r="BG56" s="69">
        <f t="shared" si="71"/>
        <v>559</v>
      </c>
      <c r="BH56" s="69">
        <f t="shared" si="72"/>
        <v>269</v>
      </c>
      <c r="BI56" s="69">
        <f t="shared" si="73"/>
        <v>0</v>
      </c>
      <c r="BJ56" s="69">
        <f t="shared" si="74"/>
        <v>0</v>
      </c>
      <c r="BK56" s="69">
        <f t="shared" si="75"/>
        <v>0</v>
      </c>
      <c r="BL56" s="50" t="str">
        <f t="shared" si="76"/>
        <v>Oct</v>
      </c>
      <c r="BM56" s="69">
        <f t="shared" si="77"/>
        <v>972</v>
      </c>
      <c r="BN56" s="69">
        <f t="shared" si="78"/>
        <v>911</v>
      </c>
      <c r="BO56" s="69">
        <f t="shared" si="107"/>
        <v>774</v>
      </c>
      <c r="BP56" s="69">
        <f t="shared" si="79"/>
        <v>559</v>
      </c>
      <c r="BQ56" s="69">
        <f t="shared" si="80"/>
        <v>269</v>
      </c>
      <c r="BR56" s="69">
        <f t="shared" si="81"/>
        <v>0</v>
      </c>
      <c r="BS56" s="69">
        <f t="shared" si="82"/>
        <v>0</v>
      </c>
      <c r="BT56" s="69">
        <f t="shared" si="83"/>
        <v>0</v>
      </c>
      <c r="BU56" s="50" t="str">
        <f t="shared" si="84"/>
        <v>Oct</v>
      </c>
      <c r="BV56" s="69">
        <f t="shared" si="85"/>
        <v>972</v>
      </c>
      <c r="BW56" s="69">
        <f t="shared" si="86"/>
        <v>911</v>
      </c>
      <c r="BX56" s="69">
        <f t="shared" si="108"/>
        <v>774</v>
      </c>
      <c r="BY56" s="69">
        <f t="shared" si="87"/>
        <v>559</v>
      </c>
      <c r="BZ56" s="69">
        <f t="shared" si="88"/>
        <v>269</v>
      </c>
      <c r="CA56" s="69">
        <f t="shared" si="89"/>
        <v>0</v>
      </c>
      <c r="CB56" s="69">
        <f t="shared" si="90"/>
        <v>0</v>
      </c>
      <c r="CC56" s="69">
        <f t="shared" si="91"/>
        <v>0</v>
      </c>
      <c r="CD56" s="50" t="str">
        <f t="shared" si="92"/>
        <v>Oct</v>
      </c>
      <c r="CE56" s="69">
        <f t="shared" si="93"/>
        <v>972</v>
      </c>
      <c r="CF56" s="69">
        <f t="shared" si="94"/>
        <v>911</v>
      </c>
      <c r="CG56" s="69">
        <f t="shared" si="109"/>
        <v>774</v>
      </c>
      <c r="CH56" s="69">
        <f t="shared" si="95"/>
        <v>559</v>
      </c>
      <c r="CI56" s="69">
        <f t="shared" si="96"/>
        <v>269</v>
      </c>
      <c r="CJ56" s="69">
        <f t="shared" si="97"/>
        <v>0</v>
      </c>
      <c r="CK56" s="69">
        <f t="shared" si="98"/>
        <v>0</v>
      </c>
      <c r="CL56" s="69">
        <f t="shared" si="99"/>
        <v>0</v>
      </c>
    </row>
    <row r="57" spans="1:90" ht="13.7" customHeight="1">
      <c r="A57" s="50" t="str">
        <f t="shared" si="20"/>
        <v>Nov</v>
      </c>
      <c r="B57" s="41">
        <f t="shared" si="21"/>
        <v>973</v>
      </c>
      <c r="C57" s="41">
        <f t="shared" si="22"/>
        <v>919</v>
      </c>
      <c r="D57" s="41">
        <f t="shared" si="100"/>
        <v>788</v>
      </c>
      <c r="E57" s="41">
        <f t="shared" si="23"/>
        <v>580</v>
      </c>
      <c r="F57" s="41">
        <f t="shared" si="24"/>
        <v>296</v>
      </c>
      <c r="G57" s="41">
        <f t="shared" si="25"/>
        <v>0</v>
      </c>
      <c r="H57" s="41">
        <f t="shared" si="26"/>
        <v>0</v>
      </c>
      <c r="I57" s="41">
        <f t="shared" si="27"/>
        <v>0</v>
      </c>
      <c r="J57" s="68" t="str">
        <f t="shared" si="28"/>
        <v>Nov</v>
      </c>
      <c r="K57" s="41">
        <f t="shared" si="29"/>
        <v>973</v>
      </c>
      <c r="L57" s="69">
        <f t="shared" si="30"/>
        <v>919</v>
      </c>
      <c r="M57" s="69">
        <f t="shared" si="101"/>
        <v>788</v>
      </c>
      <c r="N57" s="69">
        <f t="shared" si="31"/>
        <v>580</v>
      </c>
      <c r="O57" s="69">
        <f t="shared" si="32"/>
        <v>296</v>
      </c>
      <c r="P57" s="69">
        <f t="shared" si="33"/>
        <v>0</v>
      </c>
      <c r="Q57" s="69">
        <f t="shared" si="34"/>
        <v>0</v>
      </c>
      <c r="R57" s="69">
        <f t="shared" si="35"/>
        <v>0</v>
      </c>
      <c r="S57" s="50" t="str">
        <f t="shared" si="36"/>
        <v>Nov</v>
      </c>
      <c r="T57" s="69">
        <f t="shared" si="37"/>
        <v>973</v>
      </c>
      <c r="U57" s="69">
        <f t="shared" si="38"/>
        <v>919</v>
      </c>
      <c r="V57" s="69">
        <f t="shared" si="102"/>
        <v>788</v>
      </c>
      <c r="W57" s="69">
        <f t="shared" si="39"/>
        <v>580</v>
      </c>
      <c r="X57" s="69">
        <f t="shared" si="40"/>
        <v>296</v>
      </c>
      <c r="Y57" s="69">
        <f t="shared" si="41"/>
        <v>0</v>
      </c>
      <c r="Z57" s="69">
        <f t="shared" si="42"/>
        <v>0</v>
      </c>
      <c r="AA57" s="69">
        <f t="shared" si="43"/>
        <v>0</v>
      </c>
      <c r="AB57" s="50" t="str">
        <f t="shared" si="44"/>
        <v>Nov</v>
      </c>
      <c r="AC57" s="69">
        <f t="shared" si="45"/>
        <v>973</v>
      </c>
      <c r="AD57" s="69">
        <f t="shared" si="46"/>
        <v>919</v>
      </c>
      <c r="AE57" s="69">
        <f t="shared" si="103"/>
        <v>788</v>
      </c>
      <c r="AF57" s="69">
        <f t="shared" si="47"/>
        <v>580</v>
      </c>
      <c r="AG57" s="69">
        <f t="shared" si="48"/>
        <v>296</v>
      </c>
      <c r="AH57" s="69">
        <f t="shared" si="49"/>
        <v>0</v>
      </c>
      <c r="AI57" s="69">
        <f t="shared" si="50"/>
        <v>0</v>
      </c>
      <c r="AJ57" s="69">
        <f t="shared" si="51"/>
        <v>0</v>
      </c>
      <c r="AK57" s="50" t="str">
        <f t="shared" si="52"/>
        <v>Nov</v>
      </c>
      <c r="AL57" s="69">
        <f t="shared" si="53"/>
        <v>973</v>
      </c>
      <c r="AM57" s="69">
        <f t="shared" si="54"/>
        <v>919</v>
      </c>
      <c r="AN57" s="69">
        <f t="shared" si="104"/>
        <v>788</v>
      </c>
      <c r="AO57" s="69">
        <f t="shared" si="55"/>
        <v>580</v>
      </c>
      <c r="AP57" s="69">
        <f t="shared" si="56"/>
        <v>296</v>
      </c>
      <c r="AQ57" s="69">
        <f t="shared" si="57"/>
        <v>0</v>
      </c>
      <c r="AR57" s="69">
        <f t="shared" si="58"/>
        <v>0</v>
      </c>
      <c r="AS57" s="69">
        <f t="shared" si="59"/>
        <v>0</v>
      </c>
      <c r="AT57" s="50" t="str">
        <f t="shared" si="60"/>
        <v>Nov</v>
      </c>
      <c r="AU57" s="69">
        <f t="shared" si="61"/>
        <v>973</v>
      </c>
      <c r="AV57" s="69">
        <f t="shared" si="62"/>
        <v>919</v>
      </c>
      <c r="AW57" s="69">
        <f t="shared" si="105"/>
        <v>788</v>
      </c>
      <c r="AX57" s="69">
        <f t="shared" si="63"/>
        <v>580</v>
      </c>
      <c r="AY57" s="69">
        <f t="shared" si="64"/>
        <v>296</v>
      </c>
      <c r="AZ57" s="69">
        <f t="shared" si="65"/>
        <v>0</v>
      </c>
      <c r="BA57" s="69">
        <f t="shared" si="66"/>
        <v>0</v>
      </c>
      <c r="BB57" s="69">
        <f t="shared" si="67"/>
        <v>0</v>
      </c>
      <c r="BC57" s="50" t="str">
        <f t="shared" si="68"/>
        <v>Nov</v>
      </c>
      <c r="BD57" s="69">
        <f t="shared" si="69"/>
        <v>973</v>
      </c>
      <c r="BE57" s="69">
        <f t="shared" si="70"/>
        <v>919</v>
      </c>
      <c r="BF57" s="69">
        <f t="shared" si="106"/>
        <v>788</v>
      </c>
      <c r="BG57" s="69">
        <f t="shared" si="71"/>
        <v>580</v>
      </c>
      <c r="BH57" s="69">
        <f t="shared" si="72"/>
        <v>296</v>
      </c>
      <c r="BI57" s="69">
        <f t="shared" si="73"/>
        <v>0</v>
      </c>
      <c r="BJ57" s="69">
        <f t="shared" si="74"/>
        <v>0</v>
      </c>
      <c r="BK57" s="69">
        <f t="shared" si="75"/>
        <v>0</v>
      </c>
      <c r="BL57" s="50" t="str">
        <f t="shared" si="76"/>
        <v>Nov</v>
      </c>
      <c r="BM57" s="69">
        <f t="shared" si="77"/>
        <v>973</v>
      </c>
      <c r="BN57" s="69">
        <f t="shared" si="78"/>
        <v>919</v>
      </c>
      <c r="BO57" s="69">
        <f t="shared" si="107"/>
        <v>788</v>
      </c>
      <c r="BP57" s="69">
        <f t="shared" si="79"/>
        <v>580</v>
      </c>
      <c r="BQ57" s="69">
        <f t="shared" si="80"/>
        <v>296</v>
      </c>
      <c r="BR57" s="69">
        <f t="shared" si="81"/>
        <v>0</v>
      </c>
      <c r="BS57" s="69">
        <f t="shared" si="82"/>
        <v>0</v>
      </c>
      <c r="BT57" s="69">
        <f t="shared" si="83"/>
        <v>0</v>
      </c>
      <c r="BU57" s="50" t="str">
        <f t="shared" si="84"/>
        <v>Nov</v>
      </c>
      <c r="BV57" s="69">
        <f t="shared" si="85"/>
        <v>973</v>
      </c>
      <c r="BW57" s="69">
        <f t="shared" si="86"/>
        <v>919</v>
      </c>
      <c r="BX57" s="69">
        <f t="shared" si="108"/>
        <v>788</v>
      </c>
      <c r="BY57" s="69">
        <f t="shared" si="87"/>
        <v>580</v>
      </c>
      <c r="BZ57" s="69">
        <f t="shared" si="88"/>
        <v>296</v>
      </c>
      <c r="CA57" s="69">
        <f t="shared" si="89"/>
        <v>0</v>
      </c>
      <c r="CB57" s="69">
        <f t="shared" si="90"/>
        <v>0</v>
      </c>
      <c r="CC57" s="69">
        <f t="shared" si="91"/>
        <v>0</v>
      </c>
      <c r="CD57" s="50" t="str">
        <f t="shared" si="92"/>
        <v>Nov</v>
      </c>
      <c r="CE57" s="69">
        <f t="shared" si="93"/>
        <v>973</v>
      </c>
      <c r="CF57" s="69">
        <f t="shared" si="94"/>
        <v>919</v>
      </c>
      <c r="CG57" s="69">
        <f t="shared" si="109"/>
        <v>788</v>
      </c>
      <c r="CH57" s="69">
        <f t="shared" si="95"/>
        <v>580</v>
      </c>
      <c r="CI57" s="69">
        <f t="shared" si="96"/>
        <v>296</v>
      </c>
      <c r="CJ57" s="69">
        <f t="shared" si="97"/>
        <v>0</v>
      </c>
      <c r="CK57" s="69">
        <f t="shared" si="98"/>
        <v>0</v>
      </c>
      <c r="CL57" s="69">
        <f t="shared" si="99"/>
        <v>0</v>
      </c>
    </row>
    <row r="58" spans="1:90" ht="13.7" customHeight="1">
      <c r="A58" s="50" t="str">
        <f t="shared" si="20"/>
        <v>Dec</v>
      </c>
      <c r="B58" s="41">
        <f t="shared" si="21"/>
        <v>974</v>
      </c>
      <c r="C58" s="41">
        <f t="shared" si="22"/>
        <v>927</v>
      </c>
      <c r="D58" s="41">
        <f t="shared" si="100"/>
        <v>802</v>
      </c>
      <c r="E58" s="41">
        <f t="shared" si="23"/>
        <v>600</v>
      </c>
      <c r="F58" s="41">
        <f t="shared" si="24"/>
        <v>322</v>
      </c>
      <c r="G58" s="41">
        <f t="shared" si="25"/>
        <v>0</v>
      </c>
      <c r="H58" s="41">
        <f t="shared" si="26"/>
        <v>0</v>
      </c>
      <c r="I58" s="41">
        <f t="shared" si="27"/>
        <v>0</v>
      </c>
      <c r="J58" s="68" t="str">
        <f t="shared" si="28"/>
        <v>Dec</v>
      </c>
      <c r="K58" s="41">
        <f t="shared" si="29"/>
        <v>974</v>
      </c>
      <c r="L58" s="69">
        <f t="shared" si="30"/>
        <v>927</v>
      </c>
      <c r="M58" s="69">
        <f t="shared" si="101"/>
        <v>802</v>
      </c>
      <c r="N58" s="69">
        <f t="shared" si="31"/>
        <v>600</v>
      </c>
      <c r="O58" s="69">
        <f t="shared" si="32"/>
        <v>322</v>
      </c>
      <c r="P58" s="69">
        <f t="shared" si="33"/>
        <v>0</v>
      </c>
      <c r="Q58" s="69">
        <f t="shared" si="34"/>
        <v>0</v>
      </c>
      <c r="R58" s="69">
        <f t="shared" si="35"/>
        <v>0</v>
      </c>
      <c r="S58" s="50" t="str">
        <f t="shared" si="36"/>
        <v>Dec</v>
      </c>
      <c r="T58" s="69">
        <f t="shared" si="37"/>
        <v>974</v>
      </c>
      <c r="U58" s="69">
        <f t="shared" si="38"/>
        <v>927</v>
      </c>
      <c r="V58" s="69">
        <f t="shared" si="102"/>
        <v>802</v>
      </c>
      <c r="W58" s="69">
        <f t="shared" si="39"/>
        <v>600</v>
      </c>
      <c r="X58" s="69">
        <f t="shared" si="40"/>
        <v>322</v>
      </c>
      <c r="Y58" s="69">
        <f t="shared" si="41"/>
        <v>0</v>
      </c>
      <c r="Z58" s="69">
        <f t="shared" si="42"/>
        <v>0</v>
      </c>
      <c r="AA58" s="69">
        <f t="shared" si="43"/>
        <v>0</v>
      </c>
      <c r="AB58" s="50" t="str">
        <f t="shared" si="44"/>
        <v>Dec</v>
      </c>
      <c r="AC58" s="69">
        <f t="shared" si="45"/>
        <v>974</v>
      </c>
      <c r="AD58" s="69">
        <f t="shared" si="46"/>
        <v>927</v>
      </c>
      <c r="AE58" s="69">
        <f t="shared" si="103"/>
        <v>802</v>
      </c>
      <c r="AF58" s="69">
        <f t="shared" si="47"/>
        <v>600</v>
      </c>
      <c r="AG58" s="69">
        <f t="shared" si="48"/>
        <v>322</v>
      </c>
      <c r="AH58" s="69">
        <f t="shared" si="49"/>
        <v>0</v>
      </c>
      <c r="AI58" s="69">
        <f t="shared" si="50"/>
        <v>0</v>
      </c>
      <c r="AJ58" s="69">
        <f t="shared" si="51"/>
        <v>0</v>
      </c>
      <c r="AK58" s="50" t="str">
        <f t="shared" si="52"/>
        <v>Dec</v>
      </c>
      <c r="AL58" s="69">
        <f t="shared" si="53"/>
        <v>974</v>
      </c>
      <c r="AM58" s="69">
        <f t="shared" si="54"/>
        <v>927</v>
      </c>
      <c r="AN58" s="69">
        <f t="shared" si="104"/>
        <v>802</v>
      </c>
      <c r="AO58" s="69">
        <f t="shared" si="55"/>
        <v>600</v>
      </c>
      <c r="AP58" s="69">
        <f t="shared" si="56"/>
        <v>322</v>
      </c>
      <c r="AQ58" s="69">
        <f t="shared" si="57"/>
        <v>0</v>
      </c>
      <c r="AR58" s="69">
        <f t="shared" si="58"/>
        <v>0</v>
      </c>
      <c r="AS58" s="69">
        <f t="shared" si="59"/>
        <v>0</v>
      </c>
      <c r="AT58" s="50" t="str">
        <f t="shared" si="60"/>
        <v>Dec</v>
      </c>
      <c r="AU58" s="69">
        <f t="shared" si="61"/>
        <v>974</v>
      </c>
      <c r="AV58" s="69">
        <f t="shared" si="62"/>
        <v>927</v>
      </c>
      <c r="AW58" s="69">
        <f t="shared" si="105"/>
        <v>802</v>
      </c>
      <c r="AX58" s="69">
        <f t="shared" si="63"/>
        <v>600</v>
      </c>
      <c r="AY58" s="69">
        <f t="shared" si="64"/>
        <v>322</v>
      </c>
      <c r="AZ58" s="69">
        <f t="shared" si="65"/>
        <v>0</v>
      </c>
      <c r="BA58" s="69">
        <f t="shared" si="66"/>
        <v>0</v>
      </c>
      <c r="BB58" s="69">
        <f t="shared" si="67"/>
        <v>0</v>
      </c>
      <c r="BC58" s="50" t="str">
        <f t="shared" si="68"/>
        <v>Dec</v>
      </c>
      <c r="BD58" s="69">
        <f t="shared" si="69"/>
        <v>974</v>
      </c>
      <c r="BE58" s="69">
        <f t="shared" si="70"/>
        <v>927</v>
      </c>
      <c r="BF58" s="69">
        <f t="shared" si="106"/>
        <v>802</v>
      </c>
      <c r="BG58" s="69">
        <f t="shared" si="71"/>
        <v>600</v>
      </c>
      <c r="BH58" s="69">
        <f t="shared" si="72"/>
        <v>322</v>
      </c>
      <c r="BI58" s="69">
        <f t="shared" si="73"/>
        <v>0</v>
      </c>
      <c r="BJ58" s="69">
        <f t="shared" si="74"/>
        <v>0</v>
      </c>
      <c r="BK58" s="69">
        <f t="shared" si="75"/>
        <v>0</v>
      </c>
      <c r="BL58" s="50" t="str">
        <f t="shared" si="76"/>
        <v>Dec</v>
      </c>
      <c r="BM58" s="69">
        <f t="shared" si="77"/>
        <v>974</v>
      </c>
      <c r="BN58" s="69">
        <f t="shared" si="78"/>
        <v>927</v>
      </c>
      <c r="BO58" s="69">
        <f t="shared" si="107"/>
        <v>802</v>
      </c>
      <c r="BP58" s="69">
        <f t="shared" si="79"/>
        <v>600</v>
      </c>
      <c r="BQ58" s="69">
        <f t="shared" si="80"/>
        <v>322</v>
      </c>
      <c r="BR58" s="69">
        <f t="shared" si="81"/>
        <v>0</v>
      </c>
      <c r="BS58" s="69">
        <f t="shared" si="82"/>
        <v>0</v>
      </c>
      <c r="BT58" s="69">
        <f t="shared" si="83"/>
        <v>0</v>
      </c>
      <c r="BU58" s="50" t="str">
        <f t="shared" si="84"/>
        <v>Dec</v>
      </c>
      <c r="BV58" s="69">
        <f t="shared" si="85"/>
        <v>974</v>
      </c>
      <c r="BW58" s="69">
        <f t="shared" si="86"/>
        <v>927</v>
      </c>
      <c r="BX58" s="69">
        <f t="shared" si="108"/>
        <v>802</v>
      </c>
      <c r="BY58" s="69">
        <f t="shared" si="87"/>
        <v>600</v>
      </c>
      <c r="BZ58" s="69">
        <f t="shared" si="88"/>
        <v>322</v>
      </c>
      <c r="CA58" s="69">
        <f t="shared" si="89"/>
        <v>0</v>
      </c>
      <c r="CB58" s="69">
        <f t="shared" si="90"/>
        <v>0</v>
      </c>
      <c r="CC58" s="69">
        <f t="shared" si="91"/>
        <v>0</v>
      </c>
      <c r="CD58" s="50" t="str">
        <f t="shared" si="92"/>
        <v>Dec</v>
      </c>
      <c r="CE58" s="69">
        <f t="shared" si="93"/>
        <v>974</v>
      </c>
      <c r="CF58" s="69">
        <f t="shared" si="94"/>
        <v>927</v>
      </c>
      <c r="CG58" s="69">
        <f t="shared" si="109"/>
        <v>802</v>
      </c>
      <c r="CH58" s="69">
        <f t="shared" si="95"/>
        <v>600</v>
      </c>
      <c r="CI58" s="69">
        <f t="shared" si="96"/>
        <v>322</v>
      </c>
      <c r="CJ58" s="69">
        <f t="shared" si="97"/>
        <v>0</v>
      </c>
      <c r="CK58" s="69">
        <f t="shared" si="98"/>
        <v>0</v>
      </c>
      <c r="CL58" s="69">
        <f t="shared" si="99"/>
        <v>0</v>
      </c>
    </row>
    <row r="59" spans="1:90" ht="13.7" customHeight="1">
      <c r="A59" s="38"/>
      <c r="B59" s="41">
        <f t="shared" ref="B59:I59" si="110">SUM(B47:B58)</f>
        <v>11506</v>
      </c>
      <c r="C59" s="41">
        <f t="shared" si="110"/>
        <v>10509</v>
      </c>
      <c r="D59" s="41">
        <f t="shared" si="110"/>
        <v>8591</v>
      </c>
      <c r="E59" s="41">
        <f t="shared" si="110"/>
        <v>5751</v>
      </c>
      <c r="F59" s="41">
        <f t="shared" si="110"/>
        <v>1994</v>
      </c>
      <c r="G59" s="41">
        <f t="shared" si="110"/>
        <v>0</v>
      </c>
      <c r="H59" s="41">
        <f t="shared" si="110"/>
        <v>0</v>
      </c>
      <c r="I59" s="41">
        <f t="shared" si="110"/>
        <v>0</v>
      </c>
      <c r="J59" s="17"/>
      <c r="K59" s="41">
        <f t="shared" ref="K59:R59" si="111">SUM(K47:K58)</f>
        <v>11506</v>
      </c>
      <c r="L59" s="69">
        <f t="shared" si="111"/>
        <v>10509</v>
      </c>
      <c r="M59" s="69">
        <f t="shared" si="111"/>
        <v>8591</v>
      </c>
      <c r="N59" s="69">
        <f t="shared" si="111"/>
        <v>5751</v>
      </c>
      <c r="O59" s="69">
        <f t="shared" si="111"/>
        <v>1994</v>
      </c>
      <c r="P59" s="69">
        <f t="shared" si="111"/>
        <v>0</v>
      </c>
      <c r="Q59" s="69">
        <f t="shared" si="111"/>
        <v>0</v>
      </c>
      <c r="R59" s="69">
        <f t="shared" si="111"/>
        <v>0</v>
      </c>
      <c r="S59" s="38"/>
      <c r="T59" s="69">
        <f t="shared" ref="T59:AA59" si="112">SUM(T47:T58)</f>
        <v>11506</v>
      </c>
      <c r="U59" s="69">
        <f t="shared" si="112"/>
        <v>10509</v>
      </c>
      <c r="V59" s="69">
        <f t="shared" si="112"/>
        <v>8591</v>
      </c>
      <c r="W59" s="69">
        <f t="shared" si="112"/>
        <v>5751</v>
      </c>
      <c r="X59" s="69">
        <f t="shared" si="112"/>
        <v>1994</v>
      </c>
      <c r="Y59" s="69">
        <f t="shared" si="112"/>
        <v>0</v>
      </c>
      <c r="Z59" s="69">
        <f t="shared" si="112"/>
        <v>0</v>
      </c>
      <c r="AA59" s="69">
        <f t="shared" si="112"/>
        <v>0</v>
      </c>
      <c r="AB59" s="38"/>
      <c r="AC59" s="69">
        <f t="shared" ref="AC59:AJ59" si="113">SUM(AC47:AC58)</f>
        <v>11506</v>
      </c>
      <c r="AD59" s="69">
        <f t="shared" si="113"/>
        <v>10509</v>
      </c>
      <c r="AE59" s="69">
        <f t="shared" si="113"/>
        <v>8591</v>
      </c>
      <c r="AF59" s="69">
        <f t="shared" si="113"/>
        <v>5751</v>
      </c>
      <c r="AG59" s="69">
        <f t="shared" si="113"/>
        <v>1994</v>
      </c>
      <c r="AH59" s="69">
        <f t="shared" si="113"/>
        <v>0</v>
      </c>
      <c r="AI59" s="69">
        <f t="shared" si="113"/>
        <v>0</v>
      </c>
      <c r="AJ59" s="69">
        <f t="shared" si="113"/>
        <v>0</v>
      </c>
      <c r="AK59" s="38"/>
      <c r="AL59" s="69">
        <f t="shared" ref="AL59:AS59" si="114">SUM(AL47:AL58)</f>
        <v>11506</v>
      </c>
      <c r="AM59" s="69">
        <f t="shared" si="114"/>
        <v>10509</v>
      </c>
      <c r="AN59" s="69">
        <f t="shared" si="114"/>
        <v>8591</v>
      </c>
      <c r="AO59" s="69">
        <f t="shared" si="114"/>
        <v>5751</v>
      </c>
      <c r="AP59" s="69">
        <f t="shared" si="114"/>
        <v>1994</v>
      </c>
      <c r="AQ59" s="69">
        <f t="shared" si="114"/>
        <v>0</v>
      </c>
      <c r="AR59" s="69">
        <f t="shared" si="114"/>
        <v>0</v>
      </c>
      <c r="AS59" s="69">
        <f t="shared" si="114"/>
        <v>0</v>
      </c>
      <c r="AT59" s="38"/>
      <c r="AU59" s="69">
        <f t="shared" ref="AU59:BB59" si="115">SUM(AU47:AU58)</f>
        <v>11506</v>
      </c>
      <c r="AV59" s="69">
        <f t="shared" si="115"/>
        <v>10509</v>
      </c>
      <c r="AW59" s="69">
        <f t="shared" si="115"/>
        <v>8591</v>
      </c>
      <c r="AX59" s="69">
        <f t="shared" si="115"/>
        <v>5751</v>
      </c>
      <c r="AY59" s="69">
        <f t="shared" si="115"/>
        <v>1994</v>
      </c>
      <c r="AZ59" s="69">
        <f t="shared" si="115"/>
        <v>0</v>
      </c>
      <c r="BA59" s="69">
        <f t="shared" si="115"/>
        <v>0</v>
      </c>
      <c r="BB59" s="69">
        <f t="shared" si="115"/>
        <v>0</v>
      </c>
      <c r="BC59" s="38"/>
      <c r="BD59" s="69">
        <f t="shared" ref="BD59:BK59" si="116">SUM(BD47:BD58)</f>
        <v>11506</v>
      </c>
      <c r="BE59" s="69">
        <f t="shared" si="116"/>
        <v>10509</v>
      </c>
      <c r="BF59" s="69">
        <f t="shared" si="116"/>
        <v>8591</v>
      </c>
      <c r="BG59" s="69">
        <f t="shared" si="116"/>
        <v>5751</v>
      </c>
      <c r="BH59" s="69">
        <f t="shared" si="116"/>
        <v>1994</v>
      </c>
      <c r="BI59" s="69">
        <f t="shared" si="116"/>
        <v>0</v>
      </c>
      <c r="BJ59" s="69">
        <f t="shared" si="116"/>
        <v>0</v>
      </c>
      <c r="BK59" s="69">
        <f t="shared" si="116"/>
        <v>0</v>
      </c>
      <c r="BL59" s="38"/>
      <c r="BM59" s="69">
        <f t="shared" ref="BM59:BT59" si="117">SUM(BM47:BM58)</f>
        <v>11506</v>
      </c>
      <c r="BN59" s="69">
        <f t="shared" si="117"/>
        <v>10509</v>
      </c>
      <c r="BO59" s="69">
        <f t="shared" si="117"/>
        <v>8591</v>
      </c>
      <c r="BP59" s="69">
        <f t="shared" si="117"/>
        <v>5751</v>
      </c>
      <c r="BQ59" s="69">
        <f t="shared" si="117"/>
        <v>1994</v>
      </c>
      <c r="BR59" s="69">
        <f t="shared" si="117"/>
        <v>0</v>
      </c>
      <c r="BS59" s="69">
        <f t="shared" si="117"/>
        <v>0</v>
      </c>
      <c r="BT59" s="69">
        <f t="shared" si="117"/>
        <v>0</v>
      </c>
      <c r="BU59" s="38"/>
      <c r="BV59" s="69">
        <f t="shared" ref="BV59:CC59" si="118">SUM(BV47:BV58)</f>
        <v>11506</v>
      </c>
      <c r="BW59" s="69">
        <f t="shared" si="118"/>
        <v>10509</v>
      </c>
      <c r="BX59" s="69">
        <f t="shared" si="118"/>
        <v>8591</v>
      </c>
      <c r="BY59" s="69">
        <f t="shared" si="118"/>
        <v>5751</v>
      </c>
      <c r="BZ59" s="69">
        <f t="shared" si="118"/>
        <v>1994</v>
      </c>
      <c r="CA59" s="69">
        <f t="shared" si="118"/>
        <v>0</v>
      </c>
      <c r="CB59" s="69">
        <f t="shared" si="118"/>
        <v>0</v>
      </c>
      <c r="CC59" s="69">
        <f t="shared" si="118"/>
        <v>0</v>
      </c>
      <c r="CD59" s="38"/>
      <c r="CE59" s="69">
        <f t="shared" ref="CE59:CL59" si="119">SUM(CE47:CE58)</f>
        <v>11506</v>
      </c>
      <c r="CF59" s="69">
        <f t="shared" si="119"/>
        <v>10509</v>
      </c>
      <c r="CG59" s="69">
        <f t="shared" si="119"/>
        <v>8591</v>
      </c>
      <c r="CH59" s="69">
        <f t="shared" si="119"/>
        <v>5751</v>
      </c>
      <c r="CI59" s="69">
        <f t="shared" si="119"/>
        <v>1994</v>
      </c>
      <c r="CJ59" s="69">
        <f t="shared" si="119"/>
        <v>0</v>
      </c>
      <c r="CK59" s="69">
        <f t="shared" si="119"/>
        <v>0</v>
      </c>
      <c r="CL59" s="69">
        <f t="shared" si="119"/>
        <v>0</v>
      </c>
    </row>
    <row r="60" spans="1:90" ht="15.95" customHeight="1">
      <c r="A60" s="38"/>
      <c r="B60" s="44" t="s">
        <v>37</v>
      </c>
      <c r="C60" s="44" t="s">
        <v>38</v>
      </c>
      <c r="D60" s="44" t="s">
        <v>39</v>
      </c>
      <c r="E60" s="44" t="s">
        <v>40</v>
      </c>
      <c r="F60" s="44" t="s">
        <v>41</v>
      </c>
      <c r="G60" s="44" t="s">
        <v>42</v>
      </c>
      <c r="H60" s="44" t="s">
        <v>43</v>
      </c>
      <c r="I60" s="44" t="s">
        <v>44</v>
      </c>
      <c r="J60" s="44" t="s">
        <v>45</v>
      </c>
      <c r="K60" s="44" t="s">
        <v>46</v>
      </c>
      <c r="L60" s="64" t="s">
        <v>81</v>
      </c>
      <c r="M60" s="64" t="s">
        <v>82</v>
      </c>
      <c r="N60" s="64" t="s">
        <v>83</v>
      </c>
      <c r="O60" s="64" t="s">
        <v>84</v>
      </c>
      <c r="P60" s="64" t="s">
        <v>85</v>
      </c>
      <c r="Q60" s="64" t="s">
        <v>86</v>
      </c>
      <c r="R60" s="64" t="s">
        <v>87</v>
      </c>
      <c r="S60" s="64" t="s">
        <v>88</v>
      </c>
      <c r="T60" s="69"/>
      <c r="U60" s="38"/>
      <c r="V60" s="38"/>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8"/>
      <c r="BI60" s="38"/>
      <c r="BJ60" s="38"/>
      <c r="BK60" s="38"/>
      <c r="BL60" s="38"/>
      <c r="BM60" s="38"/>
      <c r="BN60" s="38"/>
      <c r="BO60" s="38"/>
      <c r="BP60" s="38"/>
      <c r="BQ60" s="38"/>
      <c r="BR60" s="38"/>
      <c r="BS60" s="38"/>
      <c r="BT60" s="38"/>
      <c r="BU60" s="38"/>
      <c r="BV60" s="38"/>
      <c r="BW60" s="38"/>
      <c r="BX60" s="38"/>
      <c r="BY60" s="38"/>
      <c r="BZ60" s="38"/>
      <c r="CA60" s="38"/>
      <c r="CB60" s="38"/>
      <c r="CC60" s="38"/>
      <c r="CD60" s="38"/>
      <c r="CE60" s="38"/>
      <c r="CF60" s="38"/>
      <c r="CG60" s="38"/>
      <c r="CH60" s="38"/>
      <c r="CI60" s="38"/>
      <c r="CJ60" s="38"/>
      <c r="CK60" s="38"/>
      <c r="CL60" s="38"/>
    </row>
    <row r="61" spans="1:90" ht="13.7" customHeight="1">
      <c r="A61" s="38"/>
      <c r="B61" s="41">
        <f>B59</f>
        <v>11506</v>
      </c>
      <c r="C61" s="41">
        <f>C59+K59</f>
        <v>22015</v>
      </c>
      <c r="D61" s="41">
        <f>D59+L59+T59</f>
        <v>30606</v>
      </c>
      <c r="E61" s="41">
        <f>E59+M59+U59+AC59</f>
        <v>36357</v>
      </c>
      <c r="F61" s="41">
        <f>F59+N59+V59+AD59+AL59</f>
        <v>38351</v>
      </c>
      <c r="G61" s="41">
        <f>G59+O59+W59+AE59+AM59+AU59</f>
        <v>38351</v>
      </c>
      <c r="H61" s="41">
        <f>H59+P59+X59+AF59+AN59+AV59+BD59</f>
        <v>38351</v>
      </c>
      <c r="I61" s="41">
        <f>I59+Q59+Y59+AG59+AO59+AW59+BE59+BM59</f>
        <v>38351</v>
      </c>
      <c r="J61" s="41">
        <f>R59+Z59+AH59+AP59+AX59+BF59+BN59+BV59</f>
        <v>38351</v>
      </c>
      <c r="K61" s="41">
        <f>AA59+AI59+AQ59+AY59+BG59+BO59+BW59+CE59</f>
        <v>38351</v>
      </c>
      <c r="L61" s="69">
        <f>AJ59+AR59+AZ59+BH59+BP59+BX59+CF59</f>
        <v>26845</v>
      </c>
      <c r="M61" s="69">
        <f>AS59+BA59+BI59+BQ59+BY59+CG59</f>
        <v>16336</v>
      </c>
      <c r="N61" s="69">
        <f>BB59+BJ59+BR59+BZ59+CH59</f>
        <v>7745</v>
      </c>
      <c r="O61" s="69">
        <f>BK59+BS59+CA59+CI59</f>
        <v>1994</v>
      </c>
      <c r="P61" s="69">
        <f>BT59+CB59+CJ59</f>
        <v>0</v>
      </c>
      <c r="Q61" s="69">
        <f>CC59+CK59</f>
        <v>0</v>
      </c>
      <c r="R61" s="69">
        <f>CL59</f>
        <v>0</v>
      </c>
      <c r="S61" s="73">
        <v>0</v>
      </c>
      <c r="T61" s="69"/>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c r="BR61" s="38"/>
      <c r="BS61" s="38"/>
      <c r="BT61" s="38"/>
      <c r="BU61" s="38"/>
      <c r="BV61" s="38"/>
      <c r="BW61" s="38"/>
      <c r="BX61" s="38"/>
      <c r="BY61" s="38"/>
      <c r="BZ61" s="38"/>
      <c r="CA61" s="38"/>
      <c r="CB61" s="38"/>
      <c r="CC61" s="38"/>
      <c r="CD61" s="38"/>
      <c r="CE61" s="38"/>
      <c r="CF61" s="38"/>
      <c r="CG61" s="38"/>
      <c r="CH61" s="38"/>
      <c r="CI61" s="38"/>
      <c r="CJ61" s="38"/>
      <c r="CK61" s="38"/>
      <c r="CL61" s="38"/>
    </row>
  </sheetData>
  <mergeCells count="13">
    <mergeCell ref="A1:CL1"/>
    <mergeCell ref="A2:CL2"/>
    <mergeCell ref="A3:R3"/>
    <mergeCell ref="AT7:BB7"/>
    <mergeCell ref="BC7:BK7"/>
    <mergeCell ref="BL7:BT7"/>
    <mergeCell ref="BU7:CC7"/>
    <mergeCell ref="CD7:CL7"/>
    <mergeCell ref="AK7:AS7"/>
    <mergeCell ref="A7:I7"/>
    <mergeCell ref="J7:R7"/>
    <mergeCell ref="S7:AA7"/>
    <mergeCell ref="AB7:AJ7"/>
  </mergeCells>
  <pageMargins left="0.7" right="0.7" top="0.75" bottom="0.75" header="0.3" footer="0.3"/>
  <pageSetup orientation="portrait" r:id="rId1"/>
  <headerFooter>
    <oddFooter>&amp;C&amp;"Helvetica Neue,Regular"&amp;12&amp;K000000&amp;P</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L61"/>
  <sheetViews>
    <sheetView showGridLines="0" workbookViewId="0"/>
  </sheetViews>
  <sheetFormatPr defaultColWidth="9.5" defaultRowHeight="12.95" customHeight="1"/>
  <cols>
    <col min="1" max="1" width="5.5" style="5" customWidth="1"/>
    <col min="2" max="5" width="10.5" style="5" customWidth="1"/>
    <col min="6" max="12" width="11.5" style="5" customWidth="1"/>
    <col min="13" max="18" width="10.5" style="5" customWidth="1"/>
    <col min="19" max="19" width="9.5" style="5" customWidth="1"/>
    <col min="20" max="25" width="10.5" style="5" customWidth="1"/>
    <col min="26" max="26" width="9" style="5" customWidth="1"/>
    <col min="27" max="27" width="9.5" style="5" customWidth="1"/>
    <col min="28" max="28" width="5.5" style="5" customWidth="1"/>
    <col min="29" max="34" width="10.5" style="5" customWidth="1"/>
    <col min="35" max="36" width="9.5" style="5" customWidth="1"/>
    <col min="37" max="37" width="5.5" style="5" customWidth="1"/>
    <col min="38" max="43" width="10.5" style="5" customWidth="1"/>
    <col min="44" max="45" width="9.5" style="5" customWidth="1"/>
    <col min="46" max="46" width="5.5" style="5" customWidth="1"/>
    <col min="47" max="52" width="10.5" style="5" customWidth="1"/>
    <col min="53" max="54" width="9.5" style="5" customWidth="1"/>
    <col min="55" max="55" width="5.5" style="5" customWidth="1"/>
    <col min="56" max="61" width="10.5" style="5" customWidth="1"/>
    <col min="62" max="63" width="9.5" style="5" customWidth="1"/>
    <col min="64" max="64" width="5.5" style="5" customWidth="1"/>
    <col min="65" max="70" width="10.5" style="5" customWidth="1"/>
    <col min="71" max="72" width="9.5" style="5" customWidth="1"/>
    <col min="73" max="73" width="5.5" style="5" customWidth="1"/>
    <col min="74" max="79" width="10.5" style="5" customWidth="1"/>
    <col min="80" max="81" width="9.5" style="5" customWidth="1"/>
    <col min="82" max="82" width="5.5" style="5" customWidth="1"/>
    <col min="83" max="88" width="10.5" style="5" customWidth="1"/>
    <col min="89" max="91" width="9.5" style="5" customWidth="1"/>
    <col min="92" max="16384" width="9.5" style="5"/>
  </cols>
  <sheetData>
    <row r="1" spans="1:90" ht="31.7" customHeight="1">
      <c r="A1" s="120"/>
      <c r="B1" s="99"/>
      <c r="C1" s="99"/>
      <c r="D1" s="99"/>
      <c r="E1" s="99"/>
      <c r="F1" s="99"/>
      <c r="G1" s="99"/>
      <c r="H1" s="99"/>
      <c r="I1" s="99"/>
      <c r="J1" s="99"/>
      <c r="K1" s="99"/>
      <c r="L1" s="121"/>
      <c r="M1" s="121"/>
      <c r="N1" s="121"/>
      <c r="O1" s="121"/>
      <c r="P1" s="121"/>
      <c r="Q1" s="121"/>
      <c r="R1" s="121"/>
      <c r="S1" s="121"/>
      <c r="T1" s="121"/>
      <c r="U1" s="121"/>
      <c r="V1" s="121"/>
      <c r="W1" s="121"/>
      <c r="X1" s="121"/>
      <c r="Y1" s="121"/>
      <c r="Z1" s="121"/>
      <c r="AA1" s="121"/>
      <c r="AB1" s="121"/>
      <c r="AC1" s="121"/>
      <c r="AD1" s="121"/>
      <c r="AE1" s="121"/>
      <c r="AF1" s="121"/>
      <c r="AG1" s="121"/>
      <c r="AH1" s="121"/>
      <c r="AI1" s="121"/>
      <c r="AJ1" s="121"/>
      <c r="AK1" s="121"/>
      <c r="AL1" s="121"/>
      <c r="AM1" s="121"/>
      <c r="AN1" s="121"/>
      <c r="AO1" s="121"/>
      <c r="AP1" s="121"/>
      <c r="AQ1" s="121"/>
      <c r="AR1" s="121"/>
      <c r="AS1" s="121"/>
      <c r="AT1" s="121"/>
      <c r="AU1" s="121"/>
      <c r="AV1" s="121"/>
      <c r="AW1" s="121"/>
      <c r="AX1" s="121"/>
      <c r="AY1" s="121"/>
      <c r="AZ1" s="121"/>
      <c r="BA1" s="121"/>
      <c r="BB1" s="121"/>
      <c r="BC1" s="121"/>
      <c r="BD1" s="121"/>
      <c r="BE1" s="121"/>
      <c r="BF1" s="121"/>
      <c r="BG1" s="121"/>
      <c r="BH1" s="121"/>
      <c r="BI1" s="121"/>
      <c r="BJ1" s="121"/>
      <c r="BK1" s="121"/>
      <c r="BL1" s="121"/>
      <c r="BM1" s="121"/>
      <c r="BN1" s="121"/>
      <c r="BO1" s="121"/>
      <c r="BP1" s="121"/>
      <c r="BQ1" s="121"/>
      <c r="BR1" s="121"/>
      <c r="BS1" s="121"/>
      <c r="BT1" s="121"/>
      <c r="BU1" s="121"/>
      <c r="BV1" s="121"/>
      <c r="BW1" s="121"/>
      <c r="BX1" s="121"/>
      <c r="BY1" s="121"/>
      <c r="BZ1" s="121"/>
      <c r="CA1" s="121"/>
      <c r="CB1" s="121"/>
      <c r="CC1" s="121"/>
      <c r="CD1" s="121"/>
      <c r="CE1" s="121"/>
      <c r="CF1" s="121"/>
      <c r="CG1" s="121"/>
      <c r="CH1" s="121"/>
      <c r="CI1" s="121"/>
      <c r="CJ1" s="121"/>
      <c r="CK1" s="121"/>
      <c r="CL1" s="121"/>
    </row>
    <row r="2" spans="1:90" ht="13.7" customHeight="1">
      <c r="A2" s="127"/>
      <c r="B2" s="99"/>
      <c r="C2" s="99"/>
      <c r="D2" s="99"/>
      <c r="E2" s="99"/>
      <c r="F2" s="99"/>
      <c r="G2" s="99"/>
      <c r="H2" s="99"/>
      <c r="I2" s="99"/>
      <c r="J2" s="99"/>
      <c r="K2" s="99"/>
      <c r="L2" s="121"/>
      <c r="M2" s="121"/>
      <c r="N2" s="121"/>
      <c r="O2" s="121"/>
      <c r="P2" s="121"/>
      <c r="Q2" s="121"/>
      <c r="R2" s="121"/>
      <c r="S2" s="121"/>
      <c r="T2" s="121"/>
      <c r="U2" s="121"/>
      <c r="V2" s="121"/>
      <c r="W2" s="121"/>
      <c r="X2" s="121"/>
      <c r="Y2" s="121"/>
      <c r="Z2" s="121"/>
      <c r="AA2" s="121"/>
      <c r="AB2" s="121"/>
      <c r="AC2" s="121"/>
      <c r="AD2" s="121"/>
      <c r="AE2" s="121"/>
      <c r="AF2" s="121"/>
      <c r="AG2" s="121"/>
      <c r="AH2" s="121"/>
      <c r="AI2" s="121"/>
      <c r="AJ2" s="121"/>
      <c r="AK2" s="121"/>
      <c r="AL2" s="121"/>
      <c r="AM2" s="121"/>
      <c r="AN2" s="121"/>
      <c r="AO2" s="121"/>
      <c r="AP2" s="121"/>
      <c r="AQ2" s="121"/>
      <c r="AR2" s="121"/>
      <c r="AS2" s="121"/>
      <c r="AT2" s="121"/>
      <c r="AU2" s="121"/>
      <c r="AV2" s="121"/>
      <c r="AW2" s="121"/>
      <c r="AX2" s="121"/>
      <c r="AY2" s="121"/>
      <c r="AZ2" s="121"/>
      <c r="BA2" s="121"/>
      <c r="BB2" s="121"/>
      <c r="BC2" s="121"/>
      <c r="BD2" s="121"/>
      <c r="BE2" s="121"/>
      <c r="BF2" s="121"/>
      <c r="BG2" s="121"/>
      <c r="BH2" s="121"/>
      <c r="BI2" s="121"/>
      <c r="BJ2" s="121"/>
      <c r="BK2" s="121"/>
      <c r="BL2" s="121"/>
      <c r="BM2" s="121"/>
      <c r="BN2" s="121"/>
      <c r="BO2" s="121"/>
      <c r="BP2" s="121"/>
      <c r="BQ2" s="121"/>
      <c r="BR2" s="121"/>
      <c r="BS2" s="121"/>
      <c r="BT2" s="121"/>
      <c r="BU2" s="121"/>
      <c r="BV2" s="121"/>
      <c r="BW2" s="121"/>
      <c r="BX2" s="121"/>
      <c r="BY2" s="121"/>
      <c r="BZ2" s="121"/>
      <c r="CA2" s="121"/>
      <c r="CB2" s="121"/>
      <c r="CC2" s="121"/>
      <c r="CD2" s="121"/>
      <c r="CE2" s="121"/>
      <c r="CF2" s="121"/>
      <c r="CG2" s="121"/>
      <c r="CH2" s="121"/>
      <c r="CI2" s="121"/>
      <c r="CJ2" s="121"/>
      <c r="CK2" s="121"/>
      <c r="CL2" s="121"/>
    </row>
    <row r="3" spans="1:90" ht="31.7" customHeight="1">
      <c r="A3" s="116" t="s">
        <v>108</v>
      </c>
      <c r="B3" s="99"/>
      <c r="C3" s="99"/>
      <c r="D3" s="99"/>
      <c r="E3" s="99"/>
      <c r="F3" s="99"/>
      <c r="G3" s="99"/>
      <c r="H3" s="99"/>
      <c r="I3" s="99"/>
      <c r="J3" s="99"/>
      <c r="K3" s="99"/>
      <c r="L3" s="121"/>
      <c r="M3" s="121"/>
      <c r="N3" s="121"/>
      <c r="O3" s="121"/>
      <c r="P3" s="121"/>
      <c r="Q3" s="121"/>
      <c r="R3" s="121"/>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row>
    <row r="4" spans="1:90" ht="13.7" customHeight="1">
      <c r="A4" s="38"/>
      <c r="B4" s="17"/>
      <c r="C4" s="17"/>
      <c r="D4" s="17"/>
      <c r="E4" s="17"/>
      <c r="F4" s="17"/>
      <c r="G4" s="17"/>
      <c r="H4" s="17"/>
      <c r="I4" s="17"/>
      <c r="J4" s="17"/>
      <c r="K4" s="17"/>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c r="BI4" s="38"/>
      <c r="BJ4" s="38"/>
      <c r="BK4" s="38"/>
      <c r="BL4" s="38"/>
      <c r="BM4" s="38"/>
      <c r="BN4" s="38"/>
      <c r="BO4" s="38"/>
      <c r="BP4" s="38"/>
      <c r="BQ4" s="38"/>
      <c r="BR4" s="38"/>
      <c r="BS4" s="38"/>
      <c r="BT4" s="38"/>
      <c r="BU4" s="38"/>
      <c r="BV4" s="38"/>
      <c r="BW4" s="38"/>
      <c r="BX4" s="38"/>
      <c r="BY4" s="38"/>
      <c r="BZ4" s="38"/>
      <c r="CA4" s="38"/>
      <c r="CB4" s="38"/>
      <c r="CC4" s="38"/>
      <c r="CD4" s="38"/>
      <c r="CE4" s="38"/>
      <c r="CF4" s="38"/>
      <c r="CG4" s="38"/>
      <c r="CH4" s="38"/>
      <c r="CI4" s="38"/>
      <c r="CJ4" s="38"/>
      <c r="CK4" s="38"/>
      <c r="CL4" s="38"/>
    </row>
    <row r="5" spans="1:90" ht="13.7" customHeight="1">
      <c r="A5" s="38"/>
      <c r="B5" s="17"/>
      <c r="C5" s="17"/>
      <c r="D5" s="17"/>
      <c r="E5" s="17"/>
      <c r="F5" s="17"/>
      <c r="G5" s="17"/>
      <c r="H5" s="17"/>
      <c r="I5" s="17"/>
      <c r="J5" s="17"/>
      <c r="K5" s="17"/>
      <c r="L5" s="38"/>
      <c r="M5" s="38"/>
      <c r="N5" s="38"/>
      <c r="O5" s="38"/>
      <c r="P5" s="38"/>
      <c r="Q5" s="38"/>
      <c r="R5" s="38"/>
      <c r="S5" s="38"/>
      <c r="T5" s="38"/>
      <c r="U5" s="38"/>
      <c r="V5" s="38"/>
      <c r="W5" s="38"/>
      <c r="X5" s="38"/>
      <c r="Y5" s="38"/>
      <c r="Z5" s="38"/>
      <c r="AA5" s="38"/>
      <c r="AB5" s="38"/>
      <c r="AC5" s="38"/>
      <c r="AD5" s="38"/>
      <c r="AE5" s="38"/>
      <c r="AF5" s="38"/>
      <c r="AG5" s="38"/>
      <c r="AH5" s="38"/>
      <c r="AI5" s="38"/>
      <c r="AJ5" s="38"/>
      <c r="AK5" s="38"/>
      <c r="AL5" s="38"/>
      <c r="AM5" s="38"/>
      <c r="AN5" s="38"/>
      <c r="AO5" s="38"/>
      <c r="AP5" s="38"/>
      <c r="AQ5" s="38"/>
      <c r="AR5" s="38"/>
      <c r="AS5" s="38"/>
      <c r="AT5" s="38"/>
      <c r="AU5" s="38"/>
      <c r="AV5" s="38"/>
      <c r="AW5" s="38"/>
      <c r="AX5" s="38"/>
      <c r="AY5" s="38"/>
      <c r="AZ5" s="38"/>
      <c r="BA5" s="38"/>
      <c r="BB5" s="38"/>
      <c r="BC5" s="38"/>
      <c r="BD5" s="38"/>
      <c r="BE5" s="38"/>
      <c r="BF5" s="38"/>
      <c r="BG5" s="38"/>
      <c r="BH5" s="38"/>
      <c r="BI5" s="38"/>
      <c r="BJ5" s="38"/>
      <c r="BK5" s="38"/>
      <c r="BL5" s="38"/>
      <c r="BM5" s="38"/>
      <c r="BN5" s="38"/>
      <c r="BO5" s="38"/>
      <c r="BP5" s="38"/>
      <c r="BQ5" s="38"/>
      <c r="BR5" s="38"/>
      <c r="BS5" s="38"/>
      <c r="BT5" s="38"/>
      <c r="BU5" s="38"/>
      <c r="BV5" s="38"/>
      <c r="BW5" s="38"/>
      <c r="BX5" s="38"/>
      <c r="BY5" s="38"/>
      <c r="BZ5" s="38"/>
      <c r="CA5" s="38"/>
      <c r="CB5" s="38"/>
      <c r="CC5" s="38"/>
      <c r="CD5" s="38"/>
      <c r="CE5" s="38"/>
      <c r="CF5" s="38"/>
      <c r="CG5" s="38"/>
      <c r="CH5" s="38"/>
      <c r="CI5" s="38"/>
      <c r="CJ5" s="38"/>
      <c r="CK5" s="38"/>
      <c r="CL5" s="38"/>
    </row>
    <row r="6" spans="1:90" ht="13.7" customHeight="1">
      <c r="A6" s="38"/>
      <c r="B6" s="17"/>
      <c r="C6" s="17"/>
      <c r="D6" s="17"/>
      <c r="E6" s="17"/>
      <c r="F6" s="17"/>
      <c r="G6" s="17"/>
      <c r="H6" s="17"/>
      <c r="I6" s="17"/>
      <c r="J6" s="17"/>
      <c r="K6" s="17"/>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8"/>
      <c r="BD6" s="38"/>
      <c r="BE6" s="38"/>
      <c r="BF6" s="38"/>
      <c r="BG6" s="38"/>
      <c r="BH6" s="38"/>
      <c r="BI6" s="38"/>
      <c r="BJ6" s="38"/>
      <c r="BK6" s="38"/>
      <c r="BL6" s="38"/>
      <c r="BM6" s="38"/>
      <c r="BN6" s="38"/>
      <c r="BO6" s="38"/>
      <c r="BP6" s="38"/>
      <c r="BQ6" s="38"/>
      <c r="BR6" s="38"/>
      <c r="BS6" s="38"/>
      <c r="BT6" s="38"/>
      <c r="BU6" s="38"/>
      <c r="BV6" s="38"/>
      <c r="BW6" s="38"/>
      <c r="BX6" s="38"/>
      <c r="BY6" s="38"/>
      <c r="BZ6" s="38"/>
      <c r="CA6" s="38"/>
      <c r="CB6" s="38"/>
      <c r="CC6" s="38"/>
      <c r="CD6" s="38"/>
      <c r="CE6" s="38"/>
      <c r="CF6" s="38"/>
      <c r="CG6" s="38"/>
      <c r="CH6" s="38"/>
      <c r="CI6" s="38"/>
      <c r="CJ6" s="38"/>
      <c r="CK6" s="38"/>
      <c r="CL6" s="38"/>
    </row>
    <row r="7" spans="1:90" ht="15.95" customHeight="1">
      <c r="A7" s="123" t="s">
        <v>37</v>
      </c>
      <c r="B7" s="125"/>
      <c r="C7" s="125"/>
      <c r="D7" s="125"/>
      <c r="E7" s="125"/>
      <c r="F7" s="125"/>
      <c r="G7" s="125"/>
      <c r="H7" s="125"/>
      <c r="I7" s="125"/>
      <c r="J7" s="126" t="s">
        <v>38</v>
      </c>
      <c r="K7" s="125"/>
      <c r="L7" s="124"/>
      <c r="M7" s="124"/>
      <c r="N7" s="124"/>
      <c r="O7" s="124"/>
      <c r="P7" s="124"/>
      <c r="Q7" s="124"/>
      <c r="R7" s="124"/>
      <c r="S7" s="123" t="s">
        <v>39</v>
      </c>
      <c r="T7" s="124"/>
      <c r="U7" s="124"/>
      <c r="V7" s="124"/>
      <c r="W7" s="124"/>
      <c r="X7" s="124"/>
      <c r="Y7" s="124"/>
      <c r="Z7" s="124"/>
      <c r="AA7" s="124"/>
      <c r="AB7" s="123" t="s">
        <v>40</v>
      </c>
      <c r="AC7" s="124"/>
      <c r="AD7" s="124"/>
      <c r="AE7" s="124"/>
      <c r="AF7" s="124"/>
      <c r="AG7" s="124"/>
      <c r="AH7" s="124"/>
      <c r="AI7" s="124"/>
      <c r="AJ7" s="124"/>
      <c r="AK7" s="123" t="s">
        <v>41</v>
      </c>
      <c r="AL7" s="124"/>
      <c r="AM7" s="124"/>
      <c r="AN7" s="124"/>
      <c r="AO7" s="124"/>
      <c r="AP7" s="124"/>
      <c r="AQ7" s="124"/>
      <c r="AR7" s="124"/>
      <c r="AS7" s="124"/>
      <c r="AT7" s="123" t="s">
        <v>42</v>
      </c>
      <c r="AU7" s="124"/>
      <c r="AV7" s="124"/>
      <c r="AW7" s="124"/>
      <c r="AX7" s="124"/>
      <c r="AY7" s="124"/>
      <c r="AZ7" s="124"/>
      <c r="BA7" s="124"/>
      <c r="BB7" s="124"/>
      <c r="BC7" s="123" t="s">
        <v>43</v>
      </c>
      <c r="BD7" s="124"/>
      <c r="BE7" s="124"/>
      <c r="BF7" s="124"/>
      <c r="BG7" s="124"/>
      <c r="BH7" s="124"/>
      <c r="BI7" s="124"/>
      <c r="BJ7" s="124"/>
      <c r="BK7" s="124"/>
      <c r="BL7" s="123" t="s">
        <v>44</v>
      </c>
      <c r="BM7" s="124"/>
      <c r="BN7" s="124"/>
      <c r="BO7" s="124"/>
      <c r="BP7" s="124"/>
      <c r="BQ7" s="124"/>
      <c r="BR7" s="124"/>
      <c r="BS7" s="124"/>
      <c r="BT7" s="124"/>
      <c r="BU7" s="123" t="s">
        <v>45</v>
      </c>
      <c r="BV7" s="124"/>
      <c r="BW7" s="124"/>
      <c r="BX7" s="124"/>
      <c r="BY7" s="124"/>
      <c r="BZ7" s="124"/>
      <c r="CA7" s="124"/>
      <c r="CB7" s="124"/>
      <c r="CC7" s="124"/>
      <c r="CD7" s="123" t="s">
        <v>46</v>
      </c>
      <c r="CE7" s="124"/>
      <c r="CF7" s="124"/>
      <c r="CG7" s="124"/>
      <c r="CH7" s="124"/>
      <c r="CI7" s="124"/>
      <c r="CJ7" s="124"/>
      <c r="CK7" s="124"/>
      <c r="CL7" s="124"/>
    </row>
    <row r="8" spans="1:90" ht="13.7" customHeight="1">
      <c r="A8" s="50" t="s">
        <v>109</v>
      </c>
      <c r="B8" s="41">
        <f>ROUND(IF(Assumptions!$D$28&gt;0,Assumptions!$D$20*(Assumptions!$D$21-(Assumptions!$D$21*Assumptions!$D$22)-Assumptions!$D$23),0),0)</f>
        <v>-300</v>
      </c>
      <c r="C8" s="17"/>
      <c r="D8" s="17"/>
      <c r="E8" s="17"/>
      <c r="F8" s="17"/>
      <c r="G8" s="17"/>
      <c r="H8" s="17"/>
      <c r="I8" s="17"/>
      <c r="J8" s="68" t="s">
        <v>109</v>
      </c>
      <c r="K8" s="41">
        <f>ROUND(IF(Assumptions!$D$28&gt;1,B8*(1+Assumptions!$D$25),0),0)</f>
        <v>-300</v>
      </c>
      <c r="L8" s="38"/>
      <c r="M8" s="38"/>
      <c r="N8" s="38"/>
      <c r="O8" s="38"/>
      <c r="P8" s="38"/>
      <c r="Q8" s="38"/>
      <c r="R8" s="38"/>
      <c r="S8" s="50" t="s">
        <v>109</v>
      </c>
      <c r="T8" s="69">
        <f>ROUND(IF(Assumptions!$D$28&gt;2,K8*(1+Assumptions!$D$25),0),0)</f>
        <v>-300</v>
      </c>
      <c r="U8" s="69"/>
      <c r="V8" s="69"/>
      <c r="W8" s="69"/>
      <c r="X8" s="69"/>
      <c r="Y8" s="69"/>
      <c r="Z8" s="69"/>
      <c r="AA8" s="69"/>
      <c r="AB8" s="50" t="s">
        <v>109</v>
      </c>
      <c r="AC8" s="69">
        <f>ROUND(IF(Assumptions!$D$28&gt;3,T8*(1+Assumptions!$D$25),0),0)</f>
        <v>-300</v>
      </c>
      <c r="AD8" s="69"/>
      <c r="AE8" s="69"/>
      <c r="AF8" s="69"/>
      <c r="AG8" s="69"/>
      <c r="AH8" s="69"/>
      <c r="AI8" s="69"/>
      <c r="AJ8" s="69"/>
      <c r="AK8" s="50" t="s">
        <v>109</v>
      </c>
      <c r="AL8" s="69">
        <f>ROUND(IF(Assumptions!$D$28&gt;4,AC8*(1+Assumptions!$D$25),0),0)</f>
        <v>-300</v>
      </c>
      <c r="AM8" s="69"/>
      <c r="AN8" s="69"/>
      <c r="AO8" s="69"/>
      <c r="AP8" s="69"/>
      <c r="AQ8" s="69"/>
      <c r="AR8" s="69"/>
      <c r="AS8" s="69"/>
      <c r="AT8" s="50" t="s">
        <v>109</v>
      </c>
      <c r="AU8" s="69">
        <f>ROUND(IF(Assumptions!$D$28&gt;5,AL8*(1+Assumptions!$D$25),0),0)</f>
        <v>-300</v>
      </c>
      <c r="AV8" s="69"/>
      <c r="AW8" s="69"/>
      <c r="AX8" s="69"/>
      <c r="AY8" s="69"/>
      <c r="AZ8" s="69"/>
      <c r="BA8" s="69"/>
      <c r="BB8" s="69"/>
      <c r="BC8" s="50" t="s">
        <v>109</v>
      </c>
      <c r="BD8" s="69">
        <f>ROUND(IF(Assumptions!$D$28&gt;6,AU8*(1+Assumptions!$D$25),0),0)</f>
        <v>-300</v>
      </c>
      <c r="BE8" s="69"/>
      <c r="BF8" s="69"/>
      <c r="BG8" s="69"/>
      <c r="BH8" s="69"/>
      <c r="BI8" s="69"/>
      <c r="BJ8" s="69"/>
      <c r="BK8" s="69"/>
      <c r="BL8" s="50" t="s">
        <v>109</v>
      </c>
      <c r="BM8" s="69">
        <f>ROUND(IF(Assumptions!$D$28&gt;7,BD8*(1+Assumptions!$D$25),0),0)</f>
        <v>-300</v>
      </c>
      <c r="BN8" s="69"/>
      <c r="BO8" s="69"/>
      <c r="BP8" s="69"/>
      <c r="BQ8" s="69"/>
      <c r="BR8" s="69"/>
      <c r="BS8" s="69"/>
      <c r="BT8" s="69"/>
      <c r="BU8" s="50" t="s">
        <v>109</v>
      </c>
      <c r="BV8" s="69">
        <f>ROUND(IF(Assumptions!$D$28&gt;8,BM8*(1+Assumptions!$D$25),0),0)</f>
        <v>-300</v>
      </c>
      <c r="BW8" s="69"/>
      <c r="BX8" s="69"/>
      <c r="BY8" s="69"/>
      <c r="BZ8" s="69"/>
      <c r="CA8" s="69"/>
      <c r="CB8" s="69"/>
      <c r="CC8" s="69"/>
      <c r="CD8" s="50" t="s">
        <v>109</v>
      </c>
      <c r="CE8" s="69">
        <f>ROUND(IF(Assumptions!$D$28&gt;9,BV8*(1+Assumptions!$D$25),0),0)</f>
        <v>-300</v>
      </c>
      <c r="CF8" s="69"/>
      <c r="CG8" s="69"/>
      <c r="CH8" s="69"/>
      <c r="CI8" s="69"/>
      <c r="CJ8" s="69"/>
      <c r="CK8" s="69"/>
      <c r="CL8" s="69"/>
    </row>
    <row r="9" spans="1:90" ht="13.7" customHeight="1">
      <c r="A9" s="50" t="s">
        <v>110</v>
      </c>
      <c r="B9" s="41">
        <f>ROUND(IF(Assumptions!$D$28&gt;0,Assumptions!$D$20*(Assumptions!$D$21-(Assumptions!$D$21*Assumptions!$D$22)-Assumptions!$D$23),0),0)</f>
        <v>-300</v>
      </c>
      <c r="C9" s="17"/>
      <c r="D9" s="17"/>
      <c r="E9" s="17"/>
      <c r="F9" s="17"/>
      <c r="G9" s="17"/>
      <c r="H9" s="17"/>
      <c r="I9" s="17"/>
      <c r="J9" s="68" t="s">
        <v>110</v>
      </c>
      <c r="K9" s="41">
        <f>ROUND(IF(Assumptions!$D$28&gt;1,B9*(1+Assumptions!$D$25),0),0)</f>
        <v>-300</v>
      </c>
      <c r="L9" s="38"/>
      <c r="M9" s="38"/>
      <c r="N9" s="38"/>
      <c r="O9" s="38"/>
      <c r="P9" s="38"/>
      <c r="Q9" s="38"/>
      <c r="R9" s="38"/>
      <c r="S9" s="50" t="s">
        <v>110</v>
      </c>
      <c r="T9" s="69">
        <f>ROUND(IF(Assumptions!$D$28&gt;2,K9*(1+Assumptions!$D$25),0),0)</f>
        <v>-300</v>
      </c>
      <c r="U9" s="69"/>
      <c r="V9" s="69"/>
      <c r="W9" s="69"/>
      <c r="X9" s="69"/>
      <c r="Y9" s="69"/>
      <c r="Z9" s="69"/>
      <c r="AA9" s="69"/>
      <c r="AB9" s="50" t="s">
        <v>110</v>
      </c>
      <c r="AC9" s="69">
        <f>ROUND(IF(Assumptions!$D$28&gt;3,T9*(1+Assumptions!$D$25),0),0)</f>
        <v>-300</v>
      </c>
      <c r="AD9" s="69"/>
      <c r="AE9" s="69"/>
      <c r="AF9" s="69"/>
      <c r="AG9" s="69"/>
      <c r="AH9" s="69"/>
      <c r="AI9" s="69"/>
      <c r="AJ9" s="69"/>
      <c r="AK9" s="50" t="s">
        <v>110</v>
      </c>
      <c r="AL9" s="69">
        <f>ROUND(IF(Assumptions!$D$28&gt;4,AC9*(1+Assumptions!$D$25),0),0)</f>
        <v>-300</v>
      </c>
      <c r="AM9" s="69"/>
      <c r="AN9" s="69"/>
      <c r="AO9" s="69"/>
      <c r="AP9" s="69"/>
      <c r="AQ9" s="69"/>
      <c r="AR9" s="69"/>
      <c r="AS9" s="69"/>
      <c r="AT9" s="50" t="s">
        <v>110</v>
      </c>
      <c r="AU9" s="69">
        <f>ROUND(IF(Assumptions!$D$28&gt;5,AL9*(1+Assumptions!$D$25),0),0)</f>
        <v>-300</v>
      </c>
      <c r="AV9" s="69"/>
      <c r="AW9" s="69"/>
      <c r="AX9" s="69"/>
      <c r="AY9" s="69"/>
      <c r="AZ9" s="69"/>
      <c r="BA9" s="69"/>
      <c r="BB9" s="69"/>
      <c r="BC9" s="50" t="s">
        <v>110</v>
      </c>
      <c r="BD9" s="69">
        <f>ROUND(IF(Assumptions!$D$28&gt;6,AU9*(1+Assumptions!$D$25),0),0)</f>
        <v>-300</v>
      </c>
      <c r="BE9" s="69"/>
      <c r="BF9" s="69"/>
      <c r="BG9" s="69"/>
      <c r="BH9" s="69"/>
      <c r="BI9" s="69"/>
      <c r="BJ9" s="69"/>
      <c r="BK9" s="69"/>
      <c r="BL9" s="50" t="s">
        <v>110</v>
      </c>
      <c r="BM9" s="69">
        <f>ROUND(IF(Assumptions!$D$28&gt;7,BD9*(1+Assumptions!$D$25),0),0)</f>
        <v>-300</v>
      </c>
      <c r="BN9" s="69"/>
      <c r="BO9" s="69"/>
      <c r="BP9" s="69"/>
      <c r="BQ9" s="69"/>
      <c r="BR9" s="69"/>
      <c r="BS9" s="69"/>
      <c r="BT9" s="69"/>
      <c r="BU9" s="50" t="s">
        <v>110</v>
      </c>
      <c r="BV9" s="69">
        <f>ROUND(IF(Assumptions!$D$28&gt;8,BM9*(1+Assumptions!$D$25),0),0)</f>
        <v>-300</v>
      </c>
      <c r="BW9" s="69"/>
      <c r="BX9" s="69"/>
      <c r="BY9" s="69"/>
      <c r="BZ9" s="69"/>
      <c r="CA9" s="69"/>
      <c r="CB9" s="69"/>
      <c r="CC9" s="69"/>
      <c r="CD9" s="50" t="s">
        <v>110</v>
      </c>
      <c r="CE9" s="69">
        <f>ROUND(IF(Assumptions!$D$28&gt;9,BV9*(1+Assumptions!$D$25),0),0)</f>
        <v>-300</v>
      </c>
      <c r="CF9" s="69"/>
      <c r="CG9" s="69"/>
      <c r="CH9" s="69"/>
      <c r="CI9" s="69"/>
      <c r="CJ9" s="69"/>
      <c r="CK9" s="69"/>
      <c r="CL9" s="69"/>
    </row>
    <row r="10" spans="1:90" ht="13.7" customHeight="1">
      <c r="A10" s="50" t="s">
        <v>111</v>
      </c>
      <c r="B10" s="41">
        <f>ROUND(IF(Assumptions!$D$28&gt;0,Assumptions!$D$20*(Assumptions!$D$21-(Assumptions!$D$21*Assumptions!$D$22)-Assumptions!$D$23),0),0)</f>
        <v>-300</v>
      </c>
      <c r="C10" s="17"/>
      <c r="D10" s="17"/>
      <c r="E10" s="17"/>
      <c r="F10" s="17"/>
      <c r="G10" s="17"/>
      <c r="H10" s="17"/>
      <c r="I10" s="17"/>
      <c r="J10" s="68" t="s">
        <v>111</v>
      </c>
      <c r="K10" s="41">
        <f>ROUND(IF(Assumptions!$D$28&gt;1,B10*(1+Assumptions!$D$25),0),0)</f>
        <v>-300</v>
      </c>
      <c r="L10" s="38"/>
      <c r="M10" s="38"/>
      <c r="N10" s="38"/>
      <c r="O10" s="38"/>
      <c r="P10" s="38"/>
      <c r="Q10" s="38"/>
      <c r="R10" s="38"/>
      <c r="S10" s="50" t="s">
        <v>111</v>
      </c>
      <c r="T10" s="69">
        <f>ROUND(IF(Assumptions!$D$28&gt;2,K10*(1+Assumptions!$D$25),0),0)</f>
        <v>-300</v>
      </c>
      <c r="U10" s="69"/>
      <c r="V10" s="69"/>
      <c r="W10" s="69"/>
      <c r="X10" s="69"/>
      <c r="Y10" s="69"/>
      <c r="Z10" s="69"/>
      <c r="AA10" s="69"/>
      <c r="AB10" s="50" t="s">
        <v>111</v>
      </c>
      <c r="AC10" s="69">
        <f>ROUND(IF(Assumptions!$D$28&gt;3,T10*(1+Assumptions!$D$25),0),0)</f>
        <v>-300</v>
      </c>
      <c r="AD10" s="69"/>
      <c r="AE10" s="69"/>
      <c r="AF10" s="69"/>
      <c r="AG10" s="69"/>
      <c r="AH10" s="69"/>
      <c r="AI10" s="69"/>
      <c r="AJ10" s="69"/>
      <c r="AK10" s="50" t="s">
        <v>111</v>
      </c>
      <c r="AL10" s="69">
        <f>ROUND(IF(Assumptions!$D$28&gt;4,AC10*(1+Assumptions!$D$25),0),0)</f>
        <v>-300</v>
      </c>
      <c r="AM10" s="69"/>
      <c r="AN10" s="69"/>
      <c r="AO10" s="69"/>
      <c r="AP10" s="69"/>
      <c r="AQ10" s="69"/>
      <c r="AR10" s="69"/>
      <c r="AS10" s="69"/>
      <c r="AT10" s="50" t="s">
        <v>111</v>
      </c>
      <c r="AU10" s="69">
        <f>ROUND(IF(Assumptions!$D$28&gt;5,AL10*(1+Assumptions!$D$25),0),0)</f>
        <v>-300</v>
      </c>
      <c r="AV10" s="69"/>
      <c r="AW10" s="69"/>
      <c r="AX10" s="69"/>
      <c r="AY10" s="69"/>
      <c r="AZ10" s="69"/>
      <c r="BA10" s="69"/>
      <c r="BB10" s="69"/>
      <c r="BC10" s="50" t="s">
        <v>111</v>
      </c>
      <c r="BD10" s="69">
        <f>ROUND(IF(Assumptions!$D$28&gt;6,AU10*(1+Assumptions!$D$25),0),0)</f>
        <v>-300</v>
      </c>
      <c r="BE10" s="69"/>
      <c r="BF10" s="69"/>
      <c r="BG10" s="69"/>
      <c r="BH10" s="69"/>
      <c r="BI10" s="69"/>
      <c r="BJ10" s="69"/>
      <c r="BK10" s="69"/>
      <c r="BL10" s="50" t="s">
        <v>111</v>
      </c>
      <c r="BM10" s="69">
        <f>ROUND(IF(Assumptions!$D$28&gt;7,BD10*(1+Assumptions!$D$25),0),0)</f>
        <v>-300</v>
      </c>
      <c r="BN10" s="69"/>
      <c r="BO10" s="69"/>
      <c r="BP10" s="69"/>
      <c r="BQ10" s="69"/>
      <c r="BR10" s="69"/>
      <c r="BS10" s="69"/>
      <c r="BT10" s="69"/>
      <c r="BU10" s="50" t="s">
        <v>111</v>
      </c>
      <c r="BV10" s="69">
        <f>ROUND(IF(Assumptions!$D$28&gt;8,BM10*(1+Assumptions!$D$25),0),0)</f>
        <v>-300</v>
      </c>
      <c r="BW10" s="69"/>
      <c r="BX10" s="69"/>
      <c r="BY10" s="69"/>
      <c r="BZ10" s="69"/>
      <c r="CA10" s="69"/>
      <c r="CB10" s="69"/>
      <c r="CC10" s="69"/>
      <c r="CD10" s="50" t="s">
        <v>111</v>
      </c>
      <c r="CE10" s="69">
        <f>ROUND(IF(Assumptions!$D$28&gt;9,BV10*(1+Assumptions!$D$25),0),0)</f>
        <v>-300</v>
      </c>
      <c r="CF10" s="69"/>
      <c r="CG10" s="69"/>
      <c r="CH10" s="69"/>
      <c r="CI10" s="69"/>
      <c r="CJ10" s="69"/>
      <c r="CK10" s="69"/>
      <c r="CL10" s="69"/>
    </row>
    <row r="11" spans="1:90" ht="13.7" customHeight="1">
      <c r="A11" s="50" t="s">
        <v>112</v>
      </c>
      <c r="B11" s="41">
        <f>ROUND(IF(Assumptions!$D$28&gt;0,Assumptions!$D$20*(Assumptions!$D$21-(Assumptions!$D$21*Assumptions!$D$22)-Assumptions!$D$23),0),0)</f>
        <v>-300</v>
      </c>
      <c r="C11" s="17"/>
      <c r="D11" s="17"/>
      <c r="E11" s="17"/>
      <c r="F11" s="17"/>
      <c r="G11" s="17"/>
      <c r="H11" s="17"/>
      <c r="I11" s="17"/>
      <c r="J11" s="68" t="s">
        <v>112</v>
      </c>
      <c r="K11" s="41">
        <f>ROUND(IF(Assumptions!$D$28&gt;1,B11*(1+Assumptions!$D$25),0),0)</f>
        <v>-300</v>
      </c>
      <c r="L11" s="38"/>
      <c r="M11" s="38"/>
      <c r="N11" s="38"/>
      <c r="O11" s="38"/>
      <c r="P11" s="38"/>
      <c r="Q11" s="38"/>
      <c r="R11" s="38"/>
      <c r="S11" s="50" t="s">
        <v>112</v>
      </c>
      <c r="T11" s="69">
        <f>ROUND(IF(Assumptions!$D$28&gt;2,K11*(1+Assumptions!$D$25),0),0)</f>
        <v>-300</v>
      </c>
      <c r="U11" s="69"/>
      <c r="V11" s="69"/>
      <c r="W11" s="69"/>
      <c r="X11" s="69"/>
      <c r="Y11" s="69"/>
      <c r="Z11" s="69"/>
      <c r="AA11" s="69"/>
      <c r="AB11" s="50" t="s">
        <v>112</v>
      </c>
      <c r="AC11" s="69">
        <f>ROUND(IF(Assumptions!$D$28&gt;3,T11*(1+Assumptions!$D$25),0),0)</f>
        <v>-300</v>
      </c>
      <c r="AD11" s="69"/>
      <c r="AE11" s="69"/>
      <c r="AF11" s="69"/>
      <c r="AG11" s="69"/>
      <c r="AH11" s="69"/>
      <c r="AI11" s="69"/>
      <c r="AJ11" s="69"/>
      <c r="AK11" s="50" t="s">
        <v>112</v>
      </c>
      <c r="AL11" s="69">
        <f>ROUND(IF(Assumptions!$D$28&gt;4,AC11*(1+Assumptions!$D$25),0),0)</f>
        <v>-300</v>
      </c>
      <c r="AM11" s="69"/>
      <c r="AN11" s="69"/>
      <c r="AO11" s="69"/>
      <c r="AP11" s="69"/>
      <c r="AQ11" s="69"/>
      <c r="AR11" s="69"/>
      <c r="AS11" s="69"/>
      <c r="AT11" s="50" t="s">
        <v>112</v>
      </c>
      <c r="AU11" s="69">
        <f>ROUND(IF(Assumptions!$D$28&gt;5,AL11*(1+Assumptions!$D$25),0),0)</f>
        <v>-300</v>
      </c>
      <c r="AV11" s="69"/>
      <c r="AW11" s="69"/>
      <c r="AX11" s="69"/>
      <c r="AY11" s="69"/>
      <c r="AZ11" s="69"/>
      <c r="BA11" s="69"/>
      <c r="BB11" s="69"/>
      <c r="BC11" s="50" t="s">
        <v>112</v>
      </c>
      <c r="BD11" s="69">
        <f>ROUND(IF(Assumptions!$D$28&gt;6,AU11*(1+Assumptions!$D$25),0),0)</f>
        <v>-300</v>
      </c>
      <c r="BE11" s="69"/>
      <c r="BF11" s="69"/>
      <c r="BG11" s="69"/>
      <c r="BH11" s="69"/>
      <c r="BI11" s="69"/>
      <c r="BJ11" s="69"/>
      <c r="BK11" s="69"/>
      <c r="BL11" s="50" t="s">
        <v>112</v>
      </c>
      <c r="BM11" s="69">
        <f>ROUND(IF(Assumptions!$D$28&gt;7,BD11*(1+Assumptions!$D$25),0),0)</f>
        <v>-300</v>
      </c>
      <c r="BN11" s="69"/>
      <c r="BO11" s="69"/>
      <c r="BP11" s="69"/>
      <c r="BQ11" s="69"/>
      <c r="BR11" s="69"/>
      <c r="BS11" s="69"/>
      <c r="BT11" s="69"/>
      <c r="BU11" s="50" t="s">
        <v>112</v>
      </c>
      <c r="BV11" s="69">
        <f>ROUND(IF(Assumptions!$D$28&gt;8,BM11*(1+Assumptions!$D$25),0),0)</f>
        <v>-300</v>
      </c>
      <c r="BW11" s="69"/>
      <c r="BX11" s="69"/>
      <c r="BY11" s="69"/>
      <c r="BZ11" s="69"/>
      <c r="CA11" s="69"/>
      <c r="CB11" s="69"/>
      <c r="CC11" s="69"/>
      <c r="CD11" s="50" t="s">
        <v>112</v>
      </c>
      <c r="CE11" s="69">
        <f>ROUND(IF(Assumptions!$D$28&gt;9,BV11*(1+Assumptions!$D$25),0),0)</f>
        <v>-300</v>
      </c>
      <c r="CF11" s="69"/>
      <c r="CG11" s="69"/>
      <c r="CH11" s="69"/>
      <c r="CI11" s="69"/>
      <c r="CJ11" s="69"/>
      <c r="CK11" s="69"/>
      <c r="CL11" s="69"/>
    </row>
    <row r="12" spans="1:90" ht="13.7" customHeight="1">
      <c r="A12" s="50" t="s">
        <v>113</v>
      </c>
      <c r="B12" s="41">
        <f>ROUND(IF(Assumptions!$D$28&gt;0,Assumptions!$D$20*(Assumptions!$D$21-(Assumptions!$D$21*Assumptions!$D$22)-Assumptions!$D$23),0),0)</f>
        <v>-300</v>
      </c>
      <c r="C12" s="17"/>
      <c r="D12" s="17"/>
      <c r="E12" s="17"/>
      <c r="F12" s="17"/>
      <c r="G12" s="17"/>
      <c r="H12" s="17"/>
      <c r="I12" s="17"/>
      <c r="J12" s="68" t="s">
        <v>113</v>
      </c>
      <c r="K12" s="41">
        <f>ROUND(IF(Assumptions!$D$28&gt;1,B12*(1+Assumptions!$D$25),0),0)</f>
        <v>-300</v>
      </c>
      <c r="L12" s="38"/>
      <c r="M12" s="38"/>
      <c r="N12" s="38"/>
      <c r="O12" s="38"/>
      <c r="P12" s="38"/>
      <c r="Q12" s="38"/>
      <c r="R12" s="38"/>
      <c r="S12" s="50" t="s">
        <v>113</v>
      </c>
      <c r="T12" s="69">
        <f>ROUND(IF(Assumptions!$D$28&gt;2,K12*(1+Assumptions!$D$25),0),0)</f>
        <v>-300</v>
      </c>
      <c r="U12" s="69"/>
      <c r="V12" s="69"/>
      <c r="W12" s="69"/>
      <c r="X12" s="69"/>
      <c r="Y12" s="69"/>
      <c r="Z12" s="69"/>
      <c r="AA12" s="69"/>
      <c r="AB12" s="50" t="s">
        <v>113</v>
      </c>
      <c r="AC12" s="69">
        <f>ROUND(IF(Assumptions!$D$28&gt;3,T12*(1+Assumptions!$D$25),0),0)</f>
        <v>-300</v>
      </c>
      <c r="AD12" s="69"/>
      <c r="AE12" s="69"/>
      <c r="AF12" s="69"/>
      <c r="AG12" s="69"/>
      <c r="AH12" s="69"/>
      <c r="AI12" s="69"/>
      <c r="AJ12" s="69"/>
      <c r="AK12" s="50" t="s">
        <v>113</v>
      </c>
      <c r="AL12" s="69">
        <f>ROUND(IF(Assumptions!$D$28&gt;4,AC12*(1+Assumptions!$D$25),0),0)</f>
        <v>-300</v>
      </c>
      <c r="AM12" s="69"/>
      <c r="AN12" s="69"/>
      <c r="AO12" s="69"/>
      <c r="AP12" s="69"/>
      <c r="AQ12" s="69"/>
      <c r="AR12" s="69"/>
      <c r="AS12" s="69"/>
      <c r="AT12" s="50" t="s">
        <v>113</v>
      </c>
      <c r="AU12" s="69">
        <f>ROUND(IF(Assumptions!$D$28&gt;5,AL12*(1+Assumptions!$D$25),0),0)</f>
        <v>-300</v>
      </c>
      <c r="AV12" s="69"/>
      <c r="AW12" s="69"/>
      <c r="AX12" s="69"/>
      <c r="AY12" s="69"/>
      <c r="AZ12" s="69"/>
      <c r="BA12" s="69"/>
      <c r="BB12" s="69"/>
      <c r="BC12" s="50" t="s">
        <v>113</v>
      </c>
      <c r="BD12" s="69">
        <f>ROUND(IF(Assumptions!$D$28&gt;6,AU12*(1+Assumptions!$D$25),0),0)</f>
        <v>-300</v>
      </c>
      <c r="BE12" s="69"/>
      <c r="BF12" s="69"/>
      <c r="BG12" s="69"/>
      <c r="BH12" s="69"/>
      <c r="BI12" s="69"/>
      <c r="BJ12" s="69"/>
      <c r="BK12" s="69"/>
      <c r="BL12" s="50" t="s">
        <v>113</v>
      </c>
      <c r="BM12" s="69">
        <f>ROUND(IF(Assumptions!$D$28&gt;7,BD12*(1+Assumptions!$D$25),0),0)</f>
        <v>-300</v>
      </c>
      <c r="BN12" s="69"/>
      <c r="BO12" s="69"/>
      <c r="BP12" s="69"/>
      <c r="BQ12" s="69"/>
      <c r="BR12" s="69"/>
      <c r="BS12" s="69"/>
      <c r="BT12" s="69"/>
      <c r="BU12" s="50" t="s">
        <v>113</v>
      </c>
      <c r="BV12" s="69">
        <f>ROUND(IF(Assumptions!$D$28&gt;8,BM12*(1+Assumptions!$D$25),0),0)</f>
        <v>-300</v>
      </c>
      <c r="BW12" s="69"/>
      <c r="BX12" s="69"/>
      <c r="BY12" s="69"/>
      <c r="BZ12" s="69"/>
      <c r="CA12" s="69"/>
      <c r="CB12" s="69"/>
      <c r="CC12" s="69"/>
      <c r="CD12" s="50" t="s">
        <v>113</v>
      </c>
      <c r="CE12" s="69">
        <f>ROUND(IF(Assumptions!$D$28&gt;9,BV12*(1+Assumptions!$D$25),0),0)</f>
        <v>-300</v>
      </c>
      <c r="CF12" s="69"/>
      <c r="CG12" s="69"/>
      <c r="CH12" s="69"/>
      <c r="CI12" s="69"/>
      <c r="CJ12" s="69"/>
      <c r="CK12" s="69"/>
      <c r="CL12" s="69"/>
    </row>
    <row r="13" spans="1:90" ht="13.7" customHeight="1">
      <c r="A13" s="50" t="s">
        <v>114</v>
      </c>
      <c r="B13" s="41">
        <f>ROUND(IF(Assumptions!$D$28&gt;0,Assumptions!$D$20*(Assumptions!$D$21-(Assumptions!$D$21*Assumptions!$D$22)-Assumptions!$D$23),0),0)</f>
        <v>-300</v>
      </c>
      <c r="C13" s="17"/>
      <c r="D13" s="17"/>
      <c r="E13" s="17"/>
      <c r="F13" s="17"/>
      <c r="G13" s="17"/>
      <c r="H13" s="17"/>
      <c r="I13" s="17"/>
      <c r="J13" s="68" t="s">
        <v>114</v>
      </c>
      <c r="K13" s="41">
        <f>ROUND(IF(Assumptions!$D$28&gt;1,B13*(1+Assumptions!$D$25),0),0)</f>
        <v>-300</v>
      </c>
      <c r="L13" s="38"/>
      <c r="M13" s="38"/>
      <c r="N13" s="38"/>
      <c r="O13" s="38"/>
      <c r="P13" s="38"/>
      <c r="Q13" s="38"/>
      <c r="R13" s="38"/>
      <c r="S13" s="50" t="s">
        <v>114</v>
      </c>
      <c r="T13" s="69">
        <f>ROUND(IF(Assumptions!$D$28&gt;2,K13*(1+Assumptions!$D$25),0),0)</f>
        <v>-300</v>
      </c>
      <c r="U13" s="69"/>
      <c r="V13" s="69"/>
      <c r="W13" s="69"/>
      <c r="X13" s="69"/>
      <c r="Y13" s="69"/>
      <c r="Z13" s="69"/>
      <c r="AA13" s="69"/>
      <c r="AB13" s="50" t="s">
        <v>114</v>
      </c>
      <c r="AC13" s="69">
        <f>ROUND(IF(Assumptions!$D$28&gt;3,T13*(1+Assumptions!$D$25),0),0)</f>
        <v>-300</v>
      </c>
      <c r="AD13" s="69"/>
      <c r="AE13" s="69"/>
      <c r="AF13" s="69"/>
      <c r="AG13" s="69"/>
      <c r="AH13" s="69"/>
      <c r="AI13" s="69"/>
      <c r="AJ13" s="69"/>
      <c r="AK13" s="50" t="s">
        <v>114</v>
      </c>
      <c r="AL13" s="69">
        <f>ROUND(IF(Assumptions!$D$28&gt;4,AC13*(1+Assumptions!$D$25),0),0)</f>
        <v>-300</v>
      </c>
      <c r="AM13" s="69"/>
      <c r="AN13" s="69"/>
      <c r="AO13" s="69"/>
      <c r="AP13" s="69"/>
      <c r="AQ13" s="69"/>
      <c r="AR13" s="69"/>
      <c r="AS13" s="69"/>
      <c r="AT13" s="50" t="s">
        <v>114</v>
      </c>
      <c r="AU13" s="69">
        <f>ROUND(IF(Assumptions!$D$28&gt;5,AL13*(1+Assumptions!$D$25),0),0)</f>
        <v>-300</v>
      </c>
      <c r="AV13" s="69"/>
      <c r="AW13" s="69"/>
      <c r="AX13" s="69"/>
      <c r="AY13" s="69"/>
      <c r="AZ13" s="69"/>
      <c r="BA13" s="69"/>
      <c r="BB13" s="69"/>
      <c r="BC13" s="50" t="s">
        <v>114</v>
      </c>
      <c r="BD13" s="69">
        <f>ROUND(IF(Assumptions!$D$28&gt;6,AU13*(1+Assumptions!$D$25),0),0)</f>
        <v>-300</v>
      </c>
      <c r="BE13" s="69"/>
      <c r="BF13" s="69"/>
      <c r="BG13" s="69"/>
      <c r="BH13" s="69"/>
      <c r="BI13" s="69"/>
      <c r="BJ13" s="69"/>
      <c r="BK13" s="69"/>
      <c r="BL13" s="50" t="s">
        <v>114</v>
      </c>
      <c r="BM13" s="69">
        <f>ROUND(IF(Assumptions!$D$28&gt;7,BD13*(1+Assumptions!$D$25),0),0)</f>
        <v>-300</v>
      </c>
      <c r="BN13" s="69"/>
      <c r="BO13" s="69"/>
      <c r="BP13" s="69"/>
      <c r="BQ13" s="69"/>
      <c r="BR13" s="69"/>
      <c r="BS13" s="69"/>
      <c r="BT13" s="69"/>
      <c r="BU13" s="50" t="s">
        <v>114</v>
      </c>
      <c r="BV13" s="69">
        <f>ROUND(IF(Assumptions!$D$28&gt;8,BM13*(1+Assumptions!$D$25),0),0)</f>
        <v>-300</v>
      </c>
      <c r="BW13" s="69"/>
      <c r="BX13" s="69"/>
      <c r="BY13" s="69"/>
      <c r="BZ13" s="69"/>
      <c r="CA13" s="69"/>
      <c r="CB13" s="69"/>
      <c r="CC13" s="69"/>
      <c r="CD13" s="50" t="s">
        <v>114</v>
      </c>
      <c r="CE13" s="69">
        <f>ROUND(IF(Assumptions!$D$28&gt;9,BV13*(1+Assumptions!$D$25),0),0)</f>
        <v>-300</v>
      </c>
      <c r="CF13" s="69"/>
      <c r="CG13" s="69"/>
      <c r="CH13" s="69"/>
      <c r="CI13" s="69"/>
      <c r="CJ13" s="69"/>
      <c r="CK13" s="69"/>
      <c r="CL13" s="69"/>
    </row>
    <row r="14" spans="1:90" ht="13.7" customHeight="1">
      <c r="A14" s="50" t="s">
        <v>115</v>
      </c>
      <c r="B14" s="41">
        <f>ROUND(IF(Assumptions!$D$28&gt;0,Assumptions!$D$20*(Assumptions!$D$21-(Assumptions!$D$21*Assumptions!$D$22)-Assumptions!$D$23),0),0)</f>
        <v>-300</v>
      </c>
      <c r="C14" s="17"/>
      <c r="D14" s="17"/>
      <c r="E14" s="17"/>
      <c r="F14" s="17"/>
      <c r="G14" s="17"/>
      <c r="H14" s="17"/>
      <c r="I14" s="17"/>
      <c r="J14" s="68" t="s">
        <v>115</v>
      </c>
      <c r="K14" s="41">
        <f>ROUND(IF(Assumptions!$D$28&gt;1,B14*(1+Assumptions!$D$25),0),0)</f>
        <v>-300</v>
      </c>
      <c r="L14" s="38"/>
      <c r="M14" s="38"/>
      <c r="N14" s="38"/>
      <c r="O14" s="38"/>
      <c r="P14" s="38"/>
      <c r="Q14" s="38"/>
      <c r="R14" s="38"/>
      <c r="S14" s="50" t="s">
        <v>115</v>
      </c>
      <c r="T14" s="69">
        <f>ROUND(IF(Assumptions!$D$28&gt;2,K14*(1+Assumptions!$D$25),0),0)</f>
        <v>-300</v>
      </c>
      <c r="U14" s="69"/>
      <c r="V14" s="69"/>
      <c r="W14" s="69"/>
      <c r="X14" s="69"/>
      <c r="Y14" s="69"/>
      <c r="Z14" s="69"/>
      <c r="AA14" s="69"/>
      <c r="AB14" s="50" t="s">
        <v>115</v>
      </c>
      <c r="AC14" s="69">
        <f>ROUND(IF(Assumptions!$D$28&gt;3,T14*(1+Assumptions!$D$25),0),0)</f>
        <v>-300</v>
      </c>
      <c r="AD14" s="69"/>
      <c r="AE14" s="69"/>
      <c r="AF14" s="69"/>
      <c r="AG14" s="69"/>
      <c r="AH14" s="69"/>
      <c r="AI14" s="69"/>
      <c r="AJ14" s="69"/>
      <c r="AK14" s="50" t="s">
        <v>115</v>
      </c>
      <c r="AL14" s="69">
        <f>ROUND(IF(Assumptions!$D$28&gt;4,AC14*(1+Assumptions!$D$25),0),0)</f>
        <v>-300</v>
      </c>
      <c r="AM14" s="69"/>
      <c r="AN14" s="69"/>
      <c r="AO14" s="69"/>
      <c r="AP14" s="69"/>
      <c r="AQ14" s="69"/>
      <c r="AR14" s="69"/>
      <c r="AS14" s="69"/>
      <c r="AT14" s="50" t="s">
        <v>115</v>
      </c>
      <c r="AU14" s="69">
        <f>ROUND(IF(Assumptions!$D$28&gt;5,AL14*(1+Assumptions!$D$25),0),0)</f>
        <v>-300</v>
      </c>
      <c r="AV14" s="69"/>
      <c r="AW14" s="69"/>
      <c r="AX14" s="69"/>
      <c r="AY14" s="69"/>
      <c r="AZ14" s="69"/>
      <c r="BA14" s="69"/>
      <c r="BB14" s="69"/>
      <c r="BC14" s="50" t="s">
        <v>115</v>
      </c>
      <c r="BD14" s="69">
        <f>ROUND(IF(Assumptions!$D$28&gt;6,AU14*(1+Assumptions!$D$25),0),0)</f>
        <v>-300</v>
      </c>
      <c r="BE14" s="69"/>
      <c r="BF14" s="69"/>
      <c r="BG14" s="69"/>
      <c r="BH14" s="69"/>
      <c r="BI14" s="69"/>
      <c r="BJ14" s="69"/>
      <c r="BK14" s="69"/>
      <c r="BL14" s="50" t="s">
        <v>115</v>
      </c>
      <c r="BM14" s="69">
        <f>ROUND(IF(Assumptions!$D$28&gt;7,BD14*(1+Assumptions!$D$25),0),0)</f>
        <v>-300</v>
      </c>
      <c r="BN14" s="69"/>
      <c r="BO14" s="69"/>
      <c r="BP14" s="69"/>
      <c r="BQ14" s="69"/>
      <c r="BR14" s="69"/>
      <c r="BS14" s="69"/>
      <c r="BT14" s="69"/>
      <c r="BU14" s="50" t="s">
        <v>115</v>
      </c>
      <c r="BV14" s="69">
        <f>ROUND(IF(Assumptions!$D$28&gt;8,BM14*(1+Assumptions!$D$25),0),0)</f>
        <v>-300</v>
      </c>
      <c r="BW14" s="69"/>
      <c r="BX14" s="69"/>
      <c r="BY14" s="69"/>
      <c r="BZ14" s="69"/>
      <c r="CA14" s="69"/>
      <c r="CB14" s="69"/>
      <c r="CC14" s="69"/>
      <c r="CD14" s="50" t="s">
        <v>115</v>
      </c>
      <c r="CE14" s="69">
        <f>ROUND(IF(Assumptions!$D$28&gt;9,BV14*(1+Assumptions!$D$25),0),0)</f>
        <v>-300</v>
      </c>
      <c r="CF14" s="69"/>
      <c r="CG14" s="69"/>
      <c r="CH14" s="69"/>
      <c r="CI14" s="69"/>
      <c r="CJ14" s="69"/>
      <c r="CK14" s="69"/>
      <c r="CL14" s="69"/>
    </row>
    <row r="15" spans="1:90" ht="13.7" customHeight="1">
      <c r="A15" s="50" t="s">
        <v>116</v>
      </c>
      <c r="B15" s="41">
        <f>ROUND(IF(Assumptions!$D$28&gt;0,Assumptions!$D$20*(Assumptions!$D$21-(Assumptions!$D$21*Assumptions!$D$22)-Assumptions!$D$23),0),0)</f>
        <v>-300</v>
      </c>
      <c r="C15" s="17"/>
      <c r="D15" s="17"/>
      <c r="E15" s="17"/>
      <c r="F15" s="17"/>
      <c r="G15" s="17"/>
      <c r="H15" s="17"/>
      <c r="I15" s="17"/>
      <c r="J15" s="68" t="s">
        <v>116</v>
      </c>
      <c r="K15" s="41">
        <f>ROUND(IF(Assumptions!$D$28&gt;1,B15*(1+Assumptions!$D$25),0),0)</f>
        <v>-300</v>
      </c>
      <c r="L15" s="38"/>
      <c r="M15" s="38"/>
      <c r="N15" s="38"/>
      <c r="O15" s="38"/>
      <c r="P15" s="38"/>
      <c r="Q15" s="38"/>
      <c r="R15" s="38"/>
      <c r="S15" s="50" t="s">
        <v>116</v>
      </c>
      <c r="T15" s="69">
        <f>ROUND(IF(Assumptions!$D$28&gt;2,K15*(1+Assumptions!$D$25),0),0)</f>
        <v>-300</v>
      </c>
      <c r="U15" s="69"/>
      <c r="V15" s="69"/>
      <c r="W15" s="69"/>
      <c r="X15" s="69"/>
      <c r="Y15" s="69"/>
      <c r="Z15" s="69"/>
      <c r="AA15" s="69"/>
      <c r="AB15" s="50" t="s">
        <v>116</v>
      </c>
      <c r="AC15" s="69">
        <f>ROUND(IF(Assumptions!$D$28&gt;3,T15*(1+Assumptions!$D$25),0),0)</f>
        <v>-300</v>
      </c>
      <c r="AD15" s="69"/>
      <c r="AE15" s="69"/>
      <c r="AF15" s="69"/>
      <c r="AG15" s="69"/>
      <c r="AH15" s="69"/>
      <c r="AI15" s="69"/>
      <c r="AJ15" s="69"/>
      <c r="AK15" s="50" t="s">
        <v>116</v>
      </c>
      <c r="AL15" s="69">
        <f>ROUND(IF(Assumptions!$D$28&gt;4,AC15*(1+Assumptions!$D$25),0),0)</f>
        <v>-300</v>
      </c>
      <c r="AM15" s="69"/>
      <c r="AN15" s="69"/>
      <c r="AO15" s="69"/>
      <c r="AP15" s="69"/>
      <c r="AQ15" s="69"/>
      <c r="AR15" s="69"/>
      <c r="AS15" s="69"/>
      <c r="AT15" s="50" t="s">
        <v>116</v>
      </c>
      <c r="AU15" s="69">
        <f>ROUND(IF(Assumptions!$D$28&gt;5,AL15*(1+Assumptions!$D$25),0),0)</f>
        <v>-300</v>
      </c>
      <c r="AV15" s="69"/>
      <c r="AW15" s="69"/>
      <c r="AX15" s="69"/>
      <c r="AY15" s="69"/>
      <c r="AZ15" s="69"/>
      <c r="BA15" s="69"/>
      <c r="BB15" s="69"/>
      <c r="BC15" s="50" t="s">
        <v>116</v>
      </c>
      <c r="BD15" s="69">
        <f>ROUND(IF(Assumptions!$D$28&gt;6,AU15*(1+Assumptions!$D$25),0),0)</f>
        <v>-300</v>
      </c>
      <c r="BE15" s="69"/>
      <c r="BF15" s="69"/>
      <c r="BG15" s="69"/>
      <c r="BH15" s="69"/>
      <c r="BI15" s="69"/>
      <c r="BJ15" s="69"/>
      <c r="BK15" s="69"/>
      <c r="BL15" s="50" t="s">
        <v>116</v>
      </c>
      <c r="BM15" s="69">
        <f>ROUND(IF(Assumptions!$D$28&gt;7,BD15*(1+Assumptions!$D$25),0),0)</f>
        <v>-300</v>
      </c>
      <c r="BN15" s="69"/>
      <c r="BO15" s="69"/>
      <c r="BP15" s="69"/>
      <c r="BQ15" s="69"/>
      <c r="BR15" s="69"/>
      <c r="BS15" s="69"/>
      <c r="BT15" s="69"/>
      <c r="BU15" s="50" t="s">
        <v>116</v>
      </c>
      <c r="BV15" s="69">
        <f>ROUND(IF(Assumptions!$D$28&gt;8,BM15*(1+Assumptions!$D$25),0),0)</f>
        <v>-300</v>
      </c>
      <c r="BW15" s="69"/>
      <c r="BX15" s="69"/>
      <c r="BY15" s="69"/>
      <c r="BZ15" s="69"/>
      <c r="CA15" s="69"/>
      <c r="CB15" s="69"/>
      <c r="CC15" s="69"/>
      <c r="CD15" s="50" t="s">
        <v>116</v>
      </c>
      <c r="CE15" s="69">
        <f>ROUND(IF(Assumptions!$D$28&gt;9,BV15*(1+Assumptions!$D$25),0),0)</f>
        <v>-300</v>
      </c>
      <c r="CF15" s="69"/>
      <c r="CG15" s="69"/>
      <c r="CH15" s="69"/>
      <c r="CI15" s="69"/>
      <c r="CJ15" s="69"/>
      <c r="CK15" s="69"/>
      <c r="CL15" s="69"/>
    </row>
    <row r="16" spans="1:90" ht="13.7" customHeight="1">
      <c r="A16" s="50" t="s">
        <v>117</v>
      </c>
      <c r="B16" s="41">
        <f>ROUND(IF(Assumptions!$D$28&gt;0,Assumptions!$D$20*(Assumptions!$D$21-(Assumptions!$D$21*Assumptions!$D$22)-Assumptions!$D$23),0),0)</f>
        <v>-300</v>
      </c>
      <c r="C16" s="17"/>
      <c r="D16" s="17"/>
      <c r="E16" s="17"/>
      <c r="F16" s="17"/>
      <c r="G16" s="17"/>
      <c r="H16" s="17"/>
      <c r="I16" s="17"/>
      <c r="J16" s="68" t="s">
        <v>117</v>
      </c>
      <c r="K16" s="41">
        <f>ROUND(IF(Assumptions!$D$28&gt;1,B16*(1+Assumptions!$D$25),0),0)</f>
        <v>-300</v>
      </c>
      <c r="L16" s="38"/>
      <c r="M16" s="38"/>
      <c r="N16" s="38"/>
      <c r="O16" s="38"/>
      <c r="P16" s="38"/>
      <c r="Q16" s="38"/>
      <c r="R16" s="38"/>
      <c r="S16" s="50" t="s">
        <v>117</v>
      </c>
      <c r="T16" s="69">
        <f>ROUND(IF(Assumptions!$D$28&gt;2,K16*(1+Assumptions!$D$25),0),0)</f>
        <v>-300</v>
      </c>
      <c r="U16" s="69"/>
      <c r="V16" s="69"/>
      <c r="W16" s="69"/>
      <c r="X16" s="69"/>
      <c r="Y16" s="69"/>
      <c r="Z16" s="69"/>
      <c r="AA16" s="69"/>
      <c r="AB16" s="50" t="s">
        <v>117</v>
      </c>
      <c r="AC16" s="69">
        <f>ROUND(IF(Assumptions!$D$28&gt;3,T16*(1+Assumptions!$D$25),0),0)</f>
        <v>-300</v>
      </c>
      <c r="AD16" s="69"/>
      <c r="AE16" s="69"/>
      <c r="AF16" s="69"/>
      <c r="AG16" s="69"/>
      <c r="AH16" s="69"/>
      <c r="AI16" s="69"/>
      <c r="AJ16" s="69"/>
      <c r="AK16" s="50" t="s">
        <v>117</v>
      </c>
      <c r="AL16" s="69">
        <f>ROUND(IF(Assumptions!$D$28&gt;4,AC16*(1+Assumptions!$D$25),0),0)</f>
        <v>-300</v>
      </c>
      <c r="AM16" s="69"/>
      <c r="AN16" s="69"/>
      <c r="AO16" s="69"/>
      <c r="AP16" s="69"/>
      <c r="AQ16" s="69"/>
      <c r="AR16" s="69"/>
      <c r="AS16" s="69"/>
      <c r="AT16" s="50" t="s">
        <v>117</v>
      </c>
      <c r="AU16" s="69">
        <f>ROUND(IF(Assumptions!$D$28&gt;5,AL16*(1+Assumptions!$D$25),0),0)</f>
        <v>-300</v>
      </c>
      <c r="AV16" s="69"/>
      <c r="AW16" s="69"/>
      <c r="AX16" s="69"/>
      <c r="AY16" s="69"/>
      <c r="AZ16" s="69"/>
      <c r="BA16" s="69"/>
      <c r="BB16" s="69"/>
      <c r="BC16" s="50" t="s">
        <v>117</v>
      </c>
      <c r="BD16" s="69">
        <f>ROUND(IF(Assumptions!$D$28&gt;6,AU16*(1+Assumptions!$D$25),0),0)</f>
        <v>-300</v>
      </c>
      <c r="BE16" s="69"/>
      <c r="BF16" s="69"/>
      <c r="BG16" s="69"/>
      <c r="BH16" s="69"/>
      <c r="BI16" s="69"/>
      <c r="BJ16" s="69"/>
      <c r="BK16" s="69"/>
      <c r="BL16" s="50" t="s">
        <v>117</v>
      </c>
      <c r="BM16" s="69">
        <f>ROUND(IF(Assumptions!$D$28&gt;7,BD16*(1+Assumptions!$D$25),0),0)</f>
        <v>-300</v>
      </c>
      <c r="BN16" s="69"/>
      <c r="BO16" s="69"/>
      <c r="BP16" s="69"/>
      <c r="BQ16" s="69"/>
      <c r="BR16" s="69"/>
      <c r="BS16" s="69"/>
      <c r="BT16" s="69"/>
      <c r="BU16" s="50" t="s">
        <v>117</v>
      </c>
      <c r="BV16" s="69">
        <f>ROUND(IF(Assumptions!$D$28&gt;8,BM16*(1+Assumptions!$D$25),0),0)</f>
        <v>-300</v>
      </c>
      <c r="BW16" s="69"/>
      <c r="BX16" s="69"/>
      <c r="BY16" s="69"/>
      <c r="BZ16" s="69"/>
      <c r="CA16" s="69"/>
      <c r="CB16" s="69"/>
      <c r="CC16" s="69"/>
      <c r="CD16" s="50" t="s">
        <v>117</v>
      </c>
      <c r="CE16" s="69">
        <f>ROUND(IF(Assumptions!$D$28&gt;9,BV16*(1+Assumptions!$D$25),0),0)</f>
        <v>-300</v>
      </c>
      <c r="CF16" s="69"/>
      <c r="CG16" s="69"/>
      <c r="CH16" s="69"/>
      <c r="CI16" s="69"/>
      <c r="CJ16" s="69"/>
      <c r="CK16" s="69"/>
      <c r="CL16" s="69"/>
    </row>
    <row r="17" spans="1:90" ht="13.7" customHeight="1">
      <c r="A17" s="50" t="s">
        <v>118</v>
      </c>
      <c r="B17" s="41">
        <f>ROUND(IF(Assumptions!$D$28&gt;0,Assumptions!$D$20*(Assumptions!$D$21-(Assumptions!$D$21*Assumptions!$D$22)-Assumptions!$D$23),0),0)</f>
        <v>-300</v>
      </c>
      <c r="C17" s="17"/>
      <c r="D17" s="17"/>
      <c r="E17" s="17"/>
      <c r="F17" s="17"/>
      <c r="G17" s="17"/>
      <c r="H17" s="17"/>
      <c r="I17" s="17"/>
      <c r="J17" s="68" t="s">
        <v>118</v>
      </c>
      <c r="K17" s="41">
        <f>ROUND(IF(Assumptions!$D$28&gt;1,B17*(1+Assumptions!$D$25),0),0)</f>
        <v>-300</v>
      </c>
      <c r="L17" s="38"/>
      <c r="M17" s="38"/>
      <c r="N17" s="38"/>
      <c r="O17" s="38"/>
      <c r="P17" s="38"/>
      <c r="Q17" s="38"/>
      <c r="R17" s="38"/>
      <c r="S17" s="50" t="s">
        <v>118</v>
      </c>
      <c r="T17" s="69">
        <f>ROUND(IF(Assumptions!$D$28&gt;2,K17*(1+Assumptions!$D$25),0),0)</f>
        <v>-300</v>
      </c>
      <c r="U17" s="69"/>
      <c r="V17" s="69"/>
      <c r="W17" s="69"/>
      <c r="X17" s="69"/>
      <c r="Y17" s="69"/>
      <c r="Z17" s="69"/>
      <c r="AA17" s="69"/>
      <c r="AB17" s="50" t="s">
        <v>118</v>
      </c>
      <c r="AC17" s="69">
        <f>ROUND(IF(Assumptions!$D$28&gt;3,T17*(1+Assumptions!$D$25),0),0)</f>
        <v>-300</v>
      </c>
      <c r="AD17" s="69"/>
      <c r="AE17" s="69"/>
      <c r="AF17" s="69"/>
      <c r="AG17" s="69"/>
      <c r="AH17" s="69"/>
      <c r="AI17" s="69"/>
      <c r="AJ17" s="69"/>
      <c r="AK17" s="50" t="s">
        <v>118</v>
      </c>
      <c r="AL17" s="69">
        <f>ROUND(IF(Assumptions!$D$28&gt;4,AC17*(1+Assumptions!$D$25),0),0)</f>
        <v>-300</v>
      </c>
      <c r="AM17" s="69"/>
      <c r="AN17" s="69"/>
      <c r="AO17" s="69"/>
      <c r="AP17" s="69"/>
      <c r="AQ17" s="69"/>
      <c r="AR17" s="69"/>
      <c r="AS17" s="69"/>
      <c r="AT17" s="50" t="s">
        <v>118</v>
      </c>
      <c r="AU17" s="69">
        <f>ROUND(IF(Assumptions!$D$28&gt;5,AL17*(1+Assumptions!$D$25),0),0)</f>
        <v>-300</v>
      </c>
      <c r="AV17" s="69"/>
      <c r="AW17" s="69"/>
      <c r="AX17" s="69"/>
      <c r="AY17" s="69"/>
      <c r="AZ17" s="69"/>
      <c r="BA17" s="69"/>
      <c r="BB17" s="69"/>
      <c r="BC17" s="50" t="s">
        <v>118</v>
      </c>
      <c r="BD17" s="69">
        <f>ROUND(IF(Assumptions!$D$28&gt;6,AU17*(1+Assumptions!$D$25),0),0)</f>
        <v>-300</v>
      </c>
      <c r="BE17" s="69"/>
      <c r="BF17" s="69"/>
      <c r="BG17" s="69"/>
      <c r="BH17" s="69"/>
      <c r="BI17" s="69"/>
      <c r="BJ17" s="69"/>
      <c r="BK17" s="69"/>
      <c r="BL17" s="50" t="s">
        <v>118</v>
      </c>
      <c r="BM17" s="69">
        <f>ROUND(IF(Assumptions!$D$28&gt;7,BD17*(1+Assumptions!$D$25),0),0)</f>
        <v>-300</v>
      </c>
      <c r="BN17" s="69"/>
      <c r="BO17" s="69"/>
      <c r="BP17" s="69"/>
      <c r="BQ17" s="69"/>
      <c r="BR17" s="69"/>
      <c r="BS17" s="69"/>
      <c r="BT17" s="69"/>
      <c r="BU17" s="50" t="s">
        <v>118</v>
      </c>
      <c r="BV17" s="69">
        <f>ROUND(IF(Assumptions!$D$28&gt;8,BM17*(1+Assumptions!$D$25),0),0)</f>
        <v>-300</v>
      </c>
      <c r="BW17" s="69"/>
      <c r="BX17" s="69"/>
      <c r="BY17" s="69"/>
      <c r="BZ17" s="69"/>
      <c r="CA17" s="69"/>
      <c r="CB17" s="69"/>
      <c r="CC17" s="69"/>
      <c r="CD17" s="50" t="s">
        <v>118</v>
      </c>
      <c r="CE17" s="69">
        <f>ROUND(IF(Assumptions!$D$28&gt;9,BV17*(1+Assumptions!$D$25),0),0)</f>
        <v>-300</v>
      </c>
      <c r="CF17" s="69"/>
      <c r="CG17" s="69"/>
      <c r="CH17" s="69"/>
      <c r="CI17" s="69"/>
      <c r="CJ17" s="69"/>
      <c r="CK17" s="69"/>
      <c r="CL17" s="69"/>
    </row>
    <row r="18" spans="1:90" ht="13.7" customHeight="1">
      <c r="A18" s="50" t="s">
        <v>119</v>
      </c>
      <c r="B18" s="41">
        <f>ROUND(IF(Assumptions!$D$28&gt;0,Assumptions!$D$20*(Assumptions!$D$21-(Assumptions!$D$21*Assumptions!$D$22)-Assumptions!$D$23),0),0)</f>
        <v>-300</v>
      </c>
      <c r="C18" s="17"/>
      <c r="D18" s="17"/>
      <c r="E18" s="17"/>
      <c r="F18" s="17"/>
      <c r="G18" s="17"/>
      <c r="H18" s="17"/>
      <c r="I18" s="17"/>
      <c r="J18" s="68" t="s">
        <v>119</v>
      </c>
      <c r="K18" s="41">
        <f>ROUND(IF(Assumptions!$D$28&gt;1,B18*(1+Assumptions!$D$25),0),0)</f>
        <v>-300</v>
      </c>
      <c r="L18" s="38"/>
      <c r="M18" s="38"/>
      <c r="N18" s="38"/>
      <c r="O18" s="38"/>
      <c r="P18" s="38"/>
      <c r="Q18" s="38"/>
      <c r="R18" s="38"/>
      <c r="S18" s="50" t="s">
        <v>119</v>
      </c>
      <c r="T18" s="69">
        <f>ROUND(IF(Assumptions!$D$28&gt;2,K18*(1+Assumptions!$D$25),0),0)</f>
        <v>-300</v>
      </c>
      <c r="U18" s="69"/>
      <c r="V18" s="69"/>
      <c r="W18" s="69"/>
      <c r="X18" s="69"/>
      <c r="Y18" s="69"/>
      <c r="Z18" s="69"/>
      <c r="AA18" s="69"/>
      <c r="AB18" s="50" t="s">
        <v>119</v>
      </c>
      <c r="AC18" s="69">
        <f>ROUND(IF(Assumptions!$D$28&gt;3,T18*(1+Assumptions!$D$25),0),0)</f>
        <v>-300</v>
      </c>
      <c r="AD18" s="69"/>
      <c r="AE18" s="69"/>
      <c r="AF18" s="69"/>
      <c r="AG18" s="69"/>
      <c r="AH18" s="69"/>
      <c r="AI18" s="69"/>
      <c r="AJ18" s="69"/>
      <c r="AK18" s="50" t="s">
        <v>119</v>
      </c>
      <c r="AL18" s="69">
        <f>ROUND(IF(Assumptions!$D$28&gt;4,AC18*(1+Assumptions!$D$25),0),0)</f>
        <v>-300</v>
      </c>
      <c r="AM18" s="69"/>
      <c r="AN18" s="69"/>
      <c r="AO18" s="69"/>
      <c r="AP18" s="69"/>
      <c r="AQ18" s="69"/>
      <c r="AR18" s="69"/>
      <c r="AS18" s="69"/>
      <c r="AT18" s="50" t="s">
        <v>119</v>
      </c>
      <c r="AU18" s="69">
        <f>ROUND(IF(Assumptions!$D$28&gt;5,AL18*(1+Assumptions!$D$25),0),0)</f>
        <v>-300</v>
      </c>
      <c r="AV18" s="69"/>
      <c r="AW18" s="69"/>
      <c r="AX18" s="69"/>
      <c r="AY18" s="69"/>
      <c r="AZ18" s="69"/>
      <c r="BA18" s="69"/>
      <c r="BB18" s="69"/>
      <c r="BC18" s="50" t="s">
        <v>119</v>
      </c>
      <c r="BD18" s="69">
        <f>ROUND(IF(Assumptions!$D$28&gt;6,AU18*(1+Assumptions!$D$25),0),0)</f>
        <v>-300</v>
      </c>
      <c r="BE18" s="69"/>
      <c r="BF18" s="69"/>
      <c r="BG18" s="69"/>
      <c r="BH18" s="69"/>
      <c r="BI18" s="69"/>
      <c r="BJ18" s="69"/>
      <c r="BK18" s="69"/>
      <c r="BL18" s="50" t="s">
        <v>119</v>
      </c>
      <c r="BM18" s="69">
        <f>ROUND(IF(Assumptions!$D$28&gt;7,BD18*(1+Assumptions!$D$25),0),0)</f>
        <v>-300</v>
      </c>
      <c r="BN18" s="69"/>
      <c r="BO18" s="69"/>
      <c r="BP18" s="69"/>
      <c r="BQ18" s="69"/>
      <c r="BR18" s="69"/>
      <c r="BS18" s="69"/>
      <c r="BT18" s="69"/>
      <c r="BU18" s="50" t="s">
        <v>119</v>
      </c>
      <c r="BV18" s="69">
        <f>ROUND(IF(Assumptions!$D$28&gt;8,BM18*(1+Assumptions!$D$25),0),0)</f>
        <v>-300</v>
      </c>
      <c r="BW18" s="69"/>
      <c r="BX18" s="69"/>
      <c r="BY18" s="69"/>
      <c r="BZ18" s="69"/>
      <c r="CA18" s="69"/>
      <c r="CB18" s="69"/>
      <c r="CC18" s="69"/>
      <c r="CD18" s="50" t="s">
        <v>119</v>
      </c>
      <c r="CE18" s="69">
        <f>ROUND(IF(Assumptions!$D$28&gt;9,BV18*(1+Assumptions!$D$25),0),0)</f>
        <v>-300</v>
      </c>
      <c r="CF18" s="69"/>
      <c r="CG18" s="69"/>
      <c r="CH18" s="69"/>
      <c r="CI18" s="69"/>
      <c r="CJ18" s="69"/>
      <c r="CK18" s="69"/>
      <c r="CL18" s="69"/>
    </row>
    <row r="19" spans="1:90" ht="13.7" customHeight="1">
      <c r="A19" s="50" t="s">
        <v>120</v>
      </c>
      <c r="B19" s="41">
        <f>ROUND(IF(Assumptions!$D$28&gt;0,Assumptions!$D$20*(Assumptions!$D$21-(Assumptions!$D$21*Assumptions!$D$22)-Assumptions!$D$23),0),0)</f>
        <v>-300</v>
      </c>
      <c r="C19" s="17"/>
      <c r="D19" s="17"/>
      <c r="E19" s="17"/>
      <c r="F19" s="17"/>
      <c r="G19" s="17"/>
      <c r="H19" s="17"/>
      <c r="I19" s="17"/>
      <c r="J19" s="68" t="s">
        <v>120</v>
      </c>
      <c r="K19" s="41">
        <f>ROUND(IF(Assumptions!$D$28&gt;1,B19*(1+Assumptions!$D$25),0),0)</f>
        <v>-300</v>
      </c>
      <c r="L19" s="38"/>
      <c r="M19" s="38"/>
      <c r="N19" s="38"/>
      <c r="O19" s="38"/>
      <c r="P19" s="38"/>
      <c r="Q19" s="38"/>
      <c r="R19" s="38"/>
      <c r="S19" s="50" t="s">
        <v>120</v>
      </c>
      <c r="T19" s="69">
        <f>ROUND(IF(Assumptions!$D$28&gt;2,K19*(1+Assumptions!$D$25),0),0)</f>
        <v>-300</v>
      </c>
      <c r="U19" s="69"/>
      <c r="V19" s="69"/>
      <c r="W19" s="69"/>
      <c r="X19" s="69"/>
      <c r="Y19" s="69"/>
      <c r="Z19" s="69"/>
      <c r="AA19" s="69"/>
      <c r="AB19" s="50" t="s">
        <v>120</v>
      </c>
      <c r="AC19" s="69">
        <f>ROUND(IF(Assumptions!$D$28&gt;3,T19*(1+Assumptions!$D$25),0),0)</f>
        <v>-300</v>
      </c>
      <c r="AD19" s="69"/>
      <c r="AE19" s="69"/>
      <c r="AF19" s="69"/>
      <c r="AG19" s="69"/>
      <c r="AH19" s="69"/>
      <c r="AI19" s="69"/>
      <c r="AJ19" s="69"/>
      <c r="AK19" s="50" t="s">
        <v>120</v>
      </c>
      <c r="AL19" s="69">
        <f>ROUND(IF(Assumptions!$D$28&gt;4,AC19*(1+Assumptions!$D$25),0),0)</f>
        <v>-300</v>
      </c>
      <c r="AM19" s="69"/>
      <c r="AN19" s="69"/>
      <c r="AO19" s="69"/>
      <c r="AP19" s="69"/>
      <c r="AQ19" s="69"/>
      <c r="AR19" s="69"/>
      <c r="AS19" s="69"/>
      <c r="AT19" s="50" t="s">
        <v>120</v>
      </c>
      <c r="AU19" s="69">
        <f>ROUND(IF(Assumptions!$D$28&gt;5,AL19*(1+Assumptions!$D$25),0),0)</f>
        <v>-300</v>
      </c>
      <c r="AV19" s="69"/>
      <c r="AW19" s="69"/>
      <c r="AX19" s="69"/>
      <c r="AY19" s="69"/>
      <c r="AZ19" s="69"/>
      <c r="BA19" s="69"/>
      <c r="BB19" s="69"/>
      <c r="BC19" s="50" t="s">
        <v>120</v>
      </c>
      <c r="BD19" s="69">
        <f>ROUND(IF(Assumptions!$D$28&gt;6,AU19*(1+Assumptions!$D$25),0),0)</f>
        <v>-300</v>
      </c>
      <c r="BE19" s="69"/>
      <c r="BF19" s="69"/>
      <c r="BG19" s="69"/>
      <c r="BH19" s="69"/>
      <c r="BI19" s="69"/>
      <c r="BJ19" s="69"/>
      <c r="BK19" s="69"/>
      <c r="BL19" s="50" t="s">
        <v>120</v>
      </c>
      <c r="BM19" s="69">
        <f>ROUND(IF(Assumptions!$D$28&gt;7,BD19*(1+Assumptions!$D$25),0),0)</f>
        <v>-300</v>
      </c>
      <c r="BN19" s="69"/>
      <c r="BO19" s="69"/>
      <c r="BP19" s="69"/>
      <c r="BQ19" s="69"/>
      <c r="BR19" s="69"/>
      <c r="BS19" s="69"/>
      <c r="BT19" s="69"/>
      <c r="BU19" s="50" t="s">
        <v>120</v>
      </c>
      <c r="BV19" s="69">
        <f>ROUND(IF(Assumptions!$D$28&gt;8,BM19*(1+Assumptions!$D$25),0),0)</f>
        <v>-300</v>
      </c>
      <c r="BW19" s="69"/>
      <c r="BX19" s="69"/>
      <c r="BY19" s="69"/>
      <c r="BZ19" s="69"/>
      <c r="CA19" s="69"/>
      <c r="CB19" s="69"/>
      <c r="CC19" s="69"/>
      <c r="CD19" s="50" t="s">
        <v>120</v>
      </c>
      <c r="CE19" s="69">
        <f>ROUND(IF(Assumptions!$D$28&gt;9,BV19*(1+Assumptions!$D$25),0),0)</f>
        <v>-300</v>
      </c>
      <c r="CF19" s="69"/>
      <c r="CG19" s="69"/>
      <c r="CH19" s="69"/>
      <c r="CI19" s="69"/>
      <c r="CJ19" s="69"/>
      <c r="CK19" s="69"/>
      <c r="CL19" s="69"/>
    </row>
    <row r="20" spans="1:90" ht="13.7" customHeight="1">
      <c r="A20" s="38"/>
      <c r="B20" s="41">
        <f>SUM(B8:B19)</f>
        <v>-3600</v>
      </c>
      <c r="C20" s="17"/>
      <c r="D20" s="17"/>
      <c r="E20" s="17"/>
      <c r="F20" s="17"/>
      <c r="G20" s="17"/>
      <c r="H20" s="17"/>
      <c r="I20" s="17"/>
      <c r="J20" s="17"/>
      <c r="K20" s="41">
        <f>SUM(K8:K19)</f>
        <v>-3600</v>
      </c>
      <c r="L20" s="38"/>
      <c r="M20" s="38"/>
      <c r="N20" s="38"/>
      <c r="O20" s="38"/>
      <c r="P20" s="38"/>
      <c r="Q20" s="38"/>
      <c r="R20" s="38"/>
      <c r="S20" s="38"/>
      <c r="T20" s="69">
        <f>SUM(T8:T19)</f>
        <v>-3600</v>
      </c>
      <c r="U20" s="38"/>
      <c r="V20" s="38"/>
      <c r="W20" s="38"/>
      <c r="X20" s="38"/>
      <c r="Y20" s="38"/>
      <c r="Z20" s="38"/>
      <c r="AA20" s="38"/>
      <c r="AB20" s="38"/>
      <c r="AC20" s="69">
        <f>SUM(AC8:AC19)</f>
        <v>-3600</v>
      </c>
      <c r="AD20" s="38"/>
      <c r="AE20" s="38"/>
      <c r="AF20" s="38"/>
      <c r="AG20" s="38"/>
      <c r="AH20" s="38"/>
      <c r="AI20" s="38"/>
      <c r="AJ20" s="38"/>
      <c r="AK20" s="38"/>
      <c r="AL20" s="69">
        <f>SUM(AL8:AL19)</f>
        <v>-3600</v>
      </c>
      <c r="AM20" s="38"/>
      <c r="AN20" s="69"/>
      <c r="AO20" s="38"/>
      <c r="AP20" s="38"/>
      <c r="AQ20" s="38"/>
      <c r="AR20" s="38"/>
      <c r="AS20" s="38"/>
      <c r="AT20" s="38"/>
      <c r="AU20" s="69">
        <f>SUM(AU8:AU19)</f>
        <v>-3600</v>
      </c>
      <c r="AV20" s="38"/>
      <c r="AW20" s="38"/>
      <c r="AX20" s="38"/>
      <c r="AY20" s="38"/>
      <c r="AZ20" s="38"/>
      <c r="BA20" s="38"/>
      <c r="BB20" s="38"/>
      <c r="BC20" s="38"/>
      <c r="BD20" s="69">
        <f>SUM(BD8:BD19)</f>
        <v>-3600</v>
      </c>
      <c r="BE20" s="38"/>
      <c r="BF20" s="38"/>
      <c r="BG20" s="38"/>
      <c r="BH20" s="38"/>
      <c r="BI20" s="38"/>
      <c r="BJ20" s="38"/>
      <c r="BK20" s="38"/>
      <c r="BL20" s="38"/>
      <c r="BM20" s="69">
        <f>SUM(BM8:BM19)</f>
        <v>-3600</v>
      </c>
      <c r="BN20" s="38"/>
      <c r="BO20" s="38"/>
      <c r="BP20" s="38"/>
      <c r="BQ20" s="38"/>
      <c r="BR20" s="38"/>
      <c r="BS20" s="38"/>
      <c r="BT20" s="38"/>
      <c r="BU20" s="38"/>
      <c r="BV20" s="69">
        <f>SUM(BV8:BV19)</f>
        <v>-3600</v>
      </c>
      <c r="BW20" s="38"/>
      <c r="BX20" s="38"/>
      <c r="BY20" s="38"/>
      <c r="BZ20" s="38"/>
      <c r="CA20" s="38"/>
      <c r="CB20" s="38"/>
      <c r="CC20" s="38"/>
      <c r="CD20" s="38"/>
      <c r="CE20" s="69">
        <f>SUM(CE8:CE19)</f>
        <v>-3600</v>
      </c>
      <c r="CF20" s="38"/>
      <c r="CG20" s="38"/>
      <c r="CH20" s="38"/>
      <c r="CI20" s="38"/>
      <c r="CJ20" s="38"/>
      <c r="CK20" s="38"/>
      <c r="CL20" s="38"/>
    </row>
    <row r="21" spans="1:90" ht="13.7" customHeight="1">
      <c r="A21" s="50" t="str">
        <f t="shared" ref="A21:A32" si="0">A8</f>
        <v>Jan</v>
      </c>
      <c r="B21" s="41">
        <f>IF(Assumptions!$D$27&gt;12,12,Assumptions!$D$27)</f>
        <v>12</v>
      </c>
      <c r="C21" s="41">
        <f>IF(Assumptions!$D$27&gt;B21+12,B21+12,Assumptions!$D$27)</f>
        <v>24</v>
      </c>
      <c r="D21" s="41">
        <f>IF(Assumptions!$D$27&gt;C21+12,C21+12,Assumptions!$D$27)</f>
        <v>36</v>
      </c>
      <c r="E21" s="41">
        <f>IF(Assumptions!$D$27&gt;D21+12,D21+12,Assumptions!$D$27)</f>
        <v>36</v>
      </c>
      <c r="F21" s="41">
        <f>IF(Assumptions!$D$27&gt;E21+12,E21+12,Assumptions!$D$27)</f>
        <v>36</v>
      </c>
      <c r="G21" s="41">
        <f>IF(Assumptions!$D$27&gt;F21+12,F21+12,Assumptions!$D$27)</f>
        <v>36</v>
      </c>
      <c r="H21" s="41">
        <f>IF(Assumptions!$D$27&gt;G21+12,G21+12,Assumptions!$D$27)</f>
        <v>36</v>
      </c>
      <c r="I21" s="41">
        <f>IF(Assumptions!$D$27&gt;H21+12,H21+12,Assumptions!$D$27)</f>
        <v>36</v>
      </c>
      <c r="J21" s="68" t="str">
        <f t="shared" ref="J21:J32" si="1">J8</f>
        <v>Jan</v>
      </c>
      <c r="K21" s="41">
        <f>IF(Assumptions!$D$27&gt;12,12,Assumptions!$D$27)</f>
        <v>12</v>
      </c>
      <c r="L21" s="69">
        <f>IF(Assumptions!$D$27&gt;K21+12,K21+12,Assumptions!$D$27)</f>
        <v>24</v>
      </c>
      <c r="M21" s="69">
        <f>IF(Assumptions!$D$27&gt;L21+12,L21+12,Assumptions!$D$27)</f>
        <v>36</v>
      </c>
      <c r="N21" s="69">
        <f>IF(Assumptions!$D$27&gt;M21+12,M21+12,Assumptions!$D$27)</f>
        <v>36</v>
      </c>
      <c r="O21" s="69">
        <f>IF(Assumptions!$D$27&gt;N21+12,N21+12,Assumptions!$D$27)</f>
        <v>36</v>
      </c>
      <c r="P21" s="69">
        <f>IF(Assumptions!$D$27&gt;O21+12,O21+12,Assumptions!$D$27)</f>
        <v>36</v>
      </c>
      <c r="Q21" s="69">
        <f>IF(Assumptions!$D$27&gt;P21+12,P21+12,Assumptions!$D$27)</f>
        <v>36</v>
      </c>
      <c r="R21" s="69">
        <f>IF(Assumptions!$D$27&gt;Q21+12,Q21+12,Assumptions!$D$27)</f>
        <v>36</v>
      </c>
      <c r="S21" s="50" t="str">
        <f t="shared" ref="S21:S32" si="2">S8</f>
        <v>Jan</v>
      </c>
      <c r="T21" s="69">
        <f>IF(Assumptions!$D$27&gt;12,12,Assumptions!$D$27)</f>
        <v>12</v>
      </c>
      <c r="U21" s="69">
        <f>IF(Assumptions!$D$27&gt;T21+12,T21+12,Assumptions!$D$27)</f>
        <v>24</v>
      </c>
      <c r="V21" s="69">
        <f>IF(Assumptions!$D$27&gt;U21+12,U21+12,Assumptions!$D$27)</f>
        <v>36</v>
      </c>
      <c r="W21" s="69">
        <f>IF(Assumptions!$D$27&gt;V21+12,V21+12,Assumptions!$D$27)</f>
        <v>36</v>
      </c>
      <c r="X21" s="69">
        <f>IF(Assumptions!$D$27&gt;W21+12,W21+12,Assumptions!$D$27)</f>
        <v>36</v>
      </c>
      <c r="Y21" s="69">
        <f>IF(Assumptions!$D$27&gt;X21+12,X21+12,Assumptions!$D$27)</f>
        <v>36</v>
      </c>
      <c r="Z21" s="69">
        <f>IF(Assumptions!$D$27&gt;Y21+12,Y21+12,Assumptions!$D$27)</f>
        <v>36</v>
      </c>
      <c r="AA21" s="69">
        <f>IF(Assumptions!$D$27&gt;Z21+12,Z21+12,Assumptions!$D$27)</f>
        <v>36</v>
      </c>
      <c r="AB21" s="50" t="str">
        <f t="shared" ref="AB21:AB32" si="3">AB8</f>
        <v>Jan</v>
      </c>
      <c r="AC21" s="69">
        <f>IF(Assumptions!$D$27&gt;12,12,Assumptions!$D$27)</f>
        <v>12</v>
      </c>
      <c r="AD21" s="69">
        <f>IF(Assumptions!$D$27&gt;AC21+12,AC21+12,Assumptions!$D$27)</f>
        <v>24</v>
      </c>
      <c r="AE21" s="69">
        <f>IF(Assumptions!$D$27&gt;AD21+12,AD21+12,Assumptions!$D$27)</f>
        <v>36</v>
      </c>
      <c r="AF21" s="69">
        <f>IF(Assumptions!$D$27&gt;AE21+12,AE21+12,Assumptions!$D$27)</f>
        <v>36</v>
      </c>
      <c r="AG21" s="69">
        <f>IF(Assumptions!$D$27&gt;AF21+12,AF21+12,Assumptions!$D$27)</f>
        <v>36</v>
      </c>
      <c r="AH21" s="69">
        <f>IF(Assumptions!$D$27&gt;AG21+12,AG21+12,Assumptions!$D$27)</f>
        <v>36</v>
      </c>
      <c r="AI21" s="69">
        <f>IF(Assumptions!$D$27&gt;AH21+12,AH21+12,Assumptions!$D$27)</f>
        <v>36</v>
      </c>
      <c r="AJ21" s="69">
        <f>IF(Assumptions!$D$27&gt;AI21+12,AI21+12,Assumptions!$D$27)</f>
        <v>36</v>
      </c>
      <c r="AK21" s="50" t="str">
        <f t="shared" ref="AK21:AK32" si="4">AK8</f>
        <v>Jan</v>
      </c>
      <c r="AL21" s="69">
        <f>IF(Assumptions!$D$27&gt;12,12,Assumptions!$D$27)</f>
        <v>12</v>
      </c>
      <c r="AM21" s="69">
        <f>IF(Assumptions!$D$27&gt;AL21+12,AL21+12,Assumptions!$D$27)</f>
        <v>24</v>
      </c>
      <c r="AN21" s="69">
        <f>IF(Assumptions!$D$27&gt;AM21+12,AM21+12,Assumptions!$D$27)</f>
        <v>36</v>
      </c>
      <c r="AO21" s="69">
        <f>IF(Assumptions!$D$27&gt;AN21+12,AN21+12,Assumptions!$D$27)</f>
        <v>36</v>
      </c>
      <c r="AP21" s="69">
        <f>IF(Assumptions!$D$27&gt;AO21+12,AO21+12,Assumptions!$D$27)</f>
        <v>36</v>
      </c>
      <c r="AQ21" s="69">
        <f>IF(Assumptions!$D$27&gt;AP21+12,AP21+12,Assumptions!$D$27)</f>
        <v>36</v>
      </c>
      <c r="AR21" s="69">
        <f>IF(Assumptions!$D$27&gt;AQ21+12,AQ21+12,Assumptions!$D$27)</f>
        <v>36</v>
      </c>
      <c r="AS21" s="69">
        <f>IF(Assumptions!$D$27&gt;AR21+12,AR21+12,Assumptions!$D$27)</f>
        <v>36</v>
      </c>
      <c r="AT21" s="50" t="str">
        <f t="shared" ref="AT21:AT32" si="5">AT8</f>
        <v>Jan</v>
      </c>
      <c r="AU21" s="69">
        <f>IF(Assumptions!$D$27&gt;12,12,Assumptions!$D$27)</f>
        <v>12</v>
      </c>
      <c r="AV21" s="69">
        <f>IF(Assumptions!$D$27&gt;AU21+12,AU21+12,Assumptions!$D$27)</f>
        <v>24</v>
      </c>
      <c r="AW21" s="69">
        <f>IF(Assumptions!$D$27&gt;AV21+12,AV21+12,Assumptions!$D$27)</f>
        <v>36</v>
      </c>
      <c r="AX21" s="69">
        <f>IF(Assumptions!$D$27&gt;AW21+12,AW21+12,Assumptions!$D$27)</f>
        <v>36</v>
      </c>
      <c r="AY21" s="69">
        <f>IF(Assumptions!$D$27&gt;AX21+12,AX21+12,Assumptions!$D$27)</f>
        <v>36</v>
      </c>
      <c r="AZ21" s="69">
        <f>IF(Assumptions!$D$27&gt;AY21+12,AY21+12,Assumptions!$D$27)</f>
        <v>36</v>
      </c>
      <c r="BA21" s="69">
        <f>IF(Assumptions!$D$27&gt;AZ21+12,AZ21+12,Assumptions!$D$27)</f>
        <v>36</v>
      </c>
      <c r="BB21" s="69">
        <f>IF(Assumptions!$D$27&gt;BA21+12,BA21+12,Assumptions!$D$27)</f>
        <v>36</v>
      </c>
      <c r="BC21" s="50" t="str">
        <f t="shared" ref="BC21:BC32" si="6">BC8</f>
        <v>Jan</v>
      </c>
      <c r="BD21" s="69">
        <f>IF(Assumptions!$D$27&gt;12,12,Assumptions!$D$27)</f>
        <v>12</v>
      </c>
      <c r="BE21" s="69">
        <f>IF(Assumptions!$D$27&gt;BD21+12,BD21+12,Assumptions!$D$27)</f>
        <v>24</v>
      </c>
      <c r="BF21" s="69">
        <f>IF(Assumptions!$D$27&gt;BE21+12,BE21+12,Assumptions!$D$27)</f>
        <v>36</v>
      </c>
      <c r="BG21" s="69">
        <f>IF(Assumptions!$D$27&gt;BF21+12,BF21+12,Assumptions!$D$27)</f>
        <v>36</v>
      </c>
      <c r="BH21" s="69">
        <f>IF(Assumptions!$D$27&gt;BG21+12,BG21+12,Assumptions!$D$27)</f>
        <v>36</v>
      </c>
      <c r="BI21" s="69">
        <f>IF(Assumptions!$D$27&gt;BH21+12,BH21+12,Assumptions!$D$27)</f>
        <v>36</v>
      </c>
      <c r="BJ21" s="69">
        <f>IF(Assumptions!$D$27&gt;BI21+12,BI21+12,Assumptions!$D$27)</f>
        <v>36</v>
      </c>
      <c r="BK21" s="69">
        <f>IF(Assumptions!$D$27&gt;BJ21+12,BJ21+12,Assumptions!$D$27)</f>
        <v>36</v>
      </c>
      <c r="BL21" s="50" t="str">
        <f t="shared" ref="BL21:BL32" si="7">BL8</f>
        <v>Jan</v>
      </c>
      <c r="BM21" s="69">
        <f>IF(Assumptions!$D$27&gt;12,12,Assumptions!$D$27)</f>
        <v>12</v>
      </c>
      <c r="BN21" s="69">
        <f>IF(Assumptions!$D$27&gt;BM21+12,BM21+12,Assumptions!$D$27)</f>
        <v>24</v>
      </c>
      <c r="BO21" s="69">
        <f>IF(Assumptions!$D$27&gt;BN21+12,BN21+12,Assumptions!$D$27)</f>
        <v>36</v>
      </c>
      <c r="BP21" s="69">
        <f>IF(Assumptions!$D$27&gt;BO21+12,BO21+12,Assumptions!$D$27)</f>
        <v>36</v>
      </c>
      <c r="BQ21" s="69">
        <f>IF(Assumptions!$D$27&gt;BP21+12,BP21+12,Assumptions!$D$27)</f>
        <v>36</v>
      </c>
      <c r="BR21" s="69">
        <f>IF(Assumptions!$D$27&gt;BQ21+12,BQ21+12,Assumptions!$D$27)</f>
        <v>36</v>
      </c>
      <c r="BS21" s="69">
        <f>IF(Assumptions!$D$27&gt;BR21+12,BR21+12,Assumptions!$D$27)</f>
        <v>36</v>
      </c>
      <c r="BT21" s="69">
        <f>IF(Assumptions!$D$27&gt;BS21+12,BS21+12,Assumptions!$D$27)</f>
        <v>36</v>
      </c>
      <c r="BU21" s="50" t="str">
        <f t="shared" ref="BU21:BU32" si="8">BU8</f>
        <v>Jan</v>
      </c>
      <c r="BV21" s="69">
        <f>IF(Assumptions!$D$27&gt;12,12,Assumptions!$D$27)</f>
        <v>12</v>
      </c>
      <c r="BW21" s="69">
        <f>IF(Assumptions!$D$27&gt;BV21+12,BV21+12,Assumptions!$D$27)</f>
        <v>24</v>
      </c>
      <c r="BX21" s="69">
        <f>IF(Assumptions!$D$27&gt;BW21+12,BW21+12,Assumptions!$D$27)</f>
        <v>36</v>
      </c>
      <c r="BY21" s="69">
        <f>IF(Assumptions!$D$27&gt;BX21+12,BX21+12,Assumptions!$D$27)</f>
        <v>36</v>
      </c>
      <c r="BZ21" s="69">
        <f>IF(Assumptions!$D$27&gt;BY21+12,BY21+12,Assumptions!$D$27)</f>
        <v>36</v>
      </c>
      <c r="CA21" s="69">
        <f>IF(Assumptions!$D$27&gt;BZ21+12,BZ21+12,Assumptions!$D$27)</f>
        <v>36</v>
      </c>
      <c r="CB21" s="69">
        <f>IF(Assumptions!$D$27&gt;CA21+12,CA21+12,Assumptions!$D$27)</f>
        <v>36</v>
      </c>
      <c r="CC21" s="69">
        <f>IF(Assumptions!$D$27&gt;CB21+12,CB21+12,Assumptions!$D$27)</f>
        <v>36</v>
      </c>
      <c r="CD21" s="50" t="str">
        <f t="shared" ref="CD21:CD32" si="9">CD8</f>
        <v>Jan</v>
      </c>
      <c r="CE21" s="69">
        <f>IF(Assumptions!$D$27&gt;12,12,Assumptions!$D$27)</f>
        <v>12</v>
      </c>
      <c r="CF21" s="69">
        <f>IF(Assumptions!$D$27&gt;CE21+12,CE21+12,Assumptions!$D$27)</f>
        <v>24</v>
      </c>
      <c r="CG21" s="69">
        <f>IF(Assumptions!$D$27&gt;CF21+12,CF21+12,Assumptions!$D$27)</f>
        <v>36</v>
      </c>
      <c r="CH21" s="69">
        <f>IF(Assumptions!$D$27&gt;CG21+12,CG21+12,Assumptions!$D$27)</f>
        <v>36</v>
      </c>
      <c r="CI21" s="69">
        <f>IF(Assumptions!$D$27&gt;CH21+12,CH21+12,Assumptions!$D$27)</f>
        <v>36</v>
      </c>
      <c r="CJ21" s="69">
        <f>IF(Assumptions!$D$27&gt;CI21+12,CI21+12,Assumptions!$D$27)</f>
        <v>36</v>
      </c>
      <c r="CK21" s="69">
        <f>IF(Assumptions!$D$27&gt;CJ21+12,CJ21+12,Assumptions!$D$27)</f>
        <v>36</v>
      </c>
      <c r="CL21" s="69">
        <f>IF(Assumptions!$D$27&gt;CK21+12,CK21+12,Assumptions!$D$27)</f>
        <v>36</v>
      </c>
    </row>
    <row r="22" spans="1:90" ht="13.7" customHeight="1">
      <c r="A22" s="50" t="str">
        <f t="shared" si="0"/>
        <v>Feb</v>
      </c>
      <c r="B22" s="41">
        <f>IF(Assumptions!$D$27&gt;11,11,Assumptions!$D$27)</f>
        <v>11</v>
      </c>
      <c r="C22" s="41">
        <f>IF(Assumptions!$D$27&gt;B22+12,B22+12,Assumptions!$D$27)</f>
        <v>23</v>
      </c>
      <c r="D22" s="41">
        <f>IF(Assumptions!$D$27&gt;C22+12,C22+12,Assumptions!$D$27)</f>
        <v>35</v>
      </c>
      <c r="E22" s="41">
        <f>IF(Assumptions!$D$27&gt;D22+12,D22+12,Assumptions!$D$27)</f>
        <v>36</v>
      </c>
      <c r="F22" s="41">
        <f>IF(Assumptions!$D$27&gt;E22+12,E22+12,Assumptions!$D$27)</f>
        <v>36</v>
      </c>
      <c r="G22" s="41">
        <f>IF(Assumptions!$D$27&gt;F22+12,F22+12,Assumptions!$D$27)</f>
        <v>36</v>
      </c>
      <c r="H22" s="41">
        <f>IF(Assumptions!$D$27&gt;G22+12,G22+12,Assumptions!$D$27)</f>
        <v>36</v>
      </c>
      <c r="I22" s="41">
        <f>IF(Assumptions!$D$27&gt;H22+12,H22+12,Assumptions!$D$27)</f>
        <v>36</v>
      </c>
      <c r="J22" s="68" t="str">
        <f t="shared" si="1"/>
        <v>Feb</v>
      </c>
      <c r="K22" s="41">
        <f>IF(Assumptions!$D$27&gt;11,11,Assumptions!$D$27)</f>
        <v>11</v>
      </c>
      <c r="L22" s="69">
        <f>IF(Assumptions!$D$27&gt;K22+12,K22+12,Assumptions!$D$27)</f>
        <v>23</v>
      </c>
      <c r="M22" s="69">
        <f>IF(Assumptions!$D$27&gt;L22+12,L22+12,Assumptions!$D$27)</f>
        <v>35</v>
      </c>
      <c r="N22" s="69">
        <f>IF(Assumptions!$D$27&gt;M22+12,M22+12,Assumptions!$D$27)</f>
        <v>36</v>
      </c>
      <c r="O22" s="69">
        <f>IF(Assumptions!$D$27&gt;N22+12,N22+12,Assumptions!$D$27)</f>
        <v>36</v>
      </c>
      <c r="P22" s="69">
        <f>IF(Assumptions!$D$27&gt;O22+12,O22+12,Assumptions!$D$27)</f>
        <v>36</v>
      </c>
      <c r="Q22" s="69">
        <f>IF(Assumptions!$D$27&gt;P22+12,P22+12,Assumptions!$D$27)</f>
        <v>36</v>
      </c>
      <c r="R22" s="69">
        <f>IF(Assumptions!$D$27&gt;Q22+12,Q22+12,Assumptions!$D$27)</f>
        <v>36</v>
      </c>
      <c r="S22" s="50" t="str">
        <f t="shared" si="2"/>
        <v>Feb</v>
      </c>
      <c r="T22" s="69">
        <f>IF(Assumptions!$D$27&gt;11,11,Assumptions!$D$27)</f>
        <v>11</v>
      </c>
      <c r="U22" s="69">
        <f>IF(Assumptions!$D$27&gt;T22+12,T22+12,Assumptions!$D$27)</f>
        <v>23</v>
      </c>
      <c r="V22" s="69">
        <f>IF(Assumptions!$D$27&gt;U22+12,U22+12,Assumptions!$D$27)</f>
        <v>35</v>
      </c>
      <c r="W22" s="69">
        <f>IF(Assumptions!$D$27&gt;V22+12,V22+12,Assumptions!$D$27)</f>
        <v>36</v>
      </c>
      <c r="X22" s="69">
        <f>IF(Assumptions!$D$27&gt;W22+12,W22+12,Assumptions!$D$27)</f>
        <v>36</v>
      </c>
      <c r="Y22" s="69">
        <f>IF(Assumptions!$D$27&gt;X22+12,X22+12,Assumptions!$D$27)</f>
        <v>36</v>
      </c>
      <c r="Z22" s="69">
        <f>IF(Assumptions!$D$27&gt;Y22+12,Y22+12,Assumptions!$D$27)</f>
        <v>36</v>
      </c>
      <c r="AA22" s="69">
        <f>IF(Assumptions!$D$27&gt;Z22+12,Z22+12,Assumptions!$D$27)</f>
        <v>36</v>
      </c>
      <c r="AB22" s="50" t="str">
        <f t="shared" si="3"/>
        <v>Feb</v>
      </c>
      <c r="AC22" s="69">
        <f>IF(Assumptions!$D$27&gt;11,11,Assumptions!$D$27)</f>
        <v>11</v>
      </c>
      <c r="AD22" s="69">
        <f>IF(Assumptions!$D$27&gt;AC22+12,AC22+12,Assumptions!$D$27)</f>
        <v>23</v>
      </c>
      <c r="AE22" s="69">
        <f>IF(Assumptions!$D$27&gt;AD22+12,AD22+12,Assumptions!$D$27)</f>
        <v>35</v>
      </c>
      <c r="AF22" s="69">
        <f>IF(Assumptions!$D$27&gt;AE22+12,AE22+12,Assumptions!$D$27)</f>
        <v>36</v>
      </c>
      <c r="AG22" s="69">
        <f>IF(Assumptions!$D$27&gt;AF22+12,AF22+12,Assumptions!$D$27)</f>
        <v>36</v>
      </c>
      <c r="AH22" s="69">
        <f>IF(Assumptions!$D$27&gt;AG22+12,AG22+12,Assumptions!$D$27)</f>
        <v>36</v>
      </c>
      <c r="AI22" s="69">
        <f>IF(Assumptions!$D$27&gt;AH22+12,AH22+12,Assumptions!$D$27)</f>
        <v>36</v>
      </c>
      <c r="AJ22" s="69">
        <f>IF(Assumptions!$D$27&gt;AI22+12,AI22+12,Assumptions!$D$27)</f>
        <v>36</v>
      </c>
      <c r="AK22" s="50" t="str">
        <f t="shared" si="4"/>
        <v>Feb</v>
      </c>
      <c r="AL22" s="69">
        <f>IF(Assumptions!$D$27&gt;11,11,Assumptions!$D$27)</f>
        <v>11</v>
      </c>
      <c r="AM22" s="69">
        <f>IF(Assumptions!$D$27&gt;AL22+12,AL22+12,Assumptions!$D$27)</f>
        <v>23</v>
      </c>
      <c r="AN22" s="69">
        <f>IF(Assumptions!$D$27&gt;AM22+12,AM22+12,Assumptions!$D$27)</f>
        <v>35</v>
      </c>
      <c r="AO22" s="69">
        <f>IF(Assumptions!$D$27&gt;AN22+12,AN22+12,Assumptions!$D$27)</f>
        <v>36</v>
      </c>
      <c r="AP22" s="69">
        <f>IF(Assumptions!$D$27&gt;AO22+12,AO22+12,Assumptions!$D$27)</f>
        <v>36</v>
      </c>
      <c r="AQ22" s="69">
        <f>IF(Assumptions!$D$27&gt;AP22+12,AP22+12,Assumptions!$D$27)</f>
        <v>36</v>
      </c>
      <c r="AR22" s="69">
        <f>IF(Assumptions!$D$27&gt;AQ22+12,AQ22+12,Assumptions!$D$27)</f>
        <v>36</v>
      </c>
      <c r="AS22" s="69">
        <f>IF(Assumptions!$D$27&gt;AR22+12,AR22+12,Assumptions!$D$27)</f>
        <v>36</v>
      </c>
      <c r="AT22" s="50" t="str">
        <f t="shared" si="5"/>
        <v>Feb</v>
      </c>
      <c r="AU22" s="69">
        <f>IF(Assumptions!$D$27&gt;11,11,Assumptions!$D$27)</f>
        <v>11</v>
      </c>
      <c r="AV22" s="69">
        <f>IF(Assumptions!$D$27&gt;AU22+12,AU22+12,Assumptions!$D$27)</f>
        <v>23</v>
      </c>
      <c r="AW22" s="69">
        <f>IF(Assumptions!$D$27&gt;AV22+12,AV22+12,Assumptions!$D$27)</f>
        <v>35</v>
      </c>
      <c r="AX22" s="69">
        <f>IF(Assumptions!$D$27&gt;AW22+12,AW22+12,Assumptions!$D$27)</f>
        <v>36</v>
      </c>
      <c r="AY22" s="69">
        <f>IF(Assumptions!$D$27&gt;AX22+12,AX22+12,Assumptions!$D$27)</f>
        <v>36</v>
      </c>
      <c r="AZ22" s="69">
        <f>IF(Assumptions!$D$27&gt;AY22+12,AY22+12,Assumptions!$D$27)</f>
        <v>36</v>
      </c>
      <c r="BA22" s="69">
        <f>IF(Assumptions!$D$27&gt;AZ22+12,AZ22+12,Assumptions!$D$27)</f>
        <v>36</v>
      </c>
      <c r="BB22" s="69">
        <f>IF(Assumptions!$D$27&gt;BA22+12,BA22+12,Assumptions!$D$27)</f>
        <v>36</v>
      </c>
      <c r="BC22" s="50" t="str">
        <f t="shared" si="6"/>
        <v>Feb</v>
      </c>
      <c r="BD22" s="69">
        <f>IF(Assumptions!$D$27&gt;11,11,Assumptions!$D$27)</f>
        <v>11</v>
      </c>
      <c r="BE22" s="69">
        <f>IF(Assumptions!$D$27&gt;BD22+12,BD22+12,Assumptions!$D$27)</f>
        <v>23</v>
      </c>
      <c r="BF22" s="69">
        <f>IF(Assumptions!$D$27&gt;BE22+12,BE22+12,Assumptions!$D$27)</f>
        <v>35</v>
      </c>
      <c r="BG22" s="69">
        <f>IF(Assumptions!$D$27&gt;BF22+12,BF22+12,Assumptions!$D$27)</f>
        <v>36</v>
      </c>
      <c r="BH22" s="69">
        <f>IF(Assumptions!$D$27&gt;BG22+12,BG22+12,Assumptions!$D$27)</f>
        <v>36</v>
      </c>
      <c r="BI22" s="69">
        <f>IF(Assumptions!$D$27&gt;BH22+12,BH22+12,Assumptions!$D$27)</f>
        <v>36</v>
      </c>
      <c r="BJ22" s="69">
        <f>IF(Assumptions!$D$27&gt;BI22+12,BI22+12,Assumptions!$D$27)</f>
        <v>36</v>
      </c>
      <c r="BK22" s="69">
        <f>IF(Assumptions!$D$27&gt;BJ22+12,BJ22+12,Assumptions!$D$27)</f>
        <v>36</v>
      </c>
      <c r="BL22" s="50" t="str">
        <f t="shared" si="7"/>
        <v>Feb</v>
      </c>
      <c r="BM22" s="69">
        <f>IF(Assumptions!$D$27&gt;11,11,Assumptions!$D$27)</f>
        <v>11</v>
      </c>
      <c r="BN22" s="69">
        <f>IF(Assumptions!$D$27&gt;BM22+12,BM22+12,Assumptions!$D$27)</f>
        <v>23</v>
      </c>
      <c r="BO22" s="69">
        <f>IF(Assumptions!$D$27&gt;BN22+12,BN22+12,Assumptions!$D$27)</f>
        <v>35</v>
      </c>
      <c r="BP22" s="69">
        <f>IF(Assumptions!$D$27&gt;BO22+12,BO22+12,Assumptions!$D$27)</f>
        <v>36</v>
      </c>
      <c r="BQ22" s="69">
        <f>IF(Assumptions!$D$27&gt;BP22+12,BP22+12,Assumptions!$D$27)</f>
        <v>36</v>
      </c>
      <c r="BR22" s="69">
        <f>IF(Assumptions!$D$27&gt;BQ22+12,BQ22+12,Assumptions!$D$27)</f>
        <v>36</v>
      </c>
      <c r="BS22" s="69">
        <f>IF(Assumptions!$D$27&gt;BR22+12,BR22+12,Assumptions!$D$27)</f>
        <v>36</v>
      </c>
      <c r="BT22" s="69">
        <f>IF(Assumptions!$D$27&gt;BS22+12,BS22+12,Assumptions!$D$27)</f>
        <v>36</v>
      </c>
      <c r="BU22" s="50" t="str">
        <f t="shared" si="8"/>
        <v>Feb</v>
      </c>
      <c r="BV22" s="69">
        <f>IF(Assumptions!$D$27&gt;11,11,Assumptions!$D$27)</f>
        <v>11</v>
      </c>
      <c r="BW22" s="69">
        <f>IF(Assumptions!$D$27&gt;BV22+12,BV22+12,Assumptions!$D$27)</f>
        <v>23</v>
      </c>
      <c r="BX22" s="69">
        <f>IF(Assumptions!$D$27&gt;BW22+12,BW22+12,Assumptions!$D$27)</f>
        <v>35</v>
      </c>
      <c r="BY22" s="69">
        <f>IF(Assumptions!$D$27&gt;BX22+12,BX22+12,Assumptions!$D$27)</f>
        <v>36</v>
      </c>
      <c r="BZ22" s="69">
        <f>IF(Assumptions!$D$27&gt;BY22+12,BY22+12,Assumptions!$D$27)</f>
        <v>36</v>
      </c>
      <c r="CA22" s="69">
        <f>IF(Assumptions!$D$27&gt;BZ22+12,BZ22+12,Assumptions!$D$27)</f>
        <v>36</v>
      </c>
      <c r="CB22" s="69">
        <f>IF(Assumptions!$D$27&gt;CA22+12,CA22+12,Assumptions!$D$27)</f>
        <v>36</v>
      </c>
      <c r="CC22" s="69">
        <f>IF(Assumptions!$D$27&gt;CB22+12,CB22+12,Assumptions!$D$27)</f>
        <v>36</v>
      </c>
      <c r="CD22" s="50" t="str">
        <f t="shared" si="9"/>
        <v>Feb</v>
      </c>
      <c r="CE22" s="69">
        <f>IF(Assumptions!$D$27&gt;11,11,Assumptions!$D$27)</f>
        <v>11</v>
      </c>
      <c r="CF22" s="69">
        <f>IF(Assumptions!$D$27&gt;CE22+12,CE22+12,Assumptions!$D$27)</f>
        <v>23</v>
      </c>
      <c r="CG22" s="69">
        <f>IF(Assumptions!$D$27&gt;CF22+12,CF22+12,Assumptions!$D$27)</f>
        <v>35</v>
      </c>
      <c r="CH22" s="69">
        <f>IF(Assumptions!$D$27&gt;CG22+12,CG22+12,Assumptions!$D$27)</f>
        <v>36</v>
      </c>
      <c r="CI22" s="69">
        <f>IF(Assumptions!$D$27&gt;CH22+12,CH22+12,Assumptions!$D$27)</f>
        <v>36</v>
      </c>
      <c r="CJ22" s="69">
        <f>IF(Assumptions!$D$27&gt;CI22+12,CI22+12,Assumptions!$D$27)</f>
        <v>36</v>
      </c>
      <c r="CK22" s="69">
        <f>IF(Assumptions!$D$27&gt;CJ22+12,CJ22+12,Assumptions!$D$27)</f>
        <v>36</v>
      </c>
      <c r="CL22" s="69">
        <f>IF(Assumptions!$D$27&gt;CK22+12,CK22+12,Assumptions!$D$27)</f>
        <v>36</v>
      </c>
    </row>
    <row r="23" spans="1:90" ht="13.7" customHeight="1">
      <c r="A23" s="50" t="str">
        <f t="shared" si="0"/>
        <v>Mar</v>
      </c>
      <c r="B23" s="41">
        <f>IF(Assumptions!$D$27&gt;10,10,Assumptions!$D$27)</f>
        <v>10</v>
      </c>
      <c r="C23" s="41">
        <f>IF(Assumptions!$D$27&gt;B23+12,B23+12,Assumptions!$D$27)</f>
        <v>22</v>
      </c>
      <c r="D23" s="41">
        <f>IF(Assumptions!$D$27&gt;C23+12,C23+12,Assumptions!$D$27)</f>
        <v>34</v>
      </c>
      <c r="E23" s="41">
        <f>IF(Assumptions!$D$27&gt;D23+12,D23+12,Assumptions!$D$27)</f>
        <v>36</v>
      </c>
      <c r="F23" s="41">
        <f>IF(Assumptions!$D$27&gt;E23+12,E23+12,Assumptions!$D$27)</f>
        <v>36</v>
      </c>
      <c r="G23" s="41">
        <f>IF(Assumptions!$D$27&gt;F23+12,F23+12,Assumptions!$D$27)</f>
        <v>36</v>
      </c>
      <c r="H23" s="41">
        <f>IF(Assumptions!$D$27&gt;G23+12,G23+12,Assumptions!$D$27)</f>
        <v>36</v>
      </c>
      <c r="I23" s="41">
        <f>IF(Assumptions!$D$27&gt;H23+12,H23+12,Assumptions!$D$27)</f>
        <v>36</v>
      </c>
      <c r="J23" s="68" t="str">
        <f t="shared" si="1"/>
        <v>Mar</v>
      </c>
      <c r="K23" s="41">
        <f>IF(Assumptions!$D$27&gt;10,10,Assumptions!$D$27)</f>
        <v>10</v>
      </c>
      <c r="L23" s="69">
        <f>IF(Assumptions!$D$27&gt;K23+12,K23+12,Assumptions!$D$27)</f>
        <v>22</v>
      </c>
      <c r="M23" s="69">
        <f>IF(Assumptions!$D$27&gt;L23+12,L23+12,Assumptions!$D$27)</f>
        <v>34</v>
      </c>
      <c r="N23" s="69">
        <f>IF(Assumptions!$D$27&gt;M23+12,M23+12,Assumptions!$D$27)</f>
        <v>36</v>
      </c>
      <c r="O23" s="69">
        <f>IF(Assumptions!$D$27&gt;N23+12,N23+12,Assumptions!$D$27)</f>
        <v>36</v>
      </c>
      <c r="P23" s="69">
        <f>IF(Assumptions!$D$27&gt;O23+12,O23+12,Assumptions!$D$27)</f>
        <v>36</v>
      </c>
      <c r="Q23" s="69">
        <f>IF(Assumptions!$D$27&gt;P23+12,P23+12,Assumptions!$D$27)</f>
        <v>36</v>
      </c>
      <c r="R23" s="69">
        <f>IF(Assumptions!$D$27&gt;Q23+12,Q23+12,Assumptions!$D$27)</f>
        <v>36</v>
      </c>
      <c r="S23" s="50" t="str">
        <f t="shared" si="2"/>
        <v>Mar</v>
      </c>
      <c r="T23" s="69">
        <f>IF(Assumptions!$D$27&gt;10,10,Assumptions!$D$27)</f>
        <v>10</v>
      </c>
      <c r="U23" s="69">
        <f>IF(Assumptions!$D$27&gt;T23+12,T23+12,Assumptions!$D$27)</f>
        <v>22</v>
      </c>
      <c r="V23" s="69">
        <f>IF(Assumptions!$D$27&gt;U23+12,U23+12,Assumptions!$D$27)</f>
        <v>34</v>
      </c>
      <c r="W23" s="69">
        <f>IF(Assumptions!$D$27&gt;V23+12,V23+12,Assumptions!$D$27)</f>
        <v>36</v>
      </c>
      <c r="X23" s="69">
        <f>IF(Assumptions!$D$27&gt;W23+12,W23+12,Assumptions!$D$27)</f>
        <v>36</v>
      </c>
      <c r="Y23" s="69">
        <f>IF(Assumptions!$D$27&gt;X23+12,X23+12,Assumptions!$D$27)</f>
        <v>36</v>
      </c>
      <c r="Z23" s="69">
        <f>IF(Assumptions!$D$27&gt;Y23+12,Y23+12,Assumptions!$D$27)</f>
        <v>36</v>
      </c>
      <c r="AA23" s="69">
        <f>IF(Assumptions!$D$27&gt;Z23+12,Z23+12,Assumptions!$D$27)</f>
        <v>36</v>
      </c>
      <c r="AB23" s="50" t="str">
        <f t="shared" si="3"/>
        <v>Mar</v>
      </c>
      <c r="AC23" s="69">
        <f>IF(Assumptions!$D$27&gt;10,10,Assumptions!$D$27)</f>
        <v>10</v>
      </c>
      <c r="AD23" s="69">
        <f>IF(Assumptions!$D$27&gt;AC23+12,AC23+12,Assumptions!$D$27)</f>
        <v>22</v>
      </c>
      <c r="AE23" s="69">
        <f>IF(Assumptions!$D$27&gt;AD23+12,AD23+12,Assumptions!$D$27)</f>
        <v>34</v>
      </c>
      <c r="AF23" s="69">
        <f>IF(Assumptions!$D$27&gt;AE23+12,AE23+12,Assumptions!$D$27)</f>
        <v>36</v>
      </c>
      <c r="AG23" s="69">
        <f>IF(Assumptions!$D$27&gt;AF23+12,AF23+12,Assumptions!$D$27)</f>
        <v>36</v>
      </c>
      <c r="AH23" s="69">
        <f>IF(Assumptions!$D$27&gt;AG23+12,AG23+12,Assumptions!$D$27)</f>
        <v>36</v>
      </c>
      <c r="AI23" s="69">
        <f>IF(Assumptions!$D$27&gt;AH23+12,AH23+12,Assumptions!$D$27)</f>
        <v>36</v>
      </c>
      <c r="AJ23" s="69">
        <f>IF(Assumptions!$D$27&gt;AI23+12,AI23+12,Assumptions!$D$27)</f>
        <v>36</v>
      </c>
      <c r="AK23" s="50" t="str">
        <f t="shared" si="4"/>
        <v>Mar</v>
      </c>
      <c r="AL23" s="69">
        <f>IF(Assumptions!$D$27&gt;10,10,Assumptions!$D$27)</f>
        <v>10</v>
      </c>
      <c r="AM23" s="69">
        <f>IF(Assumptions!$D$27&gt;AL23+12,AL23+12,Assumptions!$D$27)</f>
        <v>22</v>
      </c>
      <c r="AN23" s="69">
        <f>IF(Assumptions!$D$27&gt;AM23+12,AM23+12,Assumptions!$D$27)</f>
        <v>34</v>
      </c>
      <c r="AO23" s="69">
        <f>IF(Assumptions!$D$27&gt;AN23+12,AN23+12,Assumptions!$D$27)</f>
        <v>36</v>
      </c>
      <c r="AP23" s="69">
        <f>IF(Assumptions!$D$27&gt;AO23+12,AO23+12,Assumptions!$D$27)</f>
        <v>36</v>
      </c>
      <c r="AQ23" s="69">
        <f>IF(Assumptions!$D$27&gt;AP23+12,AP23+12,Assumptions!$D$27)</f>
        <v>36</v>
      </c>
      <c r="AR23" s="69">
        <f>IF(Assumptions!$D$27&gt;AQ23+12,AQ23+12,Assumptions!$D$27)</f>
        <v>36</v>
      </c>
      <c r="AS23" s="69">
        <f>IF(Assumptions!$D$27&gt;AR23+12,AR23+12,Assumptions!$D$27)</f>
        <v>36</v>
      </c>
      <c r="AT23" s="50" t="str">
        <f t="shared" si="5"/>
        <v>Mar</v>
      </c>
      <c r="AU23" s="69">
        <f>IF(Assumptions!$D$27&gt;10,10,Assumptions!$D$27)</f>
        <v>10</v>
      </c>
      <c r="AV23" s="69">
        <f>IF(Assumptions!$D$27&gt;AU23+12,AU23+12,Assumptions!$D$27)</f>
        <v>22</v>
      </c>
      <c r="AW23" s="69">
        <f>IF(Assumptions!$D$27&gt;AV23+12,AV23+12,Assumptions!$D$27)</f>
        <v>34</v>
      </c>
      <c r="AX23" s="69">
        <f>IF(Assumptions!$D$27&gt;AW23+12,AW23+12,Assumptions!$D$27)</f>
        <v>36</v>
      </c>
      <c r="AY23" s="69">
        <f>IF(Assumptions!$D$27&gt;AX23+12,AX23+12,Assumptions!$D$27)</f>
        <v>36</v>
      </c>
      <c r="AZ23" s="69">
        <f>IF(Assumptions!$D$27&gt;AY23+12,AY23+12,Assumptions!$D$27)</f>
        <v>36</v>
      </c>
      <c r="BA23" s="69">
        <f>IF(Assumptions!$D$27&gt;AZ23+12,AZ23+12,Assumptions!$D$27)</f>
        <v>36</v>
      </c>
      <c r="BB23" s="69">
        <f>IF(Assumptions!$D$27&gt;BA23+12,BA23+12,Assumptions!$D$27)</f>
        <v>36</v>
      </c>
      <c r="BC23" s="50" t="str">
        <f t="shared" si="6"/>
        <v>Mar</v>
      </c>
      <c r="BD23" s="69">
        <f>IF(Assumptions!$D$27&gt;10,10,Assumptions!$D$27)</f>
        <v>10</v>
      </c>
      <c r="BE23" s="69">
        <f>IF(Assumptions!$D$27&gt;BD23+12,BD23+12,Assumptions!$D$27)</f>
        <v>22</v>
      </c>
      <c r="BF23" s="69">
        <f>IF(Assumptions!$D$27&gt;BE23+12,BE23+12,Assumptions!$D$27)</f>
        <v>34</v>
      </c>
      <c r="BG23" s="69">
        <f>IF(Assumptions!$D$27&gt;BF23+12,BF23+12,Assumptions!$D$27)</f>
        <v>36</v>
      </c>
      <c r="BH23" s="69">
        <f>IF(Assumptions!$D$27&gt;BG23+12,BG23+12,Assumptions!$D$27)</f>
        <v>36</v>
      </c>
      <c r="BI23" s="69">
        <f>IF(Assumptions!$D$27&gt;BH23+12,BH23+12,Assumptions!$D$27)</f>
        <v>36</v>
      </c>
      <c r="BJ23" s="69">
        <f>IF(Assumptions!$D$27&gt;BI23+12,BI23+12,Assumptions!$D$27)</f>
        <v>36</v>
      </c>
      <c r="BK23" s="69">
        <f>IF(Assumptions!$D$27&gt;BJ23+12,BJ23+12,Assumptions!$D$27)</f>
        <v>36</v>
      </c>
      <c r="BL23" s="50" t="str">
        <f t="shared" si="7"/>
        <v>Mar</v>
      </c>
      <c r="BM23" s="69">
        <f>IF(Assumptions!$D$27&gt;10,10,Assumptions!$D$27)</f>
        <v>10</v>
      </c>
      <c r="BN23" s="69">
        <f>IF(Assumptions!$D$27&gt;BM23+12,BM23+12,Assumptions!$D$27)</f>
        <v>22</v>
      </c>
      <c r="BO23" s="69">
        <f>IF(Assumptions!$D$27&gt;BN23+12,BN23+12,Assumptions!$D$27)</f>
        <v>34</v>
      </c>
      <c r="BP23" s="69">
        <f>IF(Assumptions!$D$27&gt;BO23+12,BO23+12,Assumptions!$D$27)</f>
        <v>36</v>
      </c>
      <c r="BQ23" s="69">
        <f>IF(Assumptions!$D$27&gt;BP23+12,BP23+12,Assumptions!$D$27)</f>
        <v>36</v>
      </c>
      <c r="BR23" s="69">
        <f>IF(Assumptions!$D$27&gt;BQ23+12,BQ23+12,Assumptions!$D$27)</f>
        <v>36</v>
      </c>
      <c r="BS23" s="69">
        <f>IF(Assumptions!$D$27&gt;BR23+12,BR23+12,Assumptions!$D$27)</f>
        <v>36</v>
      </c>
      <c r="BT23" s="69">
        <f>IF(Assumptions!$D$27&gt;BS23+12,BS23+12,Assumptions!$D$27)</f>
        <v>36</v>
      </c>
      <c r="BU23" s="50" t="str">
        <f t="shared" si="8"/>
        <v>Mar</v>
      </c>
      <c r="BV23" s="69">
        <f>IF(Assumptions!$D$27&gt;10,10,Assumptions!$D$27)</f>
        <v>10</v>
      </c>
      <c r="BW23" s="69">
        <f>IF(Assumptions!$D$27&gt;BV23+12,BV23+12,Assumptions!$D$27)</f>
        <v>22</v>
      </c>
      <c r="BX23" s="69">
        <f>IF(Assumptions!$D$27&gt;BW23+12,BW23+12,Assumptions!$D$27)</f>
        <v>34</v>
      </c>
      <c r="BY23" s="69">
        <f>IF(Assumptions!$D$27&gt;BX23+12,BX23+12,Assumptions!$D$27)</f>
        <v>36</v>
      </c>
      <c r="BZ23" s="69">
        <f>IF(Assumptions!$D$27&gt;BY23+12,BY23+12,Assumptions!$D$27)</f>
        <v>36</v>
      </c>
      <c r="CA23" s="69">
        <f>IF(Assumptions!$D$27&gt;BZ23+12,BZ23+12,Assumptions!$D$27)</f>
        <v>36</v>
      </c>
      <c r="CB23" s="69">
        <f>IF(Assumptions!$D$27&gt;CA23+12,CA23+12,Assumptions!$D$27)</f>
        <v>36</v>
      </c>
      <c r="CC23" s="69">
        <f>IF(Assumptions!$D$27&gt;CB23+12,CB23+12,Assumptions!$D$27)</f>
        <v>36</v>
      </c>
      <c r="CD23" s="50" t="str">
        <f t="shared" si="9"/>
        <v>Mar</v>
      </c>
      <c r="CE23" s="69">
        <f>IF(Assumptions!$D$27&gt;10,10,Assumptions!$D$27)</f>
        <v>10</v>
      </c>
      <c r="CF23" s="69">
        <f>IF(Assumptions!$D$27&gt;CE23+12,CE23+12,Assumptions!$D$27)</f>
        <v>22</v>
      </c>
      <c r="CG23" s="69">
        <f>IF(Assumptions!$D$27&gt;CF23+12,CF23+12,Assumptions!$D$27)</f>
        <v>34</v>
      </c>
      <c r="CH23" s="69">
        <f>IF(Assumptions!$D$27&gt;CG23+12,CG23+12,Assumptions!$D$27)</f>
        <v>36</v>
      </c>
      <c r="CI23" s="69">
        <f>IF(Assumptions!$D$27&gt;CH23+12,CH23+12,Assumptions!$D$27)</f>
        <v>36</v>
      </c>
      <c r="CJ23" s="69">
        <f>IF(Assumptions!$D$27&gt;CI23+12,CI23+12,Assumptions!$D$27)</f>
        <v>36</v>
      </c>
      <c r="CK23" s="69">
        <f>IF(Assumptions!$D$27&gt;CJ23+12,CJ23+12,Assumptions!$D$27)</f>
        <v>36</v>
      </c>
      <c r="CL23" s="69">
        <f>IF(Assumptions!$D$27&gt;CK23+12,CK23+12,Assumptions!$D$27)</f>
        <v>36</v>
      </c>
    </row>
    <row r="24" spans="1:90" ht="13.7" customHeight="1">
      <c r="A24" s="50" t="str">
        <f t="shared" si="0"/>
        <v>Apr</v>
      </c>
      <c r="B24" s="41">
        <f>IF(Assumptions!$D$27&gt;9,9,Assumptions!$D$27)</f>
        <v>9</v>
      </c>
      <c r="C24" s="41">
        <f>IF(Assumptions!$D$27&gt;B24+12,B24+12,Assumptions!$D$27)</f>
        <v>21</v>
      </c>
      <c r="D24" s="41">
        <f>IF(Assumptions!$D$27&gt;C24+12,C24+12,Assumptions!$D$27)</f>
        <v>33</v>
      </c>
      <c r="E24" s="41">
        <f>IF(Assumptions!$D$27&gt;D24+12,D24+12,Assumptions!$D$27)</f>
        <v>36</v>
      </c>
      <c r="F24" s="41">
        <f>IF(Assumptions!$D$27&gt;E24+12,E24+12,Assumptions!$D$27)</f>
        <v>36</v>
      </c>
      <c r="G24" s="41">
        <f>IF(Assumptions!$D$27&gt;F24+12,F24+12,Assumptions!$D$27)</f>
        <v>36</v>
      </c>
      <c r="H24" s="41">
        <f>IF(Assumptions!$D$27&gt;G24+12,G24+12,Assumptions!$D$27)</f>
        <v>36</v>
      </c>
      <c r="I24" s="41">
        <f>IF(Assumptions!$D$27&gt;H24+12,H24+12,Assumptions!$D$27)</f>
        <v>36</v>
      </c>
      <c r="J24" s="68" t="str">
        <f t="shared" si="1"/>
        <v>Apr</v>
      </c>
      <c r="K24" s="41">
        <f>IF(Assumptions!$D$27&gt;9,9,Assumptions!$D$27)</f>
        <v>9</v>
      </c>
      <c r="L24" s="69">
        <f>IF(Assumptions!$D$27&gt;K24+12,K24+12,Assumptions!$D$27)</f>
        <v>21</v>
      </c>
      <c r="M24" s="69">
        <f>IF(Assumptions!$D$27&gt;L24+12,L24+12,Assumptions!$D$27)</f>
        <v>33</v>
      </c>
      <c r="N24" s="69">
        <f>IF(Assumptions!$D$27&gt;M24+12,M24+12,Assumptions!$D$27)</f>
        <v>36</v>
      </c>
      <c r="O24" s="69">
        <f>IF(Assumptions!$D$27&gt;N24+12,N24+12,Assumptions!$D$27)</f>
        <v>36</v>
      </c>
      <c r="P24" s="69">
        <f>IF(Assumptions!$D$27&gt;O24+12,O24+12,Assumptions!$D$27)</f>
        <v>36</v>
      </c>
      <c r="Q24" s="69">
        <f>IF(Assumptions!$D$27&gt;P24+12,P24+12,Assumptions!$D$27)</f>
        <v>36</v>
      </c>
      <c r="R24" s="69">
        <f>IF(Assumptions!$D$27&gt;Q24+12,Q24+12,Assumptions!$D$27)</f>
        <v>36</v>
      </c>
      <c r="S24" s="50" t="str">
        <f t="shared" si="2"/>
        <v>Apr</v>
      </c>
      <c r="T24" s="69">
        <f>IF(Assumptions!$D$27&gt;9,9,Assumptions!$D$27)</f>
        <v>9</v>
      </c>
      <c r="U24" s="69">
        <f>IF(Assumptions!$D$27&gt;T24+12,T24+12,Assumptions!$D$27)</f>
        <v>21</v>
      </c>
      <c r="V24" s="69">
        <f>IF(Assumptions!$D$27&gt;U24+12,U24+12,Assumptions!$D$27)</f>
        <v>33</v>
      </c>
      <c r="W24" s="69">
        <f>IF(Assumptions!$D$27&gt;V24+12,V24+12,Assumptions!$D$27)</f>
        <v>36</v>
      </c>
      <c r="X24" s="69">
        <f>IF(Assumptions!$D$27&gt;W24+12,W24+12,Assumptions!$D$27)</f>
        <v>36</v>
      </c>
      <c r="Y24" s="69">
        <f>IF(Assumptions!$D$27&gt;X24+12,X24+12,Assumptions!$D$27)</f>
        <v>36</v>
      </c>
      <c r="Z24" s="69">
        <f>IF(Assumptions!$D$27&gt;Y24+12,Y24+12,Assumptions!$D$27)</f>
        <v>36</v>
      </c>
      <c r="AA24" s="69">
        <f>IF(Assumptions!$D$27&gt;Z24+12,Z24+12,Assumptions!$D$27)</f>
        <v>36</v>
      </c>
      <c r="AB24" s="50" t="str">
        <f t="shared" si="3"/>
        <v>Apr</v>
      </c>
      <c r="AC24" s="69">
        <f>IF(Assumptions!$D$27&gt;9,9,Assumptions!$D$27)</f>
        <v>9</v>
      </c>
      <c r="AD24" s="69">
        <f>IF(Assumptions!$D$27&gt;AC24+12,AC24+12,Assumptions!$D$27)</f>
        <v>21</v>
      </c>
      <c r="AE24" s="69">
        <f>IF(Assumptions!$D$27&gt;AD24+12,AD24+12,Assumptions!$D$27)</f>
        <v>33</v>
      </c>
      <c r="AF24" s="69">
        <f>IF(Assumptions!$D$27&gt;AE24+12,AE24+12,Assumptions!$D$27)</f>
        <v>36</v>
      </c>
      <c r="AG24" s="69">
        <f>IF(Assumptions!$D$27&gt;AF24+12,AF24+12,Assumptions!$D$27)</f>
        <v>36</v>
      </c>
      <c r="AH24" s="69">
        <f>IF(Assumptions!$D$27&gt;AG24+12,AG24+12,Assumptions!$D$27)</f>
        <v>36</v>
      </c>
      <c r="AI24" s="69">
        <f>IF(Assumptions!$D$27&gt;AH24+12,AH24+12,Assumptions!$D$27)</f>
        <v>36</v>
      </c>
      <c r="AJ24" s="69">
        <f>IF(Assumptions!$D$27&gt;AI24+12,AI24+12,Assumptions!$D$27)</f>
        <v>36</v>
      </c>
      <c r="AK24" s="50" t="str">
        <f t="shared" si="4"/>
        <v>Apr</v>
      </c>
      <c r="AL24" s="69">
        <f>IF(Assumptions!$D$27&gt;9,9,Assumptions!$D$27)</f>
        <v>9</v>
      </c>
      <c r="AM24" s="69">
        <f>IF(Assumptions!$D$27&gt;AL24+12,AL24+12,Assumptions!$D$27)</f>
        <v>21</v>
      </c>
      <c r="AN24" s="69">
        <f>IF(Assumptions!$D$27&gt;AM24+12,AM24+12,Assumptions!$D$27)</f>
        <v>33</v>
      </c>
      <c r="AO24" s="69">
        <f>IF(Assumptions!$D$27&gt;AN24+12,AN24+12,Assumptions!$D$27)</f>
        <v>36</v>
      </c>
      <c r="AP24" s="69">
        <f>IF(Assumptions!$D$27&gt;AO24+12,AO24+12,Assumptions!$D$27)</f>
        <v>36</v>
      </c>
      <c r="AQ24" s="69">
        <f>IF(Assumptions!$D$27&gt;AP24+12,AP24+12,Assumptions!$D$27)</f>
        <v>36</v>
      </c>
      <c r="AR24" s="69">
        <f>IF(Assumptions!$D$27&gt;AQ24+12,AQ24+12,Assumptions!$D$27)</f>
        <v>36</v>
      </c>
      <c r="AS24" s="69">
        <f>IF(Assumptions!$D$27&gt;AR24+12,AR24+12,Assumptions!$D$27)</f>
        <v>36</v>
      </c>
      <c r="AT24" s="50" t="str">
        <f t="shared" si="5"/>
        <v>Apr</v>
      </c>
      <c r="AU24" s="69">
        <f>IF(Assumptions!$D$27&gt;9,9,Assumptions!$D$27)</f>
        <v>9</v>
      </c>
      <c r="AV24" s="69">
        <f>IF(Assumptions!$D$27&gt;AU24+12,AU24+12,Assumptions!$D$27)</f>
        <v>21</v>
      </c>
      <c r="AW24" s="69">
        <f>IF(Assumptions!$D$27&gt;AV24+12,AV24+12,Assumptions!$D$27)</f>
        <v>33</v>
      </c>
      <c r="AX24" s="69">
        <f>IF(Assumptions!$D$27&gt;AW24+12,AW24+12,Assumptions!$D$27)</f>
        <v>36</v>
      </c>
      <c r="AY24" s="69">
        <f>IF(Assumptions!$D$27&gt;AX24+12,AX24+12,Assumptions!$D$27)</f>
        <v>36</v>
      </c>
      <c r="AZ24" s="69">
        <f>IF(Assumptions!$D$27&gt;AY24+12,AY24+12,Assumptions!$D$27)</f>
        <v>36</v>
      </c>
      <c r="BA24" s="69">
        <f>IF(Assumptions!$D$27&gt;AZ24+12,AZ24+12,Assumptions!$D$27)</f>
        <v>36</v>
      </c>
      <c r="BB24" s="69">
        <f>IF(Assumptions!$D$27&gt;BA24+12,BA24+12,Assumptions!$D$27)</f>
        <v>36</v>
      </c>
      <c r="BC24" s="50" t="str">
        <f t="shared" si="6"/>
        <v>Apr</v>
      </c>
      <c r="BD24" s="69">
        <f>IF(Assumptions!$D$27&gt;9,9,Assumptions!$D$27)</f>
        <v>9</v>
      </c>
      <c r="BE24" s="69">
        <f>IF(Assumptions!$D$27&gt;BD24+12,BD24+12,Assumptions!$D$27)</f>
        <v>21</v>
      </c>
      <c r="BF24" s="69">
        <f>IF(Assumptions!$D$27&gt;BE24+12,BE24+12,Assumptions!$D$27)</f>
        <v>33</v>
      </c>
      <c r="BG24" s="69">
        <f>IF(Assumptions!$D$27&gt;BF24+12,BF24+12,Assumptions!$D$27)</f>
        <v>36</v>
      </c>
      <c r="BH24" s="69">
        <f>IF(Assumptions!$D$27&gt;BG24+12,BG24+12,Assumptions!$D$27)</f>
        <v>36</v>
      </c>
      <c r="BI24" s="69">
        <f>IF(Assumptions!$D$27&gt;BH24+12,BH24+12,Assumptions!$D$27)</f>
        <v>36</v>
      </c>
      <c r="BJ24" s="69">
        <f>IF(Assumptions!$D$27&gt;BI24+12,BI24+12,Assumptions!$D$27)</f>
        <v>36</v>
      </c>
      <c r="BK24" s="69">
        <f>IF(Assumptions!$D$27&gt;BJ24+12,BJ24+12,Assumptions!$D$27)</f>
        <v>36</v>
      </c>
      <c r="BL24" s="50" t="str">
        <f t="shared" si="7"/>
        <v>Apr</v>
      </c>
      <c r="BM24" s="69">
        <f>IF(Assumptions!$D$27&gt;9,9,Assumptions!$D$27)</f>
        <v>9</v>
      </c>
      <c r="BN24" s="69">
        <f>IF(Assumptions!$D$27&gt;BM24+12,BM24+12,Assumptions!$D$27)</f>
        <v>21</v>
      </c>
      <c r="BO24" s="69">
        <f>IF(Assumptions!$D$27&gt;BN24+12,BN24+12,Assumptions!$D$27)</f>
        <v>33</v>
      </c>
      <c r="BP24" s="69">
        <f>IF(Assumptions!$D$27&gt;BO24+12,BO24+12,Assumptions!$D$27)</f>
        <v>36</v>
      </c>
      <c r="BQ24" s="69">
        <f>IF(Assumptions!$D$27&gt;BP24+12,BP24+12,Assumptions!$D$27)</f>
        <v>36</v>
      </c>
      <c r="BR24" s="69">
        <f>IF(Assumptions!$D$27&gt;BQ24+12,BQ24+12,Assumptions!$D$27)</f>
        <v>36</v>
      </c>
      <c r="BS24" s="69">
        <f>IF(Assumptions!$D$27&gt;BR24+12,BR24+12,Assumptions!$D$27)</f>
        <v>36</v>
      </c>
      <c r="BT24" s="69">
        <f>IF(Assumptions!$D$27&gt;BS24+12,BS24+12,Assumptions!$D$27)</f>
        <v>36</v>
      </c>
      <c r="BU24" s="50" t="str">
        <f t="shared" si="8"/>
        <v>Apr</v>
      </c>
      <c r="BV24" s="69">
        <f>IF(Assumptions!$D$27&gt;9,9,Assumptions!$D$27)</f>
        <v>9</v>
      </c>
      <c r="BW24" s="69">
        <f>IF(Assumptions!$D$27&gt;BV24+12,BV24+12,Assumptions!$D$27)</f>
        <v>21</v>
      </c>
      <c r="BX24" s="69">
        <f>IF(Assumptions!$D$27&gt;BW24+12,BW24+12,Assumptions!$D$27)</f>
        <v>33</v>
      </c>
      <c r="BY24" s="69">
        <f>IF(Assumptions!$D$27&gt;BX24+12,BX24+12,Assumptions!$D$27)</f>
        <v>36</v>
      </c>
      <c r="BZ24" s="69">
        <f>IF(Assumptions!$D$27&gt;BY24+12,BY24+12,Assumptions!$D$27)</f>
        <v>36</v>
      </c>
      <c r="CA24" s="69">
        <f>IF(Assumptions!$D$27&gt;BZ24+12,BZ24+12,Assumptions!$D$27)</f>
        <v>36</v>
      </c>
      <c r="CB24" s="69">
        <f>IF(Assumptions!$D$27&gt;CA24+12,CA24+12,Assumptions!$D$27)</f>
        <v>36</v>
      </c>
      <c r="CC24" s="69">
        <f>IF(Assumptions!$D$27&gt;CB24+12,CB24+12,Assumptions!$D$27)</f>
        <v>36</v>
      </c>
      <c r="CD24" s="50" t="str">
        <f t="shared" si="9"/>
        <v>Apr</v>
      </c>
      <c r="CE24" s="69">
        <f>IF(Assumptions!$D$27&gt;9,9,Assumptions!$D$27)</f>
        <v>9</v>
      </c>
      <c r="CF24" s="69">
        <f>IF(Assumptions!$D$27&gt;CE24+12,CE24+12,Assumptions!$D$27)</f>
        <v>21</v>
      </c>
      <c r="CG24" s="69">
        <f>IF(Assumptions!$D$27&gt;CF24+12,CF24+12,Assumptions!$D$27)</f>
        <v>33</v>
      </c>
      <c r="CH24" s="69">
        <f>IF(Assumptions!$D$27&gt;CG24+12,CG24+12,Assumptions!$D$27)</f>
        <v>36</v>
      </c>
      <c r="CI24" s="69">
        <f>IF(Assumptions!$D$27&gt;CH24+12,CH24+12,Assumptions!$D$27)</f>
        <v>36</v>
      </c>
      <c r="CJ24" s="69">
        <f>IF(Assumptions!$D$27&gt;CI24+12,CI24+12,Assumptions!$D$27)</f>
        <v>36</v>
      </c>
      <c r="CK24" s="69">
        <f>IF(Assumptions!$D$27&gt;CJ24+12,CJ24+12,Assumptions!$D$27)</f>
        <v>36</v>
      </c>
      <c r="CL24" s="69">
        <f>IF(Assumptions!$D$27&gt;CK24+12,CK24+12,Assumptions!$D$27)</f>
        <v>36</v>
      </c>
    </row>
    <row r="25" spans="1:90" ht="13.7" customHeight="1">
      <c r="A25" s="50" t="str">
        <f t="shared" si="0"/>
        <v>May</v>
      </c>
      <c r="B25" s="41">
        <f>IF(Assumptions!$D$27&gt;8,8,Assumptions!$D$27)</f>
        <v>8</v>
      </c>
      <c r="C25" s="41">
        <f>IF(Assumptions!$D$27&gt;B25+12,B25+12,Assumptions!$D$27)</f>
        <v>20</v>
      </c>
      <c r="D25" s="41">
        <f>IF(Assumptions!$D$27&gt;C25+12,C25+12,Assumptions!$D$27)</f>
        <v>32</v>
      </c>
      <c r="E25" s="41">
        <f>IF(Assumptions!$D$27&gt;D25+12,D25+12,Assumptions!$D$27)</f>
        <v>36</v>
      </c>
      <c r="F25" s="41">
        <f>IF(Assumptions!$D$27&gt;E25+12,E25+12,Assumptions!$D$27)</f>
        <v>36</v>
      </c>
      <c r="G25" s="41">
        <f>IF(Assumptions!$D$27&gt;F25+12,F25+12,Assumptions!$D$27)</f>
        <v>36</v>
      </c>
      <c r="H25" s="41">
        <f>IF(Assumptions!$D$27&gt;G25+12,G25+12,Assumptions!$D$27)</f>
        <v>36</v>
      </c>
      <c r="I25" s="41">
        <f>IF(Assumptions!$D$27&gt;H25+12,H25+12,Assumptions!$D$27)</f>
        <v>36</v>
      </c>
      <c r="J25" s="68" t="str">
        <f t="shared" si="1"/>
        <v>May</v>
      </c>
      <c r="K25" s="41">
        <f>IF(Assumptions!$D$27&gt;8,8,Assumptions!$D$27)</f>
        <v>8</v>
      </c>
      <c r="L25" s="69">
        <f>IF(Assumptions!$D$27&gt;K25+12,K25+12,Assumptions!$D$27)</f>
        <v>20</v>
      </c>
      <c r="M25" s="69">
        <f>IF(Assumptions!$D$27&gt;L25+12,L25+12,Assumptions!$D$27)</f>
        <v>32</v>
      </c>
      <c r="N25" s="69">
        <f>IF(Assumptions!$D$27&gt;M25+12,M25+12,Assumptions!$D$27)</f>
        <v>36</v>
      </c>
      <c r="O25" s="69">
        <f>IF(Assumptions!$D$27&gt;N25+12,N25+12,Assumptions!$D$27)</f>
        <v>36</v>
      </c>
      <c r="P25" s="69">
        <f>IF(Assumptions!$D$27&gt;O25+12,O25+12,Assumptions!$D$27)</f>
        <v>36</v>
      </c>
      <c r="Q25" s="69">
        <f>IF(Assumptions!$D$27&gt;P25+12,P25+12,Assumptions!$D$27)</f>
        <v>36</v>
      </c>
      <c r="R25" s="69">
        <f>IF(Assumptions!$D$27&gt;Q25+12,Q25+12,Assumptions!$D$27)</f>
        <v>36</v>
      </c>
      <c r="S25" s="50" t="str">
        <f t="shared" si="2"/>
        <v>May</v>
      </c>
      <c r="T25" s="69">
        <f>IF(Assumptions!$D$27&gt;8,8,Assumptions!$D$27)</f>
        <v>8</v>
      </c>
      <c r="U25" s="69">
        <f>IF(Assumptions!$D$27&gt;T25+12,T25+12,Assumptions!$D$27)</f>
        <v>20</v>
      </c>
      <c r="V25" s="69">
        <f>IF(Assumptions!$D$27&gt;U25+12,U25+12,Assumptions!$D$27)</f>
        <v>32</v>
      </c>
      <c r="W25" s="69">
        <f>IF(Assumptions!$D$27&gt;V25+12,V25+12,Assumptions!$D$27)</f>
        <v>36</v>
      </c>
      <c r="X25" s="69">
        <f>IF(Assumptions!$D$27&gt;W25+12,W25+12,Assumptions!$D$27)</f>
        <v>36</v>
      </c>
      <c r="Y25" s="69">
        <f>IF(Assumptions!$D$27&gt;X25+12,X25+12,Assumptions!$D$27)</f>
        <v>36</v>
      </c>
      <c r="Z25" s="69">
        <f>IF(Assumptions!$D$27&gt;Y25+12,Y25+12,Assumptions!$D$27)</f>
        <v>36</v>
      </c>
      <c r="AA25" s="69">
        <f>IF(Assumptions!$D$27&gt;Z25+12,Z25+12,Assumptions!$D$27)</f>
        <v>36</v>
      </c>
      <c r="AB25" s="50" t="str">
        <f t="shared" si="3"/>
        <v>May</v>
      </c>
      <c r="AC25" s="69">
        <f>IF(Assumptions!$D$27&gt;8,8,Assumptions!$D$27)</f>
        <v>8</v>
      </c>
      <c r="AD25" s="69">
        <f>IF(Assumptions!$D$27&gt;AC25+12,AC25+12,Assumptions!$D$27)</f>
        <v>20</v>
      </c>
      <c r="AE25" s="69">
        <f>IF(Assumptions!$D$27&gt;AD25+12,AD25+12,Assumptions!$D$27)</f>
        <v>32</v>
      </c>
      <c r="AF25" s="69">
        <f>IF(Assumptions!$D$27&gt;AE25+12,AE25+12,Assumptions!$D$27)</f>
        <v>36</v>
      </c>
      <c r="AG25" s="69">
        <f>IF(Assumptions!$D$27&gt;AF25+12,AF25+12,Assumptions!$D$27)</f>
        <v>36</v>
      </c>
      <c r="AH25" s="69">
        <f>IF(Assumptions!$D$27&gt;AG25+12,AG25+12,Assumptions!$D$27)</f>
        <v>36</v>
      </c>
      <c r="AI25" s="69">
        <f>IF(Assumptions!$D$27&gt;AH25+12,AH25+12,Assumptions!$D$27)</f>
        <v>36</v>
      </c>
      <c r="AJ25" s="69">
        <f>IF(Assumptions!$D$27&gt;AI25+12,AI25+12,Assumptions!$D$27)</f>
        <v>36</v>
      </c>
      <c r="AK25" s="50" t="str">
        <f t="shared" si="4"/>
        <v>May</v>
      </c>
      <c r="AL25" s="69">
        <f>IF(Assumptions!$D$27&gt;8,8,Assumptions!$D$27)</f>
        <v>8</v>
      </c>
      <c r="AM25" s="69">
        <f>IF(Assumptions!$D$27&gt;AL25+12,AL25+12,Assumptions!$D$27)</f>
        <v>20</v>
      </c>
      <c r="AN25" s="69">
        <f>IF(Assumptions!$D$27&gt;AM25+12,AM25+12,Assumptions!$D$27)</f>
        <v>32</v>
      </c>
      <c r="AO25" s="69">
        <f>IF(Assumptions!$D$27&gt;AN25+12,AN25+12,Assumptions!$D$27)</f>
        <v>36</v>
      </c>
      <c r="AP25" s="69">
        <f>IF(Assumptions!$D$27&gt;AO25+12,AO25+12,Assumptions!$D$27)</f>
        <v>36</v>
      </c>
      <c r="AQ25" s="69">
        <f>IF(Assumptions!$D$27&gt;AP25+12,AP25+12,Assumptions!$D$27)</f>
        <v>36</v>
      </c>
      <c r="AR25" s="69">
        <f>IF(Assumptions!$D$27&gt;AQ25+12,AQ25+12,Assumptions!$D$27)</f>
        <v>36</v>
      </c>
      <c r="AS25" s="69">
        <f>IF(Assumptions!$D$27&gt;AR25+12,AR25+12,Assumptions!$D$27)</f>
        <v>36</v>
      </c>
      <c r="AT25" s="50" t="str">
        <f t="shared" si="5"/>
        <v>May</v>
      </c>
      <c r="AU25" s="69">
        <f>IF(Assumptions!$D$27&gt;8,8,Assumptions!$D$27)</f>
        <v>8</v>
      </c>
      <c r="AV25" s="69">
        <f>IF(Assumptions!$D$27&gt;AU25+12,AU25+12,Assumptions!$D$27)</f>
        <v>20</v>
      </c>
      <c r="AW25" s="69">
        <f>IF(Assumptions!$D$27&gt;AV25+12,AV25+12,Assumptions!$D$27)</f>
        <v>32</v>
      </c>
      <c r="AX25" s="69">
        <f>IF(Assumptions!$D$27&gt;AW25+12,AW25+12,Assumptions!$D$27)</f>
        <v>36</v>
      </c>
      <c r="AY25" s="69">
        <f>IF(Assumptions!$D$27&gt;AX25+12,AX25+12,Assumptions!$D$27)</f>
        <v>36</v>
      </c>
      <c r="AZ25" s="69">
        <f>IF(Assumptions!$D$27&gt;AY25+12,AY25+12,Assumptions!$D$27)</f>
        <v>36</v>
      </c>
      <c r="BA25" s="69">
        <f>IF(Assumptions!$D$27&gt;AZ25+12,AZ25+12,Assumptions!$D$27)</f>
        <v>36</v>
      </c>
      <c r="BB25" s="69">
        <f>IF(Assumptions!$D$27&gt;BA25+12,BA25+12,Assumptions!$D$27)</f>
        <v>36</v>
      </c>
      <c r="BC25" s="50" t="str">
        <f t="shared" si="6"/>
        <v>May</v>
      </c>
      <c r="BD25" s="69">
        <f>IF(Assumptions!$D$27&gt;8,8,Assumptions!$D$27)</f>
        <v>8</v>
      </c>
      <c r="BE25" s="69">
        <f>IF(Assumptions!$D$27&gt;BD25+12,BD25+12,Assumptions!$D$27)</f>
        <v>20</v>
      </c>
      <c r="BF25" s="69">
        <f>IF(Assumptions!$D$27&gt;BE25+12,BE25+12,Assumptions!$D$27)</f>
        <v>32</v>
      </c>
      <c r="BG25" s="69">
        <f>IF(Assumptions!$D$27&gt;BF25+12,BF25+12,Assumptions!$D$27)</f>
        <v>36</v>
      </c>
      <c r="BH25" s="69">
        <f>IF(Assumptions!$D$27&gt;BG25+12,BG25+12,Assumptions!$D$27)</f>
        <v>36</v>
      </c>
      <c r="BI25" s="69">
        <f>IF(Assumptions!$D$27&gt;BH25+12,BH25+12,Assumptions!$D$27)</f>
        <v>36</v>
      </c>
      <c r="BJ25" s="69">
        <f>IF(Assumptions!$D$27&gt;BI25+12,BI25+12,Assumptions!$D$27)</f>
        <v>36</v>
      </c>
      <c r="BK25" s="69">
        <f>IF(Assumptions!$D$27&gt;BJ25+12,BJ25+12,Assumptions!$D$27)</f>
        <v>36</v>
      </c>
      <c r="BL25" s="50" t="str">
        <f t="shared" si="7"/>
        <v>May</v>
      </c>
      <c r="BM25" s="69">
        <f>IF(Assumptions!$D$27&gt;8,8,Assumptions!$D$27)</f>
        <v>8</v>
      </c>
      <c r="BN25" s="69">
        <f>IF(Assumptions!$D$27&gt;BM25+12,BM25+12,Assumptions!$D$27)</f>
        <v>20</v>
      </c>
      <c r="BO25" s="69">
        <f>IF(Assumptions!$D$27&gt;BN25+12,BN25+12,Assumptions!$D$27)</f>
        <v>32</v>
      </c>
      <c r="BP25" s="69">
        <f>IF(Assumptions!$D$27&gt;BO25+12,BO25+12,Assumptions!$D$27)</f>
        <v>36</v>
      </c>
      <c r="BQ25" s="69">
        <f>IF(Assumptions!$D$27&gt;BP25+12,BP25+12,Assumptions!$D$27)</f>
        <v>36</v>
      </c>
      <c r="BR25" s="69">
        <f>IF(Assumptions!$D$27&gt;BQ25+12,BQ25+12,Assumptions!$D$27)</f>
        <v>36</v>
      </c>
      <c r="BS25" s="69">
        <f>IF(Assumptions!$D$27&gt;BR25+12,BR25+12,Assumptions!$D$27)</f>
        <v>36</v>
      </c>
      <c r="BT25" s="69">
        <f>IF(Assumptions!$D$27&gt;BS25+12,BS25+12,Assumptions!$D$27)</f>
        <v>36</v>
      </c>
      <c r="BU25" s="50" t="str">
        <f t="shared" si="8"/>
        <v>May</v>
      </c>
      <c r="BV25" s="69">
        <f>IF(Assumptions!$D$27&gt;8,8,Assumptions!$D$27)</f>
        <v>8</v>
      </c>
      <c r="BW25" s="69">
        <f>IF(Assumptions!$D$27&gt;BV25+12,BV25+12,Assumptions!$D$27)</f>
        <v>20</v>
      </c>
      <c r="BX25" s="69">
        <f>IF(Assumptions!$D$27&gt;BW25+12,BW25+12,Assumptions!$D$27)</f>
        <v>32</v>
      </c>
      <c r="BY25" s="69">
        <f>IF(Assumptions!$D$27&gt;BX25+12,BX25+12,Assumptions!$D$27)</f>
        <v>36</v>
      </c>
      <c r="BZ25" s="69">
        <f>IF(Assumptions!$D$27&gt;BY25+12,BY25+12,Assumptions!$D$27)</f>
        <v>36</v>
      </c>
      <c r="CA25" s="69">
        <f>IF(Assumptions!$D$27&gt;BZ25+12,BZ25+12,Assumptions!$D$27)</f>
        <v>36</v>
      </c>
      <c r="CB25" s="69">
        <f>IF(Assumptions!$D$27&gt;CA25+12,CA25+12,Assumptions!$D$27)</f>
        <v>36</v>
      </c>
      <c r="CC25" s="69">
        <f>IF(Assumptions!$D$27&gt;CB25+12,CB25+12,Assumptions!$D$27)</f>
        <v>36</v>
      </c>
      <c r="CD25" s="50" t="str">
        <f t="shared" si="9"/>
        <v>May</v>
      </c>
      <c r="CE25" s="69">
        <f>IF(Assumptions!$D$27&gt;8,8,Assumptions!$D$27)</f>
        <v>8</v>
      </c>
      <c r="CF25" s="69">
        <f>IF(Assumptions!$D$27&gt;CE25+12,CE25+12,Assumptions!$D$27)</f>
        <v>20</v>
      </c>
      <c r="CG25" s="69">
        <f>IF(Assumptions!$D$27&gt;CF25+12,CF25+12,Assumptions!$D$27)</f>
        <v>32</v>
      </c>
      <c r="CH25" s="69">
        <f>IF(Assumptions!$D$27&gt;CG25+12,CG25+12,Assumptions!$D$27)</f>
        <v>36</v>
      </c>
      <c r="CI25" s="69">
        <f>IF(Assumptions!$D$27&gt;CH25+12,CH25+12,Assumptions!$D$27)</f>
        <v>36</v>
      </c>
      <c r="CJ25" s="69">
        <f>IF(Assumptions!$D$27&gt;CI25+12,CI25+12,Assumptions!$D$27)</f>
        <v>36</v>
      </c>
      <c r="CK25" s="69">
        <f>IF(Assumptions!$D$27&gt;CJ25+12,CJ25+12,Assumptions!$D$27)</f>
        <v>36</v>
      </c>
      <c r="CL25" s="69">
        <f>IF(Assumptions!$D$27&gt;CK25+12,CK25+12,Assumptions!$D$27)</f>
        <v>36</v>
      </c>
    </row>
    <row r="26" spans="1:90" ht="13.7" customHeight="1">
      <c r="A26" s="50" t="str">
        <f t="shared" si="0"/>
        <v>Jun</v>
      </c>
      <c r="B26" s="41">
        <f>IF(Assumptions!$D$27&gt;7,7,Assumptions!$D$27)</f>
        <v>7</v>
      </c>
      <c r="C26" s="41">
        <f>IF(Assumptions!$D$27&gt;B26+12,B26+12,Assumptions!$D$27)</f>
        <v>19</v>
      </c>
      <c r="D26" s="41">
        <f>IF(Assumptions!$D$27&gt;C26+12,C26+12,Assumptions!$D$27)</f>
        <v>31</v>
      </c>
      <c r="E26" s="41">
        <f>IF(Assumptions!$D$27&gt;D26+12,D26+12,Assumptions!$D$27)</f>
        <v>36</v>
      </c>
      <c r="F26" s="41">
        <f>IF(Assumptions!$D$27&gt;E26+12,E26+12,Assumptions!$D$27)</f>
        <v>36</v>
      </c>
      <c r="G26" s="41">
        <f>IF(Assumptions!$D$27&gt;F26+12,F26+12,Assumptions!$D$27)</f>
        <v>36</v>
      </c>
      <c r="H26" s="41">
        <f>IF(Assumptions!$D$27&gt;G26+12,G26+12,Assumptions!$D$27)</f>
        <v>36</v>
      </c>
      <c r="I26" s="41">
        <f>IF(Assumptions!$D$27&gt;H26+12,H26+12,Assumptions!$D$27)</f>
        <v>36</v>
      </c>
      <c r="J26" s="68" t="str">
        <f t="shared" si="1"/>
        <v>Jun</v>
      </c>
      <c r="K26" s="41">
        <f>IF(Assumptions!$D$27&gt;7,7,Assumptions!$D$27)</f>
        <v>7</v>
      </c>
      <c r="L26" s="69">
        <f>IF(Assumptions!$D$27&gt;K26+12,K26+12,Assumptions!$D$27)</f>
        <v>19</v>
      </c>
      <c r="M26" s="69">
        <f>IF(Assumptions!$D$27&gt;L26+12,L26+12,Assumptions!$D$27)</f>
        <v>31</v>
      </c>
      <c r="N26" s="69">
        <f>IF(Assumptions!$D$27&gt;M26+12,M26+12,Assumptions!$D$27)</f>
        <v>36</v>
      </c>
      <c r="O26" s="69">
        <f>IF(Assumptions!$D$27&gt;N26+12,N26+12,Assumptions!$D$27)</f>
        <v>36</v>
      </c>
      <c r="P26" s="69">
        <f>IF(Assumptions!$D$27&gt;O26+12,O26+12,Assumptions!$D$27)</f>
        <v>36</v>
      </c>
      <c r="Q26" s="69">
        <f>IF(Assumptions!$D$27&gt;P26+12,P26+12,Assumptions!$D$27)</f>
        <v>36</v>
      </c>
      <c r="R26" s="69">
        <f>IF(Assumptions!$D$27&gt;Q26+12,Q26+12,Assumptions!$D$27)</f>
        <v>36</v>
      </c>
      <c r="S26" s="50" t="str">
        <f t="shared" si="2"/>
        <v>Jun</v>
      </c>
      <c r="T26" s="69">
        <f>IF(Assumptions!$D$27&gt;7,7,Assumptions!$D$27)</f>
        <v>7</v>
      </c>
      <c r="U26" s="69">
        <f>IF(Assumptions!$D$27&gt;T26+12,T26+12,Assumptions!$D$27)</f>
        <v>19</v>
      </c>
      <c r="V26" s="69">
        <f>IF(Assumptions!$D$27&gt;U26+12,U26+12,Assumptions!$D$27)</f>
        <v>31</v>
      </c>
      <c r="W26" s="69">
        <f>IF(Assumptions!$D$27&gt;V26+12,V26+12,Assumptions!$D$27)</f>
        <v>36</v>
      </c>
      <c r="X26" s="69">
        <f>IF(Assumptions!$D$27&gt;W26+12,W26+12,Assumptions!$D$27)</f>
        <v>36</v>
      </c>
      <c r="Y26" s="69">
        <f>IF(Assumptions!$D$27&gt;X26+12,X26+12,Assumptions!$D$27)</f>
        <v>36</v>
      </c>
      <c r="Z26" s="69">
        <f>IF(Assumptions!$D$27&gt;Y26+12,Y26+12,Assumptions!$D$27)</f>
        <v>36</v>
      </c>
      <c r="AA26" s="69">
        <f>IF(Assumptions!$D$27&gt;Z26+12,Z26+12,Assumptions!$D$27)</f>
        <v>36</v>
      </c>
      <c r="AB26" s="50" t="str">
        <f t="shared" si="3"/>
        <v>Jun</v>
      </c>
      <c r="AC26" s="69">
        <f>IF(Assumptions!$D$27&gt;7,7,Assumptions!$D$27)</f>
        <v>7</v>
      </c>
      <c r="AD26" s="69">
        <f>IF(Assumptions!$D$27&gt;AC26+12,AC26+12,Assumptions!$D$27)</f>
        <v>19</v>
      </c>
      <c r="AE26" s="69">
        <f>IF(Assumptions!$D$27&gt;AD26+12,AD26+12,Assumptions!$D$27)</f>
        <v>31</v>
      </c>
      <c r="AF26" s="69">
        <f>IF(Assumptions!$D$27&gt;AE26+12,AE26+12,Assumptions!$D$27)</f>
        <v>36</v>
      </c>
      <c r="AG26" s="69">
        <f>IF(Assumptions!$D$27&gt;AF26+12,AF26+12,Assumptions!$D$27)</f>
        <v>36</v>
      </c>
      <c r="AH26" s="69">
        <f>IF(Assumptions!$D$27&gt;AG26+12,AG26+12,Assumptions!$D$27)</f>
        <v>36</v>
      </c>
      <c r="AI26" s="69">
        <f>IF(Assumptions!$D$27&gt;AH26+12,AH26+12,Assumptions!$D$27)</f>
        <v>36</v>
      </c>
      <c r="AJ26" s="69">
        <f>IF(Assumptions!$D$27&gt;AI26+12,AI26+12,Assumptions!$D$27)</f>
        <v>36</v>
      </c>
      <c r="AK26" s="50" t="str">
        <f t="shared" si="4"/>
        <v>Jun</v>
      </c>
      <c r="AL26" s="69">
        <f>IF(Assumptions!$D$27&gt;7,7,Assumptions!$D$27)</f>
        <v>7</v>
      </c>
      <c r="AM26" s="69">
        <f>IF(Assumptions!$D$27&gt;AL26+12,AL26+12,Assumptions!$D$27)</f>
        <v>19</v>
      </c>
      <c r="AN26" s="69">
        <f>IF(Assumptions!$D$27&gt;AM26+12,AM26+12,Assumptions!$D$27)</f>
        <v>31</v>
      </c>
      <c r="AO26" s="69">
        <f>IF(Assumptions!$D$27&gt;AN26+12,AN26+12,Assumptions!$D$27)</f>
        <v>36</v>
      </c>
      <c r="AP26" s="69">
        <f>IF(Assumptions!$D$27&gt;AO26+12,AO26+12,Assumptions!$D$27)</f>
        <v>36</v>
      </c>
      <c r="AQ26" s="69">
        <f>IF(Assumptions!$D$27&gt;AP26+12,AP26+12,Assumptions!$D$27)</f>
        <v>36</v>
      </c>
      <c r="AR26" s="69">
        <f>IF(Assumptions!$D$27&gt;AQ26+12,AQ26+12,Assumptions!$D$27)</f>
        <v>36</v>
      </c>
      <c r="AS26" s="69">
        <f>IF(Assumptions!$D$27&gt;AR26+12,AR26+12,Assumptions!$D$27)</f>
        <v>36</v>
      </c>
      <c r="AT26" s="50" t="str">
        <f t="shared" si="5"/>
        <v>Jun</v>
      </c>
      <c r="AU26" s="69">
        <f>IF(Assumptions!$D$27&gt;7,7,Assumptions!$D$27)</f>
        <v>7</v>
      </c>
      <c r="AV26" s="69">
        <f>IF(Assumptions!$D$27&gt;AU26+12,AU26+12,Assumptions!$D$27)</f>
        <v>19</v>
      </c>
      <c r="AW26" s="69">
        <f>IF(Assumptions!$D$27&gt;AV26+12,AV26+12,Assumptions!$D$27)</f>
        <v>31</v>
      </c>
      <c r="AX26" s="69">
        <f>IF(Assumptions!$D$27&gt;AW26+12,AW26+12,Assumptions!$D$27)</f>
        <v>36</v>
      </c>
      <c r="AY26" s="69">
        <f>IF(Assumptions!$D$27&gt;AX26+12,AX26+12,Assumptions!$D$27)</f>
        <v>36</v>
      </c>
      <c r="AZ26" s="69">
        <f>IF(Assumptions!$D$27&gt;AY26+12,AY26+12,Assumptions!$D$27)</f>
        <v>36</v>
      </c>
      <c r="BA26" s="69">
        <f>IF(Assumptions!$D$27&gt;AZ26+12,AZ26+12,Assumptions!$D$27)</f>
        <v>36</v>
      </c>
      <c r="BB26" s="69">
        <f>IF(Assumptions!$D$27&gt;BA26+12,BA26+12,Assumptions!$D$27)</f>
        <v>36</v>
      </c>
      <c r="BC26" s="50" t="str">
        <f t="shared" si="6"/>
        <v>Jun</v>
      </c>
      <c r="BD26" s="69">
        <f>IF(Assumptions!$D$27&gt;7,7,Assumptions!$D$27)</f>
        <v>7</v>
      </c>
      <c r="BE26" s="69">
        <f>IF(Assumptions!$D$27&gt;BD26+12,BD26+12,Assumptions!$D$27)</f>
        <v>19</v>
      </c>
      <c r="BF26" s="69">
        <f>IF(Assumptions!$D$27&gt;BE26+12,BE26+12,Assumptions!$D$27)</f>
        <v>31</v>
      </c>
      <c r="BG26" s="69">
        <f>IF(Assumptions!$D$27&gt;BF26+12,BF26+12,Assumptions!$D$27)</f>
        <v>36</v>
      </c>
      <c r="BH26" s="69">
        <f>IF(Assumptions!$D$27&gt;BG26+12,BG26+12,Assumptions!$D$27)</f>
        <v>36</v>
      </c>
      <c r="BI26" s="69">
        <f>IF(Assumptions!$D$27&gt;BH26+12,BH26+12,Assumptions!$D$27)</f>
        <v>36</v>
      </c>
      <c r="BJ26" s="69">
        <f>IF(Assumptions!$D$27&gt;BI26+12,BI26+12,Assumptions!$D$27)</f>
        <v>36</v>
      </c>
      <c r="BK26" s="69">
        <f>IF(Assumptions!$D$27&gt;BJ26+12,BJ26+12,Assumptions!$D$27)</f>
        <v>36</v>
      </c>
      <c r="BL26" s="50" t="str">
        <f t="shared" si="7"/>
        <v>Jun</v>
      </c>
      <c r="BM26" s="69">
        <f>IF(Assumptions!$D$27&gt;7,7,Assumptions!$D$27)</f>
        <v>7</v>
      </c>
      <c r="BN26" s="69">
        <f>IF(Assumptions!$D$27&gt;BM26+12,BM26+12,Assumptions!$D$27)</f>
        <v>19</v>
      </c>
      <c r="BO26" s="69">
        <f>IF(Assumptions!$D$27&gt;BN26+12,BN26+12,Assumptions!$D$27)</f>
        <v>31</v>
      </c>
      <c r="BP26" s="69">
        <f>IF(Assumptions!$D$27&gt;BO26+12,BO26+12,Assumptions!$D$27)</f>
        <v>36</v>
      </c>
      <c r="BQ26" s="69">
        <f>IF(Assumptions!$D$27&gt;BP26+12,BP26+12,Assumptions!$D$27)</f>
        <v>36</v>
      </c>
      <c r="BR26" s="69">
        <f>IF(Assumptions!$D$27&gt;BQ26+12,BQ26+12,Assumptions!$D$27)</f>
        <v>36</v>
      </c>
      <c r="BS26" s="69">
        <f>IF(Assumptions!$D$27&gt;BR26+12,BR26+12,Assumptions!$D$27)</f>
        <v>36</v>
      </c>
      <c r="BT26" s="69">
        <f>IF(Assumptions!$D$27&gt;BS26+12,BS26+12,Assumptions!$D$27)</f>
        <v>36</v>
      </c>
      <c r="BU26" s="50" t="str">
        <f t="shared" si="8"/>
        <v>Jun</v>
      </c>
      <c r="BV26" s="69">
        <f>IF(Assumptions!$D$27&gt;7,7,Assumptions!$D$27)</f>
        <v>7</v>
      </c>
      <c r="BW26" s="69">
        <f>IF(Assumptions!$D$27&gt;BV26+12,BV26+12,Assumptions!$D$27)</f>
        <v>19</v>
      </c>
      <c r="BX26" s="69">
        <f>IF(Assumptions!$D$27&gt;BW26+12,BW26+12,Assumptions!$D$27)</f>
        <v>31</v>
      </c>
      <c r="BY26" s="69">
        <f>IF(Assumptions!$D$27&gt;BX26+12,BX26+12,Assumptions!$D$27)</f>
        <v>36</v>
      </c>
      <c r="BZ26" s="69">
        <f>IF(Assumptions!$D$27&gt;BY26+12,BY26+12,Assumptions!$D$27)</f>
        <v>36</v>
      </c>
      <c r="CA26" s="69">
        <f>IF(Assumptions!$D$27&gt;BZ26+12,BZ26+12,Assumptions!$D$27)</f>
        <v>36</v>
      </c>
      <c r="CB26" s="69">
        <f>IF(Assumptions!$D$27&gt;CA26+12,CA26+12,Assumptions!$D$27)</f>
        <v>36</v>
      </c>
      <c r="CC26" s="69">
        <f>IF(Assumptions!$D$27&gt;CB26+12,CB26+12,Assumptions!$D$27)</f>
        <v>36</v>
      </c>
      <c r="CD26" s="50" t="str">
        <f t="shared" si="9"/>
        <v>Jun</v>
      </c>
      <c r="CE26" s="69">
        <f>IF(Assumptions!$D$27&gt;7,7,Assumptions!$D$27)</f>
        <v>7</v>
      </c>
      <c r="CF26" s="69">
        <f>IF(Assumptions!$D$27&gt;CE26+12,CE26+12,Assumptions!$D$27)</f>
        <v>19</v>
      </c>
      <c r="CG26" s="69">
        <f>IF(Assumptions!$D$27&gt;CF26+12,CF26+12,Assumptions!$D$27)</f>
        <v>31</v>
      </c>
      <c r="CH26" s="69">
        <f>IF(Assumptions!$D$27&gt;CG26+12,CG26+12,Assumptions!$D$27)</f>
        <v>36</v>
      </c>
      <c r="CI26" s="69">
        <f>IF(Assumptions!$D$27&gt;CH26+12,CH26+12,Assumptions!$D$27)</f>
        <v>36</v>
      </c>
      <c r="CJ26" s="69">
        <f>IF(Assumptions!$D$27&gt;CI26+12,CI26+12,Assumptions!$D$27)</f>
        <v>36</v>
      </c>
      <c r="CK26" s="69">
        <f>IF(Assumptions!$D$27&gt;CJ26+12,CJ26+12,Assumptions!$D$27)</f>
        <v>36</v>
      </c>
      <c r="CL26" s="69">
        <f>IF(Assumptions!$D$27&gt;CK26+12,CK26+12,Assumptions!$D$27)</f>
        <v>36</v>
      </c>
    </row>
    <row r="27" spans="1:90" ht="13.7" customHeight="1">
      <c r="A27" s="50" t="str">
        <f t="shared" si="0"/>
        <v>Jul</v>
      </c>
      <c r="B27" s="41">
        <f>IF(Assumptions!$D$27&gt;6,6,Assumptions!$D$27)</f>
        <v>6</v>
      </c>
      <c r="C27" s="41">
        <f>IF(Assumptions!$D$27&gt;B27+12,B27+12,Assumptions!$D$27)</f>
        <v>18</v>
      </c>
      <c r="D27" s="41">
        <f>IF(Assumptions!$D$27&gt;C27+12,C27+12,Assumptions!$D$27)</f>
        <v>30</v>
      </c>
      <c r="E27" s="41">
        <f>IF(Assumptions!$D$27&gt;D27+12,D27+12,Assumptions!$D$27)</f>
        <v>36</v>
      </c>
      <c r="F27" s="41">
        <f>IF(Assumptions!$D$27&gt;E27+12,E27+12,Assumptions!$D$27)</f>
        <v>36</v>
      </c>
      <c r="G27" s="41">
        <f>IF(Assumptions!$D$27&gt;F27+12,F27+12,Assumptions!$D$27)</f>
        <v>36</v>
      </c>
      <c r="H27" s="41">
        <f>IF(Assumptions!$D$27&gt;G27+12,G27+12,Assumptions!$D$27)</f>
        <v>36</v>
      </c>
      <c r="I27" s="41">
        <f>IF(Assumptions!$D$27&gt;H27+12,H27+12,Assumptions!$D$27)</f>
        <v>36</v>
      </c>
      <c r="J27" s="68" t="str">
        <f t="shared" si="1"/>
        <v>Jul</v>
      </c>
      <c r="K27" s="41">
        <f>IF(Assumptions!$D$27&gt;6,6,Assumptions!$D$27)</f>
        <v>6</v>
      </c>
      <c r="L27" s="69">
        <f>IF(Assumptions!$D$27&gt;K27+12,K27+12,Assumptions!$D$27)</f>
        <v>18</v>
      </c>
      <c r="M27" s="69">
        <f>IF(Assumptions!$D$27&gt;L27+12,L27+12,Assumptions!$D$27)</f>
        <v>30</v>
      </c>
      <c r="N27" s="69">
        <f>IF(Assumptions!$D$27&gt;M27+12,M27+12,Assumptions!$D$27)</f>
        <v>36</v>
      </c>
      <c r="O27" s="69">
        <f>IF(Assumptions!$D$27&gt;N27+12,N27+12,Assumptions!$D$27)</f>
        <v>36</v>
      </c>
      <c r="P27" s="69">
        <f>IF(Assumptions!$D$27&gt;O27+12,O27+12,Assumptions!$D$27)</f>
        <v>36</v>
      </c>
      <c r="Q27" s="69">
        <f>IF(Assumptions!$D$27&gt;P27+12,P27+12,Assumptions!$D$27)</f>
        <v>36</v>
      </c>
      <c r="R27" s="69">
        <f>IF(Assumptions!$D$27&gt;Q27+12,Q27+12,Assumptions!$D$27)</f>
        <v>36</v>
      </c>
      <c r="S27" s="50" t="str">
        <f t="shared" si="2"/>
        <v>Jul</v>
      </c>
      <c r="T27" s="69">
        <f>IF(Assumptions!$D$27&gt;6,6,Assumptions!$D$27)</f>
        <v>6</v>
      </c>
      <c r="U27" s="69">
        <f>IF(Assumptions!$D$27&gt;T27+12,T27+12,Assumptions!$D$27)</f>
        <v>18</v>
      </c>
      <c r="V27" s="69">
        <f>IF(Assumptions!$D$27&gt;U27+12,U27+12,Assumptions!$D$27)</f>
        <v>30</v>
      </c>
      <c r="W27" s="69">
        <f>IF(Assumptions!$D$27&gt;V27+12,V27+12,Assumptions!$D$27)</f>
        <v>36</v>
      </c>
      <c r="X27" s="69">
        <f>IF(Assumptions!$D$27&gt;W27+12,W27+12,Assumptions!$D$27)</f>
        <v>36</v>
      </c>
      <c r="Y27" s="69">
        <f>IF(Assumptions!$D$27&gt;X27+12,X27+12,Assumptions!$D$27)</f>
        <v>36</v>
      </c>
      <c r="Z27" s="69">
        <f>IF(Assumptions!$D$27&gt;Y27+12,Y27+12,Assumptions!$D$27)</f>
        <v>36</v>
      </c>
      <c r="AA27" s="69">
        <f>IF(Assumptions!$D$27&gt;Z27+12,Z27+12,Assumptions!$D$27)</f>
        <v>36</v>
      </c>
      <c r="AB27" s="50" t="str">
        <f t="shared" si="3"/>
        <v>Jul</v>
      </c>
      <c r="AC27" s="69">
        <f>IF(Assumptions!$D$27&gt;6,6,Assumptions!$D$27)</f>
        <v>6</v>
      </c>
      <c r="AD27" s="69">
        <f>IF(Assumptions!$D$27&gt;AC27+12,AC27+12,Assumptions!$D$27)</f>
        <v>18</v>
      </c>
      <c r="AE27" s="69">
        <f>IF(Assumptions!$D$27&gt;AD27+12,AD27+12,Assumptions!$D$27)</f>
        <v>30</v>
      </c>
      <c r="AF27" s="69">
        <f>IF(Assumptions!$D$27&gt;AE27+12,AE27+12,Assumptions!$D$27)</f>
        <v>36</v>
      </c>
      <c r="AG27" s="69">
        <f>IF(Assumptions!$D$27&gt;AF27+12,AF27+12,Assumptions!$D$27)</f>
        <v>36</v>
      </c>
      <c r="AH27" s="69">
        <f>IF(Assumptions!$D$27&gt;AG27+12,AG27+12,Assumptions!$D$27)</f>
        <v>36</v>
      </c>
      <c r="AI27" s="69">
        <f>IF(Assumptions!$D$27&gt;AH27+12,AH27+12,Assumptions!$D$27)</f>
        <v>36</v>
      </c>
      <c r="AJ27" s="69">
        <f>IF(Assumptions!$D$27&gt;AI27+12,AI27+12,Assumptions!$D$27)</f>
        <v>36</v>
      </c>
      <c r="AK27" s="50" t="str">
        <f t="shared" si="4"/>
        <v>Jul</v>
      </c>
      <c r="AL27" s="69">
        <f>IF(Assumptions!$D$27&gt;6,6,Assumptions!$D$27)</f>
        <v>6</v>
      </c>
      <c r="AM27" s="69">
        <f>IF(Assumptions!$D$27&gt;AL27+12,AL27+12,Assumptions!$D$27)</f>
        <v>18</v>
      </c>
      <c r="AN27" s="69">
        <f>IF(Assumptions!$D$27&gt;AM27+12,AM27+12,Assumptions!$D$27)</f>
        <v>30</v>
      </c>
      <c r="AO27" s="69">
        <f>IF(Assumptions!$D$27&gt;AN27+12,AN27+12,Assumptions!$D$27)</f>
        <v>36</v>
      </c>
      <c r="AP27" s="69">
        <f>IF(Assumptions!$D$27&gt;AO27+12,AO27+12,Assumptions!$D$27)</f>
        <v>36</v>
      </c>
      <c r="AQ27" s="69">
        <f>IF(Assumptions!$D$27&gt;AP27+12,AP27+12,Assumptions!$D$27)</f>
        <v>36</v>
      </c>
      <c r="AR27" s="69">
        <f>IF(Assumptions!$D$27&gt;AQ27+12,AQ27+12,Assumptions!$D$27)</f>
        <v>36</v>
      </c>
      <c r="AS27" s="69">
        <f>IF(Assumptions!$D$27&gt;AR27+12,AR27+12,Assumptions!$D$27)</f>
        <v>36</v>
      </c>
      <c r="AT27" s="50" t="str">
        <f t="shared" si="5"/>
        <v>Jul</v>
      </c>
      <c r="AU27" s="69">
        <f>IF(Assumptions!$D$27&gt;6,6,Assumptions!$D$27)</f>
        <v>6</v>
      </c>
      <c r="AV27" s="69">
        <f>IF(Assumptions!$D$27&gt;AU27+12,AU27+12,Assumptions!$D$27)</f>
        <v>18</v>
      </c>
      <c r="AW27" s="69">
        <f>IF(Assumptions!$D$27&gt;AV27+12,AV27+12,Assumptions!$D$27)</f>
        <v>30</v>
      </c>
      <c r="AX27" s="69">
        <f>IF(Assumptions!$D$27&gt;AW27+12,AW27+12,Assumptions!$D$27)</f>
        <v>36</v>
      </c>
      <c r="AY27" s="69">
        <f>IF(Assumptions!$D$27&gt;AX27+12,AX27+12,Assumptions!$D$27)</f>
        <v>36</v>
      </c>
      <c r="AZ27" s="69">
        <f>IF(Assumptions!$D$27&gt;AY27+12,AY27+12,Assumptions!$D$27)</f>
        <v>36</v>
      </c>
      <c r="BA27" s="69">
        <f>IF(Assumptions!$D$27&gt;AZ27+12,AZ27+12,Assumptions!$D$27)</f>
        <v>36</v>
      </c>
      <c r="BB27" s="69">
        <f>IF(Assumptions!$D$27&gt;BA27+12,BA27+12,Assumptions!$D$27)</f>
        <v>36</v>
      </c>
      <c r="BC27" s="50" t="str">
        <f t="shared" si="6"/>
        <v>Jul</v>
      </c>
      <c r="BD27" s="69">
        <f>IF(Assumptions!$D$27&gt;6,6,Assumptions!$D$27)</f>
        <v>6</v>
      </c>
      <c r="BE27" s="69">
        <f>IF(Assumptions!$D$27&gt;BD27+12,BD27+12,Assumptions!$D$27)</f>
        <v>18</v>
      </c>
      <c r="BF27" s="69">
        <f>IF(Assumptions!$D$27&gt;BE27+12,BE27+12,Assumptions!$D$27)</f>
        <v>30</v>
      </c>
      <c r="BG27" s="69">
        <f>IF(Assumptions!$D$27&gt;BF27+12,BF27+12,Assumptions!$D$27)</f>
        <v>36</v>
      </c>
      <c r="BH27" s="69">
        <f>IF(Assumptions!$D$27&gt;BG27+12,BG27+12,Assumptions!$D$27)</f>
        <v>36</v>
      </c>
      <c r="BI27" s="69">
        <f>IF(Assumptions!$D$27&gt;BH27+12,BH27+12,Assumptions!$D$27)</f>
        <v>36</v>
      </c>
      <c r="BJ27" s="69">
        <f>IF(Assumptions!$D$27&gt;BI27+12,BI27+12,Assumptions!$D$27)</f>
        <v>36</v>
      </c>
      <c r="BK27" s="69">
        <f>IF(Assumptions!$D$27&gt;BJ27+12,BJ27+12,Assumptions!$D$27)</f>
        <v>36</v>
      </c>
      <c r="BL27" s="50" t="str">
        <f t="shared" si="7"/>
        <v>Jul</v>
      </c>
      <c r="BM27" s="69">
        <f>IF(Assumptions!$D$27&gt;6,6,Assumptions!$D$27)</f>
        <v>6</v>
      </c>
      <c r="BN27" s="69">
        <f>IF(Assumptions!$D$27&gt;BM27+12,BM27+12,Assumptions!$D$27)</f>
        <v>18</v>
      </c>
      <c r="BO27" s="69">
        <f>IF(Assumptions!$D$27&gt;BN27+12,BN27+12,Assumptions!$D$27)</f>
        <v>30</v>
      </c>
      <c r="BP27" s="69">
        <f>IF(Assumptions!$D$27&gt;BO27+12,BO27+12,Assumptions!$D$27)</f>
        <v>36</v>
      </c>
      <c r="BQ27" s="69">
        <f>IF(Assumptions!$D$27&gt;BP27+12,BP27+12,Assumptions!$D$27)</f>
        <v>36</v>
      </c>
      <c r="BR27" s="69">
        <f>IF(Assumptions!$D$27&gt;BQ27+12,BQ27+12,Assumptions!$D$27)</f>
        <v>36</v>
      </c>
      <c r="BS27" s="69">
        <f>IF(Assumptions!$D$27&gt;BR27+12,BR27+12,Assumptions!$D$27)</f>
        <v>36</v>
      </c>
      <c r="BT27" s="69">
        <f>IF(Assumptions!$D$27&gt;BS27+12,BS27+12,Assumptions!$D$27)</f>
        <v>36</v>
      </c>
      <c r="BU27" s="50" t="str">
        <f t="shared" si="8"/>
        <v>Jul</v>
      </c>
      <c r="BV27" s="69">
        <f>IF(Assumptions!$D$27&gt;6,6,Assumptions!$D$27)</f>
        <v>6</v>
      </c>
      <c r="BW27" s="69">
        <f>IF(Assumptions!$D$27&gt;BV27+12,BV27+12,Assumptions!$D$27)</f>
        <v>18</v>
      </c>
      <c r="BX27" s="69">
        <f>IF(Assumptions!$D$27&gt;BW27+12,BW27+12,Assumptions!$D$27)</f>
        <v>30</v>
      </c>
      <c r="BY27" s="69">
        <f>IF(Assumptions!$D$27&gt;BX27+12,BX27+12,Assumptions!$D$27)</f>
        <v>36</v>
      </c>
      <c r="BZ27" s="69">
        <f>IF(Assumptions!$D$27&gt;BY27+12,BY27+12,Assumptions!$D$27)</f>
        <v>36</v>
      </c>
      <c r="CA27" s="69">
        <f>IF(Assumptions!$D$27&gt;BZ27+12,BZ27+12,Assumptions!$D$27)</f>
        <v>36</v>
      </c>
      <c r="CB27" s="69">
        <f>IF(Assumptions!$D$27&gt;CA27+12,CA27+12,Assumptions!$D$27)</f>
        <v>36</v>
      </c>
      <c r="CC27" s="69">
        <f>IF(Assumptions!$D$27&gt;CB27+12,CB27+12,Assumptions!$D$27)</f>
        <v>36</v>
      </c>
      <c r="CD27" s="50" t="str">
        <f t="shared" si="9"/>
        <v>Jul</v>
      </c>
      <c r="CE27" s="69">
        <f>IF(Assumptions!$D$27&gt;6,6,Assumptions!$D$27)</f>
        <v>6</v>
      </c>
      <c r="CF27" s="69">
        <f>IF(Assumptions!$D$27&gt;CE27+12,CE27+12,Assumptions!$D$27)</f>
        <v>18</v>
      </c>
      <c r="CG27" s="69">
        <f>IF(Assumptions!$D$27&gt;CF27+12,CF27+12,Assumptions!$D$27)</f>
        <v>30</v>
      </c>
      <c r="CH27" s="69">
        <f>IF(Assumptions!$D$27&gt;CG27+12,CG27+12,Assumptions!$D$27)</f>
        <v>36</v>
      </c>
      <c r="CI27" s="69">
        <f>IF(Assumptions!$D$27&gt;CH27+12,CH27+12,Assumptions!$D$27)</f>
        <v>36</v>
      </c>
      <c r="CJ27" s="69">
        <f>IF(Assumptions!$D$27&gt;CI27+12,CI27+12,Assumptions!$D$27)</f>
        <v>36</v>
      </c>
      <c r="CK27" s="69">
        <f>IF(Assumptions!$D$27&gt;CJ27+12,CJ27+12,Assumptions!$D$27)</f>
        <v>36</v>
      </c>
      <c r="CL27" s="69">
        <f>IF(Assumptions!$D$27&gt;CK27+12,CK27+12,Assumptions!$D$27)</f>
        <v>36</v>
      </c>
    </row>
    <row r="28" spans="1:90" ht="13.7" customHeight="1">
      <c r="A28" s="50" t="str">
        <f t="shared" si="0"/>
        <v>Aug</v>
      </c>
      <c r="B28" s="41">
        <f>IF(Assumptions!$D$27&gt;5,5,Assumptions!$D$27)</f>
        <v>5</v>
      </c>
      <c r="C28" s="41">
        <f>IF(Assumptions!$D$27&gt;B28+12,B28+12,Assumptions!$D$27)</f>
        <v>17</v>
      </c>
      <c r="D28" s="41">
        <f>IF(Assumptions!$D$27&gt;C28+12,C28+12,Assumptions!$D$27)</f>
        <v>29</v>
      </c>
      <c r="E28" s="41">
        <f>IF(Assumptions!$D$27&gt;D28+12,D28+12,Assumptions!$D$27)</f>
        <v>36</v>
      </c>
      <c r="F28" s="41">
        <f>IF(Assumptions!$D$27&gt;E28+12,E28+12,Assumptions!$D$27)</f>
        <v>36</v>
      </c>
      <c r="G28" s="41">
        <f>IF(Assumptions!$D$27&gt;F28+12,F28+12,Assumptions!$D$27)</f>
        <v>36</v>
      </c>
      <c r="H28" s="41">
        <f>IF(Assumptions!$D$27&gt;G28+12,G28+12,Assumptions!$D$27)</f>
        <v>36</v>
      </c>
      <c r="I28" s="41">
        <f>IF(Assumptions!$D$27&gt;H28+12,H28+12,Assumptions!$D$27)</f>
        <v>36</v>
      </c>
      <c r="J28" s="68" t="str">
        <f t="shared" si="1"/>
        <v>Aug</v>
      </c>
      <c r="K28" s="41">
        <f>IF(Assumptions!$D$27&gt;5,5,Assumptions!$D$27)</f>
        <v>5</v>
      </c>
      <c r="L28" s="69">
        <f>IF(Assumptions!$D$27&gt;K28+12,K28+12,Assumptions!$D$27)</f>
        <v>17</v>
      </c>
      <c r="M28" s="69">
        <f>IF(Assumptions!$D$27&gt;L28+12,L28+12,Assumptions!$D$27)</f>
        <v>29</v>
      </c>
      <c r="N28" s="69">
        <f>IF(Assumptions!$D$27&gt;M28+12,M28+12,Assumptions!$D$27)</f>
        <v>36</v>
      </c>
      <c r="O28" s="69">
        <f>IF(Assumptions!$D$27&gt;N28+12,N28+12,Assumptions!$D$27)</f>
        <v>36</v>
      </c>
      <c r="P28" s="69">
        <f>IF(Assumptions!$D$27&gt;O28+12,O28+12,Assumptions!$D$27)</f>
        <v>36</v>
      </c>
      <c r="Q28" s="69">
        <f>IF(Assumptions!$D$27&gt;P28+12,P28+12,Assumptions!$D$27)</f>
        <v>36</v>
      </c>
      <c r="R28" s="69">
        <f>IF(Assumptions!$D$27&gt;Q28+12,Q28+12,Assumptions!$D$27)</f>
        <v>36</v>
      </c>
      <c r="S28" s="50" t="str">
        <f t="shared" si="2"/>
        <v>Aug</v>
      </c>
      <c r="T28" s="69">
        <f>IF(Assumptions!$D$27&gt;5,5,Assumptions!$D$27)</f>
        <v>5</v>
      </c>
      <c r="U28" s="69">
        <f>IF(Assumptions!$D$27&gt;T28+12,T28+12,Assumptions!$D$27)</f>
        <v>17</v>
      </c>
      <c r="V28" s="69">
        <f>IF(Assumptions!$D$27&gt;U28+12,U28+12,Assumptions!$D$27)</f>
        <v>29</v>
      </c>
      <c r="W28" s="69">
        <f>IF(Assumptions!$D$27&gt;V28+12,V28+12,Assumptions!$D$27)</f>
        <v>36</v>
      </c>
      <c r="X28" s="69">
        <f>IF(Assumptions!$D$27&gt;W28+12,W28+12,Assumptions!$D$27)</f>
        <v>36</v>
      </c>
      <c r="Y28" s="69">
        <f>IF(Assumptions!$D$27&gt;X28+12,X28+12,Assumptions!$D$27)</f>
        <v>36</v>
      </c>
      <c r="Z28" s="69">
        <f>IF(Assumptions!$D$27&gt;Y28+12,Y28+12,Assumptions!$D$27)</f>
        <v>36</v>
      </c>
      <c r="AA28" s="69">
        <f>IF(Assumptions!$D$27&gt;Z28+12,Z28+12,Assumptions!$D$27)</f>
        <v>36</v>
      </c>
      <c r="AB28" s="50" t="str">
        <f t="shared" si="3"/>
        <v>Aug</v>
      </c>
      <c r="AC28" s="69">
        <f>IF(Assumptions!$D$27&gt;5,5,Assumptions!$D$27)</f>
        <v>5</v>
      </c>
      <c r="AD28" s="69">
        <f>IF(Assumptions!$D$27&gt;AC28+12,AC28+12,Assumptions!$D$27)</f>
        <v>17</v>
      </c>
      <c r="AE28" s="69">
        <f>IF(Assumptions!$D$27&gt;AD28+12,AD28+12,Assumptions!$D$27)</f>
        <v>29</v>
      </c>
      <c r="AF28" s="69">
        <f>IF(Assumptions!$D$27&gt;AE28+12,AE28+12,Assumptions!$D$27)</f>
        <v>36</v>
      </c>
      <c r="AG28" s="69">
        <f>IF(Assumptions!$D$27&gt;AF28+12,AF28+12,Assumptions!$D$27)</f>
        <v>36</v>
      </c>
      <c r="AH28" s="69">
        <f>IF(Assumptions!$D$27&gt;AG28+12,AG28+12,Assumptions!$D$27)</f>
        <v>36</v>
      </c>
      <c r="AI28" s="69">
        <f>IF(Assumptions!$D$27&gt;AH28+12,AH28+12,Assumptions!$D$27)</f>
        <v>36</v>
      </c>
      <c r="AJ28" s="69">
        <f>IF(Assumptions!$D$27&gt;AI28+12,AI28+12,Assumptions!$D$27)</f>
        <v>36</v>
      </c>
      <c r="AK28" s="50" t="str">
        <f t="shared" si="4"/>
        <v>Aug</v>
      </c>
      <c r="AL28" s="69">
        <f>IF(Assumptions!$D$27&gt;5,5,Assumptions!$D$27)</f>
        <v>5</v>
      </c>
      <c r="AM28" s="69">
        <f>IF(Assumptions!$D$27&gt;AL28+12,AL28+12,Assumptions!$D$27)</f>
        <v>17</v>
      </c>
      <c r="AN28" s="69">
        <f>IF(Assumptions!$D$27&gt;AM28+12,AM28+12,Assumptions!$D$27)</f>
        <v>29</v>
      </c>
      <c r="AO28" s="69">
        <f>IF(Assumptions!$D$27&gt;AN28+12,AN28+12,Assumptions!$D$27)</f>
        <v>36</v>
      </c>
      <c r="AP28" s="69">
        <f>IF(Assumptions!$D$27&gt;AO28+12,AO28+12,Assumptions!$D$27)</f>
        <v>36</v>
      </c>
      <c r="AQ28" s="69">
        <f>IF(Assumptions!$D$27&gt;AP28+12,AP28+12,Assumptions!$D$27)</f>
        <v>36</v>
      </c>
      <c r="AR28" s="69">
        <f>IF(Assumptions!$D$27&gt;AQ28+12,AQ28+12,Assumptions!$D$27)</f>
        <v>36</v>
      </c>
      <c r="AS28" s="69">
        <f>IF(Assumptions!$D$27&gt;AR28+12,AR28+12,Assumptions!$D$27)</f>
        <v>36</v>
      </c>
      <c r="AT28" s="50" t="str">
        <f t="shared" si="5"/>
        <v>Aug</v>
      </c>
      <c r="AU28" s="69">
        <f>IF(Assumptions!$D$27&gt;5,5,Assumptions!$D$27)</f>
        <v>5</v>
      </c>
      <c r="AV28" s="69">
        <f>IF(Assumptions!$D$27&gt;AU28+12,AU28+12,Assumptions!$D$27)</f>
        <v>17</v>
      </c>
      <c r="AW28" s="69">
        <f>IF(Assumptions!$D$27&gt;AV28+12,AV28+12,Assumptions!$D$27)</f>
        <v>29</v>
      </c>
      <c r="AX28" s="69">
        <f>IF(Assumptions!$D$27&gt;AW28+12,AW28+12,Assumptions!$D$27)</f>
        <v>36</v>
      </c>
      <c r="AY28" s="69">
        <f>IF(Assumptions!$D$27&gt;AX28+12,AX28+12,Assumptions!$D$27)</f>
        <v>36</v>
      </c>
      <c r="AZ28" s="69">
        <f>IF(Assumptions!$D$27&gt;AY28+12,AY28+12,Assumptions!$D$27)</f>
        <v>36</v>
      </c>
      <c r="BA28" s="69">
        <f>IF(Assumptions!$D$27&gt;AZ28+12,AZ28+12,Assumptions!$D$27)</f>
        <v>36</v>
      </c>
      <c r="BB28" s="69">
        <f>IF(Assumptions!$D$27&gt;BA28+12,BA28+12,Assumptions!$D$27)</f>
        <v>36</v>
      </c>
      <c r="BC28" s="50" t="str">
        <f t="shared" si="6"/>
        <v>Aug</v>
      </c>
      <c r="BD28" s="69">
        <f>IF(Assumptions!$D$27&gt;5,5,Assumptions!$D$27)</f>
        <v>5</v>
      </c>
      <c r="BE28" s="69">
        <f>IF(Assumptions!$D$27&gt;BD28+12,BD28+12,Assumptions!$D$27)</f>
        <v>17</v>
      </c>
      <c r="BF28" s="69">
        <f>IF(Assumptions!$D$27&gt;BE28+12,BE28+12,Assumptions!$D$27)</f>
        <v>29</v>
      </c>
      <c r="BG28" s="69">
        <f>IF(Assumptions!$D$27&gt;BF28+12,BF28+12,Assumptions!$D$27)</f>
        <v>36</v>
      </c>
      <c r="BH28" s="69">
        <f>IF(Assumptions!$D$27&gt;BG28+12,BG28+12,Assumptions!$D$27)</f>
        <v>36</v>
      </c>
      <c r="BI28" s="69">
        <f>IF(Assumptions!$D$27&gt;BH28+12,BH28+12,Assumptions!$D$27)</f>
        <v>36</v>
      </c>
      <c r="BJ28" s="69">
        <f>IF(Assumptions!$D$27&gt;BI28+12,BI28+12,Assumptions!$D$27)</f>
        <v>36</v>
      </c>
      <c r="BK28" s="69">
        <f>IF(Assumptions!$D$27&gt;BJ28+12,BJ28+12,Assumptions!$D$27)</f>
        <v>36</v>
      </c>
      <c r="BL28" s="50" t="str">
        <f t="shared" si="7"/>
        <v>Aug</v>
      </c>
      <c r="BM28" s="69">
        <f>IF(Assumptions!$D$27&gt;5,5,Assumptions!$D$27)</f>
        <v>5</v>
      </c>
      <c r="BN28" s="69">
        <f>IF(Assumptions!$D$27&gt;BM28+12,BM28+12,Assumptions!$D$27)</f>
        <v>17</v>
      </c>
      <c r="BO28" s="69">
        <f>IF(Assumptions!$D$27&gt;BN28+12,BN28+12,Assumptions!$D$27)</f>
        <v>29</v>
      </c>
      <c r="BP28" s="69">
        <f>IF(Assumptions!$D$27&gt;BO28+12,BO28+12,Assumptions!$D$27)</f>
        <v>36</v>
      </c>
      <c r="BQ28" s="69">
        <f>IF(Assumptions!$D$27&gt;BP28+12,BP28+12,Assumptions!$D$27)</f>
        <v>36</v>
      </c>
      <c r="BR28" s="69">
        <f>IF(Assumptions!$D$27&gt;BQ28+12,BQ28+12,Assumptions!$D$27)</f>
        <v>36</v>
      </c>
      <c r="BS28" s="69">
        <f>IF(Assumptions!$D$27&gt;BR28+12,BR28+12,Assumptions!$D$27)</f>
        <v>36</v>
      </c>
      <c r="BT28" s="69">
        <f>IF(Assumptions!$D$27&gt;BS28+12,BS28+12,Assumptions!$D$27)</f>
        <v>36</v>
      </c>
      <c r="BU28" s="50" t="str">
        <f t="shared" si="8"/>
        <v>Aug</v>
      </c>
      <c r="BV28" s="69">
        <f>IF(Assumptions!$D$27&gt;5,5,Assumptions!$D$27)</f>
        <v>5</v>
      </c>
      <c r="BW28" s="69">
        <f>IF(Assumptions!$D$27&gt;BV28+12,BV28+12,Assumptions!$D$27)</f>
        <v>17</v>
      </c>
      <c r="BX28" s="69">
        <f>IF(Assumptions!$D$27&gt;BW28+12,BW28+12,Assumptions!$D$27)</f>
        <v>29</v>
      </c>
      <c r="BY28" s="69">
        <f>IF(Assumptions!$D$27&gt;BX28+12,BX28+12,Assumptions!$D$27)</f>
        <v>36</v>
      </c>
      <c r="BZ28" s="69">
        <f>IF(Assumptions!$D$27&gt;BY28+12,BY28+12,Assumptions!$D$27)</f>
        <v>36</v>
      </c>
      <c r="CA28" s="69">
        <f>IF(Assumptions!$D$27&gt;BZ28+12,BZ28+12,Assumptions!$D$27)</f>
        <v>36</v>
      </c>
      <c r="CB28" s="69">
        <f>IF(Assumptions!$D$27&gt;CA28+12,CA28+12,Assumptions!$D$27)</f>
        <v>36</v>
      </c>
      <c r="CC28" s="69">
        <f>IF(Assumptions!$D$27&gt;CB28+12,CB28+12,Assumptions!$D$27)</f>
        <v>36</v>
      </c>
      <c r="CD28" s="50" t="str">
        <f t="shared" si="9"/>
        <v>Aug</v>
      </c>
      <c r="CE28" s="69">
        <f>IF(Assumptions!$D$27&gt;5,5,Assumptions!$D$27)</f>
        <v>5</v>
      </c>
      <c r="CF28" s="69">
        <f>IF(Assumptions!$D$27&gt;CE28+12,CE28+12,Assumptions!$D$27)</f>
        <v>17</v>
      </c>
      <c r="CG28" s="69">
        <f>IF(Assumptions!$D$27&gt;CF28+12,CF28+12,Assumptions!$D$27)</f>
        <v>29</v>
      </c>
      <c r="CH28" s="69">
        <f>IF(Assumptions!$D$27&gt;CG28+12,CG28+12,Assumptions!$D$27)</f>
        <v>36</v>
      </c>
      <c r="CI28" s="69">
        <f>IF(Assumptions!$D$27&gt;CH28+12,CH28+12,Assumptions!$D$27)</f>
        <v>36</v>
      </c>
      <c r="CJ28" s="69">
        <f>IF(Assumptions!$D$27&gt;CI28+12,CI28+12,Assumptions!$D$27)</f>
        <v>36</v>
      </c>
      <c r="CK28" s="69">
        <f>IF(Assumptions!$D$27&gt;CJ28+12,CJ28+12,Assumptions!$D$27)</f>
        <v>36</v>
      </c>
      <c r="CL28" s="69">
        <f>IF(Assumptions!$D$27&gt;CK28+12,CK28+12,Assumptions!$D$27)</f>
        <v>36</v>
      </c>
    </row>
    <row r="29" spans="1:90" ht="13.7" customHeight="1">
      <c r="A29" s="50" t="str">
        <f t="shared" si="0"/>
        <v>Sep</v>
      </c>
      <c r="B29" s="41">
        <f>IF(Assumptions!$D$27&gt;4,4,Assumptions!$D$27)</f>
        <v>4</v>
      </c>
      <c r="C29" s="41">
        <f>IF(Assumptions!$D$27&gt;B29+12,B29+12,Assumptions!$D$27)</f>
        <v>16</v>
      </c>
      <c r="D29" s="41">
        <f>IF(Assumptions!$D$27&gt;C29+12,C29+12,Assumptions!$D$27)</f>
        <v>28</v>
      </c>
      <c r="E29" s="41">
        <f>IF(Assumptions!$D$27&gt;D29+12,D29+12,Assumptions!$D$27)</f>
        <v>36</v>
      </c>
      <c r="F29" s="41">
        <f>IF(Assumptions!$D$27&gt;E29+12,E29+12,Assumptions!$D$27)</f>
        <v>36</v>
      </c>
      <c r="G29" s="41">
        <f>IF(Assumptions!$D$27&gt;F29+12,F29+12,Assumptions!$D$27)</f>
        <v>36</v>
      </c>
      <c r="H29" s="41">
        <f>IF(Assumptions!$D$27&gt;G29+12,G29+12,Assumptions!$D$27)</f>
        <v>36</v>
      </c>
      <c r="I29" s="41">
        <f>IF(Assumptions!$D$27&gt;H29+12,H29+12,Assumptions!$D$27)</f>
        <v>36</v>
      </c>
      <c r="J29" s="68" t="str">
        <f t="shared" si="1"/>
        <v>Sep</v>
      </c>
      <c r="K29" s="41">
        <f>IF(Assumptions!$D$27&gt;4,4,Assumptions!$D$27)</f>
        <v>4</v>
      </c>
      <c r="L29" s="69">
        <f>IF(Assumptions!$D$27&gt;K29+12,K29+12,Assumptions!$D$27)</f>
        <v>16</v>
      </c>
      <c r="M29" s="69">
        <f>IF(Assumptions!$D$27&gt;L29+12,L29+12,Assumptions!$D$27)</f>
        <v>28</v>
      </c>
      <c r="N29" s="69">
        <f>IF(Assumptions!$D$27&gt;M29+12,M29+12,Assumptions!$D$27)</f>
        <v>36</v>
      </c>
      <c r="O29" s="69">
        <f>IF(Assumptions!$D$27&gt;N29+12,N29+12,Assumptions!$D$27)</f>
        <v>36</v>
      </c>
      <c r="P29" s="69">
        <f>IF(Assumptions!$D$27&gt;O29+12,O29+12,Assumptions!$D$27)</f>
        <v>36</v>
      </c>
      <c r="Q29" s="69">
        <f>IF(Assumptions!$D$27&gt;P29+12,P29+12,Assumptions!$D$27)</f>
        <v>36</v>
      </c>
      <c r="R29" s="69">
        <f>IF(Assumptions!$D$27&gt;Q29+12,Q29+12,Assumptions!$D$27)</f>
        <v>36</v>
      </c>
      <c r="S29" s="50" t="str">
        <f t="shared" si="2"/>
        <v>Sep</v>
      </c>
      <c r="T29" s="69">
        <f>IF(Assumptions!$D$27&gt;4,4,Assumptions!$D$27)</f>
        <v>4</v>
      </c>
      <c r="U29" s="69">
        <f>IF(Assumptions!$D$27&gt;T29+12,T29+12,Assumptions!$D$27)</f>
        <v>16</v>
      </c>
      <c r="V29" s="69">
        <f>IF(Assumptions!$D$27&gt;U29+12,U29+12,Assumptions!$D$27)</f>
        <v>28</v>
      </c>
      <c r="W29" s="69">
        <f>IF(Assumptions!$D$27&gt;V29+12,V29+12,Assumptions!$D$27)</f>
        <v>36</v>
      </c>
      <c r="X29" s="69">
        <f>IF(Assumptions!$D$27&gt;W29+12,W29+12,Assumptions!$D$27)</f>
        <v>36</v>
      </c>
      <c r="Y29" s="69">
        <f>IF(Assumptions!$D$27&gt;X29+12,X29+12,Assumptions!$D$27)</f>
        <v>36</v>
      </c>
      <c r="Z29" s="69">
        <f>IF(Assumptions!$D$27&gt;Y29+12,Y29+12,Assumptions!$D$27)</f>
        <v>36</v>
      </c>
      <c r="AA29" s="69">
        <f>IF(Assumptions!$D$27&gt;Z29+12,Z29+12,Assumptions!$D$27)</f>
        <v>36</v>
      </c>
      <c r="AB29" s="50" t="str">
        <f t="shared" si="3"/>
        <v>Sep</v>
      </c>
      <c r="AC29" s="69">
        <f>IF(Assumptions!$D$27&gt;4,4,Assumptions!$D$27)</f>
        <v>4</v>
      </c>
      <c r="AD29" s="69">
        <f>IF(Assumptions!$D$27&gt;AC29+12,AC29+12,Assumptions!$D$27)</f>
        <v>16</v>
      </c>
      <c r="AE29" s="69">
        <f>IF(Assumptions!$D$27&gt;AD29+12,AD29+12,Assumptions!$D$27)</f>
        <v>28</v>
      </c>
      <c r="AF29" s="69">
        <f>IF(Assumptions!$D$27&gt;AE29+12,AE29+12,Assumptions!$D$27)</f>
        <v>36</v>
      </c>
      <c r="AG29" s="69">
        <f>IF(Assumptions!$D$27&gt;AF29+12,AF29+12,Assumptions!$D$27)</f>
        <v>36</v>
      </c>
      <c r="AH29" s="69">
        <f>IF(Assumptions!$D$27&gt;AG29+12,AG29+12,Assumptions!$D$27)</f>
        <v>36</v>
      </c>
      <c r="AI29" s="69">
        <f>IF(Assumptions!$D$27&gt;AH29+12,AH29+12,Assumptions!$D$27)</f>
        <v>36</v>
      </c>
      <c r="AJ29" s="69">
        <f>IF(Assumptions!$D$27&gt;AI29+12,AI29+12,Assumptions!$D$27)</f>
        <v>36</v>
      </c>
      <c r="AK29" s="50" t="str">
        <f t="shared" si="4"/>
        <v>Sep</v>
      </c>
      <c r="AL29" s="69">
        <f>IF(Assumptions!$D$27&gt;4,4,Assumptions!$D$27)</f>
        <v>4</v>
      </c>
      <c r="AM29" s="69">
        <f>IF(Assumptions!$D$27&gt;AL29+12,AL29+12,Assumptions!$D$27)</f>
        <v>16</v>
      </c>
      <c r="AN29" s="69">
        <f>IF(Assumptions!$D$27&gt;AM29+12,AM29+12,Assumptions!$D$27)</f>
        <v>28</v>
      </c>
      <c r="AO29" s="69">
        <f>IF(Assumptions!$D$27&gt;AN29+12,AN29+12,Assumptions!$D$27)</f>
        <v>36</v>
      </c>
      <c r="AP29" s="69">
        <f>IF(Assumptions!$D$27&gt;AO29+12,AO29+12,Assumptions!$D$27)</f>
        <v>36</v>
      </c>
      <c r="AQ29" s="69">
        <f>IF(Assumptions!$D$27&gt;AP29+12,AP29+12,Assumptions!$D$27)</f>
        <v>36</v>
      </c>
      <c r="AR29" s="69">
        <f>IF(Assumptions!$D$27&gt;AQ29+12,AQ29+12,Assumptions!$D$27)</f>
        <v>36</v>
      </c>
      <c r="AS29" s="69">
        <f>IF(Assumptions!$D$27&gt;AR29+12,AR29+12,Assumptions!$D$27)</f>
        <v>36</v>
      </c>
      <c r="AT29" s="50" t="str">
        <f t="shared" si="5"/>
        <v>Sep</v>
      </c>
      <c r="AU29" s="69">
        <f>IF(Assumptions!$D$27&gt;4,4,Assumptions!$D$27)</f>
        <v>4</v>
      </c>
      <c r="AV29" s="69">
        <f>IF(Assumptions!$D$27&gt;AU29+12,AU29+12,Assumptions!$D$27)</f>
        <v>16</v>
      </c>
      <c r="AW29" s="69">
        <f>IF(Assumptions!$D$27&gt;AV29+12,AV29+12,Assumptions!$D$27)</f>
        <v>28</v>
      </c>
      <c r="AX29" s="69">
        <f>IF(Assumptions!$D$27&gt;AW29+12,AW29+12,Assumptions!$D$27)</f>
        <v>36</v>
      </c>
      <c r="AY29" s="69">
        <f>IF(Assumptions!$D$27&gt;AX29+12,AX29+12,Assumptions!$D$27)</f>
        <v>36</v>
      </c>
      <c r="AZ29" s="69">
        <f>IF(Assumptions!$D$27&gt;AY29+12,AY29+12,Assumptions!$D$27)</f>
        <v>36</v>
      </c>
      <c r="BA29" s="69">
        <f>IF(Assumptions!$D$27&gt;AZ29+12,AZ29+12,Assumptions!$D$27)</f>
        <v>36</v>
      </c>
      <c r="BB29" s="69">
        <f>IF(Assumptions!$D$27&gt;BA29+12,BA29+12,Assumptions!$D$27)</f>
        <v>36</v>
      </c>
      <c r="BC29" s="50" t="str">
        <f t="shared" si="6"/>
        <v>Sep</v>
      </c>
      <c r="BD29" s="69">
        <f>IF(Assumptions!$D$27&gt;4,4,Assumptions!$D$27)</f>
        <v>4</v>
      </c>
      <c r="BE29" s="69">
        <f>IF(Assumptions!$D$27&gt;BD29+12,BD29+12,Assumptions!$D$27)</f>
        <v>16</v>
      </c>
      <c r="BF29" s="69">
        <f>IF(Assumptions!$D$27&gt;BE29+12,BE29+12,Assumptions!$D$27)</f>
        <v>28</v>
      </c>
      <c r="BG29" s="69">
        <f>IF(Assumptions!$D$27&gt;BF29+12,BF29+12,Assumptions!$D$27)</f>
        <v>36</v>
      </c>
      <c r="BH29" s="69">
        <f>IF(Assumptions!$D$27&gt;BG29+12,BG29+12,Assumptions!$D$27)</f>
        <v>36</v>
      </c>
      <c r="BI29" s="69">
        <f>IF(Assumptions!$D$27&gt;BH29+12,BH29+12,Assumptions!$D$27)</f>
        <v>36</v>
      </c>
      <c r="BJ29" s="69">
        <f>IF(Assumptions!$D$27&gt;BI29+12,BI29+12,Assumptions!$D$27)</f>
        <v>36</v>
      </c>
      <c r="BK29" s="69">
        <f>IF(Assumptions!$D$27&gt;BJ29+12,BJ29+12,Assumptions!$D$27)</f>
        <v>36</v>
      </c>
      <c r="BL29" s="50" t="str">
        <f t="shared" si="7"/>
        <v>Sep</v>
      </c>
      <c r="BM29" s="69">
        <f>IF(Assumptions!$D$27&gt;4,4,Assumptions!$D$27)</f>
        <v>4</v>
      </c>
      <c r="BN29" s="69">
        <f>IF(Assumptions!$D$27&gt;BM29+12,BM29+12,Assumptions!$D$27)</f>
        <v>16</v>
      </c>
      <c r="BO29" s="69">
        <f>IF(Assumptions!$D$27&gt;BN29+12,BN29+12,Assumptions!$D$27)</f>
        <v>28</v>
      </c>
      <c r="BP29" s="69">
        <f>IF(Assumptions!$D$27&gt;BO29+12,BO29+12,Assumptions!$D$27)</f>
        <v>36</v>
      </c>
      <c r="BQ29" s="69">
        <f>IF(Assumptions!$D$27&gt;BP29+12,BP29+12,Assumptions!$D$27)</f>
        <v>36</v>
      </c>
      <c r="BR29" s="69">
        <f>IF(Assumptions!$D$27&gt;BQ29+12,BQ29+12,Assumptions!$D$27)</f>
        <v>36</v>
      </c>
      <c r="BS29" s="69">
        <f>IF(Assumptions!$D$27&gt;BR29+12,BR29+12,Assumptions!$D$27)</f>
        <v>36</v>
      </c>
      <c r="BT29" s="69">
        <f>IF(Assumptions!$D$27&gt;BS29+12,BS29+12,Assumptions!$D$27)</f>
        <v>36</v>
      </c>
      <c r="BU29" s="50" t="str">
        <f t="shared" si="8"/>
        <v>Sep</v>
      </c>
      <c r="BV29" s="69">
        <f>IF(Assumptions!$D$27&gt;4,4,Assumptions!$D$27)</f>
        <v>4</v>
      </c>
      <c r="BW29" s="69">
        <f>IF(Assumptions!$D$27&gt;BV29+12,BV29+12,Assumptions!$D$27)</f>
        <v>16</v>
      </c>
      <c r="BX29" s="69">
        <f>IF(Assumptions!$D$27&gt;BW29+12,BW29+12,Assumptions!$D$27)</f>
        <v>28</v>
      </c>
      <c r="BY29" s="69">
        <f>IF(Assumptions!$D$27&gt;BX29+12,BX29+12,Assumptions!$D$27)</f>
        <v>36</v>
      </c>
      <c r="BZ29" s="69">
        <f>IF(Assumptions!$D$27&gt;BY29+12,BY29+12,Assumptions!$D$27)</f>
        <v>36</v>
      </c>
      <c r="CA29" s="69">
        <f>IF(Assumptions!$D$27&gt;BZ29+12,BZ29+12,Assumptions!$D$27)</f>
        <v>36</v>
      </c>
      <c r="CB29" s="69">
        <f>IF(Assumptions!$D$27&gt;CA29+12,CA29+12,Assumptions!$D$27)</f>
        <v>36</v>
      </c>
      <c r="CC29" s="69">
        <f>IF(Assumptions!$D$27&gt;CB29+12,CB29+12,Assumptions!$D$27)</f>
        <v>36</v>
      </c>
      <c r="CD29" s="50" t="str">
        <f t="shared" si="9"/>
        <v>Sep</v>
      </c>
      <c r="CE29" s="69">
        <f>IF(Assumptions!$D$27&gt;4,4,Assumptions!$D$27)</f>
        <v>4</v>
      </c>
      <c r="CF29" s="69">
        <f>IF(Assumptions!$D$27&gt;CE29+12,CE29+12,Assumptions!$D$27)</f>
        <v>16</v>
      </c>
      <c r="CG29" s="69">
        <f>IF(Assumptions!$D$27&gt;CF29+12,CF29+12,Assumptions!$D$27)</f>
        <v>28</v>
      </c>
      <c r="CH29" s="69">
        <f>IF(Assumptions!$D$27&gt;CG29+12,CG29+12,Assumptions!$D$27)</f>
        <v>36</v>
      </c>
      <c r="CI29" s="69">
        <f>IF(Assumptions!$D$27&gt;CH29+12,CH29+12,Assumptions!$D$27)</f>
        <v>36</v>
      </c>
      <c r="CJ29" s="69">
        <f>IF(Assumptions!$D$27&gt;CI29+12,CI29+12,Assumptions!$D$27)</f>
        <v>36</v>
      </c>
      <c r="CK29" s="69">
        <f>IF(Assumptions!$D$27&gt;CJ29+12,CJ29+12,Assumptions!$D$27)</f>
        <v>36</v>
      </c>
      <c r="CL29" s="69">
        <f>IF(Assumptions!$D$27&gt;CK29+12,CK29+12,Assumptions!$D$27)</f>
        <v>36</v>
      </c>
    </row>
    <row r="30" spans="1:90" ht="13.7" customHeight="1">
      <c r="A30" s="50" t="str">
        <f t="shared" si="0"/>
        <v>Oct</v>
      </c>
      <c r="B30" s="41">
        <f>IF(Assumptions!$D$27&gt;3,3,Assumptions!$D$27)</f>
        <v>3</v>
      </c>
      <c r="C30" s="41">
        <f>IF(Assumptions!$D$27&gt;B30+12,B30+12,Assumptions!$D$27)</f>
        <v>15</v>
      </c>
      <c r="D30" s="41">
        <f>IF(Assumptions!$D$27&gt;C30+12,C30+12,Assumptions!$D$27)</f>
        <v>27</v>
      </c>
      <c r="E30" s="41">
        <f>IF(Assumptions!$D$27&gt;D30+12,D30+12,Assumptions!$D$27)</f>
        <v>36</v>
      </c>
      <c r="F30" s="41">
        <f>IF(Assumptions!$D$27&gt;E30+12,E30+12,Assumptions!$D$27)</f>
        <v>36</v>
      </c>
      <c r="G30" s="41">
        <f>IF(Assumptions!$D$27&gt;F30+12,F30+12,Assumptions!$D$27)</f>
        <v>36</v>
      </c>
      <c r="H30" s="41">
        <f>IF(Assumptions!$D$27&gt;G30+12,G30+12,Assumptions!$D$27)</f>
        <v>36</v>
      </c>
      <c r="I30" s="41">
        <f>IF(Assumptions!$D$27&gt;H30+12,H30+12,Assumptions!$D$27)</f>
        <v>36</v>
      </c>
      <c r="J30" s="68" t="str">
        <f t="shared" si="1"/>
        <v>Oct</v>
      </c>
      <c r="K30" s="41">
        <f>IF(Assumptions!$D$27&gt;3,3,Assumptions!$D$27)</f>
        <v>3</v>
      </c>
      <c r="L30" s="69">
        <f>IF(Assumptions!$D$27&gt;K30+12,K30+12,Assumptions!$D$27)</f>
        <v>15</v>
      </c>
      <c r="M30" s="69">
        <f>IF(Assumptions!$D$27&gt;L30+12,L30+12,Assumptions!$D$27)</f>
        <v>27</v>
      </c>
      <c r="N30" s="69">
        <f>IF(Assumptions!$D$27&gt;M30+12,M30+12,Assumptions!$D$27)</f>
        <v>36</v>
      </c>
      <c r="O30" s="69">
        <f>IF(Assumptions!$D$27&gt;N30+12,N30+12,Assumptions!$D$27)</f>
        <v>36</v>
      </c>
      <c r="P30" s="69">
        <f>IF(Assumptions!$D$27&gt;O30+12,O30+12,Assumptions!$D$27)</f>
        <v>36</v>
      </c>
      <c r="Q30" s="69">
        <f>IF(Assumptions!$D$27&gt;P30+12,P30+12,Assumptions!$D$27)</f>
        <v>36</v>
      </c>
      <c r="R30" s="69">
        <f>IF(Assumptions!$D$27&gt;Q30+12,Q30+12,Assumptions!$D$27)</f>
        <v>36</v>
      </c>
      <c r="S30" s="50" t="str">
        <f t="shared" si="2"/>
        <v>Oct</v>
      </c>
      <c r="T30" s="69">
        <f>IF(Assumptions!$D$27&gt;3,3,Assumptions!$D$27)</f>
        <v>3</v>
      </c>
      <c r="U30" s="69">
        <f>IF(Assumptions!$D$27&gt;T30+12,T30+12,Assumptions!$D$27)</f>
        <v>15</v>
      </c>
      <c r="V30" s="69">
        <f>IF(Assumptions!$D$27&gt;U30+12,U30+12,Assumptions!$D$27)</f>
        <v>27</v>
      </c>
      <c r="W30" s="69">
        <f>IF(Assumptions!$D$27&gt;V30+12,V30+12,Assumptions!$D$27)</f>
        <v>36</v>
      </c>
      <c r="X30" s="69">
        <f>IF(Assumptions!$D$27&gt;W30+12,W30+12,Assumptions!$D$27)</f>
        <v>36</v>
      </c>
      <c r="Y30" s="69">
        <f>IF(Assumptions!$D$27&gt;X30+12,X30+12,Assumptions!$D$27)</f>
        <v>36</v>
      </c>
      <c r="Z30" s="69">
        <f>IF(Assumptions!$D$27&gt;Y30+12,Y30+12,Assumptions!$D$27)</f>
        <v>36</v>
      </c>
      <c r="AA30" s="69">
        <f>IF(Assumptions!$D$27&gt;Z30+12,Z30+12,Assumptions!$D$27)</f>
        <v>36</v>
      </c>
      <c r="AB30" s="50" t="str">
        <f t="shared" si="3"/>
        <v>Oct</v>
      </c>
      <c r="AC30" s="69">
        <f>IF(Assumptions!$D$27&gt;3,3,Assumptions!$D$27)</f>
        <v>3</v>
      </c>
      <c r="AD30" s="69">
        <f>IF(Assumptions!$D$27&gt;AC30+12,AC30+12,Assumptions!$D$27)</f>
        <v>15</v>
      </c>
      <c r="AE30" s="69">
        <f>IF(Assumptions!$D$27&gt;AD30+12,AD30+12,Assumptions!$D$27)</f>
        <v>27</v>
      </c>
      <c r="AF30" s="69">
        <f>IF(Assumptions!$D$27&gt;AE30+12,AE30+12,Assumptions!$D$27)</f>
        <v>36</v>
      </c>
      <c r="AG30" s="69">
        <f>IF(Assumptions!$D$27&gt;AF30+12,AF30+12,Assumptions!$D$27)</f>
        <v>36</v>
      </c>
      <c r="AH30" s="69">
        <f>IF(Assumptions!$D$27&gt;AG30+12,AG30+12,Assumptions!$D$27)</f>
        <v>36</v>
      </c>
      <c r="AI30" s="69">
        <f>IF(Assumptions!$D$27&gt;AH30+12,AH30+12,Assumptions!$D$27)</f>
        <v>36</v>
      </c>
      <c r="AJ30" s="69">
        <f>IF(Assumptions!$D$27&gt;AI30+12,AI30+12,Assumptions!$D$27)</f>
        <v>36</v>
      </c>
      <c r="AK30" s="50" t="str">
        <f t="shared" si="4"/>
        <v>Oct</v>
      </c>
      <c r="AL30" s="69">
        <f>IF(Assumptions!$D$27&gt;3,3,Assumptions!$D$27)</f>
        <v>3</v>
      </c>
      <c r="AM30" s="69">
        <f>IF(Assumptions!$D$27&gt;AL30+12,AL30+12,Assumptions!$D$27)</f>
        <v>15</v>
      </c>
      <c r="AN30" s="69">
        <f>IF(Assumptions!$D$27&gt;AM30+12,AM30+12,Assumptions!$D$27)</f>
        <v>27</v>
      </c>
      <c r="AO30" s="69">
        <f>IF(Assumptions!$D$27&gt;AN30+12,AN30+12,Assumptions!$D$27)</f>
        <v>36</v>
      </c>
      <c r="AP30" s="69">
        <f>IF(Assumptions!$D$27&gt;AO30+12,AO30+12,Assumptions!$D$27)</f>
        <v>36</v>
      </c>
      <c r="AQ30" s="69">
        <f>IF(Assumptions!$D$27&gt;AP30+12,AP30+12,Assumptions!$D$27)</f>
        <v>36</v>
      </c>
      <c r="AR30" s="69">
        <f>IF(Assumptions!$D$27&gt;AQ30+12,AQ30+12,Assumptions!$D$27)</f>
        <v>36</v>
      </c>
      <c r="AS30" s="69">
        <f>IF(Assumptions!$D$27&gt;AR30+12,AR30+12,Assumptions!$D$27)</f>
        <v>36</v>
      </c>
      <c r="AT30" s="50" t="str">
        <f t="shared" si="5"/>
        <v>Oct</v>
      </c>
      <c r="AU30" s="69">
        <f>IF(Assumptions!$D$27&gt;3,3,Assumptions!$D$27)</f>
        <v>3</v>
      </c>
      <c r="AV30" s="69">
        <f>IF(Assumptions!$D$27&gt;AU30+12,AU30+12,Assumptions!$D$27)</f>
        <v>15</v>
      </c>
      <c r="AW30" s="69">
        <f>IF(Assumptions!$D$27&gt;AV30+12,AV30+12,Assumptions!$D$27)</f>
        <v>27</v>
      </c>
      <c r="AX30" s="69">
        <f>IF(Assumptions!$D$27&gt;AW30+12,AW30+12,Assumptions!$D$27)</f>
        <v>36</v>
      </c>
      <c r="AY30" s="69">
        <f>IF(Assumptions!$D$27&gt;AX30+12,AX30+12,Assumptions!$D$27)</f>
        <v>36</v>
      </c>
      <c r="AZ30" s="69">
        <f>IF(Assumptions!$D$27&gt;AY30+12,AY30+12,Assumptions!$D$27)</f>
        <v>36</v>
      </c>
      <c r="BA30" s="69">
        <f>IF(Assumptions!$D$27&gt;AZ30+12,AZ30+12,Assumptions!$D$27)</f>
        <v>36</v>
      </c>
      <c r="BB30" s="69">
        <f>IF(Assumptions!$D$27&gt;BA30+12,BA30+12,Assumptions!$D$27)</f>
        <v>36</v>
      </c>
      <c r="BC30" s="50" t="str">
        <f t="shared" si="6"/>
        <v>Oct</v>
      </c>
      <c r="BD30" s="69">
        <f>IF(Assumptions!$D$27&gt;3,3,Assumptions!$D$27)</f>
        <v>3</v>
      </c>
      <c r="BE30" s="69">
        <f>IF(Assumptions!$D$27&gt;BD30+12,BD30+12,Assumptions!$D$27)</f>
        <v>15</v>
      </c>
      <c r="BF30" s="69">
        <f>IF(Assumptions!$D$27&gt;BE30+12,BE30+12,Assumptions!$D$27)</f>
        <v>27</v>
      </c>
      <c r="BG30" s="69">
        <f>IF(Assumptions!$D$27&gt;BF30+12,BF30+12,Assumptions!$D$27)</f>
        <v>36</v>
      </c>
      <c r="BH30" s="69">
        <f>IF(Assumptions!$D$27&gt;BG30+12,BG30+12,Assumptions!$D$27)</f>
        <v>36</v>
      </c>
      <c r="BI30" s="69">
        <f>IF(Assumptions!$D$27&gt;BH30+12,BH30+12,Assumptions!$D$27)</f>
        <v>36</v>
      </c>
      <c r="BJ30" s="69">
        <f>IF(Assumptions!$D$27&gt;BI30+12,BI30+12,Assumptions!$D$27)</f>
        <v>36</v>
      </c>
      <c r="BK30" s="69">
        <f>IF(Assumptions!$D$27&gt;BJ30+12,BJ30+12,Assumptions!$D$27)</f>
        <v>36</v>
      </c>
      <c r="BL30" s="50" t="str">
        <f t="shared" si="7"/>
        <v>Oct</v>
      </c>
      <c r="BM30" s="69">
        <f>IF(Assumptions!$D$27&gt;3,3,Assumptions!$D$27)</f>
        <v>3</v>
      </c>
      <c r="BN30" s="69">
        <f>IF(Assumptions!$D$27&gt;BM30+12,BM30+12,Assumptions!$D$27)</f>
        <v>15</v>
      </c>
      <c r="BO30" s="69">
        <f>IF(Assumptions!$D$27&gt;BN30+12,BN30+12,Assumptions!$D$27)</f>
        <v>27</v>
      </c>
      <c r="BP30" s="69">
        <f>IF(Assumptions!$D$27&gt;BO30+12,BO30+12,Assumptions!$D$27)</f>
        <v>36</v>
      </c>
      <c r="BQ30" s="69">
        <f>IF(Assumptions!$D$27&gt;BP30+12,BP30+12,Assumptions!$D$27)</f>
        <v>36</v>
      </c>
      <c r="BR30" s="69">
        <f>IF(Assumptions!$D$27&gt;BQ30+12,BQ30+12,Assumptions!$D$27)</f>
        <v>36</v>
      </c>
      <c r="BS30" s="69">
        <f>IF(Assumptions!$D$27&gt;BR30+12,BR30+12,Assumptions!$D$27)</f>
        <v>36</v>
      </c>
      <c r="BT30" s="69">
        <f>IF(Assumptions!$D$27&gt;BS30+12,BS30+12,Assumptions!$D$27)</f>
        <v>36</v>
      </c>
      <c r="BU30" s="50" t="str">
        <f t="shared" si="8"/>
        <v>Oct</v>
      </c>
      <c r="BV30" s="69">
        <f>IF(Assumptions!$D$27&gt;3,3,Assumptions!$D$27)</f>
        <v>3</v>
      </c>
      <c r="BW30" s="69">
        <f>IF(Assumptions!$D$27&gt;BV30+12,BV30+12,Assumptions!$D$27)</f>
        <v>15</v>
      </c>
      <c r="BX30" s="69">
        <f>IF(Assumptions!$D$27&gt;BW30+12,BW30+12,Assumptions!$D$27)</f>
        <v>27</v>
      </c>
      <c r="BY30" s="69">
        <f>IF(Assumptions!$D$27&gt;BX30+12,BX30+12,Assumptions!$D$27)</f>
        <v>36</v>
      </c>
      <c r="BZ30" s="69">
        <f>IF(Assumptions!$D$27&gt;BY30+12,BY30+12,Assumptions!$D$27)</f>
        <v>36</v>
      </c>
      <c r="CA30" s="69">
        <f>IF(Assumptions!$D$27&gt;BZ30+12,BZ30+12,Assumptions!$D$27)</f>
        <v>36</v>
      </c>
      <c r="CB30" s="69">
        <f>IF(Assumptions!$D$27&gt;CA30+12,CA30+12,Assumptions!$D$27)</f>
        <v>36</v>
      </c>
      <c r="CC30" s="69">
        <f>IF(Assumptions!$D$27&gt;CB30+12,CB30+12,Assumptions!$D$27)</f>
        <v>36</v>
      </c>
      <c r="CD30" s="50" t="str">
        <f t="shared" si="9"/>
        <v>Oct</v>
      </c>
      <c r="CE30" s="69">
        <f>IF(Assumptions!$D$27&gt;3,3,Assumptions!$D$27)</f>
        <v>3</v>
      </c>
      <c r="CF30" s="69">
        <f>IF(Assumptions!$D$27&gt;CE30+12,CE30+12,Assumptions!$D$27)</f>
        <v>15</v>
      </c>
      <c r="CG30" s="69">
        <f>IF(Assumptions!$D$27&gt;CF30+12,CF30+12,Assumptions!$D$27)</f>
        <v>27</v>
      </c>
      <c r="CH30" s="69">
        <f>IF(Assumptions!$D$27&gt;CG30+12,CG30+12,Assumptions!$D$27)</f>
        <v>36</v>
      </c>
      <c r="CI30" s="69">
        <f>IF(Assumptions!$D$27&gt;CH30+12,CH30+12,Assumptions!$D$27)</f>
        <v>36</v>
      </c>
      <c r="CJ30" s="69">
        <f>IF(Assumptions!$D$27&gt;CI30+12,CI30+12,Assumptions!$D$27)</f>
        <v>36</v>
      </c>
      <c r="CK30" s="69">
        <f>IF(Assumptions!$D$27&gt;CJ30+12,CJ30+12,Assumptions!$D$27)</f>
        <v>36</v>
      </c>
      <c r="CL30" s="69">
        <f>IF(Assumptions!$D$27&gt;CK30+12,CK30+12,Assumptions!$D$27)</f>
        <v>36</v>
      </c>
    </row>
    <row r="31" spans="1:90" ht="13.7" customHeight="1">
      <c r="A31" s="50" t="str">
        <f t="shared" si="0"/>
        <v>Nov</v>
      </c>
      <c r="B31" s="41">
        <f>IF(Assumptions!$D$27&gt;2,2,Assumptions!$D$27)</f>
        <v>2</v>
      </c>
      <c r="C31" s="41">
        <f>IF(Assumptions!$D$27&gt;B31+12,B31+12,Assumptions!$D$27)</f>
        <v>14</v>
      </c>
      <c r="D31" s="41">
        <f>IF(Assumptions!$D$27&gt;C31+12,C31+12,Assumptions!$D$27)</f>
        <v>26</v>
      </c>
      <c r="E31" s="41">
        <f>IF(Assumptions!$D$27&gt;D31+12,D31+12,Assumptions!$D$27)</f>
        <v>36</v>
      </c>
      <c r="F31" s="41">
        <f>IF(Assumptions!$D$27&gt;E31+12,E31+12,Assumptions!$D$27)</f>
        <v>36</v>
      </c>
      <c r="G31" s="41">
        <f>IF(Assumptions!$D$27&gt;F31+12,F31+12,Assumptions!$D$27)</f>
        <v>36</v>
      </c>
      <c r="H31" s="41">
        <f>IF(Assumptions!$D$27&gt;G31+12,G31+12,Assumptions!$D$27)</f>
        <v>36</v>
      </c>
      <c r="I31" s="41">
        <f>IF(Assumptions!$D$27&gt;H31+12,H31+12,Assumptions!$D$27)</f>
        <v>36</v>
      </c>
      <c r="J31" s="68" t="str">
        <f t="shared" si="1"/>
        <v>Nov</v>
      </c>
      <c r="K31" s="41">
        <f>IF(Assumptions!$D$27&gt;2,2,Assumptions!$D$27)</f>
        <v>2</v>
      </c>
      <c r="L31" s="69">
        <f>IF(Assumptions!$D$27&gt;K31+12,K31+12,Assumptions!$D$27)</f>
        <v>14</v>
      </c>
      <c r="M31" s="69">
        <f>IF(Assumptions!$D$27&gt;L31+12,L31+12,Assumptions!$D$27)</f>
        <v>26</v>
      </c>
      <c r="N31" s="69">
        <f>IF(Assumptions!$D$27&gt;M31+12,M31+12,Assumptions!$D$27)</f>
        <v>36</v>
      </c>
      <c r="O31" s="69">
        <f>IF(Assumptions!$D$27&gt;N31+12,N31+12,Assumptions!$D$27)</f>
        <v>36</v>
      </c>
      <c r="P31" s="69">
        <f>IF(Assumptions!$D$27&gt;O31+12,O31+12,Assumptions!$D$27)</f>
        <v>36</v>
      </c>
      <c r="Q31" s="69">
        <f>IF(Assumptions!$D$27&gt;P31+12,P31+12,Assumptions!$D$27)</f>
        <v>36</v>
      </c>
      <c r="R31" s="69">
        <f>IF(Assumptions!$D$27&gt;Q31+12,Q31+12,Assumptions!$D$27)</f>
        <v>36</v>
      </c>
      <c r="S31" s="50" t="str">
        <f t="shared" si="2"/>
        <v>Nov</v>
      </c>
      <c r="T31" s="69">
        <f>IF(Assumptions!$D$27&gt;2,2,Assumptions!$D$27)</f>
        <v>2</v>
      </c>
      <c r="U31" s="69">
        <f>IF(Assumptions!$D$27&gt;T31+12,T31+12,Assumptions!$D$27)</f>
        <v>14</v>
      </c>
      <c r="V31" s="69">
        <f>IF(Assumptions!$D$27&gt;U31+12,U31+12,Assumptions!$D$27)</f>
        <v>26</v>
      </c>
      <c r="W31" s="69">
        <f>IF(Assumptions!$D$27&gt;V31+12,V31+12,Assumptions!$D$27)</f>
        <v>36</v>
      </c>
      <c r="X31" s="69">
        <f>IF(Assumptions!$D$27&gt;W31+12,W31+12,Assumptions!$D$27)</f>
        <v>36</v>
      </c>
      <c r="Y31" s="69">
        <f>IF(Assumptions!$D$27&gt;X31+12,X31+12,Assumptions!$D$27)</f>
        <v>36</v>
      </c>
      <c r="Z31" s="69">
        <f>IF(Assumptions!$D$27&gt;Y31+12,Y31+12,Assumptions!$D$27)</f>
        <v>36</v>
      </c>
      <c r="AA31" s="69">
        <f>IF(Assumptions!$D$27&gt;Z31+12,Z31+12,Assumptions!$D$27)</f>
        <v>36</v>
      </c>
      <c r="AB31" s="50" t="str">
        <f t="shared" si="3"/>
        <v>Nov</v>
      </c>
      <c r="AC31" s="69">
        <f>IF(Assumptions!$D$27&gt;2,2,Assumptions!$D$27)</f>
        <v>2</v>
      </c>
      <c r="AD31" s="69">
        <f>IF(Assumptions!$D$27&gt;AC31+12,AC31+12,Assumptions!$D$27)</f>
        <v>14</v>
      </c>
      <c r="AE31" s="69">
        <f>IF(Assumptions!$D$27&gt;AD31+12,AD31+12,Assumptions!$D$27)</f>
        <v>26</v>
      </c>
      <c r="AF31" s="69">
        <f>IF(Assumptions!$D$27&gt;AE31+12,AE31+12,Assumptions!$D$27)</f>
        <v>36</v>
      </c>
      <c r="AG31" s="69">
        <f>IF(Assumptions!$D$27&gt;AF31+12,AF31+12,Assumptions!$D$27)</f>
        <v>36</v>
      </c>
      <c r="AH31" s="69">
        <f>IF(Assumptions!$D$27&gt;AG31+12,AG31+12,Assumptions!$D$27)</f>
        <v>36</v>
      </c>
      <c r="AI31" s="69">
        <f>IF(Assumptions!$D$27&gt;AH31+12,AH31+12,Assumptions!$D$27)</f>
        <v>36</v>
      </c>
      <c r="AJ31" s="69">
        <f>IF(Assumptions!$D$27&gt;AI31+12,AI31+12,Assumptions!$D$27)</f>
        <v>36</v>
      </c>
      <c r="AK31" s="50" t="str">
        <f t="shared" si="4"/>
        <v>Nov</v>
      </c>
      <c r="AL31" s="69">
        <f>IF(Assumptions!$D$27&gt;2,2,Assumptions!$D$27)</f>
        <v>2</v>
      </c>
      <c r="AM31" s="69">
        <f>IF(Assumptions!$D$27&gt;AL31+12,AL31+12,Assumptions!$D$27)</f>
        <v>14</v>
      </c>
      <c r="AN31" s="69">
        <f>IF(Assumptions!$D$27&gt;AM31+12,AM31+12,Assumptions!$D$27)</f>
        <v>26</v>
      </c>
      <c r="AO31" s="69">
        <f>IF(Assumptions!$D$27&gt;AN31+12,AN31+12,Assumptions!$D$27)</f>
        <v>36</v>
      </c>
      <c r="AP31" s="69">
        <f>IF(Assumptions!$D$27&gt;AO31+12,AO31+12,Assumptions!$D$27)</f>
        <v>36</v>
      </c>
      <c r="AQ31" s="69">
        <f>IF(Assumptions!$D$27&gt;AP31+12,AP31+12,Assumptions!$D$27)</f>
        <v>36</v>
      </c>
      <c r="AR31" s="69">
        <f>IF(Assumptions!$D$27&gt;AQ31+12,AQ31+12,Assumptions!$D$27)</f>
        <v>36</v>
      </c>
      <c r="AS31" s="69">
        <f>IF(Assumptions!$D$27&gt;AR31+12,AR31+12,Assumptions!$D$27)</f>
        <v>36</v>
      </c>
      <c r="AT31" s="50" t="str">
        <f t="shared" si="5"/>
        <v>Nov</v>
      </c>
      <c r="AU31" s="69">
        <f>IF(Assumptions!$D$27&gt;2,2,Assumptions!$D$27)</f>
        <v>2</v>
      </c>
      <c r="AV31" s="69">
        <f>IF(Assumptions!$D$27&gt;AU31+12,AU31+12,Assumptions!$D$27)</f>
        <v>14</v>
      </c>
      <c r="AW31" s="69">
        <f>IF(Assumptions!$D$27&gt;AV31+12,AV31+12,Assumptions!$D$27)</f>
        <v>26</v>
      </c>
      <c r="AX31" s="69">
        <f>IF(Assumptions!$D$27&gt;AW31+12,AW31+12,Assumptions!$D$27)</f>
        <v>36</v>
      </c>
      <c r="AY31" s="69">
        <f>IF(Assumptions!$D$27&gt;AX31+12,AX31+12,Assumptions!$D$27)</f>
        <v>36</v>
      </c>
      <c r="AZ31" s="69">
        <f>IF(Assumptions!$D$27&gt;AY31+12,AY31+12,Assumptions!$D$27)</f>
        <v>36</v>
      </c>
      <c r="BA31" s="69">
        <f>IF(Assumptions!$D$27&gt;AZ31+12,AZ31+12,Assumptions!$D$27)</f>
        <v>36</v>
      </c>
      <c r="BB31" s="69">
        <f>IF(Assumptions!$D$27&gt;BA31+12,BA31+12,Assumptions!$D$27)</f>
        <v>36</v>
      </c>
      <c r="BC31" s="50" t="str">
        <f t="shared" si="6"/>
        <v>Nov</v>
      </c>
      <c r="BD31" s="69">
        <f>IF(Assumptions!$D$27&gt;2,2,Assumptions!$D$27)</f>
        <v>2</v>
      </c>
      <c r="BE31" s="69">
        <f>IF(Assumptions!$D$27&gt;BD31+12,BD31+12,Assumptions!$D$27)</f>
        <v>14</v>
      </c>
      <c r="BF31" s="69">
        <f>IF(Assumptions!$D$27&gt;BE31+12,BE31+12,Assumptions!$D$27)</f>
        <v>26</v>
      </c>
      <c r="BG31" s="69">
        <f>IF(Assumptions!$D$27&gt;BF31+12,BF31+12,Assumptions!$D$27)</f>
        <v>36</v>
      </c>
      <c r="BH31" s="69">
        <f>IF(Assumptions!$D$27&gt;BG31+12,BG31+12,Assumptions!$D$27)</f>
        <v>36</v>
      </c>
      <c r="BI31" s="69">
        <f>IF(Assumptions!$D$27&gt;BH31+12,BH31+12,Assumptions!$D$27)</f>
        <v>36</v>
      </c>
      <c r="BJ31" s="69">
        <f>IF(Assumptions!$D$27&gt;BI31+12,BI31+12,Assumptions!$D$27)</f>
        <v>36</v>
      </c>
      <c r="BK31" s="69">
        <f>IF(Assumptions!$D$27&gt;BJ31+12,BJ31+12,Assumptions!$D$27)</f>
        <v>36</v>
      </c>
      <c r="BL31" s="50" t="str">
        <f t="shared" si="7"/>
        <v>Nov</v>
      </c>
      <c r="BM31" s="69">
        <f>IF(Assumptions!$D$27&gt;2,2,Assumptions!$D$27)</f>
        <v>2</v>
      </c>
      <c r="BN31" s="69">
        <f>IF(Assumptions!$D$27&gt;BM31+12,BM31+12,Assumptions!$D$27)</f>
        <v>14</v>
      </c>
      <c r="BO31" s="69">
        <f>IF(Assumptions!$D$27&gt;BN31+12,BN31+12,Assumptions!$D$27)</f>
        <v>26</v>
      </c>
      <c r="BP31" s="69">
        <f>IF(Assumptions!$D$27&gt;BO31+12,BO31+12,Assumptions!$D$27)</f>
        <v>36</v>
      </c>
      <c r="BQ31" s="69">
        <f>IF(Assumptions!$D$27&gt;BP31+12,BP31+12,Assumptions!$D$27)</f>
        <v>36</v>
      </c>
      <c r="BR31" s="69">
        <f>IF(Assumptions!$D$27&gt;BQ31+12,BQ31+12,Assumptions!$D$27)</f>
        <v>36</v>
      </c>
      <c r="BS31" s="69">
        <f>IF(Assumptions!$D$27&gt;BR31+12,BR31+12,Assumptions!$D$27)</f>
        <v>36</v>
      </c>
      <c r="BT31" s="69">
        <f>IF(Assumptions!$D$27&gt;BS31+12,BS31+12,Assumptions!$D$27)</f>
        <v>36</v>
      </c>
      <c r="BU31" s="50" t="str">
        <f t="shared" si="8"/>
        <v>Nov</v>
      </c>
      <c r="BV31" s="69">
        <f>IF(Assumptions!$D$27&gt;2,2,Assumptions!$D$27)</f>
        <v>2</v>
      </c>
      <c r="BW31" s="69">
        <f>IF(Assumptions!$D$27&gt;BV31+12,BV31+12,Assumptions!$D$27)</f>
        <v>14</v>
      </c>
      <c r="BX31" s="69">
        <f>IF(Assumptions!$D$27&gt;BW31+12,BW31+12,Assumptions!$D$27)</f>
        <v>26</v>
      </c>
      <c r="BY31" s="69">
        <f>IF(Assumptions!$D$27&gt;BX31+12,BX31+12,Assumptions!$D$27)</f>
        <v>36</v>
      </c>
      <c r="BZ31" s="69">
        <f>IF(Assumptions!$D$27&gt;BY31+12,BY31+12,Assumptions!$D$27)</f>
        <v>36</v>
      </c>
      <c r="CA31" s="69">
        <f>IF(Assumptions!$D$27&gt;BZ31+12,BZ31+12,Assumptions!$D$27)</f>
        <v>36</v>
      </c>
      <c r="CB31" s="69">
        <f>IF(Assumptions!$D$27&gt;CA31+12,CA31+12,Assumptions!$D$27)</f>
        <v>36</v>
      </c>
      <c r="CC31" s="69">
        <f>IF(Assumptions!$D$27&gt;CB31+12,CB31+12,Assumptions!$D$27)</f>
        <v>36</v>
      </c>
      <c r="CD31" s="50" t="str">
        <f t="shared" si="9"/>
        <v>Nov</v>
      </c>
      <c r="CE31" s="69">
        <f>IF(Assumptions!$D$27&gt;2,2,Assumptions!$D$27)</f>
        <v>2</v>
      </c>
      <c r="CF31" s="69">
        <f>IF(Assumptions!$D$27&gt;CE31+12,CE31+12,Assumptions!$D$27)</f>
        <v>14</v>
      </c>
      <c r="CG31" s="69">
        <f>IF(Assumptions!$D$27&gt;CF31+12,CF31+12,Assumptions!$D$27)</f>
        <v>26</v>
      </c>
      <c r="CH31" s="69">
        <f>IF(Assumptions!$D$27&gt;CG31+12,CG31+12,Assumptions!$D$27)</f>
        <v>36</v>
      </c>
      <c r="CI31" s="69">
        <f>IF(Assumptions!$D$27&gt;CH31+12,CH31+12,Assumptions!$D$27)</f>
        <v>36</v>
      </c>
      <c r="CJ31" s="69">
        <f>IF(Assumptions!$D$27&gt;CI31+12,CI31+12,Assumptions!$D$27)</f>
        <v>36</v>
      </c>
      <c r="CK31" s="69">
        <f>IF(Assumptions!$D$27&gt;CJ31+12,CJ31+12,Assumptions!$D$27)</f>
        <v>36</v>
      </c>
      <c r="CL31" s="69">
        <f>IF(Assumptions!$D$27&gt;CK31+12,CK31+12,Assumptions!$D$27)</f>
        <v>36</v>
      </c>
    </row>
    <row r="32" spans="1:90" ht="13.7" customHeight="1">
      <c r="A32" s="50" t="str">
        <f t="shared" si="0"/>
        <v>Dec</v>
      </c>
      <c r="B32" s="41">
        <f>IF(Assumptions!$D$27&gt;1,1,Assumptions!$D$27)</f>
        <v>1</v>
      </c>
      <c r="C32" s="41">
        <f>IF(Assumptions!$D$27&gt;B32+12,B32+12,Assumptions!$D$27)</f>
        <v>13</v>
      </c>
      <c r="D32" s="41">
        <f>IF(Assumptions!$D$27&gt;C32+12,C32+12,Assumptions!$D$27)</f>
        <v>25</v>
      </c>
      <c r="E32" s="41">
        <f>IF(Assumptions!$D$27&gt;D32+12,D32+12,Assumptions!$D$27)</f>
        <v>36</v>
      </c>
      <c r="F32" s="41">
        <f>IF(Assumptions!$D$27&gt;E32+12,E32+12,Assumptions!$D$27)</f>
        <v>36</v>
      </c>
      <c r="G32" s="41">
        <f>IF(Assumptions!$D$27&gt;F32+12,F32+12,Assumptions!$D$27)</f>
        <v>36</v>
      </c>
      <c r="H32" s="41">
        <f>IF(Assumptions!$D$27&gt;G32+12,G32+12,Assumptions!$D$27)</f>
        <v>36</v>
      </c>
      <c r="I32" s="41">
        <f>IF(Assumptions!$D$27&gt;H32+12,H32+12,Assumptions!$D$27)</f>
        <v>36</v>
      </c>
      <c r="J32" s="68" t="str">
        <f t="shared" si="1"/>
        <v>Dec</v>
      </c>
      <c r="K32" s="41">
        <f>IF(Assumptions!$D$27&gt;1,1,Assumptions!$D$27)</f>
        <v>1</v>
      </c>
      <c r="L32" s="69">
        <f>IF(Assumptions!$D$27&gt;K32+12,K32+12,Assumptions!$D$27)</f>
        <v>13</v>
      </c>
      <c r="M32" s="69">
        <f>IF(Assumptions!$D$27&gt;L32+12,L32+12,Assumptions!$D$27)</f>
        <v>25</v>
      </c>
      <c r="N32" s="69">
        <f>IF(Assumptions!$D$27&gt;M32+12,M32+12,Assumptions!$D$27)</f>
        <v>36</v>
      </c>
      <c r="O32" s="69">
        <f>IF(Assumptions!$D$27&gt;N32+12,N32+12,Assumptions!$D$27)</f>
        <v>36</v>
      </c>
      <c r="P32" s="69">
        <f>IF(Assumptions!$D$27&gt;O32+12,O32+12,Assumptions!$D$27)</f>
        <v>36</v>
      </c>
      <c r="Q32" s="69">
        <f>IF(Assumptions!$D$27&gt;P32+12,P32+12,Assumptions!$D$27)</f>
        <v>36</v>
      </c>
      <c r="R32" s="69">
        <f>IF(Assumptions!$D$27&gt;Q32+12,Q32+12,Assumptions!$D$27)</f>
        <v>36</v>
      </c>
      <c r="S32" s="50" t="str">
        <f t="shared" si="2"/>
        <v>Dec</v>
      </c>
      <c r="T32" s="69">
        <f>IF(Assumptions!$D$27&gt;1,1,Assumptions!$D$27)</f>
        <v>1</v>
      </c>
      <c r="U32" s="69">
        <f>IF(Assumptions!$D$27&gt;T32+12,T32+12,Assumptions!$D$27)</f>
        <v>13</v>
      </c>
      <c r="V32" s="69">
        <f>IF(Assumptions!$D$27&gt;U32+12,U32+12,Assumptions!$D$27)</f>
        <v>25</v>
      </c>
      <c r="W32" s="69">
        <f>IF(Assumptions!$D$27&gt;V32+12,V32+12,Assumptions!$D$27)</f>
        <v>36</v>
      </c>
      <c r="X32" s="69">
        <f>IF(Assumptions!$D$27&gt;W32+12,W32+12,Assumptions!$D$27)</f>
        <v>36</v>
      </c>
      <c r="Y32" s="69">
        <f>IF(Assumptions!$D$27&gt;X32+12,X32+12,Assumptions!$D$27)</f>
        <v>36</v>
      </c>
      <c r="Z32" s="69">
        <f>IF(Assumptions!$D$27&gt;Y32+12,Y32+12,Assumptions!$D$27)</f>
        <v>36</v>
      </c>
      <c r="AA32" s="69">
        <f>IF(Assumptions!$D$27&gt;Z32+12,Z32+12,Assumptions!$D$27)</f>
        <v>36</v>
      </c>
      <c r="AB32" s="50" t="str">
        <f t="shared" si="3"/>
        <v>Dec</v>
      </c>
      <c r="AC32" s="69">
        <f>IF(Assumptions!$D$27&gt;1,1,Assumptions!$D$27)</f>
        <v>1</v>
      </c>
      <c r="AD32" s="69">
        <f>IF(Assumptions!$D$27&gt;AC32+12,AC32+12,Assumptions!$D$27)</f>
        <v>13</v>
      </c>
      <c r="AE32" s="69">
        <f>IF(Assumptions!$D$27&gt;AD32+12,AD32+12,Assumptions!$D$27)</f>
        <v>25</v>
      </c>
      <c r="AF32" s="69">
        <f>IF(Assumptions!$D$27&gt;AE32+12,AE32+12,Assumptions!$D$27)</f>
        <v>36</v>
      </c>
      <c r="AG32" s="69">
        <f>IF(Assumptions!$D$27&gt;AF32+12,AF32+12,Assumptions!$D$27)</f>
        <v>36</v>
      </c>
      <c r="AH32" s="69">
        <f>IF(Assumptions!$D$27&gt;AG32+12,AG32+12,Assumptions!$D$27)</f>
        <v>36</v>
      </c>
      <c r="AI32" s="69">
        <f>IF(Assumptions!$D$27&gt;AH32+12,AH32+12,Assumptions!$D$27)</f>
        <v>36</v>
      </c>
      <c r="AJ32" s="69">
        <f>IF(Assumptions!$D$27&gt;AI32+12,AI32+12,Assumptions!$D$27)</f>
        <v>36</v>
      </c>
      <c r="AK32" s="50" t="str">
        <f t="shared" si="4"/>
        <v>Dec</v>
      </c>
      <c r="AL32" s="69">
        <f>IF(Assumptions!$D$27&gt;1,1,Assumptions!$D$27)</f>
        <v>1</v>
      </c>
      <c r="AM32" s="69">
        <f>IF(Assumptions!$D$27&gt;AL32+12,AL32+12,Assumptions!$D$27)</f>
        <v>13</v>
      </c>
      <c r="AN32" s="69">
        <f>IF(Assumptions!$D$27&gt;AM32+12,AM32+12,Assumptions!$D$27)</f>
        <v>25</v>
      </c>
      <c r="AO32" s="69">
        <f>IF(Assumptions!$D$27&gt;AN32+12,AN32+12,Assumptions!$D$27)</f>
        <v>36</v>
      </c>
      <c r="AP32" s="69">
        <f>IF(Assumptions!$D$27&gt;AO32+12,AO32+12,Assumptions!$D$27)</f>
        <v>36</v>
      </c>
      <c r="AQ32" s="69">
        <f>IF(Assumptions!$D$27&gt;AP32+12,AP32+12,Assumptions!$D$27)</f>
        <v>36</v>
      </c>
      <c r="AR32" s="69">
        <f>IF(Assumptions!$D$27&gt;AQ32+12,AQ32+12,Assumptions!$D$27)</f>
        <v>36</v>
      </c>
      <c r="AS32" s="69">
        <f>IF(Assumptions!$D$27&gt;AR32+12,AR32+12,Assumptions!$D$27)</f>
        <v>36</v>
      </c>
      <c r="AT32" s="50" t="str">
        <f t="shared" si="5"/>
        <v>Dec</v>
      </c>
      <c r="AU32" s="69">
        <f>IF(Assumptions!$D$27&gt;1,1,Assumptions!$D$27)</f>
        <v>1</v>
      </c>
      <c r="AV32" s="69">
        <f>IF(Assumptions!$D$27&gt;AU32+12,AU32+12,Assumptions!$D$27)</f>
        <v>13</v>
      </c>
      <c r="AW32" s="69">
        <f>IF(Assumptions!$D$27&gt;AV32+12,AV32+12,Assumptions!$D$27)</f>
        <v>25</v>
      </c>
      <c r="AX32" s="69">
        <f>IF(Assumptions!$D$27&gt;AW32+12,AW32+12,Assumptions!$D$27)</f>
        <v>36</v>
      </c>
      <c r="AY32" s="69">
        <f>IF(Assumptions!$D$27&gt;AX32+12,AX32+12,Assumptions!$D$27)</f>
        <v>36</v>
      </c>
      <c r="AZ32" s="69">
        <f>IF(Assumptions!$D$27&gt;AY32+12,AY32+12,Assumptions!$D$27)</f>
        <v>36</v>
      </c>
      <c r="BA32" s="69">
        <f>IF(Assumptions!$D$27&gt;AZ32+12,AZ32+12,Assumptions!$D$27)</f>
        <v>36</v>
      </c>
      <c r="BB32" s="69">
        <f>IF(Assumptions!$D$27&gt;BA32+12,BA32+12,Assumptions!$D$27)</f>
        <v>36</v>
      </c>
      <c r="BC32" s="50" t="str">
        <f t="shared" si="6"/>
        <v>Dec</v>
      </c>
      <c r="BD32" s="69">
        <f>IF(Assumptions!$D$27&gt;1,1,Assumptions!$D$27)</f>
        <v>1</v>
      </c>
      <c r="BE32" s="69">
        <f>IF(Assumptions!$D$27&gt;BD32+12,BD32+12,Assumptions!$D$27)</f>
        <v>13</v>
      </c>
      <c r="BF32" s="69">
        <f>IF(Assumptions!$D$27&gt;BE32+12,BE32+12,Assumptions!$D$27)</f>
        <v>25</v>
      </c>
      <c r="BG32" s="69">
        <f>IF(Assumptions!$D$27&gt;BF32+12,BF32+12,Assumptions!$D$27)</f>
        <v>36</v>
      </c>
      <c r="BH32" s="69">
        <f>IF(Assumptions!$D$27&gt;BG32+12,BG32+12,Assumptions!$D$27)</f>
        <v>36</v>
      </c>
      <c r="BI32" s="69">
        <f>IF(Assumptions!$D$27&gt;BH32+12,BH32+12,Assumptions!$D$27)</f>
        <v>36</v>
      </c>
      <c r="BJ32" s="69">
        <f>IF(Assumptions!$D$27&gt;BI32+12,BI32+12,Assumptions!$D$27)</f>
        <v>36</v>
      </c>
      <c r="BK32" s="69">
        <f>IF(Assumptions!$D$27&gt;BJ32+12,BJ32+12,Assumptions!$D$27)</f>
        <v>36</v>
      </c>
      <c r="BL32" s="50" t="str">
        <f t="shared" si="7"/>
        <v>Dec</v>
      </c>
      <c r="BM32" s="69">
        <f>IF(Assumptions!$D$27&gt;1,1,Assumptions!$D$27)</f>
        <v>1</v>
      </c>
      <c r="BN32" s="69">
        <f>IF(Assumptions!$D$27&gt;BM32+12,BM32+12,Assumptions!$D$27)</f>
        <v>13</v>
      </c>
      <c r="BO32" s="69">
        <f>IF(Assumptions!$D$27&gt;BN32+12,BN32+12,Assumptions!$D$27)</f>
        <v>25</v>
      </c>
      <c r="BP32" s="69">
        <f>IF(Assumptions!$D$27&gt;BO32+12,BO32+12,Assumptions!$D$27)</f>
        <v>36</v>
      </c>
      <c r="BQ32" s="69">
        <f>IF(Assumptions!$D$27&gt;BP32+12,BP32+12,Assumptions!$D$27)</f>
        <v>36</v>
      </c>
      <c r="BR32" s="69">
        <f>IF(Assumptions!$D$27&gt;BQ32+12,BQ32+12,Assumptions!$D$27)</f>
        <v>36</v>
      </c>
      <c r="BS32" s="69">
        <f>IF(Assumptions!$D$27&gt;BR32+12,BR32+12,Assumptions!$D$27)</f>
        <v>36</v>
      </c>
      <c r="BT32" s="69">
        <f>IF(Assumptions!$D$27&gt;BS32+12,BS32+12,Assumptions!$D$27)</f>
        <v>36</v>
      </c>
      <c r="BU32" s="50" t="str">
        <f t="shared" si="8"/>
        <v>Dec</v>
      </c>
      <c r="BV32" s="69">
        <f>IF(Assumptions!$D$27&gt;1,1,Assumptions!$D$27)</f>
        <v>1</v>
      </c>
      <c r="BW32" s="69">
        <f>IF(Assumptions!$D$27&gt;BV32+12,BV32+12,Assumptions!$D$27)</f>
        <v>13</v>
      </c>
      <c r="BX32" s="69">
        <f>IF(Assumptions!$D$27&gt;BW32+12,BW32+12,Assumptions!$D$27)</f>
        <v>25</v>
      </c>
      <c r="BY32" s="69">
        <f>IF(Assumptions!$D$27&gt;BX32+12,BX32+12,Assumptions!$D$27)</f>
        <v>36</v>
      </c>
      <c r="BZ32" s="69">
        <f>IF(Assumptions!$D$27&gt;BY32+12,BY32+12,Assumptions!$D$27)</f>
        <v>36</v>
      </c>
      <c r="CA32" s="69">
        <f>IF(Assumptions!$D$27&gt;BZ32+12,BZ32+12,Assumptions!$D$27)</f>
        <v>36</v>
      </c>
      <c r="CB32" s="69">
        <f>IF(Assumptions!$D$27&gt;CA32+12,CA32+12,Assumptions!$D$27)</f>
        <v>36</v>
      </c>
      <c r="CC32" s="69">
        <f>IF(Assumptions!$D$27&gt;CB32+12,CB32+12,Assumptions!$D$27)</f>
        <v>36</v>
      </c>
      <c r="CD32" s="50" t="str">
        <f t="shared" si="9"/>
        <v>Dec</v>
      </c>
      <c r="CE32" s="69">
        <f>IF(Assumptions!$D$27&gt;1,1,Assumptions!$D$27)</f>
        <v>1</v>
      </c>
      <c r="CF32" s="69">
        <f>IF(Assumptions!$D$27&gt;CE32+12,CE32+12,Assumptions!$D$27)</f>
        <v>13</v>
      </c>
      <c r="CG32" s="69">
        <f>IF(Assumptions!$D$27&gt;CF32+12,CF32+12,Assumptions!$D$27)</f>
        <v>25</v>
      </c>
      <c r="CH32" s="69">
        <f>IF(Assumptions!$D$27&gt;CG32+12,CG32+12,Assumptions!$D$27)</f>
        <v>36</v>
      </c>
      <c r="CI32" s="69">
        <f>IF(Assumptions!$D$27&gt;CH32+12,CH32+12,Assumptions!$D$27)</f>
        <v>36</v>
      </c>
      <c r="CJ32" s="69">
        <f>IF(Assumptions!$D$27&gt;CI32+12,CI32+12,Assumptions!$D$27)</f>
        <v>36</v>
      </c>
      <c r="CK32" s="69">
        <f>IF(Assumptions!$D$27&gt;CJ32+12,CJ32+12,Assumptions!$D$27)</f>
        <v>36</v>
      </c>
      <c r="CL32" s="69">
        <f>IF(Assumptions!$D$27&gt;CK32+12,CK32+12,Assumptions!$D$27)</f>
        <v>36</v>
      </c>
    </row>
    <row r="33" spans="1:90" ht="15.95" customHeight="1">
      <c r="A33" s="38"/>
      <c r="B33" s="44" t="s">
        <v>37</v>
      </c>
      <c r="C33" s="44" t="s">
        <v>38</v>
      </c>
      <c r="D33" s="44" t="s">
        <v>39</v>
      </c>
      <c r="E33" s="44" t="s">
        <v>40</v>
      </c>
      <c r="F33" s="44" t="s">
        <v>41</v>
      </c>
      <c r="G33" s="44" t="s">
        <v>42</v>
      </c>
      <c r="H33" s="44" t="s">
        <v>43</v>
      </c>
      <c r="I33" s="44" t="s">
        <v>44</v>
      </c>
      <c r="J33" s="17"/>
      <c r="K33" s="44" t="s">
        <v>37</v>
      </c>
      <c r="L33" s="64" t="s">
        <v>38</v>
      </c>
      <c r="M33" s="64" t="s">
        <v>39</v>
      </c>
      <c r="N33" s="64" t="s">
        <v>40</v>
      </c>
      <c r="O33" s="64" t="s">
        <v>41</v>
      </c>
      <c r="P33" s="64" t="s">
        <v>42</v>
      </c>
      <c r="Q33" s="64" t="s">
        <v>43</v>
      </c>
      <c r="R33" s="64" t="s">
        <v>44</v>
      </c>
      <c r="S33" s="38"/>
      <c r="T33" s="64" t="s">
        <v>37</v>
      </c>
      <c r="U33" s="64" t="s">
        <v>38</v>
      </c>
      <c r="V33" s="64" t="s">
        <v>39</v>
      </c>
      <c r="W33" s="64" t="s">
        <v>40</v>
      </c>
      <c r="X33" s="64" t="s">
        <v>41</v>
      </c>
      <c r="Y33" s="64" t="s">
        <v>42</v>
      </c>
      <c r="Z33" s="64" t="s">
        <v>43</v>
      </c>
      <c r="AA33" s="64" t="s">
        <v>44</v>
      </c>
      <c r="AB33" s="38"/>
      <c r="AC33" s="64" t="s">
        <v>37</v>
      </c>
      <c r="AD33" s="64" t="s">
        <v>38</v>
      </c>
      <c r="AE33" s="64" t="s">
        <v>39</v>
      </c>
      <c r="AF33" s="64" t="s">
        <v>40</v>
      </c>
      <c r="AG33" s="64" t="s">
        <v>41</v>
      </c>
      <c r="AH33" s="64" t="s">
        <v>42</v>
      </c>
      <c r="AI33" s="64" t="s">
        <v>43</v>
      </c>
      <c r="AJ33" s="64" t="s">
        <v>44</v>
      </c>
      <c r="AK33" s="38"/>
      <c r="AL33" s="64" t="s">
        <v>37</v>
      </c>
      <c r="AM33" s="64" t="s">
        <v>38</v>
      </c>
      <c r="AN33" s="64" t="s">
        <v>39</v>
      </c>
      <c r="AO33" s="64" t="s">
        <v>40</v>
      </c>
      <c r="AP33" s="64" t="s">
        <v>41</v>
      </c>
      <c r="AQ33" s="64" t="s">
        <v>42</v>
      </c>
      <c r="AR33" s="64" t="s">
        <v>43</v>
      </c>
      <c r="AS33" s="64" t="s">
        <v>44</v>
      </c>
      <c r="AT33" s="38"/>
      <c r="AU33" s="64" t="s">
        <v>37</v>
      </c>
      <c r="AV33" s="64" t="s">
        <v>38</v>
      </c>
      <c r="AW33" s="64" t="s">
        <v>39</v>
      </c>
      <c r="AX33" s="64" t="s">
        <v>40</v>
      </c>
      <c r="AY33" s="64" t="s">
        <v>41</v>
      </c>
      <c r="AZ33" s="64" t="s">
        <v>42</v>
      </c>
      <c r="BA33" s="64" t="s">
        <v>43</v>
      </c>
      <c r="BB33" s="64" t="s">
        <v>44</v>
      </c>
      <c r="BC33" s="38"/>
      <c r="BD33" s="64" t="s">
        <v>37</v>
      </c>
      <c r="BE33" s="64" t="s">
        <v>38</v>
      </c>
      <c r="BF33" s="64" t="s">
        <v>39</v>
      </c>
      <c r="BG33" s="64" t="s">
        <v>40</v>
      </c>
      <c r="BH33" s="64" t="s">
        <v>41</v>
      </c>
      <c r="BI33" s="64" t="s">
        <v>42</v>
      </c>
      <c r="BJ33" s="64" t="s">
        <v>43</v>
      </c>
      <c r="BK33" s="64" t="s">
        <v>44</v>
      </c>
      <c r="BL33" s="38"/>
      <c r="BM33" s="64" t="s">
        <v>37</v>
      </c>
      <c r="BN33" s="64" t="s">
        <v>38</v>
      </c>
      <c r="BO33" s="64" t="s">
        <v>39</v>
      </c>
      <c r="BP33" s="64" t="s">
        <v>40</v>
      </c>
      <c r="BQ33" s="64" t="s">
        <v>41</v>
      </c>
      <c r="BR33" s="64" t="s">
        <v>42</v>
      </c>
      <c r="BS33" s="64" t="s">
        <v>43</v>
      </c>
      <c r="BT33" s="64" t="s">
        <v>44</v>
      </c>
      <c r="BU33" s="38"/>
      <c r="BV33" s="64" t="s">
        <v>37</v>
      </c>
      <c r="BW33" s="64" t="s">
        <v>38</v>
      </c>
      <c r="BX33" s="64" t="s">
        <v>39</v>
      </c>
      <c r="BY33" s="64" t="s">
        <v>40</v>
      </c>
      <c r="BZ33" s="64" t="s">
        <v>41</v>
      </c>
      <c r="CA33" s="64" t="s">
        <v>42</v>
      </c>
      <c r="CB33" s="64" t="s">
        <v>43</v>
      </c>
      <c r="CC33" s="64" t="s">
        <v>44</v>
      </c>
      <c r="CD33" s="38"/>
      <c r="CE33" s="64" t="s">
        <v>37</v>
      </c>
      <c r="CF33" s="64" t="s">
        <v>38</v>
      </c>
      <c r="CG33" s="64" t="s">
        <v>39</v>
      </c>
      <c r="CH33" s="64" t="s">
        <v>40</v>
      </c>
      <c r="CI33" s="64" t="s">
        <v>41</v>
      </c>
      <c r="CJ33" s="64" t="s">
        <v>42</v>
      </c>
      <c r="CK33" s="64" t="s">
        <v>43</v>
      </c>
      <c r="CL33" s="64" t="s">
        <v>44</v>
      </c>
    </row>
    <row r="34" spans="1:90" ht="13.7" customHeight="1">
      <c r="A34" s="50" t="str">
        <f t="shared" ref="A34:A45" si="10">A21</f>
        <v>Jan</v>
      </c>
      <c r="B34" s="70">
        <f>(((Assumptions!$D$27-B21)/2*((Assumptions!$D$27-B21+1))/(Assumptions!$D$27/2*(Assumptions!$D$27+1))))</f>
        <v>0.45045045045045046</v>
      </c>
      <c r="C34" s="70">
        <f>(((Assumptions!$D$27-C21)/2*((Assumptions!$D$27-C21+1))/(Assumptions!$D$27/2*(Assumptions!$D$27+1))))</f>
        <v>0.11711711711711711</v>
      </c>
      <c r="D34" s="70">
        <f>(((Assumptions!$D$27-D21)/2*((Assumptions!$D$27-D21+1))/(Assumptions!$D$27/2*(Assumptions!$D$27+1))))</f>
        <v>0</v>
      </c>
      <c r="E34" s="70">
        <f>(((Assumptions!$D$27-E21)/2*((Assumptions!$D$27-E21+1))/(Assumptions!$D$27/2*(Assumptions!$D$27+1))))</f>
        <v>0</v>
      </c>
      <c r="F34" s="70">
        <f>(((Assumptions!$D$27-F21)/2*((Assumptions!$D$27-F21+1))/(Assumptions!$D$27/2*(Assumptions!$D$27+1))))</f>
        <v>0</v>
      </c>
      <c r="G34" s="70">
        <f>(((Assumptions!$D$27-G21)/2*((Assumptions!$D$27-G21+1))/(Assumptions!$D$27/2*(Assumptions!$D$27+1))))</f>
        <v>0</v>
      </c>
      <c r="H34" s="70">
        <f>(((Assumptions!$D$27-H21)/2*((Assumptions!$D$27-H21+1))/(Assumptions!$D$27/2*(Assumptions!$D$27+1))))</f>
        <v>0</v>
      </c>
      <c r="I34" s="70">
        <f>(((Assumptions!$D$27-I21)/2*((Assumptions!$D$27-I21+1))/(Assumptions!$D$27/2*(Assumptions!$D$27+1))))</f>
        <v>0</v>
      </c>
      <c r="J34" s="68" t="str">
        <f t="shared" ref="J34:J45" si="11">J21</f>
        <v>Jan</v>
      </c>
      <c r="K34" s="70">
        <f>(((Assumptions!$D$27-K21)/2*((Assumptions!$D$27-K21+1))/(Assumptions!$D$27/2*(Assumptions!$D$27+1))))</f>
        <v>0.45045045045045046</v>
      </c>
      <c r="L34" s="71">
        <f>(((Assumptions!$D$27-L21)/2*((Assumptions!$D$27-L21+1))/(Assumptions!$D$27/2*(Assumptions!$D$27+1))))</f>
        <v>0.11711711711711711</v>
      </c>
      <c r="M34" s="71">
        <f>(((Assumptions!$D$27-M21)/2*((Assumptions!$D$27-M21+1))/(Assumptions!$D$27/2*(Assumptions!$D$27+1))))</f>
        <v>0</v>
      </c>
      <c r="N34" s="71">
        <f>(((Assumptions!$D$27-N21)/2*((Assumptions!$D$27-N21+1))/(Assumptions!$D$27/2*(Assumptions!$D$27+1))))</f>
        <v>0</v>
      </c>
      <c r="O34" s="71">
        <f>(((Assumptions!$D$27-O21)/2*((Assumptions!$D$27-O21+1))/(Assumptions!$D$27/2*(Assumptions!$D$27+1))))</f>
        <v>0</v>
      </c>
      <c r="P34" s="71">
        <f>(((Assumptions!$D$27-P21)/2*((Assumptions!$D$27-P21+1))/(Assumptions!$D$27/2*(Assumptions!$D$27+1))))</f>
        <v>0</v>
      </c>
      <c r="Q34" s="71">
        <f>(((Assumptions!$D$27-Q21)/2*((Assumptions!$D$27-Q21+1))/(Assumptions!$D$27/2*(Assumptions!$D$27+1))))</f>
        <v>0</v>
      </c>
      <c r="R34" s="71">
        <f>(((Assumptions!$D$27-R21)/2*((Assumptions!$D$27-R21+1))/(Assumptions!$D$27/2*(Assumptions!$D$27+1))))</f>
        <v>0</v>
      </c>
      <c r="S34" s="50" t="str">
        <f t="shared" ref="S34:S45" si="12">S21</f>
        <v>Jan</v>
      </c>
      <c r="T34" s="71">
        <f>(((Assumptions!$D$27-T21)/2*((Assumptions!$D$27-T21+1))/(Assumptions!$D$27/2*(Assumptions!$D$27+1))))</f>
        <v>0.45045045045045046</v>
      </c>
      <c r="U34" s="71">
        <f>(((Assumptions!$D$27-U21)/2*((Assumptions!$D$27-U21+1))/(Assumptions!$D$27/2*(Assumptions!$D$27+1))))</f>
        <v>0.11711711711711711</v>
      </c>
      <c r="V34" s="71">
        <f>(((Assumptions!$D$27-V21)/2*((Assumptions!$D$27-V21+1))/(Assumptions!$D$27/2*(Assumptions!$D$27+1))))</f>
        <v>0</v>
      </c>
      <c r="W34" s="71">
        <f>(((Assumptions!$D$27-W21)/2*((Assumptions!$D$27-W21+1))/(Assumptions!$D$27/2*(Assumptions!$D$27+1))))</f>
        <v>0</v>
      </c>
      <c r="X34" s="71">
        <f>(((Assumptions!$D$27-X21)/2*((Assumptions!$D$27-X21+1))/(Assumptions!$D$27/2*(Assumptions!$D$27+1))))</f>
        <v>0</v>
      </c>
      <c r="Y34" s="71">
        <f>(((Assumptions!$D$27-Y21)/2*((Assumptions!$D$27-Y21+1))/(Assumptions!$D$27/2*(Assumptions!$D$27+1))))</f>
        <v>0</v>
      </c>
      <c r="Z34" s="71">
        <f>(((Assumptions!$D$27-Z21)/2*((Assumptions!$D$27-Z21+1))/(Assumptions!$D$27/2*(Assumptions!$D$27+1))))</f>
        <v>0</v>
      </c>
      <c r="AA34" s="71">
        <f>(((Assumptions!$D$27-AA21)/2*((Assumptions!$D$27-AA21+1))/(Assumptions!$D$27/2*(Assumptions!$D$27+1))))</f>
        <v>0</v>
      </c>
      <c r="AB34" s="50" t="str">
        <f t="shared" ref="AB34:AB45" si="13">AB21</f>
        <v>Jan</v>
      </c>
      <c r="AC34" s="71">
        <f>(((Assumptions!$D$27-AC21)/2*((Assumptions!$D$27-AC21+1))/(Assumptions!$D$27/2*(Assumptions!$D$27+1))))</f>
        <v>0.45045045045045046</v>
      </c>
      <c r="AD34" s="71">
        <f>(((Assumptions!$D$27-AD21)/2*((Assumptions!$D$27-AD21+1))/(Assumptions!$D$27/2*(Assumptions!$D$27+1))))</f>
        <v>0.11711711711711711</v>
      </c>
      <c r="AE34" s="71">
        <f>(((Assumptions!$D$27-AE21)/2*((Assumptions!$D$27-AE21+1))/(Assumptions!$D$27/2*(Assumptions!$D$27+1))))</f>
        <v>0</v>
      </c>
      <c r="AF34" s="71">
        <f>(((Assumptions!$D$27-AF21)/2*((Assumptions!$D$27-AF21+1))/(Assumptions!$D$27/2*(Assumptions!$D$27+1))))</f>
        <v>0</v>
      </c>
      <c r="AG34" s="71">
        <f>(((Assumptions!$D$27-AG21)/2*((Assumptions!$D$27-AG21+1))/(Assumptions!$D$27/2*(Assumptions!$D$27+1))))</f>
        <v>0</v>
      </c>
      <c r="AH34" s="71">
        <f>(((Assumptions!$D$27-AH21)/2*((Assumptions!$D$27-AH21+1))/(Assumptions!$D$27/2*(Assumptions!$D$27+1))))</f>
        <v>0</v>
      </c>
      <c r="AI34" s="71">
        <f>(((Assumptions!$D$27-AI21)/2*((Assumptions!$D$27-AI21+1))/(Assumptions!$D$27/2*(Assumptions!$D$27+1))))</f>
        <v>0</v>
      </c>
      <c r="AJ34" s="71">
        <f>(((Assumptions!$D$27-AJ21)/2*((Assumptions!$D$27-AJ21+1))/(Assumptions!$D$27/2*(Assumptions!$D$27+1))))</f>
        <v>0</v>
      </c>
      <c r="AK34" s="50" t="str">
        <f t="shared" ref="AK34:AK45" si="14">AK21</f>
        <v>Jan</v>
      </c>
      <c r="AL34" s="71">
        <f>(((Assumptions!$D$27-AL21)/2*((Assumptions!$D$27-AL21+1))/(Assumptions!$D$27/2*(Assumptions!$D$27+1))))</f>
        <v>0.45045045045045046</v>
      </c>
      <c r="AM34" s="71">
        <f>(((Assumptions!$D$27-AM21)/2*((Assumptions!$D$27-AM21+1))/(Assumptions!$D$27/2*(Assumptions!$D$27+1))))</f>
        <v>0.11711711711711711</v>
      </c>
      <c r="AN34" s="71">
        <f>(((Assumptions!$D$27-AN21)/2*((Assumptions!$D$27-AN21+1))/(Assumptions!$D$27/2*(Assumptions!$D$27+1))))</f>
        <v>0</v>
      </c>
      <c r="AO34" s="71">
        <f>(((Assumptions!$D$27-AO21)/2*((Assumptions!$D$27-AO21+1))/(Assumptions!$D$27/2*(Assumptions!$D$27+1))))</f>
        <v>0</v>
      </c>
      <c r="AP34" s="71">
        <f>(((Assumptions!$D$27-AP21)/2*((Assumptions!$D$27-AP21+1))/(Assumptions!$D$27/2*(Assumptions!$D$27+1))))</f>
        <v>0</v>
      </c>
      <c r="AQ34" s="71">
        <f>(((Assumptions!$D$27-AQ21)/2*((Assumptions!$D$27-AQ21+1))/(Assumptions!$D$27/2*(Assumptions!$D$27+1))))</f>
        <v>0</v>
      </c>
      <c r="AR34" s="71">
        <f>(((Assumptions!$D$27-AR21)/2*((Assumptions!$D$27-AR21+1))/(Assumptions!$D$27/2*(Assumptions!$D$27+1))))</f>
        <v>0</v>
      </c>
      <c r="AS34" s="71">
        <f>(((Assumptions!$D$27-AS21)/2*((Assumptions!$D$27-AS21+1))/(Assumptions!$D$27/2*(Assumptions!$D$27+1))))</f>
        <v>0</v>
      </c>
      <c r="AT34" s="50" t="str">
        <f t="shared" ref="AT34:AT45" si="15">AT21</f>
        <v>Jan</v>
      </c>
      <c r="AU34" s="71">
        <f>(((Assumptions!$D$27-AU21)/2*((Assumptions!$D$27-AU21+1))/(Assumptions!$D$27/2*(Assumptions!$D$27+1))))</f>
        <v>0.45045045045045046</v>
      </c>
      <c r="AV34" s="71">
        <f>(((Assumptions!$D$27-AV21)/2*((Assumptions!$D$27-AV21+1))/(Assumptions!$D$27/2*(Assumptions!$D$27+1))))</f>
        <v>0.11711711711711711</v>
      </c>
      <c r="AW34" s="71">
        <f>(((Assumptions!$D$27-AW21)/2*((Assumptions!$D$27-AW21+1))/(Assumptions!$D$27/2*(Assumptions!$D$27+1))))</f>
        <v>0</v>
      </c>
      <c r="AX34" s="71">
        <f>(((Assumptions!$D$27-AX21)/2*((Assumptions!$D$27-AX21+1))/(Assumptions!$D$27/2*(Assumptions!$D$27+1))))</f>
        <v>0</v>
      </c>
      <c r="AY34" s="71">
        <f>(((Assumptions!$D$27-AY21)/2*((Assumptions!$D$27-AY21+1))/(Assumptions!$D$27/2*(Assumptions!$D$27+1))))</f>
        <v>0</v>
      </c>
      <c r="AZ34" s="71">
        <f>(((Assumptions!$D$27-AZ21)/2*((Assumptions!$D$27-AZ21+1))/(Assumptions!$D$27/2*(Assumptions!$D$27+1))))</f>
        <v>0</v>
      </c>
      <c r="BA34" s="71">
        <f>(((Assumptions!$D$27-BA21)/2*((Assumptions!$D$27-BA21+1))/(Assumptions!$D$27/2*(Assumptions!$D$27+1))))</f>
        <v>0</v>
      </c>
      <c r="BB34" s="71">
        <f>(((Assumptions!$D$27-BB21)/2*((Assumptions!$D$27-BB21+1))/(Assumptions!$D$27/2*(Assumptions!$D$27+1))))</f>
        <v>0</v>
      </c>
      <c r="BC34" s="50" t="str">
        <f t="shared" ref="BC34:BC45" si="16">BC21</f>
        <v>Jan</v>
      </c>
      <c r="BD34" s="71">
        <f>(((Assumptions!$D$27-BD21)/2*((Assumptions!$D$27-BD21+1))/(Assumptions!$D$27/2*(Assumptions!$D$27+1))))</f>
        <v>0.45045045045045046</v>
      </c>
      <c r="BE34" s="71">
        <f>(((Assumptions!$D$27-BE21)/2*((Assumptions!$D$27-BE21+1))/(Assumptions!$D$27/2*(Assumptions!$D$27+1))))</f>
        <v>0.11711711711711711</v>
      </c>
      <c r="BF34" s="71">
        <f>(((Assumptions!$D$27-BF21)/2*((Assumptions!$D$27-BF21+1))/(Assumptions!$D$27/2*(Assumptions!$D$27+1))))</f>
        <v>0</v>
      </c>
      <c r="BG34" s="71">
        <f>(((Assumptions!$D$27-BG21)/2*((Assumptions!$D$27-BG21+1))/(Assumptions!$D$27/2*(Assumptions!$D$27+1))))</f>
        <v>0</v>
      </c>
      <c r="BH34" s="71">
        <f>(((Assumptions!$D$27-BH21)/2*((Assumptions!$D$27-BH21+1))/(Assumptions!$D$27/2*(Assumptions!$D$27+1))))</f>
        <v>0</v>
      </c>
      <c r="BI34" s="71">
        <f>(((Assumptions!$D$27-BI21)/2*((Assumptions!$D$27-BI21+1))/(Assumptions!$D$27/2*(Assumptions!$D$27+1))))</f>
        <v>0</v>
      </c>
      <c r="BJ34" s="71">
        <f>(((Assumptions!$D$27-BJ21)/2*((Assumptions!$D$27-BJ21+1))/(Assumptions!$D$27/2*(Assumptions!$D$27+1))))</f>
        <v>0</v>
      </c>
      <c r="BK34" s="71">
        <f>(((Assumptions!$D$27-BK21)/2*((Assumptions!$D$27-BK21+1))/(Assumptions!$D$27/2*(Assumptions!$D$27+1))))</f>
        <v>0</v>
      </c>
      <c r="BL34" s="50" t="str">
        <f t="shared" ref="BL34:BL45" si="17">BL21</f>
        <v>Jan</v>
      </c>
      <c r="BM34" s="71">
        <f>(((Assumptions!$D$27-BM21)/2*((Assumptions!$D$27-BM21+1))/(Assumptions!$D$27/2*(Assumptions!$D$27+1))))</f>
        <v>0.45045045045045046</v>
      </c>
      <c r="BN34" s="71">
        <f>(((Assumptions!$D$27-BN21)/2*((Assumptions!$D$27-BN21+1))/(Assumptions!$D$27/2*(Assumptions!$D$27+1))))</f>
        <v>0.11711711711711711</v>
      </c>
      <c r="BO34" s="71">
        <f>(((Assumptions!$D$27-BO21)/2*((Assumptions!$D$27-BO21+1))/(Assumptions!$D$27/2*(Assumptions!$D$27+1))))</f>
        <v>0</v>
      </c>
      <c r="BP34" s="71">
        <f>(((Assumptions!$D$27-BP21)/2*((Assumptions!$D$27-BP21+1))/(Assumptions!$D$27/2*(Assumptions!$D$27+1))))</f>
        <v>0</v>
      </c>
      <c r="BQ34" s="71">
        <f>(((Assumptions!$D$27-BQ21)/2*((Assumptions!$D$27-BQ21+1))/(Assumptions!$D$27/2*(Assumptions!$D$27+1))))</f>
        <v>0</v>
      </c>
      <c r="BR34" s="71">
        <f>(((Assumptions!$D$27-BR21)/2*((Assumptions!$D$27-BR21+1))/(Assumptions!$D$27/2*(Assumptions!$D$27+1))))</f>
        <v>0</v>
      </c>
      <c r="BS34" s="71">
        <f>(((Assumptions!$D$27-BS21)/2*((Assumptions!$D$27-BS21+1))/(Assumptions!$D$27/2*(Assumptions!$D$27+1))))</f>
        <v>0</v>
      </c>
      <c r="BT34" s="71">
        <f>(((Assumptions!$D$27-BT21)/2*((Assumptions!$D$27-BT21+1))/(Assumptions!$D$27/2*(Assumptions!$D$27+1))))</f>
        <v>0</v>
      </c>
      <c r="BU34" s="50" t="str">
        <f t="shared" ref="BU34:BU45" si="18">BU21</f>
        <v>Jan</v>
      </c>
      <c r="BV34" s="71">
        <f>(((Assumptions!$D$27-BV21)/2*((Assumptions!$D$27-BV21+1))/(Assumptions!$D$27/2*(Assumptions!$D$27+1))))</f>
        <v>0.45045045045045046</v>
      </c>
      <c r="BW34" s="71">
        <f>(((Assumptions!$D$27-BW21)/2*((Assumptions!$D$27-BW21+1))/(Assumptions!$D$27/2*(Assumptions!$D$27+1))))</f>
        <v>0.11711711711711711</v>
      </c>
      <c r="BX34" s="71">
        <f>(((Assumptions!$D$27-BX21)/2*((Assumptions!$D$27-BX21+1))/(Assumptions!$D$27/2*(Assumptions!$D$27+1))))</f>
        <v>0</v>
      </c>
      <c r="BY34" s="71">
        <f>(((Assumptions!$D$27-BY21)/2*((Assumptions!$D$27-BY21+1))/(Assumptions!$D$27/2*(Assumptions!$D$27+1))))</f>
        <v>0</v>
      </c>
      <c r="BZ34" s="71">
        <f>(((Assumptions!$D$27-BZ21)/2*((Assumptions!$D$27-BZ21+1))/(Assumptions!$D$27/2*(Assumptions!$D$27+1))))</f>
        <v>0</v>
      </c>
      <c r="CA34" s="71">
        <f>(((Assumptions!$D$27-CA21)/2*((Assumptions!$D$27-CA21+1))/(Assumptions!$D$27/2*(Assumptions!$D$27+1))))</f>
        <v>0</v>
      </c>
      <c r="CB34" s="71">
        <f>(((Assumptions!$D$27-CB21)/2*((Assumptions!$D$27-CB21+1))/(Assumptions!$D$27/2*(Assumptions!$D$27+1))))</f>
        <v>0</v>
      </c>
      <c r="CC34" s="71">
        <f>(((Assumptions!$D$27-CC21)/2*((Assumptions!$D$27-CC21+1))/(Assumptions!$D$27/2*(Assumptions!$D$27+1))))</f>
        <v>0</v>
      </c>
      <c r="CD34" s="50" t="str">
        <f t="shared" ref="CD34:CD45" si="19">CD21</f>
        <v>Jan</v>
      </c>
      <c r="CE34" s="71">
        <f>(((Assumptions!$D$27-CE21)/2*((Assumptions!$D$27-CE21+1))/(Assumptions!$D$27/2*(Assumptions!$D$27+1))))</f>
        <v>0.45045045045045046</v>
      </c>
      <c r="CF34" s="71">
        <f>(((Assumptions!$D$27-CF21)/2*((Assumptions!$D$27-CF21+1))/(Assumptions!$D$27/2*(Assumptions!$D$27+1))))</f>
        <v>0.11711711711711711</v>
      </c>
      <c r="CG34" s="71">
        <f>(((Assumptions!$D$27-CG21)/2*((Assumptions!$D$27-CG21+1))/(Assumptions!$D$27/2*(Assumptions!$D$27+1))))</f>
        <v>0</v>
      </c>
      <c r="CH34" s="71">
        <f>(((Assumptions!$D$27-CH21)/2*((Assumptions!$D$27-CH21+1))/(Assumptions!$D$27/2*(Assumptions!$D$27+1))))</f>
        <v>0</v>
      </c>
      <c r="CI34" s="71">
        <f>(((Assumptions!$D$27-CI21)/2*((Assumptions!$D$27-CI21+1))/(Assumptions!$D$27/2*(Assumptions!$D$27+1))))</f>
        <v>0</v>
      </c>
      <c r="CJ34" s="71">
        <f>(((Assumptions!$D$27-CJ21)/2*((Assumptions!$D$27-CJ21+1))/(Assumptions!$D$27/2*(Assumptions!$D$27+1))))</f>
        <v>0</v>
      </c>
      <c r="CK34" s="71">
        <f>(((Assumptions!$D$27-CK21)/2*((Assumptions!$D$27-CK21+1))/(Assumptions!$D$27/2*(Assumptions!$D$27+1))))</f>
        <v>0</v>
      </c>
      <c r="CL34" s="71">
        <f>(((Assumptions!$D$27-CL21)/2*((Assumptions!$D$27-CL21+1))/(Assumptions!$D$27/2*(Assumptions!$D$27+1))))</f>
        <v>0</v>
      </c>
    </row>
    <row r="35" spans="1:90" ht="13.7" customHeight="1">
      <c r="A35" s="50" t="str">
        <f t="shared" si="10"/>
        <v>Feb</v>
      </c>
      <c r="B35" s="70">
        <f>(((Assumptions!$D$27-B22)/2*((Assumptions!$D$27-B22+1))/(Assumptions!$D$27/2*(Assumptions!$D$27+1))))</f>
        <v>0.48798798798798798</v>
      </c>
      <c r="C35" s="70">
        <f>(((Assumptions!$D$27-C22)/2*((Assumptions!$D$27-C22+1))/(Assumptions!$D$27/2*(Assumptions!$D$27+1))))</f>
        <v>0.13663663663663664</v>
      </c>
      <c r="D35" s="70">
        <f>(((Assumptions!$D$27-D22)/2*((Assumptions!$D$27-D22+1))/(Assumptions!$D$27/2*(Assumptions!$D$27+1))))</f>
        <v>1.5015015015015015E-3</v>
      </c>
      <c r="E35" s="70">
        <f>(((Assumptions!$D$27-E22)/2*((Assumptions!$D$27-E22+1))/(Assumptions!$D$27/2*(Assumptions!$D$27+1))))</f>
        <v>0</v>
      </c>
      <c r="F35" s="70">
        <f>(((Assumptions!$D$27-F22)/2*((Assumptions!$D$27-F22+1))/(Assumptions!$D$27/2*(Assumptions!$D$27+1))))</f>
        <v>0</v>
      </c>
      <c r="G35" s="70">
        <f>(((Assumptions!$D$27-G22)/2*((Assumptions!$D$27-G22+1))/(Assumptions!$D$27/2*(Assumptions!$D$27+1))))</f>
        <v>0</v>
      </c>
      <c r="H35" s="70">
        <f>(((Assumptions!$D$27-H22)/2*((Assumptions!$D$27-H22+1))/(Assumptions!$D$27/2*(Assumptions!$D$27+1))))</f>
        <v>0</v>
      </c>
      <c r="I35" s="70">
        <f>(((Assumptions!$D$27-I22)/2*((Assumptions!$D$27-I22+1))/(Assumptions!$D$27/2*(Assumptions!$D$27+1))))</f>
        <v>0</v>
      </c>
      <c r="J35" s="68" t="str">
        <f t="shared" si="11"/>
        <v>Feb</v>
      </c>
      <c r="K35" s="70">
        <f>(((Assumptions!$D$27-K22)/2*((Assumptions!$D$27-K22+1))/(Assumptions!$D$27/2*(Assumptions!$D$27+1))))</f>
        <v>0.48798798798798798</v>
      </c>
      <c r="L35" s="71">
        <f>(((Assumptions!$D$27-L22)/2*((Assumptions!$D$27-L22+1))/(Assumptions!$D$27/2*(Assumptions!$D$27+1))))</f>
        <v>0.13663663663663664</v>
      </c>
      <c r="M35" s="71">
        <f>(((Assumptions!$D$27-M22)/2*((Assumptions!$D$27-M22+1))/(Assumptions!$D$27/2*(Assumptions!$D$27+1))))</f>
        <v>1.5015015015015015E-3</v>
      </c>
      <c r="N35" s="71">
        <f>(((Assumptions!$D$27-N22)/2*((Assumptions!$D$27-N22+1))/(Assumptions!$D$27/2*(Assumptions!$D$27+1))))</f>
        <v>0</v>
      </c>
      <c r="O35" s="71">
        <f>(((Assumptions!$D$27-O22)/2*((Assumptions!$D$27-O22+1))/(Assumptions!$D$27/2*(Assumptions!$D$27+1))))</f>
        <v>0</v>
      </c>
      <c r="P35" s="71">
        <f>(((Assumptions!$D$27-P22)/2*((Assumptions!$D$27-P22+1))/(Assumptions!$D$27/2*(Assumptions!$D$27+1))))</f>
        <v>0</v>
      </c>
      <c r="Q35" s="71">
        <f>(((Assumptions!$D$27-Q22)/2*((Assumptions!$D$27-Q22+1))/(Assumptions!$D$27/2*(Assumptions!$D$27+1))))</f>
        <v>0</v>
      </c>
      <c r="R35" s="71">
        <f>(((Assumptions!$D$27-R22)/2*((Assumptions!$D$27-R22+1))/(Assumptions!$D$27/2*(Assumptions!$D$27+1))))</f>
        <v>0</v>
      </c>
      <c r="S35" s="50" t="str">
        <f t="shared" si="12"/>
        <v>Feb</v>
      </c>
      <c r="T35" s="71">
        <f>(((Assumptions!$D$27-T22)/2*((Assumptions!$D$27-T22+1))/(Assumptions!$D$27/2*(Assumptions!$D$27+1))))</f>
        <v>0.48798798798798798</v>
      </c>
      <c r="U35" s="71">
        <f>(((Assumptions!$D$27-U22)/2*((Assumptions!$D$27-U22+1))/(Assumptions!$D$27/2*(Assumptions!$D$27+1))))</f>
        <v>0.13663663663663664</v>
      </c>
      <c r="V35" s="71">
        <f>(((Assumptions!$D$27-V22)/2*((Assumptions!$D$27-V22+1))/(Assumptions!$D$27/2*(Assumptions!$D$27+1))))</f>
        <v>1.5015015015015015E-3</v>
      </c>
      <c r="W35" s="71">
        <f>(((Assumptions!$D$27-W22)/2*((Assumptions!$D$27-W22+1))/(Assumptions!$D$27/2*(Assumptions!$D$27+1))))</f>
        <v>0</v>
      </c>
      <c r="X35" s="71">
        <f>(((Assumptions!$D$27-X22)/2*((Assumptions!$D$27-X22+1))/(Assumptions!$D$27/2*(Assumptions!$D$27+1))))</f>
        <v>0</v>
      </c>
      <c r="Y35" s="71">
        <f>(((Assumptions!$D$27-Y22)/2*((Assumptions!$D$27-Y22+1))/(Assumptions!$D$27/2*(Assumptions!$D$27+1))))</f>
        <v>0</v>
      </c>
      <c r="Z35" s="71">
        <f>(((Assumptions!$D$27-Z22)/2*((Assumptions!$D$27-Z22+1))/(Assumptions!$D$27/2*(Assumptions!$D$27+1))))</f>
        <v>0</v>
      </c>
      <c r="AA35" s="71">
        <f>(((Assumptions!$D$27-AA22)/2*((Assumptions!$D$27-AA22+1))/(Assumptions!$D$27/2*(Assumptions!$D$27+1))))</f>
        <v>0</v>
      </c>
      <c r="AB35" s="50" t="str">
        <f t="shared" si="13"/>
        <v>Feb</v>
      </c>
      <c r="AC35" s="71">
        <f>(((Assumptions!$D$27-AC22)/2*((Assumptions!$D$27-AC22+1))/(Assumptions!$D$27/2*(Assumptions!$D$27+1))))</f>
        <v>0.48798798798798798</v>
      </c>
      <c r="AD35" s="71">
        <f>(((Assumptions!$D$27-AD22)/2*((Assumptions!$D$27-AD22+1))/(Assumptions!$D$27/2*(Assumptions!$D$27+1))))</f>
        <v>0.13663663663663664</v>
      </c>
      <c r="AE35" s="71">
        <f>(((Assumptions!$D$27-AE22)/2*((Assumptions!$D$27-AE22+1))/(Assumptions!$D$27/2*(Assumptions!$D$27+1))))</f>
        <v>1.5015015015015015E-3</v>
      </c>
      <c r="AF35" s="71">
        <f>(((Assumptions!$D$27-AF22)/2*((Assumptions!$D$27-AF22+1))/(Assumptions!$D$27/2*(Assumptions!$D$27+1))))</f>
        <v>0</v>
      </c>
      <c r="AG35" s="71">
        <f>(((Assumptions!$D$27-AG22)/2*((Assumptions!$D$27-AG22+1))/(Assumptions!$D$27/2*(Assumptions!$D$27+1))))</f>
        <v>0</v>
      </c>
      <c r="AH35" s="71">
        <f>(((Assumptions!$D$27-AH22)/2*((Assumptions!$D$27-AH22+1))/(Assumptions!$D$27/2*(Assumptions!$D$27+1))))</f>
        <v>0</v>
      </c>
      <c r="AI35" s="71">
        <f>(((Assumptions!$D$27-AI22)/2*((Assumptions!$D$27-AI22+1))/(Assumptions!$D$27/2*(Assumptions!$D$27+1))))</f>
        <v>0</v>
      </c>
      <c r="AJ35" s="71">
        <f>(((Assumptions!$D$27-AJ22)/2*((Assumptions!$D$27-AJ22+1))/(Assumptions!$D$27/2*(Assumptions!$D$27+1))))</f>
        <v>0</v>
      </c>
      <c r="AK35" s="50" t="str">
        <f t="shared" si="14"/>
        <v>Feb</v>
      </c>
      <c r="AL35" s="71">
        <f>(((Assumptions!$D$27-AL22)/2*((Assumptions!$D$27-AL22+1))/(Assumptions!$D$27/2*(Assumptions!$D$27+1))))</f>
        <v>0.48798798798798798</v>
      </c>
      <c r="AM35" s="71">
        <f>(((Assumptions!$D$27-AM22)/2*((Assumptions!$D$27-AM22+1))/(Assumptions!$D$27/2*(Assumptions!$D$27+1))))</f>
        <v>0.13663663663663664</v>
      </c>
      <c r="AN35" s="71">
        <f>(((Assumptions!$D$27-AN22)/2*((Assumptions!$D$27-AN22+1))/(Assumptions!$D$27/2*(Assumptions!$D$27+1))))</f>
        <v>1.5015015015015015E-3</v>
      </c>
      <c r="AO35" s="71">
        <f>(((Assumptions!$D$27-AO22)/2*((Assumptions!$D$27-AO22+1))/(Assumptions!$D$27/2*(Assumptions!$D$27+1))))</f>
        <v>0</v>
      </c>
      <c r="AP35" s="71">
        <f>(((Assumptions!$D$27-AP22)/2*((Assumptions!$D$27-AP22+1))/(Assumptions!$D$27/2*(Assumptions!$D$27+1))))</f>
        <v>0</v>
      </c>
      <c r="AQ35" s="71">
        <f>(((Assumptions!$D$27-AQ22)/2*((Assumptions!$D$27-AQ22+1))/(Assumptions!$D$27/2*(Assumptions!$D$27+1))))</f>
        <v>0</v>
      </c>
      <c r="AR35" s="71">
        <f>(((Assumptions!$D$27-AR22)/2*((Assumptions!$D$27-AR22+1))/(Assumptions!$D$27/2*(Assumptions!$D$27+1))))</f>
        <v>0</v>
      </c>
      <c r="AS35" s="71">
        <f>(((Assumptions!$D$27-AS22)/2*((Assumptions!$D$27-AS22+1))/(Assumptions!$D$27/2*(Assumptions!$D$27+1))))</f>
        <v>0</v>
      </c>
      <c r="AT35" s="50" t="str">
        <f t="shared" si="15"/>
        <v>Feb</v>
      </c>
      <c r="AU35" s="71">
        <f>(((Assumptions!$D$27-AU22)/2*((Assumptions!$D$27-AU22+1))/(Assumptions!$D$27/2*(Assumptions!$D$27+1))))</f>
        <v>0.48798798798798798</v>
      </c>
      <c r="AV35" s="71">
        <f>(((Assumptions!$D$27-AV22)/2*((Assumptions!$D$27-AV22+1))/(Assumptions!$D$27/2*(Assumptions!$D$27+1))))</f>
        <v>0.13663663663663664</v>
      </c>
      <c r="AW35" s="71">
        <f>(((Assumptions!$D$27-AW22)/2*((Assumptions!$D$27-AW22+1))/(Assumptions!$D$27/2*(Assumptions!$D$27+1))))</f>
        <v>1.5015015015015015E-3</v>
      </c>
      <c r="AX35" s="71">
        <f>(((Assumptions!$D$27-AX22)/2*((Assumptions!$D$27-AX22+1))/(Assumptions!$D$27/2*(Assumptions!$D$27+1))))</f>
        <v>0</v>
      </c>
      <c r="AY35" s="71">
        <f>(((Assumptions!$D$27-AY22)/2*((Assumptions!$D$27-AY22+1))/(Assumptions!$D$27/2*(Assumptions!$D$27+1))))</f>
        <v>0</v>
      </c>
      <c r="AZ35" s="71">
        <f>(((Assumptions!$D$27-AZ22)/2*((Assumptions!$D$27-AZ22+1))/(Assumptions!$D$27/2*(Assumptions!$D$27+1))))</f>
        <v>0</v>
      </c>
      <c r="BA35" s="71">
        <f>(((Assumptions!$D$27-BA22)/2*((Assumptions!$D$27-BA22+1))/(Assumptions!$D$27/2*(Assumptions!$D$27+1))))</f>
        <v>0</v>
      </c>
      <c r="BB35" s="71">
        <f>(((Assumptions!$D$27-BB22)/2*((Assumptions!$D$27-BB22+1))/(Assumptions!$D$27/2*(Assumptions!$D$27+1))))</f>
        <v>0</v>
      </c>
      <c r="BC35" s="50" t="str">
        <f t="shared" si="16"/>
        <v>Feb</v>
      </c>
      <c r="BD35" s="71">
        <f>(((Assumptions!$D$27-BD22)/2*((Assumptions!$D$27-BD22+1))/(Assumptions!$D$27/2*(Assumptions!$D$27+1))))</f>
        <v>0.48798798798798798</v>
      </c>
      <c r="BE35" s="71">
        <f>(((Assumptions!$D$27-BE22)/2*((Assumptions!$D$27-BE22+1))/(Assumptions!$D$27/2*(Assumptions!$D$27+1))))</f>
        <v>0.13663663663663664</v>
      </c>
      <c r="BF35" s="71">
        <f>(((Assumptions!$D$27-BF22)/2*((Assumptions!$D$27-BF22+1))/(Assumptions!$D$27/2*(Assumptions!$D$27+1))))</f>
        <v>1.5015015015015015E-3</v>
      </c>
      <c r="BG35" s="71">
        <f>(((Assumptions!$D$27-BG22)/2*((Assumptions!$D$27-BG22+1))/(Assumptions!$D$27/2*(Assumptions!$D$27+1))))</f>
        <v>0</v>
      </c>
      <c r="BH35" s="71">
        <f>(((Assumptions!$D$27-BH22)/2*((Assumptions!$D$27-BH22+1))/(Assumptions!$D$27/2*(Assumptions!$D$27+1))))</f>
        <v>0</v>
      </c>
      <c r="BI35" s="71">
        <f>(((Assumptions!$D$27-BI22)/2*((Assumptions!$D$27-BI22+1))/(Assumptions!$D$27/2*(Assumptions!$D$27+1))))</f>
        <v>0</v>
      </c>
      <c r="BJ35" s="71">
        <f>(((Assumptions!$D$27-BJ22)/2*((Assumptions!$D$27-BJ22+1))/(Assumptions!$D$27/2*(Assumptions!$D$27+1))))</f>
        <v>0</v>
      </c>
      <c r="BK35" s="71">
        <f>(((Assumptions!$D$27-BK22)/2*((Assumptions!$D$27-BK22+1))/(Assumptions!$D$27/2*(Assumptions!$D$27+1))))</f>
        <v>0</v>
      </c>
      <c r="BL35" s="50" t="str">
        <f t="shared" si="17"/>
        <v>Feb</v>
      </c>
      <c r="BM35" s="71">
        <f>(((Assumptions!$D$27-BM22)/2*((Assumptions!$D$27-BM22+1))/(Assumptions!$D$27/2*(Assumptions!$D$27+1))))</f>
        <v>0.48798798798798798</v>
      </c>
      <c r="BN35" s="71">
        <f>(((Assumptions!$D$27-BN22)/2*((Assumptions!$D$27-BN22+1))/(Assumptions!$D$27/2*(Assumptions!$D$27+1))))</f>
        <v>0.13663663663663664</v>
      </c>
      <c r="BO35" s="71">
        <f>(((Assumptions!$D$27-BO22)/2*((Assumptions!$D$27-BO22+1))/(Assumptions!$D$27/2*(Assumptions!$D$27+1))))</f>
        <v>1.5015015015015015E-3</v>
      </c>
      <c r="BP35" s="71">
        <f>(((Assumptions!$D$27-BP22)/2*((Assumptions!$D$27-BP22+1))/(Assumptions!$D$27/2*(Assumptions!$D$27+1))))</f>
        <v>0</v>
      </c>
      <c r="BQ35" s="71">
        <f>(((Assumptions!$D$27-BQ22)/2*((Assumptions!$D$27-BQ22+1))/(Assumptions!$D$27/2*(Assumptions!$D$27+1))))</f>
        <v>0</v>
      </c>
      <c r="BR35" s="71">
        <f>(((Assumptions!$D$27-BR22)/2*((Assumptions!$D$27-BR22+1))/(Assumptions!$D$27/2*(Assumptions!$D$27+1))))</f>
        <v>0</v>
      </c>
      <c r="BS35" s="71">
        <f>(((Assumptions!$D$27-BS22)/2*((Assumptions!$D$27-BS22+1))/(Assumptions!$D$27/2*(Assumptions!$D$27+1))))</f>
        <v>0</v>
      </c>
      <c r="BT35" s="71">
        <f>(((Assumptions!$D$27-BT22)/2*((Assumptions!$D$27-BT22+1))/(Assumptions!$D$27/2*(Assumptions!$D$27+1))))</f>
        <v>0</v>
      </c>
      <c r="BU35" s="50" t="str">
        <f t="shared" si="18"/>
        <v>Feb</v>
      </c>
      <c r="BV35" s="71">
        <f>(((Assumptions!$D$27-BV22)/2*((Assumptions!$D$27-BV22+1))/(Assumptions!$D$27/2*(Assumptions!$D$27+1))))</f>
        <v>0.48798798798798798</v>
      </c>
      <c r="BW35" s="71">
        <f>(((Assumptions!$D$27-BW22)/2*((Assumptions!$D$27-BW22+1))/(Assumptions!$D$27/2*(Assumptions!$D$27+1))))</f>
        <v>0.13663663663663664</v>
      </c>
      <c r="BX35" s="71">
        <f>(((Assumptions!$D$27-BX22)/2*((Assumptions!$D$27-BX22+1))/(Assumptions!$D$27/2*(Assumptions!$D$27+1))))</f>
        <v>1.5015015015015015E-3</v>
      </c>
      <c r="BY35" s="71">
        <f>(((Assumptions!$D$27-BY22)/2*((Assumptions!$D$27-BY22+1))/(Assumptions!$D$27/2*(Assumptions!$D$27+1))))</f>
        <v>0</v>
      </c>
      <c r="BZ35" s="71">
        <f>(((Assumptions!$D$27-BZ22)/2*((Assumptions!$D$27-BZ22+1))/(Assumptions!$D$27/2*(Assumptions!$D$27+1))))</f>
        <v>0</v>
      </c>
      <c r="CA35" s="71">
        <f>(((Assumptions!$D$27-CA22)/2*((Assumptions!$D$27-CA22+1))/(Assumptions!$D$27/2*(Assumptions!$D$27+1))))</f>
        <v>0</v>
      </c>
      <c r="CB35" s="71">
        <f>(((Assumptions!$D$27-CB22)/2*((Assumptions!$D$27-CB22+1))/(Assumptions!$D$27/2*(Assumptions!$D$27+1))))</f>
        <v>0</v>
      </c>
      <c r="CC35" s="71">
        <f>(((Assumptions!$D$27-CC22)/2*((Assumptions!$D$27-CC22+1))/(Assumptions!$D$27/2*(Assumptions!$D$27+1))))</f>
        <v>0</v>
      </c>
      <c r="CD35" s="50" t="str">
        <f t="shared" si="19"/>
        <v>Feb</v>
      </c>
      <c r="CE35" s="71">
        <f>(((Assumptions!$D$27-CE22)/2*((Assumptions!$D$27-CE22+1))/(Assumptions!$D$27/2*(Assumptions!$D$27+1))))</f>
        <v>0.48798798798798798</v>
      </c>
      <c r="CF35" s="71">
        <f>(((Assumptions!$D$27-CF22)/2*((Assumptions!$D$27-CF22+1))/(Assumptions!$D$27/2*(Assumptions!$D$27+1))))</f>
        <v>0.13663663663663664</v>
      </c>
      <c r="CG35" s="71">
        <f>(((Assumptions!$D$27-CG22)/2*((Assumptions!$D$27-CG22+1))/(Assumptions!$D$27/2*(Assumptions!$D$27+1))))</f>
        <v>1.5015015015015015E-3</v>
      </c>
      <c r="CH35" s="71">
        <f>(((Assumptions!$D$27-CH22)/2*((Assumptions!$D$27-CH22+1))/(Assumptions!$D$27/2*(Assumptions!$D$27+1))))</f>
        <v>0</v>
      </c>
      <c r="CI35" s="71">
        <f>(((Assumptions!$D$27-CI22)/2*((Assumptions!$D$27-CI22+1))/(Assumptions!$D$27/2*(Assumptions!$D$27+1))))</f>
        <v>0</v>
      </c>
      <c r="CJ35" s="71">
        <f>(((Assumptions!$D$27-CJ22)/2*((Assumptions!$D$27-CJ22+1))/(Assumptions!$D$27/2*(Assumptions!$D$27+1))))</f>
        <v>0</v>
      </c>
      <c r="CK35" s="71">
        <f>(((Assumptions!$D$27-CK22)/2*((Assumptions!$D$27-CK22+1))/(Assumptions!$D$27/2*(Assumptions!$D$27+1))))</f>
        <v>0</v>
      </c>
      <c r="CL35" s="71">
        <f>(((Assumptions!$D$27-CL22)/2*((Assumptions!$D$27-CL22+1))/(Assumptions!$D$27/2*(Assumptions!$D$27+1))))</f>
        <v>0</v>
      </c>
    </row>
    <row r="36" spans="1:90" ht="13.7" customHeight="1">
      <c r="A36" s="50" t="str">
        <f t="shared" si="10"/>
        <v>Mar</v>
      </c>
      <c r="B36" s="70">
        <f>(((Assumptions!$D$27-B23)/2*((Assumptions!$D$27-B23+1))/(Assumptions!$D$27/2*(Assumptions!$D$27+1))))</f>
        <v>0.52702702702702697</v>
      </c>
      <c r="C36" s="70">
        <f>(((Assumptions!$D$27-C23)/2*((Assumptions!$D$27-C23+1))/(Assumptions!$D$27/2*(Assumptions!$D$27+1))))</f>
        <v>0.15765765765765766</v>
      </c>
      <c r="D36" s="70">
        <f>(((Assumptions!$D$27-D23)/2*((Assumptions!$D$27-D23+1))/(Assumptions!$D$27/2*(Assumptions!$D$27+1))))</f>
        <v>4.5045045045045045E-3</v>
      </c>
      <c r="E36" s="70">
        <f>(((Assumptions!$D$27-E23)/2*((Assumptions!$D$27-E23+1))/(Assumptions!$D$27/2*(Assumptions!$D$27+1))))</f>
        <v>0</v>
      </c>
      <c r="F36" s="70">
        <f>(((Assumptions!$D$27-F23)/2*((Assumptions!$D$27-F23+1))/(Assumptions!$D$27/2*(Assumptions!$D$27+1))))</f>
        <v>0</v>
      </c>
      <c r="G36" s="70">
        <f>(((Assumptions!$D$27-G23)/2*((Assumptions!$D$27-G23+1))/(Assumptions!$D$27/2*(Assumptions!$D$27+1))))</f>
        <v>0</v>
      </c>
      <c r="H36" s="70">
        <f>(((Assumptions!$D$27-H23)/2*((Assumptions!$D$27-H23+1))/(Assumptions!$D$27/2*(Assumptions!$D$27+1))))</f>
        <v>0</v>
      </c>
      <c r="I36" s="70">
        <f>(((Assumptions!$D$27-I23)/2*((Assumptions!$D$27-I23+1))/(Assumptions!$D$27/2*(Assumptions!$D$27+1))))</f>
        <v>0</v>
      </c>
      <c r="J36" s="68" t="str">
        <f t="shared" si="11"/>
        <v>Mar</v>
      </c>
      <c r="K36" s="70">
        <f>(((Assumptions!$D$27-K23)/2*((Assumptions!$D$27-K23+1))/(Assumptions!$D$27/2*(Assumptions!$D$27+1))))</f>
        <v>0.52702702702702697</v>
      </c>
      <c r="L36" s="71">
        <f>(((Assumptions!$D$27-L23)/2*((Assumptions!$D$27-L23+1))/(Assumptions!$D$27/2*(Assumptions!$D$27+1))))</f>
        <v>0.15765765765765766</v>
      </c>
      <c r="M36" s="71">
        <f>(((Assumptions!$D$27-M23)/2*((Assumptions!$D$27-M23+1))/(Assumptions!$D$27/2*(Assumptions!$D$27+1))))</f>
        <v>4.5045045045045045E-3</v>
      </c>
      <c r="N36" s="71">
        <f>(((Assumptions!$D$27-N23)/2*((Assumptions!$D$27-N23+1))/(Assumptions!$D$27/2*(Assumptions!$D$27+1))))</f>
        <v>0</v>
      </c>
      <c r="O36" s="71">
        <f>(((Assumptions!$D$27-O23)/2*((Assumptions!$D$27-O23+1))/(Assumptions!$D$27/2*(Assumptions!$D$27+1))))</f>
        <v>0</v>
      </c>
      <c r="P36" s="71">
        <f>(((Assumptions!$D$27-P23)/2*((Assumptions!$D$27-P23+1))/(Assumptions!$D$27/2*(Assumptions!$D$27+1))))</f>
        <v>0</v>
      </c>
      <c r="Q36" s="71">
        <f>(((Assumptions!$D$27-Q23)/2*((Assumptions!$D$27-Q23+1))/(Assumptions!$D$27/2*(Assumptions!$D$27+1))))</f>
        <v>0</v>
      </c>
      <c r="R36" s="71">
        <f>(((Assumptions!$D$27-R23)/2*((Assumptions!$D$27-R23+1))/(Assumptions!$D$27/2*(Assumptions!$D$27+1))))</f>
        <v>0</v>
      </c>
      <c r="S36" s="50" t="str">
        <f t="shared" si="12"/>
        <v>Mar</v>
      </c>
      <c r="T36" s="71">
        <f>(((Assumptions!$D$27-T23)/2*((Assumptions!$D$27-T23+1))/(Assumptions!$D$27/2*(Assumptions!$D$27+1))))</f>
        <v>0.52702702702702697</v>
      </c>
      <c r="U36" s="71">
        <f>(((Assumptions!$D$27-U23)/2*((Assumptions!$D$27-U23+1))/(Assumptions!$D$27/2*(Assumptions!$D$27+1))))</f>
        <v>0.15765765765765766</v>
      </c>
      <c r="V36" s="71">
        <f>(((Assumptions!$D$27-V23)/2*((Assumptions!$D$27-V23+1))/(Assumptions!$D$27/2*(Assumptions!$D$27+1))))</f>
        <v>4.5045045045045045E-3</v>
      </c>
      <c r="W36" s="71">
        <f>(((Assumptions!$D$27-W23)/2*((Assumptions!$D$27-W23+1))/(Assumptions!$D$27/2*(Assumptions!$D$27+1))))</f>
        <v>0</v>
      </c>
      <c r="X36" s="71">
        <f>(((Assumptions!$D$27-X23)/2*((Assumptions!$D$27-X23+1))/(Assumptions!$D$27/2*(Assumptions!$D$27+1))))</f>
        <v>0</v>
      </c>
      <c r="Y36" s="71">
        <f>(((Assumptions!$D$27-Y23)/2*((Assumptions!$D$27-Y23+1))/(Assumptions!$D$27/2*(Assumptions!$D$27+1))))</f>
        <v>0</v>
      </c>
      <c r="Z36" s="71">
        <f>(((Assumptions!$D$27-Z23)/2*((Assumptions!$D$27-Z23+1))/(Assumptions!$D$27/2*(Assumptions!$D$27+1))))</f>
        <v>0</v>
      </c>
      <c r="AA36" s="71">
        <f>(((Assumptions!$D$27-AA23)/2*((Assumptions!$D$27-AA23+1))/(Assumptions!$D$27/2*(Assumptions!$D$27+1))))</f>
        <v>0</v>
      </c>
      <c r="AB36" s="50" t="str">
        <f t="shared" si="13"/>
        <v>Mar</v>
      </c>
      <c r="AC36" s="71">
        <f>(((Assumptions!$D$27-AC23)/2*((Assumptions!$D$27-AC23+1))/(Assumptions!$D$27/2*(Assumptions!$D$27+1))))</f>
        <v>0.52702702702702697</v>
      </c>
      <c r="AD36" s="71">
        <f>(((Assumptions!$D$27-AD23)/2*((Assumptions!$D$27-AD23+1))/(Assumptions!$D$27/2*(Assumptions!$D$27+1))))</f>
        <v>0.15765765765765766</v>
      </c>
      <c r="AE36" s="71">
        <f>(((Assumptions!$D$27-AE23)/2*((Assumptions!$D$27-AE23+1))/(Assumptions!$D$27/2*(Assumptions!$D$27+1))))</f>
        <v>4.5045045045045045E-3</v>
      </c>
      <c r="AF36" s="71">
        <f>(((Assumptions!$D$27-AF23)/2*((Assumptions!$D$27-AF23+1))/(Assumptions!$D$27/2*(Assumptions!$D$27+1))))</f>
        <v>0</v>
      </c>
      <c r="AG36" s="71">
        <f>(((Assumptions!$D$27-AG23)/2*((Assumptions!$D$27-AG23+1))/(Assumptions!$D$27/2*(Assumptions!$D$27+1))))</f>
        <v>0</v>
      </c>
      <c r="AH36" s="71">
        <f>(((Assumptions!$D$27-AH23)/2*((Assumptions!$D$27-AH23+1))/(Assumptions!$D$27/2*(Assumptions!$D$27+1))))</f>
        <v>0</v>
      </c>
      <c r="AI36" s="71">
        <f>(((Assumptions!$D$27-AI23)/2*((Assumptions!$D$27-AI23+1))/(Assumptions!$D$27/2*(Assumptions!$D$27+1))))</f>
        <v>0</v>
      </c>
      <c r="AJ36" s="71">
        <f>(((Assumptions!$D$27-AJ23)/2*((Assumptions!$D$27-AJ23+1))/(Assumptions!$D$27/2*(Assumptions!$D$27+1))))</f>
        <v>0</v>
      </c>
      <c r="AK36" s="50" t="str">
        <f t="shared" si="14"/>
        <v>Mar</v>
      </c>
      <c r="AL36" s="71">
        <f>(((Assumptions!$D$27-AL23)/2*((Assumptions!$D$27-AL23+1))/(Assumptions!$D$27/2*(Assumptions!$D$27+1))))</f>
        <v>0.52702702702702697</v>
      </c>
      <c r="AM36" s="71">
        <f>(((Assumptions!$D$27-AM23)/2*((Assumptions!$D$27-AM23+1))/(Assumptions!$D$27/2*(Assumptions!$D$27+1))))</f>
        <v>0.15765765765765766</v>
      </c>
      <c r="AN36" s="71">
        <f>(((Assumptions!$D$27-AN23)/2*((Assumptions!$D$27-AN23+1))/(Assumptions!$D$27/2*(Assumptions!$D$27+1))))</f>
        <v>4.5045045045045045E-3</v>
      </c>
      <c r="AO36" s="71">
        <f>(((Assumptions!$D$27-AO23)/2*((Assumptions!$D$27-AO23+1))/(Assumptions!$D$27/2*(Assumptions!$D$27+1))))</f>
        <v>0</v>
      </c>
      <c r="AP36" s="71">
        <f>(((Assumptions!$D$27-AP23)/2*((Assumptions!$D$27-AP23+1))/(Assumptions!$D$27/2*(Assumptions!$D$27+1))))</f>
        <v>0</v>
      </c>
      <c r="AQ36" s="71">
        <f>(((Assumptions!$D$27-AQ23)/2*((Assumptions!$D$27-AQ23+1))/(Assumptions!$D$27/2*(Assumptions!$D$27+1))))</f>
        <v>0</v>
      </c>
      <c r="AR36" s="71">
        <f>(((Assumptions!$D$27-AR23)/2*((Assumptions!$D$27-AR23+1))/(Assumptions!$D$27/2*(Assumptions!$D$27+1))))</f>
        <v>0</v>
      </c>
      <c r="AS36" s="71">
        <f>(((Assumptions!$D$27-AS23)/2*((Assumptions!$D$27-AS23+1))/(Assumptions!$D$27/2*(Assumptions!$D$27+1))))</f>
        <v>0</v>
      </c>
      <c r="AT36" s="50" t="str">
        <f t="shared" si="15"/>
        <v>Mar</v>
      </c>
      <c r="AU36" s="71">
        <f>(((Assumptions!$D$27-AU23)/2*((Assumptions!$D$27-AU23+1))/(Assumptions!$D$27/2*(Assumptions!$D$27+1))))</f>
        <v>0.52702702702702697</v>
      </c>
      <c r="AV36" s="71">
        <f>(((Assumptions!$D$27-AV23)/2*((Assumptions!$D$27-AV23+1))/(Assumptions!$D$27/2*(Assumptions!$D$27+1))))</f>
        <v>0.15765765765765766</v>
      </c>
      <c r="AW36" s="71">
        <f>(((Assumptions!$D$27-AW23)/2*((Assumptions!$D$27-AW23+1))/(Assumptions!$D$27/2*(Assumptions!$D$27+1))))</f>
        <v>4.5045045045045045E-3</v>
      </c>
      <c r="AX36" s="71">
        <f>(((Assumptions!$D$27-AX23)/2*((Assumptions!$D$27-AX23+1))/(Assumptions!$D$27/2*(Assumptions!$D$27+1))))</f>
        <v>0</v>
      </c>
      <c r="AY36" s="71">
        <f>(((Assumptions!$D$27-AY23)/2*((Assumptions!$D$27-AY23+1))/(Assumptions!$D$27/2*(Assumptions!$D$27+1))))</f>
        <v>0</v>
      </c>
      <c r="AZ36" s="71">
        <f>(((Assumptions!$D$27-AZ23)/2*((Assumptions!$D$27-AZ23+1))/(Assumptions!$D$27/2*(Assumptions!$D$27+1))))</f>
        <v>0</v>
      </c>
      <c r="BA36" s="71">
        <f>(((Assumptions!$D$27-BA23)/2*((Assumptions!$D$27-BA23+1))/(Assumptions!$D$27/2*(Assumptions!$D$27+1))))</f>
        <v>0</v>
      </c>
      <c r="BB36" s="71">
        <f>(((Assumptions!$D$27-BB23)/2*((Assumptions!$D$27-BB23+1))/(Assumptions!$D$27/2*(Assumptions!$D$27+1))))</f>
        <v>0</v>
      </c>
      <c r="BC36" s="50" t="str">
        <f t="shared" si="16"/>
        <v>Mar</v>
      </c>
      <c r="BD36" s="71">
        <f>(((Assumptions!$D$27-BD23)/2*((Assumptions!$D$27-BD23+1))/(Assumptions!$D$27/2*(Assumptions!$D$27+1))))</f>
        <v>0.52702702702702697</v>
      </c>
      <c r="BE36" s="71">
        <f>(((Assumptions!$D$27-BE23)/2*((Assumptions!$D$27-BE23+1))/(Assumptions!$D$27/2*(Assumptions!$D$27+1))))</f>
        <v>0.15765765765765766</v>
      </c>
      <c r="BF36" s="71">
        <f>(((Assumptions!$D$27-BF23)/2*((Assumptions!$D$27-BF23+1))/(Assumptions!$D$27/2*(Assumptions!$D$27+1))))</f>
        <v>4.5045045045045045E-3</v>
      </c>
      <c r="BG36" s="71">
        <f>(((Assumptions!$D$27-BG23)/2*((Assumptions!$D$27-BG23+1))/(Assumptions!$D$27/2*(Assumptions!$D$27+1))))</f>
        <v>0</v>
      </c>
      <c r="BH36" s="71">
        <f>(((Assumptions!$D$27-BH23)/2*((Assumptions!$D$27-BH23+1))/(Assumptions!$D$27/2*(Assumptions!$D$27+1))))</f>
        <v>0</v>
      </c>
      <c r="BI36" s="71">
        <f>(((Assumptions!$D$27-BI23)/2*((Assumptions!$D$27-BI23+1))/(Assumptions!$D$27/2*(Assumptions!$D$27+1))))</f>
        <v>0</v>
      </c>
      <c r="BJ36" s="71">
        <f>(((Assumptions!$D$27-BJ23)/2*((Assumptions!$D$27-BJ23+1))/(Assumptions!$D$27/2*(Assumptions!$D$27+1))))</f>
        <v>0</v>
      </c>
      <c r="BK36" s="71">
        <f>(((Assumptions!$D$27-BK23)/2*((Assumptions!$D$27-BK23+1))/(Assumptions!$D$27/2*(Assumptions!$D$27+1))))</f>
        <v>0</v>
      </c>
      <c r="BL36" s="50" t="str">
        <f t="shared" si="17"/>
        <v>Mar</v>
      </c>
      <c r="BM36" s="71">
        <f>(((Assumptions!$D$27-BM23)/2*((Assumptions!$D$27-BM23+1))/(Assumptions!$D$27/2*(Assumptions!$D$27+1))))</f>
        <v>0.52702702702702697</v>
      </c>
      <c r="BN36" s="71">
        <f>(((Assumptions!$D$27-BN23)/2*((Assumptions!$D$27-BN23+1))/(Assumptions!$D$27/2*(Assumptions!$D$27+1))))</f>
        <v>0.15765765765765766</v>
      </c>
      <c r="BO36" s="71">
        <f>(((Assumptions!$D$27-BO23)/2*((Assumptions!$D$27-BO23+1))/(Assumptions!$D$27/2*(Assumptions!$D$27+1))))</f>
        <v>4.5045045045045045E-3</v>
      </c>
      <c r="BP36" s="71">
        <f>(((Assumptions!$D$27-BP23)/2*((Assumptions!$D$27-BP23+1))/(Assumptions!$D$27/2*(Assumptions!$D$27+1))))</f>
        <v>0</v>
      </c>
      <c r="BQ36" s="71">
        <f>(((Assumptions!$D$27-BQ23)/2*((Assumptions!$D$27-BQ23+1))/(Assumptions!$D$27/2*(Assumptions!$D$27+1))))</f>
        <v>0</v>
      </c>
      <c r="BR36" s="71">
        <f>(((Assumptions!$D$27-BR23)/2*((Assumptions!$D$27-BR23+1))/(Assumptions!$D$27/2*(Assumptions!$D$27+1))))</f>
        <v>0</v>
      </c>
      <c r="BS36" s="71">
        <f>(((Assumptions!$D$27-BS23)/2*((Assumptions!$D$27-BS23+1))/(Assumptions!$D$27/2*(Assumptions!$D$27+1))))</f>
        <v>0</v>
      </c>
      <c r="BT36" s="71">
        <f>(((Assumptions!$D$27-BT23)/2*((Assumptions!$D$27-BT23+1))/(Assumptions!$D$27/2*(Assumptions!$D$27+1))))</f>
        <v>0</v>
      </c>
      <c r="BU36" s="50" t="str">
        <f t="shared" si="18"/>
        <v>Mar</v>
      </c>
      <c r="BV36" s="71">
        <f>(((Assumptions!$D$27-BV23)/2*((Assumptions!$D$27-BV23+1))/(Assumptions!$D$27/2*(Assumptions!$D$27+1))))</f>
        <v>0.52702702702702697</v>
      </c>
      <c r="BW36" s="71">
        <f>(((Assumptions!$D$27-BW23)/2*((Assumptions!$D$27-BW23+1))/(Assumptions!$D$27/2*(Assumptions!$D$27+1))))</f>
        <v>0.15765765765765766</v>
      </c>
      <c r="BX36" s="71">
        <f>(((Assumptions!$D$27-BX23)/2*((Assumptions!$D$27-BX23+1))/(Assumptions!$D$27/2*(Assumptions!$D$27+1))))</f>
        <v>4.5045045045045045E-3</v>
      </c>
      <c r="BY36" s="71">
        <f>(((Assumptions!$D$27-BY23)/2*((Assumptions!$D$27-BY23+1))/(Assumptions!$D$27/2*(Assumptions!$D$27+1))))</f>
        <v>0</v>
      </c>
      <c r="BZ36" s="71">
        <f>(((Assumptions!$D$27-BZ23)/2*((Assumptions!$D$27-BZ23+1))/(Assumptions!$D$27/2*(Assumptions!$D$27+1))))</f>
        <v>0</v>
      </c>
      <c r="CA36" s="71">
        <f>(((Assumptions!$D$27-CA23)/2*((Assumptions!$D$27-CA23+1))/(Assumptions!$D$27/2*(Assumptions!$D$27+1))))</f>
        <v>0</v>
      </c>
      <c r="CB36" s="71">
        <f>(((Assumptions!$D$27-CB23)/2*((Assumptions!$D$27-CB23+1))/(Assumptions!$D$27/2*(Assumptions!$D$27+1))))</f>
        <v>0</v>
      </c>
      <c r="CC36" s="71">
        <f>(((Assumptions!$D$27-CC23)/2*((Assumptions!$D$27-CC23+1))/(Assumptions!$D$27/2*(Assumptions!$D$27+1))))</f>
        <v>0</v>
      </c>
      <c r="CD36" s="50" t="str">
        <f t="shared" si="19"/>
        <v>Mar</v>
      </c>
      <c r="CE36" s="71">
        <f>(((Assumptions!$D$27-CE23)/2*((Assumptions!$D$27-CE23+1))/(Assumptions!$D$27/2*(Assumptions!$D$27+1))))</f>
        <v>0.52702702702702697</v>
      </c>
      <c r="CF36" s="71">
        <f>(((Assumptions!$D$27-CF23)/2*((Assumptions!$D$27-CF23+1))/(Assumptions!$D$27/2*(Assumptions!$D$27+1))))</f>
        <v>0.15765765765765766</v>
      </c>
      <c r="CG36" s="71">
        <f>(((Assumptions!$D$27-CG23)/2*((Assumptions!$D$27-CG23+1))/(Assumptions!$D$27/2*(Assumptions!$D$27+1))))</f>
        <v>4.5045045045045045E-3</v>
      </c>
      <c r="CH36" s="71">
        <f>(((Assumptions!$D$27-CH23)/2*((Assumptions!$D$27-CH23+1))/(Assumptions!$D$27/2*(Assumptions!$D$27+1))))</f>
        <v>0</v>
      </c>
      <c r="CI36" s="71">
        <f>(((Assumptions!$D$27-CI23)/2*((Assumptions!$D$27-CI23+1))/(Assumptions!$D$27/2*(Assumptions!$D$27+1))))</f>
        <v>0</v>
      </c>
      <c r="CJ36" s="71">
        <f>(((Assumptions!$D$27-CJ23)/2*((Assumptions!$D$27-CJ23+1))/(Assumptions!$D$27/2*(Assumptions!$D$27+1))))</f>
        <v>0</v>
      </c>
      <c r="CK36" s="71">
        <f>(((Assumptions!$D$27-CK23)/2*((Assumptions!$D$27-CK23+1))/(Assumptions!$D$27/2*(Assumptions!$D$27+1))))</f>
        <v>0</v>
      </c>
      <c r="CL36" s="71">
        <f>(((Assumptions!$D$27-CL23)/2*((Assumptions!$D$27-CL23+1))/(Assumptions!$D$27/2*(Assumptions!$D$27+1))))</f>
        <v>0</v>
      </c>
    </row>
    <row r="37" spans="1:90" ht="13.7" customHeight="1">
      <c r="A37" s="50" t="str">
        <f t="shared" si="10"/>
        <v>Apr</v>
      </c>
      <c r="B37" s="70">
        <f>(((Assumptions!$D$27-B24)/2*((Assumptions!$D$27-B24+1))/(Assumptions!$D$27/2*(Assumptions!$D$27+1))))</f>
        <v>0.56756756756756754</v>
      </c>
      <c r="C37" s="70">
        <f>(((Assumptions!$D$27-C24)/2*((Assumptions!$D$27-C24+1))/(Assumptions!$D$27/2*(Assumptions!$D$27+1))))</f>
        <v>0.18018018018018017</v>
      </c>
      <c r="D37" s="70">
        <f>(((Assumptions!$D$27-D24)/2*((Assumptions!$D$27-D24+1))/(Assumptions!$D$27/2*(Assumptions!$D$27+1))))</f>
        <v>9.0090090090090089E-3</v>
      </c>
      <c r="E37" s="70">
        <f>(((Assumptions!$D$27-E24)/2*((Assumptions!$D$27-E24+1))/(Assumptions!$D$27/2*(Assumptions!$D$27+1))))</f>
        <v>0</v>
      </c>
      <c r="F37" s="70">
        <f>(((Assumptions!$D$27-F24)/2*((Assumptions!$D$27-F24+1))/(Assumptions!$D$27/2*(Assumptions!$D$27+1))))</f>
        <v>0</v>
      </c>
      <c r="G37" s="70">
        <f>(((Assumptions!$D$27-G24)/2*((Assumptions!$D$27-G24+1))/(Assumptions!$D$27/2*(Assumptions!$D$27+1))))</f>
        <v>0</v>
      </c>
      <c r="H37" s="70">
        <f>(((Assumptions!$D$27-H24)/2*((Assumptions!$D$27-H24+1))/(Assumptions!$D$27/2*(Assumptions!$D$27+1))))</f>
        <v>0</v>
      </c>
      <c r="I37" s="70">
        <f>(((Assumptions!$D$27-I24)/2*((Assumptions!$D$27-I24+1))/(Assumptions!$D$27/2*(Assumptions!$D$27+1))))</f>
        <v>0</v>
      </c>
      <c r="J37" s="68" t="str">
        <f t="shared" si="11"/>
        <v>Apr</v>
      </c>
      <c r="K37" s="70">
        <f>(((Assumptions!$D$27-K24)/2*((Assumptions!$D$27-K24+1))/(Assumptions!$D$27/2*(Assumptions!$D$27+1))))</f>
        <v>0.56756756756756754</v>
      </c>
      <c r="L37" s="71">
        <f>(((Assumptions!$D$27-L24)/2*((Assumptions!$D$27-L24+1))/(Assumptions!$D$27/2*(Assumptions!$D$27+1))))</f>
        <v>0.18018018018018017</v>
      </c>
      <c r="M37" s="71">
        <f>(((Assumptions!$D$27-M24)/2*((Assumptions!$D$27-M24+1))/(Assumptions!$D$27/2*(Assumptions!$D$27+1))))</f>
        <v>9.0090090090090089E-3</v>
      </c>
      <c r="N37" s="71">
        <f>(((Assumptions!$D$27-N24)/2*((Assumptions!$D$27-N24+1))/(Assumptions!$D$27/2*(Assumptions!$D$27+1))))</f>
        <v>0</v>
      </c>
      <c r="O37" s="71">
        <f>(((Assumptions!$D$27-O24)/2*((Assumptions!$D$27-O24+1))/(Assumptions!$D$27/2*(Assumptions!$D$27+1))))</f>
        <v>0</v>
      </c>
      <c r="P37" s="71">
        <f>(((Assumptions!$D$27-P24)/2*((Assumptions!$D$27-P24+1))/(Assumptions!$D$27/2*(Assumptions!$D$27+1))))</f>
        <v>0</v>
      </c>
      <c r="Q37" s="71">
        <f>(((Assumptions!$D$27-Q24)/2*((Assumptions!$D$27-Q24+1))/(Assumptions!$D$27/2*(Assumptions!$D$27+1))))</f>
        <v>0</v>
      </c>
      <c r="R37" s="71">
        <f>(((Assumptions!$D$27-R24)/2*((Assumptions!$D$27-R24+1))/(Assumptions!$D$27/2*(Assumptions!$D$27+1))))</f>
        <v>0</v>
      </c>
      <c r="S37" s="50" t="str">
        <f t="shared" si="12"/>
        <v>Apr</v>
      </c>
      <c r="T37" s="71">
        <f>(((Assumptions!$D$27-T24)/2*((Assumptions!$D$27-T24+1))/(Assumptions!$D$27/2*(Assumptions!$D$27+1))))</f>
        <v>0.56756756756756754</v>
      </c>
      <c r="U37" s="71">
        <f>(((Assumptions!$D$27-U24)/2*((Assumptions!$D$27-U24+1))/(Assumptions!$D$27/2*(Assumptions!$D$27+1))))</f>
        <v>0.18018018018018017</v>
      </c>
      <c r="V37" s="71">
        <f>(((Assumptions!$D$27-V24)/2*((Assumptions!$D$27-V24+1))/(Assumptions!$D$27/2*(Assumptions!$D$27+1))))</f>
        <v>9.0090090090090089E-3</v>
      </c>
      <c r="W37" s="71">
        <f>(((Assumptions!$D$27-W24)/2*((Assumptions!$D$27-W24+1))/(Assumptions!$D$27/2*(Assumptions!$D$27+1))))</f>
        <v>0</v>
      </c>
      <c r="X37" s="71">
        <f>(((Assumptions!$D$27-X24)/2*((Assumptions!$D$27-X24+1))/(Assumptions!$D$27/2*(Assumptions!$D$27+1))))</f>
        <v>0</v>
      </c>
      <c r="Y37" s="71">
        <f>(((Assumptions!$D$27-Y24)/2*((Assumptions!$D$27-Y24+1))/(Assumptions!$D$27/2*(Assumptions!$D$27+1))))</f>
        <v>0</v>
      </c>
      <c r="Z37" s="71">
        <f>(((Assumptions!$D$27-Z24)/2*((Assumptions!$D$27-Z24+1))/(Assumptions!$D$27/2*(Assumptions!$D$27+1))))</f>
        <v>0</v>
      </c>
      <c r="AA37" s="71">
        <f>(((Assumptions!$D$27-AA24)/2*((Assumptions!$D$27-AA24+1))/(Assumptions!$D$27/2*(Assumptions!$D$27+1))))</f>
        <v>0</v>
      </c>
      <c r="AB37" s="50" t="str">
        <f t="shared" si="13"/>
        <v>Apr</v>
      </c>
      <c r="AC37" s="71">
        <f>(((Assumptions!$D$27-AC24)/2*((Assumptions!$D$27-AC24+1))/(Assumptions!$D$27/2*(Assumptions!$D$27+1))))</f>
        <v>0.56756756756756754</v>
      </c>
      <c r="AD37" s="71">
        <f>(((Assumptions!$D$27-AD24)/2*((Assumptions!$D$27-AD24+1))/(Assumptions!$D$27/2*(Assumptions!$D$27+1))))</f>
        <v>0.18018018018018017</v>
      </c>
      <c r="AE37" s="71">
        <f>(((Assumptions!$D$27-AE24)/2*((Assumptions!$D$27-AE24+1))/(Assumptions!$D$27/2*(Assumptions!$D$27+1))))</f>
        <v>9.0090090090090089E-3</v>
      </c>
      <c r="AF37" s="71">
        <f>(((Assumptions!$D$27-AF24)/2*((Assumptions!$D$27-AF24+1))/(Assumptions!$D$27/2*(Assumptions!$D$27+1))))</f>
        <v>0</v>
      </c>
      <c r="AG37" s="71">
        <f>(((Assumptions!$D$27-AG24)/2*((Assumptions!$D$27-AG24+1))/(Assumptions!$D$27/2*(Assumptions!$D$27+1))))</f>
        <v>0</v>
      </c>
      <c r="AH37" s="71">
        <f>(((Assumptions!$D$27-AH24)/2*((Assumptions!$D$27-AH24+1))/(Assumptions!$D$27/2*(Assumptions!$D$27+1))))</f>
        <v>0</v>
      </c>
      <c r="AI37" s="71">
        <f>(((Assumptions!$D$27-AI24)/2*((Assumptions!$D$27-AI24+1))/(Assumptions!$D$27/2*(Assumptions!$D$27+1))))</f>
        <v>0</v>
      </c>
      <c r="AJ37" s="71">
        <f>(((Assumptions!$D$27-AJ24)/2*((Assumptions!$D$27-AJ24+1))/(Assumptions!$D$27/2*(Assumptions!$D$27+1))))</f>
        <v>0</v>
      </c>
      <c r="AK37" s="50" t="str">
        <f t="shared" si="14"/>
        <v>Apr</v>
      </c>
      <c r="AL37" s="71">
        <f>(((Assumptions!$D$27-AL24)/2*((Assumptions!$D$27-AL24+1))/(Assumptions!$D$27/2*(Assumptions!$D$27+1))))</f>
        <v>0.56756756756756754</v>
      </c>
      <c r="AM37" s="71">
        <f>(((Assumptions!$D$27-AM24)/2*((Assumptions!$D$27-AM24+1))/(Assumptions!$D$27/2*(Assumptions!$D$27+1))))</f>
        <v>0.18018018018018017</v>
      </c>
      <c r="AN37" s="71">
        <f>(((Assumptions!$D$27-AN24)/2*((Assumptions!$D$27-AN24+1))/(Assumptions!$D$27/2*(Assumptions!$D$27+1))))</f>
        <v>9.0090090090090089E-3</v>
      </c>
      <c r="AO37" s="71">
        <f>(((Assumptions!$D$27-AO24)/2*((Assumptions!$D$27-AO24+1))/(Assumptions!$D$27/2*(Assumptions!$D$27+1))))</f>
        <v>0</v>
      </c>
      <c r="AP37" s="71">
        <f>(((Assumptions!$D$27-AP24)/2*((Assumptions!$D$27-AP24+1))/(Assumptions!$D$27/2*(Assumptions!$D$27+1))))</f>
        <v>0</v>
      </c>
      <c r="AQ37" s="71">
        <f>(((Assumptions!$D$27-AQ24)/2*((Assumptions!$D$27-AQ24+1))/(Assumptions!$D$27/2*(Assumptions!$D$27+1))))</f>
        <v>0</v>
      </c>
      <c r="AR37" s="71">
        <f>(((Assumptions!$D$27-AR24)/2*((Assumptions!$D$27-AR24+1))/(Assumptions!$D$27/2*(Assumptions!$D$27+1))))</f>
        <v>0</v>
      </c>
      <c r="AS37" s="71">
        <f>(((Assumptions!$D$27-AS24)/2*((Assumptions!$D$27-AS24+1))/(Assumptions!$D$27/2*(Assumptions!$D$27+1))))</f>
        <v>0</v>
      </c>
      <c r="AT37" s="50" t="str">
        <f t="shared" si="15"/>
        <v>Apr</v>
      </c>
      <c r="AU37" s="71">
        <f>(((Assumptions!$D$27-AU24)/2*((Assumptions!$D$27-AU24+1))/(Assumptions!$D$27/2*(Assumptions!$D$27+1))))</f>
        <v>0.56756756756756754</v>
      </c>
      <c r="AV37" s="71">
        <f>(((Assumptions!$D$27-AV24)/2*((Assumptions!$D$27-AV24+1))/(Assumptions!$D$27/2*(Assumptions!$D$27+1))))</f>
        <v>0.18018018018018017</v>
      </c>
      <c r="AW37" s="71">
        <f>(((Assumptions!$D$27-AW24)/2*((Assumptions!$D$27-AW24+1))/(Assumptions!$D$27/2*(Assumptions!$D$27+1))))</f>
        <v>9.0090090090090089E-3</v>
      </c>
      <c r="AX37" s="71">
        <f>(((Assumptions!$D$27-AX24)/2*((Assumptions!$D$27-AX24+1))/(Assumptions!$D$27/2*(Assumptions!$D$27+1))))</f>
        <v>0</v>
      </c>
      <c r="AY37" s="71">
        <f>(((Assumptions!$D$27-AY24)/2*((Assumptions!$D$27-AY24+1))/(Assumptions!$D$27/2*(Assumptions!$D$27+1))))</f>
        <v>0</v>
      </c>
      <c r="AZ37" s="71">
        <f>(((Assumptions!$D$27-AZ24)/2*((Assumptions!$D$27-AZ24+1))/(Assumptions!$D$27/2*(Assumptions!$D$27+1))))</f>
        <v>0</v>
      </c>
      <c r="BA37" s="71">
        <f>(((Assumptions!$D$27-BA24)/2*((Assumptions!$D$27-BA24+1))/(Assumptions!$D$27/2*(Assumptions!$D$27+1))))</f>
        <v>0</v>
      </c>
      <c r="BB37" s="71">
        <f>(((Assumptions!$D$27-BB24)/2*((Assumptions!$D$27-BB24+1))/(Assumptions!$D$27/2*(Assumptions!$D$27+1))))</f>
        <v>0</v>
      </c>
      <c r="BC37" s="50" t="str">
        <f t="shared" si="16"/>
        <v>Apr</v>
      </c>
      <c r="BD37" s="71">
        <f>(((Assumptions!$D$27-BD24)/2*((Assumptions!$D$27-BD24+1))/(Assumptions!$D$27/2*(Assumptions!$D$27+1))))</f>
        <v>0.56756756756756754</v>
      </c>
      <c r="BE37" s="71">
        <f>(((Assumptions!$D$27-BE24)/2*((Assumptions!$D$27-BE24+1))/(Assumptions!$D$27/2*(Assumptions!$D$27+1))))</f>
        <v>0.18018018018018017</v>
      </c>
      <c r="BF37" s="71">
        <f>(((Assumptions!$D$27-BF24)/2*((Assumptions!$D$27-BF24+1))/(Assumptions!$D$27/2*(Assumptions!$D$27+1))))</f>
        <v>9.0090090090090089E-3</v>
      </c>
      <c r="BG37" s="71">
        <f>(((Assumptions!$D$27-BG24)/2*((Assumptions!$D$27-BG24+1))/(Assumptions!$D$27/2*(Assumptions!$D$27+1))))</f>
        <v>0</v>
      </c>
      <c r="BH37" s="71">
        <f>(((Assumptions!$D$27-BH24)/2*((Assumptions!$D$27-BH24+1))/(Assumptions!$D$27/2*(Assumptions!$D$27+1))))</f>
        <v>0</v>
      </c>
      <c r="BI37" s="71">
        <f>(((Assumptions!$D$27-BI24)/2*((Assumptions!$D$27-BI24+1))/(Assumptions!$D$27/2*(Assumptions!$D$27+1))))</f>
        <v>0</v>
      </c>
      <c r="BJ37" s="71">
        <f>(((Assumptions!$D$27-BJ24)/2*((Assumptions!$D$27-BJ24+1))/(Assumptions!$D$27/2*(Assumptions!$D$27+1))))</f>
        <v>0</v>
      </c>
      <c r="BK37" s="71">
        <f>(((Assumptions!$D$27-BK24)/2*((Assumptions!$D$27-BK24+1))/(Assumptions!$D$27/2*(Assumptions!$D$27+1))))</f>
        <v>0</v>
      </c>
      <c r="BL37" s="50" t="str">
        <f t="shared" si="17"/>
        <v>Apr</v>
      </c>
      <c r="BM37" s="71">
        <f>(((Assumptions!$D$27-BM24)/2*((Assumptions!$D$27-BM24+1))/(Assumptions!$D$27/2*(Assumptions!$D$27+1))))</f>
        <v>0.56756756756756754</v>
      </c>
      <c r="BN37" s="71">
        <f>(((Assumptions!$D$27-BN24)/2*((Assumptions!$D$27-BN24+1))/(Assumptions!$D$27/2*(Assumptions!$D$27+1))))</f>
        <v>0.18018018018018017</v>
      </c>
      <c r="BO37" s="71">
        <f>(((Assumptions!$D$27-BO24)/2*((Assumptions!$D$27-BO24+1))/(Assumptions!$D$27/2*(Assumptions!$D$27+1))))</f>
        <v>9.0090090090090089E-3</v>
      </c>
      <c r="BP37" s="71">
        <f>(((Assumptions!$D$27-BP24)/2*((Assumptions!$D$27-BP24+1))/(Assumptions!$D$27/2*(Assumptions!$D$27+1))))</f>
        <v>0</v>
      </c>
      <c r="BQ37" s="71">
        <f>(((Assumptions!$D$27-BQ24)/2*((Assumptions!$D$27-BQ24+1))/(Assumptions!$D$27/2*(Assumptions!$D$27+1))))</f>
        <v>0</v>
      </c>
      <c r="BR37" s="71">
        <f>(((Assumptions!$D$27-BR24)/2*((Assumptions!$D$27-BR24+1))/(Assumptions!$D$27/2*(Assumptions!$D$27+1))))</f>
        <v>0</v>
      </c>
      <c r="BS37" s="71">
        <f>(((Assumptions!$D$27-BS24)/2*((Assumptions!$D$27-BS24+1))/(Assumptions!$D$27/2*(Assumptions!$D$27+1))))</f>
        <v>0</v>
      </c>
      <c r="BT37" s="71">
        <f>(((Assumptions!$D$27-BT24)/2*((Assumptions!$D$27-BT24+1))/(Assumptions!$D$27/2*(Assumptions!$D$27+1))))</f>
        <v>0</v>
      </c>
      <c r="BU37" s="50" t="str">
        <f t="shared" si="18"/>
        <v>Apr</v>
      </c>
      <c r="BV37" s="71">
        <f>(((Assumptions!$D$27-BV24)/2*((Assumptions!$D$27-BV24+1))/(Assumptions!$D$27/2*(Assumptions!$D$27+1))))</f>
        <v>0.56756756756756754</v>
      </c>
      <c r="BW37" s="71">
        <f>(((Assumptions!$D$27-BW24)/2*((Assumptions!$D$27-BW24+1))/(Assumptions!$D$27/2*(Assumptions!$D$27+1))))</f>
        <v>0.18018018018018017</v>
      </c>
      <c r="BX37" s="71">
        <f>(((Assumptions!$D$27-BX24)/2*((Assumptions!$D$27-BX24+1))/(Assumptions!$D$27/2*(Assumptions!$D$27+1))))</f>
        <v>9.0090090090090089E-3</v>
      </c>
      <c r="BY37" s="71">
        <f>(((Assumptions!$D$27-BY24)/2*((Assumptions!$D$27-BY24+1))/(Assumptions!$D$27/2*(Assumptions!$D$27+1))))</f>
        <v>0</v>
      </c>
      <c r="BZ37" s="71">
        <f>(((Assumptions!$D$27-BZ24)/2*((Assumptions!$D$27-BZ24+1))/(Assumptions!$D$27/2*(Assumptions!$D$27+1))))</f>
        <v>0</v>
      </c>
      <c r="CA37" s="71">
        <f>(((Assumptions!$D$27-CA24)/2*((Assumptions!$D$27-CA24+1))/(Assumptions!$D$27/2*(Assumptions!$D$27+1))))</f>
        <v>0</v>
      </c>
      <c r="CB37" s="71">
        <f>(((Assumptions!$D$27-CB24)/2*((Assumptions!$D$27-CB24+1))/(Assumptions!$D$27/2*(Assumptions!$D$27+1))))</f>
        <v>0</v>
      </c>
      <c r="CC37" s="71">
        <f>(((Assumptions!$D$27-CC24)/2*((Assumptions!$D$27-CC24+1))/(Assumptions!$D$27/2*(Assumptions!$D$27+1))))</f>
        <v>0</v>
      </c>
      <c r="CD37" s="50" t="str">
        <f t="shared" si="19"/>
        <v>Apr</v>
      </c>
      <c r="CE37" s="71">
        <f>(((Assumptions!$D$27-CE24)/2*((Assumptions!$D$27-CE24+1))/(Assumptions!$D$27/2*(Assumptions!$D$27+1))))</f>
        <v>0.56756756756756754</v>
      </c>
      <c r="CF37" s="71">
        <f>(((Assumptions!$D$27-CF24)/2*((Assumptions!$D$27-CF24+1))/(Assumptions!$D$27/2*(Assumptions!$D$27+1))))</f>
        <v>0.18018018018018017</v>
      </c>
      <c r="CG37" s="71">
        <f>(((Assumptions!$D$27-CG24)/2*((Assumptions!$D$27-CG24+1))/(Assumptions!$D$27/2*(Assumptions!$D$27+1))))</f>
        <v>9.0090090090090089E-3</v>
      </c>
      <c r="CH37" s="71">
        <f>(((Assumptions!$D$27-CH24)/2*((Assumptions!$D$27-CH24+1))/(Assumptions!$D$27/2*(Assumptions!$D$27+1))))</f>
        <v>0</v>
      </c>
      <c r="CI37" s="71">
        <f>(((Assumptions!$D$27-CI24)/2*((Assumptions!$D$27-CI24+1))/(Assumptions!$D$27/2*(Assumptions!$D$27+1))))</f>
        <v>0</v>
      </c>
      <c r="CJ37" s="71">
        <f>(((Assumptions!$D$27-CJ24)/2*((Assumptions!$D$27-CJ24+1))/(Assumptions!$D$27/2*(Assumptions!$D$27+1))))</f>
        <v>0</v>
      </c>
      <c r="CK37" s="71">
        <f>(((Assumptions!$D$27-CK24)/2*((Assumptions!$D$27-CK24+1))/(Assumptions!$D$27/2*(Assumptions!$D$27+1))))</f>
        <v>0</v>
      </c>
      <c r="CL37" s="71">
        <f>(((Assumptions!$D$27-CL24)/2*((Assumptions!$D$27-CL24+1))/(Assumptions!$D$27/2*(Assumptions!$D$27+1))))</f>
        <v>0</v>
      </c>
    </row>
    <row r="38" spans="1:90" ht="13.7" customHeight="1">
      <c r="A38" s="50" t="str">
        <f t="shared" si="10"/>
        <v>May</v>
      </c>
      <c r="B38" s="70">
        <f>(((Assumptions!$D$27-B25)/2*((Assumptions!$D$27-B25+1))/(Assumptions!$D$27/2*(Assumptions!$D$27+1))))</f>
        <v>0.60960960960960964</v>
      </c>
      <c r="C38" s="70">
        <f>(((Assumptions!$D$27-C25)/2*((Assumptions!$D$27-C25+1))/(Assumptions!$D$27/2*(Assumptions!$D$27+1))))</f>
        <v>0.20420420420420421</v>
      </c>
      <c r="D38" s="70">
        <f>(((Assumptions!$D$27-D25)/2*((Assumptions!$D$27-D25+1))/(Assumptions!$D$27/2*(Assumptions!$D$27+1))))</f>
        <v>1.5015015015015015E-2</v>
      </c>
      <c r="E38" s="70">
        <f>(((Assumptions!$D$27-E25)/2*((Assumptions!$D$27-E25+1))/(Assumptions!$D$27/2*(Assumptions!$D$27+1))))</f>
        <v>0</v>
      </c>
      <c r="F38" s="70">
        <f>(((Assumptions!$D$27-F25)/2*((Assumptions!$D$27-F25+1))/(Assumptions!$D$27/2*(Assumptions!$D$27+1))))</f>
        <v>0</v>
      </c>
      <c r="G38" s="70">
        <f>(((Assumptions!$D$27-G25)/2*((Assumptions!$D$27-G25+1))/(Assumptions!$D$27/2*(Assumptions!$D$27+1))))</f>
        <v>0</v>
      </c>
      <c r="H38" s="70">
        <f>(((Assumptions!$D$27-H25)/2*((Assumptions!$D$27-H25+1))/(Assumptions!$D$27/2*(Assumptions!$D$27+1))))</f>
        <v>0</v>
      </c>
      <c r="I38" s="70">
        <f>(((Assumptions!$D$27-I25)/2*((Assumptions!$D$27-I25+1))/(Assumptions!$D$27/2*(Assumptions!$D$27+1))))</f>
        <v>0</v>
      </c>
      <c r="J38" s="68" t="str">
        <f t="shared" si="11"/>
        <v>May</v>
      </c>
      <c r="K38" s="70">
        <f>(((Assumptions!$D$27-K25)/2*((Assumptions!$D$27-K25+1))/(Assumptions!$D$27/2*(Assumptions!$D$27+1))))</f>
        <v>0.60960960960960964</v>
      </c>
      <c r="L38" s="71">
        <f>(((Assumptions!$D$27-L25)/2*((Assumptions!$D$27-L25+1))/(Assumptions!$D$27/2*(Assumptions!$D$27+1))))</f>
        <v>0.20420420420420421</v>
      </c>
      <c r="M38" s="71">
        <f>(((Assumptions!$D$27-M25)/2*((Assumptions!$D$27-M25+1))/(Assumptions!$D$27/2*(Assumptions!$D$27+1))))</f>
        <v>1.5015015015015015E-2</v>
      </c>
      <c r="N38" s="71">
        <f>(((Assumptions!$D$27-N25)/2*((Assumptions!$D$27-N25+1))/(Assumptions!$D$27/2*(Assumptions!$D$27+1))))</f>
        <v>0</v>
      </c>
      <c r="O38" s="71">
        <f>(((Assumptions!$D$27-O25)/2*((Assumptions!$D$27-O25+1))/(Assumptions!$D$27/2*(Assumptions!$D$27+1))))</f>
        <v>0</v>
      </c>
      <c r="P38" s="71">
        <f>(((Assumptions!$D$27-P25)/2*((Assumptions!$D$27-P25+1))/(Assumptions!$D$27/2*(Assumptions!$D$27+1))))</f>
        <v>0</v>
      </c>
      <c r="Q38" s="71">
        <f>(((Assumptions!$D$27-Q25)/2*((Assumptions!$D$27-Q25+1))/(Assumptions!$D$27/2*(Assumptions!$D$27+1))))</f>
        <v>0</v>
      </c>
      <c r="R38" s="71">
        <f>(((Assumptions!$D$27-R25)/2*((Assumptions!$D$27-R25+1))/(Assumptions!$D$27/2*(Assumptions!$D$27+1))))</f>
        <v>0</v>
      </c>
      <c r="S38" s="50" t="str">
        <f t="shared" si="12"/>
        <v>May</v>
      </c>
      <c r="T38" s="71">
        <f>(((Assumptions!$D$27-T25)/2*((Assumptions!$D$27-T25+1))/(Assumptions!$D$27/2*(Assumptions!$D$27+1))))</f>
        <v>0.60960960960960964</v>
      </c>
      <c r="U38" s="71">
        <f>(((Assumptions!$D$27-U25)/2*((Assumptions!$D$27-U25+1))/(Assumptions!$D$27/2*(Assumptions!$D$27+1))))</f>
        <v>0.20420420420420421</v>
      </c>
      <c r="V38" s="71">
        <f>(((Assumptions!$D$27-V25)/2*((Assumptions!$D$27-V25+1))/(Assumptions!$D$27/2*(Assumptions!$D$27+1))))</f>
        <v>1.5015015015015015E-2</v>
      </c>
      <c r="W38" s="71">
        <f>(((Assumptions!$D$27-W25)/2*((Assumptions!$D$27-W25+1))/(Assumptions!$D$27/2*(Assumptions!$D$27+1))))</f>
        <v>0</v>
      </c>
      <c r="X38" s="71">
        <f>(((Assumptions!$D$27-X25)/2*((Assumptions!$D$27-X25+1))/(Assumptions!$D$27/2*(Assumptions!$D$27+1))))</f>
        <v>0</v>
      </c>
      <c r="Y38" s="71">
        <f>(((Assumptions!$D$27-Y25)/2*((Assumptions!$D$27-Y25+1))/(Assumptions!$D$27/2*(Assumptions!$D$27+1))))</f>
        <v>0</v>
      </c>
      <c r="Z38" s="71">
        <f>(((Assumptions!$D$27-Z25)/2*((Assumptions!$D$27-Z25+1))/(Assumptions!$D$27/2*(Assumptions!$D$27+1))))</f>
        <v>0</v>
      </c>
      <c r="AA38" s="71">
        <f>(((Assumptions!$D$27-AA25)/2*((Assumptions!$D$27-AA25+1))/(Assumptions!$D$27/2*(Assumptions!$D$27+1))))</f>
        <v>0</v>
      </c>
      <c r="AB38" s="50" t="str">
        <f t="shared" si="13"/>
        <v>May</v>
      </c>
      <c r="AC38" s="71">
        <f>(((Assumptions!$D$27-AC25)/2*((Assumptions!$D$27-AC25+1))/(Assumptions!$D$27/2*(Assumptions!$D$27+1))))</f>
        <v>0.60960960960960964</v>
      </c>
      <c r="AD38" s="71">
        <f>(((Assumptions!$D$27-AD25)/2*((Assumptions!$D$27-AD25+1))/(Assumptions!$D$27/2*(Assumptions!$D$27+1))))</f>
        <v>0.20420420420420421</v>
      </c>
      <c r="AE38" s="71">
        <f>(((Assumptions!$D$27-AE25)/2*((Assumptions!$D$27-AE25+1))/(Assumptions!$D$27/2*(Assumptions!$D$27+1))))</f>
        <v>1.5015015015015015E-2</v>
      </c>
      <c r="AF38" s="71">
        <f>(((Assumptions!$D$27-AF25)/2*((Assumptions!$D$27-AF25+1))/(Assumptions!$D$27/2*(Assumptions!$D$27+1))))</f>
        <v>0</v>
      </c>
      <c r="AG38" s="71">
        <f>(((Assumptions!$D$27-AG25)/2*((Assumptions!$D$27-AG25+1))/(Assumptions!$D$27/2*(Assumptions!$D$27+1))))</f>
        <v>0</v>
      </c>
      <c r="AH38" s="71">
        <f>(((Assumptions!$D$27-AH25)/2*((Assumptions!$D$27-AH25+1))/(Assumptions!$D$27/2*(Assumptions!$D$27+1))))</f>
        <v>0</v>
      </c>
      <c r="AI38" s="71">
        <f>(((Assumptions!$D$27-AI25)/2*((Assumptions!$D$27-AI25+1))/(Assumptions!$D$27/2*(Assumptions!$D$27+1))))</f>
        <v>0</v>
      </c>
      <c r="AJ38" s="71">
        <f>(((Assumptions!$D$27-AJ25)/2*((Assumptions!$D$27-AJ25+1))/(Assumptions!$D$27/2*(Assumptions!$D$27+1))))</f>
        <v>0</v>
      </c>
      <c r="AK38" s="50" t="str">
        <f t="shared" si="14"/>
        <v>May</v>
      </c>
      <c r="AL38" s="71">
        <f>(((Assumptions!$D$27-AL25)/2*((Assumptions!$D$27-AL25+1))/(Assumptions!$D$27/2*(Assumptions!$D$27+1))))</f>
        <v>0.60960960960960964</v>
      </c>
      <c r="AM38" s="71">
        <f>(((Assumptions!$D$27-AM25)/2*((Assumptions!$D$27-AM25+1))/(Assumptions!$D$27/2*(Assumptions!$D$27+1))))</f>
        <v>0.20420420420420421</v>
      </c>
      <c r="AN38" s="71">
        <f>(((Assumptions!$D$27-AN25)/2*((Assumptions!$D$27-AN25+1))/(Assumptions!$D$27/2*(Assumptions!$D$27+1))))</f>
        <v>1.5015015015015015E-2</v>
      </c>
      <c r="AO38" s="71">
        <f>(((Assumptions!$D$27-AO25)/2*((Assumptions!$D$27-AO25+1))/(Assumptions!$D$27/2*(Assumptions!$D$27+1))))</f>
        <v>0</v>
      </c>
      <c r="AP38" s="71">
        <f>(((Assumptions!$D$27-AP25)/2*((Assumptions!$D$27-AP25+1))/(Assumptions!$D$27/2*(Assumptions!$D$27+1))))</f>
        <v>0</v>
      </c>
      <c r="AQ38" s="71">
        <f>(((Assumptions!$D$27-AQ25)/2*((Assumptions!$D$27-AQ25+1))/(Assumptions!$D$27/2*(Assumptions!$D$27+1))))</f>
        <v>0</v>
      </c>
      <c r="AR38" s="71">
        <f>(((Assumptions!$D$27-AR25)/2*((Assumptions!$D$27-AR25+1))/(Assumptions!$D$27/2*(Assumptions!$D$27+1))))</f>
        <v>0</v>
      </c>
      <c r="AS38" s="71">
        <f>(((Assumptions!$D$27-AS25)/2*((Assumptions!$D$27-AS25+1))/(Assumptions!$D$27/2*(Assumptions!$D$27+1))))</f>
        <v>0</v>
      </c>
      <c r="AT38" s="50" t="str">
        <f t="shared" si="15"/>
        <v>May</v>
      </c>
      <c r="AU38" s="71">
        <f>(((Assumptions!$D$27-AU25)/2*((Assumptions!$D$27-AU25+1))/(Assumptions!$D$27/2*(Assumptions!$D$27+1))))</f>
        <v>0.60960960960960964</v>
      </c>
      <c r="AV38" s="71">
        <f>(((Assumptions!$D$27-AV25)/2*((Assumptions!$D$27-AV25+1))/(Assumptions!$D$27/2*(Assumptions!$D$27+1))))</f>
        <v>0.20420420420420421</v>
      </c>
      <c r="AW38" s="71">
        <f>(((Assumptions!$D$27-AW25)/2*((Assumptions!$D$27-AW25+1))/(Assumptions!$D$27/2*(Assumptions!$D$27+1))))</f>
        <v>1.5015015015015015E-2</v>
      </c>
      <c r="AX38" s="71">
        <f>(((Assumptions!$D$27-AX25)/2*((Assumptions!$D$27-AX25+1))/(Assumptions!$D$27/2*(Assumptions!$D$27+1))))</f>
        <v>0</v>
      </c>
      <c r="AY38" s="71">
        <f>(((Assumptions!$D$27-AY25)/2*((Assumptions!$D$27-AY25+1))/(Assumptions!$D$27/2*(Assumptions!$D$27+1))))</f>
        <v>0</v>
      </c>
      <c r="AZ38" s="71">
        <f>(((Assumptions!$D$27-AZ25)/2*((Assumptions!$D$27-AZ25+1))/(Assumptions!$D$27/2*(Assumptions!$D$27+1))))</f>
        <v>0</v>
      </c>
      <c r="BA38" s="71">
        <f>(((Assumptions!$D$27-BA25)/2*((Assumptions!$D$27-BA25+1))/(Assumptions!$D$27/2*(Assumptions!$D$27+1))))</f>
        <v>0</v>
      </c>
      <c r="BB38" s="71">
        <f>(((Assumptions!$D$27-BB25)/2*((Assumptions!$D$27-BB25+1))/(Assumptions!$D$27/2*(Assumptions!$D$27+1))))</f>
        <v>0</v>
      </c>
      <c r="BC38" s="50" t="str">
        <f t="shared" si="16"/>
        <v>May</v>
      </c>
      <c r="BD38" s="71">
        <f>(((Assumptions!$D$27-BD25)/2*((Assumptions!$D$27-BD25+1))/(Assumptions!$D$27/2*(Assumptions!$D$27+1))))</f>
        <v>0.60960960960960964</v>
      </c>
      <c r="BE38" s="71">
        <f>(((Assumptions!$D$27-BE25)/2*((Assumptions!$D$27-BE25+1))/(Assumptions!$D$27/2*(Assumptions!$D$27+1))))</f>
        <v>0.20420420420420421</v>
      </c>
      <c r="BF38" s="71">
        <f>(((Assumptions!$D$27-BF25)/2*((Assumptions!$D$27-BF25+1))/(Assumptions!$D$27/2*(Assumptions!$D$27+1))))</f>
        <v>1.5015015015015015E-2</v>
      </c>
      <c r="BG38" s="71">
        <f>(((Assumptions!$D$27-BG25)/2*((Assumptions!$D$27-BG25+1))/(Assumptions!$D$27/2*(Assumptions!$D$27+1))))</f>
        <v>0</v>
      </c>
      <c r="BH38" s="71">
        <f>(((Assumptions!$D$27-BH25)/2*((Assumptions!$D$27-BH25+1))/(Assumptions!$D$27/2*(Assumptions!$D$27+1))))</f>
        <v>0</v>
      </c>
      <c r="BI38" s="71">
        <f>(((Assumptions!$D$27-BI25)/2*((Assumptions!$D$27-BI25+1))/(Assumptions!$D$27/2*(Assumptions!$D$27+1))))</f>
        <v>0</v>
      </c>
      <c r="BJ38" s="71">
        <f>(((Assumptions!$D$27-BJ25)/2*((Assumptions!$D$27-BJ25+1))/(Assumptions!$D$27/2*(Assumptions!$D$27+1))))</f>
        <v>0</v>
      </c>
      <c r="BK38" s="71">
        <f>(((Assumptions!$D$27-BK25)/2*((Assumptions!$D$27-BK25+1))/(Assumptions!$D$27/2*(Assumptions!$D$27+1))))</f>
        <v>0</v>
      </c>
      <c r="BL38" s="50" t="str">
        <f t="shared" si="17"/>
        <v>May</v>
      </c>
      <c r="BM38" s="71">
        <f>(((Assumptions!$D$27-BM25)/2*((Assumptions!$D$27-BM25+1))/(Assumptions!$D$27/2*(Assumptions!$D$27+1))))</f>
        <v>0.60960960960960964</v>
      </c>
      <c r="BN38" s="71">
        <f>(((Assumptions!$D$27-BN25)/2*((Assumptions!$D$27-BN25+1))/(Assumptions!$D$27/2*(Assumptions!$D$27+1))))</f>
        <v>0.20420420420420421</v>
      </c>
      <c r="BO38" s="71">
        <f>(((Assumptions!$D$27-BO25)/2*((Assumptions!$D$27-BO25+1))/(Assumptions!$D$27/2*(Assumptions!$D$27+1))))</f>
        <v>1.5015015015015015E-2</v>
      </c>
      <c r="BP38" s="71">
        <f>(((Assumptions!$D$27-BP25)/2*((Assumptions!$D$27-BP25+1))/(Assumptions!$D$27/2*(Assumptions!$D$27+1))))</f>
        <v>0</v>
      </c>
      <c r="BQ38" s="71">
        <f>(((Assumptions!$D$27-BQ25)/2*((Assumptions!$D$27-BQ25+1))/(Assumptions!$D$27/2*(Assumptions!$D$27+1))))</f>
        <v>0</v>
      </c>
      <c r="BR38" s="71">
        <f>(((Assumptions!$D$27-BR25)/2*((Assumptions!$D$27-BR25+1))/(Assumptions!$D$27/2*(Assumptions!$D$27+1))))</f>
        <v>0</v>
      </c>
      <c r="BS38" s="71">
        <f>(((Assumptions!$D$27-BS25)/2*((Assumptions!$D$27-BS25+1))/(Assumptions!$D$27/2*(Assumptions!$D$27+1))))</f>
        <v>0</v>
      </c>
      <c r="BT38" s="71">
        <f>(((Assumptions!$D$27-BT25)/2*((Assumptions!$D$27-BT25+1))/(Assumptions!$D$27/2*(Assumptions!$D$27+1))))</f>
        <v>0</v>
      </c>
      <c r="BU38" s="50" t="str">
        <f t="shared" si="18"/>
        <v>May</v>
      </c>
      <c r="BV38" s="71">
        <f>(((Assumptions!$D$27-BV25)/2*((Assumptions!$D$27-BV25+1))/(Assumptions!$D$27/2*(Assumptions!$D$27+1))))</f>
        <v>0.60960960960960964</v>
      </c>
      <c r="BW38" s="71">
        <f>(((Assumptions!$D$27-BW25)/2*((Assumptions!$D$27-BW25+1))/(Assumptions!$D$27/2*(Assumptions!$D$27+1))))</f>
        <v>0.20420420420420421</v>
      </c>
      <c r="BX38" s="71">
        <f>(((Assumptions!$D$27-BX25)/2*((Assumptions!$D$27-BX25+1))/(Assumptions!$D$27/2*(Assumptions!$D$27+1))))</f>
        <v>1.5015015015015015E-2</v>
      </c>
      <c r="BY38" s="71">
        <f>(((Assumptions!$D$27-BY25)/2*((Assumptions!$D$27-BY25+1))/(Assumptions!$D$27/2*(Assumptions!$D$27+1))))</f>
        <v>0</v>
      </c>
      <c r="BZ38" s="71">
        <f>(((Assumptions!$D$27-BZ25)/2*((Assumptions!$D$27-BZ25+1))/(Assumptions!$D$27/2*(Assumptions!$D$27+1))))</f>
        <v>0</v>
      </c>
      <c r="CA38" s="71">
        <f>(((Assumptions!$D$27-CA25)/2*((Assumptions!$D$27-CA25+1))/(Assumptions!$D$27/2*(Assumptions!$D$27+1))))</f>
        <v>0</v>
      </c>
      <c r="CB38" s="71">
        <f>(((Assumptions!$D$27-CB25)/2*((Assumptions!$D$27-CB25+1))/(Assumptions!$D$27/2*(Assumptions!$D$27+1))))</f>
        <v>0</v>
      </c>
      <c r="CC38" s="71">
        <f>(((Assumptions!$D$27-CC25)/2*((Assumptions!$D$27-CC25+1))/(Assumptions!$D$27/2*(Assumptions!$D$27+1))))</f>
        <v>0</v>
      </c>
      <c r="CD38" s="50" t="str">
        <f t="shared" si="19"/>
        <v>May</v>
      </c>
      <c r="CE38" s="71">
        <f>(((Assumptions!$D$27-CE25)/2*((Assumptions!$D$27-CE25+1))/(Assumptions!$D$27/2*(Assumptions!$D$27+1))))</f>
        <v>0.60960960960960964</v>
      </c>
      <c r="CF38" s="71">
        <f>(((Assumptions!$D$27-CF25)/2*((Assumptions!$D$27-CF25+1))/(Assumptions!$D$27/2*(Assumptions!$D$27+1))))</f>
        <v>0.20420420420420421</v>
      </c>
      <c r="CG38" s="71">
        <f>(((Assumptions!$D$27-CG25)/2*((Assumptions!$D$27-CG25+1))/(Assumptions!$D$27/2*(Assumptions!$D$27+1))))</f>
        <v>1.5015015015015015E-2</v>
      </c>
      <c r="CH38" s="71">
        <f>(((Assumptions!$D$27-CH25)/2*((Assumptions!$D$27-CH25+1))/(Assumptions!$D$27/2*(Assumptions!$D$27+1))))</f>
        <v>0</v>
      </c>
      <c r="CI38" s="71">
        <f>(((Assumptions!$D$27-CI25)/2*((Assumptions!$D$27-CI25+1))/(Assumptions!$D$27/2*(Assumptions!$D$27+1))))</f>
        <v>0</v>
      </c>
      <c r="CJ38" s="71">
        <f>(((Assumptions!$D$27-CJ25)/2*((Assumptions!$D$27-CJ25+1))/(Assumptions!$D$27/2*(Assumptions!$D$27+1))))</f>
        <v>0</v>
      </c>
      <c r="CK38" s="71">
        <f>(((Assumptions!$D$27-CK25)/2*((Assumptions!$D$27-CK25+1))/(Assumptions!$D$27/2*(Assumptions!$D$27+1))))</f>
        <v>0</v>
      </c>
      <c r="CL38" s="71">
        <f>(((Assumptions!$D$27-CL25)/2*((Assumptions!$D$27-CL25+1))/(Assumptions!$D$27/2*(Assumptions!$D$27+1))))</f>
        <v>0</v>
      </c>
    </row>
    <row r="39" spans="1:90" ht="13.7" customHeight="1">
      <c r="A39" s="50" t="str">
        <f t="shared" si="10"/>
        <v>Jun</v>
      </c>
      <c r="B39" s="70">
        <f>(((Assumptions!$D$27-B26)/2*((Assumptions!$D$27-B26+1))/(Assumptions!$D$27/2*(Assumptions!$D$27+1))))</f>
        <v>0.65315315315315314</v>
      </c>
      <c r="C39" s="70">
        <f>(((Assumptions!$D$27-C26)/2*((Assumptions!$D$27-C26+1))/(Assumptions!$D$27/2*(Assumptions!$D$27+1))))</f>
        <v>0.22972972972972974</v>
      </c>
      <c r="D39" s="70">
        <f>(((Assumptions!$D$27-D26)/2*((Assumptions!$D$27-D26+1))/(Assumptions!$D$27/2*(Assumptions!$D$27+1))))</f>
        <v>2.2522522522522521E-2</v>
      </c>
      <c r="E39" s="70">
        <f>(((Assumptions!$D$27-E26)/2*((Assumptions!$D$27-E26+1))/(Assumptions!$D$27/2*(Assumptions!$D$27+1))))</f>
        <v>0</v>
      </c>
      <c r="F39" s="70">
        <f>(((Assumptions!$D$27-F26)/2*((Assumptions!$D$27-F26+1))/(Assumptions!$D$27/2*(Assumptions!$D$27+1))))</f>
        <v>0</v>
      </c>
      <c r="G39" s="70">
        <f>(((Assumptions!$D$27-G26)/2*((Assumptions!$D$27-G26+1))/(Assumptions!$D$27/2*(Assumptions!$D$27+1))))</f>
        <v>0</v>
      </c>
      <c r="H39" s="70">
        <f>(((Assumptions!$D$27-H26)/2*((Assumptions!$D$27-H26+1))/(Assumptions!$D$27/2*(Assumptions!$D$27+1))))</f>
        <v>0</v>
      </c>
      <c r="I39" s="70">
        <f>(((Assumptions!$D$27-I26)/2*((Assumptions!$D$27-I26+1))/(Assumptions!$D$27/2*(Assumptions!$D$27+1))))</f>
        <v>0</v>
      </c>
      <c r="J39" s="68" t="str">
        <f t="shared" si="11"/>
        <v>Jun</v>
      </c>
      <c r="K39" s="70">
        <f>(((Assumptions!$D$27-K26)/2*((Assumptions!$D$27-K26+1))/(Assumptions!$D$27/2*(Assumptions!$D$27+1))))</f>
        <v>0.65315315315315314</v>
      </c>
      <c r="L39" s="71">
        <f>(((Assumptions!$D$27-L26)/2*((Assumptions!$D$27-L26+1))/(Assumptions!$D$27/2*(Assumptions!$D$27+1))))</f>
        <v>0.22972972972972974</v>
      </c>
      <c r="M39" s="71">
        <f>(((Assumptions!$D$27-M26)/2*((Assumptions!$D$27-M26+1))/(Assumptions!$D$27/2*(Assumptions!$D$27+1))))</f>
        <v>2.2522522522522521E-2</v>
      </c>
      <c r="N39" s="71">
        <f>(((Assumptions!$D$27-N26)/2*((Assumptions!$D$27-N26+1))/(Assumptions!$D$27/2*(Assumptions!$D$27+1))))</f>
        <v>0</v>
      </c>
      <c r="O39" s="71">
        <f>(((Assumptions!$D$27-O26)/2*((Assumptions!$D$27-O26+1))/(Assumptions!$D$27/2*(Assumptions!$D$27+1))))</f>
        <v>0</v>
      </c>
      <c r="P39" s="71">
        <f>(((Assumptions!$D$27-P26)/2*((Assumptions!$D$27-P26+1))/(Assumptions!$D$27/2*(Assumptions!$D$27+1))))</f>
        <v>0</v>
      </c>
      <c r="Q39" s="71">
        <f>(((Assumptions!$D$27-Q26)/2*((Assumptions!$D$27-Q26+1))/(Assumptions!$D$27/2*(Assumptions!$D$27+1))))</f>
        <v>0</v>
      </c>
      <c r="R39" s="71">
        <f>(((Assumptions!$D$27-R26)/2*((Assumptions!$D$27-R26+1))/(Assumptions!$D$27/2*(Assumptions!$D$27+1))))</f>
        <v>0</v>
      </c>
      <c r="S39" s="50" t="str">
        <f t="shared" si="12"/>
        <v>Jun</v>
      </c>
      <c r="T39" s="71">
        <f>(((Assumptions!$D$27-T26)/2*((Assumptions!$D$27-T26+1))/(Assumptions!$D$27/2*(Assumptions!$D$27+1))))</f>
        <v>0.65315315315315314</v>
      </c>
      <c r="U39" s="71">
        <f>(((Assumptions!$D$27-U26)/2*((Assumptions!$D$27-U26+1))/(Assumptions!$D$27/2*(Assumptions!$D$27+1))))</f>
        <v>0.22972972972972974</v>
      </c>
      <c r="V39" s="71">
        <f>(((Assumptions!$D$27-V26)/2*((Assumptions!$D$27-V26+1))/(Assumptions!$D$27/2*(Assumptions!$D$27+1))))</f>
        <v>2.2522522522522521E-2</v>
      </c>
      <c r="W39" s="71">
        <f>(((Assumptions!$D$27-W26)/2*((Assumptions!$D$27-W26+1))/(Assumptions!$D$27/2*(Assumptions!$D$27+1))))</f>
        <v>0</v>
      </c>
      <c r="X39" s="71">
        <f>(((Assumptions!$D$27-X26)/2*((Assumptions!$D$27-X26+1))/(Assumptions!$D$27/2*(Assumptions!$D$27+1))))</f>
        <v>0</v>
      </c>
      <c r="Y39" s="71">
        <f>(((Assumptions!$D$27-Y26)/2*((Assumptions!$D$27-Y26+1))/(Assumptions!$D$27/2*(Assumptions!$D$27+1))))</f>
        <v>0</v>
      </c>
      <c r="Z39" s="71">
        <f>(((Assumptions!$D$27-Z26)/2*((Assumptions!$D$27-Z26+1))/(Assumptions!$D$27/2*(Assumptions!$D$27+1))))</f>
        <v>0</v>
      </c>
      <c r="AA39" s="71">
        <f>(((Assumptions!$D$27-AA26)/2*((Assumptions!$D$27-AA26+1))/(Assumptions!$D$27/2*(Assumptions!$D$27+1))))</f>
        <v>0</v>
      </c>
      <c r="AB39" s="50" t="str">
        <f t="shared" si="13"/>
        <v>Jun</v>
      </c>
      <c r="AC39" s="71">
        <f>(((Assumptions!$D$27-AC26)/2*((Assumptions!$D$27-AC26+1))/(Assumptions!$D$27/2*(Assumptions!$D$27+1))))</f>
        <v>0.65315315315315314</v>
      </c>
      <c r="AD39" s="71">
        <f>(((Assumptions!$D$27-AD26)/2*((Assumptions!$D$27-AD26+1))/(Assumptions!$D$27/2*(Assumptions!$D$27+1))))</f>
        <v>0.22972972972972974</v>
      </c>
      <c r="AE39" s="71">
        <f>(((Assumptions!$D$27-AE26)/2*((Assumptions!$D$27-AE26+1))/(Assumptions!$D$27/2*(Assumptions!$D$27+1))))</f>
        <v>2.2522522522522521E-2</v>
      </c>
      <c r="AF39" s="71">
        <f>(((Assumptions!$D$27-AF26)/2*((Assumptions!$D$27-AF26+1))/(Assumptions!$D$27/2*(Assumptions!$D$27+1))))</f>
        <v>0</v>
      </c>
      <c r="AG39" s="71">
        <f>(((Assumptions!$D$27-AG26)/2*((Assumptions!$D$27-AG26+1))/(Assumptions!$D$27/2*(Assumptions!$D$27+1))))</f>
        <v>0</v>
      </c>
      <c r="AH39" s="71">
        <f>(((Assumptions!$D$27-AH26)/2*((Assumptions!$D$27-AH26+1))/(Assumptions!$D$27/2*(Assumptions!$D$27+1))))</f>
        <v>0</v>
      </c>
      <c r="AI39" s="71">
        <f>(((Assumptions!$D$27-AI26)/2*((Assumptions!$D$27-AI26+1))/(Assumptions!$D$27/2*(Assumptions!$D$27+1))))</f>
        <v>0</v>
      </c>
      <c r="AJ39" s="71">
        <f>(((Assumptions!$D$27-AJ26)/2*((Assumptions!$D$27-AJ26+1))/(Assumptions!$D$27/2*(Assumptions!$D$27+1))))</f>
        <v>0</v>
      </c>
      <c r="AK39" s="50" t="str">
        <f t="shared" si="14"/>
        <v>Jun</v>
      </c>
      <c r="AL39" s="71">
        <f>(((Assumptions!$D$27-AL26)/2*((Assumptions!$D$27-AL26+1))/(Assumptions!$D$27/2*(Assumptions!$D$27+1))))</f>
        <v>0.65315315315315314</v>
      </c>
      <c r="AM39" s="71">
        <f>(((Assumptions!$D$27-AM26)/2*((Assumptions!$D$27-AM26+1))/(Assumptions!$D$27/2*(Assumptions!$D$27+1))))</f>
        <v>0.22972972972972974</v>
      </c>
      <c r="AN39" s="71">
        <f>(((Assumptions!$D$27-AN26)/2*((Assumptions!$D$27-AN26+1))/(Assumptions!$D$27/2*(Assumptions!$D$27+1))))</f>
        <v>2.2522522522522521E-2</v>
      </c>
      <c r="AO39" s="71">
        <f>(((Assumptions!$D$27-AO26)/2*((Assumptions!$D$27-AO26+1))/(Assumptions!$D$27/2*(Assumptions!$D$27+1))))</f>
        <v>0</v>
      </c>
      <c r="AP39" s="71">
        <f>(((Assumptions!$D$27-AP26)/2*((Assumptions!$D$27-AP26+1))/(Assumptions!$D$27/2*(Assumptions!$D$27+1))))</f>
        <v>0</v>
      </c>
      <c r="AQ39" s="71">
        <f>(((Assumptions!$D$27-AQ26)/2*((Assumptions!$D$27-AQ26+1))/(Assumptions!$D$27/2*(Assumptions!$D$27+1))))</f>
        <v>0</v>
      </c>
      <c r="AR39" s="71">
        <f>(((Assumptions!$D$27-AR26)/2*((Assumptions!$D$27-AR26+1))/(Assumptions!$D$27/2*(Assumptions!$D$27+1))))</f>
        <v>0</v>
      </c>
      <c r="AS39" s="71">
        <f>(((Assumptions!$D$27-AS26)/2*((Assumptions!$D$27-AS26+1))/(Assumptions!$D$27/2*(Assumptions!$D$27+1))))</f>
        <v>0</v>
      </c>
      <c r="AT39" s="50" t="str">
        <f t="shared" si="15"/>
        <v>Jun</v>
      </c>
      <c r="AU39" s="71">
        <f>(((Assumptions!$D$27-AU26)/2*((Assumptions!$D$27-AU26+1))/(Assumptions!$D$27/2*(Assumptions!$D$27+1))))</f>
        <v>0.65315315315315314</v>
      </c>
      <c r="AV39" s="71">
        <f>(((Assumptions!$D$27-AV26)/2*((Assumptions!$D$27-AV26+1))/(Assumptions!$D$27/2*(Assumptions!$D$27+1))))</f>
        <v>0.22972972972972974</v>
      </c>
      <c r="AW39" s="71">
        <f>(((Assumptions!$D$27-AW26)/2*((Assumptions!$D$27-AW26+1))/(Assumptions!$D$27/2*(Assumptions!$D$27+1))))</f>
        <v>2.2522522522522521E-2</v>
      </c>
      <c r="AX39" s="71">
        <f>(((Assumptions!$D$27-AX26)/2*((Assumptions!$D$27-AX26+1))/(Assumptions!$D$27/2*(Assumptions!$D$27+1))))</f>
        <v>0</v>
      </c>
      <c r="AY39" s="71">
        <f>(((Assumptions!$D$27-AY26)/2*((Assumptions!$D$27-AY26+1))/(Assumptions!$D$27/2*(Assumptions!$D$27+1))))</f>
        <v>0</v>
      </c>
      <c r="AZ39" s="71">
        <f>(((Assumptions!$D$27-AZ26)/2*((Assumptions!$D$27-AZ26+1))/(Assumptions!$D$27/2*(Assumptions!$D$27+1))))</f>
        <v>0</v>
      </c>
      <c r="BA39" s="71">
        <f>(((Assumptions!$D$27-BA26)/2*((Assumptions!$D$27-BA26+1))/(Assumptions!$D$27/2*(Assumptions!$D$27+1))))</f>
        <v>0</v>
      </c>
      <c r="BB39" s="71">
        <f>(((Assumptions!$D$27-BB26)/2*((Assumptions!$D$27-BB26+1))/(Assumptions!$D$27/2*(Assumptions!$D$27+1))))</f>
        <v>0</v>
      </c>
      <c r="BC39" s="50" t="str">
        <f t="shared" si="16"/>
        <v>Jun</v>
      </c>
      <c r="BD39" s="71">
        <f>(((Assumptions!$D$27-BD26)/2*((Assumptions!$D$27-BD26+1))/(Assumptions!$D$27/2*(Assumptions!$D$27+1))))</f>
        <v>0.65315315315315314</v>
      </c>
      <c r="BE39" s="71">
        <f>(((Assumptions!$D$27-BE26)/2*((Assumptions!$D$27-BE26+1))/(Assumptions!$D$27/2*(Assumptions!$D$27+1))))</f>
        <v>0.22972972972972974</v>
      </c>
      <c r="BF39" s="71">
        <f>(((Assumptions!$D$27-BF26)/2*((Assumptions!$D$27-BF26+1))/(Assumptions!$D$27/2*(Assumptions!$D$27+1))))</f>
        <v>2.2522522522522521E-2</v>
      </c>
      <c r="BG39" s="71">
        <f>(((Assumptions!$D$27-BG26)/2*((Assumptions!$D$27-BG26+1))/(Assumptions!$D$27/2*(Assumptions!$D$27+1))))</f>
        <v>0</v>
      </c>
      <c r="BH39" s="71">
        <f>(((Assumptions!$D$27-BH26)/2*((Assumptions!$D$27-BH26+1))/(Assumptions!$D$27/2*(Assumptions!$D$27+1))))</f>
        <v>0</v>
      </c>
      <c r="BI39" s="71">
        <f>(((Assumptions!$D$27-BI26)/2*((Assumptions!$D$27-BI26+1))/(Assumptions!$D$27/2*(Assumptions!$D$27+1))))</f>
        <v>0</v>
      </c>
      <c r="BJ39" s="71">
        <f>(((Assumptions!$D$27-BJ26)/2*((Assumptions!$D$27-BJ26+1))/(Assumptions!$D$27/2*(Assumptions!$D$27+1))))</f>
        <v>0</v>
      </c>
      <c r="BK39" s="71">
        <f>(((Assumptions!$D$27-BK26)/2*((Assumptions!$D$27-BK26+1))/(Assumptions!$D$27/2*(Assumptions!$D$27+1))))</f>
        <v>0</v>
      </c>
      <c r="BL39" s="50" t="str">
        <f t="shared" si="17"/>
        <v>Jun</v>
      </c>
      <c r="BM39" s="71">
        <f>(((Assumptions!$D$27-BM26)/2*((Assumptions!$D$27-BM26+1))/(Assumptions!$D$27/2*(Assumptions!$D$27+1))))</f>
        <v>0.65315315315315314</v>
      </c>
      <c r="BN39" s="71">
        <f>(((Assumptions!$D$27-BN26)/2*((Assumptions!$D$27-BN26+1))/(Assumptions!$D$27/2*(Assumptions!$D$27+1))))</f>
        <v>0.22972972972972974</v>
      </c>
      <c r="BO39" s="71">
        <f>(((Assumptions!$D$27-BO26)/2*((Assumptions!$D$27-BO26+1))/(Assumptions!$D$27/2*(Assumptions!$D$27+1))))</f>
        <v>2.2522522522522521E-2</v>
      </c>
      <c r="BP39" s="71">
        <f>(((Assumptions!$D$27-BP26)/2*((Assumptions!$D$27-BP26+1))/(Assumptions!$D$27/2*(Assumptions!$D$27+1))))</f>
        <v>0</v>
      </c>
      <c r="BQ39" s="71">
        <f>(((Assumptions!$D$27-BQ26)/2*((Assumptions!$D$27-BQ26+1))/(Assumptions!$D$27/2*(Assumptions!$D$27+1))))</f>
        <v>0</v>
      </c>
      <c r="BR39" s="71">
        <f>(((Assumptions!$D$27-BR26)/2*((Assumptions!$D$27-BR26+1))/(Assumptions!$D$27/2*(Assumptions!$D$27+1))))</f>
        <v>0</v>
      </c>
      <c r="BS39" s="71">
        <f>(((Assumptions!$D$27-BS26)/2*((Assumptions!$D$27-BS26+1))/(Assumptions!$D$27/2*(Assumptions!$D$27+1))))</f>
        <v>0</v>
      </c>
      <c r="BT39" s="71">
        <f>(((Assumptions!$D$27-BT26)/2*((Assumptions!$D$27-BT26+1))/(Assumptions!$D$27/2*(Assumptions!$D$27+1))))</f>
        <v>0</v>
      </c>
      <c r="BU39" s="50" t="str">
        <f t="shared" si="18"/>
        <v>Jun</v>
      </c>
      <c r="BV39" s="71">
        <f>(((Assumptions!$D$27-BV26)/2*((Assumptions!$D$27-BV26+1))/(Assumptions!$D$27/2*(Assumptions!$D$27+1))))</f>
        <v>0.65315315315315314</v>
      </c>
      <c r="BW39" s="71">
        <f>(((Assumptions!$D$27-BW26)/2*((Assumptions!$D$27-BW26+1))/(Assumptions!$D$27/2*(Assumptions!$D$27+1))))</f>
        <v>0.22972972972972974</v>
      </c>
      <c r="BX39" s="71">
        <f>(((Assumptions!$D$27-BX26)/2*((Assumptions!$D$27-BX26+1))/(Assumptions!$D$27/2*(Assumptions!$D$27+1))))</f>
        <v>2.2522522522522521E-2</v>
      </c>
      <c r="BY39" s="71">
        <f>(((Assumptions!$D$27-BY26)/2*((Assumptions!$D$27-BY26+1))/(Assumptions!$D$27/2*(Assumptions!$D$27+1))))</f>
        <v>0</v>
      </c>
      <c r="BZ39" s="71">
        <f>(((Assumptions!$D$27-BZ26)/2*((Assumptions!$D$27-BZ26+1))/(Assumptions!$D$27/2*(Assumptions!$D$27+1))))</f>
        <v>0</v>
      </c>
      <c r="CA39" s="71">
        <f>(((Assumptions!$D$27-CA26)/2*((Assumptions!$D$27-CA26+1))/(Assumptions!$D$27/2*(Assumptions!$D$27+1))))</f>
        <v>0</v>
      </c>
      <c r="CB39" s="71">
        <f>(((Assumptions!$D$27-CB26)/2*((Assumptions!$D$27-CB26+1))/(Assumptions!$D$27/2*(Assumptions!$D$27+1))))</f>
        <v>0</v>
      </c>
      <c r="CC39" s="71">
        <f>(((Assumptions!$D$27-CC26)/2*((Assumptions!$D$27-CC26+1))/(Assumptions!$D$27/2*(Assumptions!$D$27+1))))</f>
        <v>0</v>
      </c>
      <c r="CD39" s="50" t="str">
        <f t="shared" si="19"/>
        <v>Jun</v>
      </c>
      <c r="CE39" s="71">
        <f>(((Assumptions!$D$27-CE26)/2*((Assumptions!$D$27-CE26+1))/(Assumptions!$D$27/2*(Assumptions!$D$27+1))))</f>
        <v>0.65315315315315314</v>
      </c>
      <c r="CF39" s="71">
        <f>(((Assumptions!$D$27-CF26)/2*((Assumptions!$D$27-CF26+1))/(Assumptions!$D$27/2*(Assumptions!$D$27+1))))</f>
        <v>0.22972972972972974</v>
      </c>
      <c r="CG39" s="71">
        <f>(((Assumptions!$D$27-CG26)/2*((Assumptions!$D$27-CG26+1))/(Assumptions!$D$27/2*(Assumptions!$D$27+1))))</f>
        <v>2.2522522522522521E-2</v>
      </c>
      <c r="CH39" s="71">
        <f>(((Assumptions!$D$27-CH26)/2*((Assumptions!$D$27-CH26+1))/(Assumptions!$D$27/2*(Assumptions!$D$27+1))))</f>
        <v>0</v>
      </c>
      <c r="CI39" s="71">
        <f>(((Assumptions!$D$27-CI26)/2*((Assumptions!$D$27-CI26+1))/(Assumptions!$D$27/2*(Assumptions!$D$27+1))))</f>
        <v>0</v>
      </c>
      <c r="CJ39" s="71">
        <f>(((Assumptions!$D$27-CJ26)/2*((Assumptions!$D$27-CJ26+1))/(Assumptions!$D$27/2*(Assumptions!$D$27+1))))</f>
        <v>0</v>
      </c>
      <c r="CK39" s="71">
        <f>(((Assumptions!$D$27-CK26)/2*((Assumptions!$D$27-CK26+1))/(Assumptions!$D$27/2*(Assumptions!$D$27+1))))</f>
        <v>0</v>
      </c>
      <c r="CL39" s="71">
        <f>(((Assumptions!$D$27-CL26)/2*((Assumptions!$D$27-CL26+1))/(Assumptions!$D$27/2*(Assumptions!$D$27+1))))</f>
        <v>0</v>
      </c>
    </row>
    <row r="40" spans="1:90" ht="13.7" customHeight="1">
      <c r="A40" s="50" t="str">
        <f t="shared" si="10"/>
        <v>Jul</v>
      </c>
      <c r="B40" s="70">
        <f>(((Assumptions!$D$27-B27)/2*((Assumptions!$D$27-B27+1))/(Assumptions!$D$27/2*(Assumptions!$D$27+1))))</f>
        <v>0.69819819819819817</v>
      </c>
      <c r="C40" s="70">
        <f>(((Assumptions!$D$27-C27)/2*((Assumptions!$D$27-C27+1))/(Assumptions!$D$27/2*(Assumptions!$D$27+1))))</f>
        <v>0.25675675675675674</v>
      </c>
      <c r="D40" s="70">
        <f>(((Assumptions!$D$27-D27)/2*((Assumptions!$D$27-D27+1))/(Assumptions!$D$27/2*(Assumptions!$D$27+1))))</f>
        <v>3.1531531531531529E-2</v>
      </c>
      <c r="E40" s="70">
        <f>(((Assumptions!$D$27-E27)/2*((Assumptions!$D$27-E27+1))/(Assumptions!$D$27/2*(Assumptions!$D$27+1))))</f>
        <v>0</v>
      </c>
      <c r="F40" s="70">
        <f>(((Assumptions!$D$27-F27)/2*((Assumptions!$D$27-F27+1))/(Assumptions!$D$27/2*(Assumptions!$D$27+1))))</f>
        <v>0</v>
      </c>
      <c r="G40" s="70">
        <f>(((Assumptions!$D$27-G27)/2*((Assumptions!$D$27-G27+1))/(Assumptions!$D$27/2*(Assumptions!$D$27+1))))</f>
        <v>0</v>
      </c>
      <c r="H40" s="70">
        <f>(((Assumptions!$D$27-H27)/2*((Assumptions!$D$27-H27+1))/(Assumptions!$D$27/2*(Assumptions!$D$27+1))))</f>
        <v>0</v>
      </c>
      <c r="I40" s="70">
        <f>(((Assumptions!$D$27-I27)/2*((Assumptions!$D$27-I27+1))/(Assumptions!$D$27/2*(Assumptions!$D$27+1))))</f>
        <v>0</v>
      </c>
      <c r="J40" s="68" t="str">
        <f t="shared" si="11"/>
        <v>Jul</v>
      </c>
      <c r="K40" s="70">
        <f>(((Assumptions!$D$27-K27)/2*((Assumptions!$D$27-K27+1))/(Assumptions!$D$27/2*(Assumptions!$D$27+1))))</f>
        <v>0.69819819819819817</v>
      </c>
      <c r="L40" s="71">
        <f>(((Assumptions!$D$27-L27)/2*((Assumptions!$D$27-L27+1))/(Assumptions!$D$27/2*(Assumptions!$D$27+1))))</f>
        <v>0.25675675675675674</v>
      </c>
      <c r="M40" s="71">
        <f>(((Assumptions!$D$27-M27)/2*((Assumptions!$D$27-M27+1))/(Assumptions!$D$27/2*(Assumptions!$D$27+1))))</f>
        <v>3.1531531531531529E-2</v>
      </c>
      <c r="N40" s="71">
        <f>(((Assumptions!$D$27-N27)/2*((Assumptions!$D$27-N27+1))/(Assumptions!$D$27/2*(Assumptions!$D$27+1))))</f>
        <v>0</v>
      </c>
      <c r="O40" s="71">
        <f>(((Assumptions!$D$27-O27)/2*((Assumptions!$D$27-O27+1))/(Assumptions!$D$27/2*(Assumptions!$D$27+1))))</f>
        <v>0</v>
      </c>
      <c r="P40" s="71">
        <f>(((Assumptions!$D$27-P27)/2*((Assumptions!$D$27-P27+1))/(Assumptions!$D$27/2*(Assumptions!$D$27+1))))</f>
        <v>0</v>
      </c>
      <c r="Q40" s="71">
        <f>(((Assumptions!$D$27-Q27)/2*((Assumptions!$D$27-Q27+1))/(Assumptions!$D$27/2*(Assumptions!$D$27+1))))</f>
        <v>0</v>
      </c>
      <c r="R40" s="71">
        <f>(((Assumptions!$D$27-R27)/2*((Assumptions!$D$27-R27+1))/(Assumptions!$D$27/2*(Assumptions!$D$27+1))))</f>
        <v>0</v>
      </c>
      <c r="S40" s="50" t="str">
        <f t="shared" si="12"/>
        <v>Jul</v>
      </c>
      <c r="T40" s="71">
        <f>(((Assumptions!$D$27-T27)/2*((Assumptions!$D$27-T27+1))/(Assumptions!$D$27/2*(Assumptions!$D$27+1))))</f>
        <v>0.69819819819819817</v>
      </c>
      <c r="U40" s="71">
        <f>(((Assumptions!$D$27-U27)/2*((Assumptions!$D$27-U27+1))/(Assumptions!$D$27/2*(Assumptions!$D$27+1))))</f>
        <v>0.25675675675675674</v>
      </c>
      <c r="V40" s="71">
        <f>(((Assumptions!$D$27-V27)/2*((Assumptions!$D$27-V27+1))/(Assumptions!$D$27/2*(Assumptions!$D$27+1))))</f>
        <v>3.1531531531531529E-2</v>
      </c>
      <c r="W40" s="71">
        <f>(((Assumptions!$D$27-W27)/2*((Assumptions!$D$27-W27+1))/(Assumptions!$D$27/2*(Assumptions!$D$27+1))))</f>
        <v>0</v>
      </c>
      <c r="X40" s="71">
        <f>(((Assumptions!$D$27-X27)/2*((Assumptions!$D$27-X27+1))/(Assumptions!$D$27/2*(Assumptions!$D$27+1))))</f>
        <v>0</v>
      </c>
      <c r="Y40" s="71">
        <f>(((Assumptions!$D$27-Y27)/2*((Assumptions!$D$27-Y27+1))/(Assumptions!$D$27/2*(Assumptions!$D$27+1))))</f>
        <v>0</v>
      </c>
      <c r="Z40" s="71">
        <f>(((Assumptions!$D$27-Z27)/2*((Assumptions!$D$27-Z27+1))/(Assumptions!$D$27/2*(Assumptions!$D$27+1))))</f>
        <v>0</v>
      </c>
      <c r="AA40" s="71">
        <f>(((Assumptions!$D$27-AA27)/2*((Assumptions!$D$27-AA27+1))/(Assumptions!$D$27/2*(Assumptions!$D$27+1))))</f>
        <v>0</v>
      </c>
      <c r="AB40" s="50" t="str">
        <f t="shared" si="13"/>
        <v>Jul</v>
      </c>
      <c r="AC40" s="71">
        <f>(((Assumptions!$D$27-AC27)/2*((Assumptions!$D$27-AC27+1))/(Assumptions!$D$27/2*(Assumptions!$D$27+1))))</f>
        <v>0.69819819819819817</v>
      </c>
      <c r="AD40" s="71">
        <f>(((Assumptions!$D$27-AD27)/2*((Assumptions!$D$27-AD27+1))/(Assumptions!$D$27/2*(Assumptions!$D$27+1))))</f>
        <v>0.25675675675675674</v>
      </c>
      <c r="AE40" s="71">
        <f>(((Assumptions!$D$27-AE27)/2*((Assumptions!$D$27-AE27+1))/(Assumptions!$D$27/2*(Assumptions!$D$27+1))))</f>
        <v>3.1531531531531529E-2</v>
      </c>
      <c r="AF40" s="71">
        <f>(((Assumptions!$D$27-AF27)/2*((Assumptions!$D$27-AF27+1))/(Assumptions!$D$27/2*(Assumptions!$D$27+1))))</f>
        <v>0</v>
      </c>
      <c r="AG40" s="71">
        <f>(((Assumptions!$D$27-AG27)/2*((Assumptions!$D$27-AG27+1))/(Assumptions!$D$27/2*(Assumptions!$D$27+1))))</f>
        <v>0</v>
      </c>
      <c r="AH40" s="71">
        <f>(((Assumptions!$D$27-AH27)/2*((Assumptions!$D$27-AH27+1))/(Assumptions!$D$27/2*(Assumptions!$D$27+1))))</f>
        <v>0</v>
      </c>
      <c r="AI40" s="71">
        <f>(((Assumptions!$D$27-AI27)/2*((Assumptions!$D$27-AI27+1))/(Assumptions!$D$27/2*(Assumptions!$D$27+1))))</f>
        <v>0</v>
      </c>
      <c r="AJ40" s="71">
        <f>(((Assumptions!$D$27-AJ27)/2*((Assumptions!$D$27-AJ27+1))/(Assumptions!$D$27/2*(Assumptions!$D$27+1))))</f>
        <v>0</v>
      </c>
      <c r="AK40" s="50" t="str">
        <f t="shared" si="14"/>
        <v>Jul</v>
      </c>
      <c r="AL40" s="71">
        <f>(((Assumptions!$D$27-AL27)/2*((Assumptions!$D$27-AL27+1))/(Assumptions!$D$27/2*(Assumptions!$D$27+1))))</f>
        <v>0.69819819819819817</v>
      </c>
      <c r="AM40" s="71">
        <f>(((Assumptions!$D$27-AM27)/2*((Assumptions!$D$27-AM27+1))/(Assumptions!$D$27/2*(Assumptions!$D$27+1))))</f>
        <v>0.25675675675675674</v>
      </c>
      <c r="AN40" s="71">
        <f>(((Assumptions!$D$27-AN27)/2*((Assumptions!$D$27-AN27+1))/(Assumptions!$D$27/2*(Assumptions!$D$27+1))))</f>
        <v>3.1531531531531529E-2</v>
      </c>
      <c r="AO40" s="71">
        <f>(((Assumptions!$D$27-AO27)/2*((Assumptions!$D$27-AO27+1))/(Assumptions!$D$27/2*(Assumptions!$D$27+1))))</f>
        <v>0</v>
      </c>
      <c r="AP40" s="71">
        <f>(((Assumptions!$D$27-AP27)/2*((Assumptions!$D$27-AP27+1))/(Assumptions!$D$27/2*(Assumptions!$D$27+1))))</f>
        <v>0</v>
      </c>
      <c r="AQ40" s="71">
        <f>(((Assumptions!$D$27-AQ27)/2*((Assumptions!$D$27-AQ27+1))/(Assumptions!$D$27/2*(Assumptions!$D$27+1))))</f>
        <v>0</v>
      </c>
      <c r="AR40" s="71">
        <f>(((Assumptions!$D$27-AR27)/2*((Assumptions!$D$27-AR27+1))/(Assumptions!$D$27/2*(Assumptions!$D$27+1))))</f>
        <v>0</v>
      </c>
      <c r="AS40" s="71">
        <f>(((Assumptions!$D$27-AS27)/2*((Assumptions!$D$27-AS27+1))/(Assumptions!$D$27/2*(Assumptions!$D$27+1))))</f>
        <v>0</v>
      </c>
      <c r="AT40" s="50" t="str">
        <f t="shared" si="15"/>
        <v>Jul</v>
      </c>
      <c r="AU40" s="71">
        <f>(((Assumptions!$D$27-AU27)/2*((Assumptions!$D$27-AU27+1))/(Assumptions!$D$27/2*(Assumptions!$D$27+1))))</f>
        <v>0.69819819819819817</v>
      </c>
      <c r="AV40" s="71">
        <f>(((Assumptions!$D$27-AV27)/2*((Assumptions!$D$27-AV27+1))/(Assumptions!$D$27/2*(Assumptions!$D$27+1))))</f>
        <v>0.25675675675675674</v>
      </c>
      <c r="AW40" s="71">
        <f>(((Assumptions!$D$27-AW27)/2*((Assumptions!$D$27-AW27+1))/(Assumptions!$D$27/2*(Assumptions!$D$27+1))))</f>
        <v>3.1531531531531529E-2</v>
      </c>
      <c r="AX40" s="71">
        <f>(((Assumptions!$D$27-AX27)/2*((Assumptions!$D$27-AX27+1))/(Assumptions!$D$27/2*(Assumptions!$D$27+1))))</f>
        <v>0</v>
      </c>
      <c r="AY40" s="71">
        <f>(((Assumptions!$D$27-AY27)/2*((Assumptions!$D$27-AY27+1))/(Assumptions!$D$27/2*(Assumptions!$D$27+1))))</f>
        <v>0</v>
      </c>
      <c r="AZ40" s="71">
        <f>(((Assumptions!$D$27-AZ27)/2*((Assumptions!$D$27-AZ27+1))/(Assumptions!$D$27/2*(Assumptions!$D$27+1))))</f>
        <v>0</v>
      </c>
      <c r="BA40" s="71">
        <f>(((Assumptions!$D$27-BA27)/2*((Assumptions!$D$27-BA27+1))/(Assumptions!$D$27/2*(Assumptions!$D$27+1))))</f>
        <v>0</v>
      </c>
      <c r="BB40" s="71">
        <f>(((Assumptions!$D$27-BB27)/2*((Assumptions!$D$27-BB27+1))/(Assumptions!$D$27/2*(Assumptions!$D$27+1))))</f>
        <v>0</v>
      </c>
      <c r="BC40" s="50" t="str">
        <f t="shared" si="16"/>
        <v>Jul</v>
      </c>
      <c r="BD40" s="71">
        <f>(((Assumptions!$D$27-BD27)/2*((Assumptions!$D$27-BD27+1))/(Assumptions!$D$27/2*(Assumptions!$D$27+1))))</f>
        <v>0.69819819819819817</v>
      </c>
      <c r="BE40" s="71">
        <f>(((Assumptions!$D$27-BE27)/2*((Assumptions!$D$27-BE27+1))/(Assumptions!$D$27/2*(Assumptions!$D$27+1))))</f>
        <v>0.25675675675675674</v>
      </c>
      <c r="BF40" s="71">
        <f>(((Assumptions!$D$27-BF27)/2*((Assumptions!$D$27-BF27+1))/(Assumptions!$D$27/2*(Assumptions!$D$27+1))))</f>
        <v>3.1531531531531529E-2</v>
      </c>
      <c r="BG40" s="71">
        <f>(((Assumptions!$D$27-BG27)/2*((Assumptions!$D$27-BG27+1))/(Assumptions!$D$27/2*(Assumptions!$D$27+1))))</f>
        <v>0</v>
      </c>
      <c r="BH40" s="71">
        <f>(((Assumptions!$D$27-BH27)/2*((Assumptions!$D$27-BH27+1))/(Assumptions!$D$27/2*(Assumptions!$D$27+1))))</f>
        <v>0</v>
      </c>
      <c r="BI40" s="71">
        <f>(((Assumptions!$D$27-BI27)/2*((Assumptions!$D$27-BI27+1))/(Assumptions!$D$27/2*(Assumptions!$D$27+1))))</f>
        <v>0</v>
      </c>
      <c r="BJ40" s="71">
        <f>(((Assumptions!$D$27-BJ27)/2*((Assumptions!$D$27-BJ27+1))/(Assumptions!$D$27/2*(Assumptions!$D$27+1))))</f>
        <v>0</v>
      </c>
      <c r="BK40" s="71">
        <f>(((Assumptions!$D$27-BK27)/2*((Assumptions!$D$27-BK27+1))/(Assumptions!$D$27/2*(Assumptions!$D$27+1))))</f>
        <v>0</v>
      </c>
      <c r="BL40" s="50" t="str">
        <f t="shared" si="17"/>
        <v>Jul</v>
      </c>
      <c r="BM40" s="71">
        <f>(((Assumptions!$D$27-BM27)/2*((Assumptions!$D$27-BM27+1))/(Assumptions!$D$27/2*(Assumptions!$D$27+1))))</f>
        <v>0.69819819819819817</v>
      </c>
      <c r="BN40" s="71">
        <f>(((Assumptions!$D$27-BN27)/2*((Assumptions!$D$27-BN27+1))/(Assumptions!$D$27/2*(Assumptions!$D$27+1))))</f>
        <v>0.25675675675675674</v>
      </c>
      <c r="BO40" s="71">
        <f>(((Assumptions!$D$27-BO27)/2*((Assumptions!$D$27-BO27+1))/(Assumptions!$D$27/2*(Assumptions!$D$27+1))))</f>
        <v>3.1531531531531529E-2</v>
      </c>
      <c r="BP40" s="71">
        <f>(((Assumptions!$D$27-BP27)/2*((Assumptions!$D$27-BP27+1))/(Assumptions!$D$27/2*(Assumptions!$D$27+1))))</f>
        <v>0</v>
      </c>
      <c r="BQ40" s="71">
        <f>(((Assumptions!$D$27-BQ27)/2*((Assumptions!$D$27-BQ27+1))/(Assumptions!$D$27/2*(Assumptions!$D$27+1))))</f>
        <v>0</v>
      </c>
      <c r="BR40" s="71">
        <f>(((Assumptions!$D$27-BR27)/2*((Assumptions!$D$27-BR27+1))/(Assumptions!$D$27/2*(Assumptions!$D$27+1))))</f>
        <v>0</v>
      </c>
      <c r="BS40" s="71">
        <f>(((Assumptions!$D$27-BS27)/2*((Assumptions!$D$27-BS27+1))/(Assumptions!$D$27/2*(Assumptions!$D$27+1))))</f>
        <v>0</v>
      </c>
      <c r="BT40" s="71">
        <f>(((Assumptions!$D$27-BT27)/2*((Assumptions!$D$27-BT27+1))/(Assumptions!$D$27/2*(Assumptions!$D$27+1))))</f>
        <v>0</v>
      </c>
      <c r="BU40" s="50" t="str">
        <f t="shared" si="18"/>
        <v>Jul</v>
      </c>
      <c r="BV40" s="71">
        <f>(((Assumptions!$D$27-BV27)/2*((Assumptions!$D$27-BV27+1))/(Assumptions!$D$27/2*(Assumptions!$D$27+1))))</f>
        <v>0.69819819819819817</v>
      </c>
      <c r="BW40" s="71">
        <f>(((Assumptions!$D$27-BW27)/2*((Assumptions!$D$27-BW27+1))/(Assumptions!$D$27/2*(Assumptions!$D$27+1))))</f>
        <v>0.25675675675675674</v>
      </c>
      <c r="BX40" s="71">
        <f>(((Assumptions!$D$27-BX27)/2*((Assumptions!$D$27-BX27+1))/(Assumptions!$D$27/2*(Assumptions!$D$27+1))))</f>
        <v>3.1531531531531529E-2</v>
      </c>
      <c r="BY40" s="71">
        <f>(((Assumptions!$D$27-BY27)/2*((Assumptions!$D$27-BY27+1))/(Assumptions!$D$27/2*(Assumptions!$D$27+1))))</f>
        <v>0</v>
      </c>
      <c r="BZ40" s="71">
        <f>(((Assumptions!$D$27-BZ27)/2*((Assumptions!$D$27-BZ27+1))/(Assumptions!$D$27/2*(Assumptions!$D$27+1))))</f>
        <v>0</v>
      </c>
      <c r="CA40" s="71">
        <f>(((Assumptions!$D$27-CA27)/2*((Assumptions!$D$27-CA27+1))/(Assumptions!$D$27/2*(Assumptions!$D$27+1))))</f>
        <v>0</v>
      </c>
      <c r="CB40" s="71">
        <f>(((Assumptions!$D$27-CB27)/2*((Assumptions!$D$27-CB27+1))/(Assumptions!$D$27/2*(Assumptions!$D$27+1))))</f>
        <v>0</v>
      </c>
      <c r="CC40" s="71">
        <f>(((Assumptions!$D$27-CC27)/2*((Assumptions!$D$27-CC27+1))/(Assumptions!$D$27/2*(Assumptions!$D$27+1))))</f>
        <v>0</v>
      </c>
      <c r="CD40" s="50" t="str">
        <f t="shared" si="19"/>
        <v>Jul</v>
      </c>
      <c r="CE40" s="71">
        <f>(((Assumptions!$D$27-CE27)/2*((Assumptions!$D$27-CE27+1))/(Assumptions!$D$27/2*(Assumptions!$D$27+1))))</f>
        <v>0.69819819819819817</v>
      </c>
      <c r="CF40" s="71">
        <f>(((Assumptions!$D$27-CF27)/2*((Assumptions!$D$27-CF27+1))/(Assumptions!$D$27/2*(Assumptions!$D$27+1))))</f>
        <v>0.25675675675675674</v>
      </c>
      <c r="CG40" s="71">
        <f>(((Assumptions!$D$27-CG27)/2*((Assumptions!$D$27-CG27+1))/(Assumptions!$D$27/2*(Assumptions!$D$27+1))))</f>
        <v>3.1531531531531529E-2</v>
      </c>
      <c r="CH40" s="71">
        <f>(((Assumptions!$D$27-CH27)/2*((Assumptions!$D$27-CH27+1))/(Assumptions!$D$27/2*(Assumptions!$D$27+1))))</f>
        <v>0</v>
      </c>
      <c r="CI40" s="71">
        <f>(((Assumptions!$D$27-CI27)/2*((Assumptions!$D$27-CI27+1))/(Assumptions!$D$27/2*(Assumptions!$D$27+1))))</f>
        <v>0</v>
      </c>
      <c r="CJ40" s="71">
        <f>(((Assumptions!$D$27-CJ27)/2*((Assumptions!$D$27-CJ27+1))/(Assumptions!$D$27/2*(Assumptions!$D$27+1))))</f>
        <v>0</v>
      </c>
      <c r="CK40" s="71">
        <f>(((Assumptions!$D$27-CK27)/2*((Assumptions!$D$27-CK27+1))/(Assumptions!$D$27/2*(Assumptions!$D$27+1))))</f>
        <v>0</v>
      </c>
      <c r="CL40" s="71">
        <f>(((Assumptions!$D$27-CL27)/2*((Assumptions!$D$27-CL27+1))/(Assumptions!$D$27/2*(Assumptions!$D$27+1))))</f>
        <v>0</v>
      </c>
    </row>
    <row r="41" spans="1:90" ht="13.7" customHeight="1">
      <c r="A41" s="50" t="str">
        <f t="shared" si="10"/>
        <v>Aug</v>
      </c>
      <c r="B41" s="70">
        <f>(((Assumptions!$D$27-B28)/2*((Assumptions!$D$27-B28+1))/(Assumptions!$D$27/2*(Assumptions!$D$27+1))))</f>
        <v>0.74474474474474472</v>
      </c>
      <c r="C41" s="70">
        <f>(((Assumptions!$D$27-C28)/2*((Assumptions!$D$27-C28+1))/(Assumptions!$D$27/2*(Assumptions!$D$27+1))))</f>
        <v>0.28528528528528529</v>
      </c>
      <c r="D41" s="70">
        <f>(((Assumptions!$D$27-D28)/2*((Assumptions!$D$27-D28+1))/(Assumptions!$D$27/2*(Assumptions!$D$27+1))))</f>
        <v>4.2042042042042045E-2</v>
      </c>
      <c r="E41" s="70">
        <f>(((Assumptions!$D$27-E28)/2*((Assumptions!$D$27-E28+1))/(Assumptions!$D$27/2*(Assumptions!$D$27+1))))</f>
        <v>0</v>
      </c>
      <c r="F41" s="70">
        <f>(((Assumptions!$D$27-F28)/2*((Assumptions!$D$27-F28+1))/(Assumptions!$D$27/2*(Assumptions!$D$27+1))))</f>
        <v>0</v>
      </c>
      <c r="G41" s="70">
        <f>(((Assumptions!$D$27-G28)/2*((Assumptions!$D$27-G28+1))/(Assumptions!$D$27/2*(Assumptions!$D$27+1))))</f>
        <v>0</v>
      </c>
      <c r="H41" s="70">
        <f>(((Assumptions!$D$27-H28)/2*((Assumptions!$D$27-H28+1))/(Assumptions!$D$27/2*(Assumptions!$D$27+1))))</f>
        <v>0</v>
      </c>
      <c r="I41" s="70">
        <f>(((Assumptions!$D$27-I28)/2*((Assumptions!$D$27-I28+1))/(Assumptions!$D$27/2*(Assumptions!$D$27+1))))</f>
        <v>0</v>
      </c>
      <c r="J41" s="68" t="str">
        <f t="shared" si="11"/>
        <v>Aug</v>
      </c>
      <c r="K41" s="70">
        <f>(((Assumptions!$D$27-K28)/2*((Assumptions!$D$27-K28+1))/(Assumptions!$D$27/2*(Assumptions!$D$27+1))))</f>
        <v>0.74474474474474472</v>
      </c>
      <c r="L41" s="71">
        <f>(((Assumptions!$D$27-L28)/2*((Assumptions!$D$27-L28+1))/(Assumptions!$D$27/2*(Assumptions!$D$27+1))))</f>
        <v>0.28528528528528529</v>
      </c>
      <c r="M41" s="71">
        <f>(((Assumptions!$D$27-M28)/2*((Assumptions!$D$27-M28+1))/(Assumptions!$D$27/2*(Assumptions!$D$27+1))))</f>
        <v>4.2042042042042045E-2</v>
      </c>
      <c r="N41" s="71">
        <f>(((Assumptions!$D$27-N28)/2*((Assumptions!$D$27-N28+1))/(Assumptions!$D$27/2*(Assumptions!$D$27+1))))</f>
        <v>0</v>
      </c>
      <c r="O41" s="71">
        <f>(((Assumptions!$D$27-O28)/2*((Assumptions!$D$27-O28+1))/(Assumptions!$D$27/2*(Assumptions!$D$27+1))))</f>
        <v>0</v>
      </c>
      <c r="P41" s="71">
        <f>(((Assumptions!$D$27-P28)/2*((Assumptions!$D$27-P28+1))/(Assumptions!$D$27/2*(Assumptions!$D$27+1))))</f>
        <v>0</v>
      </c>
      <c r="Q41" s="71">
        <f>(((Assumptions!$D$27-Q28)/2*((Assumptions!$D$27-Q28+1))/(Assumptions!$D$27/2*(Assumptions!$D$27+1))))</f>
        <v>0</v>
      </c>
      <c r="R41" s="71">
        <f>(((Assumptions!$D$27-R28)/2*((Assumptions!$D$27-R28+1))/(Assumptions!$D$27/2*(Assumptions!$D$27+1))))</f>
        <v>0</v>
      </c>
      <c r="S41" s="50" t="str">
        <f t="shared" si="12"/>
        <v>Aug</v>
      </c>
      <c r="T41" s="71">
        <f>(((Assumptions!$D$27-T28)/2*((Assumptions!$D$27-T28+1))/(Assumptions!$D$27/2*(Assumptions!$D$27+1))))</f>
        <v>0.74474474474474472</v>
      </c>
      <c r="U41" s="71">
        <f>(((Assumptions!$D$27-U28)/2*((Assumptions!$D$27-U28+1))/(Assumptions!$D$27/2*(Assumptions!$D$27+1))))</f>
        <v>0.28528528528528529</v>
      </c>
      <c r="V41" s="71">
        <f>(((Assumptions!$D$27-V28)/2*((Assumptions!$D$27-V28+1))/(Assumptions!$D$27/2*(Assumptions!$D$27+1))))</f>
        <v>4.2042042042042045E-2</v>
      </c>
      <c r="W41" s="71">
        <f>(((Assumptions!$D$27-W28)/2*((Assumptions!$D$27-W28+1))/(Assumptions!$D$27/2*(Assumptions!$D$27+1))))</f>
        <v>0</v>
      </c>
      <c r="X41" s="71">
        <f>(((Assumptions!$D$27-X28)/2*((Assumptions!$D$27-X28+1))/(Assumptions!$D$27/2*(Assumptions!$D$27+1))))</f>
        <v>0</v>
      </c>
      <c r="Y41" s="71">
        <f>(((Assumptions!$D$27-Y28)/2*((Assumptions!$D$27-Y28+1))/(Assumptions!$D$27/2*(Assumptions!$D$27+1))))</f>
        <v>0</v>
      </c>
      <c r="Z41" s="71">
        <f>(((Assumptions!$D$27-Z28)/2*((Assumptions!$D$27-Z28+1))/(Assumptions!$D$27/2*(Assumptions!$D$27+1))))</f>
        <v>0</v>
      </c>
      <c r="AA41" s="71">
        <f>(((Assumptions!$D$27-AA28)/2*((Assumptions!$D$27-AA28+1))/(Assumptions!$D$27/2*(Assumptions!$D$27+1))))</f>
        <v>0</v>
      </c>
      <c r="AB41" s="50" t="str">
        <f t="shared" si="13"/>
        <v>Aug</v>
      </c>
      <c r="AC41" s="71">
        <f>(((Assumptions!$D$27-AC28)/2*((Assumptions!$D$27-AC28+1))/(Assumptions!$D$27/2*(Assumptions!$D$27+1))))</f>
        <v>0.74474474474474472</v>
      </c>
      <c r="AD41" s="71">
        <f>(((Assumptions!$D$27-AD28)/2*((Assumptions!$D$27-AD28+1))/(Assumptions!$D$27/2*(Assumptions!$D$27+1))))</f>
        <v>0.28528528528528529</v>
      </c>
      <c r="AE41" s="71">
        <f>(((Assumptions!$D$27-AE28)/2*((Assumptions!$D$27-AE28+1))/(Assumptions!$D$27/2*(Assumptions!$D$27+1))))</f>
        <v>4.2042042042042045E-2</v>
      </c>
      <c r="AF41" s="71">
        <f>(((Assumptions!$D$27-AF28)/2*((Assumptions!$D$27-AF28+1))/(Assumptions!$D$27/2*(Assumptions!$D$27+1))))</f>
        <v>0</v>
      </c>
      <c r="AG41" s="71">
        <f>(((Assumptions!$D$27-AG28)/2*((Assumptions!$D$27-AG28+1))/(Assumptions!$D$27/2*(Assumptions!$D$27+1))))</f>
        <v>0</v>
      </c>
      <c r="AH41" s="71">
        <f>(((Assumptions!$D$27-AH28)/2*((Assumptions!$D$27-AH28+1))/(Assumptions!$D$27/2*(Assumptions!$D$27+1))))</f>
        <v>0</v>
      </c>
      <c r="AI41" s="71">
        <f>(((Assumptions!$D$27-AI28)/2*((Assumptions!$D$27-AI28+1))/(Assumptions!$D$27/2*(Assumptions!$D$27+1))))</f>
        <v>0</v>
      </c>
      <c r="AJ41" s="71">
        <f>(((Assumptions!$D$27-AJ28)/2*((Assumptions!$D$27-AJ28+1))/(Assumptions!$D$27/2*(Assumptions!$D$27+1))))</f>
        <v>0</v>
      </c>
      <c r="AK41" s="50" t="str">
        <f t="shared" si="14"/>
        <v>Aug</v>
      </c>
      <c r="AL41" s="71">
        <f>(((Assumptions!$D$27-AL28)/2*((Assumptions!$D$27-AL28+1))/(Assumptions!$D$27/2*(Assumptions!$D$27+1))))</f>
        <v>0.74474474474474472</v>
      </c>
      <c r="AM41" s="71">
        <f>(((Assumptions!$D$27-AM28)/2*((Assumptions!$D$27-AM28+1))/(Assumptions!$D$27/2*(Assumptions!$D$27+1))))</f>
        <v>0.28528528528528529</v>
      </c>
      <c r="AN41" s="71">
        <f>(((Assumptions!$D$27-AN28)/2*((Assumptions!$D$27-AN28+1))/(Assumptions!$D$27/2*(Assumptions!$D$27+1))))</f>
        <v>4.2042042042042045E-2</v>
      </c>
      <c r="AO41" s="71">
        <f>(((Assumptions!$D$27-AO28)/2*((Assumptions!$D$27-AO28+1))/(Assumptions!$D$27/2*(Assumptions!$D$27+1))))</f>
        <v>0</v>
      </c>
      <c r="AP41" s="71">
        <f>(((Assumptions!$D$27-AP28)/2*((Assumptions!$D$27-AP28+1))/(Assumptions!$D$27/2*(Assumptions!$D$27+1))))</f>
        <v>0</v>
      </c>
      <c r="AQ41" s="71">
        <f>(((Assumptions!$D$27-AQ28)/2*((Assumptions!$D$27-AQ28+1))/(Assumptions!$D$27/2*(Assumptions!$D$27+1))))</f>
        <v>0</v>
      </c>
      <c r="AR41" s="71">
        <f>(((Assumptions!$D$27-AR28)/2*((Assumptions!$D$27-AR28+1))/(Assumptions!$D$27/2*(Assumptions!$D$27+1))))</f>
        <v>0</v>
      </c>
      <c r="AS41" s="71">
        <f>(((Assumptions!$D$27-AS28)/2*((Assumptions!$D$27-AS28+1))/(Assumptions!$D$27/2*(Assumptions!$D$27+1))))</f>
        <v>0</v>
      </c>
      <c r="AT41" s="50" t="str">
        <f t="shared" si="15"/>
        <v>Aug</v>
      </c>
      <c r="AU41" s="71">
        <f>(((Assumptions!$D$27-AU28)/2*((Assumptions!$D$27-AU28+1))/(Assumptions!$D$27/2*(Assumptions!$D$27+1))))</f>
        <v>0.74474474474474472</v>
      </c>
      <c r="AV41" s="71">
        <f>(((Assumptions!$D$27-AV28)/2*((Assumptions!$D$27-AV28+1))/(Assumptions!$D$27/2*(Assumptions!$D$27+1))))</f>
        <v>0.28528528528528529</v>
      </c>
      <c r="AW41" s="71">
        <f>(((Assumptions!$D$27-AW28)/2*((Assumptions!$D$27-AW28+1))/(Assumptions!$D$27/2*(Assumptions!$D$27+1))))</f>
        <v>4.2042042042042045E-2</v>
      </c>
      <c r="AX41" s="71">
        <f>(((Assumptions!$D$27-AX28)/2*((Assumptions!$D$27-AX28+1))/(Assumptions!$D$27/2*(Assumptions!$D$27+1))))</f>
        <v>0</v>
      </c>
      <c r="AY41" s="71">
        <f>(((Assumptions!$D$27-AY28)/2*((Assumptions!$D$27-AY28+1))/(Assumptions!$D$27/2*(Assumptions!$D$27+1))))</f>
        <v>0</v>
      </c>
      <c r="AZ41" s="71">
        <f>(((Assumptions!$D$27-AZ28)/2*((Assumptions!$D$27-AZ28+1))/(Assumptions!$D$27/2*(Assumptions!$D$27+1))))</f>
        <v>0</v>
      </c>
      <c r="BA41" s="71">
        <f>(((Assumptions!$D$27-BA28)/2*((Assumptions!$D$27-BA28+1))/(Assumptions!$D$27/2*(Assumptions!$D$27+1))))</f>
        <v>0</v>
      </c>
      <c r="BB41" s="71">
        <f>(((Assumptions!$D$27-BB28)/2*((Assumptions!$D$27-BB28+1))/(Assumptions!$D$27/2*(Assumptions!$D$27+1))))</f>
        <v>0</v>
      </c>
      <c r="BC41" s="50" t="str">
        <f t="shared" si="16"/>
        <v>Aug</v>
      </c>
      <c r="BD41" s="71">
        <f>(((Assumptions!$D$27-BD28)/2*((Assumptions!$D$27-BD28+1))/(Assumptions!$D$27/2*(Assumptions!$D$27+1))))</f>
        <v>0.74474474474474472</v>
      </c>
      <c r="BE41" s="71">
        <f>(((Assumptions!$D$27-BE28)/2*((Assumptions!$D$27-BE28+1))/(Assumptions!$D$27/2*(Assumptions!$D$27+1))))</f>
        <v>0.28528528528528529</v>
      </c>
      <c r="BF41" s="71">
        <f>(((Assumptions!$D$27-BF28)/2*((Assumptions!$D$27-BF28+1))/(Assumptions!$D$27/2*(Assumptions!$D$27+1))))</f>
        <v>4.2042042042042045E-2</v>
      </c>
      <c r="BG41" s="71">
        <f>(((Assumptions!$D$27-BG28)/2*((Assumptions!$D$27-BG28+1))/(Assumptions!$D$27/2*(Assumptions!$D$27+1))))</f>
        <v>0</v>
      </c>
      <c r="BH41" s="71">
        <f>(((Assumptions!$D$27-BH28)/2*((Assumptions!$D$27-BH28+1))/(Assumptions!$D$27/2*(Assumptions!$D$27+1))))</f>
        <v>0</v>
      </c>
      <c r="BI41" s="71">
        <f>(((Assumptions!$D$27-BI28)/2*((Assumptions!$D$27-BI28+1))/(Assumptions!$D$27/2*(Assumptions!$D$27+1))))</f>
        <v>0</v>
      </c>
      <c r="BJ41" s="71">
        <f>(((Assumptions!$D$27-BJ28)/2*((Assumptions!$D$27-BJ28+1))/(Assumptions!$D$27/2*(Assumptions!$D$27+1))))</f>
        <v>0</v>
      </c>
      <c r="BK41" s="71">
        <f>(((Assumptions!$D$27-BK28)/2*((Assumptions!$D$27-BK28+1))/(Assumptions!$D$27/2*(Assumptions!$D$27+1))))</f>
        <v>0</v>
      </c>
      <c r="BL41" s="50" t="str">
        <f t="shared" si="17"/>
        <v>Aug</v>
      </c>
      <c r="BM41" s="71">
        <f>(((Assumptions!$D$27-BM28)/2*((Assumptions!$D$27-BM28+1))/(Assumptions!$D$27/2*(Assumptions!$D$27+1))))</f>
        <v>0.74474474474474472</v>
      </c>
      <c r="BN41" s="71">
        <f>(((Assumptions!$D$27-BN28)/2*((Assumptions!$D$27-BN28+1))/(Assumptions!$D$27/2*(Assumptions!$D$27+1))))</f>
        <v>0.28528528528528529</v>
      </c>
      <c r="BO41" s="71">
        <f>(((Assumptions!$D$27-BO28)/2*((Assumptions!$D$27-BO28+1))/(Assumptions!$D$27/2*(Assumptions!$D$27+1))))</f>
        <v>4.2042042042042045E-2</v>
      </c>
      <c r="BP41" s="71">
        <f>(((Assumptions!$D$27-BP28)/2*((Assumptions!$D$27-BP28+1))/(Assumptions!$D$27/2*(Assumptions!$D$27+1))))</f>
        <v>0</v>
      </c>
      <c r="BQ41" s="71">
        <f>(((Assumptions!$D$27-BQ28)/2*((Assumptions!$D$27-BQ28+1))/(Assumptions!$D$27/2*(Assumptions!$D$27+1))))</f>
        <v>0</v>
      </c>
      <c r="BR41" s="71">
        <f>(((Assumptions!$D$27-BR28)/2*((Assumptions!$D$27-BR28+1))/(Assumptions!$D$27/2*(Assumptions!$D$27+1))))</f>
        <v>0</v>
      </c>
      <c r="BS41" s="71">
        <f>(((Assumptions!$D$27-BS28)/2*((Assumptions!$D$27-BS28+1))/(Assumptions!$D$27/2*(Assumptions!$D$27+1))))</f>
        <v>0</v>
      </c>
      <c r="BT41" s="71">
        <f>(((Assumptions!$D$27-BT28)/2*((Assumptions!$D$27-BT28+1))/(Assumptions!$D$27/2*(Assumptions!$D$27+1))))</f>
        <v>0</v>
      </c>
      <c r="BU41" s="50" t="str">
        <f t="shared" si="18"/>
        <v>Aug</v>
      </c>
      <c r="BV41" s="71">
        <f>(((Assumptions!$D$27-BV28)/2*((Assumptions!$D$27-BV28+1))/(Assumptions!$D$27/2*(Assumptions!$D$27+1))))</f>
        <v>0.74474474474474472</v>
      </c>
      <c r="BW41" s="71">
        <f>(((Assumptions!$D$27-BW28)/2*((Assumptions!$D$27-BW28+1))/(Assumptions!$D$27/2*(Assumptions!$D$27+1))))</f>
        <v>0.28528528528528529</v>
      </c>
      <c r="BX41" s="71">
        <f>(((Assumptions!$D$27-BX28)/2*((Assumptions!$D$27-BX28+1))/(Assumptions!$D$27/2*(Assumptions!$D$27+1))))</f>
        <v>4.2042042042042045E-2</v>
      </c>
      <c r="BY41" s="71">
        <f>(((Assumptions!$D$27-BY28)/2*((Assumptions!$D$27-BY28+1))/(Assumptions!$D$27/2*(Assumptions!$D$27+1))))</f>
        <v>0</v>
      </c>
      <c r="BZ41" s="71">
        <f>(((Assumptions!$D$27-BZ28)/2*((Assumptions!$D$27-BZ28+1))/(Assumptions!$D$27/2*(Assumptions!$D$27+1))))</f>
        <v>0</v>
      </c>
      <c r="CA41" s="71">
        <f>(((Assumptions!$D$27-CA28)/2*((Assumptions!$D$27-CA28+1))/(Assumptions!$D$27/2*(Assumptions!$D$27+1))))</f>
        <v>0</v>
      </c>
      <c r="CB41" s="71">
        <f>(((Assumptions!$D$27-CB28)/2*((Assumptions!$D$27-CB28+1))/(Assumptions!$D$27/2*(Assumptions!$D$27+1))))</f>
        <v>0</v>
      </c>
      <c r="CC41" s="71">
        <f>(((Assumptions!$D$27-CC28)/2*((Assumptions!$D$27-CC28+1))/(Assumptions!$D$27/2*(Assumptions!$D$27+1))))</f>
        <v>0</v>
      </c>
      <c r="CD41" s="50" t="str">
        <f t="shared" si="19"/>
        <v>Aug</v>
      </c>
      <c r="CE41" s="71">
        <f>(((Assumptions!$D$27-CE28)/2*((Assumptions!$D$27-CE28+1))/(Assumptions!$D$27/2*(Assumptions!$D$27+1))))</f>
        <v>0.74474474474474472</v>
      </c>
      <c r="CF41" s="71">
        <f>(((Assumptions!$D$27-CF28)/2*((Assumptions!$D$27-CF28+1))/(Assumptions!$D$27/2*(Assumptions!$D$27+1))))</f>
        <v>0.28528528528528529</v>
      </c>
      <c r="CG41" s="71">
        <f>(((Assumptions!$D$27-CG28)/2*((Assumptions!$D$27-CG28+1))/(Assumptions!$D$27/2*(Assumptions!$D$27+1))))</f>
        <v>4.2042042042042045E-2</v>
      </c>
      <c r="CH41" s="71">
        <f>(((Assumptions!$D$27-CH28)/2*((Assumptions!$D$27-CH28+1))/(Assumptions!$D$27/2*(Assumptions!$D$27+1))))</f>
        <v>0</v>
      </c>
      <c r="CI41" s="71">
        <f>(((Assumptions!$D$27-CI28)/2*((Assumptions!$D$27-CI28+1))/(Assumptions!$D$27/2*(Assumptions!$D$27+1))))</f>
        <v>0</v>
      </c>
      <c r="CJ41" s="71">
        <f>(((Assumptions!$D$27-CJ28)/2*((Assumptions!$D$27-CJ28+1))/(Assumptions!$D$27/2*(Assumptions!$D$27+1))))</f>
        <v>0</v>
      </c>
      <c r="CK41" s="71">
        <f>(((Assumptions!$D$27-CK28)/2*((Assumptions!$D$27-CK28+1))/(Assumptions!$D$27/2*(Assumptions!$D$27+1))))</f>
        <v>0</v>
      </c>
      <c r="CL41" s="71">
        <f>(((Assumptions!$D$27-CL28)/2*((Assumptions!$D$27-CL28+1))/(Assumptions!$D$27/2*(Assumptions!$D$27+1))))</f>
        <v>0</v>
      </c>
    </row>
    <row r="42" spans="1:90" ht="13.7" customHeight="1">
      <c r="A42" s="50" t="str">
        <f t="shared" si="10"/>
        <v>Sep</v>
      </c>
      <c r="B42" s="70">
        <f>(((Assumptions!$D$27-B29)/2*((Assumptions!$D$27-B29+1))/(Assumptions!$D$27/2*(Assumptions!$D$27+1))))</f>
        <v>0.7927927927927928</v>
      </c>
      <c r="C42" s="70">
        <f>(((Assumptions!$D$27-C29)/2*((Assumptions!$D$27-C29+1))/(Assumptions!$D$27/2*(Assumptions!$D$27+1))))</f>
        <v>0.31531531531531531</v>
      </c>
      <c r="D42" s="70">
        <f>(((Assumptions!$D$27-D29)/2*((Assumptions!$D$27-D29+1))/(Assumptions!$D$27/2*(Assumptions!$D$27+1))))</f>
        <v>5.4054054054054057E-2</v>
      </c>
      <c r="E42" s="70">
        <f>(((Assumptions!$D$27-E29)/2*((Assumptions!$D$27-E29+1))/(Assumptions!$D$27/2*(Assumptions!$D$27+1))))</f>
        <v>0</v>
      </c>
      <c r="F42" s="70">
        <f>(((Assumptions!$D$27-F29)/2*((Assumptions!$D$27-F29+1))/(Assumptions!$D$27/2*(Assumptions!$D$27+1))))</f>
        <v>0</v>
      </c>
      <c r="G42" s="70">
        <f>(((Assumptions!$D$27-G29)/2*((Assumptions!$D$27-G29+1))/(Assumptions!$D$27/2*(Assumptions!$D$27+1))))</f>
        <v>0</v>
      </c>
      <c r="H42" s="70">
        <f>(((Assumptions!$D$27-H29)/2*((Assumptions!$D$27-H29+1))/(Assumptions!$D$27/2*(Assumptions!$D$27+1))))</f>
        <v>0</v>
      </c>
      <c r="I42" s="70">
        <f>(((Assumptions!$D$27-I29)/2*((Assumptions!$D$27-I29+1))/(Assumptions!$D$27/2*(Assumptions!$D$27+1))))</f>
        <v>0</v>
      </c>
      <c r="J42" s="68" t="str">
        <f t="shared" si="11"/>
        <v>Sep</v>
      </c>
      <c r="K42" s="70">
        <f>(((Assumptions!$D$27-K29)/2*((Assumptions!$D$27-K29+1))/(Assumptions!$D$27/2*(Assumptions!$D$27+1))))</f>
        <v>0.7927927927927928</v>
      </c>
      <c r="L42" s="71">
        <f>(((Assumptions!$D$27-L29)/2*((Assumptions!$D$27-L29+1))/(Assumptions!$D$27/2*(Assumptions!$D$27+1))))</f>
        <v>0.31531531531531531</v>
      </c>
      <c r="M42" s="71">
        <f>(((Assumptions!$D$27-M29)/2*((Assumptions!$D$27-M29+1))/(Assumptions!$D$27/2*(Assumptions!$D$27+1))))</f>
        <v>5.4054054054054057E-2</v>
      </c>
      <c r="N42" s="71">
        <f>(((Assumptions!$D$27-N29)/2*((Assumptions!$D$27-N29+1))/(Assumptions!$D$27/2*(Assumptions!$D$27+1))))</f>
        <v>0</v>
      </c>
      <c r="O42" s="71">
        <f>(((Assumptions!$D$27-O29)/2*((Assumptions!$D$27-O29+1))/(Assumptions!$D$27/2*(Assumptions!$D$27+1))))</f>
        <v>0</v>
      </c>
      <c r="P42" s="71">
        <f>(((Assumptions!$D$27-P29)/2*((Assumptions!$D$27-P29+1))/(Assumptions!$D$27/2*(Assumptions!$D$27+1))))</f>
        <v>0</v>
      </c>
      <c r="Q42" s="71">
        <f>(((Assumptions!$D$27-Q29)/2*((Assumptions!$D$27-Q29+1))/(Assumptions!$D$27/2*(Assumptions!$D$27+1))))</f>
        <v>0</v>
      </c>
      <c r="R42" s="71">
        <f>(((Assumptions!$D$27-R29)/2*((Assumptions!$D$27-R29+1))/(Assumptions!$D$27/2*(Assumptions!$D$27+1))))</f>
        <v>0</v>
      </c>
      <c r="S42" s="50" t="str">
        <f t="shared" si="12"/>
        <v>Sep</v>
      </c>
      <c r="T42" s="71">
        <f>(((Assumptions!$D$27-T29)/2*((Assumptions!$D$27-T29+1))/(Assumptions!$D$27/2*(Assumptions!$D$27+1))))</f>
        <v>0.7927927927927928</v>
      </c>
      <c r="U42" s="71">
        <f>(((Assumptions!$D$27-U29)/2*((Assumptions!$D$27-U29+1))/(Assumptions!$D$27/2*(Assumptions!$D$27+1))))</f>
        <v>0.31531531531531531</v>
      </c>
      <c r="V42" s="71">
        <f>(((Assumptions!$D$27-V29)/2*((Assumptions!$D$27-V29+1))/(Assumptions!$D$27/2*(Assumptions!$D$27+1))))</f>
        <v>5.4054054054054057E-2</v>
      </c>
      <c r="W42" s="71">
        <f>(((Assumptions!$D$27-W29)/2*((Assumptions!$D$27-W29+1))/(Assumptions!$D$27/2*(Assumptions!$D$27+1))))</f>
        <v>0</v>
      </c>
      <c r="X42" s="71">
        <f>(((Assumptions!$D$27-X29)/2*((Assumptions!$D$27-X29+1))/(Assumptions!$D$27/2*(Assumptions!$D$27+1))))</f>
        <v>0</v>
      </c>
      <c r="Y42" s="71">
        <f>(((Assumptions!$D$27-Y29)/2*((Assumptions!$D$27-Y29+1))/(Assumptions!$D$27/2*(Assumptions!$D$27+1))))</f>
        <v>0</v>
      </c>
      <c r="Z42" s="71">
        <f>(((Assumptions!$D$27-Z29)/2*((Assumptions!$D$27-Z29+1))/(Assumptions!$D$27/2*(Assumptions!$D$27+1))))</f>
        <v>0</v>
      </c>
      <c r="AA42" s="71">
        <f>(((Assumptions!$D$27-AA29)/2*((Assumptions!$D$27-AA29+1))/(Assumptions!$D$27/2*(Assumptions!$D$27+1))))</f>
        <v>0</v>
      </c>
      <c r="AB42" s="50" t="str">
        <f t="shared" si="13"/>
        <v>Sep</v>
      </c>
      <c r="AC42" s="71">
        <f>(((Assumptions!$D$27-AC29)/2*((Assumptions!$D$27-AC29+1))/(Assumptions!$D$27/2*(Assumptions!$D$27+1))))</f>
        <v>0.7927927927927928</v>
      </c>
      <c r="AD42" s="71">
        <f>(((Assumptions!$D$27-AD29)/2*((Assumptions!$D$27-AD29+1))/(Assumptions!$D$27/2*(Assumptions!$D$27+1))))</f>
        <v>0.31531531531531531</v>
      </c>
      <c r="AE42" s="71">
        <f>(((Assumptions!$D$27-AE29)/2*((Assumptions!$D$27-AE29+1))/(Assumptions!$D$27/2*(Assumptions!$D$27+1))))</f>
        <v>5.4054054054054057E-2</v>
      </c>
      <c r="AF42" s="71">
        <f>(((Assumptions!$D$27-AF29)/2*((Assumptions!$D$27-AF29+1))/(Assumptions!$D$27/2*(Assumptions!$D$27+1))))</f>
        <v>0</v>
      </c>
      <c r="AG42" s="71">
        <f>(((Assumptions!$D$27-AG29)/2*((Assumptions!$D$27-AG29+1))/(Assumptions!$D$27/2*(Assumptions!$D$27+1))))</f>
        <v>0</v>
      </c>
      <c r="AH42" s="71">
        <f>(((Assumptions!$D$27-AH29)/2*((Assumptions!$D$27-AH29+1))/(Assumptions!$D$27/2*(Assumptions!$D$27+1))))</f>
        <v>0</v>
      </c>
      <c r="AI42" s="71">
        <f>(((Assumptions!$D$27-AI29)/2*((Assumptions!$D$27-AI29+1))/(Assumptions!$D$27/2*(Assumptions!$D$27+1))))</f>
        <v>0</v>
      </c>
      <c r="AJ42" s="71">
        <f>(((Assumptions!$D$27-AJ29)/2*((Assumptions!$D$27-AJ29+1))/(Assumptions!$D$27/2*(Assumptions!$D$27+1))))</f>
        <v>0</v>
      </c>
      <c r="AK42" s="50" t="str">
        <f t="shared" si="14"/>
        <v>Sep</v>
      </c>
      <c r="AL42" s="71">
        <f>(((Assumptions!$D$27-AL29)/2*((Assumptions!$D$27-AL29+1))/(Assumptions!$D$27/2*(Assumptions!$D$27+1))))</f>
        <v>0.7927927927927928</v>
      </c>
      <c r="AM42" s="71">
        <f>(((Assumptions!$D$27-AM29)/2*((Assumptions!$D$27-AM29+1))/(Assumptions!$D$27/2*(Assumptions!$D$27+1))))</f>
        <v>0.31531531531531531</v>
      </c>
      <c r="AN42" s="71">
        <f>(((Assumptions!$D$27-AN29)/2*((Assumptions!$D$27-AN29+1))/(Assumptions!$D$27/2*(Assumptions!$D$27+1))))</f>
        <v>5.4054054054054057E-2</v>
      </c>
      <c r="AO42" s="71">
        <f>(((Assumptions!$D$27-AO29)/2*((Assumptions!$D$27-AO29+1))/(Assumptions!$D$27/2*(Assumptions!$D$27+1))))</f>
        <v>0</v>
      </c>
      <c r="AP42" s="71">
        <f>(((Assumptions!$D$27-AP29)/2*((Assumptions!$D$27-AP29+1))/(Assumptions!$D$27/2*(Assumptions!$D$27+1))))</f>
        <v>0</v>
      </c>
      <c r="AQ42" s="71">
        <f>(((Assumptions!$D$27-AQ29)/2*((Assumptions!$D$27-AQ29+1))/(Assumptions!$D$27/2*(Assumptions!$D$27+1))))</f>
        <v>0</v>
      </c>
      <c r="AR42" s="71">
        <f>(((Assumptions!$D$27-AR29)/2*((Assumptions!$D$27-AR29+1))/(Assumptions!$D$27/2*(Assumptions!$D$27+1))))</f>
        <v>0</v>
      </c>
      <c r="AS42" s="71">
        <f>(((Assumptions!$D$27-AS29)/2*((Assumptions!$D$27-AS29+1))/(Assumptions!$D$27/2*(Assumptions!$D$27+1))))</f>
        <v>0</v>
      </c>
      <c r="AT42" s="50" t="str">
        <f t="shared" si="15"/>
        <v>Sep</v>
      </c>
      <c r="AU42" s="71">
        <f>(((Assumptions!$D$27-AU29)/2*((Assumptions!$D$27-AU29+1))/(Assumptions!$D$27/2*(Assumptions!$D$27+1))))</f>
        <v>0.7927927927927928</v>
      </c>
      <c r="AV42" s="71">
        <f>(((Assumptions!$D$27-AV29)/2*((Assumptions!$D$27-AV29+1))/(Assumptions!$D$27/2*(Assumptions!$D$27+1))))</f>
        <v>0.31531531531531531</v>
      </c>
      <c r="AW42" s="71">
        <f>(((Assumptions!$D$27-AW29)/2*((Assumptions!$D$27-AW29+1))/(Assumptions!$D$27/2*(Assumptions!$D$27+1))))</f>
        <v>5.4054054054054057E-2</v>
      </c>
      <c r="AX42" s="71">
        <f>(((Assumptions!$D$27-AX29)/2*((Assumptions!$D$27-AX29+1))/(Assumptions!$D$27/2*(Assumptions!$D$27+1))))</f>
        <v>0</v>
      </c>
      <c r="AY42" s="71">
        <f>(((Assumptions!$D$27-AY29)/2*((Assumptions!$D$27-AY29+1))/(Assumptions!$D$27/2*(Assumptions!$D$27+1))))</f>
        <v>0</v>
      </c>
      <c r="AZ42" s="71">
        <f>(((Assumptions!$D$27-AZ29)/2*((Assumptions!$D$27-AZ29+1))/(Assumptions!$D$27/2*(Assumptions!$D$27+1))))</f>
        <v>0</v>
      </c>
      <c r="BA42" s="71">
        <f>(((Assumptions!$D$27-BA29)/2*((Assumptions!$D$27-BA29+1))/(Assumptions!$D$27/2*(Assumptions!$D$27+1))))</f>
        <v>0</v>
      </c>
      <c r="BB42" s="71">
        <f>(((Assumptions!$D$27-BB29)/2*((Assumptions!$D$27-BB29+1))/(Assumptions!$D$27/2*(Assumptions!$D$27+1))))</f>
        <v>0</v>
      </c>
      <c r="BC42" s="50" t="str">
        <f t="shared" si="16"/>
        <v>Sep</v>
      </c>
      <c r="BD42" s="71">
        <f>(((Assumptions!$D$27-BD29)/2*((Assumptions!$D$27-BD29+1))/(Assumptions!$D$27/2*(Assumptions!$D$27+1))))</f>
        <v>0.7927927927927928</v>
      </c>
      <c r="BE42" s="71">
        <f>(((Assumptions!$D$27-BE29)/2*((Assumptions!$D$27-BE29+1))/(Assumptions!$D$27/2*(Assumptions!$D$27+1))))</f>
        <v>0.31531531531531531</v>
      </c>
      <c r="BF42" s="71">
        <f>(((Assumptions!$D$27-BF29)/2*((Assumptions!$D$27-BF29+1))/(Assumptions!$D$27/2*(Assumptions!$D$27+1))))</f>
        <v>5.4054054054054057E-2</v>
      </c>
      <c r="BG42" s="71">
        <f>(((Assumptions!$D$27-BG29)/2*((Assumptions!$D$27-BG29+1))/(Assumptions!$D$27/2*(Assumptions!$D$27+1))))</f>
        <v>0</v>
      </c>
      <c r="BH42" s="71">
        <f>(((Assumptions!$D$27-BH29)/2*((Assumptions!$D$27-BH29+1))/(Assumptions!$D$27/2*(Assumptions!$D$27+1))))</f>
        <v>0</v>
      </c>
      <c r="BI42" s="71">
        <f>(((Assumptions!$D$27-BI29)/2*((Assumptions!$D$27-BI29+1))/(Assumptions!$D$27/2*(Assumptions!$D$27+1))))</f>
        <v>0</v>
      </c>
      <c r="BJ42" s="71">
        <f>(((Assumptions!$D$27-BJ29)/2*((Assumptions!$D$27-BJ29+1))/(Assumptions!$D$27/2*(Assumptions!$D$27+1))))</f>
        <v>0</v>
      </c>
      <c r="BK42" s="71">
        <f>(((Assumptions!$D$27-BK29)/2*((Assumptions!$D$27-BK29+1))/(Assumptions!$D$27/2*(Assumptions!$D$27+1))))</f>
        <v>0</v>
      </c>
      <c r="BL42" s="50" t="str">
        <f t="shared" si="17"/>
        <v>Sep</v>
      </c>
      <c r="BM42" s="71">
        <f>(((Assumptions!$D$27-BM29)/2*((Assumptions!$D$27-BM29+1))/(Assumptions!$D$27/2*(Assumptions!$D$27+1))))</f>
        <v>0.7927927927927928</v>
      </c>
      <c r="BN42" s="71">
        <f>(((Assumptions!$D$27-BN29)/2*((Assumptions!$D$27-BN29+1))/(Assumptions!$D$27/2*(Assumptions!$D$27+1))))</f>
        <v>0.31531531531531531</v>
      </c>
      <c r="BO42" s="71">
        <f>(((Assumptions!$D$27-BO29)/2*((Assumptions!$D$27-BO29+1))/(Assumptions!$D$27/2*(Assumptions!$D$27+1))))</f>
        <v>5.4054054054054057E-2</v>
      </c>
      <c r="BP42" s="71">
        <f>(((Assumptions!$D$27-BP29)/2*((Assumptions!$D$27-BP29+1))/(Assumptions!$D$27/2*(Assumptions!$D$27+1))))</f>
        <v>0</v>
      </c>
      <c r="BQ42" s="71">
        <f>(((Assumptions!$D$27-BQ29)/2*((Assumptions!$D$27-BQ29+1))/(Assumptions!$D$27/2*(Assumptions!$D$27+1))))</f>
        <v>0</v>
      </c>
      <c r="BR42" s="71">
        <f>(((Assumptions!$D$27-BR29)/2*((Assumptions!$D$27-BR29+1))/(Assumptions!$D$27/2*(Assumptions!$D$27+1))))</f>
        <v>0</v>
      </c>
      <c r="BS42" s="71">
        <f>(((Assumptions!$D$27-BS29)/2*((Assumptions!$D$27-BS29+1))/(Assumptions!$D$27/2*(Assumptions!$D$27+1))))</f>
        <v>0</v>
      </c>
      <c r="BT42" s="71">
        <f>(((Assumptions!$D$27-BT29)/2*((Assumptions!$D$27-BT29+1))/(Assumptions!$D$27/2*(Assumptions!$D$27+1))))</f>
        <v>0</v>
      </c>
      <c r="BU42" s="50" t="str">
        <f t="shared" si="18"/>
        <v>Sep</v>
      </c>
      <c r="BV42" s="71">
        <f>(((Assumptions!$D$27-BV29)/2*((Assumptions!$D$27-BV29+1))/(Assumptions!$D$27/2*(Assumptions!$D$27+1))))</f>
        <v>0.7927927927927928</v>
      </c>
      <c r="BW42" s="71">
        <f>(((Assumptions!$D$27-BW29)/2*((Assumptions!$D$27-BW29+1))/(Assumptions!$D$27/2*(Assumptions!$D$27+1))))</f>
        <v>0.31531531531531531</v>
      </c>
      <c r="BX42" s="71">
        <f>(((Assumptions!$D$27-BX29)/2*((Assumptions!$D$27-BX29+1))/(Assumptions!$D$27/2*(Assumptions!$D$27+1))))</f>
        <v>5.4054054054054057E-2</v>
      </c>
      <c r="BY42" s="71">
        <f>(((Assumptions!$D$27-BY29)/2*((Assumptions!$D$27-BY29+1))/(Assumptions!$D$27/2*(Assumptions!$D$27+1))))</f>
        <v>0</v>
      </c>
      <c r="BZ42" s="71">
        <f>(((Assumptions!$D$27-BZ29)/2*((Assumptions!$D$27-BZ29+1))/(Assumptions!$D$27/2*(Assumptions!$D$27+1))))</f>
        <v>0</v>
      </c>
      <c r="CA42" s="71">
        <f>(((Assumptions!$D$27-CA29)/2*((Assumptions!$D$27-CA29+1))/(Assumptions!$D$27/2*(Assumptions!$D$27+1))))</f>
        <v>0</v>
      </c>
      <c r="CB42" s="71">
        <f>(((Assumptions!$D$27-CB29)/2*((Assumptions!$D$27-CB29+1))/(Assumptions!$D$27/2*(Assumptions!$D$27+1))))</f>
        <v>0</v>
      </c>
      <c r="CC42" s="71">
        <f>(((Assumptions!$D$27-CC29)/2*((Assumptions!$D$27-CC29+1))/(Assumptions!$D$27/2*(Assumptions!$D$27+1))))</f>
        <v>0</v>
      </c>
      <c r="CD42" s="50" t="str">
        <f t="shared" si="19"/>
        <v>Sep</v>
      </c>
      <c r="CE42" s="71">
        <f>(((Assumptions!$D$27-CE29)/2*((Assumptions!$D$27-CE29+1))/(Assumptions!$D$27/2*(Assumptions!$D$27+1))))</f>
        <v>0.7927927927927928</v>
      </c>
      <c r="CF42" s="71">
        <f>(((Assumptions!$D$27-CF29)/2*((Assumptions!$D$27-CF29+1))/(Assumptions!$D$27/2*(Assumptions!$D$27+1))))</f>
        <v>0.31531531531531531</v>
      </c>
      <c r="CG42" s="71">
        <f>(((Assumptions!$D$27-CG29)/2*((Assumptions!$D$27-CG29+1))/(Assumptions!$D$27/2*(Assumptions!$D$27+1))))</f>
        <v>5.4054054054054057E-2</v>
      </c>
      <c r="CH42" s="71">
        <f>(((Assumptions!$D$27-CH29)/2*((Assumptions!$D$27-CH29+1))/(Assumptions!$D$27/2*(Assumptions!$D$27+1))))</f>
        <v>0</v>
      </c>
      <c r="CI42" s="71">
        <f>(((Assumptions!$D$27-CI29)/2*((Assumptions!$D$27-CI29+1))/(Assumptions!$D$27/2*(Assumptions!$D$27+1))))</f>
        <v>0</v>
      </c>
      <c r="CJ42" s="71">
        <f>(((Assumptions!$D$27-CJ29)/2*((Assumptions!$D$27-CJ29+1))/(Assumptions!$D$27/2*(Assumptions!$D$27+1))))</f>
        <v>0</v>
      </c>
      <c r="CK42" s="71">
        <f>(((Assumptions!$D$27-CK29)/2*((Assumptions!$D$27-CK29+1))/(Assumptions!$D$27/2*(Assumptions!$D$27+1))))</f>
        <v>0</v>
      </c>
      <c r="CL42" s="71">
        <f>(((Assumptions!$D$27-CL29)/2*((Assumptions!$D$27-CL29+1))/(Assumptions!$D$27/2*(Assumptions!$D$27+1))))</f>
        <v>0</v>
      </c>
    </row>
    <row r="43" spans="1:90" ht="13.7" customHeight="1">
      <c r="A43" s="50" t="str">
        <f t="shared" si="10"/>
        <v>Oct</v>
      </c>
      <c r="B43" s="70">
        <f>(((Assumptions!$D$27-B30)/2*((Assumptions!$D$27-B30+1))/(Assumptions!$D$27/2*(Assumptions!$D$27+1))))</f>
        <v>0.84234234234234229</v>
      </c>
      <c r="C43" s="70">
        <f>(((Assumptions!$D$27-C30)/2*((Assumptions!$D$27-C30+1))/(Assumptions!$D$27/2*(Assumptions!$D$27+1))))</f>
        <v>0.34684684684684686</v>
      </c>
      <c r="D43" s="70">
        <f>(((Assumptions!$D$27-D30)/2*((Assumptions!$D$27-D30+1))/(Assumptions!$D$27/2*(Assumptions!$D$27+1))))</f>
        <v>6.7567567567567571E-2</v>
      </c>
      <c r="E43" s="70">
        <f>(((Assumptions!$D$27-E30)/2*((Assumptions!$D$27-E30+1))/(Assumptions!$D$27/2*(Assumptions!$D$27+1))))</f>
        <v>0</v>
      </c>
      <c r="F43" s="70">
        <f>(((Assumptions!$D$27-F30)/2*((Assumptions!$D$27-F30+1))/(Assumptions!$D$27/2*(Assumptions!$D$27+1))))</f>
        <v>0</v>
      </c>
      <c r="G43" s="70">
        <f>(((Assumptions!$D$27-G30)/2*((Assumptions!$D$27-G30+1))/(Assumptions!$D$27/2*(Assumptions!$D$27+1))))</f>
        <v>0</v>
      </c>
      <c r="H43" s="70">
        <f>(((Assumptions!$D$27-H30)/2*((Assumptions!$D$27-H30+1))/(Assumptions!$D$27/2*(Assumptions!$D$27+1))))</f>
        <v>0</v>
      </c>
      <c r="I43" s="70">
        <f>(((Assumptions!$D$27-I30)/2*((Assumptions!$D$27-I30+1))/(Assumptions!$D$27/2*(Assumptions!$D$27+1))))</f>
        <v>0</v>
      </c>
      <c r="J43" s="68" t="str">
        <f t="shared" si="11"/>
        <v>Oct</v>
      </c>
      <c r="K43" s="70">
        <f>(((Assumptions!$D$27-K30)/2*((Assumptions!$D$27-K30+1))/(Assumptions!$D$27/2*(Assumptions!$D$27+1))))</f>
        <v>0.84234234234234229</v>
      </c>
      <c r="L43" s="71">
        <f>(((Assumptions!$D$27-L30)/2*((Assumptions!$D$27-L30+1))/(Assumptions!$D$27/2*(Assumptions!$D$27+1))))</f>
        <v>0.34684684684684686</v>
      </c>
      <c r="M43" s="71">
        <f>(((Assumptions!$D$27-M30)/2*((Assumptions!$D$27-M30+1))/(Assumptions!$D$27/2*(Assumptions!$D$27+1))))</f>
        <v>6.7567567567567571E-2</v>
      </c>
      <c r="N43" s="71">
        <f>(((Assumptions!$D$27-N30)/2*((Assumptions!$D$27-N30+1))/(Assumptions!$D$27/2*(Assumptions!$D$27+1))))</f>
        <v>0</v>
      </c>
      <c r="O43" s="71">
        <f>(((Assumptions!$D$27-O30)/2*((Assumptions!$D$27-O30+1))/(Assumptions!$D$27/2*(Assumptions!$D$27+1))))</f>
        <v>0</v>
      </c>
      <c r="P43" s="71">
        <f>(((Assumptions!$D$27-P30)/2*((Assumptions!$D$27-P30+1))/(Assumptions!$D$27/2*(Assumptions!$D$27+1))))</f>
        <v>0</v>
      </c>
      <c r="Q43" s="71">
        <f>(((Assumptions!$D$27-Q30)/2*((Assumptions!$D$27-Q30+1))/(Assumptions!$D$27/2*(Assumptions!$D$27+1))))</f>
        <v>0</v>
      </c>
      <c r="R43" s="71">
        <f>(((Assumptions!$D$27-R30)/2*((Assumptions!$D$27-R30+1))/(Assumptions!$D$27/2*(Assumptions!$D$27+1))))</f>
        <v>0</v>
      </c>
      <c r="S43" s="50" t="str">
        <f t="shared" si="12"/>
        <v>Oct</v>
      </c>
      <c r="T43" s="71">
        <f>(((Assumptions!$D$27-T30)/2*((Assumptions!$D$27-T30+1))/(Assumptions!$D$27/2*(Assumptions!$D$27+1))))</f>
        <v>0.84234234234234229</v>
      </c>
      <c r="U43" s="71">
        <f>(((Assumptions!$D$27-U30)/2*((Assumptions!$D$27-U30+1))/(Assumptions!$D$27/2*(Assumptions!$D$27+1))))</f>
        <v>0.34684684684684686</v>
      </c>
      <c r="V43" s="71">
        <f>(((Assumptions!$D$27-V30)/2*((Assumptions!$D$27-V30+1))/(Assumptions!$D$27/2*(Assumptions!$D$27+1))))</f>
        <v>6.7567567567567571E-2</v>
      </c>
      <c r="W43" s="71">
        <f>(((Assumptions!$D$27-W30)/2*((Assumptions!$D$27-W30+1))/(Assumptions!$D$27/2*(Assumptions!$D$27+1))))</f>
        <v>0</v>
      </c>
      <c r="X43" s="71">
        <f>(((Assumptions!$D$27-X30)/2*((Assumptions!$D$27-X30+1))/(Assumptions!$D$27/2*(Assumptions!$D$27+1))))</f>
        <v>0</v>
      </c>
      <c r="Y43" s="71">
        <f>(((Assumptions!$D$27-Y30)/2*((Assumptions!$D$27-Y30+1))/(Assumptions!$D$27/2*(Assumptions!$D$27+1))))</f>
        <v>0</v>
      </c>
      <c r="Z43" s="71">
        <f>(((Assumptions!$D$27-Z30)/2*((Assumptions!$D$27-Z30+1))/(Assumptions!$D$27/2*(Assumptions!$D$27+1))))</f>
        <v>0</v>
      </c>
      <c r="AA43" s="71">
        <f>(((Assumptions!$D$27-AA30)/2*((Assumptions!$D$27-AA30+1))/(Assumptions!$D$27/2*(Assumptions!$D$27+1))))</f>
        <v>0</v>
      </c>
      <c r="AB43" s="50" t="str">
        <f t="shared" si="13"/>
        <v>Oct</v>
      </c>
      <c r="AC43" s="71">
        <f>(((Assumptions!$D$27-AC30)/2*((Assumptions!$D$27-AC30+1))/(Assumptions!$D$27/2*(Assumptions!$D$27+1))))</f>
        <v>0.84234234234234229</v>
      </c>
      <c r="AD43" s="71">
        <f>(((Assumptions!$D$27-AD30)/2*((Assumptions!$D$27-AD30+1))/(Assumptions!$D$27/2*(Assumptions!$D$27+1))))</f>
        <v>0.34684684684684686</v>
      </c>
      <c r="AE43" s="71">
        <f>(((Assumptions!$D$27-AE30)/2*((Assumptions!$D$27-AE30+1))/(Assumptions!$D$27/2*(Assumptions!$D$27+1))))</f>
        <v>6.7567567567567571E-2</v>
      </c>
      <c r="AF43" s="71">
        <f>(((Assumptions!$D$27-AF30)/2*((Assumptions!$D$27-AF30+1))/(Assumptions!$D$27/2*(Assumptions!$D$27+1))))</f>
        <v>0</v>
      </c>
      <c r="AG43" s="71">
        <f>(((Assumptions!$D$27-AG30)/2*((Assumptions!$D$27-AG30+1))/(Assumptions!$D$27/2*(Assumptions!$D$27+1))))</f>
        <v>0</v>
      </c>
      <c r="AH43" s="71">
        <f>(((Assumptions!$D$27-AH30)/2*((Assumptions!$D$27-AH30+1))/(Assumptions!$D$27/2*(Assumptions!$D$27+1))))</f>
        <v>0</v>
      </c>
      <c r="AI43" s="71">
        <f>(((Assumptions!$D$27-AI30)/2*((Assumptions!$D$27-AI30+1))/(Assumptions!$D$27/2*(Assumptions!$D$27+1))))</f>
        <v>0</v>
      </c>
      <c r="AJ43" s="71">
        <f>(((Assumptions!$D$27-AJ30)/2*((Assumptions!$D$27-AJ30+1))/(Assumptions!$D$27/2*(Assumptions!$D$27+1))))</f>
        <v>0</v>
      </c>
      <c r="AK43" s="50" t="str">
        <f t="shared" si="14"/>
        <v>Oct</v>
      </c>
      <c r="AL43" s="71">
        <f>(((Assumptions!$D$27-AL30)/2*((Assumptions!$D$27-AL30+1))/(Assumptions!$D$27/2*(Assumptions!$D$27+1))))</f>
        <v>0.84234234234234229</v>
      </c>
      <c r="AM43" s="71">
        <f>(((Assumptions!$D$27-AM30)/2*((Assumptions!$D$27-AM30+1))/(Assumptions!$D$27/2*(Assumptions!$D$27+1))))</f>
        <v>0.34684684684684686</v>
      </c>
      <c r="AN43" s="71">
        <f>(((Assumptions!$D$27-AN30)/2*((Assumptions!$D$27-AN30+1))/(Assumptions!$D$27/2*(Assumptions!$D$27+1))))</f>
        <v>6.7567567567567571E-2</v>
      </c>
      <c r="AO43" s="71">
        <f>(((Assumptions!$D$27-AO30)/2*((Assumptions!$D$27-AO30+1))/(Assumptions!$D$27/2*(Assumptions!$D$27+1))))</f>
        <v>0</v>
      </c>
      <c r="AP43" s="71">
        <f>(((Assumptions!$D$27-AP30)/2*((Assumptions!$D$27-AP30+1))/(Assumptions!$D$27/2*(Assumptions!$D$27+1))))</f>
        <v>0</v>
      </c>
      <c r="AQ43" s="71">
        <f>(((Assumptions!$D$27-AQ30)/2*((Assumptions!$D$27-AQ30+1))/(Assumptions!$D$27/2*(Assumptions!$D$27+1))))</f>
        <v>0</v>
      </c>
      <c r="AR43" s="71">
        <f>(((Assumptions!$D$27-AR30)/2*((Assumptions!$D$27-AR30+1))/(Assumptions!$D$27/2*(Assumptions!$D$27+1))))</f>
        <v>0</v>
      </c>
      <c r="AS43" s="71">
        <f>(((Assumptions!$D$27-AS30)/2*((Assumptions!$D$27-AS30+1))/(Assumptions!$D$27/2*(Assumptions!$D$27+1))))</f>
        <v>0</v>
      </c>
      <c r="AT43" s="50" t="str">
        <f t="shared" si="15"/>
        <v>Oct</v>
      </c>
      <c r="AU43" s="71">
        <f>(((Assumptions!$D$27-AU30)/2*((Assumptions!$D$27-AU30+1))/(Assumptions!$D$27/2*(Assumptions!$D$27+1))))</f>
        <v>0.84234234234234229</v>
      </c>
      <c r="AV43" s="71">
        <f>(((Assumptions!$D$27-AV30)/2*((Assumptions!$D$27-AV30+1))/(Assumptions!$D$27/2*(Assumptions!$D$27+1))))</f>
        <v>0.34684684684684686</v>
      </c>
      <c r="AW43" s="71">
        <f>(((Assumptions!$D$27-AW30)/2*((Assumptions!$D$27-AW30+1))/(Assumptions!$D$27/2*(Assumptions!$D$27+1))))</f>
        <v>6.7567567567567571E-2</v>
      </c>
      <c r="AX43" s="71">
        <f>(((Assumptions!$D$27-AX30)/2*((Assumptions!$D$27-AX30+1))/(Assumptions!$D$27/2*(Assumptions!$D$27+1))))</f>
        <v>0</v>
      </c>
      <c r="AY43" s="71">
        <f>(((Assumptions!$D$27-AY30)/2*((Assumptions!$D$27-AY30+1))/(Assumptions!$D$27/2*(Assumptions!$D$27+1))))</f>
        <v>0</v>
      </c>
      <c r="AZ43" s="71">
        <f>(((Assumptions!$D$27-AZ30)/2*((Assumptions!$D$27-AZ30+1))/(Assumptions!$D$27/2*(Assumptions!$D$27+1))))</f>
        <v>0</v>
      </c>
      <c r="BA43" s="71">
        <f>(((Assumptions!$D$27-BA30)/2*((Assumptions!$D$27-BA30+1))/(Assumptions!$D$27/2*(Assumptions!$D$27+1))))</f>
        <v>0</v>
      </c>
      <c r="BB43" s="71">
        <f>(((Assumptions!$D$27-BB30)/2*((Assumptions!$D$27-BB30+1))/(Assumptions!$D$27/2*(Assumptions!$D$27+1))))</f>
        <v>0</v>
      </c>
      <c r="BC43" s="50" t="str">
        <f t="shared" si="16"/>
        <v>Oct</v>
      </c>
      <c r="BD43" s="71">
        <f>(((Assumptions!$D$27-BD30)/2*((Assumptions!$D$27-BD30+1))/(Assumptions!$D$27/2*(Assumptions!$D$27+1))))</f>
        <v>0.84234234234234229</v>
      </c>
      <c r="BE43" s="71">
        <f>(((Assumptions!$D$27-BE30)/2*((Assumptions!$D$27-BE30+1))/(Assumptions!$D$27/2*(Assumptions!$D$27+1))))</f>
        <v>0.34684684684684686</v>
      </c>
      <c r="BF43" s="71">
        <f>(((Assumptions!$D$27-BF30)/2*((Assumptions!$D$27-BF30+1))/(Assumptions!$D$27/2*(Assumptions!$D$27+1))))</f>
        <v>6.7567567567567571E-2</v>
      </c>
      <c r="BG43" s="71">
        <f>(((Assumptions!$D$27-BG30)/2*((Assumptions!$D$27-BG30+1))/(Assumptions!$D$27/2*(Assumptions!$D$27+1))))</f>
        <v>0</v>
      </c>
      <c r="BH43" s="71">
        <f>(((Assumptions!$D$27-BH30)/2*((Assumptions!$D$27-BH30+1))/(Assumptions!$D$27/2*(Assumptions!$D$27+1))))</f>
        <v>0</v>
      </c>
      <c r="BI43" s="71">
        <f>(((Assumptions!$D$27-BI30)/2*((Assumptions!$D$27-BI30+1))/(Assumptions!$D$27/2*(Assumptions!$D$27+1))))</f>
        <v>0</v>
      </c>
      <c r="BJ43" s="71">
        <f>(((Assumptions!$D$27-BJ30)/2*((Assumptions!$D$27-BJ30+1))/(Assumptions!$D$27/2*(Assumptions!$D$27+1))))</f>
        <v>0</v>
      </c>
      <c r="BK43" s="71">
        <f>(((Assumptions!$D$27-BK30)/2*((Assumptions!$D$27-BK30+1))/(Assumptions!$D$27/2*(Assumptions!$D$27+1))))</f>
        <v>0</v>
      </c>
      <c r="BL43" s="50" t="str">
        <f t="shared" si="17"/>
        <v>Oct</v>
      </c>
      <c r="BM43" s="71">
        <f>(((Assumptions!$D$27-BM30)/2*((Assumptions!$D$27-BM30+1))/(Assumptions!$D$27/2*(Assumptions!$D$27+1))))</f>
        <v>0.84234234234234229</v>
      </c>
      <c r="BN43" s="71">
        <f>(((Assumptions!$D$27-BN30)/2*((Assumptions!$D$27-BN30+1))/(Assumptions!$D$27/2*(Assumptions!$D$27+1))))</f>
        <v>0.34684684684684686</v>
      </c>
      <c r="BO43" s="71">
        <f>(((Assumptions!$D$27-BO30)/2*((Assumptions!$D$27-BO30+1))/(Assumptions!$D$27/2*(Assumptions!$D$27+1))))</f>
        <v>6.7567567567567571E-2</v>
      </c>
      <c r="BP43" s="71">
        <f>(((Assumptions!$D$27-BP30)/2*((Assumptions!$D$27-BP30+1))/(Assumptions!$D$27/2*(Assumptions!$D$27+1))))</f>
        <v>0</v>
      </c>
      <c r="BQ43" s="71">
        <f>(((Assumptions!$D$27-BQ30)/2*((Assumptions!$D$27-BQ30+1))/(Assumptions!$D$27/2*(Assumptions!$D$27+1))))</f>
        <v>0</v>
      </c>
      <c r="BR43" s="71">
        <f>(((Assumptions!$D$27-BR30)/2*((Assumptions!$D$27-BR30+1))/(Assumptions!$D$27/2*(Assumptions!$D$27+1))))</f>
        <v>0</v>
      </c>
      <c r="BS43" s="71">
        <f>(((Assumptions!$D$27-BS30)/2*((Assumptions!$D$27-BS30+1))/(Assumptions!$D$27/2*(Assumptions!$D$27+1))))</f>
        <v>0</v>
      </c>
      <c r="BT43" s="71">
        <f>(((Assumptions!$D$27-BT30)/2*((Assumptions!$D$27-BT30+1))/(Assumptions!$D$27/2*(Assumptions!$D$27+1))))</f>
        <v>0</v>
      </c>
      <c r="BU43" s="50" t="str">
        <f t="shared" si="18"/>
        <v>Oct</v>
      </c>
      <c r="BV43" s="71">
        <f>(((Assumptions!$D$27-BV30)/2*((Assumptions!$D$27-BV30+1))/(Assumptions!$D$27/2*(Assumptions!$D$27+1))))</f>
        <v>0.84234234234234229</v>
      </c>
      <c r="BW43" s="71">
        <f>(((Assumptions!$D$27-BW30)/2*((Assumptions!$D$27-BW30+1))/(Assumptions!$D$27/2*(Assumptions!$D$27+1))))</f>
        <v>0.34684684684684686</v>
      </c>
      <c r="BX43" s="71">
        <f>(((Assumptions!$D$27-BX30)/2*((Assumptions!$D$27-BX30+1))/(Assumptions!$D$27/2*(Assumptions!$D$27+1))))</f>
        <v>6.7567567567567571E-2</v>
      </c>
      <c r="BY43" s="71">
        <f>(((Assumptions!$D$27-BY30)/2*((Assumptions!$D$27-BY30+1))/(Assumptions!$D$27/2*(Assumptions!$D$27+1))))</f>
        <v>0</v>
      </c>
      <c r="BZ43" s="71">
        <f>(((Assumptions!$D$27-BZ30)/2*((Assumptions!$D$27-BZ30+1))/(Assumptions!$D$27/2*(Assumptions!$D$27+1))))</f>
        <v>0</v>
      </c>
      <c r="CA43" s="71">
        <f>(((Assumptions!$D$27-CA30)/2*((Assumptions!$D$27-CA30+1))/(Assumptions!$D$27/2*(Assumptions!$D$27+1))))</f>
        <v>0</v>
      </c>
      <c r="CB43" s="71">
        <f>(((Assumptions!$D$27-CB30)/2*((Assumptions!$D$27-CB30+1))/(Assumptions!$D$27/2*(Assumptions!$D$27+1))))</f>
        <v>0</v>
      </c>
      <c r="CC43" s="71">
        <f>(((Assumptions!$D$27-CC30)/2*((Assumptions!$D$27-CC30+1))/(Assumptions!$D$27/2*(Assumptions!$D$27+1))))</f>
        <v>0</v>
      </c>
      <c r="CD43" s="50" t="str">
        <f t="shared" si="19"/>
        <v>Oct</v>
      </c>
      <c r="CE43" s="71">
        <f>(((Assumptions!$D$27-CE30)/2*((Assumptions!$D$27-CE30+1))/(Assumptions!$D$27/2*(Assumptions!$D$27+1))))</f>
        <v>0.84234234234234229</v>
      </c>
      <c r="CF43" s="71">
        <f>(((Assumptions!$D$27-CF30)/2*((Assumptions!$D$27-CF30+1))/(Assumptions!$D$27/2*(Assumptions!$D$27+1))))</f>
        <v>0.34684684684684686</v>
      </c>
      <c r="CG43" s="71">
        <f>(((Assumptions!$D$27-CG30)/2*((Assumptions!$D$27-CG30+1))/(Assumptions!$D$27/2*(Assumptions!$D$27+1))))</f>
        <v>6.7567567567567571E-2</v>
      </c>
      <c r="CH43" s="71">
        <f>(((Assumptions!$D$27-CH30)/2*((Assumptions!$D$27-CH30+1))/(Assumptions!$D$27/2*(Assumptions!$D$27+1))))</f>
        <v>0</v>
      </c>
      <c r="CI43" s="71">
        <f>(((Assumptions!$D$27-CI30)/2*((Assumptions!$D$27-CI30+1))/(Assumptions!$D$27/2*(Assumptions!$D$27+1))))</f>
        <v>0</v>
      </c>
      <c r="CJ43" s="71">
        <f>(((Assumptions!$D$27-CJ30)/2*((Assumptions!$D$27-CJ30+1))/(Assumptions!$D$27/2*(Assumptions!$D$27+1))))</f>
        <v>0</v>
      </c>
      <c r="CK43" s="71">
        <f>(((Assumptions!$D$27-CK30)/2*((Assumptions!$D$27-CK30+1))/(Assumptions!$D$27/2*(Assumptions!$D$27+1))))</f>
        <v>0</v>
      </c>
      <c r="CL43" s="71">
        <f>(((Assumptions!$D$27-CL30)/2*((Assumptions!$D$27-CL30+1))/(Assumptions!$D$27/2*(Assumptions!$D$27+1))))</f>
        <v>0</v>
      </c>
    </row>
    <row r="44" spans="1:90" ht="13.7" customHeight="1">
      <c r="A44" s="50" t="str">
        <f t="shared" si="10"/>
        <v>Nov</v>
      </c>
      <c r="B44" s="70">
        <f>(((Assumptions!$D$27-B31)/2*((Assumptions!$D$27-B31+1))/(Assumptions!$D$27/2*(Assumptions!$D$27+1))))</f>
        <v>0.89339339339339341</v>
      </c>
      <c r="C44" s="70">
        <f>(((Assumptions!$D$27-C31)/2*((Assumptions!$D$27-C31+1))/(Assumptions!$D$27/2*(Assumptions!$D$27+1))))</f>
        <v>0.37987987987987987</v>
      </c>
      <c r="D44" s="70">
        <f>(((Assumptions!$D$27-D31)/2*((Assumptions!$D$27-D31+1))/(Assumptions!$D$27/2*(Assumptions!$D$27+1))))</f>
        <v>8.2582582582582581E-2</v>
      </c>
      <c r="E44" s="70">
        <f>(((Assumptions!$D$27-E31)/2*((Assumptions!$D$27-E31+1))/(Assumptions!$D$27/2*(Assumptions!$D$27+1))))</f>
        <v>0</v>
      </c>
      <c r="F44" s="70">
        <f>(((Assumptions!$D$27-F31)/2*((Assumptions!$D$27-F31+1))/(Assumptions!$D$27/2*(Assumptions!$D$27+1))))</f>
        <v>0</v>
      </c>
      <c r="G44" s="70">
        <f>(((Assumptions!$D$27-G31)/2*((Assumptions!$D$27-G31+1))/(Assumptions!$D$27/2*(Assumptions!$D$27+1))))</f>
        <v>0</v>
      </c>
      <c r="H44" s="70">
        <f>(((Assumptions!$D$27-H31)/2*((Assumptions!$D$27-H31+1))/(Assumptions!$D$27/2*(Assumptions!$D$27+1))))</f>
        <v>0</v>
      </c>
      <c r="I44" s="70">
        <f>(((Assumptions!$D$27-I31)/2*((Assumptions!$D$27-I31+1))/(Assumptions!$D$27/2*(Assumptions!$D$27+1))))</f>
        <v>0</v>
      </c>
      <c r="J44" s="68" t="str">
        <f t="shared" si="11"/>
        <v>Nov</v>
      </c>
      <c r="K44" s="70">
        <f>(((Assumptions!$D$27-K31)/2*((Assumptions!$D$27-K31+1))/(Assumptions!$D$27/2*(Assumptions!$D$27+1))))</f>
        <v>0.89339339339339341</v>
      </c>
      <c r="L44" s="71">
        <f>(((Assumptions!$D$27-L31)/2*((Assumptions!$D$27-L31+1))/(Assumptions!$D$27/2*(Assumptions!$D$27+1))))</f>
        <v>0.37987987987987987</v>
      </c>
      <c r="M44" s="71">
        <f>(((Assumptions!$D$27-M31)/2*((Assumptions!$D$27-M31+1))/(Assumptions!$D$27/2*(Assumptions!$D$27+1))))</f>
        <v>8.2582582582582581E-2</v>
      </c>
      <c r="N44" s="71">
        <f>(((Assumptions!$D$27-N31)/2*((Assumptions!$D$27-N31+1))/(Assumptions!$D$27/2*(Assumptions!$D$27+1))))</f>
        <v>0</v>
      </c>
      <c r="O44" s="71">
        <f>(((Assumptions!$D$27-O31)/2*((Assumptions!$D$27-O31+1))/(Assumptions!$D$27/2*(Assumptions!$D$27+1))))</f>
        <v>0</v>
      </c>
      <c r="P44" s="71">
        <f>(((Assumptions!$D$27-P31)/2*((Assumptions!$D$27-P31+1))/(Assumptions!$D$27/2*(Assumptions!$D$27+1))))</f>
        <v>0</v>
      </c>
      <c r="Q44" s="71">
        <f>(((Assumptions!$D$27-Q31)/2*((Assumptions!$D$27-Q31+1))/(Assumptions!$D$27/2*(Assumptions!$D$27+1))))</f>
        <v>0</v>
      </c>
      <c r="R44" s="71">
        <f>(((Assumptions!$D$27-R31)/2*((Assumptions!$D$27-R31+1))/(Assumptions!$D$27/2*(Assumptions!$D$27+1))))</f>
        <v>0</v>
      </c>
      <c r="S44" s="50" t="str">
        <f t="shared" si="12"/>
        <v>Nov</v>
      </c>
      <c r="T44" s="71">
        <f>(((Assumptions!$D$27-T31)/2*((Assumptions!$D$27-T31+1))/(Assumptions!$D$27/2*(Assumptions!$D$27+1))))</f>
        <v>0.89339339339339341</v>
      </c>
      <c r="U44" s="71">
        <f>(((Assumptions!$D$27-U31)/2*((Assumptions!$D$27-U31+1))/(Assumptions!$D$27/2*(Assumptions!$D$27+1))))</f>
        <v>0.37987987987987987</v>
      </c>
      <c r="V44" s="71">
        <f>(((Assumptions!$D$27-V31)/2*((Assumptions!$D$27-V31+1))/(Assumptions!$D$27/2*(Assumptions!$D$27+1))))</f>
        <v>8.2582582582582581E-2</v>
      </c>
      <c r="W44" s="71">
        <f>(((Assumptions!$D$27-W31)/2*((Assumptions!$D$27-W31+1))/(Assumptions!$D$27/2*(Assumptions!$D$27+1))))</f>
        <v>0</v>
      </c>
      <c r="X44" s="71">
        <f>(((Assumptions!$D$27-X31)/2*((Assumptions!$D$27-X31+1))/(Assumptions!$D$27/2*(Assumptions!$D$27+1))))</f>
        <v>0</v>
      </c>
      <c r="Y44" s="71">
        <f>(((Assumptions!$D$27-Y31)/2*((Assumptions!$D$27-Y31+1))/(Assumptions!$D$27/2*(Assumptions!$D$27+1))))</f>
        <v>0</v>
      </c>
      <c r="Z44" s="71">
        <f>(((Assumptions!$D$27-Z31)/2*((Assumptions!$D$27-Z31+1))/(Assumptions!$D$27/2*(Assumptions!$D$27+1))))</f>
        <v>0</v>
      </c>
      <c r="AA44" s="71">
        <f>(((Assumptions!$D$27-AA31)/2*((Assumptions!$D$27-AA31+1))/(Assumptions!$D$27/2*(Assumptions!$D$27+1))))</f>
        <v>0</v>
      </c>
      <c r="AB44" s="50" t="str">
        <f t="shared" si="13"/>
        <v>Nov</v>
      </c>
      <c r="AC44" s="71">
        <f>(((Assumptions!$D$27-AC31)/2*((Assumptions!$D$27-AC31+1))/(Assumptions!$D$27/2*(Assumptions!$D$27+1))))</f>
        <v>0.89339339339339341</v>
      </c>
      <c r="AD44" s="71">
        <f>(((Assumptions!$D$27-AD31)/2*((Assumptions!$D$27-AD31+1))/(Assumptions!$D$27/2*(Assumptions!$D$27+1))))</f>
        <v>0.37987987987987987</v>
      </c>
      <c r="AE44" s="71">
        <f>(((Assumptions!$D$27-AE31)/2*((Assumptions!$D$27-AE31+1))/(Assumptions!$D$27/2*(Assumptions!$D$27+1))))</f>
        <v>8.2582582582582581E-2</v>
      </c>
      <c r="AF44" s="71">
        <f>(((Assumptions!$D$27-AF31)/2*((Assumptions!$D$27-AF31+1))/(Assumptions!$D$27/2*(Assumptions!$D$27+1))))</f>
        <v>0</v>
      </c>
      <c r="AG44" s="71">
        <f>(((Assumptions!$D$27-AG31)/2*((Assumptions!$D$27-AG31+1))/(Assumptions!$D$27/2*(Assumptions!$D$27+1))))</f>
        <v>0</v>
      </c>
      <c r="AH44" s="71">
        <f>(((Assumptions!$D$27-AH31)/2*((Assumptions!$D$27-AH31+1))/(Assumptions!$D$27/2*(Assumptions!$D$27+1))))</f>
        <v>0</v>
      </c>
      <c r="AI44" s="71">
        <f>(((Assumptions!$D$27-AI31)/2*((Assumptions!$D$27-AI31+1))/(Assumptions!$D$27/2*(Assumptions!$D$27+1))))</f>
        <v>0</v>
      </c>
      <c r="AJ44" s="71">
        <f>(((Assumptions!$D$27-AJ31)/2*((Assumptions!$D$27-AJ31+1))/(Assumptions!$D$27/2*(Assumptions!$D$27+1))))</f>
        <v>0</v>
      </c>
      <c r="AK44" s="50" t="str">
        <f t="shared" si="14"/>
        <v>Nov</v>
      </c>
      <c r="AL44" s="71">
        <f>(((Assumptions!$D$27-AL31)/2*((Assumptions!$D$27-AL31+1))/(Assumptions!$D$27/2*(Assumptions!$D$27+1))))</f>
        <v>0.89339339339339341</v>
      </c>
      <c r="AM44" s="71">
        <f>(((Assumptions!$D$27-AM31)/2*((Assumptions!$D$27-AM31+1))/(Assumptions!$D$27/2*(Assumptions!$D$27+1))))</f>
        <v>0.37987987987987987</v>
      </c>
      <c r="AN44" s="71">
        <f>(((Assumptions!$D$27-AN31)/2*((Assumptions!$D$27-AN31+1))/(Assumptions!$D$27/2*(Assumptions!$D$27+1))))</f>
        <v>8.2582582582582581E-2</v>
      </c>
      <c r="AO44" s="71">
        <f>(((Assumptions!$D$27-AO31)/2*((Assumptions!$D$27-AO31+1))/(Assumptions!$D$27/2*(Assumptions!$D$27+1))))</f>
        <v>0</v>
      </c>
      <c r="AP44" s="71">
        <f>(((Assumptions!$D$27-AP31)/2*((Assumptions!$D$27-AP31+1))/(Assumptions!$D$27/2*(Assumptions!$D$27+1))))</f>
        <v>0</v>
      </c>
      <c r="AQ44" s="71">
        <f>(((Assumptions!$D$27-AQ31)/2*((Assumptions!$D$27-AQ31+1))/(Assumptions!$D$27/2*(Assumptions!$D$27+1))))</f>
        <v>0</v>
      </c>
      <c r="AR44" s="71">
        <f>(((Assumptions!$D$27-AR31)/2*((Assumptions!$D$27-AR31+1))/(Assumptions!$D$27/2*(Assumptions!$D$27+1))))</f>
        <v>0</v>
      </c>
      <c r="AS44" s="71">
        <f>(((Assumptions!$D$27-AS31)/2*((Assumptions!$D$27-AS31+1))/(Assumptions!$D$27/2*(Assumptions!$D$27+1))))</f>
        <v>0</v>
      </c>
      <c r="AT44" s="50" t="str">
        <f t="shared" si="15"/>
        <v>Nov</v>
      </c>
      <c r="AU44" s="71">
        <f>(((Assumptions!$D$27-AU31)/2*((Assumptions!$D$27-AU31+1))/(Assumptions!$D$27/2*(Assumptions!$D$27+1))))</f>
        <v>0.89339339339339341</v>
      </c>
      <c r="AV44" s="71">
        <f>(((Assumptions!$D$27-AV31)/2*((Assumptions!$D$27-AV31+1))/(Assumptions!$D$27/2*(Assumptions!$D$27+1))))</f>
        <v>0.37987987987987987</v>
      </c>
      <c r="AW44" s="71">
        <f>(((Assumptions!$D$27-AW31)/2*((Assumptions!$D$27-AW31+1))/(Assumptions!$D$27/2*(Assumptions!$D$27+1))))</f>
        <v>8.2582582582582581E-2</v>
      </c>
      <c r="AX44" s="71">
        <f>(((Assumptions!$D$27-AX31)/2*((Assumptions!$D$27-AX31+1))/(Assumptions!$D$27/2*(Assumptions!$D$27+1))))</f>
        <v>0</v>
      </c>
      <c r="AY44" s="71">
        <f>(((Assumptions!$D$27-AY31)/2*((Assumptions!$D$27-AY31+1))/(Assumptions!$D$27/2*(Assumptions!$D$27+1))))</f>
        <v>0</v>
      </c>
      <c r="AZ44" s="71">
        <f>(((Assumptions!$D$27-AZ31)/2*((Assumptions!$D$27-AZ31+1))/(Assumptions!$D$27/2*(Assumptions!$D$27+1))))</f>
        <v>0</v>
      </c>
      <c r="BA44" s="71">
        <f>(((Assumptions!$D$27-BA31)/2*((Assumptions!$D$27-BA31+1))/(Assumptions!$D$27/2*(Assumptions!$D$27+1))))</f>
        <v>0</v>
      </c>
      <c r="BB44" s="71">
        <f>(((Assumptions!$D$27-BB31)/2*((Assumptions!$D$27-BB31+1))/(Assumptions!$D$27/2*(Assumptions!$D$27+1))))</f>
        <v>0</v>
      </c>
      <c r="BC44" s="50" t="str">
        <f t="shared" si="16"/>
        <v>Nov</v>
      </c>
      <c r="BD44" s="71">
        <f>(((Assumptions!$D$27-BD31)/2*((Assumptions!$D$27-BD31+1))/(Assumptions!$D$27/2*(Assumptions!$D$27+1))))</f>
        <v>0.89339339339339341</v>
      </c>
      <c r="BE44" s="71">
        <f>(((Assumptions!$D$27-BE31)/2*((Assumptions!$D$27-BE31+1))/(Assumptions!$D$27/2*(Assumptions!$D$27+1))))</f>
        <v>0.37987987987987987</v>
      </c>
      <c r="BF44" s="71">
        <f>(((Assumptions!$D$27-BF31)/2*((Assumptions!$D$27-BF31+1))/(Assumptions!$D$27/2*(Assumptions!$D$27+1))))</f>
        <v>8.2582582582582581E-2</v>
      </c>
      <c r="BG44" s="71">
        <f>(((Assumptions!$D$27-BG31)/2*((Assumptions!$D$27-BG31+1))/(Assumptions!$D$27/2*(Assumptions!$D$27+1))))</f>
        <v>0</v>
      </c>
      <c r="BH44" s="71">
        <f>(((Assumptions!$D$27-BH31)/2*((Assumptions!$D$27-BH31+1))/(Assumptions!$D$27/2*(Assumptions!$D$27+1))))</f>
        <v>0</v>
      </c>
      <c r="BI44" s="71">
        <f>(((Assumptions!$D$27-BI31)/2*((Assumptions!$D$27-BI31+1))/(Assumptions!$D$27/2*(Assumptions!$D$27+1))))</f>
        <v>0</v>
      </c>
      <c r="BJ44" s="71">
        <f>(((Assumptions!$D$27-BJ31)/2*((Assumptions!$D$27-BJ31+1))/(Assumptions!$D$27/2*(Assumptions!$D$27+1))))</f>
        <v>0</v>
      </c>
      <c r="BK44" s="71">
        <f>(((Assumptions!$D$27-BK31)/2*((Assumptions!$D$27-BK31+1))/(Assumptions!$D$27/2*(Assumptions!$D$27+1))))</f>
        <v>0</v>
      </c>
      <c r="BL44" s="50" t="str">
        <f t="shared" si="17"/>
        <v>Nov</v>
      </c>
      <c r="BM44" s="71">
        <f>(((Assumptions!$D$27-BM31)/2*((Assumptions!$D$27-BM31+1))/(Assumptions!$D$27/2*(Assumptions!$D$27+1))))</f>
        <v>0.89339339339339341</v>
      </c>
      <c r="BN44" s="71">
        <f>(((Assumptions!$D$27-BN31)/2*((Assumptions!$D$27-BN31+1))/(Assumptions!$D$27/2*(Assumptions!$D$27+1))))</f>
        <v>0.37987987987987987</v>
      </c>
      <c r="BO44" s="71">
        <f>(((Assumptions!$D$27-BO31)/2*((Assumptions!$D$27-BO31+1))/(Assumptions!$D$27/2*(Assumptions!$D$27+1))))</f>
        <v>8.2582582582582581E-2</v>
      </c>
      <c r="BP44" s="71">
        <f>(((Assumptions!$D$27-BP31)/2*((Assumptions!$D$27-BP31+1))/(Assumptions!$D$27/2*(Assumptions!$D$27+1))))</f>
        <v>0</v>
      </c>
      <c r="BQ44" s="71">
        <f>(((Assumptions!$D$27-BQ31)/2*((Assumptions!$D$27-BQ31+1))/(Assumptions!$D$27/2*(Assumptions!$D$27+1))))</f>
        <v>0</v>
      </c>
      <c r="BR44" s="71">
        <f>(((Assumptions!$D$27-BR31)/2*((Assumptions!$D$27-BR31+1))/(Assumptions!$D$27/2*(Assumptions!$D$27+1))))</f>
        <v>0</v>
      </c>
      <c r="BS44" s="71">
        <f>(((Assumptions!$D$27-BS31)/2*((Assumptions!$D$27-BS31+1))/(Assumptions!$D$27/2*(Assumptions!$D$27+1))))</f>
        <v>0</v>
      </c>
      <c r="BT44" s="71">
        <f>(((Assumptions!$D$27-BT31)/2*((Assumptions!$D$27-BT31+1))/(Assumptions!$D$27/2*(Assumptions!$D$27+1))))</f>
        <v>0</v>
      </c>
      <c r="BU44" s="50" t="str">
        <f t="shared" si="18"/>
        <v>Nov</v>
      </c>
      <c r="BV44" s="71">
        <f>(((Assumptions!$D$27-BV31)/2*((Assumptions!$D$27-BV31+1))/(Assumptions!$D$27/2*(Assumptions!$D$27+1))))</f>
        <v>0.89339339339339341</v>
      </c>
      <c r="BW44" s="71">
        <f>(((Assumptions!$D$27-BW31)/2*((Assumptions!$D$27-BW31+1))/(Assumptions!$D$27/2*(Assumptions!$D$27+1))))</f>
        <v>0.37987987987987987</v>
      </c>
      <c r="BX44" s="71">
        <f>(((Assumptions!$D$27-BX31)/2*((Assumptions!$D$27-BX31+1))/(Assumptions!$D$27/2*(Assumptions!$D$27+1))))</f>
        <v>8.2582582582582581E-2</v>
      </c>
      <c r="BY44" s="71">
        <f>(((Assumptions!$D$27-BY31)/2*((Assumptions!$D$27-BY31+1))/(Assumptions!$D$27/2*(Assumptions!$D$27+1))))</f>
        <v>0</v>
      </c>
      <c r="BZ44" s="71">
        <f>(((Assumptions!$D$27-BZ31)/2*((Assumptions!$D$27-BZ31+1))/(Assumptions!$D$27/2*(Assumptions!$D$27+1))))</f>
        <v>0</v>
      </c>
      <c r="CA44" s="71">
        <f>(((Assumptions!$D$27-CA31)/2*((Assumptions!$D$27-CA31+1))/(Assumptions!$D$27/2*(Assumptions!$D$27+1))))</f>
        <v>0</v>
      </c>
      <c r="CB44" s="71">
        <f>(((Assumptions!$D$27-CB31)/2*((Assumptions!$D$27-CB31+1))/(Assumptions!$D$27/2*(Assumptions!$D$27+1))))</f>
        <v>0</v>
      </c>
      <c r="CC44" s="71">
        <f>(((Assumptions!$D$27-CC31)/2*((Assumptions!$D$27-CC31+1))/(Assumptions!$D$27/2*(Assumptions!$D$27+1))))</f>
        <v>0</v>
      </c>
      <c r="CD44" s="50" t="str">
        <f t="shared" si="19"/>
        <v>Nov</v>
      </c>
      <c r="CE44" s="71">
        <f>(((Assumptions!$D$27-CE31)/2*((Assumptions!$D$27-CE31+1))/(Assumptions!$D$27/2*(Assumptions!$D$27+1))))</f>
        <v>0.89339339339339341</v>
      </c>
      <c r="CF44" s="71">
        <f>(((Assumptions!$D$27-CF31)/2*((Assumptions!$D$27-CF31+1))/(Assumptions!$D$27/2*(Assumptions!$D$27+1))))</f>
        <v>0.37987987987987987</v>
      </c>
      <c r="CG44" s="71">
        <f>(((Assumptions!$D$27-CG31)/2*((Assumptions!$D$27-CG31+1))/(Assumptions!$D$27/2*(Assumptions!$D$27+1))))</f>
        <v>8.2582582582582581E-2</v>
      </c>
      <c r="CH44" s="71">
        <f>(((Assumptions!$D$27-CH31)/2*((Assumptions!$D$27-CH31+1))/(Assumptions!$D$27/2*(Assumptions!$D$27+1))))</f>
        <v>0</v>
      </c>
      <c r="CI44" s="71">
        <f>(((Assumptions!$D$27-CI31)/2*((Assumptions!$D$27-CI31+1))/(Assumptions!$D$27/2*(Assumptions!$D$27+1))))</f>
        <v>0</v>
      </c>
      <c r="CJ44" s="71">
        <f>(((Assumptions!$D$27-CJ31)/2*((Assumptions!$D$27-CJ31+1))/(Assumptions!$D$27/2*(Assumptions!$D$27+1))))</f>
        <v>0</v>
      </c>
      <c r="CK44" s="71">
        <f>(((Assumptions!$D$27-CK31)/2*((Assumptions!$D$27-CK31+1))/(Assumptions!$D$27/2*(Assumptions!$D$27+1))))</f>
        <v>0</v>
      </c>
      <c r="CL44" s="71">
        <f>(((Assumptions!$D$27-CL31)/2*((Assumptions!$D$27-CL31+1))/(Assumptions!$D$27/2*(Assumptions!$D$27+1))))</f>
        <v>0</v>
      </c>
    </row>
    <row r="45" spans="1:90" ht="13.7" customHeight="1">
      <c r="A45" s="50" t="str">
        <f t="shared" si="10"/>
        <v>Dec</v>
      </c>
      <c r="B45" s="70">
        <f>(((Assumptions!$D$27-B32)/2*((Assumptions!$D$27-B32+1))/(Assumptions!$D$27/2*(Assumptions!$D$27+1))))</f>
        <v>0.94594594594594594</v>
      </c>
      <c r="C45" s="70">
        <f>(((Assumptions!$D$27-C32)/2*((Assumptions!$D$27-C32+1))/(Assumptions!$D$27/2*(Assumptions!$D$27+1))))</f>
        <v>0.4144144144144144</v>
      </c>
      <c r="D45" s="70">
        <f>(((Assumptions!$D$27-D32)/2*((Assumptions!$D$27-D32+1))/(Assumptions!$D$27/2*(Assumptions!$D$27+1))))</f>
        <v>9.90990990990991E-2</v>
      </c>
      <c r="E45" s="70">
        <f>(((Assumptions!$D$27-E32)/2*((Assumptions!$D$27-E32+1))/(Assumptions!$D$27/2*(Assumptions!$D$27+1))))</f>
        <v>0</v>
      </c>
      <c r="F45" s="70">
        <f>(((Assumptions!$D$27-F32)/2*((Assumptions!$D$27-F32+1))/(Assumptions!$D$27/2*(Assumptions!$D$27+1))))</f>
        <v>0</v>
      </c>
      <c r="G45" s="70">
        <f>(((Assumptions!$D$27-G32)/2*((Assumptions!$D$27-G32+1))/(Assumptions!$D$27/2*(Assumptions!$D$27+1))))</f>
        <v>0</v>
      </c>
      <c r="H45" s="70">
        <f>(((Assumptions!$D$27-H32)/2*((Assumptions!$D$27-H32+1))/(Assumptions!$D$27/2*(Assumptions!$D$27+1))))</f>
        <v>0</v>
      </c>
      <c r="I45" s="70">
        <f>(((Assumptions!$D$27-I32)/2*((Assumptions!$D$27-I32+1))/(Assumptions!$D$27/2*(Assumptions!$D$27+1))))</f>
        <v>0</v>
      </c>
      <c r="J45" s="68" t="str">
        <f t="shared" si="11"/>
        <v>Dec</v>
      </c>
      <c r="K45" s="70">
        <f>(((Assumptions!$D$27-K32)/2*((Assumptions!$D$27-K32+1))/(Assumptions!$D$27/2*(Assumptions!$D$27+1))))</f>
        <v>0.94594594594594594</v>
      </c>
      <c r="L45" s="71">
        <f>(((Assumptions!$D$27-L32)/2*((Assumptions!$D$27-L32+1))/(Assumptions!$D$27/2*(Assumptions!$D$27+1))))</f>
        <v>0.4144144144144144</v>
      </c>
      <c r="M45" s="71">
        <f>(((Assumptions!$D$27-M32)/2*((Assumptions!$D$27-M32+1))/(Assumptions!$D$27/2*(Assumptions!$D$27+1))))</f>
        <v>9.90990990990991E-2</v>
      </c>
      <c r="N45" s="71">
        <f>(((Assumptions!$D$27-N32)/2*((Assumptions!$D$27-N32+1))/(Assumptions!$D$27/2*(Assumptions!$D$27+1))))</f>
        <v>0</v>
      </c>
      <c r="O45" s="71">
        <f>(((Assumptions!$D$27-O32)/2*((Assumptions!$D$27-O32+1))/(Assumptions!$D$27/2*(Assumptions!$D$27+1))))</f>
        <v>0</v>
      </c>
      <c r="P45" s="71">
        <f>(((Assumptions!$D$27-P32)/2*((Assumptions!$D$27-P32+1))/(Assumptions!$D$27/2*(Assumptions!$D$27+1))))</f>
        <v>0</v>
      </c>
      <c r="Q45" s="71">
        <f>(((Assumptions!$D$27-Q32)/2*((Assumptions!$D$27-Q32+1))/(Assumptions!$D$27/2*(Assumptions!$D$27+1))))</f>
        <v>0</v>
      </c>
      <c r="R45" s="71">
        <f>(((Assumptions!$D$27-R32)/2*((Assumptions!$D$27-R32+1))/(Assumptions!$D$27/2*(Assumptions!$D$27+1))))</f>
        <v>0</v>
      </c>
      <c r="S45" s="50" t="str">
        <f t="shared" si="12"/>
        <v>Dec</v>
      </c>
      <c r="T45" s="71">
        <f>(((Assumptions!$D$27-T32)/2*((Assumptions!$D$27-T32+1))/(Assumptions!$D$27/2*(Assumptions!$D$27+1))))</f>
        <v>0.94594594594594594</v>
      </c>
      <c r="U45" s="71">
        <f>(((Assumptions!$D$27-U32)/2*((Assumptions!$D$27-U32+1))/(Assumptions!$D$27/2*(Assumptions!$D$27+1))))</f>
        <v>0.4144144144144144</v>
      </c>
      <c r="V45" s="71">
        <f>(((Assumptions!$D$27-V32)/2*((Assumptions!$D$27-V32+1))/(Assumptions!$D$27/2*(Assumptions!$D$27+1))))</f>
        <v>9.90990990990991E-2</v>
      </c>
      <c r="W45" s="71">
        <f>(((Assumptions!$D$27-W32)/2*((Assumptions!$D$27-W32+1))/(Assumptions!$D$27/2*(Assumptions!$D$27+1))))</f>
        <v>0</v>
      </c>
      <c r="X45" s="71">
        <f>(((Assumptions!$D$27-X32)/2*((Assumptions!$D$27-X32+1))/(Assumptions!$D$27/2*(Assumptions!$D$27+1))))</f>
        <v>0</v>
      </c>
      <c r="Y45" s="71">
        <f>(((Assumptions!$D$27-Y32)/2*((Assumptions!$D$27-Y32+1))/(Assumptions!$D$27/2*(Assumptions!$D$27+1))))</f>
        <v>0</v>
      </c>
      <c r="Z45" s="71">
        <f>(((Assumptions!$D$27-Z32)/2*((Assumptions!$D$27-Z32+1))/(Assumptions!$D$27/2*(Assumptions!$D$27+1))))</f>
        <v>0</v>
      </c>
      <c r="AA45" s="71">
        <f>(((Assumptions!$D$27-AA32)/2*((Assumptions!$D$27-AA32+1))/(Assumptions!$D$27/2*(Assumptions!$D$27+1))))</f>
        <v>0</v>
      </c>
      <c r="AB45" s="50" t="str">
        <f t="shared" si="13"/>
        <v>Dec</v>
      </c>
      <c r="AC45" s="71">
        <f>(((Assumptions!$D$27-AC32)/2*((Assumptions!$D$27-AC32+1))/(Assumptions!$D$27/2*(Assumptions!$D$27+1))))</f>
        <v>0.94594594594594594</v>
      </c>
      <c r="AD45" s="71">
        <f>(((Assumptions!$D$27-AD32)/2*((Assumptions!$D$27-AD32+1))/(Assumptions!$D$27/2*(Assumptions!$D$27+1))))</f>
        <v>0.4144144144144144</v>
      </c>
      <c r="AE45" s="71">
        <f>(((Assumptions!$D$27-AE32)/2*((Assumptions!$D$27-AE32+1))/(Assumptions!$D$27/2*(Assumptions!$D$27+1))))</f>
        <v>9.90990990990991E-2</v>
      </c>
      <c r="AF45" s="71">
        <f>(((Assumptions!$D$27-AF32)/2*((Assumptions!$D$27-AF32+1))/(Assumptions!$D$27/2*(Assumptions!$D$27+1))))</f>
        <v>0</v>
      </c>
      <c r="AG45" s="71">
        <f>(((Assumptions!$D$27-AG32)/2*((Assumptions!$D$27-AG32+1))/(Assumptions!$D$27/2*(Assumptions!$D$27+1))))</f>
        <v>0</v>
      </c>
      <c r="AH45" s="71">
        <f>(((Assumptions!$D$27-AH32)/2*((Assumptions!$D$27-AH32+1))/(Assumptions!$D$27/2*(Assumptions!$D$27+1))))</f>
        <v>0</v>
      </c>
      <c r="AI45" s="71">
        <f>(((Assumptions!$D$27-AI32)/2*((Assumptions!$D$27-AI32+1))/(Assumptions!$D$27/2*(Assumptions!$D$27+1))))</f>
        <v>0</v>
      </c>
      <c r="AJ45" s="71">
        <f>(((Assumptions!$D$27-AJ32)/2*((Assumptions!$D$27-AJ32+1))/(Assumptions!$D$27/2*(Assumptions!$D$27+1))))</f>
        <v>0</v>
      </c>
      <c r="AK45" s="50" t="str">
        <f t="shared" si="14"/>
        <v>Dec</v>
      </c>
      <c r="AL45" s="71">
        <f>(((Assumptions!$D$27-AL32)/2*((Assumptions!$D$27-AL32+1))/(Assumptions!$D$27/2*(Assumptions!$D$27+1))))</f>
        <v>0.94594594594594594</v>
      </c>
      <c r="AM45" s="71">
        <f>(((Assumptions!$D$27-AM32)/2*((Assumptions!$D$27-AM32+1))/(Assumptions!$D$27/2*(Assumptions!$D$27+1))))</f>
        <v>0.4144144144144144</v>
      </c>
      <c r="AN45" s="71">
        <f>(((Assumptions!$D$27-AN32)/2*((Assumptions!$D$27-AN32+1))/(Assumptions!$D$27/2*(Assumptions!$D$27+1))))</f>
        <v>9.90990990990991E-2</v>
      </c>
      <c r="AO45" s="71">
        <f>(((Assumptions!$D$27-AO32)/2*((Assumptions!$D$27-AO32+1))/(Assumptions!$D$27/2*(Assumptions!$D$27+1))))</f>
        <v>0</v>
      </c>
      <c r="AP45" s="71">
        <f>(((Assumptions!$D$27-AP32)/2*((Assumptions!$D$27-AP32+1))/(Assumptions!$D$27/2*(Assumptions!$D$27+1))))</f>
        <v>0</v>
      </c>
      <c r="AQ45" s="71">
        <f>(((Assumptions!$D$27-AQ32)/2*((Assumptions!$D$27-AQ32+1))/(Assumptions!$D$27/2*(Assumptions!$D$27+1))))</f>
        <v>0</v>
      </c>
      <c r="AR45" s="71">
        <f>(((Assumptions!$D$27-AR32)/2*((Assumptions!$D$27-AR32+1))/(Assumptions!$D$27/2*(Assumptions!$D$27+1))))</f>
        <v>0</v>
      </c>
      <c r="AS45" s="71">
        <f>(((Assumptions!$D$27-AS32)/2*((Assumptions!$D$27-AS32+1))/(Assumptions!$D$27/2*(Assumptions!$D$27+1))))</f>
        <v>0</v>
      </c>
      <c r="AT45" s="50" t="str">
        <f t="shared" si="15"/>
        <v>Dec</v>
      </c>
      <c r="AU45" s="71">
        <f>(((Assumptions!$D$27-AU32)/2*((Assumptions!$D$27-AU32+1))/(Assumptions!$D$27/2*(Assumptions!$D$27+1))))</f>
        <v>0.94594594594594594</v>
      </c>
      <c r="AV45" s="71">
        <f>(((Assumptions!$D$27-AV32)/2*((Assumptions!$D$27-AV32+1))/(Assumptions!$D$27/2*(Assumptions!$D$27+1))))</f>
        <v>0.4144144144144144</v>
      </c>
      <c r="AW45" s="71">
        <f>(((Assumptions!$D$27-AW32)/2*((Assumptions!$D$27-AW32+1))/(Assumptions!$D$27/2*(Assumptions!$D$27+1))))</f>
        <v>9.90990990990991E-2</v>
      </c>
      <c r="AX45" s="71">
        <f>(((Assumptions!$D$27-AX32)/2*((Assumptions!$D$27-AX32+1))/(Assumptions!$D$27/2*(Assumptions!$D$27+1))))</f>
        <v>0</v>
      </c>
      <c r="AY45" s="71">
        <f>(((Assumptions!$D$27-AY32)/2*((Assumptions!$D$27-AY32+1))/(Assumptions!$D$27/2*(Assumptions!$D$27+1))))</f>
        <v>0</v>
      </c>
      <c r="AZ45" s="71">
        <f>(((Assumptions!$D$27-AZ32)/2*((Assumptions!$D$27-AZ32+1))/(Assumptions!$D$27/2*(Assumptions!$D$27+1))))</f>
        <v>0</v>
      </c>
      <c r="BA45" s="71">
        <f>(((Assumptions!$D$27-BA32)/2*((Assumptions!$D$27-BA32+1))/(Assumptions!$D$27/2*(Assumptions!$D$27+1))))</f>
        <v>0</v>
      </c>
      <c r="BB45" s="71">
        <f>(((Assumptions!$D$27-BB32)/2*((Assumptions!$D$27-BB32+1))/(Assumptions!$D$27/2*(Assumptions!$D$27+1))))</f>
        <v>0</v>
      </c>
      <c r="BC45" s="50" t="str">
        <f t="shared" si="16"/>
        <v>Dec</v>
      </c>
      <c r="BD45" s="71">
        <f>(((Assumptions!$D$27-BD32)/2*((Assumptions!$D$27-BD32+1))/(Assumptions!$D$27/2*(Assumptions!$D$27+1))))</f>
        <v>0.94594594594594594</v>
      </c>
      <c r="BE45" s="71">
        <f>(((Assumptions!$D$27-BE32)/2*((Assumptions!$D$27-BE32+1))/(Assumptions!$D$27/2*(Assumptions!$D$27+1))))</f>
        <v>0.4144144144144144</v>
      </c>
      <c r="BF45" s="71">
        <f>(((Assumptions!$D$27-BF32)/2*((Assumptions!$D$27-BF32+1))/(Assumptions!$D$27/2*(Assumptions!$D$27+1))))</f>
        <v>9.90990990990991E-2</v>
      </c>
      <c r="BG45" s="71">
        <f>(((Assumptions!$D$27-BG32)/2*((Assumptions!$D$27-BG32+1))/(Assumptions!$D$27/2*(Assumptions!$D$27+1))))</f>
        <v>0</v>
      </c>
      <c r="BH45" s="71">
        <f>(((Assumptions!$D$27-BH32)/2*((Assumptions!$D$27-BH32+1))/(Assumptions!$D$27/2*(Assumptions!$D$27+1))))</f>
        <v>0</v>
      </c>
      <c r="BI45" s="71">
        <f>(((Assumptions!$D$27-BI32)/2*((Assumptions!$D$27-BI32+1))/(Assumptions!$D$27/2*(Assumptions!$D$27+1))))</f>
        <v>0</v>
      </c>
      <c r="BJ45" s="71">
        <f>(((Assumptions!$D$27-BJ32)/2*((Assumptions!$D$27-BJ32+1))/(Assumptions!$D$27/2*(Assumptions!$D$27+1))))</f>
        <v>0</v>
      </c>
      <c r="BK45" s="71">
        <f>(((Assumptions!$D$27-BK32)/2*((Assumptions!$D$27-BK32+1))/(Assumptions!$D$27/2*(Assumptions!$D$27+1))))</f>
        <v>0</v>
      </c>
      <c r="BL45" s="50" t="str">
        <f t="shared" si="17"/>
        <v>Dec</v>
      </c>
      <c r="BM45" s="71">
        <f>(((Assumptions!$D$27-BM32)/2*((Assumptions!$D$27-BM32+1))/(Assumptions!$D$27/2*(Assumptions!$D$27+1))))</f>
        <v>0.94594594594594594</v>
      </c>
      <c r="BN45" s="71">
        <f>(((Assumptions!$D$27-BN32)/2*((Assumptions!$D$27-BN32+1))/(Assumptions!$D$27/2*(Assumptions!$D$27+1))))</f>
        <v>0.4144144144144144</v>
      </c>
      <c r="BO45" s="71">
        <f>(((Assumptions!$D$27-BO32)/2*((Assumptions!$D$27-BO32+1))/(Assumptions!$D$27/2*(Assumptions!$D$27+1))))</f>
        <v>9.90990990990991E-2</v>
      </c>
      <c r="BP45" s="71">
        <f>(((Assumptions!$D$27-BP32)/2*((Assumptions!$D$27-BP32+1))/(Assumptions!$D$27/2*(Assumptions!$D$27+1))))</f>
        <v>0</v>
      </c>
      <c r="BQ45" s="71">
        <f>(((Assumptions!$D$27-BQ32)/2*((Assumptions!$D$27-BQ32+1))/(Assumptions!$D$27/2*(Assumptions!$D$27+1))))</f>
        <v>0</v>
      </c>
      <c r="BR45" s="71">
        <f>(((Assumptions!$D$27-BR32)/2*((Assumptions!$D$27-BR32+1))/(Assumptions!$D$27/2*(Assumptions!$D$27+1))))</f>
        <v>0</v>
      </c>
      <c r="BS45" s="71">
        <f>(((Assumptions!$D$27-BS32)/2*((Assumptions!$D$27-BS32+1))/(Assumptions!$D$27/2*(Assumptions!$D$27+1))))</f>
        <v>0</v>
      </c>
      <c r="BT45" s="71">
        <f>(((Assumptions!$D$27-BT32)/2*((Assumptions!$D$27-BT32+1))/(Assumptions!$D$27/2*(Assumptions!$D$27+1))))</f>
        <v>0</v>
      </c>
      <c r="BU45" s="50" t="str">
        <f t="shared" si="18"/>
        <v>Dec</v>
      </c>
      <c r="BV45" s="71">
        <f>(((Assumptions!$D$27-BV32)/2*((Assumptions!$D$27-BV32+1))/(Assumptions!$D$27/2*(Assumptions!$D$27+1))))</f>
        <v>0.94594594594594594</v>
      </c>
      <c r="BW45" s="71">
        <f>(((Assumptions!$D$27-BW32)/2*((Assumptions!$D$27-BW32+1))/(Assumptions!$D$27/2*(Assumptions!$D$27+1))))</f>
        <v>0.4144144144144144</v>
      </c>
      <c r="BX45" s="71">
        <f>(((Assumptions!$D$27-BX32)/2*((Assumptions!$D$27-BX32+1))/(Assumptions!$D$27/2*(Assumptions!$D$27+1))))</f>
        <v>9.90990990990991E-2</v>
      </c>
      <c r="BY45" s="71">
        <f>(((Assumptions!$D$27-BY32)/2*((Assumptions!$D$27-BY32+1))/(Assumptions!$D$27/2*(Assumptions!$D$27+1))))</f>
        <v>0</v>
      </c>
      <c r="BZ45" s="71">
        <f>(((Assumptions!$D$27-BZ32)/2*((Assumptions!$D$27-BZ32+1))/(Assumptions!$D$27/2*(Assumptions!$D$27+1))))</f>
        <v>0</v>
      </c>
      <c r="CA45" s="71">
        <f>(((Assumptions!$D$27-CA32)/2*((Assumptions!$D$27-CA32+1))/(Assumptions!$D$27/2*(Assumptions!$D$27+1))))</f>
        <v>0</v>
      </c>
      <c r="CB45" s="71">
        <f>(((Assumptions!$D$27-CB32)/2*((Assumptions!$D$27-CB32+1))/(Assumptions!$D$27/2*(Assumptions!$D$27+1))))</f>
        <v>0</v>
      </c>
      <c r="CC45" s="71">
        <f>(((Assumptions!$D$27-CC32)/2*((Assumptions!$D$27-CC32+1))/(Assumptions!$D$27/2*(Assumptions!$D$27+1))))</f>
        <v>0</v>
      </c>
      <c r="CD45" s="50" t="str">
        <f t="shared" si="19"/>
        <v>Dec</v>
      </c>
      <c r="CE45" s="71">
        <f>(((Assumptions!$D$27-CE32)/2*((Assumptions!$D$27-CE32+1))/(Assumptions!$D$27/2*(Assumptions!$D$27+1))))</f>
        <v>0.94594594594594594</v>
      </c>
      <c r="CF45" s="71">
        <f>(((Assumptions!$D$27-CF32)/2*((Assumptions!$D$27-CF32+1))/(Assumptions!$D$27/2*(Assumptions!$D$27+1))))</f>
        <v>0.4144144144144144</v>
      </c>
      <c r="CG45" s="71">
        <f>(((Assumptions!$D$27-CG32)/2*((Assumptions!$D$27-CG32+1))/(Assumptions!$D$27/2*(Assumptions!$D$27+1))))</f>
        <v>9.90990990990991E-2</v>
      </c>
      <c r="CH45" s="71">
        <f>(((Assumptions!$D$27-CH32)/2*((Assumptions!$D$27-CH32+1))/(Assumptions!$D$27/2*(Assumptions!$D$27+1))))</f>
        <v>0</v>
      </c>
      <c r="CI45" s="71">
        <f>(((Assumptions!$D$27-CI32)/2*((Assumptions!$D$27-CI32+1))/(Assumptions!$D$27/2*(Assumptions!$D$27+1))))</f>
        <v>0</v>
      </c>
      <c r="CJ45" s="71">
        <f>(((Assumptions!$D$27-CJ32)/2*((Assumptions!$D$27-CJ32+1))/(Assumptions!$D$27/2*(Assumptions!$D$27+1))))</f>
        <v>0</v>
      </c>
      <c r="CK45" s="71">
        <f>(((Assumptions!$D$27-CK32)/2*((Assumptions!$D$27-CK32+1))/(Assumptions!$D$27/2*(Assumptions!$D$27+1))))</f>
        <v>0</v>
      </c>
      <c r="CL45" s="71">
        <f>(((Assumptions!$D$27-CL32)/2*((Assumptions!$D$27-CL32+1))/(Assumptions!$D$27/2*(Assumptions!$D$27+1))))</f>
        <v>0</v>
      </c>
    </row>
    <row r="46" spans="1:90" ht="15.95" customHeight="1">
      <c r="A46" s="45"/>
      <c r="B46" s="44" t="s">
        <v>37</v>
      </c>
      <c r="C46" s="44" t="s">
        <v>38</v>
      </c>
      <c r="D46" s="44" t="s">
        <v>39</v>
      </c>
      <c r="E46" s="44" t="s">
        <v>40</v>
      </c>
      <c r="F46" s="44" t="s">
        <v>41</v>
      </c>
      <c r="G46" s="44" t="s">
        <v>42</v>
      </c>
      <c r="H46" s="44" t="s">
        <v>43</v>
      </c>
      <c r="I46" s="44" t="s">
        <v>44</v>
      </c>
      <c r="J46" s="72"/>
      <c r="K46" s="44" t="s">
        <v>38</v>
      </c>
      <c r="L46" s="64" t="s">
        <v>39</v>
      </c>
      <c r="M46" s="64" t="s">
        <v>40</v>
      </c>
      <c r="N46" s="64" t="s">
        <v>41</v>
      </c>
      <c r="O46" s="64" t="s">
        <v>42</v>
      </c>
      <c r="P46" s="64" t="s">
        <v>43</v>
      </c>
      <c r="Q46" s="64" t="s">
        <v>44</v>
      </c>
      <c r="R46" s="64" t="s">
        <v>45</v>
      </c>
      <c r="S46" s="45"/>
      <c r="T46" s="64" t="s">
        <v>39</v>
      </c>
      <c r="U46" s="64" t="s">
        <v>40</v>
      </c>
      <c r="V46" s="64" t="s">
        <v>41</v>
      </c>
      <c r="W46" s="64" t="s">
        <v>42</v>
      </c>
      <c r="X46" s="64" t="s">
        <v>43</v>
      </c>
      <c r="Y46" s="64" t="s">
        <v>44</v>
      </c>
      <c r="Z46" s="64" t="s">
        <v>45</v>
      </c>
      <c r="AA46" s="64" t="s">
        <v>46</v>
      </c>
      <c r="AB46" s="45"/>
      <c r="AC46" s="64" t="s">
        <v>40</v>
      </c>
      <c r="AD46" s="64" t="s">
        <v>41</v>
      </c>
      <c r="AE46" s="64" t="s">
        <v>42</v>
      </c>
      <c r="AF46" s="64" t="s">
        <v>43</v>
      </c>
      <c r="AG46" s="64" t="s">
        <v>44</v>
      </c>
      <c r="AH46" s="64" t="s">
        <v>45</v>
      </c>
      <c r="AI46" s="64" t="s">
        <v>46</v>
      </c>
      <c r="AJ46" s="64" t="s">
        <v>81</v>
      </c>
      <c r="AK46" s="45"/>
      <c r="AL46" s="64" t="s">
        <v>41</v>
      </c>
      <c r="AM46" s="64" t="s">
        <v>42</v>
      </c>
      <c r="AN46" s="64" t="s">
        <v>43</v>
      </c>
      <c r="AO46" s="64" t="s">
        <v>44</v>
      </c>
      <c r="AP46" s="64" t="s">
        <v>45</v>
      </c>
      <c r="AQ46" s="64" t="s">
        <v>46</v>
      </c>
      <c r="AR46" s="64" t="s">
        <v>81</v>
      </c>
      <c r="AS46" s="64" t="s">
        <v>82</v>
      </c>
      <c r="AT46" s="45"/>
      <c r="AU46" s="64" t="s">
        <v>42</v>
      </c>
      <c r="AV46" s="64" t="s">
        <v>43</v>
      </c>
      <c r="AW46" s="64" t="s">
        <v>44</v>
      </c>
      <c r="AX46" s="64" t="s">
        <v>45</v>
      </c>
      <c r="AY46" s="64" t="s">
        <v>46</v>
      </c>
      <c r="AZ46" s="64" t="s">
        <v>81</v>
      </c>
      <c r="BA46" s="64" t="s">
        <v>82</v>
      </c>
      <c r="BB46" s="64" t="s">
        <v>83</v>
      </c>
      <c r="BC46" s="45"/>
      <c r="BD46" s="64" t="s">
        <v>43</v>
      </c>
      <c r="BE46" s="64" t="s">
        <v>44</v>
      </c>
      <c r="BF46" s="64" t="s">
        <v>45</v>
      </c>
      <c r="BG46" s="64" t="s">
        <v>46</v>
      </c>
      <c r="BH46" s="64" t="s">
        <v>81</v>
      </c>
      <c r="BI46" s="64" t="s">
        <v>82</v>
      </c>
      <c r="BJ46" s="64" t="s">
        <v>83</v>
      </c>
      <c r="BK46" s="64" t="s">
        <v>84</v>
      </c>
      <c r="BL46" s="45"/>
      <c r="BM46" s="64" t="s">
        <v>44</v>
      </c>
      <c r="BN46" s="64" t="s">
        <v>45</v>
      </c>
      <c r="BO46" s="64" t="s">
        <v>46</v>
      </c>
      <c r="BP46" s="64" t="s">
        <v>81</v>
      </c>
      <c r="BQ46" s="64" t="s">
        <v>82</v>
      </c>
      <c r="BR46" s="64" t="s">
        <v>83</v>
      </c>
      <c r="BS46" s="64" t="s">
        <v>84</v>
      </c>
      <c r="BT46" s="64" t="s">
        <v>85</v>
      </c>
      <c r="BU46" s="45"/>
      <c r="BV46" s="64" t="s">
        <v>45</v>
      </c>
      <c r="BW46" s="64" t="s">
        <v>46</v>
      </c>
      <c r="BX46" s="64" t="s">
        <v>81</v>
      </c>
      <c r="BY46" s="64" t="s">
        <v>82</v>
      </c>
      <c r="BZ46" s="64" t="s">
        <v>83</v>
      </c>
      <c r="CA46" s="64" t="s">
        <v>84</v>
      </c>
      <c r="CB46" s="64" t="s">
        <v>85</v>
      </c>
      <c r="CC46" s="64" t="s">
        <v>86</v>
      </c>
      <c r="CD46" s="45"/>
      <c r="CE46" s="64" t="s">
        <v>46</v>
      </c>
      <c r="CF46" s="64" t="s">
        <v>81</v>
      </c>
      <c r="CG46" s="64" t="s">
        <v>82</v>
      </c>
      <c r="CH46" s="64" t="s">
        <v>83</v>
      </c>
      <c r="CI46" s="64" t="s">
        <v>84</v>
      </c>
      <c r="CJ46" s="64" t="s">
        <v>85</v>
      </c>
      <c r="CK46" s="64" t="s">
        <v>86</v>
      </c>
      <c r="CL46" s="64" t="s">
        <v>87</v>
      </c>
    </row>
    <row r="47" spans="1:90" ht="13.7" customHeight="1">
      <c r="A47" s="50" t="str">
        <f t="shared" ref="A47:A58" si="20">A34</f>
        <v>Jan</v>
      </c>
      <c r="B47" s="41">
        <f t="shared" ref="B47:B58" si="21">ROUND(B34*B8,0)</f>
        <v>-135</v>
      </c>
      <c r="C47" s="41">
        <f t="shared" ref="C47:C58" si="22">ROUND(C34*B8,0)</f>
        <v>-35</v>
      </c>
      <c r="D47" s="41">
        <f>ROUND(D34*B8,0)</f>
        <v>0</v>
      </c>
      <c r="E47" s="41">
        <f t="shared" ref="E47:E58" si="23">ROUND(E34*B8,0)</f>
        <v>0</v>
      </c>
      <c r="F47" s="41">
        <f t="shared" ref="F47:F58" si="24">ROUND(F34*B8,0)</f>
        <v>0</v>
      </c>
      <c r="G47" s="41">
        <f t="shared" ref="G47:G58" si="25">ROUND(G34*B8,0)</f>
        <v>0</v>
      </c>
      <c r="H47" s="41">
        <f t="shared" ref="H47:H58" si="26">ROUND(H34*B8,0)</f>
        <v>0</v>
      </c>
      <c r="I47" s="41">
        <f t="shared" ref="I47:I58" si="27">ROUND(I34*B8,0)</f>
        <v>0</v>
      </c>
      <c r="J47" s="68" t="str">
        <f t="shared" ref="J47:J58" si="28">J34</f>
        <v>Jan</v>
      </c>
      <c r="K47" s="41">
        <f t="shared" ref="K47:K58" si="29">ROUND(K34*K8,0)</f>
        <v>-135</v>
      </c>
      <c r="L47" s="69">
        <f t="shared" ref="L47:L58" si="30">ROUND(L34*K8,0)</f>
        <v>-35</v>
      </c>
      <c r="M47" s="69">
        <f>ROUND(M34*K8,0)</f>
        <v>0</v>
      </c>
      <c r="N47" s="69">
        <f t="shared" ref="N47:N58" si="31">ROUND(N34*K8,0)</f>
        <v>0</v>
      </c>
      <c r="O47" s="69">
        <f t="shared" ref="O47:O58" si="32">ROUND(O34*K8,0)</f>
        <v>0</v>
      </c>
      <c r="P47" s="69">
        <f t="shared" ref="P47:P58" si="33">ROUND(P34*K8,0)</f>
        <v>0</v>
      </c>
      <c r="Q47" s="69">
        <f t="shared" ref="Q47:Q58" si="34">ROUND(Q34*K8,0)</f>
        <v>0</v>
      </c>
      <c r="R47" s="69">
        <f t="shared" ref="R47:R58" si="35">ROUND(R34*K8,0)</f>
        <v>0</v>
      </c>
      <c r="S47" s="50" t="str">
        <f t="shared" ref="S47:S58" si="36">S34</f>
        <v>Jan</v>
      </c>
      <c r="T47" s="69">
        <f t="shared" ref="T47:T58" si="37">ROUND(T34*T8,0)</f>
        <v>-135</v>
      </c>
      <c r="U47" s="69">
        <f t="shared" ref="U47:U58" si="38">ROUND(U34*T8,0)</f>
        <v>-35</v>
      </c>
      <c r="V47" s="69">
        <f>ROUND(V34*T8,0)</f>
        <v>0</v>
      </c>
      <c r="W47" s="69">
        <f t="shared" ref="W47:W58" si="39">ROUND(W34*T8,0)</f>
        <v>0</v>
      </c>
      <c r="X47" s="69">
        <f t="shared" ref="X47:X58" si="40">ROUND(X34*T8,0)</f>
        <v>0</v>
      </c>
      <c r="Y47" s="69">
        <f t="shared" ref="Y47:Y58" si="41">ROUND(Y34*T8,0)</f>
        <v>0</v>
      </c>
      <c r="Z47" s="69">
        <f t="shared" ref="Z47:Z58" si="42">ROUND(Z34*T8,0)</f>
        <v>0</v>
      </c>
      <c r="AA47" s="69">
        <f t="shared" ref="AA47:AA58" si="43">ROUND(AA34*T8,0)</f>
        <v>0</v>
      </c>
      <c r="AB47" s="50" t="str">
        <f t="shared" ref="AB47:AB58" si="44">AB34</f>
        <v>Jan</v>
      </c>
      <c r="AC47" s="69">
        <f t="shared" ref="AC47:AC58" si="45">ROUND(AC34*AC8,0)</f>
        <v>-135</v>
      </c>
      <c r="AD47" s="69">
        <f t="shared" ref="AD47:AD58" si="46">ROUND(AD34*AC8,0)</f>
        <v>-35</v>
      </c>
      <c r="AE47" s="69">
        <f>ROUND(AE34*AC8,0)</f>
        <v>0</v>
      </c>
      <c r="AF47" s="69">
        <f t="shared" ref="AF47:AF58" si="47">ROUND(AF34*AC8,0)</f>
        <v>0</v>
      </c>
      <c r="AG47" s="69">
        <f t="shared" ref="AG47:AG58" si="48">ROUND(AG34*AC8,0)</f>
        <v>0</v>
      </c>
      <c r="AH47" s="69">
        <f t="shared" ref="AH47:AH58" si="49">ROUND(AH34*AC8,0)</f>
        <v>0</v>
      </c>
      <c r="AI47" s="69">
        <f t="shared" ref="AI47:AI58" si="50">ROUND(AI34*AC8,0)</f>
        <v>0</v>
      </c>
      <c r="AJ47" s="69">
        <f t="shared" ref="AJ47:AJ58" si="51">ROUND(AJ34*AC8,0)</f>
        <v>0</v>
      </c>
      <c r="AK47" s="50" t="str">
        <f t="shared" ref="AK47:AK58" si="52">AK34</f>
        <v>Jan</v>
      </c>
      <c r="AL47" s="69">
        <f t="shared" ref="AL47:AL58" si="53">ROUND(AL34*AL8,0)</f>
        <v>-135</v>
      </c>
      <c r="AM47" s="69">
        <f t="shared" ref="AM47:AM58" si="54">ROUND(AM34*AL8,0)</f>
        <v>-35</v>
      </c>
      <c r="AN47" s="69">
        <f>ROUND(AN34*AL8,0)</f>
        <v>0</v>
      </c>
      <c r="AO47" s="69">
        <f t="shared" ref="AO47:AO58" si="55">ROUND(AO34*AL8,0)</f>
        <v>0</v>
      </c>
      <c r="AP47" s="69">
        <f t="shared" ref="AP47:AP58" si="56">ROUND(AP34*AL8,0)</f>
        <v>0</v>
      </c>
      <c r="AQ47" s="69">
        <f t="shared" ref="AQ47:AQ58" si="57">ROUND(AQ34*AL8,0)</f>
        <v>0</v>
      </c>
      <c r="AR47" s="69">
        <f t="shared" ref="AR47:AR58" si="58">ROUND(AR34*AL8,0)</f>
        <v>0</v>
      </c>
      <c r="AS47" s="69">
        <f t="shared" ref="AS47:AS58" si="59">ROUND(AS34*AL8,0)</f>
        <v>0</v>
      </c>
      <c r="AT47" s="50" t="str">
        <f t="shared" ref="AT47:AT58" si="60">AT34</f>
        <v>Jan</v>
      </c>
      <c r="AU47" s="69">
        <f t="shared" ref="AU47:AU58" si="61">ROUND(AU34*AU8,0)</f>
        <v>-135</v>
      </c>
      <c r="AV47" s="69">
        <f t="shared" ref="AV47:AV58" si="62">ROUND(AV34*AU8,0)</f>
        <v>-35</v>
      </c>
      <c r="AW47" s="69">
        <f>ROUND(AW34*AU8,0)</f>
        <v>0</v>
      </c>
      <c r="AX47" s="69">
        <f t="shared" ref="AX47:AX58" si="63">ROUND(AX34*AU8,0)</f>
        <v>0</v>
      </c>
      <c r="AY47" s="69">
        <f t="shared" ref="AY47:AY58" si="64">ROUND(AY34*AU8,0)</f>
        <v>0</v>
      </c>
      <c r="AZ47" s="69">
        <f t="shared" ref="AZ47:AZ58" si="65">ROUND(AZ34*AU8,0)</f>
        <v>0</v>
      </c>
      <c r="BA47" s="69">
        <f t="shared" ref="BA47:BA58" si="66">ROUND(BA34*AU8,0)</f>
        <v>0</v>
      </c>
      <c r="BB47" s="69">
        <f t="shared" ref="BB47:BB58" si="67">ROUND(BB34*AU8,0)</f>
        <v>0</v>
      </c>
      <c r="BC47" s="50" t="str">
        <f t="shared" ref="BC47:BC58" si="68">BC34</f>
        <v>Jan</v>
      </c>
      <c r="BD47" s="69">
        <f t="shared" ref="BD47:BD58" si="69">ROUND(BD34*BD8,0)</f>
        <v>-135</v>
      </c>
      <c r="BE47" s="69">
        <f t="shared" ref="BE47:BE58" si="70">ROUND(BE34*BD8,0)</f>
        <v>-35</v>
      </c>
      <c r="BF47" s="69">
        <f>ROUND(BF34*BD8,0)</f>
        <v>0</v>
      </c>
      <c r="BG47" s="69">
        <f t="shared" ref="BG47:BG58" si="71">ROUND(BG34*BD8,0)</f>
        <v>0</v>
      </c>
      <c r="BH47" s="69">
        <f t="shared" ref="BH47:BH58" si="72">ROUND(BH34*BD8,0)</f>
        <v>0</v>
      </c>
      <c r="BI47" s="69">
        <f t="shared" ref="BI47:BI58" si="73">ROUND(BI34*BD8,0)</f>
        <v>0</v>
      </c>
      <c r="BJ47" s="69">
        <f t="shared" ref="BJ47:BJ58" si="74">ROUND(BJ34*BD8,0)</f>
        <v>0</v>
      </c>
      <c r="BK47" s="69">
        <f t="shared" ref="BK47:BK58" si="75">ROUND(BK34*BD8,0)</f>
        <v>0</v>
      </c>
      <c r="BL47" s="50" t="str">
        <f t="shared" ref="BL47:BL58" si="76">BL34</f>
        <v>Jan</v>
      </c>
      <c r="BM47" s="69">
        <f t="shared" ref="BM47:BM58" si="77">ROUND(BM34*BM8,0)</f>
        <v>-135</v>
      </c>
      <c r="BN47" s="69">
        <f t="shared" ref="BN47:BN58" si="78">ROUND(BN34*BM8,0)</f>
        <v>-35</v>
      </c>
      <c r="BO47" s="69">
        <f>ROUND(BO34*BM8,0)</f>
        <v>0</v>
      </c>
      <c r="BP47" s="69">
        <f t="shared" ref="BP47:BP58" si="79">ROUND(BP34*BM8,0)</f>
        <v>0</v>
      </c>
      <c r="BQ47" s="69">
        <f t="shared" ref="BQ47:BQ58" si="80">ROUND(BQ34*BM8,0)</f>
        <v>0</v>
      </c>
      <c r="BR47" s="69">
        <f t="shared" ref="BR47:BR58" si="81">ROUND(BR34*BM8,0)</f>
        <v>0</v>
      </c>
      <c r="BS47" s="69">
        <f t="shared" ref="BS47:BS58" si="82">ROUND(BS34*BM8,0)</f>
        <v>0</v>
      </c>
      <c r="BT47" s="69">
        <f t="shared" ref="BT47:BT58" si="83">ROUND(BT34*BM8,0)</f>
        <v>0</v>
      </c>
      <c r="BU47" s="50" t="str">
        <f t="shared" ref="BU47:BU58" si="84">BU34</f>
        <v>Jan</v>
      </c>
      <c r="BV47" s="69">
        <f t="shared" ref="BV47:BV58" si="85">ROUND(BV34*BV8,0)</f>
        <v>-135</v>
      </c>
      <c r="BW47" s="69">
        <f t="shared" ref="BW47:BW58" si="86">ROUND(BW34*BV8,0)</f>
        <v>-35</v>
      </c>
      <c r="BX47" s="69">
        <f>ROUND(BX34*BV8,0)</f>
        <v>0</v>
      </c>
      <c r="BY47" s="69">
        <f t="shared" ref="BY47:BY58" si="87">ROUND(BY34*BV8,0)</f>
        <v>0</v>
      </c>
      <c r="BZ47" s="69">
        <f t="shared" ref="BZ47:BZ58" si="88">ROUND(BZ34*BV8,0)</f>
        <v>0</v>
      </c>
      <c r="CA47" s="69">
        <f t="shared" ref="CA47:CA58" si="89">ROUND(CA34*BV8,0)</f>
        <v>0</v>
      </c>
      <c r="CB47" s="69">
        <f t="shared" ref="CB47:CB58" si="90">ROUND(CB34*BV8,0)</f>
        <v>0</v>
      </c>
      <c r="CC47" s="69">
        <f t="shared" ref="CC47:CC58" si="91">ROUND(CC34*BV8,0)</f>
        <v>0</v>
      </c>
      <c r="CD47" s="50" t="str">
        <f t="shared" ref="CD47:CD58" si="92">CD34</f>
        <v>Jan</v>
      </c>
      <c r="CE47" s="69">
        <f t="shared" ref="CE47:CE58" si="93">ROUND(CE34*CE8,0)</f>
        <v>-135</v>
      </c>
      <c r="CF47" s="69">
        <f t="shared" ref="CF47:CF58" si="94">ROUND(CF34*CE8,0)</f>
        <v>-35</v>
      </c>
      <c r="CG47" s="69">
        <f>ROUND(CG34*CE8,0)</f>
        <v>0</v>
      </c>
      <c r="CH47" s="69">
        <f t="shared" ref="CH47:CH58" si="95">ROUND(CH34*CE8,0)</f>
        <v>0</v>
      </c>
      <c r="CI47" s="69">
        <f t="shared" ref="CI47:CI58" si="96">ROUND(CI34*CE8,0)</f>
        <v>0</v>
      </c>
      <c r="CJ47" s="69">
        <f t="shared" ref="CJ47:CJ58" si="97">ROUND(CJ34*CE8,0)</f>
        <v>0</v>
      </c>
      <c r="CK47" s="69">
        <f t="shared" ref="CK47:CK58" si="98">ROUND(CK34*CE8,0)</f>
        <v>0</v>
      </c>
      <c r="CL47" s="69">
        <f t="shared" ref="CL47:CL58" si="99">ROUND(CL34*CE8,0)</f>
        <v>0</v>
      </c>
    </row>
    <row r="48" spans="1:90" ht="13.7" customHeight="1">
      <c r="A48" s="50" t="str">
        <f t="shared" si="20"/>
        <v>Feb</v>
      </c>
      <c r="B48" s="41">
        <f t="shared" si="21"/>
        <v>-146</v>
      </c>
      <c r="C48" s="41">
        <f t="shared" si="22"/>
        <v>-41</v>
      </c>
      <c r="D48" s="41">
        <f t="shared" ref="D48:D58" si="100">ROUND(D35*B$8,0)</f>
        <v>0</v>
      </c>
      <c r="E48" s="41">
        <f t="shared" si="23"/>
        <v>0</v>
      </c>
      <c r="F48" s="41">
        <f t="shared" si="24"/>
        <v>0</v>
      </c>
      <c r="G48" s="41">
        <f t="shared" si="25"/>
        <v>0</v>
      </c>
      <c r="H48" s="41">
        <f t="shared" si="26"/>
        <v>0</v>
      </c>
      <c r="I48" s="41">
        <f t="shared" si="27"/>
        <v>0</v>
      </c>
      <c r="J48" s="68" t="str">
        <f t="shared" si="28"/>
        <v>Feb</v>
      </c>
      <c r="K48" s="41">
        <f t="shared" si="29"/>
        <v>-146</v>
      </c>
      <c r="L48" s="69">
        <f t="shared" si="30"/>
        <v>-41</v>
      </c>
      <c r="M48" s="69">
        <f t="shared" ref="M48:M58" si="101">ROUND(M35*K$8,0)</f>
        <v>0</v>
      </c>
      <c r="N48" s="69">
        <f t="shared" si="31"/>
        <v>0</v>
      </c>
      <c r="O48" s="69">
        <f t="shared" si="32"/>
        <v>0</v>
      </c>
      <c r="P48" s="69">
        <f t="shared" si="33"/>
        <v>0</v>
      </c>
      <c r="Q48" s="69">
        <f t="shared" si="34"/>
        <v>0</v>
      </c>
      <c r="R48" s="69">
        <f t="shared" si="35"/>
        <v>0</v>
      </c>
      <c r="S48" s="50" t="str">
        <f t="shared" si="36"/>
        <v>Feb</v>
      </c>
      <c r="T48" s="69">
        <f t="shared" si="37"/>
        <v>-146</v>
      </c>
      <c r="U48" s="69">
        <f t="shared" si="38"/>
        <v>-41</v>
      </c>
      <c r="V48" s="69">
        <f t="shared" ref="V48:V58" si="102">ROUND(V35*T$8,0)</f>
        <v>0</v>
      </c>
      <c r="W48" s="69">
        <f t="shared" si="39"/>
        <v>0</v>
      </c>
      <c r="X48" s="69">
        <f t="shared" si="40"/>
        <v>0</v>
      </c>
      <c r="Y48" s="69">
        <f t="shared" si="41"/>
        <v>0</v>
      </c>
      <c r="Z48" s="69">
        <f t="shared" si="42"/>
        <v>0</v>
      </c>
      <c r="AA48" s="69">
        <f t="shared" si="43"/>
        <v>0</v>
      </c>
      <c r="AB48" s="50" t="str">
        <f t="shared" si="44"/>
        <v>Feb</v>
      </c>
      <c r="AC48" s="69">
        <f t="shared" si="45"/>
        <v>-146</v>
      </c>
      <c r="AD48" s="69">
        <f t="shared" si="46"/>
        <v>-41</v>
      </c>
      <c r="AE48" s="69">
        <f t="shared" ref="AE48:AE58" si="103">ROUND(AE35*AC$8,0)</f>
        <v>0</v>
      </c>
      <c r="AF48" s="69">
        <f t="shared" si="47"/>
        <v>0</v>
      </c>
      <c r="AG48" s="69">
        <f t="shared" si="48"/>
        <v>0</v>
      </c>
      <c r="AH48" s="69">
        <f t="shared" si="49"/>
        <v>0</v>
      </c>
      <c r="AI48" s="69">
        <f t="shared" si="50"/>
        <v>0</v>
      </c>
      <c r="AJ48" s="69">
        <f t="shared" si="51"/>
        <v>0</v>
      </c>
      <c r="AK48" s="50" t="str">
        <f t="shared" si="52"/>
        <v>Feb</v>
      </c>
      <c r="AL48" s="69">
        <f t="shared" si="53"/>
        <v>-146</v>
      </c>
      <c r="AM48" s="69">
        <f t="shared" si="54"/>
        <v>-41</v>
      </c>
      <c r="AN48" s="69">
        <f t="shared" ref="AN48:AN58" si="104">ROUND(AN35*AL$8,0)</f>
        <v>0</v>
      </c>
      <c r="AO48" s="69">
        <f t="shared" si="55"/>
        <v>0</v>
      </c>
      <c r="AP48" s="69">
        <f t="shared" si="56"/>
        <v>0</v>
      </c>
      <c r="AQ48" s="69">
        <f t="shared" si="57"/>
        <v>0</v>
      </c>
      <c r="AR48" s="69">
        <f t="shared" si="58"/>
        <v>0</v>
      </c>
      <c r="AS48" s="69">
        <f t="shared" si="59"/>
        <v>0</v>
      </c>
      <c r="AT48" s="50" t="str">
        <f t="shared" si="60"/>
        <v>Feb</v>
      </c>
      <c r="AU48" s="69">
        <f t="shared" si="61"/>
        <v>-146</v>
      </c>
      <c r="AV48" s="69">
        <f t="shared" si="62"/>
        <v>-41</v>
      </c>
      <c r="AW48" s="69">
        <f t="shared" ref="AW48:AW58" si="105">ROUND(AW35*AU$8,0)</f>
        <v>0</v>
      </c>
      <c r="AX48" s="69">
        <f t="shared" si="63"/>
        <v>0</v>
      </c>
      <c r="AY48" s="69">
        <f t="shared" si="64"/>
        <v>0</v>
      </c>
      <c r="AZ48" s="69">
        <f t="shared" si="65"/>
        <v>0</v>
      </c>
      <c r="BA48" s="69">
        <f t="shared" si="66"/>
        <v>0</v>
      </c>
      <c r="BB48" s="69">
        <f t="shared" si="67"/>
        <v>0</v>
      </c>
      <c r="BC48" s="50" t="str">
        <f t="shared" si="68"/>
        <v>Feb</v>
      </c>
      <c r="BD48" s="69">
        <f t="shared" si="69"/>
        <v>-146</v>
      </c>
      <c r="BE48" s="69">
        <f t="shared" si="70"/>
        <v>-41</v>
      </c>
      <c r="BF48" s="69">
        <f t="shared" ref="BF48:BF58" si="106">ROUND(BF35*BD$8,0)</f>
        <v>0</v>
      </c>
      <c r="BG48" s="69">
        <f t="shared" si="71"/>
        <v>0</v>
      </c>
      <c r="BH48" s="69">
        <f t="shared" si="72"/>
        <v>0</v>
      </c>
      <c r="BI48" s="69">
        <f t="shared" si="73"/>
        <v>0</v>
      </c>
      <c r="BJ48" s="69">
        <f t="shared" si="74"/>
        <v>0</v>
      </c>
      <c r="BK48" s="69">
        <f t="shared" si="75"/>
        <v>0</v>
      </c>
      <c r="BL48" s="50" t="str">
        <f t="shared" si="76"/>
        <v>Feb</v>
      </c>
      <c r="BM48" s="69">
        <f t="shared" si="77"/>
        <v>-146</v>
      </c>
      <c r="BN48" s="69">
        <f t="shared" si="78"/>
        <v>-41</v>
      </c>
      <c r="BO48" s="69">
        <f t="shared" ref="BO48:BO58" si="107">ROUND(BO35*BM$8,0)</f>
        <v>0</v>
      </c>
      <c r="BP48" s="69">
        <f t="shared" si="79"/>
        <v>0</v>
      </c>
      <c r="BQ48" s="69">
        <f t="shared" si="80"/>
        <v>0</v>
      </c>
      <c r="BR48" s="69">
        <f t="shared" si="81"/>
        <v>0</v>
      </c>
      <c r="BS48" s="69">
        <f t="shared" si="82"/>
        <v>0</v>
      </c>
      <c r="BT48" s="69">
        <f t="shared" si="83"/>
        <v>0</v>
      </c>
      <c r="BU48" s="50" t="str">
        <f t="shared" si="84"/>
        <v>Feb</v>
      </c>
      <c r="BV48" s="69">
        <f t="shared" si="85"/>
        <v>-146</v>
      </c>
      <c r="BW48" s="69">
        <f t="shared" si="86"/>
        <v>-41</v>
      </c>
      <c r="BX48" s="69">
        <f t="shared" ref="BX48:BX58" si="108">ROUND(BX35*BV$8,0)</f>
        <v>0</v>
      </c>
      <c r="BY48" s="69">
        <f t="shared" si="87"/>
        <v>0</v>
      </c>
      <c r="BZ48" s="69">
        <f t="shared" si="88"/>
        <v>0</v>
      </c>
      <c r="CA48" s="69">
        <f t="shared" si="89"/>
        <v>0</v>
      </c>
      <c r="CB48" s="69">
        <f t="shared" si="90"/>
        <v>0</v>
      </c>
      <c r="CC48" s="69">
        <f t="shared" si="91"/>
        <v>0</v>
      </c>
      <c r="CD48" s="50" t="str">
        <f t="shared" si="92"/>
        <v>Feb</v>
      </c>
      <c r="CE48" s="69">
        <f t="shared" si="93"/>
        <v>-146</v>
      </c>
      <c r="CF48" s="69">
        <f t="shared" si="94"/>
        <v>-41</v>
      </c>
      <c r="CG48" s="69">
        <f t="shared" ref="CG48:CG58" si="109">ROUND(CG35*CE$8,0)</f>
        <v>0</v>
      </c>
      <c r="CH48" s="69">
        <f t="shared" si="95"/>
        <v>0</v>
      </c>
      <c r="CI48" s="69">
        <f t="shared" si="96"/>
        <v>0</v>
      </c>
      <c r="CJ48" s="69">
        <f t="shared" si="97"/>
        <v>0</v>
      </c>
      <c r="CK48" s="69">
        <f t="shared" si="98"/>
        <v>0</v>
      </c>
      <c r="CL48" s="69">
        <f t="shared" si="99"/>
        <v>0</v>
      </c>
    </row>
    <row r="49" spans="1:90" ht="13.7" customHeight="1">
      <c r="A49" s="50" t="str">
        <f t="shared" si="20"/>
        <v>Mar</v>
      </c>
      <c r="B49" s="41">
        <f t="shared" si="21"/>
        <v>-158</v>
      </c>
      <c r="C49" s="41">
        <f t="shared" si="22"/>
        <v>-47</v>
      </c>
      <c r="D49" s="41">
        <f t="shared" si="100"/>
        <v>-1</v>
      </c>
      <c r="E49" s="41">
        <f t="shared" si="23"/>
        <v>0</v>
      </c>
      <c r="F49" s="41">
        <f t="shared" si="24"/>
        <v>0</v>
      </c>
      <c r="G49" s="41">
        <f t="shared" si="25"/>
        <v>0</v>
      </c>
      <c r="H49" s="41">
        <f t="shared" si="26"/>
        <v>0</v>
      </c>
      <c r="I49" s="41">
        <f t="shared" si="27"/>
        <v>0</v>
      </c>
      <c r="J49" s="68" t="str">
        <f t="shared" si="28"/>
        <v>Mar</v>
      </c>
      <c r="K49" s="41">
        <f t="shared" si="29"/>
        <v>-158</v>
      </c>
      <c r="L49" s="69">
        <f t="shared" si="30"/>
        <v>-47</v>
      </c>
      <c r="M49" s="69">
        <f t="shared" si="101"/>
        <v>-1</v>
      </c>
      <c r="N49" s="69">
        <f t="shared" si="31"/>
        <v>0</v>
      </c>
      <c r="O49" s="69">
        <f t="shared" si="32"/>
        <v>0</v>
      </c>
      <c r="P49" s="69">
        <f t="shared" si="33"/>
        <v>0</v>
      </c>
      <c r="Q49" s="69">
        <f t="shared" si="34"/>
        <v>0</v>
      </c>
      <c r="R49" s="69">
        <f t="shared" si="35"/>
        <v>0</v>
      </c>
      <c r="S49" s="50" t="str">
        <f t="shared" si="36"/>
        <v>Mar</v>
      </c>
      <c r="T49" s="69">
        <f t="shared" si="37"/>
        <v>-158</v>
      </c>
      <c r="U49" s="69">
        <f t="shared" si="38"/>
        <v>-47</v>
      </c>
      <c r="V49" s="69">
        <f t="shared" si="102"/>
        <v>-1</v>
      </c>
      <c r="W49" s="69">
        <f t="shared" si="39"/>
        <v>0</v>
      </c>
      <c r="X49" s="69">
        <f t="shared" si="40"/>
        <v>0</v>
      </c>
      <c r="Y49" s="69">
        <f t="shared" si="41"/>
        <v>0</v>
      </c>
      <c r="Z49" s="69">
        <f t="shared" si="42"/>
        <v>0</v>
      </c>
      <c r="AA49" s="69">
        <f t="shared" si="43"/>
        <v>0</v>
      </c>
      <c r="AB49" s="50" t="str">
        <f t="shared" si="44"/>
        <v>Mar</v>
      </c>
      <c r="AC49" s="69">
        <f t="shared" si="45"/>
        <v>-158</v>
      </c>
      <c r="AD49" s="69">
        <f t="shared" si="46"/>
        <v>-47</v>
      </c>
      <c r="AE49" s="69">
        <f t="shared" si="103"/>
        <v>-1</v>
      </c>
      <c r="AF49" s="69">
        <f t="shared" si="47"/>
        <v>0</v>
      </c>
      <c r="AG49" s="69">
        <f t="shared" si="48"/>
        <v>0</v>
      </c>
      <c r="AH49" s="69">
        <f t="shared" si="49"/>
        <v>0</v>
      </c>
      <c r="AI49" s="69">
        <f t="shared" si="50"/>
        <v>0</v>
      </c>
      <c r="AJ49" s="69">
        <f t="shared" si="51"/>
        <v>0</v>
      </c>
      <c r="AK49" s="50" t="str">
        <f t="shared" si="52"/>
        <v>Mar</v>
      </c>
      <c r="AL49" s="69">
        <f t="shared" si="53"/>
        <v>-158</v>
      </c>
      <c r="AM49" s="69">
        <f t="shared" si="54"/>
        <v>-47</v>
      </c>
      <c r="AN49" s="69">
        <f t="shared" si="104"/>
        <v>-1</v>
      </c>
      <c r="AO49" s="69">
        <f t="shared" si="55"/>
        <v>0</v>
      </c>
      <c r="AP49" s="69">
        <f t="shared" si="56"/>
        <v>0</v>
      </c>
      <c r="AQ49" s="69">
        <f t="shared" si="57"/>
        <v>0</v>
      </c>
      <c r="AR49" s="69">
        <f t="shared" si="58"/>
        <v>0</v>
      </c>
      <c r="AS49" s="69">
        <f t="shared" si="59"/>
        <v>0</v>
      </c>
      <c r="AT49" s="50" t="str">
        <f t="shared" si="60"/>
        <v>Mar</v>
      </c>
      <c r="AU49" s="69">
        <f t="shared" si="61"/>
        <v>-158</v>
      </c>
      <c r="AV49" s="69">
        <f t="shared" si="62"/>
        <v>-47</v>
      </c>
      <c r="AW49" s="69">
        <f t="shared" si="105"/>
        <v>-1</v>
      </c>
      <c r="AX49" s="69">
        <f t="shared" si="63"/>
        <v>0</v>
      </c>
      <c r="AY49" s="69">
        <f t="shared" si="64"/>
        <v>0</v>
      </c>
      <c r="AZ49" s="69">
        <f t="shared" si="65"/>
        <v>0</v>
      </c>
      <c r="BA49" s="69">
        <f t="shared" si="66"/>
        <v>0</v>
      </c>
      <c r="BB49" s="69">
        <f t="shared" si="67"/>
        <v>0</v>
      </c>
      <c r="BC49" s="50" t="str">
        <f t="shared" si="68"/>
        <v>Mar</v>
      </c>
      <c r="BD49" s="69">
        <f t="shared" si="69"/>
        <v>-158</v>
      </c>
      <c r="BE49" s="69">
        <f t="shared" si="70"/>
        <v>-47</v>
      </c>
      <c r="BF49" s="69">
        <f t="shared" si="106"/>
        <v>-1</v>
      </c>
      <c r="BG49" s="69">
        <f t="shared" si="71"/>
        <v>0</v>
      </c>
      <c r="BH49" s="69">
        <f t="shared" si="72"/>
        <v>0</v>
      </c>
      <c r="BI49" s="69">
        <f t="shared" si="73"/>
        <v>0</v>
      </c>
      <c r="BJ49" s="69">
        <f t="shared" si="74"/>
        <v>0</v>
      </c>
      <c r="BK49" s="69">
        <f t="shared" si="75"/>
        <v>0</v>
      </c>
      <c r="BL49" s="50" t="str">
        <f t="shared" si="76"/>
        <v>Mar</v>
      </c>
      <c r="BM49" s="69">
        <f t="shared" si="77"/>
        <v>-158</v>
      </c>
      <c r="BN49" s="69">
        <f t="shared" si="78"/>
        <v>-47</v>
      </c>
      <c r="BO49" s="69">
        <f t="shared" si="107"/>
        <v>-1</v>
      </c>
      <c r="BP49" s="69">
        <f t="shared" si="79"/>
        <v>0</v>
      </c>
      <c r="BQ49" s="69">
        <f t="shared" si="80"/>
        <v>0</v>
      </c>
      <c r="BR49" s="69">
        <f t="shared" si="81"/>
        <v>0</v>
      </c>
      <c r="BS49" s="69">
        <f t="shared" si="82"/>
        <v>0</v>
      </c>
      <c r="BT49" s="69">
        <f t="shared" si="83"/>
        <v>0</v>
      </c>
      <c r="BU49" s="50" t="str">
        <f t="shared" si="84"/>
        <v>Mar</v>
      </c>
      <c r="BV49" s="69">
        <f t="shared" si="85"/>
        <v>-158</v>
      </c>
      <c r="BW49" s="69">
        <f t="shared" si="86"/>
        <v>-47</v>
      </c>
      <c r="BX49" s="69">
        <f t="shared" si="108"/>
        <v>-1</v>
      </c>
      <c r="BY49" s="69">
        <f t="shared" si="87"/>
        <v>0</v>
      </c>
      <c r="BZ49" s="69">
        <f t="shared" si="88"/>
        <v>0</v>
      </c>
      <c r="CA49" s="69">
        <f t="shared" si="89"/>
        <v>0</v>
      </c>
      <c r="CB49" s="69">
        <f t="shared" si="90"/>
        <v>0</v>
      </c>
      <c r="CC49" s="69">
        <f t="shared" si="91"/>
        <v>0</v>
      </c>
      <c r="CD49" s="50" t="str">
        <f t="shared" si="92"/>
        <v>Mar</v>
      </c>
      <c r="CE49" s="69">
        <f t="shared" si="93"/>
        <v>-158</v>
      </c>
      <c r="CF49" s="69">
        <f t="shared" si="94"/>
        <v>-47</v>
      </c>
      <c r="CG49" s="69">
        <f t="shared" si="109"/>
        <v>-1</v>
      </c>
      <c r="CH49" s="69">
        <f t="shared" si="95"/>
        <v>0</v>
      </c>
      <c r="CI49" s="69">
        <f t="shared" si="96"/>
        <v>0</v>
      </c>
      <c r="CJ49" s="69">
        <f t="shared" si="97"/>
        <v>0</v>
      </c>
      <c r="CK49" s="69">
        <f t="shared" si="98"/>
        <v>0</v>
      </c>
      <c r="CL49" s="69">
        <f t="shared" si="99"/>
        <v>0</v>
      </c>
    </row>
    <row r="50" spans="1:90" ht="13.7" customHeight="1">
      <c r="A50" s="50" t="str">
        <f t="shared" si="20"/>
        <v>Apr</v>
      </c>
      <c r="B50" s="41">
        <f t="shared" si="21"/>
        <v>-170</v>
      </c>
      <c r="C50" s="41">
        <f t="shared" si="22"/>
        <v>-54</v>
      </c>
      <c r="D50" s="41">
        <f t="shared" si="100"/>
        <v>-3</v>
      </c>
      <c r="E50" s="41">
        <f t="shared" si="23"/>
        <v>0</v>
      </c>
      <c r="F50" s="41">
        <f t="shared" si="24"/>
        <v>0</v>
      </c>
      <c r="G50" s="41">
        <f t="shared" si="25"/>
        <v>0</v>
      </c>
      <c r="H50" s="41">
        <f t="shared" si="26"/>
        <v>0</v>
      </c>
      <c r="I50" s="41">
        <f t="shared" si="27"/>
        <v>0</v>
      </c>
      <c r="J50" s="68" t="str">
        <f t="shared" si="28"/>
        <v>Apr</v>
      </c>
      <c r="K50" s="41">
        <f t="shared" si="29"/>
        <v>-170</v>
      </c>
      <c r="L50" s="69">
        <f t="shared" si="30"/>
        <v>-54</v>
      </c>
      <c r="M50" s="69">
        <f t="shared" si="101"/>
        <v>-3</v>
      </c>
      <c r="N50" s="69">
        <f t="shared" si="31"/>
        <v>0</v>
      </c>
      <c r="O50" s="69">
        <f t="shared" si="32"/>
        <v>0</v>
      </c>
      <c r="P50" s="69">
        <f t="shared" si="33"/>
        <v>0</v>
      </c>
      <c r="Q50" s="69">
        <f t="shared" si="34"/>
        <v>0</v>
      </c>
      <c r="R50" s="69">
        <f t="shared" si="35"/>
        <v>0</v>
      </c>
      <c r="S50" s="50" t="str">
        <f t="shared" si="36"/>
        <v>Apr</v>
      </c>
      <c r="T50" s="69">
        <f t="shared" si="37"/>
        <v>-170</v>
      </c>
      <c r="U50" s="69">
        <f t="shared" si="38"/>
        <v>-54</v>
      </c>
      <c r="V50" s="69">
        <f t="shared" si="102"/>
        <v>-3</v>
      </c>
      <c r="W50" s="69">
        <f t="shared" si="39"/>
        <v>0</v>
      </c>
      <c r="X50" s="69">
        <f t="shared" si="40"/>
        <v>0</v>
      </c>
      <c r="Y50" s="69">
        <f t="shared" si="41"/>
        <v>0</v>
      </c>
      <c r="Z50" s="69">
        <f t="shared" si="42"/>
        <v>0</v>
      </c>
      <c r="AA50" s="69">
        <f t="shared" si="43"/>
        <v>0</v>
      </c>
      <c r="AB50" s="50" t="str">
        <f t="shared" si="44"/>
        <v>Apr</v>
      </c>
      <c r="AC50" s="69">
        <f t="shared" si="45"/>
        <v>-170</v>
      </c>
      <c r="AD50" s="69">
        <f t="shared" si="46"/>
        <v>-54</v>
      </c>
      <c r="AE50" s="69">
        <f t="shared" si="103"/>
        <v>-3</v>
      </c>
      <c r="AF50" s="69">
        <f t="shared" si="47"/>
        <v>0</v>
      </c>
      <c r="AG50" s="69">
        <f t="shared" si="48"/>
        <v>0</v>
      </c>
      <c r="AH50" s="69">
        <f t="shared" si="49"/>
        <v>0</v>
      </c>
      <c r="AI50" s="69">
        <f t="shared" si="50"/>
        <v>0</v>
      </c>
      <c r="AJ50" s="69">
        <f t="shared" si="51"/>
        <v>0</v>
      </c>
      <c r="AK50" s="50" t="str">
        <f t="shared" si="52"/>
        <v>Apr</v>
      </c>
      <c r="AL50" s="69">
        <f t="shared" si="53"/>
        <v>-170</v>
      </c>
      <c r="AM50" s="69">
        <f t="shared" si="54"/>
        <v>-54</v>
      </c>
      <c r="AN50" s="69">
        <f t="shared" si="104"/>
        <v>-3</v>
      </c>
      <c r="AO50" s="69">
        <f t="shared" si="55"/>
        <v>0</v>
      </c>
      <c r="AP50" s="69">
        <f t="shared" si="56"/>
        <v>0</v>
      </c>
      <c r="AQ50" s="69">
        <f t="shared" si="57"/>
        <v>0</v>
      </c>
      <c r="AR50" s="69">
        <f t="shared" si="58"/>
        <v>0</v>
      </c>
      <c r="AS50" s="69">
        <f t="shared" si="59"/>
        <v>0</v>
      </c>
      <c r="AT50" s="50" t="str">
        <f t="shared" si="60"/>
        <v>Apr</v>
      </c>
      <c r="AU50" s="69">
        <f t="shared" si="61"/>
        <v>-170</v>
      </c>
      <c r="AV50" s="69">
        <f t="shared" si="62"/>
        <v>-54</v>
      </c>
      <c r="AW50" s="69">
        <f t="shared" si="105"/>
        <v>-3</v>
      </c>
      <c r="AX50" s="69">
        <f t="shared" si="63"/>
        <v>0</v>
      </c>
      <c r="AY50" s="69">
        <f t="shared" si="64"/>
        <v>0</v>
      </c>
      <c r="AZ50" s="69">
        <f t="shared" si="65"/>
        <v>0</v>
      </c>
      <c r="BA50" s="69">
        <f t="shared" si="66"/>
        <v>0</v>
      </c>
      <c r="BB50" s="69">
        <f t="shared" si="67"/>
        <v>0</v>
      </c>
      <c r="BC50" s="50" t="str">
        <f t="shared" si="68"/>
        <v>Apr</v>
      </c>
      <c r="BD50" s="69">
        <f t="shared" si="69"/>
        <v>-170</v>
      </c>
      <c r="BE50" s="69">
        <f t="shared" si="70"/>
        <v>-54</v>
      </c>
      <c r="BF50" s="69">
        <f t="shared" si="106"/>
        <v>-3</v>
      </c>
      <c r="BG50" s="69">
        <f t="shared" si="71"/>
        <v>0</v>
      </c>
      <c r="BH50" s="69">
        <f t="shared" si="72"/>
        <v>0</v>
      </c>
      <c r="BI50" s="69">
        <f t="shared" si="73"/>
        <v>0</v>
      </c>
      <c r="BJ50" s="69">
        <f t="shared" si="74"/>
        <v>0</v>
      </c>
      <c r="BK50" s="69">
        <f t="shared" si="75"/>
        <v>0</v>
      </c>
      <c r="BL50" s="50" t="str">
        <f t="shared" si="76"/>
        <v>Apr</v>
      </c>
      <c r="BM50" s="69">
        <f t="shared" si="77"/>
        <v>-170</v>
      </c>
      <c r="BN50" s="69">
        <f t="shared" si="78"/>
        <v>-54</v>
      </c>
      <c r="BO50" s="69">
        <f t="shared" si="107"/>
        <v>-3</v>
      </c>
      <c r="BP50" s="69">
        <f t="shared" si="79"/>
        <v>0</v>
      </c>
      <c r="BQ50" s="69">
        <f t="shared" si="80"/>
        <v>0</v>
      </c>
      <c r="BR50" s="69">
        <f t="shared" si="81"/>
        <v>0</v>
      </c>
      <c r="BS50" s="69">
        <f t="shared" si="82"/>
        <v>0</v>
      </c>
      <c r="BT50" s="69">
        <f t="shared" si="83"/>
        <v>0</v>
      </c>
      <c r="BU50" s="50" t="str">
        <f t="shared" si="84"/>
        <v>Apr</v>
      </c>
      <c r="BV50" s="69">
        <f t="shared" si="85"/>
        <v>-170</v>
      </c>
      <c r="BW50" s="69">
        <f t="shared" si="86"/>
        <v>-54</v>
      </c>
      <c r="BX50" s="69">
        <f t="shared" si="108"/>
        <v>-3</v>
      </c>
      <c r="BY50" s="69">
        <f t="shared" si="87"/>
        <v>0</v>
      </c>
      <c r="BZ50" s="69">
        <f t="shared" si="88"/>
        <v>0</v>
      </c>
      <c r="CA50" s="69">
        <f t="shared" si="89"/>
        <v>0</v>
      </c>
      <c r="CB50" s="69">
        <f t="shared" si="90"/>
        <v>0</v>
      </c>
      <c r="CC50" s="69">
        <f t="shared" si="91"/>
        <v>0</v>
      </c>
      <c r="CD50" s="50" t="str">
        <f t="shared" si="92"/>
        <v>Apr</v>
      </c>
      <c r="CE50" s="69">
        <f t="shared" si="93"/>
        <v>-170</v>
      </c>
      <c r="CF50" s="69">
        <f t="shared" si="94"/>
        <v>-54</v>
      </c>
      <c r="CG50" s="69">
        <f t="shared" si="109"/>
        <v>-3</v>
      </c>
      <c r="CH50" s="69">
        <f t="shared" si="95"/>
        <v>0</v>
      </c>
      <c r="CI50" s="69">
        <f t="shared" si="96"/>
        <v>0</v>
      </c>
      <c r="CJ50" s="69">
        <f t="shared" si="97"/>
        <v>0</v>
      </c>
      <c r="CK50" s="69">
        <f t="shared" si="98"/>
        <v>0</v>
      </c>
      <c r="CL50" s="69">
        <f t="shared" si="99"/>
        <v>0</v>
      </c>
    </row>
    <row r="51" spans="1:90" ht="13.7" customHeight="1">
      <c r="A51" s="50" t="str">
        <f t="shared" si="20"/>
        <v>May</v>
      </c>
      <c r="B51" s="41">
        <f t="shared" si="21"/>
        <v>-183</v>
      </c>
      <c r="C51" s="41">
        <f t="shared" si="22"/>
        <v>-61</v>
      </c>
      <c r="D51" s="41">
        <f t="shared" si="100"/>
        <v>-5</v>
      </c>
      <c r="E51" s="41">
        <f t="shared" si="23"/>
        <v>0</v>
      </c>
      <c r="F51" s="41">
        <f t="shared" si="24"/>
        <v>0</v>
      </c>
      <c r="G51" s="41">
        <f t="shared" si="25"/>
        <v>0</v>
      </c>
      <c r="H51" s="41">
        <f t="shared" si="26"/>
        <v>0</v>
      </c>
      <c r="I51" s="41">
        <f t="shared" si="27"/>
        <v>0</v>
      </c>
      <c r="J51" s="68" t="str">
        <f t="shared" si="28"/>
        <v>May</v>
      </c>
      <c r="K51" s="41">
        <f t="shared" si="29"/>
        <v>-183</v>
      </c>
      <c r="L51" s="69">
        <f t="shared" si="30"/>
        <v>-61</v>
      </c>
      <c r="M51" s="69">
        <f t="shared" si="101"/>
        <v>-5</v>
      </c>
      <c r="N51" s="69">
        <f t="shared" si="31"/>
        <v>0</v>
      </c>
      <c r="O51" s="69">
        <f t="shared" si="32"/>
        <v>0</v>
      </c>
      <c r="P51" s="69">
        <f t="shared" si="33"/>
        <v>0</v>
      </c>
      <c r="Q51" s="69">
        <f t="shared" si="34"/>
        <v>0</v>
      </c>
      <c r="R51" s="69">
        <f t="shared" si="35"/>
        <v>0</v>
      </c>
      <c r="S51" s="50" t="str">
        <f t="shared" si="36"/>
        <v>May</v>
      </c>
      <c r="T51" s="69">
        <f t="shared" si="37"/>
        <v>-183</v>
      </c>
      <c r="U51" s="69">
        <f t="shared" si="38"/>
        <v>-61</v>
      </c>
      <c r="V51" s="69">
        <f t="shared" si="102"/>
        <v>-5</v>
      </c>
      <c r="W51" s="69">
        <f t="shared" si="39"/>
        <v>0</v>
      </c>
      <c r="X51" s="69">
        <f t="shared" si="40"/>
        <v>0</v>
      </c>
      <c r="Y51" s="69">
        <f t="shared" si="41"/>
        <v>0</v>
      </c>
      <c r="Z51" s="69">
        <f t="shared" si="42"/>
        <v>0</v>
      </c>
      <c r="AA51" s="69">
        <f t="shared" si="43"/>
        <v>0</v>
      </c>
      <c r="AB51" s="50" t="str">
        <f t="shared" si="44"/>
        <v>May</v>
      </c>
      <c r="AC51" s="69">
        <f t="shared" si="45"/>
        <v>-183</v>
      </c>
      <c r="AD51" s="69">
        <f t="shared" si="46"/>
        <v>-61</v>
      </c>
      <c r="AE51" s="69">
        <f t="shared" si="103"/>
        <v>-5</v>
      </c>
      <c r="AF51" s="69">
        <f t="shared" si="47"/>
        <v>0</v>
      </c>
      <c r="AG51" s="69">
        <f t="shared" si="48"/>
        <v>0</v>
      </c>
      <c r="AH51" s="69">
        <f t="shared" si="49"/>
        <v>0</v>
      </c>
      <c r="AI51" s="69">
        <f t="shared" si="50"/>
        <v>0</v>
      </c>
      <c r="AJ51" s="69">
        <f t="shared" si="51"/>
        <v>0</v>
      </c>
      <c r="AK51" s="50" t="str">
        <f t="shared" si="52"/>
        <v>May</v>
      </c>
      <c r="AL51" s="69">
        <f t="shared" si="53"/>
        <v>-183</v>
      </c>
      <c r="AM51" s="69">
        <f t="shared" si="54"/>
        <v>-61</v>
      </c>
      <c r="AN51" s="69">
        <f t="shared" si="104"/>
        <v>-5</v>
      </c>
      <c r="AO51" s="69">
        <f t="shared" si="55"/>
        <v>0</v>
      </c>
      <c r="AP51" s="69">
        <f t="shared" si="56"/>
        <v>0</v>
      </c>
      <c r="AQ51" s="69">
        <f t="shared" si="57"/>
        <v>0</v>
      </c>
      <c r="AR51" s="69">
        <f t="shared" si="58"/>
        <v>0</v>
      </c>
      <c r="AS51" s="69">
        <f t="shared" si="59"/>
        <v>0</v>
      </c>
      <c r="AT51" s="50" t="str">
        <f t="shared" si="60"/>
        <v>May</v>
      </c>
      <c r="AU51" s="69">
        <f t="shared" si="61"/>
        <v>-183</v>
      </c>
      <c r="AV51" s="69">
        <f t="shared" si="62"/>
        <v>-61</v>
      </c>
      <c r="AW51" s="69">
        <f t="shared" si="105"/>
        <v>-5</v>
      </c>
      <c r="AX51" s="69">
        <f t="shared" si="63"/>
        <v>0</v>
      </c>
      <c r="AY51" s="69">
        <f t="shared" si="64"/>
        <v>0</v>
      </c>
      <c r="AZ51" s="69">
        <f t="shared" si="65"/>
        <v>0</v>
      </c>
      <c r="BA51" s="69">
        <f t="shared" si="66"/>
        <v>0</v>
      </c>
      <c r="BB51" s="69">
        <f t="shared" si="67"/>
        <v>0</v>
      </c>
      <c r="BC51" s="50" t="str">
        <f t="shared" si="68"/>
        <v>May</v>
      </c>
      <c r="BD51" s="69">
        <f t="shared" si="69"/>
        <v>-183</v>
      </c>
      <c r="BE51" s="69">
        <f t="shared" si="70"/>
        <v>-61</v>
      </c>
      <c r="BF51" s="69">
        <f t="shared" si="106"/>
        <v>-5</v>
      </c>
      <c r="BG51" s="69">
        <f t="shared" si="71"/>
        <v>0</v>
      </c>
      <c r="BH51" s="69">
        <f t="shared" si="72"/>
        <v>0</v>
      </c>
      <c r="BI51" s="69">
        <f t="shared" si="73"/>
        <v>0</v>
      </c>
      <c r="BJ51" s="69">
        <f t="shared" si="74"/>
        <v>0</v>
      </c>
      <c r="BK51" s="69">
        <f t="shared" si="75"/>
        <v>0</v>
      </c>
      <c r="BL51" s="50" t="str">
        <f t="shared" si="76"/>
        <v>May</v>
      </c>
      <c r="BM51" s="69">
        <f t="shared" si="77"/>
        <v>-183</v>
      </c>
      <c r="BN51" s="69">
        <f t="shared" si="78"/>
        <v>-61</v>
      </c>
      <c r="BO51" s="69">
        <f t="shared" si="107"/>
        <v>-5</v>
      </c>
      <c r="BP51" s="69">
        <f t="shared" si="79"/>
        <v>0</v>
      </c>
      <c r="BQ51" s="69">
        <f t="shared" si="80"/>
        <v>0</v>
      </c>
      <c r="BR51" s="69">
        <f t="shared" si="81"/>
        <v>0</v>
      </c>
      <c r="BS51" s="69">
        <f t="shared" si="82"/>
        <v>0</v>
      </c>
      <c r="BT51" s="69">
        <f t="shared" si="83"/>
        <v>0</v>
      </c>
      <c r="BU51" s="50" t="str">
        <f t="shared" si="84"/>
        <v>May</v>
      </c>
      <c r="BV51" s="69">
        <f t="shared" si="85"/>
        <v>-183</v>
      </c>
      <c r="BW51" s="69">
        <f t="shared" si="86"/>
        <v>-61</v>
      </c>
      <c r="BX51" s="69">
        <f t="shared" si="108"/>
        <v>-5</v>
      </c>
      <c r="BY51" s="69">
        <f t="shared" si="87"/>
        <v>0</v>
      </c>
      <c r="BZ51" s="69">
        <f t="shared" si="88"/>
        <v>0</v>
      </c>
      <c r="CA51" s="69">
        <f t="shared" si="89"/>
        <v>0</v>
      </c>
      <c r="CB51" s="69">
        <f t="shared" si="90"/>
        <v>0</v>
      </c>
      <c r="CC51" s="69">
        <f t="shared" si="91"/>
        <v>0</v>
      </c>
      <c r="CD51" s="50" t="str">
        <f t="shared" si="92"/>
        <v>May</v>
      </c>
      <c r="CE51" s="69">
        <f t="shared" si="93"/>
        <v>-183</v>
      </c>
      <c r="CF51" s="69">
        <f t="shared" si="94"/>
        <v>-61</v>
      </c>
      <c r="CG51" s="69">
        <f t="shared" si="109"/>
        <v>-5</v>
      </c>
      <c r="CH51" s="69">
        <f t="shared" si="95"/>
        <v>0</v>
      </c>
      <c r="CI51" s="69">
        <f t="shared" si="96"/>
        <v>0</v>
      </c>
      <c r="CJ51" s="69">
        <f t="shared" si="97"/>
        <v>0</v>
      </c>
      <c r="CK51" s="69">
        <f t="shared" si="98"/>
        <v>0</v>
      </c>
      <c r="CL51" s="69">
        <f t="shared" si="99"/>
        <v>0</v>
      </c>
    </row>
    <row r="52" spans="1:90" ht="13.7" customHeight="1">
      <c r="A52" s="50" t="str">
        <f t="shared" si="20"/>
        <v>Jun</v>
      </c>
      <c r="B52" s="41">
        <f t="shared" si="21"/>
        <v>-196</v>
      </c>
      <c r="C52" s="41">
        <f t="shared" si="22"/>
        <v>-69</v>
      </c>
      <c r="D52" s="41">
        <f t="shared" si="100"/>
        <v>-7</v>
      </c>
      <c r="E52" s="41">
        <f t="shared" si="23"/>
        <v>0</v>
      </c>
      <c r="F52" s="41">
        <f t="shared" si="24"/>
        <v>0</v>
      </c>
      <c r="G52" s="41">
        <f t="shared" si="25"/>
        <v>0</v>
      </c>
      <c r="H52" s="41">
        <f t="shared" si="26"/>
        <v>0</v>
      </c>
      <c r="I52" s="41">
        <f t="shared" si="27"/>
        <v>0</v>
      </c>
      <c r="J52" s="68" t="str">
        <f t="shared" si="28"/>
        <v>Jun</v>
      </c>
      <c r="K52" s="41">
        <f t="shared" si="29"/>
        <v>-196</v>
      </c>
      <c r="L52" s="69">
        <f t="shared" si="30"/>
        <v>-69</v>
      </c>
      <c r="M52" s="69">
        <f t="shared" si="101"/>
        <v>-7</v>
      </c>
      <c r="N52" s="69">
        <f t="shared" si="31"/>
        <v>0</v>
      </c>
      <c r="O52" s="69">
        <f t="shared" si="32"/>
        <v>0</v>
      </c>
      <c r="P52" s="69">
        <f t="shared" si="33"/>
        <v>0</v>
      </c>
      <c r="Q52" s="69">
        <f t="shared" si="34"/>
        <v>0</v>
      </c>
      <c r="R52" s="69">
        <f t="shared" si="35"/>
        <v>0</v>
      </c>
      <c r="S52" s="50" t="str">
        <f t="shared" si="36"/>
        <v>Jun</v>
      </c>
      <c r="T52" s="69">
        <f t="shared" si="37"/>
        <v>-196</v>
      </c>
      <c r="U52" s="69">
        <f t="shared" si="38"/>
        <v>-69</v>
      </c>
      <c r="V52" s="69">
        <f t="shared" si="102"/>
        <v>-7</v>
      </c>
      <c r="W52" s="69">
        <f t="shared" si="39"/>
        <v>0</v>
      </c>
      <c r="X52" s="69">
        <f t="shared" si="40"/>
        <v>0</v>
      </c>
      <c r="Y52" s="69">
        <f t="shared" si="41"/>
        <v>0</v>
      </c>
      <c r="Z52" s="69">
        <f t="shared" si="42"/>
        <v>0</v>
      </c>
      <c r="AA52" s="69">
        <f t="shared" si="43"/>
        <v>0</v>
      </c>
      <c r="AB52" s="50" t="str">
        <f t="shared" si="44"/>
        <v>Jun</v>
      </c>
      <c r="AC52" s="69">
        <f t="shared" si="45"/>
        <v>-196</v>
      </c>
      <c r="AD52" s="69">
        <f t="shared" si="46"/>
        <v>-69</v>
      </c>
      <c r="AE52" s="69">
        <f t="shared" si="103"/>
        <v>-7</v>
      </c>
      <c r="AF52" s="69">
        <f t="shared" si="47"/>
        <v>0</v>
      </c>
      <c r="AG52" s="69">
        <f t="shared" si="48"/>
        <v>0</v>
      </c>
      <c r="AH52" s="69">
        <f t="shared" si="49"/>
        <v>0</v>
      </c>
      <c r="AI52" s="69">
        <f t="shared" si="50"/>
        <v>0</v>
      </c>
      <c r="AJ52" s="69">
        <f t="shared" si="51"/>
        <v>0</v>
      </c>
      <c r="AK52" s="50" t="str">
        <f t="shared" si="52"/>
        <v>Jun</v>
      </c>
      <c r="AL52" s="69">
        <f t="shared" si="53"/>
        <v>-196</v>
      </c>
      <c r="AM52" s="69">
        <f t="shared" si="54"/>
        <v>-69</v>
      </c>
      <c r="AN52" s="69">
        <f t="shared" si="104"/>
        <v>-7</v>
      </c>
      <c r="AO52" s="69">
        <f t="shared" si="55"/>
        <v>0</v>
      </c>
      <c r="AP52" s="69">
        <f t="shared" si="56"/>
        <v>0</v>
      </c>
      <c r="AQ52" s="69">
        <f t="shared" si="57"/>
        <v>0</v>
      </c>
      <c r="AR52" s="69">
        <f t="shared" si="58"/>
        <v>0</v>
      </c>
      <c r="AS52" s="69">
        <f t="shared" si="59"/>
        <v>0</v>
      </c>
      <c r="AT52" s="50" t="str">
        <f t="shared" si="60"/>
        <v>Jun</v>
      </c>
      <c r="AU52" s="69">
        <f t="shared" si="61"/>
        <v>-196</v>
      </c>
      <c r="AV52" s="69">
        <f t="shared" si="62"/>
        <v>-69</v>
      </c>
      <c r="AW52" s="69">
        <f t="shared" si="105"/>
        <v>-7</v>
      </c>
      <c r="AX52" s="69">
        <f t="shared" si="63"/>
        <v>0</v>
      </c>
      <c r="AY52" s="69">
        <f t="shared" si="64"/>
        <v>0</v>
      </c>
      <c r="AZ52" s="69">
        <f t="shared" si="65"/>
        <v>0</v>
      </c>
      <c r="BA52" s="69">
        <f t="shared" si="66"/>
        <v>0</v>
      </c>
      <c r="BB52" s="69">
        <f t="shared" si="67"/>
        <v>0</v>
      </c>
      <c r="BC52" s="50" t="str">
        <f t="shared" si="68"/>
        <v>Jun</v>
      </c>
      <c r="BD52" s="69">
        <f t="shared" si="69"/>
        <v>-196</v>
      </c>
      <c r="BE52" s="69">
        <f t="shared" si="70"/>
        <v>-69</v>
      </c>
      <c r="BF52" s="69">
        <f t="shared" si="106"/>
        <v>-7</v>
      </c>
      <c r="BG52" s="69">
        <f t="shared" si="71"/>
        <v>0</v>
      </c>
      <c r="BH52" s="69">
        <f t="shared" si="72"/>
        <v>0</v>
      </c>
      <c r="BI52" s="69">
        <f t="shared" si="73"/>
        <v>0</v>
      </c>
      <c r="BJ52" s="69">
        <f t="shared" si="74"/>
        <v>0</v>
      </c>
      <c r="BK52" s="69">
        <f t="shared" si="75"/>
        <v>0</v>
      </c>
      <c r="BL52" s="50" t="str">
        <f t="shared" si="76"/>
        <v>Jun</v>
      </c>
      <c r="BM52" s="69">
        <f t="shared" si="77"/>
        <v>-196</v>
      </c>
      <c r="BN52" s="69">
        <f t="shared" si="78"/>
        <v>-69</v>
      </c>
      <c r="BO52" s="69">
        <f t="shared" si="107"/>
        <v>-7</v>
      </c>
      <c r="BP52" s="69">
        <f t="shared" si="79"/>
        <v>0</v>
      </c>
      <c r="BQ52" s="69">
        <f t="shared" si="80"/>
        <v>0</v>
      </c>
      <c r="BR52" s="69">
        <f t="shared" si="81"/>
        <v>0</v>
      </c>
      <c r="BS52" s="69">
        <f t="shared" si="82"/>
        <v>0</v>
      </c>
      <c r="BT52" s="69">
        <f t="shared" si="83"/>
        <v>0</v>
      </c>
      <c r="BU52" s="50" t="str">
        <f t="shared" si="84"/>
        <v>Jun</v>
      </c>
      <c r="BV52" s="69">
        <f t="shared" si="85"/>
        <v>-196</v>
      </c>
      <c r="BW52" s="69">
        <f t="shared" si="86"/>
        <v>-69</v>
      </c>
      <c r="BX52" s="69">
        <f t="shared" si="108"/>
        <v>-7</v>
      </c>
      <c r="BY52" s="69">
        <f t="shared" si="87"/>
        <v>0</v>
      </c>
      <c r="BZ52" s="69">
        <f t="shared" si="88"/>
        <v>0</v>
      </c>
      <c r="CA52" s="69">
        <f t="shared" si="89"/>
        <v>0</v>
      </c>
      <c r="CB52" s="69">
        <f t="shared" si="90"/>
        <v>0</v>
      </c>
      <c r="CC52" s="69">
        <f t="shared" si="91"/>
        <v>0</v>
      </c>
      <c r="CD52" s="50" t="str">
        <f t="shared" si="92"/>
        <v>Jun</v>
      </c>
      <c r="CE52" s="69">
        <f t="shared" si="93"/>
        <v>-196</v>
      </c>
      <c r="CF52" s="69">
        <f t="shared" si="94"/>
        <v>-69</v>
      </c>
      <c r="CG52" s="69">
        <f t="shared" si="109"/>
        <v>-7</v>
      </c>
      <c r="CH52" s="69">
        <f t="shared" si="95"/>
        <v>0</v>
      </c>
      <c r="CI52" s="69">
        <f t="shared" si="96"/>
        <v>0</v>
      </c>
      <c r="CJ52" s="69">
        <f t="shared" si="97"/>
        <v>0</v>
      </c>
      <c r="CK52" s="69">
        <f t="shared" si="98"/>
        <v>0</v>
      </c>
      <c r="CL52" s="69">
        <f t="shared" si="99"/>
        <v>0</v>
      </c>
    </row>
    <row r="53" spans="1:90" ht="13.7" customHeight="1">
      <c r="A53" s="50" t="str">
        <f t="shared" si="20"/>
        <v>Jul</v>
      </c>
      <c r="B53" s="41">
        <f t="shared" si="21"/>
        <v>-209</v>
      </c>
      <c r="C53" s="41">
        <f t="shared" si="22"/>
        <v>-77</v>
      </c>
      <c r="D53" s="41">
        <f t="shared" si="100"/>
        <v>-9</v>
      </c>
      <c r="E53" s="41">
        <f t="shared" si="23"/>
        <v>0</v>
      </c>
      <c r="F53" s="41">
        <f t="shared" si="24"/>
        <v>0</v>
      </c>
      <c r="G53" s="41">
        <f t="shared" si="25"/>
        <v>0</v>
      </c>
      <c r="H53" s="41">
        <f t="shared" si="26"/>
        <v>0</v>
      </c>
      <c r="I53" s="41">
        <f t="shared" si="27"/>
        <v>0</v>
      </c>
      <c r="J53" s="68" t="str">
        <f t="shared" si="28"/>
        <v>Jul</v>
      </c>
      <c r="K53" s="41">
        <f t="shared" si="29"/>
        <v>-209</v>
      </c>
      <c r="L53" s="69">
        <f t="shared" si="30"/>
        <v>-77</v>
      </c>
      <c r="M53" s="69">
        <f t="shared" si="101"/>
        <v>-9</v>
      </c>
      <c r="N53" s="69">
        <f t="shared" si="31"/>
        <v>0</v>
      </c>
      <c r="O53" s="69">
        <f t="shared" si="32"/>
        <v>0</v>
      </c>
      <c r="P53" s="69">
        <f t="shared" si="33"/>
        <v>0</v>
      </c>
      <c r="Q53" s="69">
        <f t="shared" si="34"/>
        <v>0</v>
      </c>
      <c r="R53" s="69">
        <f t="shared" si="35"/>
        <v>0</v>
      </c>
      <c r="S53" s="50" t="str">
        <f t="shared" si="36"/>
        <v>Jul</v>
      </c>
      <c r="T53" s="69">
        <f t="shared" si="37"/>
        <v>-209</v>
      </c>
      <c r="U53" s="69">
        <f t="shared" si="38"/>
        <v>-77</v>
      </c>
      <c r="V53" s="69">
        <f t="shared" si="102"/>
        <v>-9</v>
      </c>
      <c r="W53" s="69">
        <f t="shared" si="39"/>
        <v>0</v>
      </c>
      <c r="X53" s="69">
        <f t="shared" si="40"/>
        <v>0</v>
      </c>
      <c r="Y53" s="69">
        <f t="shared" si="41"/>
        <v>0</v>
      </c>
      <c r="Z53" s="69">
        <f t="shared" si="42"/>
        <v>0</v>
      </c>
      <c r="AA53" s="69">
        <f t="shared" si="43"/>
        <v>0</v>
      </c>
      <c r="AB53" s="50" t="str">
        <f t="shared" si="44"/>
        <v>Jul</v>
      </c>
      <c r="AC53" s="69">
        <f t="shared" si="45"/>
        <v>-209</v>
      </c>
      <c r="AD53" s="69">
        <f t="shared" si="46"/>
        <v>-77</v>
      </c>
      <c r="AE53" s="69">
        <f t="shared" si="103"/>
        <v>-9</v>
      </c>
      <c r="AF53" s="69">
        <f t="shared" si="47"/>
        <v>0</v>
      </c>
      <c r="AG53" s="69">
        <f t="shared" si="48"/>
        <v>0</v>
      </c>
      <c r="AH53" s="69">
        <f t="shared" si="49"/>
        <v>0</v>
      </c>
      <c r="AI53" s="69">
        <f t="shared" si="50"/>
        <v>0</v>
      </c>
      <c r="AJ53" s="69">
        <f t="shared" si="51"/>
        <v>0</v>
      </c>
      <c r="AK53" s="50" t="str">
        <f t="shared" si="52"/>
        <v>Jul</v>
      </c>
      <c r="AL53" s="69">
        <f t="shared" si="53"/>
        <v>-209</v>
      </c>
      <c r="AM53" s="69">
        <f t="shared" si="54"/>
        <v>-77</v>
      </c>
      <c r="AN53" s="69">
        <f t="shared" si="104"/>
        <v>-9</v>
      </c>
      <c r="AO53" s="69">
        <f t="shared" si="55"/>
        <v>0</v>
      </c>
      <c r="AP53" s="69">
        <f t="shared" si="56"/>
        <v>0</v>
      </c>
      <c r="AQ53" s="69">
        <f t="shared" si="57"/>
        <v>0</v>
      </c>
      <c r="AR53" s="69">
        <f t="shared" si="58"/>
        <v>0</v>
      </c>
      <c r="AS53" s="69">
        <f t="shared" si="59"/>
        <v>0</v>
      </c>
      <c r="AT53" s="50" t="str">
        <f t="shared" si="60"/>
        <v>Jul</v>
      </c>
      <c r="AU53" s="69">
        <f t="shared" si="61"/>
        <v>-209</v>
      </c>
      <c r="AV53" s="69">
        <f t="shared" si="62"/>
        <v>-77</v>
      </c>
      <c r="AW53" s="69">
        <f t="shared" si="105"/>
        <v>-9</v>
      </c>
      <c r="AX53" s="69">
        <f t="shared" si="63"/>
        <v>0</v>
      </c>
      <c r="AY53" s="69">
        <f t="shared" si="64"/>
        <v>0</v>
      </c>
      <c r="AZ53" s="69">
        <f t="shared" si="65"/>
        <v>0</v>
      </c>
      <c r="BA53" s="69">
        <f t="shared" si="66"/>
        <v>0</v>
      </c>
      <c r="BB53" s="69">
        <f t="shared" si="67"/>
        <v>0</v>
      </c>
      <c r="BC53" s="50" t="str">
        <f t="shared" si="68"/>
        <v>Jul</v>
      </c>
      <c r="BD53" s="69">
        <f t="shared" si="69"/>
        <v>-209</v>
      </c>
      <c r="BE53" s="69">
        <f t="shared" si="70"/>
        <v>-77</v>
      </c>
      <c r="BF53" s="69">
        <f t="shared" si="106"/>
        <v>-9</v>
      </c>
      <c r="BG53" s="69">
        <f t="shared" si="71"/>
        <v>0</v>
      </c>
      <c r="BH53" s="69">
        <f t="shared" si="72"/>
        <v>0</v>
      </c>
      <c r="BI53" s="69">
        <f t="shared" si="73"/>
        <v>0</v>
      </c>
      <c r="BJ53" s="69">
        <f t="shared" si="74"/>
        <v>0</v>
      </c>
      <c r="BK53" s="69">
        <f t="shared" si="75"/>
        <v>0</v>
      </c>
      <c r="BL53" s="50" t="str">
        <f t="shared" si="76"/>
        <v>Jul</v>
      </c>
      <c r="BM53" s="69">
        <f t="shared" si="77"/>
        <v>-209</v>
      </c>
      <c r="BN53" s="69">
        <f t="shared" si="78"/>
        <v>-77</v>
      </c>
      <c r="BO53" s="69">
        <f t="shared" si="107"/>
        <v>-9</v>
      </c>
      <c r="BP53" s="69">
        <f t="shared" si="79"/>
        <v>0</v>
      </c>
      <c r="BQ53" s="69">
        <f t="shared" si="80"/>
        <v>0</v>
      </c>
      <c r="BR53" s="69">
        <f t="shared" si="81"/>
        <v>0</v>
      </c>
      <c r="BS53" s="69">
        <f t="shared" si="82"/>
        <v>0</v>
      </c>
      <c r="BT53" s="69">
        <f t="shared" si="83"/>
        <v>0</v>
      </c>
      <c r="BU53" s="50" t="str">
        <f t="shared" si="84"/>
        <v>Jul</v>
      </c>
      <c r="BV53" s="69">
        <f t="shared" si="85"/>
        <v>-209</v>
      </c>
      <c r="BW53" s="69">
        <f t="shared" si="86"/>
        <v>-77</v>
      </c>
      <c r="BX53" s="69">
        <f t="shared" si="108"/>
        <v>-9</v>
      </c>
      <c r="BY53" s="69">
        <f t="shared" si="87"/>
        <v>0</v>
      </c>
      <c r="BZ53" s="69">
        <f t="shared" si="88"/>
        <v>0</v>
      </c>
      <c r="CA53" s="69">
        <f t="shared" si="89"/>
        <v>0</v>
      </c>
      <c r="CB53" s="69">
        <f t="shared" si="90"/>
        <v>0</v>
      </c>
      <c r="CC53" s="69">
        <f t="shared" si="91"/>
        <v>0</v>
      </c>
      <c r="CD53" s="50" t="str">
        <f t="shared" si="92"/>
        <v>Jul</v>
      </c>
      <c r="CE53" s="69">
        <f t="shared" si="93"/>
        <v>-209</v>
      </c>
      <c r="CF53" s="69">
        <f t="shared" si="94"/>
        <v>-77</v>
      </c>
      <c r="CG53" s="69">
        <f t="shared" si="109"/>
        <v>-9</v>
      </c>
      <c r="CH53" s="69">
        <f t="shared" si="95"/>
        <v>0</v>
      </c>
      <c r="CI53" s="69">
        <f t="shared" si="96"/>
        <v>0</v>
      </c>
      <c r="CJ53" s="69">
        <f t="shared" si="97"/>
        <v>0</v>
      </c>
      <c r="CK53" s="69">
        <f t="shared" si="98"/>
        <v>0</v>
      </c>
      <c r="CL53" s="69">
        <f t="shared" si="99"/>
        <v>0</v>
      </c>
    </row>
    <row r="54" spans="1:90" ht="13.7" customHeight="1">
      <c r="A54" s="50" t="str">
        <f t="shared" si="20"/>
        <v>Aug</v>
      </c>
      <c r="B54" s="41">
        <f t="shared" si="21"/>
        <v>-223</v>
      </c>
      <c r="C54" s="41">
        <f t="shared" si="22"/>
        <v>-86</v>
      </c>
      <c r="D54" s="41">
        <f t="shared" si="100"/>
        <v>-13</v>
      </c>
      <c r="E54" s="41">
        <f t="shared" si="23"/>
        <v>0</v>
      </c>
      <c r="F54" s="41">
        <f t="shared" si="24"/>
        <v>0</v>
      </c>
      <c r="G54" s="41">
        <f t="shared" si="25"/>
        <v>0</v>
      </c>
      <c r="H54" s="41">
        <f t="shared" si="26"/>
        <v>0</v>
      </c>
      <c r="I54" s="41">
        <f t="shared" si="27"/>
        <v>0</v>
      </c>
      <c r="J54" s="68" t="str">
        <f t="shared" si="28"/>
        <v>Aug</v>
      </c>
      <c r="K54" s="41">
        <f t="shared" si="29"/>
        <v>-223</v>
      </c>
      <c r="L54" s="69">
        <f t="shared" si="30"/>
        <v>-86</v>
      </c>
      <c r="M54" s="69">
        <f t="shared" si="101"/>
        <v>-13</v>
      </c>
      <c r="N54" s="69">
        <f t="shared" si="31"/>
        <v>0</v>
      </c>
      <c r="O54" s="69">
        <f t="shared" si="32"/>
        <v>0</v>
      </c>
      <c r="P54" s="69">
        <f t="shared" si="33"/>
        <v>0</v>
      </c>
      <c r="Q54" s="69">
        <f t="shared" si="34"/>
        <v>0</v>
      </c>
      <c r="R54" s="69">
        <f t="shared" si="35"/>
        <v>0</v>
      </c>
      <c r="S54" s="50" t="str">
        <f t="shared" si="36"/>
        <v>Aug</v>
      </c>
      <c r="T54" s="69">
        <f t="shared" si="37"/>
        <v>-223</v>
      </c>
      <c r="U54" s="69">
        <f t="shared" si="38"/>
        <v>-86</v>
      </c>
      <c r="V54" s="69">
        <f t="shared" si="102"/>
        <v>-13</v>
      </c>
      <c r="W54" s="69">
        <f t="shared" si="39"/>
        <v>0</v>
      </c>
      <c r="X54" s="69">
        <f t="shared" si="40"/>
        <v>0</v>
      </c>
      <c r="Y54" s="69">
        <f t="shared" si="41"/>
        <v>0</v>
      </c>
      <c r="Z54" s="69">
        <f t="shared" si="42"/>
        <v>0</v>
      </c>
      <c r="AA54" s="69">
        <f t="shared" si="43"/>
        <v>0</v>
      </c>
      <c r="AB54" s="50" t="str">
        <f t="shared" si="44"/>
        <v>Aug</v>
      </c>
      <c r="AC54" s="69">
        <f t="shared" si="45"/>
        <v>-223</v>
      </c>
      <c r="AD54" s="69">
        <f t="shared" si="46"/>
        <v>-86</v>
      </c>
      <c r="AE54" s="69">
        <f t="shared" si="103"/>
        <v>-13</v>
      </c>
      <c r="AF54" s="69">
        <f t="shared" si="47"/>
        <v>0</v>
      </c>
      <c r="AG54" s="69">
        <f t="shared" si="48"/>
        <v>0</v>
      </c>
      <c r="AH54" s="69">
        <f t="shared" si="49"/>
        <v>0</v>
      </c>
      <c r="AI54" s="69">
        <f t="shared" si="50"/>
        <v>0</v>
      </c>
      <c r="AJ54" s="69">
        <f t="shared" si="51"/>
        <v>0</v>
      </c>
      <c r="AK54" s="50" t="str">
        <f t="shared" si="52"/>
        <v>Aug</v>
      </c>
      <c r="AL54" s="69">
        <f t="shared" si="53"/>
        <v>-223</v>
      </c>
      <c r="AM54" s="69">
        <f t="shared" si="54"/>
        <v>-86</v>
      </c>
      <c r="AN54" s="69">
        <f t="shared" si="104"/>
        <v>-13</v>
      </c>
      <c r="AO54" s="69">
        <f t="shared" si="55"/>
        <v>0</v>
      </c>
      <c r="AP54" s="69">
        <f t="shared" si="56"/>
        <v>0</v>
      </c>
      <c r="AQ54" s="69">
        <f t="shared" si="57"/>
        <v>0</v>
      </c>
      <c r="AR54" s="69">
        <f t="shared" si="58"/>
        <v>0</v>
      </c>
      <c r="AS54" s="69">
        <f t="shared" si="59"/>
        <v>0</v>
      </c>
      <c r="AT54" s="50" t="str">
        <f t="shared" si="60"/>
        <v>Aug</v>
      </c>
      <c r="AU54" s="69">
        <f t="shared" si="61"/>
        <v>-223</v>
      </c>
      <c r="AV54" s="69">
        <f t="shared" si="62"/>
        <v>-86</v>
      </c>
      <c r="AW54" s="69">
        <f t="shared" si="105"/>
        <v>-13</v>
      </c>
      <c r="AX54" s="69">
        <f t="shared" si="63"/>
        <v>0</v>
      </c>
      <c r="AY54" s="69">
        <f t="shared" si="64"/>
        <v>0</v>
      </c>
      <c r="AZ54" s="69">
        <f t="shared" si="65"/>
        <v>0</v>
      </c>
      <c r="BA54" s="69">
        <f t="shared" si="66"/>
        <v>0</v>
      </c>
      <c r="BB54" s="69">
        <f t="shared" si="67"/>
        <v>0</v>
      </c>
      <c r="BC54" s="50" t="str">
        <f t="shared" si="68"/>
        <v>Aug</v>
      </c>
      <c r="BD54" s="69">
        <f t="shared" si="69"/>
        <v>-223</v>
      </c>
      <c r="BE54" s="69">
        <f t="shared" si="70"/>
        <v>-86</v>
      </c>
      <c r="BF54" s="69">
        <f t="shared" si="106"/>
        <v>-13</v>
      </c>
      <c r="BG54" s="69">
        <f t="shared" si="71"/>
        <v>0</v>
      </c>
      <c r="BH54" s="69">
        <f t="shared" si="72"/>
        <v>0</v>
      </c>
      <c r="BI54" s="69">
        <f t="shared" si="73"/>
        <v>0</v>
      </c>
      <c r="BJ54" s="69">
        <f t="shared" si="74"/>
        <v>0</v>
      </c>
      <c r="BK54" s="69">
        <f t="shared" si="75"/>
        <v>0</v>
      </c>
      <c r="BL54" s="50" t="str">
        <f t="shared" si="76"/>
        <v>Aug</v>
      </c>
      <c r="BM54" s="69">
        <f t="shared" si="77"/>
        <v>-223</v>
      </c>
      <c r="BN54" s="69">
        <f t="shared" si="78"/>
        <v>-86</v>
      </c>
      <c r="BO54" s="69">
        <f t="shared" si="107"/>
        <v>-13</v>
      </c>
      <c r="BP54" s="69">
        <f t="shared" si="79"/>
        <v>0</v>
      </c>
      <c r="BQ54" s="69">
        <f t="shared" si="80"/>
        <v>0</v>
      </c>
      <c r="BR54" s="69">
        <f t="shared" si="81"/>
        <v>0</v>
      </c>
      <c r="BS54" s="69">
        <f t="shared" si="82"/>
        <v>0</v>
      </c>
      <c r="BT54" s="69">
        <f t="shared" si="83"/>
        <v>0</v>
      </c>
      <c r="BU54" s="50" t="str">
        <f t="shared" si="84"/>
        <v>Aug</v>
      </c>
      <c r="BV54" s="69">
        <f t="shared" si="85"/>
        <v>-223</v>
      </c>
      <c r="BW54" s="69">
        <f t="shared" si="86"/>
        <v>-86</v>
      </c>
      <c r="BX54" s="69">
        <f t="shared" si="108"/>
        <v>-13</v>
      </c>
      <c r="BY54" s="69">
        <f t="shared" si="87"/>
        <v>0</v>
      </c>
      <c r="BZ54" s="69">
        <f t="shared" si="88"/>
        <v>0</v>
      </c>
      <c r="CA54" s="69">
        <f t="shared" si="89"/>
        <v>0</v>
      </c>
      <c r="CB54" s="69">
        <f t="shared" si="90"/>
        <v>0</v>
      </c>
      <c r="CC54" s="69">
        <f t="shared" si="91"/>
        <v>0</v>
      </c>
      <c r="CD54" s="50" t="str">
        <f t="shared" si="92"/>
        <v>Aug</v>
      </c>
      <c r="CE54" s="69">
        <f t="shared" si="93"/>
        <v>-223</v>
      </c>
      <c r="CF54" s="69">
        <f t="shared" si="94"/>
        <v>-86</v>
      </c>
      <c r="CG54" s="69">
        <f t="shared" si="109"/>
        <v>-13</v>
      </c>
      <c r="CH54" s="69">
        <f t="shared" si="95"/>
        <v>0</v>
      </c>
      <c r="CI54" s="69">
        <f t="shared" si="96"/>
        <v>0</v>
      </c>
      <c r="CJ54" s="69">
        <f t="shared" si="97"/>
        <v>0</v>
      </c>
      <c r="CK54" s="69">
        <f t="shared" si="98"/>
        <v>0</v>
      </c>
      <c r="CL54" s="69">
        <f t="shared" si="99"/>
        <v>0</v>
      </c>
    </row>
    <row r="55" spans="1:90" ht="13.7" customHeight="1">
      <c r="A55" s="50" t="str">
        <f t="shared" si="20"/>
        <v>Sep</v>
      </c>
      <c r="B55" s="41">
        <f t="shared" si="21"/>
        <v>-238</v>
      </c>
      <c r="C55" s="41">
        <f t="shared" si="22"/>
        <v>-95</v>
      </c>
      <c r="D55" s="41">
        <f t="shared" si="100"/>
        <v>-16</v>
      </c>
      <c r="E55" s="41">
        <f t="shared" si="23"/>
        <v>0</v>
      </c>
      <c r="F55" s="41">
        <f t="shared" si="24"/>
        <v>0</v>
      </c>
      <c r="G55" s="41">
        <f t="shared" si="25"/>
        <v>0</v>
      </c>
      <c r="H55" s="41">
        <f t="shared" si="26"/>
        <v>0</v>
      </c>
      <c r="I55" s="41">
        <f t="shared" si="27"/>
        <v>0</v>
      </c>
      <c r="J55" s="68" t="str">
        <f t="shared" si="28"/>
        <v>Sep</v>
      </c>
      <c r="K55" s="41">
        <f t="shared" si="29"/>
        <v>-238</v>
      </c>
      <c r="L55" s="69">
        <f t="shared" si="30"/>
        <v>-95</v>
      </c>
      <c r="M55" s="69">
        <f t="shared" si="101"/>
        <v>-16</v>
      </c>
      <c r="N55" s="69">
        <f t="shared" si="31"/>
        <v>0</v>
      </c>
      <c r="O55" s="69">
        <f t="shared" si="32"/>
        <v>0</v>
      </c>
      <c r="P55" s="69">
        <f t="shared" si="33"/>
        <v>0</v>
      </c>
      <c r="Q55" s="69">
        <f t="shared" si="34"/>
        <v>0</v>
      </c>
      <c r="R55" s="69">
        <f t="shared" si="35"/>
        <v>0</v>
      </c>
      <c r="S55" s="50" t="str">
        <f t="shared" si="36"/>
        <v>Sep</v>
      </c>
      <c r="T55" s="69">
        <f t="shared" si="37"/>
        <v>-238</v>
      </c>
      <c r="U55" s="69">
        <f t="shared" si="38"/>
        <v>-95</v>
      </c>
      <c r="V55" s="69">
        <f t="shared" si="102"/>
        <v>-16</v>
      </c>
      <c r="W55" s="69">
        <f t="shared" si="39"/>
        <v>0</v>
      </c>
      <c r="X55" s="69">
        <f t="shared" si="40"/>
        <v>0</v>
      </c>
      <c r="Y55" s="69">
        <f t="shared" si="41"/>
        <v>0</v>
      </c>
      <c r="Z55" s="69">
        <f t="shared" si="42"/>
        <v>0</v>
      </c>
      <c r="AA55" s="69">
        <f t="shared" si="43"/>
        <v>0</v>
      </c>
      <c r="AB55" s="50" t="str">
        <f t="shared" si="44"/>
        <v>Sep</v>
      </c>
      <c r="AC55" s="69">
        <f t="shared" si="45"/>
        <v>-238</v>
      </c>
      <c r="AD55" s="69">
        <f t="shared" si="46"/>
        <v>-95</v>
      </c>
      <c r="AE55" s="69">
        <f t="shared" si="103"/>
        <v>-16</v>
      </c>
      <c r="AF55" s="69">
        <f t="shared" si="47"/>
        <v>0</v>
      </c>
      <c r="AG55" s="69">
        <f t="shared" si="48"/>
        <v>0</v>
      </c>
      <c r="AH55" s="69">
        <f t="shared" si="49"/>
        <v>0</v>
      </c>
      <c r="AI55" s="69">
        <f t="shared" si="50"/>
        <v>0</v>
      </c>
      <c r="AJ55" s="69">
        <f t="shared" si="51"/>
        <v>0</v>
      </c>
      <c r="AK55" s="50" t="str">
        <f t="shared" si="52"/>
        <v>Sep</v>
      </c>
      <c r="AL55" s="69">
        <f t="shared" si="53"/>
        <v>-238</v>
      </c>
      <c r="AM55" s="69">
        <f t="shared" si="54"/>
        <v>-95</v>
      </c>
      <c r="AN55" s="69">
        <f t="shared" si="104"/>
        <v>-16</v>
      </c>
      <c r="AO55" s="69">
        <f t="shared" si="55"/>
        <v>0</v>
      </c>
      <c r="AP55" s="69">
        <f t="shared" si="56"/>
        <v>0</v>
      </c>
      <c r="AQ55" s="69">
        <f t="shared" si="57"/>
        <v>0</v>
      </c>
      <c r="AR55" s="69">
        <f t="shared" si="58"/>
        <v>0</v>
      </c>
      <c r="AS55" s="69">
        <f t="shared" si="59"/>
        <v>0</v>
      </c>
      <c r="AT55" s="50" t="str">
        <f t="shared" si="60"/>
        <v>Sep</v>
      </c>
      <c r="AU55" s="69">
        <f t="shared" si="61"/>
        <v>-238</v>
      </c>
      <c r="AV55" s="69">
        <f t="shared" si="62"/>
        <v>-95</v>
      </c>
      <c r="AW55" s="69">
        <f t="shared" si="105"/>
        <v>-16</v>
      </c>
      <c r="AX55" s="69">
        <f t="shared" si="63"/>
        <v>0</v>
      </c>
      <c r="AY55" s="69">
        <f t="shared" si="64"/>
        <v>0</v>
      </c>
      <c r="AZ55" s="69">
        <f t="shared" si="65"/>
        <v>0</v>
      </c>
      <c r="BA55" s="69">
        <f t="shared" si="66"/>
        <v>0</v>
      </c>
      <c r="BB55" s="69">
        <f t="shared" si="67"/>
        <v>0</v>
      </c>
      <c r="BC55" s="50" t="str">
        <f t="shared" si="68"/>
        <v>Sep</v>
      </c>
      <c r="BD55" s="69">
        <f t="shared" si="69"/>
        <v>-238</v>
      </c>
      <c r="BE55" s="69">
        <f t="shared" si="70"/>
        <v>-95</v>
      </c>
      <c r="BF55" s="69">
        <f t="shared" si="106"/>
        <v>-16</v>
      </c>
      <c r="BG55" s="69">
        <f t="shared" si="71"/>
        <v>0</v>
      </c>
      <c r="BH55" s="69">
        <f t="shared" si="72"/>
        <v>0</v>
      </c>
      <c r="BI55" s="69">
        <f t="shared" si="73"/>
        <v>0</v>
      </c>
      <c r="BJ55" s="69">
        <f t="shared" si="74"/>
        <v>0</v>
      </c>
      <c r="BK55" s="69">
        <f t="shared" si="75"/>
        <v>0</v>
      </c>
      <c r="BL55" s="50" t="str">
        <f t="shared" si="76"/>
        <v>Sep</v>
      </c>
      <c r="BM55" s="69">
        <f t="shared" si="77"/>
        <v>-238</v>
      </c>
      <c r="BN55" s="69">
        <f t="shared" si="78"/>
        <v>-95</v>
      </c>
      <c r="BO55" s="69">
        <f t="shared" si="107"/>
        <v>-16</v>
      </c>
      <c r="BP55" s="69">
        <f t="shared" si="79"/>
        <v>0</v>
      </c>
      <c r="BQ55" s="69">
        <f t="shared" si="80"/>
        <v>0</v>
      </c>
      <c r="BR55" s="69">
        <f t="shared" si="81"/>
        <v>0</v>
      </c>
      <c r="BS55" s="69">
        <f t="shared" si="82"/>
        <v>0</v>
      </c>
      <c r="BT55" s="69">
        <f t="shared" si="83"/>
        <v>0</v>
      </c>
      <c r="BU55" s="50" t="str">
        <f t="shared" si="84"/>
        <v>Sep</v>
      </c>
      <c r="BV55" s="69">
        <f t="shared" si="85"/>
        <v>-238</v>
      </c>
      <c r="BW55" s="69">
        <f t="shared" si="86"/>
        <v>-95</v>
      </c>
      <c r="BX55" s="69">
        <f t="shared" si="108"/>
        <v>-16</v>
      </c>
      <c r="BY55" s="69">
        <f t="shared" si="87"/>
        <v>0</v>
      </c>
      <c r="BZ55" s="69">
        <f t="shared" si="88"/>
        <v>0</v>
      </c>
      <c r="CA55" s="69">
        <f t="shared" si="89"/>
        <v>0</v>
      </c>
      <c r="CB55" s="69">
        <f t="shared" si="90"/>
        <v>0</v>
      </c>
      <c r="CC55" s="69">
        <f t="shared" si="91"/>
        <v>0</v>
      </c>
      <c r="CD55" s="50" t="str">
        <f t="shared" si="92"/>
        <v>Sep</v>
      </c>
      <c r="CE55" s="69">
        <f t="shared" si="93"/>
        <v>-238</v>
      </c>
      <c r="CF55" s="69">
        <f t="shared" si="94"/>
        <v>-95</v>
      </c>
      <c r="CG55" s="69">
        <f t="shared" si="109"/>
        <v>-16</v>
      </c>
      <c r="CH55" s="69">
        <f t="shared" si="95"/>
        <v>0</v>
      </c>
      <c r="CI55" s="69">
        <f t="shared" si="96"/>
        <v>0</v>
      </c>
      <c r="CJ55" s="69">
        <f t="shared" si="97"/>
        <v>0</v>
      </c>
      <c r="CK55" s="69">
        <f t="shared" si="98"/>
        <v>0</v>
      </c>
      <c r="CL55" s="69">
        <f t="shared" si="99"/>
        <v>0</v>
      </c>
    </row>
    <row r="56" spans="1:90" ht="13.7" customHeight="1">
      <c r="A56" s="50" t="str">
        <f t="shared" si="20"/>
        <v>Oct</v>
      </c>
      <c r="B56" s="41">
        <f t="shared" si="21"/>
        <v>-253</v>
      </c>
      <c r="C56" s="41">
        <f t="shared" si="22"/>
        <v>-104</v>
      </c>
      <c r="D56" s="41">
        <f t="shared" si="100"/>
        <v>-20</v>
      </c>
      <c r="E56" s="41">
        <f t="shared" si="23"/>
        <v>0</v>
      </c>
      <c r="F56" s="41">
        <f t="shared" si="24"/>
        <v>0</v>
      </c>
      <c r="G56" s="41">
        <f t="shared" si="25"/>
        <v>0</v>
      </c>
      <c r="H56" s="41">
        <f t="shared" si="26"/>
        <v>0</v>
      </c>
      <c r="I56" s="41">
        <f t="shared" si="27"/>
        <v>0</v>
      </c>
      <c r="J56" s="68" t="str">
        <f t="shared" si="28"/>
        <v>Oct</v>
      </c>
      <c r="K56" s="41">
        <f t="shared" si="29"/>
        <v>-253</v>
      </c>
      <c r="L56" s="69">
        <f t="shared" si="30"/>
        <v>-104</v>
      </c>
      <c r="M56" s="69">
        <f t="shared" si="101"/>
        <v>-20</v>
      </c>
      <c r="N56" s="69">
        <f t="shared" si="31"/>
        <v>0</v>
      </c>
      <c r="O56" s="69">
        <f t="shared" si="32"/>
        <v>0</v>
      </c>
      <c r="P56" s="69">
        <f t="shared" si="33"/>
        <v>0</v>
      </c>
      <c r="Q56" s="69">
        <f t="shared" si="34"/>
        <v>0</v>
      </c>
      <c r="R56" s="69">
        <f t="shared" si="35"/>
        <v>0</v>
      </c>
      <c r="S56" s="50" t="str">
        <f t="shared" si="36"/>
        <v>Oct</v>
      </c>
      <c r="T56" s="69">
        <f t="shared" si="37"/>
        <v>-253</v>
      </c>
      <c r="U56" s="69">
        <f t="shared" si="38"/>
        <v>-104</v>
      </c>
      <c r="V56" s="69">
        <f t="shared" si="102"/>
        <v>-20</v>
      </c>
      <c r="W56" s="69">
        <f t="shared" si="39"/>
        <v>0</v>
      </c>
      <c r="X56" s="69">
        <f t="shared" si="40"/>
        <v>0</v>
      </c>
      <c r="Y56" s="69">
        <f t="shared" si="41"/>
        <v>0</v>
      </c>
      <c r="Z56" s="69">
        <f t="shared" si="42"/>
        <v>0</v>
      </c>
      <c r="AA56" s="69">
        <f t="shared" si="43"/>
        <v>0</v>
      </c>
      <c r="AB56" s="50" t="str">
        <f t="shared" si="44"/>
        <v>Oct</v>
      </c>
      <c r="AC56" s="69">
        <f t="shared" si="45"/>
        <v>-253</v>
      </c>
      <c r="AD56" s="69">
        <f t="shared" si="46"/>
        <v>-104</v>
      </c>
      <c r="AE56" s="69">
        <f t="shared" si="103"/>
        <v>-20</v>
      </c>
      <c r="AF56" s="69">
        <f t="shared" si="47"/>
        <v>0</v>
      </c>
      <c r="AG56" s="69">
        <f t="shared" si="48"/>
        <v>0</v>
      </c>
      <c r="AH56" s="69">
        <f t="shared" si="49"/>
        <v>0</v>
      </c>
      <c r="AI56" s="69">
        <f t="shared" si="50"/>
        <v>0</v>
      </c>
      <c r="AJ56" s="69">
        <f t="shared" si="51"/>
        <v>0</v>
      </c>
      <c r="AK56" s="50" t="str">
        <f t="shared" si="52"/>
        <v>Oct</v>
      </c>
      <c r="AL56" s="69">
        <f t="shared" si="53"/>
        <v>-253</v>
      </c>
      <c r="AM56" s="69">
        <f t="shared" si="54"/>
        <v>-104</v>
      </c>
      <c r="AN56" s="69">
        <f t="shared" si="104"/>
        <v>-20</v>
      </c>
      <c r="AO56" s="69">
        <f t="shared" si="55"/>
        <v>0</v>
      </c>
      <c r="AP56" s="69">
        <f t="shared" si="56"/>
        <v>0</v>
      </c>
      <c r="AQ56" s="69">
        <f t="shared" si="57"/>
        <v>0</v>
      </c>
      <c r="AR56" s="69">
        <f t="shared" si="58"/>
        <v>0</v>
      </c>
      <c r="AS56" s="69">
        <f t="shared" si="59"/>
        <v>0</v>
      </c>
      <c r="AT56" s="50" t="str">
        <f t="shared" si="60"/>
        <v>Oct</v>
      </c>
      <c r="AU56" s="69">
        <f t="shared" si="61"/>
        <v>-253</v>
      </c>
      <c r="AV56" s="69">
        <f t="shared" si="62"/>
        <v>-104</v>
      </c>
      <c r="AW56" s="69">
        <f t="shared" si="105"/>
        <v>-20</v>
      </c>
      <c r="AX56" s="69">
        <f t="shared" si="63"/>
        <v>0</v>
      </c>
      <c r="AY56" s="69">
        <f t="shared" si="64"/>
        <v>0</v>
      </c>
      <c r="AZ56" s="69">
        <f t="shared" si="65"/>
        <v>0</v>
      </c>
      <c r="BA56" s="69">
        <f t="shared" si="66"/>
        <v>0</v>
      </c>
      <c r="BB56" s="69">
        <f t="shared" si="67"/>
        <v>0</v>
      </c>
      <c r="BC56" s="50" t="str">
        <f t="shared" si="68"/>
        <v>Oct</v>
      </c>
      <c r="BD56" s="69">
        <f t="shared" si="69"/>
        <v>-253</v>
      </c>
      <c r="BE56" s="69">
        <f t="shared" si="70"/>
        <v>-104</v>
      </c>
      <c r="BF56" s="69">
        <f t="shared" si="106"/>
        <v>-20</v>
      </c>
      <c r="BG56" s="69">
        <f t="shared" si="71"/>
        <v>0</v>
      </c>
      <c r="BH56" s="69">
        <f t="shared" si="72"/>
        <v>0</v>
      </c>
      <c r="BI56" s="69">
        <f t="shared" si="73"/>
        <v>0</v>
      </c>
      <c r="BJ56" s="69">
        <f t="shared" si="74"/>
        <v>0</v>
      </c>
      <c r="BK56" s="69">
        <f t="shared" si="75"/>
        <v>0</v>
      </c>
      <c r="BL56" s="50" t="str">
        <f t="shared" si="76"/>
        <v>Oct</v>
      </c>
      <c r="BM56" s="69">
        <f t="shared" si="77"/>
        <v>-253</v>
      </c>
      <c r="BN56" s="69">
        <f t="shared" si="78"/>
        <v>-104</v>
      </c>
      <c r="BO56" s="69">
        <f t="shared" si="107"/>
        <v>-20</v>
      </c>
      <c r="BP56" s="69">
        <f t="shared" si="79"/>
        <v>0</v>
      </c>
      <c r="BQ56" s="69">
        <f t="shared" si="80"/>
        <v>0</v>
      </c>
      <c r="BR56" s="69">
        <f t="shared" si="81"/>
        <v>0</v>
      </c>
      <c r="BS56" s="69">
        <f t="shared" si="82"/>
        <v>0</v>
      </c>
      <c r="BT56" s="69">
        <f t="shared" si="83"/>
        <v>0</v>
      </c>
      <c r="BU56" s="50" t="str">
        <f t="shared" si="84"/>
        <v>Oct</v>
      </c>
      <c r="BV56" s="69">
        <f t="shared" si="85"/>
        <v>-253</v>
      </c>
      <c r="BW56" s="69">
        <f t="shared" si="86"/>
        <v>-104</v>
      </c>
      <c r="BX56" s="69">
        <f t="shared" si="108"/>
        <v>-20</v>
      </c>
      <c r="BY56" s="69">
        <f t="shared" si="87"/>
        <v>0</v>
      </c>
      <c r="BZ56" s="69">
        <f t="shared" si="88"/>
        <v>0</v>
      </c>
      <c r="CA56" s="69">
        <f t="shared" si="89"/>
        <v>0</v>
      </c>
      <c r="CB56" s="69">
        <f t="shared" si="90"/>
        <v>0</v>
      </c>
      <c r="CC56" s="69">
        <f t="shared" si="91"/>
        <v>0</v>
      </c>
      <c r="CD56" s="50" t="str">
        <f t="shared" si="92"/>
        <v>Oct</v>
      </c>
      <c r="CE56" s="69">
        <f t="shared" si="93"/>
        <v>-253</v>
      </c>
      <c r="CF56" s="69">
        <f t="shared" si="94"/>
        <v>-104</v>
      </c>
      <c r="CG56" s="69">
        <f t="shared" si="109"/>
        <v>-20</v>
      </c>
      <c r="CH56" s="69">
        <f t="shared" si="95"/>
        <v>0</v>
      </c>
      <c r="CI56" s="69">
        <f t="shared" si="96"/>
        <v>0</v>
      </c>
      <c r="CJ56" s="69">
        <f t="shared" si="97"/>
        <v>0</v>
      </c>
      <c r="CK56" s="69">
        <f t="shared" si="98"/>
        <v>0</v>
      </c>
      <c r="CL56" s="69">
        <f t="shared" si="99"/>
        <v>0</v>
      </c>
    </row>
    <row r="57" spans="1:90" ht="13.7" customHeight="1">
      <c r="A57" s="50" t="str">
        <f t="shared" si="20"/>
        <v>Nov</v>
      </c>
      <c r="B57" s="41">
        <f t="shared" si="21"/>
        <v>-268</v>
      </c>
      <c r="C57" s="41">
        <f t="shared" si="22"/>
        <v>-114</v>
      </c>
      <c r="D57" s="41">
        <f t="shared" si="100"/>
        <v>-25</v>
      </c>
      <c r="E57" s="41">
        <f t="shared" si="23"/>
        <v>0</v>
      </c>
      <c r="F57" s="41">
        <f t="shared" si="24"/>
        <v>0</v>
      </c>
      <c r="G57" s="41">
        <f t="shared" si="25"/>
        <v>0</v>
      </c>
      <c r="H57" s="41">
        <f t="shared" si="26"/>
        <v>0</v>
      </c>
      <c r="I57" s="41">
        <f t="shared" si="27"/>
        <v>0</v>
      </c>
      <c r="J57" s="68" t="str">
        <f t="shared" si="28"/>
        <v>Nov</v>
      </c>
      <c r="K57" s="41">
        <f t="shared" si="29"/>
        <v>-268</v>
      </c>
      <c r="L57" s="69">
        <f t="shared" si="30"/>
        <v>-114</v>
      </c>
      <c r="M57" s="69">
        <f t="shared" si="101"/>
        <v>-25</v>
      </c>
      <c r="N57" s="69">
        <f t="shared" si="31"/>
        <v>0</v>
      </c>
      <c r="O57" s="69">
        <f t="shared" si="32"/>
        <v>0</v>
      </c>
      <c r="P57" s="69">
        <f t="shared" si="33"/>
        <v>0</v>
      </c>
      <c r="Q57" s="69">
        <f t="shared" si="34"/>
        <v>0</v>
      </c>
      <c r="R57" s="69">
        <f t="shared" si="35"/>
        <v>0</v>
      </c>
      <c r="S57" s="50" t="str">
        <f t="shared" si="36"/>
        <v>Nov</v>
      </c>
      <c r="T57" s="69">
        <f t="shared" si="37"/>
        <v>-268</v>
      </c>
      <c r="U57" s="69">
        <f t="shared" si="38"/>
        <v>-114</v>
      </c>
      <c r="V57" s="69">
        <f t="shared" si="102"/>
        <v>-25</v>
      </c>
      <c r="W57" s="69">
        <f t="shared" si="39"/>
        <v>0</v>
      </c>
      <c r="X57" s="69">
        <f t="shared" si="40"/>
        <v>0</v>
      </c>
      <c r="Y57" s="69">
        <f t="shared" si="41"/>
        <v>0</v>
      </c>
      <c r="Z57" s="69">
        <f t="shared" si="42"/>
        <v>0</v>
      </c>
      <c r="AA57" s="69">
        <f t="shared" si="43"/>
        <v>0</v>
      </c>
      <c r="AB57" s="50" t="str">
        <f t="shared" si="44"/>
        <v>Nov</v>
      </c>
      <c r="AC57" s="69">
        <f t="shared" si="45"/>
        <v>-268</v>
      </c>
      <c r="AD57" s="69">
        <f t="shared" si="46"/>
        <v>-114</v>
      </c>
      <c r="AE57" s="69">
        <f t="shared" si="103"/>
        <v>-25</v>
      </c>
      <c r="AF57" s="69">
        <f t="shared" si="47"/>
        <v>0</v>
      </c>
      <c r="AG57" s="69">
        <f t="shared" si="48"/>
        <v>0</v>
      </c>
      <c r="AH57" s="69">
        <f t="shared" si="49"/>
        <v>0</v>
      </c>
      <c r="AI57" s="69">
        <f t="shared" si="50"/>
        <v>0</v>
      </c>
      <c r="AJ57" s="69">
        <f t="shared" si="51"/>
        <v>0</v>
      </c>
      <c r="AK57" s="50" t="str">
        <f t="shared" si="52"/>
        <v>Nov</v>
      </c>
      <c r="AL57" s="69">
        <f t="shared" si="53"/>
        <v>-268</v>
      </c>
      <c r="AM57" s="69">
        <f t="shared" si="54"/>
        <v>-114</v>
      </c>
      <c r="AN57" s="69">
        <f t="shared" si="104"/>
        <v>-25</v>
      </c>
      <c r="AO57" s="69">
        <f t="shared" si="55"/>
        <v>0</v>
      </c>
      <c r="AP57" s="69">
        <f t="shared" si="56"/>
        <v>0</v>
      </c>
      <c r="AQ57" s="69">
        <f t="shared" si="57"/>
        <v>0</v>
      </c>
      <c r="AR57" s="69">
        <f t="shared" si="58"/>
        <v>0</v>
      </c>
      <c r="AS57" s="69">
        <f t="shared" si="59"/>
        <v>0</v>
      </c>
      <c r="AT57" s="50" t="str">
        <f t="shared" si="60"/>
        <v>Nov</v>
      </c>
      <c r="AU57" s="69">
        <f t="shared" si="61"/>
        <v>-268</v>
      </c>
      <c r="AV57" s="69">
        <f t="shared" si="62"/>
        <v>-114</v>
      </c>
      <c r="AW57" s="69">
        <f t="shared" si="105"/>
        <v>-25</v>
      </c>
      <c r="AX57" s="69">
        <f t="shared" si="63"/>
        <v>0</v>
      </c>
      <c r="AY57" s="69">
        <f t="shared" si="64"/>
        <v>0</v>
      </c>
      <c r="AZ57" s="69">
        <f t="shared" si="65"/>
        <v>0</v>
      </c>
      <c r="BA57" s="69">
        <f t="shared" si="66"/>
        <v>0</v>
      </c>
      <c r="BB57" s="69">
        <f t="shared" si="67"/>
        <v>0</v>
      </c>
      <c r="BC57" s="50" t="str">
        <f t="shared" si="68"/>
        <v>Nov</v>
      </c>
      <c r="BD57" s="69">
        <f t="shared" si="69"/>
        <v>-268</v>
      </c>
      <c r="BE57" s="69">
        <f t="shared" si="70"/>
        <v>-114</v>
      </c>
      <c r="BF57" s="69">
        <f t="shared" si="106"/>
        <v>-25</v>
      </c>
      <c r="BG57" s="69">
        <f t="shared" si="71"/>
        <v>0</v>
      </c>
      <c r="BH57" s="69">
        <f t="shared" si="72"/>
        <v>0</v>
      </c>
      <c r="BI57" s="69">
        <f t="shared" si="73"/>
        <v>0</v>
      </c>
      <c r="BJ57" s="69">
        <f t="shared" si="74"/>
        <v>0</v>
      </c>
      <c r="BK57" s="69">
        <f t="shared" si="75"/>
        <v>0</v>
      </c>
      <c r="BL57" s="50" t="str">
        <f t="shared" si="76"/>
        <v>Nov</v>
      </c>
      <c r="BM57" s="69">
        <f t="shared" si="77"/>
        <v>-268</v>
      </c>
      <c r="BN57" s="69">
        <f t="shared" si="78"/>
        <v>-114</v>
      </c>
      <c r="BO57" s="69">
        <f t="shared" si="107"/>
        <v>-25</v>
      </c>
      <c r="BP57" s="69">
        <f t="shared" si="79"/>
        <v>0</v>
      </c>
      <c r="BQ57" s="69">
        <f t="shared" si="80"/>
        <v>0</v>
      </c>
      <c r="BR57" s="69">
        <f t="shared" si="81"/>
        <v>0</v>
      </c>
      <c r="BS57" s="69">
        <f t="shared" si="82"/>
        <v>0</v>
      </c>
      <c r="BT57" s="69">
        <f t="shared" si="83"/>
        <v>0</v>
      </c>
      <c r="BU57" s="50" t="str">
        <f t="shared" si="84"/>
        <v>Nov</v>
      </c>
      <c r="BV57" s="69">
        <f t="shared" si="85"/>
        <v>-268</v>
      </c>
      <c r="BW57" s="69">
        <f t="shared" si="86"/>
        <v>-114</v>
      </c>
      <c r="BX57" s="69">
        <f t="shared" si="108"/>
        <v>-25</v>
      </c>
      <c r="BY57" s="69">
        <f t="shared" si="87"/>
        <v>0</v>
      </c>
      <c r="BZ57" s="69">
        <f t="shared" si="88"/>
        <v>0</v>
      </c>
      <c r="CA57" s="69">
        <f t="shared" si="89"/>
        <v>0</v>
      </c>
      <c r="CB57" s="69">
        <f t="shared" si="90"/>
        <v>0</v>
      </c>
      <c r="CC57" s="69">
        <f t="shared" si="91"/>
        <v>0</v>
      </c>
      <c r="CD57" s="50" t="str">
        <f t="shared" si="92"/>
        <v>Nov</v>
      </c>
      <c r="CE57" s="69">
        <f t="shared" si="93"/>
        <v>-268</v>
      </c>
      <c r="CF57" s="69">
        <f t="shared" si="94"/>
        <v>-114</v>
      </c>
      <c r="CG57" s="69">
        <f t="shared" si="109"/>
        <v>-25</v>
      </c>
      <c r="CH57" s="69">
        <f t="shared" si="95"/>
        <v>0</v>
      </c>
      <c r="CI57" s="69">
        <f t="shared" si="96"/>
        <v>0</v>
      </c>
      <c r="CJ57" s="69">
        <f t="shared" si="97"/>
        <v>0</v>
      </c>
      <c r="CK57" s="69">
        <f t="shared" si="98"/>
        <v>0</v>
      </c>
      <c r="CL57" s="69">
        <f t="shared" si="99"/>
        <v>0</v>
      </c>
    </row>
    <row r="58" spans="1:90" ht="13.7" customHeight="1">
      <c r="A58" s="50" t="str">
        <f t="shared" si="20"/>
        <v>Dec</v>
      </c>
      <c r="B58" s="41">
        <f t="shared" si="21"/>
        <v>-284</v>
      </c>
      <c r="C58" s="41">
        <f t="shared" si="22"/>
        <v>-124</v>
      </c>
      <c r="D58" s="41">
        <f t="shared" si="100"/>
        <v>-30</v>
      </c>
      <c r="E58" s="41">
        <f t="shared" si="23"/>
        <v>0</v>
      </c>
      <c r="F58" s="41">
        <f t="shared" si="24"/>
        <v>0</v>
      </c>
      <c r="G58" s="41">
        <f t="shared" si="25"/>
        <v>0</v>
      </c>
      <c r="H58" s="41">
        <f t="shared" si="26"/>
        <v>0</v>
      </c>
      <c r="I58" s="41">
        <f t="shared" si="27"/>
        <v>0</v>
      </c>
      <c r="J58" s="68" t="str">
        <f t="shared" si="28"/>
        <v>Dec</v>
      </c>
      <c r="K58" s="41">
        <f t="shared" si="29"/>
        <v>-284</v>
      </c>
      <c r="L58" s="69">
        <f t="shared" si="30"/>
        <v>-124</v>
      </c>
      <c r="M58" s="69">
        <f t="shared" si="101"/>
        <v>-30</v>
      </c>
      <c r="N58" s="69">
        <f t="shared" si="31"/>
        <v>0</v>
      </c>
      <c r="O58" s="69">
        <f t="shared" si="32"/>
        <v>0</v>
      </c>
      <c r="P58" s="69">
        <f t="shared" si="33"/>
        <v>0</v>
      </c>
      <c r="Q58" s="69">
        <f t="shared" si="34"/>
        <v>0</v>
      </c>
      <c r="R58" s="69">
        <f t="shared" si="35"/>
        <v>0</v>
      </c>
      <c r="S58" s="50" t="str">
        <f t="shared" si="36"/>
        <v>Dec</v>
      </c>
      <c r="T58" s="69">
        <f t="shared" si="37"/>
        <v>-284</v>
      </c>
      <c r="U58" s="69">
        <f t="shared" si="38"/>
        <v>-124</v>
      </c>
      <c r="V58" s="69">
        <f t="shared" si="102"/>
        <v>-30</v>
      </c>
      <c r="W58" s="69">
        <f t="shared" si="39"/>
        <v>0</v>
      </c>
      <c r="X58" s="69">
        <f t="shared" si="40"/>
        <v>0</v>
      </c>
      <c r="Y58" s="69">
        <f t="shared" si="41"/>
        <v>0</v>
      </c>
      <c r="Z58" s="69">
        <f t="shared" si="42"/>
        <v>0</v>
      </c>
      <c r="AA58" s="69">
        <f t="shared" si="43"/>
        <v>0</v>
      </c>
      <c r="AB58" s="50" t="str">
        <f t="shared" si="44"/>
        <v>Dec</v>
      </c>
      <c r="AC58" s="69">
        <f t="shared" si="45"/>
        <v>-284</v>
      </c>
      <c r="AD58" s="69">
        <f t="shared" si="46"/>
        <v>-124</v>
      </c>
      <c r="AE58" s="69">
        <f t="shared" si="103"/>
        <v>-30</v>
      </c>
      <c r="AF58" s="69">
        <f t="shared" si="47"/>
        <v>0</v>
      </c>
      <c r="AG58" s="69">
        <f t="shared" si="48"/>
        <v>0</v>
      </c>
      <c r="AH58" s="69">
        <f t="shared" si="49"/>
        <v>0</v>
      </c>
      <c r="AI58" s="69">
        <f t="shared" si="50"/>
        <v>0</v>
      </c>
      <c r="AJ58" s="69">
        <f t="shared" si="51"/>
        <v>0</v>
      </c>
      <c r="AK58" s="50" t="str">
        <f t="shared" si="52"/>
        <v>Dec</v>
      </c>
      <c r="AL58" s="69">
        <f t="shared" si="53"/>
        <v>-284</v>
      </c>
      <c r="AM58" s="69">
        <f t="shared" si="54"/>
        <v>-124</v>
      </c>
      <c r="AN58" s="69">
        <f t="shared" si="104"/>
        <v>-30</v>
      </c>
      <c r="AO58" s="69">
        <f t="shared" si="55"/>
        <v>0</v>
      </c>
      <c r="AP58" s="69">
        <f t="shared" si="56"/>
        <v>0</v>
      </c>
      <c r="AQ58" s="69">
        <f t="shared" si="57"/>
        <v>0</v>
      </c>
      <c r="AR58" s="69">
        <f t="shared" si="58"/>
        <v>0</v>
      </c>
      <c r="AS58" s="69">
        <f t="shared" si="59"/>
        <v>0</v>
      </c>
      <c r="AT58" s="50" t="str">
        <f t="shared" si="60"/>
        <v>Dec</v>
      </c>
      <c r="AU58" s="69">
        <f t="shared" si="61"/>
        <v>-284</v>
      </c>
      <c r="AV58" s="69">
        <f t="shared" si="62"/>
        <v>-124</v>
      </c>
      <c r="AW58" s="69">
        <f t="shared" si="105"/>
        <v>-30</v>
      </c>
      <c r="AX58" s="69">
        <f t="shared" si="63"/>
        <v>0</v>
      </c>
      <c r="AY58" s="69">
        <f t="shared" si="64"/>
        <v>0</v>
      </c>
      <c r="AZ58" s="69">
        <f t="shared" si="65"/>
        <v>0</v>
      </c>
      <c r="BA58" s="69">
        <f t="shared" si="66"/>
        <v>0</v>
      </c>
      <c r="BB58" s="69">
        <f t="shared" si="67"/>
        <v>0</v>
      </c>
      <c r="BC58" s="50" t="str">
        <f t="shared" si="68"/>
        <v>Dec</v>
      </c>
      <c r="BD58" s="69">
        <f t="shared" si="69"/>
        <v>-284</v>
      </c>
      <c r="BE58" s="69">
        <f t="shared" si="70"/>
        <v>-124</v>
      </c>
      <c r="BF58" s="69">
        <f t="shared" si="106"/>
        <v>-30</v>
      </c>
      <c r="BG58" s="69">
        <f t="shared" si="71"/>
        <v>0</v>
      </c>
      <c r="BH58" s="69">
        <f t="shared" si="72"/>
        <v>0</v>
      </c>
      <c r="BI58" s="69">
        <f t="shared" si="73"/>
        <v>0</v>
      </c>
      <c r="BJ58" s="69">
        <f t="shared" si="74"/>
        <v>0</v>
      </c>
      <c r="BK58" s="69">
        <f t="shared" si="75"/>
        <v>0</v>
      </c>
      <c r="BL58" s="50" t="str">
        <f t="shared" si="76"/>
        <v>Dec</v>
      </c>
      <c r="BM58" s="69">
        <f t="shared" si="77"/>
        <v>-284</v>
      </c>
      <c r="BN58" s="69">
        <f t="shared" si="78"/>
        <v>-124</v>
      </c>
      <c r="BO58" s="69">
        <f t="shared" si="107"/>
        <v>-30</v>
      </c>
      <c r="BP58" s="69">
        <f t="shared" si="79"/>
        <v>0</v>
      </c>
      <c r="BQ58" s="69">
        <f t="shared" si="80"/>
        <v>0</v>
      </c>
      <c r="BR58" s="69">
        <f t="shared" si="81"/>
        <v>0</v>
      </c>
      <c r="BS58" s="69">
        <f t="shared" si="82"/>
        <v>0</v>
      </c>
      <c r="BT58" s="69">
        <f t="shared" si="83"/>
        <v>0</v>
      </c>
      <c r="BU58" s="50" t="str">
        <f t="shared" si="84"/>
        <v>Dec</v>
      </c>
      <c r="BV58" s="69">
        <f t="shared" si="85"/>
        <v>-284</v>
      </c>
      <c r="BW58" s="69">
        <f t="shared" si="86"/>
        <v>-124</v>
      </c>
      <c r="BX58" s="69">
        <f t="shared" si="108"/>
        <v>-30</v>
      </c>
      <c r="BY58" s="69">
        <f t="shared" si="87"/>
        <v>0</v>
      </c>
      <c r="BZ58" s="69">
        <f t="shared" si="88"/>
        <v>0</v>
      </c>
      <c r="CA58" s="69">
        <f t="shared" si="89"/>
        <v>0</v>
      </c>
      <c r="CB58" s="69">
        <f t="shared" si="90"/>
        <v>0</v>
      </c>
      <c r="CC58" s="69">
        <f t="shared" si="91"/>
        <v>0</v>
      </c>
      <c r="CD58" s="50" t="str">
        <f t="shared" si="92"/>
        <v>Dec</v>
      </c>
      <c r="CE58" s="69">
        <f t="shared" si="93"/>
        <v>-284</v>
      </c>
      <c r="CF58" s="69">
        <f t="shared" si="94"/>
        <v>-124</v>
      </c>
      <c r="CG58" s="69">
        <f t="shared" si="109"/>
        <v>-30</v>
      </c>
      <c r="CH58" s="69">
        <f t="shared" si="95"/>
        <v>0</v>
      </c>
      <c r="CI58" s="69">
        <f t="shared" si="96"/>
        <v>0</v>
      </c>
      <c r="CJ58" s="69">
        <f t="shared" si="97"/>
        <v>0</v>
      </c>
      <c r="CK58" s="69">
        <f t="shared" si="98"/>
        <v>0</v>
      </c>
      <c r="CL58" s="69">
        <f t="shared" si="99"/>
        <v>0</v>
      </c>
    </row>
    <row r="59" spans="1:90" ht="13.7" customHeight="1">
      <c r="A59" s="38"/>
      <c r="B59" s="41">
        <f t="shared" ref="B59:I59" si="110">SUM(B47:B58)</f>
        <v>-2463</v>
      </c>
      <c r="C59" s="41">
        <f t="shared" si="110"/>
        <v>-907</v>
      </c>
      <c r="D59" s="41">
        <f t="shared" si="110"/>
        <v>-129</v>
      </c>
      <c r="E59" s="41">
        <f t="shared" si="110"/>
        <v>0</v>
      </c>
      <c r="F59" s="41">
        <f t="shared" si="110"/>
        <v>0</v>
      </c>
      <c r="G59" s="41">
        <f t="shared" si="110"/>
        <v>0</v>
      </c>
      <c r="H59" s="41">
        <f t="shared" si="110"/>
        <v>0</v>
      </c>
      <c r="I59" s="41">
        <f t="shared" si="110"/>
        <v>0</v>
      </c>
      <c r="J59" s="17"/>
      <c r="K59" s="41">
        <f t="shared" ref="K59:R59" si="111">SUM(K47:K58)</f>
        <v>-2463</v>
      </c>
      <c r="L59" s="69">
        <f t="shared" si="111"/>
        <v>-907</v>
      </c>
      <c r="M59" s="69">
        <f t="shared" si="111"/>
        <v>-129</v>
      </c>
      <c r="N59" s="69">
        <f t="shared" si="111"/>
        <v>0</v>
      </c>
      <c r="O59" s="69">
        <f t="shared" si="111"/>
        <v>0</v>
      </c>
      <c r="P59" s="69">
        <f t="shared" si="111"/>
        <v>0</v>
      </c>
      <c r="Q59" s="69">
        <f t="shared" si="111"/>
        <v>0</v>
      </c>
      <c r="R59" s="69">
        <f t="shared" si="111"/>
        <v>0</v>
      </c>
      <c r="S59" s="38"/>
      <c r="T59" s="69">
        <f t="shared" ref="T59:AA59" si="112">SUM(T47:T58)</f>
        <v>-2463</v>
      </c>
      <c r="U59" s="69">
        <f t="shared" si="112"/>
        <v>-907</v>
      </c>
      <c r="V59" s="69">
        <f t="shared" si="112"/>
        <v>-129</v>
      </c>
      <c r="W59" s="69">
        <f t="shared" si="112"/>
        <v>0</v>
      </c>
      <c r="X59" s="69">
        <f t="shared" si="112"/>
        <v>0</v>
      </c>
      <c r="Y59" s="69">
        <f t="shared" si="112"/>
        <v>0</v>
      </c>
      <c r="Z59" s="69">
        <f t="shared" si="112"/>
        <v>0</v>
      </c>
      <c r="AA59" s="69">
        <f t="shared" si="112"/>
        <v>0</v>
      </c>
      <c r="AB59" s="38"/>
      <c r="AC59" s="69">
        <f t="shared" ref="AC59:AJ59" si="113">SUM(AC47:AC58)</f>
        <v>-2463</v>
      </c>
      <c r="AD59" s="69">
        <f t="shared" si="113"/>
        <v>-907</v>
      </c>
      <c r="AE59" s="69">
        <f t="shared" si="113"/>
        <v>-129</v>
      </c>
      <c r="AF59" s="69">
        <f t="shared" si="113"/>
        <v>0</v>
      </c>
      <c r="AG59" s="69">
        <f t="shared" si="113"/>
        <v>0</v>
      </c>
      <c r="AH59" s="69">
        <f t="shared" si="113"/>
        <v>0</v>
      </c>
      <c r="AI59" s="69">
        <f t="shared" si="113"/>
        <v>0</v>
      </c>
      <c r="AJ59" s="69">
        <f t="shared" si="113"/>
        <v>0</v>
      </c>
      <c r="AK59" s="38"/>
      <c r="AL59" s="69">
        <f t="shared" ref="AL59:AS59" si="114">SUM(AL47:AL58)</f>
        <v>-2463</v>
      </c>
      <c r="AM59" s="69">
        <f t="shared" si="114"/>
        <v>-907</v>
      </c>
      <c r="AN59" s="69">
        <f t="shared" si="114"/>
        <v>-129</v>
      </c>
      <c r="AO59" s="69">
        <f t="shared" si="114"/>
        <v>0</v>
      </c>
      <c r="AP59" s="69">
        <f t="shared" si="114"/>
        <v>0</v>
      </c>
      <c r="AQ59" s="69">
        <f t="shared" si="114"/>
        <v>0</v>
      </c>
      <c r="AR59" s="69">
        <f t="shared" si="114"/>
        <v>0</v>
      </c>
      <c r="AS59" s="69">
        <f t="shared" si="114"/>
        <v>0</v>
      </c>
      <c r="AT59" s="38"/>
      <c r="AU59" s="69">
        <f t="shared" ref="AU59:BB59" si="115">SUM(AU47:AU58)</f>
        <v>-2463</v>
      </c>
      <c r="AV59" s="69">
        <f t="shared" si="115"/>
        <v>-907</v>
      </c>
      <c r="AW59" s="69">
        <f t="shared" si="115"/>
        <v>-129</v>
      </c>
      <c r="AX59" s="69">
        <f t="shared" si="115"/>
        <v>0</v>
      </c>
      <c r="AY59" s="69">
        <f t="shared" si="115"/>
        <v>0</v>
      </c>
      <c r="AZ59" s="69">
        <f t="shared" si="115"/>
        <v>0</v>
      </c>
      <c r="BA59" s="69">
        <f t="shared" si="115"/>
        <v>0</v>
      </c>
      <c r="BB59" s="69">
        <f t="shared" si="115"/>
        <v>0</v>
      </c>
      <c r="BC59" s="38"/>
      <c r="BD59" s="69">
        <f t="shared" ref="BD59:BK59" si="116">SUM(BD47:BD58)</f>
        <v>-2463</v>
      </c>
      <c r="BE59" s="69">
        <f t="shared" si="116"/>
        <v>-907</v>
      </c>
      <c r="BF59" s="69">
        <f t="shared" si="116"/>
        <v>-129</v>
      </c>
      <c r="BG59" s="69">
        <f t="shared" si="116"/>
        <v>0</v>
      </c>
      <c r="BH59" s="69">
        <f t="shared" si="116"/>
        <v>0</v>
      </c>
      <c r="BI59" s="69">
        <f t="shared" si="116"/>
        <v>0</v>
      </c>
      <c r="BJ59" s="69">
        <f t="shared" si="116"/>
        <v>0</v>
      </c>
      <c r="BK59" s="69">
        <f t="shared" si="116"/>
        <v>0</v>
      </c>
      <c r="BL59" s="38"/>
      <c r="BM59" s="69">
        <f t="shared" ref="BM59:BT59" si="117">SUM(BM47:BM58)</f>
        <v>-2463</v>
      </c>
      <c r="BN59" s="69">
        <f t="shared" si="117"/>
        <v>-907</v>
      </c>
      <c r="BO59" s="69">
        <f t="shared" si="117"/>
        <v>-129</v>
      </c>
      <c r="BP59" s="69">
        <f t="shared" si="117"/>
        <v>0</v>
      </c>
      <c r="BQ59" s="69">
        <f t="shared" si="117"/>
        <v>0</v>
      </c>
      <c r="BR59" s="69">
        <f t="shared" si="117"/>
        <v>0</v>
      </c>
      <c r="BS59" s="69">
        <f t="shared" si="117"/>
        <v>0</v>
      </c>
      <c r="BT59" s="69">
        <f t="shared" si="117"/>
        <v>0</v>
      </c>
      <c r="BU59" s="38"/>
      <c r="BV59" s="69">
        <f t="shared" ref="BV59:CC59" si="118">SUM(BV47:BV58)</f>
        <v>-2463</v>
      </c>
      <c r="BW59" s="69">
        <f t="shared" si="118"/>
        <v>-907</v>
      </c>
      <c r="BX59" s="69">
        <f t="shared" si="118"/>
        <v>-129</v>
      </c>
      <c r="BY59" s="69">
        <f t="shared" si="118"/>
        <v>0</v>
      </c>
      <c r="BZ59" s="69">
        <f t="shared" si="118"/>
        <v>0</v>
      </c>
      <c r="CA59" s="69">
        <f t="shared" si="118"/>
        <v>0</v>
      </c>
      <c r="CB59" s="69">
        <f t="shared" si="118"/>
        <v>0</v>
      </c>
      <c r="CC59" s="69">
        <f t="shared" si="118"/>
        <v>0</v>
      </c>
      <c r="CD59" s="38"/>
      <c r="CE59" s="69">
        <f t="shared" ref="CE59:CL59" si="119">SUM(CE47:CE58)</f>
        <v>-2463</v>
      </c>
      <c r="CF59" s="69">
        <f t="shared" si="119"/>
        <v>-907</v>
      </c>
      <c r="CG59" s="69">
        <f t="shared" si="119"/>
        <v>-129</v>
      </c>
      <c r="CH59" s="69">
        <f t="shared" si="119"/>
        <v>0</v>
      </c>
      <c r="CI59" s="69">
        <f t="shared" si="119"/>
        <v>0</v>
      </c>
      <c r="CJ59" s="69">
        <f t="shared" si="119"/>
        <v>0</v>
      </c>
      <c r="CK59" s="69">
        <f t="shared" si="119"/>
        <v>0</v>
      </c>
      <c r="CL59" s="69">
        <f t="shared" si="119"/>
        <v>0</v>
      </c>
    </row>
    <row r="60" spans="1:90" ht="15.95" customHeight="1">
      <c r="A60" s="38"/>
      <c r="B60" s="44" t="s">
        <v>37</v>
      </c>
      <c r="C60" s="44" t="s">
        <v>38</v>
      </c>
      <c r="D60" s="44" t="s">
        <v>39</v>
      </c>
      <c r="E60" s="44" t="s">
        <v>40</v>
      </c>
      <c r="F60" s="44" t="s">
        <v>41</v>
      </c>
      <c r="G60" s="44" t="s">
        <v>42</v>
      </c>
      <c r="H60" s="44" t="s">
        <v>43</v>
      </c>
      <c r="I60" s="44" t="s">
        <v>44</v>
      </c>
      <c r="J60" s="44" t="s">
        <v>45</v>
      </c>
      <c r="K60" s="44" t="s">
        <v>46</v>
      </c>
      <c r="L60" s="64" t="s">
        <v>81</v>
      </c>
      <c r="M60" s="64" t="s">
        <v>82</v>
      </c>
      <c r="N60" s="64" t="s">
        <v>83</v>
      </c>
      <c r="O60" s="64" t="s">
        <v>84</v>
      </c>
      <c r="P60" s="64" t="s">
        <v>85</v>
      </c>
      <c r="Q60" s="64" t="s">
        <v>86</v>
      </c>
      <c r="R60" s="64" t="s">
        <v>87</v>
      </c>
      <c r="S60" s="64" t="s">
        <v>88</v>
      </c>
      <c r="T60" s="69"/>
      <c r="U60" s="38"/>
      <c r="V60" s="38"/>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8"/>
      <c r="BI60" s="38"/>
      <c r="BJ60" s="38"/>
      <c r="BK60" s="38"/>
      <c r="BL60" s="38"/>
      <c r="BM60" s="38"/>
      <c r="BN60" s="38"/>
      <c r="BO60" s="38"/>
      <c r="BP60" s="38"/>
      <c r="BQ60" s="38"/>
      <c r="BR60" s="38"/>
      <c r="BS60" s="38"/>
      <c r="BT60" s="38"/>
      <c r="BU60" s="38"/>
      <c r="BV60" s="38"/>
      <c r="BW60" s="38"/>
      <c r="BX60" s="38"/>
      <c r="BY60" s="38"/>
      <c r="BZ60" s="38"/>
      <c r="CA60" s="38"/>
      <c r="CB60" s="38"/>
      <c r="CC60" s="38"/>
      <c r="CD60" s="38"/>
      <c r="CE60" s="38"/>
      <c r="CF60" s="38"/>
      <c r="CG60" s="38"/>
      <c r="CH60" s="38"/>
      <c r="CI60" s="38"/>
      <c r="CJ60" s="38"/>
      <c r="CK60" s="38"/>
      <c r="CL60" s="38"/>
    </row>
    <row r="61" spans="1:90" ht="13.7" customHeight="1">
      <c r="A61" s="38"/>
      <c r="B61" s="41">
        <f>B59</f>
        <v>-2463</v>
      </c>
      <c r="C61" s="41">
        <f>C59+K59</f>
        <v>-3370</v>
      </c>
      <c r="D61" s="41">
        <f>D59+L59+T59</f>
        <v>-3499</v>
      </c>
      <c r="E61" s="41">
        <f>E59+M59+U59+AC59</f>
        <v>-3499</v>
      </c>
      <c r="F61" s="41">
        <f>F59+N59+V59+AD59+AL59</f>
        <v>-3499</v>
      </c>
      <c r="G61" s="41">
        <f>G59+O59+W59+AE59+AM59+AU59</f>
        <v>-3499</v>
      </c>
      <c r="H61" s="41">
        <f>H59+P59+X59+AF59+AN59+AV59+BD59</f>
        <v>-3499</v>
      </c>
      <c r="I61" s="41">
        <f>I59+Q59+Y59+AG59+AO59+AW59+BE59+BM59</f>
        <v>-3499</v>
      </c>
      <c r="J61" s="41">
        <f>R59+Z59+AH59+AP59+AX59+BF59+BN59+BV59</f>
        <v>-3499</v>
      </c>
      <c r="K61" s="41">
        <f>AA59+AI59+AQ59+AY59+BG59+BO59+BW59+CE59</f>
        <v>-3499</v>
      </c>
      <c r="L61" s="69">
        <f>AJ59+AR59+AZ59+BH59+BP59+BX59+CF59</f>
        <v>-1036</v>
      </c>
      <c r="M61" s="69">
        <f>AS59+BA59+BI59+BQ59+BY59+CG59</f>
        <v>-129</v>
      </c>
      <c r="N61" s="69">
        <f>BB59+BJ59+BR59+BZ59+CH59</f>
        <v>0</v>
      </c>
      <c r="O61" s="69">
        <f>BK59+BS59+CA59+CI59</f>
        <v>0</v>
      </c>
      <c r="P61" s="69">
        <f>BT59+CB59+CJ59</f>
        <v>0</v>
      </c>
      <c r="Q61" s="69">
        <f>CC59+CK59</f>
        <v>0</v>
      </c>
      <c r="R61" s="69">
        <f>CL59</f>
        <v>0</v>
      </c>
      <c r="S61" s="73">
        <v>0</v>
      </c>
      <c r="T61" s="69"/>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c r="BR61" s="38"/>
      <c r="BS61" s="38"/>
      <c r="BT61" s="38"/>
      <c r="BU61" s="38"/>
      <c r="BV61" s="38"/>
      <c r="BW61" s="38"/>
      <c r="BX61" s="38"/>
      <c r="BY61" s="38"/>
      <c r="BZ61" s="38"/>
      <c r="CA61" s="38"/>
      <c r="CB61" s="38"/>
      <c r="CC61" s="38"/>
      <c r="CD61" s="38"/>
      <c r="CE61" s="38"/>
      <c r="CF61" s="38"/>
      <c r="CG61" s="38"/>
      <c r="CH61" s="38"/>
      <c r="CI61" s="38"/>
      <c r="CJ61" s="38"/>
      <c r="CK61" s="38"/>
      <c r="CL61" s="38"/>
    </row>
  </sheetData>
  <mergeCells count="13">
    <mergeCell ref="A3:R3"/>
    <mergeCell ref="A1:CL1"/>
    <mergeCell ref="A2:CL2"/>
    <mergeCell ref="AT7:BB7"/>
    <mergeCell ref="BC7:BK7"/>
    <mergeCell ref="BL7:BT7"/>
    <mergeCell ref="BU7:CC7"/>
    <mergeCell ref="CD7:CL7"/>
    <mergeCell ref="AK7:AS7"/>
    <mergeCell ref="A7:I7"/>
    <mergeCell ref="J7:R7"/>
    <mergeCell ref="S7:AA7"/>
    <mergeCell ref="AB7:AJ7"/>
  </mergeCells>
  <pageMargins left="0.7" right="0.7" top="0.75" bottom="0.75" header="0.3" footer="0.3"/>
  <pageSetup orientation="portrait" r:id="rId1"/>
  <headerFooter>
    <oddFooter>&amp;C&amp;"Helvetica Neue,Regular"&amp;12&amp;K000000&amp;P</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CL61"/>
  <sheetViews>
    <sheetView showGridLines="0" workbookViewId="0"/>
  </sheetViews>
  <sheetFormatPr defaultColWidth="9.5" defaultRowHeight="12.95" customHeight="1"/>
  <cols>
    <col min="1" max="1" width="5.5" style="5" customWidth="1"/>
    <col min="2" max="5" width="10.5" style="5" customWidth="1"/>
    <col min="6" max="12" width="11.5" style="5" customWidth="1"/>
    <col min="13" max="17" width="10.5" style="5" customWidth="1"/>
    <col min="18" max="19" width="9.5" style="5" customWidth="1"/>
    <col min="20" max="25" width="10.5" style="5" customWidth="1"/>
    <col min="26" max="26" width="9" style="5" customWidth="1"/>
    <col min="27" max="27" width="9.5" style="5" customWidth="1"/>
    <col min="28" max="28" width="5.5" style="5" customWidth="1"/>
    <col min="29" max="34" width="10.5" style="5" customWidth="1"/>
    <col min="35" max="36" width="9.5" style="5" customWidth="1"/>
    <col min="37" max="37" width="5.5" style="5" customWidth="1"/>
    <col min="38" max="43" width="10.5" style="5" customWidth="1"/>
    <col min="44" max="45" width="9.5" style="5" customWidth="1"/>
    <col min="46" max="46" width="5.5" style="5" customWidth="1"/>
    <col min="47" max="52" width="10.5" style="5" customWidth="1"/>
    <col min="53" max="54" width="9.5" style="5" customWidth="1"/>
    <col min="55" max="55" width="5.5" style="5" customWidth="1"/>
    <col min="56" max="61" width="10.5" style="5" customWidth="1"/>
    <col min="62" max="63" width="9.5" style="5" customWidth="1"/>
    <col min="64" max="64" width="5.5" style="5" customWidth="1"/>
    <col min="65" max="70" width="10.5" style="5" customWidth="1"/>
    <col min="71" max="72" width="9.5" style="5" customWidth="1"/>
    <col min="73" max="73" width="5.5" style="5" customWidth="1"/>
    <col min="74" max="79" width="10.5" style="5" customWidth="1"/>
    <col min="80" max="81" width="9.5" style="5" customWidth="1"/>
    <col min="82" max="82" width="5.5" style="5" customWidth="1"/>
    <col min="83" max="88" width="10.5" style="5" customWidth="1"/>
    <col min="89" max="91" width="9.5" style="5" customWidth="1"/>
    <col min="92" max="16384" width="9.5" style="5"/>
  </cols>
  <sheetData>
    <row r="1" spans="1:90" ht="31.7" customHeight="1">
      <c r="A1" s="120"/>
      <c r="B1" s="99"/>
      <c r="C1" s="99"/>
      <c r="D1" s="99"/>
      <c r="E1" s="99"/>
      <c r="F1" s="99"/>
      <c r="G1" s="99"/>
      <c r="H1" s="99"/>
      <c r="I1" s="99"/>
      <c r="J1" s="99"/>
      <c r="K1" s="99"/>
      <c r="L1" s="121"/>
      <c r="M1" s="121"/>
      <c r="N1" s="121"/>
      <c r="O1" s="121"/>
      <c r="P1" s="121"/>
      <c r="Q1" s="121"/>
      <c r="R1" s="121"/>
      <c r="S1" s="121"/>
      <c r="T1" s="121"/>
      <c r="U1" s="121"/>
      <c r="V1" s="121"/>
      <c r="W1" s="121"/>
      <c r="X1" s="121"/>
      <c r="Y1" s="121"/>
      <c r="Z1" s="121"/>
      <c r="AA1" s="121"/>
      <c r="AB1" s="121"/>
      <c r="AC1" s="121"/>
      <c r="AD1" s="121"/>
      <c r="AE1" s="121"/>
      <c r="AF1" s="121"/>
      <c r="AG1" s="121"/>
      <c r="AH1" s="121"/>
      <c r="AI1" s="121"/>
      <c r="AJ1" s="121"/>
      <c r="AK1" s="121"/>
      <c r="AL1" s="121"/>
      <c r="AM1" s="121"/>
      <c r="AN1" s="121"/>
      <c r="AO1" s="121"/>
      <c r="AP1" s="121"/>
      <c r="AQ1" s="121"/>
      <c r="AR1" s="121"/>
      <c r="AS1" s="121"/>
      <c r="AT1" s="121"/>
      <c r="AU1" s="121"/>
      <c r="AV1" s="121"/>
      <c r="AW1" s="121"/>
      <c r="AX1" s="121"/>
      <c r="AY1" s="121"/>
      <c r="AZ1" s="121"/>
      <c r="BA1" s="121"/>
      <c r="BB1" s="121"/>
      <c r="BC1" s="121"/>
      <c r="BD1" s="121"/>
      <c r="BE1" s="121"/>
      <c r="BF1" s="121"/>
      <c r="BG1" s="121"/>
      <c r="BH1" s="121"/>
      <c r="BI1" s="121"/>
      <c r="BJ1" s="121"/>
      <c r="BK1" s="121"/>
      <c r="BL1" s="121"/>
      <c r="BM1" s="121"/>
      <c r="BN1" s="121"/>
      <c r="BO1" s="121"/>
      <c r="BP1" s="121"/>
      <c r="BQ1" s="121"/>
      <c r="BR1" s="121"/>
      <c r="BS1" s="121"/>
      <c r="BT1" s="121"/>
      <c r="BU1" s="121"/>
      <c r="BV1" s="121"/>
      <c r="BW1" s="121"/>
      <c r="BX1" s="121"/>
      <c r="BY1" s="121"/>
      <c r="BZ1" s="121"/>
      <c r="CA1" s="121"/>
      <c r="CB1" s="121"/>
      <c r="CC1" s="121"/>
      <c r="CD1" s="121"/>
      <c r="CE1" s="121"/>
      <c r="CF1" s="121"/>
      <c r="CG1" s="121"/>
      <c r="CH1" s="121"/>
      <c r="CI1" s="121"/>
      <c r="CJ1" s="121"/>
      <c r="CK1" s="121"/>
      <c r="CL1" s="121"/>
    </row>
    <row r="2" spans="1:90" ht="13.7" customHeight="1">
      <c r="A2" s="127"/>
      <c r="B2" s="99"/>
      <c r="C2" s="99"/>
      <c r="D2" s="99"/>
      <c r="E2" s="99"/>
      <c r="F2" s="99"/>
      <c r="G2" s="99"/>
      <c r="H2" s="99"/>
      <c r="I2" s="99"/>
      <c r="J2" s="99"/>
      <c r="K2" s="99"/>
      <c r="L2" s="121"/>
      <c r="M2" s="121"/>
      <c r="N2" s="121"/>
      <c r="O2" s="121"/>
      <c r="P2" s="121"/>
      <c r="Q2" s="121"/>
      <c r="R2" s="121"/>
      <c r="S2" s="121"/>
      <c r="T2" s="121"/>
      <c r="U2" s="121"/>
      <c r="V2" s="121"/>
      <c r="W2" s="121"/>
      <c r="X2" s="121"/>
      <c r="Y2" s="121"/>
      <c r="Z2" s="121"/>
      <c r="AA2" s="121"/>
      <c r="AB2" s="121"/>
      <c r="AC2" s="121"/>
      <c r="AD2" s="121"/>
      <c r="AE2" s="121"/>
      <c r="AF2" s="121"/>
      <c r="AG2" s="121"/>
      <c r="AH2" s="121"/>
      <c r="AI2" s="121"/>
      <c r="AJ2" s="121"/>
      <c r="AK2" s="121"/>
      <c r="AL2" s="121"/>
      <c r="AM2" s="121"/>
      <c r="AN2" s="121"/>
      <c r="AO2" s="121"/>
      <c r="AP2" s="121"/>
      <c r="AQ2" s="121"/>
      <c r="AR2" s="121"/>
      <c r="AS2" s="121"/>
      <c r="AT2" s="121"/>
      <c r="AU2" s="121"/>
      <c r="AV2" s="121"/>
      <c r="AW2" s="121"/>
      <c r="AX2" s="121"/>
      <c r="AY2" s="121"/>
      <c r="AZ2" s="121"/>
      <c r="BA2" s="121"/>
      <c r="BB2" s="121"/>
      <c r="BC2" s="121"/>
      <c r="BD2" s="121"/>
      <c r="BE2" s="121"/>
      <c r="BF2" s="121"/>
      <c r="BG2" s="121"/>
      <c r="BH2" s="121"/>
      <c r="BI2" s="121"/>
      <c r="BJ2" s="121"/>
      <c r="BK2" s="121"/>
      <c r="BL2" s="121"/>
      <c r="BM2" s="121"/>
      <c r="BN2" s="121"/>
      <c r="BO2" s="121"/>
      <c r="BP2" s="121"/>
      <c r="BQ2" s="121"/>
      <c r="BR2" s="121"/>
      <c r="BS2" s="121"/>
      <c r="BT2" s="121"/>
      <c r="BU2" s="121"/>
      <c r="BV2" s="121"/>
      <c r="BW2" s="121"/>
      <c r="BX2" s="121"/>
      <c r="BY2" s="121"/>
      <c r="BZ2" s="121"/>
      <c r="CA2" s="121"/>
      <c r="CB2" s="121"/>
      <c r="CC2" s="121"/>
      <c r="CD2" s="121"/>
      <c r="CE2" s="121"/>
      <c r="CF2" s="121"/>
      <c r="CG2" s="121"/>
      <c r="CH2" s="121"/>
      <c r="CI2" s="121"/>
      <c r="CJ2" s="121"/>
      <c r="CK2" s="121"/>
      <c r="CL2" s="121"/>
    </row>
    <row r="3" spans="1:90" ht="31.7" customHeight="1">
      <c r="A3" s="116" t="s">
        <v>122</v>
      </c>
      <c r="B3" s="99"/>
      <c r="C3" s="99"/>
      <c r="D3" s="99"/>
      <c r="E3" s="99"/>
      <c r="F3" s="99"/>
      <c r="G3" s="99"/>
      <c r="H3" s="99"/>
      <c r="I3" s="99"/>
      <c r="J3" s="99"/>
      <c r="K3" s="99"/>
      <c r="L3" s="121"/>
      <c r="M3" s="121"/>
      <c r="N3" s="121"/>
      <c r="O3" s="121"/>
      <c r="P3" s="121"/>
      <c r="Q3" s="121"/>
      <c r="R3" s="121"/>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row>
    <row r="4" spans="1:90" ht="13.7" customHeight="1">
      <c r="A4" s="38"/>
      <c r="B4" s="17"/>
      <c r="C4" s="17"/>
      <c r="D4" s="17"/>
      <c r="E4" s="17"/>
      <c r="F4" s="17"/>
      <c r="G4" s="17"/>
      <c r="H4" s="17"/>
      <c r="I4" s="17"/>
      <c r="J4" s="17"/>
      <c r="K4" s="17"/>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c r="BI4" s="38"/>
      <c r="BJ4" s="38"/>
      <c r="BK4" s="38"/>
      <c r="BL4" s="38"/>
      <c r="BM4" s="38"/>
      <c r="BN4" s="38"/>
      <c r="BO4" s="38"/>
      <c r="BP4" s="38"/>
      <c r="BQ4" s="38"/>
      <c r="BR4" s="38"/>
      <c r="BS4" s="38"/>
      <c r="BT4" s="38"/>
      <c r="BU4" s="38"/>
      <c r="BV4" s="38"/>
      <c r="BW4" s="38"/>
      <c r="BX4" s="38"/>
      <c r="BY4" s="38"/>
      <c r="BZ4" s="38"/>
      <c r="CA4" s="38"/>
      <c r="CB4" s="38"/>
      <c r="CC4" s="38"/>
      <c r="CD4" s="38"/>
      <c r="CE4" s="38"/>
      <c r="CF4" s="38"/>
      <c r="CG4" s="38"/>
      <c r="CH4" s="38"/>
      <c r="CI4" s="38"/>
      <c r="CJ4" s="38"/>
      <c r="CK4" s="38"/>
      <c r="CL4" s="38"/>
    </row>
    <row r="5" spans="1:90" ht="13.7" customHeight="1">
      <c r="A5" s="38"/>
      <c r="B5" s="17"/>
      <c r="C5" s="17"/>
      <c r="D5" s="17"/>
      <c r="E5" s="17"/>
      <c r="F5" s="17"/>
      <c r="G5" s="17"/>
      <c r="H5" s="17"/>
      <c r="I5" s="17"/>
      <c r="J5" s="17"/>
      <c r="K5" s="17"/>
      <c r="L5" s="38"/>
      <c r="M5" s="38"/>
      <c r="N5" s="38"/>
      <c r="O5" s="38"/>
      <c r="P5" s="38"/>
      <c r="Q5" s="38"/>
      <c r="R5" s="38"/>
      <c r="S5" s="38"/>
      <c r="T5" s="38"/>
      <c r="U5" s="38"/>
      <c r="V5" s="38"/>
      <c r="W5" s="38"/>
      <c r="X5" s="38"/>
      <c r="Y5" s="38"/>
      <c r="Z5" s="38"/>
      <c r="AA5" s="38"/>
      <c r="AB5" s="38"/>
      <c r="AC5" s="38"/>
      <c r="AD5" s="38"/>
      <c r="AE5" s="38"/>
      <c r="AF5" s="38"/>
      <c r="AG5" s="38"/>
      <c r="AH5" s="38"/>
      <c r="AI5" s="38"/>
      <c r="AJ5" s="38"/>
      <c r="AK5" s="38"/>
      <c r="AL5" s="38"/>
      <c r="AM5" s="38"/>
      <c r="AN5" s="38"/>
      <c r="AO5" s="38"/>
      <c r="AP5" s="38"/>
      <c r="AQ5" s="38"/>
      <c r="AR5" s="38"/>
      <c r="AS5" s="38"/>
      <c r="AT5" s="38"/>
      <c r="AU5" s="38"/>
      <c r="AV5" s="38"/>
      <c r="AW5" s="38"/>
      <c r="AX5" s="38"/>
      <c r="AY5" s="38"/>
      <c r="AZ5" s="38"/>
      <c r="BA5" s="38"/>
      <c r="BB5" s="38"/>
      <c r="BC5" s="38"/>
      <c r="BD5" s="38"/>
      <c r="BE5" s="38"/>
      <c r="BF5" s="38"/>
      <c r="BG5" s="38"/>
      <c r="BH5" s="38"/>
      <c r="BI5" s="38"/>
      <c r="BJ5" s="38"/>
      <c r="BK5" s="38"/>
      <c r="BL5" s="38"/>
      <c r="BM5" s="38"/>
      <c r="BN5" s="38"/>
      <c r="BO5" s="38"/>
      <c r="BP5" s="38"/>
      <c r="BQ5" s="38"/>
      <c r="BR5" s="38"/>
      <c r="BS5" s="38"/>
      <c r="BT5" s="38"/>
      <c r="BU5" s="38"/>
      <c r="BV5" s="38"/>
      <c r="BW5" s="38"/>
      <c r="BX5" s="38"/>
      <c r="BY5" s="38"/>
      <c r="BZ5" s="38"/>
      <c r="CA5" s="38"/>
      <c r="CB5" s="38"/>
      <c r="CC5" s="38"/>
      <c r="CD5" s="38"/>
      <c r="CE5" s="38"/>
      <c r="CF5" s="38"/>
      <c r="CG5" s="38"/>
      <c r="CH5" s="38"/>
      <c r="CI5" s="38"/>
      <c r="CJ5" s="38"/>
      <c r="CK5" s="38"/>
      <c r="CL5" s="38"/>
    </row>
    <row r="6" spans="1:90" ht="13.7" customHeight="1">
      <c r="A6" s="38"/>
      <c r="B6" s="17"/>
      <c r="C6" s="17"/>
      <c r="D6" s="17"/>
      <c r="E6" s="17"/>
      <c r="F6" s="17"/>
      <c r="G6" s="17"/>
      <c r="H6" s="17"/>
      <c r="I6" s="17"/>
      <c r="J6" s="17"/>
      <c r="K6" s="17"/>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8"/>
      <c r="BD6" s="38"/>
      <c r="BE6" s="38"/>
      <c r="BF6" s="38"/>
      <c r="BG6" s="38"/>
      <c r="BH6" s="38"/>
      <c r="BI6" s="38"/>
      <c r="BJ6" s="38"/>
      <c r="BK6" s="38"/>
      <c r="BL6" s="38"/>
      <c r="BM6" s="38"/>
      <c r="BN6" s="38"/>
      <c r="BO6" s="38"/>
      <c r="BP6" s="38"/>
      <c r="BQ6" s="38"/>
      <c r="BR6" s="38"/>
      <c r="BS6" s="38"/>
      <c r="BT6" s="38"/>
      <c r="BU6" s="38"/>
      <c r="BV6" s="38"/>
      <c r="BW6" s="38"/>
      <c r="BX6" s="38"/>
      <c r="BY6" s="38"/>
      <c r="BZ6" s="38"/>
      <c r="CA6" s="38"/>
      <c r="CB6" s="38"/>
      <c r="CC6" s="38"/>
      <c r="CD6" s="38"/>
      <c r="CE6" s="38"/>
      <c r="CF6" s="38"/>
      <c r="CG6" s="38"/>
      <c r="CH6" s="38"/>
      <c r="CI6" s="38"/>
      <c r="CJ6" s="38"/>
      <c r="CK6" s="38"/>
      <c r="CL6" s="38"/>
    </row>
    <row r="7" spans="1:90" ht="15.95" customHeight="1">
      <c r="A7" s="123" t="s">
        <v>37</v>
      </c>
      <c r="B7" s="125"/>
      <c r="C7" s="125"/>
      <c r="D7" s="125"/>
      <c r="E7" s="125"/>
      <c r="F7" s="125"/>
      <c r="G7" s="125"/>
      <c r="H7" s="125"/>
      <c r="I7" s="125"/>
      <c r="J7" s="126" t="s">
        <v>38</v>
      </c>
      <c r="K7" s="125"/>
      <c r="L7" s="124"/>
      <c r="M7" s="124"/>
      <c r="N7" s="124"/>
      <c r="O7" s="124"/>
      <c r="P7" s="124"/>
      <c r="Q7" s="124"/>
      <c r="R7" s="124"/>
      <c r="S7" s="123" t="s">
        <v>39</v>
      </c>
      <c r="T7" s="124"/>
      <c r="U7" s="124"/>
      <c r="V7" s="124"/>
      <c r="W7" s="124"/>
      <c r="X7" s="124"/>
      <c r="Y7" s="124"/>
      <c r="Z7" s="124"/>
      <c r="AA7" s="124"/>
      <c r="AB7" s="123" t="s">
        <v>40</v>
      </c>
      <c r="AC7" s="124"/>
      <c r="AD7" s="124"/>
      <c r="AE7" s="124"/>
      <c r="AF7" s="124"/>
      <c r="AG7" s="124"/>
      <c r="AH7" s="124"/>
      <c r="AI7" s="124"/>
      <c r="AJ7" s="124"/>
      <c r="AK7" s="123" t="s">
        <v>41</v>
      </c>
      <c r="AL7" s="124"/>
      <c r="AM7" s="124"/>
      <c r="AN7" s="124"/>
      <c r="AO7" s="124"/>
      <c r="AP7" s="124"/>
      <c r="AQ7" s="124"/>
      <c r="AR7" s="124"/>
      <c r="AS7" s="124"/>
      <c r="AT7" s="123" t="s">
        <v>42</v>
      </c>
      <c r="AU7" s="124"/>
      <c r="AV7" s="124"/>
      <c r="AW7" s="124"/>
      <c r="AX7" s="124"/>
      <c r="AY7" s="124"/>
      <c r="AZ7" s="124"/>
      <c r="BA7" s="124"/>
      <c r="BB7" s="124"/>
      <c r="BC7" s="123" t="s">
        <v>43</v>
      </c>
      <c r="BD7" s="124"/>
      <c r="BE7" s="124"/>
      <c r="BF7" s="124"/>
      <c r="BG7" s="124"/>
      <c r="BH7" s="124"/>
      <c r="BI7" s="124"/>
      <c r="BJ7" s="124"/>
      <c r="BK7" s="124"/>
      <c r="BL7" s="123" t="s">
        <v>44</v>
      </c>
      <c r="BM7" s="124"/>
      <c r="BN7" s="124"/>
      <c r="BO7" s="124"/>
      <c r="BP7" s="124"/>
      <c r="BQ7" s="124"/>
      <c r="BR7" s="124"/>
      <c r="BS7" s="124"/>
      <c r="BT7" s="124"/>
      <c r="BU7" s="123" t="s">
        <v>45</v>
      </c>
      <c r="BV7" s="124"/>
      <c r="BW7" s="124"/>
      <c r="BX7" s="124"/>
      <c r="BY7" s="124"/>
      <c r="BZ7" s="124"/>
      <c r="CA7" s="124"/>
      <c r="CB7" s="124"/>
      <c r="CC7" s="124"/>
      <c r="CD7" s="123" t="s">
        <v>46</v>
      </c>
      <c r="CE7" s="124"/>
      <c r="CF7" s="124"/>
      <c r="CG7" s="124"/>
      <c r="CH7" s="124"/>
      <c r="CI7" s="124"/>
      <c r="CJ7" s="124"/>
      <c r="CK7" s="124"/>
      <c r="CL7" s="124"/>
    </row>
    <row r="8" spans="1:90" ht="13.7" customHeight="1">
      <c r="A8" s="50" t="s">
        <v>109</v>
      </c>
      <c r="B8" s="41">
        <f>ROUND(IF(Assumptions!$D$28&gt;0,Assumptions!$D$20*(Assumptions!$D$21-(Assumptions!$D$21*Assumptions!$D$22)-Assumptions!$D$23),0),0)</f>
        <v>-300</v>
      </c>
      <c r="C8" s="17"/>
      <c r="D8" s="17"/>
      <c r="E8" s="17"/>
      <c r="F8" s="17"/>
      <c r="G8" s="17"/>
      <c r="H8" s="17"/>
      <c r="I8" s="17"/>
      <c r="J8" s="68" t="s">
        <v>109</v>
      </c>
      <c r="K8" s="41">
        <f>ROUND(IF(Assumptions!$D$28&gt;1,B8*(1+Assumptions!$D$25),0),0)</f>
        <v>-300</v>
      </c>
      <c r="L8" s="38"/>
      <c r="M8" s="38"/>
      <c r="N8" s="38"/>
      <c r="O8" s="38"/>
      <c r="P8" s="38"/>
      <c r="Q8" s="38"/>
      <c r="R8" s="38"/>
      <c r="S8" s="50" t="s">
        <v>109</v>
      </c>
      <c r="T8" s="69">
        <f>ROUND(IF(Assumptions!$D$28&gt;2,K8*(1+Assumptions!$D$25),0),0)</f>
        <v>-300</v>
      </c>
      <c r="U8" s="69"/>
      <c r="V8" s="69"/>
      <c r="W8" s="69"/>
      <c r="X8" s="69"/>
      <c r="Y8" s="69"/>
      <c r="Z8" s="69"/>
      <c r="AA8" s="69"/>
      <c r="AB8" s="50" t="s">
        <v>109</v>
      </c>
      <c r="AC8" s="69">
        <f>ROUND(IF(Assumptions!$D$28&gt;3,T8*(1+Assumptions!$D$25),0),0)</f>
        <v>-300</v>
      </c>
      <c r="AD8" s="69"/>
      <c r="AE8" s="69"/>
      <c r="AF8" s="69"/>
      <c r="AG8" s="69"/>
      <c r="AH8" s="69"/>
      <c r="AI8" s="69"/>
      <c r="AJ8" s="69"/>
      <c r="AK8" s="50" t="s">
        <v>109</v>
      </c>
      <c r="AL8" s="69">
        <f>ROUND(IF(Assumptions!$D$28&gt;4,AC8*(1+Assumptions!$D$25),0),0)</f>
        <v>-300</v>
      </c>
      <c r="AM8" s="69"/>
      <c r="AN8" s="69"/>
      <c r="AO8" s="69"/>
      <c r="AP8" s="69"/>
      <c r="AQ8" s="69"/>
      <c r="AR8" s="69"/>
      <c r="AS8" s="69"/>
      <c r="AT8" s="50" t="s">
        <v>109</v>
      </c>
      <c r="AU8" s="69">
        <f>ROUND(IF(Assumptions!$D$28&gt;5,AL8*(1+Assumptions!$D$25),0),0)</f>
        <v>-300</v>
      </c>
      <c r="AV8" s="69"/>
      <c r="AW8" s="69"/>
      <c r="AX8" s="69"/>
      <c r="AY8" s="69"/>
      <c r="AZ8" s="69"/>
      <c r="BA8" s="69"/>
      <c r="BB8" s="69"/>
      <c r="BC8" s="50" t="s">
        <v>109</v>
      </c>
      <c r="BD8" s="69">
        <f>ROUND(IF(Assumptions!$D$28&gt;6,AU8*(1+Assumptions!$D$25),0),0)</f>
        <v>-300</v>
      </c>
      <c r="BE8" s="69"/>
      <c r="BF8" s="69"/>
      <c r="BG8" s="69"/>
      <c r="BH8" s="69"/>
      <c r="BI8" s="69"/>
      <c r="BJ8" s="69"/>
      <c r="BK8" s="69"/>
      <c r="BL8" s="50" t="s">
        <v>109</v>
      </c>
      <c r="BM8" s="69">
        <f>ROUND(IF(Assumptions!$D$28&gt;7,BD8*(1+Assumptions!$D$25),0),0)</f>
        <v>-300</v>
      </c>
      <c r="BN8" s="69"/>
      <c r="BO8" s="69"/>
      <c r="BP8" s="69"/>
      <c r="BQ8" s="69"/>
      <c r="BR8" s="69"/>
      <c r="BS8" s="69"/>
      <c r="BT8" s="69"/>
      <c r="BU8" s="50" t="s">
        <v>109</v>
      </c>
      <c r="BV8" s="69">
        <f>ROUND(IF(Assumptions!$D$28&gt;8,BM8*(1+Assumptions!$D$25),0),0)</f>
        <v>-300</v>
      </c>
      <c r="BW8" s="69"/>
      <c r="BX8" s="69"/>
      <c r="BY8" s="69"/>
      <c r="BZ8" s="69"/>
      <c r="CA8" s="69"/>
      <c r="CB8" s="69"/>
      <c r="CC8" s="69"/>
      <c r="CD8" s="50" t="s">
        <v>109</v>
      </c>
      <c r="CE8" s="69">
        <f>ROUND(IF(Assumptions!$D$28&gt;9,BV8*(1+Assumptions!$D$25),0),0)</f>
        <v>-300</v>
      </c>
      <c r="CF8" s="69"/>
      <c r="CG8" s="69"/>
      <c r="CH8" s="69"/>
      <c r="CI8" s="69"/>
      <c r="CJ8" s="69"/>
      <c r="CK8" s="69"/>
      <c r="CL8" s="69"/>
    </row>
    <row r="9" spans="1:90" ht="13.7" customHeight="1">
      <c r="A9" s="50" t="s">
        <v>110</v>
      </c>
      <c r="B9" s="41">
        <f>ROUND(IF(Assumptions!$D$28&gt;0,Assumptions!$D$20*(Assumptions!$D$21-(Assumptions!$D$21*Assumptions!$D$22)-Assumptions!$D$23),0),0)</f>
        <v>-300</v>
      </c>
      <c r="C9" s="17"/>
      <c r="D9" s="17"/>
      <c r="E9" s="17"/>
      <c r="F9" s="17"/>
      <c r="G9" s="17"/>
      <c r="H9" s="17"/>
      <c r="I9" s="17"/>
      <c r="J9" s="68" t="s">
        <v>110</v>
      </c>
      <c r="K9" s="41">
        <f>ROUND(IF(Assumptions!$D$28&gt;1,B9*(1+Assumptions!$D$25),0),0)</f>
        <v>-300</v>
      </c>
      <c r="L9" s="38"/>
      <c r="M9" s="38"/>
      <c r="N9" s="38"/>
      <c r="O9" s="38"/>
      <c r="P9" s="38"/>
      <c r="Q9" s="38"/>
      <c r="R9" s="38"/>
      <c r="S9" s="50" t="s">
        <v>110</v>
      </c>
      <c r="T9" s="69">
        <f>ROUND(IF(Assumptions!$D$28&gt;2,K9*(1+Assumptions!$D$25),0),0)</f>
        <v>-300</v>
      </c>
      <c r="U9" s="69"/>
      <c r="V9" s="69"/>
      <c r="W9" s="69"/>
      <c r="X9" s="69"/>
      <c r="Y9" s="69"/>
      <c r="Z9" s="69"/>
      <c r="AA9" s="69"/>
      <c r="AB9" s="50" t="s">
        <v>110</v>
      </c>
      <c r="AC9" s="69">
        <f>ROUND(IF(Assumptions!$D$28&gt;3,T9*(1+Assumptions!$D$25),0),0)</f>
        <v>-300</v>
      </c>
      <c r="AD9" s="69"/>
      <c r="AE9" s="69"/>
      <c r="AF9" s="69"/>
      <c r="AG9" s="69"/>
      <c r="AH9" s="69"/>
      <c r="AI9" s="69"/>
      <c r="AJ9" s="69"/>
      <c r="AK9" s="50" t="s">
        <v>110</v>
      </c>
      <c r="AL9" s="69">
        <f>ROUND(IF(Assumptions!$D$28&gt;4,AC9*(1+Assumptions!$D$25),0),0)</f>
        <v>-300</v>
      </c>
      <c r="AM9" s="69"/>
      <c r="AN9" s="69"/>
      <c r="AO9" s="69"/>
      <c r="AP9" s="69"/>
      <c r="AQ9" s="69"/>
      <c r="AR9" s="69"/>
      <c r="AS9" s="69"/>
      <c r="AT9" s="50" t="s">
        <v>110</v>
      </c>
      <c r="AU9" s="69">
        <f>ROUND(IF(Assumptions!$D$28&gt;5,AL9*(1+Assumptions!$D$25),0),0)</f>
        <v>-300</v>
      </c>
      <c r="AV9" s="69"/>
      <c r="AW9" s="69"/>
      <c r="AX9" s="69"/>
      <c r="AY9" s="69"/>
      <c r="AZ9" s="69"/>
      <c r="BA9" s="69"/>
      <c r="BB9" s="69"/>
      <c r="BC9" s="50" t="s">
        <v>110</v>
      </c>
      <c r="BD9" s="69">
        <f>ROUND(IF(Assumptions!$D$28&gt;6,AU9*(1+Assumptions!$D$25),0),0)</f>
        <v>-300</v>
      </c>
      <c r="BE9" s="69"/>
      <c r="BF9" s="69"/>
      <c r="BG9" s="69"/>
      <c r="BH9" s="69"/>
      <c r="BI9" s="69"/>
      <c r="BJ9" s="69"/>
      <c r="BK9" s="69"/>
      <c r="BL9" s="50" t="s">
        <v>110</v>
      </c>
      <c r="BM9" s="69">
        <f>ROUND(IF(Assumptions!$D$28&gt;7,BD9*(1+Assumptions!$D$25),0),0)</f>
        <v>-300</v>
      </c>
      <c r="BN9" s="69"/>
      <c r="BO9" s="69"/>
      <c r="BP9" s="69"/>
      <c r="BQ9" s="69"/>
      <c r="BR9" s="69"/>
      <c r="BS9" s="69"/>
      <c r="BT9" s="69"/>
      <c r="BU9" s="50" t="s">
        <v>110</v>
      </c>
      <c r="BV9" s="69">
        <f>ROUND(IF(Assumptions!$D$28&gt;8,BM9*(1+Assumptions!$D$25),0),0)</f>
        <v>-300</v>
      </c>
      <c r="BW9" s="69"/>
      <c r="BX9" s="69"/>
      <c r="BY9" s="69"/>
      <c r="BZ9" s="69"/>
      <c r="CA9" s="69"/>
      <c r="CB9" s="69"/>
      <c r="CC9" s="69"/>
      <c r="CD9" s="50" t="s">
        <v>110</v>
      </c>
      <c r="CE9" s="69">
        <f>ROUND(IF(Assumptions!$D$28&gt;9,BV9*(1+Assumptions!$D$25),0),0)</f>
        <v>-300</v>
      </c>
      <c r="CF9" s="69"/>
      <c r="CG9" s="69"/>
      <c r="CH9" s="69"/>
      <c r="CI9" s="69"/>
      <c r="CJ9" s="69"/>
      <c r="CK9" s="69"/>
      <c r="CL9" s="69"/>
    </row>
    <row r="10" spans="1:90" ht="13.7" customHeight="1">
      <c r="A10" s="50" t="s">
        <v>111</v>
      </c>
      <c r="B10" s="41">
        <f>ROUND(IF(Assumptions!$D$28&gt;0,Assumptions!$D$20*(Assumptions!$D$21-(Assumptions!$D$21*Assumptions!$D$22)-Assumptions!$D$23),0),0)</f>
        <v>-300</v>
      </c>
      <c r="C10" s="17"/>
      <c r="D10" s="17"/>
      <c r="E10" s="17"/>
      <c r="F10" s="17"/>
      <c r="G10" s="17"/>
      <c r="H10" s="17"/>
      <c r="I10" s="17"/>
      <c r="J10" s="68" t="s">
        <v>111</v>
      </c>
      <c r="K10" s="41">
        <f>ROUND(IF(Assumptions!$D$28&gt;1,B10*(1+Assumptions!$D$25),0),0)</f>
        <v>-300</v>
      </c>
      <c r="L10" s="38"/>
      <c r="M10" s="38"/>
      <c r="N10" s="38"/>
      <c r="O10" s="38"/>
      <c r="P10" s="38"/>
      <c r="Q10" s="38"/>
      <c r="R10" s="38"/>
      <c r="S10" s="50" t="s">
        <v>111</v>
      </c>
      <c r="T10" s="69">
        <f>ROUND(IF(Assumptions!$D$28&gt;2,K10*(1+Assumptions!$D$25),0),0)</f>
        <v>-300</v>
      </c>
      <c r="U10" s="69"/>
      <c r="V10" s="69"/>
      <c r="W10" s="69"/>
      <c r="X10" s="69"/>
      <c r="Y10" s="69"/>
      <c r="Z10" s="69"/>
      <c r="AA10" s="69"/>
      <c r="AB10" s="50" t="s">
        <v>111</v>
      </c>
      <c r="AC10" s="69">
        <f>ROUND(IF(Assumptions!$D$28&gt;3,T10*(1+Assumptions!$D$25),0),0)</f>
        <v>-300</v>
      </c>
      <c r="AD10" s="69"/>
      <c r="AE10" s="69"/>
      <c r="AF10" s="69"/>
      <c r="AG10" s="69"/>
      <c r="AH10" s="69"/>
      <c r="AI10" s="69"/>
      <c r="AJ10" s="69"/>
      <c r="AK10" s="50" t="s">
        <v>111</v>
      </c>
      <c r="AL10" s="69">
        <f>ROUND(IF(Assumptions!$D$28&gt;4,AC10*(1+Assumptions!$D$25),0),0)</f>
        <v>-300</v>
      </c>
      <c r="AM10" s="69"/>
      <c r="AN10" s="69"/>
      <c r="AO10" s="69"/>
      <c r="AP10" s="69"/>
      <c r="AQ10" s="69"/>
      <c r="AR10" s="69"/>
      <c r="AS10" s="69"/>
      <c r="AT10" s="50" t="s">
        <v>111</v>
      </c>
      <c r="AU10" s="69">
        <f>ROUND(IF(Assumptions!$D$28&gt;5,AL10*(1+Assumptions!$D$25),0),0)</f>
        <v>-300</v>
      </c>
      <c r="AV10" s="69"/>
      <c r="AW10" s="69"/>
      <c r="AX10" s="69"/>
      <c r="AY10" s="69"/>
      <c r="AZ10" s="69"/>
      <c r="BA10" s="69"/>
      <c r="BB10" s="69"/>
      <c r="BC10" s="50" t="s">
        <v>111</v>
      </c>
      <c r="BD10" s="69">
        <f>ROUND(IF(Assumptions!$D$28&gt;6,AU10*(1+Assumptions!$D$25),0),0)</f>
        <v>-300</v>
      </c>
      <c r="BE10" s="69"/>
      <c r="BF10" s="69"/>
      <c r="BG10" s="69"/>
      <c r="BH10" s="69"/>
      <c r="BI10" s="69"/>
      <c r="BJ10" s="69"/>
      <c r="BK10" s="69"/>
      <c r="BL10" s="50" t="s">
        <v>111</v>
      </c>
      <c r="BM10" s="69">
        <f>ROUND(IF(Assumptions!$D$28&gt;7,BD10*(1+Assumptions!$D$25),0),0)</f>
        <v>-300</v>
      </c>
      <c r="BN10" s="69"/>
      <c r="BO10" s="69"/>
      <c r="BP10" s="69"/>
      <c r="BQ10" s="69"/>
      <c r="BR10" s="69"/>
      <c r="BS10" s="69"/>
      <c r="BT10" s="69"/>
      <c r="BU10" s="50" t="s">
        <v>111</v>
      </c>
      <c r="BV10" s="69">
        <f>ROUND(IF(Assumptions!$D$28&gt;8,BM10*(1+Assumptions!$D$25),0),0)</f>
        <v>-300</v>
      </c>
      <c r="BW10" s="69"/>
      <c r="BX10" s="69"/>
      <c r="BY10" s="69"/>
      <c r="BZ10" s="69"/>
      <c r="CA10" s="69"/>
      <c r="CB10" s="69"/>
      <c r="CC10" s="69"/>
      <c r="CD10" s="50" t="s">
        <v>111</v>
      </c>
      <c r="CE10" s="69">
        <f>ROUND(IF(Assumptions!$D$28&gt;9,BV10*(1+Assumptions!$D$25),0),0)</f>
        <v>-300</v>
      </c>
      <c r="CF10" s="69"/>
      <c r="CG10" s="69"/>
      <c r="CH10" s="69"/>
      <c r="CI10" s="69"/>
      <c r="CJ10" s="69"/>
      <c r="CK10" s="69"/>
      <c r="CL10" s="69"/>
    </row>
    <row r="11" spans="1:90" ht="13.7" customHeight="1">
      <c r="A11" s="50" t="s">
        <v>112</v>
      </c>
      <c r="B11" s="41">
        <f>ROUND(IF(Assumptions!$D$28&gt;0,Assumptions!$D$20*(Assumptions!$D$21-(Assumptions!$D$21*Assumptions!$D$22)-Assumptions!$D$23),0),0)</f>
        <v>-300</v>
      </c>
      <c r="C11" s="17"/>
      <c r="D11" s="17"/>
      <c r="E11" s="17"/>
      <c r="F11" s="17"/>
      <c r="G11" s="17"/>
      <c r="H11" s="17"/>
      <c r="I11" s="17"/>
      <c r="J11" s="68" t="s">
        <v>112</v>
      </c>
      <c r="K11" s="41">
        <f>ROUND(IF(Assumptions!$D$28&gt;1,B11*(1+Assumptions!$D$25),0),0)</f>
        <v>-300</v>
      </c>
      <c r="L11" s="38"/>
      <c r="M11" s="38"/>
      <c r="N11" s="38"/>
      <c r="O11" s="38"/>
      <c r="P11" s="38"/>
      <c r="Q11" s="38"/>
      <c r="R11" s="38"/>
      <c r="S11" s="50" t="s">
        <v>112</v>
      </c>
      <c r="T11" s="69">
        <f>ROUND(IF(Assumptions!$D$28&gt;2,K11*(1+Assumptions!$D$25),0),0)</f>
        <v>-300</v>
      </c>
      <c r="U11" s="69"/>
      <c r="V11" s="69"/>
      <c r="W11" s="69"/>
      <c r="X11" s="69"/>
      <c r="Y11" s="69"/>
      <c r="Z11" s="69"/>
      <c r="AA11" s="69"/>
      <c r="AB11" s="50" t="s">
        <v>112</v>
      </c>
      <c r="AC11" s="69">
        <f>ROUND(IF(Assumptions!$D$28&gt;3,T11*(1+Assumptions!$D$25),0),0)</f>
        <v>-300</v>
      </c>
      <c r="AD11" s="69"/>
      <c r="AE11" s="69"/>
      <c r="AF11" s="69"/>
      <c r="AG11" s="69"/>
      <c r="AH11" s="69"/>
      <c r="AI11" s="69"/>
      <c r="AJ11" s="69"/>
      <c r="AK11" s="50" t="s">
        <v>112</v>
      </c>
      <c r="AL11" s="69">
        <f>ROUND(IF(Assumptions!$D$28&gt;4,AC11*(1+Assumptions!$D$25),0),0)</f>
        <v>-300</v>
      </c>
      <c r="AM11" s="69"/>
      <c r="AN11" s="69"/>
      <c r="AO11" s="69"/>
      <c r="AP11" s="69"/>
      <c r="AQ11" s="69"/>
      <c r="AR11" s="69"/>
      <c r="AS11" s="69"/>
      <c r="AT11" s="50" t="s">
        <v>112</v>
      </c>
      <c r="AU11" s="69">
        <f>ROUND(IF(Assumptions!$D$28&gt;5,AL11*(1+Assumptions!$D$25),0),0)</f>
        <v>-300</v>
      </c>
      <c r="AV11" s="69"/>
      <c r="AW11" s="69"/>
      <c r="AX11" s="69"/>
      <c r="AY11" s="69"/>
      <c r="AZ11" s="69"/>
      <c r="BA11" s="69"/>
      <c r="BB11" s="69"/>
      <c r="BC11" s="50" t="s">
        <v>112</v>
      </c>
      <c r="BD11" s="69">
        <f>ROUND(IF(Assumptions!$D$28&gt;6,AU11*(1+Assumptions!$D$25),0),0)</f>
        <v>-300</v>
      </c>
      <c r="BE11" s="69"/>
      <c r="BF11" s="69"/>
      <c r="BG11" s="69"/>
      <c r="BH11" s="69"/>
      <c r="BI11" s="69"/>
      <c r="BJ11" s="69"/>
      <c r="BK11" s="69"/>
      <c r="BL11" s="50" t="s">
        <v>112</v>
      </c>
      <c r="BM11" s="69">
        <f>ROUND(IF(Assumptions!$D$28&gt;7,BD11*(1+Assumptions!$D$25),0),0)</f>
        <v>-300</v>
      </c>
      <c r="BN11" s="69"/>
      <c r="BO11" s="69"/>
      <c r="BP11" s="69"/>
      <c r="BQ11" s="69"/>
      <c r="BR11" s="69"/>
      <c r="BS11" s="69"/>
      <c r="BT11" s="69"/>
      <c r="BU11" s="50" t="s">
        <v>112</v>
      </c>
      <c r="BV11" s="69">
        <f>ROUND(IF(Assumptions!$D$28&gt;8,BM11*(1+Assumptions!$D$25),0),0)</f>
        <v>-300</v>
      </c>
      <c r="BW11" s="69"/>
      <c r="BX11" s="69"/>
      <c r="BY11" s="69"/>
      <c r="BZ11" s="69"/>
      <c r="CA11" s="69"/>
      <c r="CB11" s="69"/>
      <c r="CC11" s="69"/>
      <c r="CD11" s="50" t="s">
        <v>112</v>
      </c>
      <c r="CE11" s="69">
        <f>ROUND(IF(Assumptions!$D$28&gt;9,BV11*(1+Assumptions!$D$25),0),0)</f>
        <v>-300</v>
      </c>
      <c r="CF11" s="69"/>
      <c r="CG11" s="69"/>
      <c r="CH11" s="69"/>
      <c r="CI11" s="69"/>
      <c r="CJ11" s="69"/>
      <c r="CK11" s="69"/>
      <c r="CL11" s="69"/>
    </row>
    <row r="12" spans="1:90" ht="13.7" customHeight="1">
      <c r="A12" s="50" t="s">
        <v>113</v>
      </c>
      <c r="B12" s="41">
        <f>ROUND(IF(Assumptions!$D$28&gt;0,Assumptions!$D$20*(Assumptions!$D$21-(Assumptions!$D$21*Assumptions!$D$22)-Assumptions!$D$23),0),0)</f>
        <v>-300</v>
      </c>
      <c r="C12" s="17"/>
      <c r="D12" s="17"/>
      <c r="E12" s="17"/>
      <c r="F12" s="17"/>
      <c r="G12" s="17"/>
      <c r="H12" s="17"/>
      <c r="I12" s="17"/>
      <c r="J12" s="68" t="s">
        <v>113</v>
      </c>
      <c r="K12" s="41">
        <f>ROUND(IF(Assumptions!$D$28&gt;1,B12*(1+Assumptions!$D$25),0),0)</f>
        <v>-300</v>
      </c>
      <c r="L12" s="38"/>
      <c r="M12" s="38"/>
      <c r="N12" s="38"/>
      <c r="O12" s="38"/>
      <c r="P12" s="38"/>
      <c r="Q12" s="38"/>
      <c r="R12" s="38"/>
      <c r="S12" s="50" t="s">
        <v>113</v>
      </c>
      <c r="T12" s="69">
        <f>ROUND(IF(Assumptions!$D$28&gt;2,K12*(1+Assumptions!$D$25),0),0)</f>
        <v>-300</v>
      </c>
      <c r="U12" s="69"/>
      <c r="V12" s="69"/>
      <c r="W12" s="69"/>
      <c r="X12" s="69"/>
      <c r="Y12" s="69"/>
      <c r="Z12" s="69"/>
      <c r="AA12" s="69"/>
      <c r="AB12" s="50" t="s">
        <v>113</v>
      </c>
      <c r="AC12" s="69">
        <f>ROUND(IF(Assumptions!$D$28&gt;3,T12*(1+Assumptions!$D$25),0),0)</f>
        <v>-300</v>
      </c>
      <c r="AD12" s="69"/>
      <c r="AE12" s="69"/>
      <c r="AF12" s="69"/>
      <c r="AG12" s="69"/>
      <c r="AH12" s="69"/>
      <c r="AI12" s="69"/>
      <c r="AJ12" s="69"/>
      <c r="AK12" s="50" t="s">
        <v>113</v>
      </c>
      <c r="AL12" s="69">
        <f>ROUND(IF(Assumptions!$D$28&gt;4,AC12*(1+Assumptions!$D$25),0),0)</f>
        <v>-300</v>
      </c>
      <c r="AM12" s="69"/>
      <c r="AN12" s="69"/>
      <c r="AO12" s="69"/>
      <c r="AP12" s="69"/>
      <c r="AQ12" s="69"/>
      <c r="AR12" s="69"/>
      <c r="AS12" s="69"/>
      <c r="AT12" s="50" t="s">
        <v>113</v>
      </c>
      <c r="AU12" s="69">
        <f>ROUND(IF(Assumptions!$D$28&gt;5,AL12*(1+Assumptions!$D$25),0),0)</f>
        <v>-300</v>
      </c>
      <c r="AV12" s="69"/>
      <c r="AW12" s="69"/>
      <c r="AX12" s="69"/>
      <c r="AY12" s="69"/>
      <c r="AZ12" s="69"/>
      <c r="BA12" s="69"/>
      <c r="BB12" s="69"/>
      <c r="BC12" s="50" t="s">
        <v>113</v>
      </c>
      <c r="BD12" s="69">
        <f>ROUND(IF(Assumptions!$D$28&gt;6,AU12*(1+Assumptions!$D$25),0),0)</f>
        <v>-300</v>
      </c>
      <c r="BE12" s="69"/>
      <c r="BF12" s="69"/>
      <c r="BG12" s="69"/>
      <c r="BH12" s="69"/>
      <c r="BI12" s="69"/>
      <c r="BJ12" s="69"/>
      <c r="BK12" s="69"/>
      <c r="BL12" s="50" t="s">
        <v>113</v>
      </c>
      <c r="BM12" s="69">
        <f>ROUND(IF(Assumptions!$D$28&gt;7,BD12*(1+Assumptions!$D$25),0),0)</f>
        <v>-300</v>
      </c>
      <c r="BN12" s="69"/>
      <c r="BO12" s="69"/>
      <c r="BP12" s="69"/>
      <c r="BQ12" s="69"/>
      <c r="BR12" s="69"/>
      <c r="BS12" s="69"/>
      <c r="BT12" s="69"/>
      <c r="BU12" s="50" t="s">
        <v>113</v>
      </c>
      <c r="BV12" s="69">
        <f>ROUND(IF(Assumptions!$D$28&gt;8,BM12*(1+Assumptions!$D$25),0),0)</f>
        <v>-300</v>
      </c>
      <c r="BW12" s="69"/>
      <c r="BX12" s="69"/>
      <c r="BY12" s="69"/>
      <c r="BZ12" s="69"/>
      <c r="CA12" s="69"/>
      <c r="CB12" s="69"/>
      <c r="CC12" s="69"/>
      <c r="CD12" s="50" t="s">
        <v>113</v>
      </c>
      <c r="CE12" s="69">
        <f>ROUND(IF(Assumptions!$D$28&gt;9,BV12*(1+Assumptions!$D$25),0),0)</f>
        <v>-300</v>
      </c>
      <c r="CF12" s="69"/>
      <c r="CG12" s="69"/>
      <c r="CH12" s="69"/>
      <c r="CI12" s="69"/>
      <c r="CJ12" s="69"/>
      <c r="CK12" s="69"/>
      <c r="CL12" s="69"/>
    </row>
    <row r="13" spans="1:90" ht="13.7" customHeight="1">
      <c r="A13" s="50" t="s">
        <v>114</v>
      </c>
      <c r="B13" s="41">
        <f>ROUND(IF(Assumptions!$D$28&gt;0,Assumptions!$D$20*(Assumptions!$D$21-(Assumptions!$D$21*Assumptions!$D$22)-Assumptions!$D$23),0),0)</f>
        <v>-300</v>
      </c>
      <c r="C13" s="17"/>
      <c r="D13" s="17"/>
      <c r="E13" s="17"/>
      <c r="F13" s="17"/>
      <c r="G13" s="17"/>
      <c r="H13" s="17"/>
      <c r="I13" s="17"/>
      <c r="J13" s="68" t="s">
        <v>114</v>
      </c>
      <c r="K13" s="41">
        <f>ROUND(IF(Assumptions!$D$28&gt;1,B13*(1+Assumptions!$D$25),0),0)</f>
        <v>-300</v>
      </c>
      <c r="L13" s="38"/>
      <c r="M13" s="38"/>
      <c r="N13" s="38"/>
      <c r="O13" s="38"/>
      <c r="P13" s="38"/>
      <c r="Q13" s="38"/>
      <c r="R13" s="38"/>
      <c r="S13" s="50" t="s">
        <v>114</v>
      </c>
      <c r="T13" s="69">
        <f>ROUND(IF(Assumptions!$D$28&gt;2,K13*(1+Assumptions!$D$25),0),0)</f>
        <v>-300</v>
      </c>
      <c r="U13" s="69"/>
      <c r="V13" s="69"/>
      <c r="W13" s="69"/>
      <c r="X13" s="69"/>
      <c r="Y13" s="69"/>
      <c r="Z13" s="69"/>
      <c r="AA13" s="69"/>
      <c r="AB13" s="50" t="s">
        <v>114</v>
      </c>
      <c r="AC13" s="69">
        <f>ROUND(IF(Assumptions!$D$28&gt;3,T13*(1+Assumptions!$D$25),0),0)</f>
        <v>-300</v>
      </c>
      <c r="AD13" s="69"/>
      <c r="AE13" s="69"/>
      <c r="AF13" s="69"/>
      <c r="AG13" s="69"/>
      <c r="AH13" s="69"/>
      <c r="AI13" s="69"/>
      <c r="AJ13" s="69"/>
      <c r="AK13" s="50" t="s">
        <v>114</v>
      </c>
      <c r="AL13" s="69">
        <f>ROUND(IF(Assumptions!$D$28&gt;4,AC13*(1+Assumptions!$D$25),0),0)</f>
        <v>-300</v>
      </c>
      <c r="AM13" s="69"/>
      <c r="AN13" s="69"/>
      <c r="AO13" s="69"/>
      <c r="AP13" s="69"/>
      <c r="AQ13" s="69"/>
      <c r="AR13" s="69"/>
      <c r="AS13" s="69"/>
      <c r="AT13" s="50" t="s">
        <v>114</v>
      </c>
      <c r="AU13" s="69">
        <f>ROUND(IF(Assumptions!$D$28&gt;5,AL13*(1+Assumptions!$D$25),0),0)</f>
        <v>-300</v>
      </c>
      <c r="AV13" s="69"/>
      <c r="AW13" s="69"/>
      <c r="AX13" s="69"/>
      <c r="AY13" s="69"/>
      <c r="AZ13" s="69"/>
      <c r="BA13" s="69"/>
      <c r="BB13" s="69"/>
      <c r="BC13" s="50" t="s">
        <v>114</v>
      </c>
      <c r="BD13" s="69">
        <f>ROUND(IF(Assumptions!$D$28&gt;6,AU13*(1+Assumptions!$D$25),0),0)</f>
        <v>-300</v>
      </c>
      <c r="BE13" s="69"/>
      <c r="BF13" s="69"/>
      <c r="BG13" s="69"/>
      <c r="BH13" s="69"/>
      <c r="BI13" s="69"/>
      <c r="BJ13" s="69"/>
      <c r="BK13" s="69"/>
      <c r="BL13" s="50" t="s">
        <v>114</v>
      </c>
      <c r="BM13" s="69">
        <f>ROUND(IF(Assumptions!$D$28&gt;7,BD13*(1+Assumptions!$D$25),0),0)</f>
        <v>-300</v>
      </c>
      <c r="BN13" s="69"/>
      <c r="BO13" s="69"/>
      <c r="BP13" s="69"/>
      <c r="BQ13" s="69"/>
      <c r="BR13" s="69"/>
      <c r="BS13" s="69"/>
      <c r="BT13" s="69"/>
      <c r="BU13" s="50" t="s">
        <v>114</v>
      </c>
      <c r="BV13" s="69">
        <f>ROUND(IF(Assumptions!$D$28&gt;8,BM13*(1+Assumptions!$D$25),0),0)</f>
        <v>-300</v>
      </c>
      <c r="BW13" s="69"/>
      <c r="BX13" s="69"/>
      <c r="BY13" s="69"/>
      <c r="BZ13" s="69"/>
      <c r="CA13" s="69"/>
      <c r="CB13" s="69"/>
      <c r="CC13" s="69"/>
      <c r="CD13" s="50" t="s">
        <v>114</v>
      </c>
      <c r="CE13" s="69">
        <f>ROUND(IF(Assumptions!$D$28&gt;9,BV13*(1+Assumptions!$D$25),0),0)</f>
        <v>-300</v>
      </c>
      <c r="CF13" s="69"/>
      <c r="CG13" s="69"/>
      <c r="CH13" s="69"/>
      <c r="CI13" s="69"/>
      <c r="CJ13" s="69"/>
      <c r="CK13" s="69"/>
      <c r="CL13" s="69"/>
    </row>
    <row r="14" spans="1:90" ht="13.7" customHeight="1">
      <c r="A14" s="50" t="s">
        <v>115</v>
      </c>
      <c r="B14" s="41">
        <f>ROUND(IF(Assumptions!$D$28&gt;0,Assumptions!$D$20*(Assumptions!$D$21-(Assumptions!$D$21*Assumptions!$D$22)-Assumptions!$D$23),0),0)</f>
        <v>-300</v>
      </c>
      <c r="C14" s="17"/>
      <c r="D14" s="17"/>
      <c r="E14" s="17"/>
      <c r="F14" s="17"/>
      <c r="G14" s="17"/>
      <c r="H14" s="17"/>
      <c r="I14" s="17"/>
      <c r="J14" s="68" t="s">
        <v>115</v>
      </c>
      <c r="K14" s="41">
        <f>ROUND(IF(Assumptions!$D$28&gt;1,B14*(1+Assumptions!$D$25),0),0)</f>
        <v>-300</v>
      </c>
      <c r="L14" s="38"/>
      <c r="M14" s="38"/>
      <c r="N14" s="38"/>
      <c r="O14" s="38"/>
      <c r="P14" s="38"/>
      <c r="Q14" s="38"/>
      <c r="R14" s="38"/>
      <c r="S14" s="50" t="s">
        <v>115</v>
      </c>
      <c r="T14" s="69">
        <f>ROUND(IF(Assumptions!$D$28&gt;2,K14*(1+Assumptions!$D$25),0),0)</f>
        <v>-300</v>
      </c>
      <c r="U14" s="69"/>
      <c r="V14" s="69"/>
      <c r="W14" s="69"/>
      <c r="X14" s="69"/>
      <c r="Y14" s="69"/>
      <c r="Z14" s="69"/>
      <c r="AA14" s="69"/>
      <c r="AB14" s="50" t="s">
        <v>115</v>
      </c>
      <c r="AC14" s="69">
        <f>ROUND(IF(Assumptions!$D$28&gt;3,T14*(1+Assumptions!$D$25),0),0)</f>
        <v>-300</v>
      </c>
      <c r="AD14" s="69"/>
      <c r="AE14" s="69"/>
      <c r="AF14" s="69"/>
      <c r="AG14" s="69"/>
      <c r="AH14" s="69"/>
      <c r="AI14" s="69"/>
      <c r="AJ14" s="69"/>
      <c r="AK14" s="50" t="s">
        <v>115</v>
      </c>
      <c r="AL14" s="69">
        <f>ROUND(IF(Assumptions!$D$28&gt;4,AC14*(1+Assumptions!$D$25),0),0)</f>
        <v>-300</v>
      </c>
      <c r="AM14" s="69"/>
      <c r="AN14" s="69"/>
      <c r="AO14" s="69"/>
      <c r="AP14" s="69"/>
      <c r="AQ14" s="69"/>
      <c r="AR14" s="69"/>
      <c r="AS14" s="69"/>
      <c r="AT14" s="50" t="s">
        <v>115</v>
      </c>
      <c r="AU14" s="69">
        <f>ROUND(IF(Assumptions!$D$28&gt;5,AL14*(1+Assumptions!$D$25),0),0)</f>
        <v>-300</v>
      </c>
      <c r="AV14" s="69"/>
      <c r="AW14" s="69"/>
      <c r="AX14" s="69"/>
      <c r="AY14" s="69"/>
      <c r="AZ14" s="69"/>
      <c r="BA14" s="69"/>
      <c r="BB14" s="69"/>
      <c r="BC14" s="50" t="s">
        <v>115</v>
      </c>
      <c r="BD14" s="69">
        <f>ROUND(IF(Assumptions!$D$28&gt;6,AU14*(1+Assumptions!$D$25),0),0)</f>
        <v>-300</v>
      </c>
      <c r="BE14" s="69"/>
      <c r="BF14" s="69"/>
      <c r="BG14" s="69"/>
      <c r="BH14" s="69"/>
      <c r="BI14" s="69"/>
      <c r="BJ14" s="69"/>
      <c r="BK14" s="69"/>
      <c r="BL14" s="50" t="s">
        <v>115</v>
      </c>
      <c r="BM14" s="69">
        <f>ROUND(IF(Assumptions!$D$28&gt;7,BD14*(1+Assumptions!$D$25),0),0)</f>
        <v>-300</v>
      </c>
      <c r="BN14" s="69"/>
      <c r="BO14" s="69"/>
      <c r="BP14" s="69"/>
      <c r="BQ14" s="69"/>
      <c r="BR14" s="69"/>
      <c r="BS14" s="69"/>
      <c r="BT14" s="69"/>
      <c r="BU14" s="50" t="s">
        <v>115</v>
      </c>
      <c r="BV14" s="69">
        <f>ROUND(IF(Assumptions!$D$28&gt;8,BM14*(1+Assumptions!$D$25),0),0)</f>
        <v>-300</v>
      </c>
      <c r="BW14" s="69"/>
      <c r="BX14" s="69"/>
      <c r="BY14" s="69"/>
      <c r="BZ14" s="69"/>
      <c r="CA14" s="69"/>
      <c r="CB14" s="69"/>
      <c r="CC14" s="69"/>
      <c r="CD14" s="50" t="s">
        <v>115</v>
      </c>
      <c r="CE14" s="69">
        <f>ROUND(IF(Assumptions!$D$28&gt;9,BV14*(1+Assumptions!$D$25),0),0)</f>
        <v>-300</v>
      </c>
      <c r="CF14" s="69"/>
      <c r="CG14" s="69"/>
      <c r="CH14" s="69"/>
      <c r="CI14" s="69"/>
      <c r="CJ14" s="69"/>
      <c r="CK14" s="69"/>
      <c r="CL14" s="69"/>
    </row>
    <row r="15" spans="1:90" ht="13.7" customHeight="1">
      <c r="A15" s="50" t="s">
        <v>116</v>
      </c>
      <c r="B15" s="41">
        <f>ROUND(IF(Assumptions!$D$28&gt;0,Assumptions!$D$20*(Assumptions!$D$21-(Assumptions!$D$21*Assumptions!$D$22)-Assumptions!$D$23),0),0)</f>
        <v>-300</v>
      </c>
      <c r="C15" s="17"/>
      <c r="D15" s="17"/>
      <c r="E15" s="17"/>
      <c r="F15" s="17"/>
      <c r="G15" s="17"/>
      <c r="H15" s="17"/>
      <c r="I15" s="17"/>
      <c r="J15" s="68" t="s">
        <v>116</v>
      </c>
      <c r="K15" s="41">
        <f>ROUND(IF(Assumptions!$D$28&gt;1,B15*(1+Assumptions!$D$25),0),0)</f>
        <v>-300</v>
      </c>
      <c r="L15" s="38"/>
      <c r="M15" s="38"/>
      <c r="N15" s="38"/>
      <c r="O15" s="38"/>
      <c r="P15" s="38"/>
      <c r="Q15" s="38"/>
      <c r="R15" s="38"/>
      <c r="S15" s="50" t="s">
        <v>116</v>
      </c>
      <c r="T15" s="69">
        <f>ROUND(IF(Assumptions!$D$28&gt;2,K15*(1+Assumptions!$D$25),0),0)</f>
        <v>-300</v>
      </c>
      <c r="U15" s="69"/>
      <c r="V15" s="69"/>
      <c r="W15" s="69"/>
      <c r="X15" s="69"/>
      <c r="Y15" s="69"/>
      <c r="Z15" s="69"/>
      <c r="AA15" s="69"/>
      <c r="AB15" s="50" t="s">
        <v>116</v>
      </c>
      <c r="AC15" s="69">
        <f>ROUND(IF(Assumptions!$D$28&gt;3,T15*(1+Assumptions!$D$25),0),0)</f>
        <v>-300</v>
      </c>
      <c r="AD15" s="69"/>
      <c r="AE15" s="69"/>
      <c r="AF15" s="69"/>
      <c r="AG15" s="69"/>
      <c r="AH15" s="69"/>
      <c r="AI15" s="69"/>
      <c r="AJ15" s="69"/>
      <c r="AK15" s="50" t="s">
        <v>116</v>
      </c>
      <c r="AL15" s="69">
        <f>ROUND(IF(Assumptions!$D$28&gt;4,AC15*(1+Assumptions!$D$25),0),0)</f>
        <v>-300</v>
      </c>
      <c r="AM15" s="69"/>
      <c r="AN15" s="69"/>
      <c r="AO15" s="69"/>
      <c r="AP15" s="69"/>
      <c r="AQ15" s="69"/>
      <c r="AR15" s="69"/>
      <c r="AS15" s="69"/>
      <c r="AT15" s="50" t="s">
        <v>116</v>
      </c>
      <c r="AU15" s="69">
        <f>ROUND(IF(Assumptions!$D$28&gt;5,AL15*(1+Assumptions!$D$25),0),0)</f>
        <v>-300</v>
      </c>
      <c r="AV15" s="69"/>
      <c r="AW15" s="69"/>
      <c r="AX15" s="69"/>
      <c r="AY15" s="69"/>
      <c r="AZ15" s="69"/>
      <c r="BA15" s="69"/>
      <c r="BB15" s="69"/>
      <c r="BC15" s="50" t="s">
        <v>116</v>
      </c>
      <c r="BD15" s="69">
        <f>ROUND(IF(Assumptions!$D$28&gt;6,AU15*(1+Assumptions!$D$25),0),0)</f>
        <v>-300</v>
      </c>
      <c r="BE15" s="69"/>
      <c r="BF15" s="69"/>
      <c r="BG15" s="69"/>
      <c r="BH15" s="69"/>
      <c r="BI15" s="69"/>
      <c r="BJ15" s="69"/>
      <c r="BK15" s="69"/>
      <c r="BL15" s="50" t="s">
        <v>116</v>
      </c>
      <c r="BM15" s="69">
        <f>ROUND(IF(Assumptions!$D$28&gt;7,BD15*(1+Assumptions!$D$25),0),0)</f>
        <v>-300</v>
      </c>
      <c r="BN15" s="69"/>
      <c r="BO15" s="69"/>
      <c r="BP15" s="69"/>
      <c r="BQ15" s="69"/>
      <c r="BR15" s="69"/>
      <c r="BS15" s="69"/>
      <c r="BT15" s="69"/>
      <c r="BU15" s="50" t="s">
        <v>116</v>
      </c>
      <c r="BV15" s="69">
        <f>ROUND(IF(Assumptions!$D$28&gt;8,BM15*(1+Assumptions!$D$25),0),0)</f>
        <v>-300</v>
      </c>
      <c r="BW15" s="69"/>
      <c r="BX15" s="69"/>
      <c r="BY15" s="69"/>
      <c r="BZ15" s="69"/>
      <c r="CA15" s="69"/>
      <c r="CB15" s="69"/>
      <c r="CC15" s="69"/>
      <c r="CD15" s="50" t="s">
        <v>116</v>
      </c>
      <c r="CE15" s="69">
        <f>ROUND(IF(Assumptions!$D$28&gt;9,BV15*(1+Assumptions!$D$25),0),0)</f>
        <v>-300</v>
      </c>
      <c r="CF15" s="69"/>
      <c r="CG15" s="69"/>
      <c r="CH15" s="69"/>
      <c r="CI15" s="69"/>
      <c r="CJ15" s="69"/>
      <c r="CK15" s="69"/>
      <c r="CL15" s="69"/>
    </row>
    <row r="16" spans="1:90" ht="13.7" customHeight="1">
      <c r="A16" s="50" t="s">
        <v>117</v>
      </c>
      <c r="B16" s="41">
        <f>ROUND(IF(Assumptions!$D$28&gt;0,Assumptions!$D$20*(Assumptions!$D$21-(Assumptions!$D$21*Assumptions!$D$22)-Assumptions!$D$23),0),0)</f>
        <v>-300</v>
      </c>
      <c r="C16" s="17"/>
      <c r="D16" s="17"/>
      <c r="E16" s="17"/>
      <c r="F16" s="17"/>
      <c r="G16" s="17"/>
      <c r="H16" s="17"/>
      <c r="I16" s="17"/>
      <c r="J16" s="68" t="s">
        <v>117</v>
      </c>
      <c r="K16" s="41">
        <f>ROUND(IF(Assumptions!$D$28&gt;1,B16*(1+Assumptions!$D$25),0),0)</f>
        <v>-300</v>
      </c>
      <c r="L16" s="38"/>
      <c r="M16" s="38"/>
      <c r="N16" s="38"/>
      <c r="O16" s="38"/>
      <c r="P16" s="38"/>
      <c r="Q16" s="38"/>
      <c r="R16" s="38"/>
      <c r="S16" s="50" t="s">
        <v>117</v>
      </c>
      <c r="T16" s="69">
        <f>ROUND(IF(Assumptions!$D$28&gt;2,K16*(1+Assumptions!$D$25),0),0)</f>
        <v>-300</v>
      </c>
      <c r="U16" s="69"/>
      <c r="V16" s="69"/>
      <c r="W16" s="69"/>
      <c r="X16" s="69"/>
      <c r="Y16" s="69"/>
      <c r="Z16" s="69"/>
      <c r="AA16" s="69"/>
      <c r="AB16" s="50" t="s">
        <v>117</v>
      </c>
      <c r="AC16" s="69">
        <f>ROUND(IF(Assumptions!$D$28&gt;3,T16*(1+Assumptions!$D$25),0),0)</f>
        <v>-300</v>
      </c>
      <c r="AD16" s="69"/>
      <c r="AE16" s="69"/>
      <c r="AF16" s="69"/>
      <c r="AG16" s="69"/>
      <c r="AH16" s="69"/>
      <c r="AI16" s="69"/>
      <c r="AJ16" s="69"/>
      <c r="AK16" s="50" t="s">
        <v>117</v>
      </c>
      <c r="AL16" s="69">
        <f>ROUND(IF(Assumptions!$D$28&gt;4,AC16*(1+Assumptions!$D$25),0),0)</f>
        <v>-300</v>
      </c>
      <c r="AM16" s="69"/>
      <c r="AN16" s="69"/>
      <c r="AO16" s="69"/>
      <c r="AP16" s="69"/>
      <c r="AQ16" s="69"/>
      <c r="AR16" s="69"/>
      <c r="AS16" s="69"/>
      <c r="AT16" s="50" t="s">
        <v>117</v>
      </c>
      <c r="AU16" s="69">
        <f>ROUND(IF(Assumptions!$D$28&gt;5,AL16*(1+Assumptions!$D$25),0),0)</f>
        <v>-300</v>
      </c>
      <c r="AV16" s="69"/>
      <c r="AW16" s="69"/>
      <c r="AX16" s="69"/>
      <c r="AY16" s="69"/>
      <c r="AZ16" s="69"/>
      <c r="BA16" s="69"/>
      <c r="BB16" s="69"/>
      <c r="BC16" s="50" t="s">
        <v>117</v>
      </c>
      <c r="BD16" s="69">
        <f>ROUND(IF(Assumptions!$D$28&gt;6,AU16*(1+Assumptions!$D$25),0),0)</f>
        <v>-300</v>
      </c>
      <c r="BE16" s="69"/>
      <c r="BF16" s="69"/>
      <c r="BG16" s="69"/>
      <c r="BH16" s="69"/>
      <c r="BI16" s="69"/>
      <c r="BJ16" s="69"/>
      <c r="BK16" s="69"/>
      <c r="BL16" s="50" t="s">
        <v>117</v>
      </c>
      <c r="BM16" s="69">
        <f>ROUND(IF(Assumptions!$D$28&gt;7,BD16*(1+Assumptions!$D$25),0),0)</f>
        <v>-300</v>
      </c>
      <c r="BN16" s="69"/>
      <c r="BO16" s="69"/>
      <c r="BP16" s="69"/>
      <c r="BQ16" s="69"/>
      <c r="BR16" s="69"/>
      <c r="BS16" s="69"/>
      <c r="BT16" s="69"/>
      <c r="BU16" s="50" t="s">
        <v>117</v>
      </c>
      <c r="BV16" s="69">
        <f>ROUND(IF(Assumptions!$D$28&gt;8,BM16*(1+Assumptions!$D$25),0),0)</f>
        <v>-300</v>
      </c>
      <c r="BW16" s="69"/>
      <c r="BX16" s="69"/>
      <c r="BY16" s="69"/>
      <c r="BZ16" s="69"/>
      <c r="CA16" s="69"/>
      <c r="CB16" s="69"/>
      <c r="CC16" s="69"/>
      <c r="CD16" s="50" t="s">
        <v>117</v>
      </c>
      <c r="CE16" s="69">
        <f>ROUND(IF(Assumptions!$D$28&gt;9,BV16*(1+Assumptions!$D$25),0),0)</f>
        <v>-300</v>
      </c>
      <c r="CF16" s="69"/>
      <c r="CG16" s="69"/>
      <c r="CH16" s="69"/>
      <c r="CI16" s="69"/>
      <c r="CJ16" s="69"/>
      <c r="CK16" s="69"/>
      <c r="CL16" s="69"/>
    </row>
    <row r="17" spans="1:90" ht="13.7" customHeight="1">
      <c r="A17" s="50" t="s">
        <v>118</v>
      </c>
      <c r="B17" s="41">
        <f>ROUND(IF(Assumptions!$D$28&gt;0,Assumptions!$D$20*(Assumptions!$D$21-(Assumptions!$D$21*Assumptions!$D$22)-Assumptions!$D$23),0),0)</f>
        <v>-300</v>
      </c>
      <c r="C17" s="17"/>
      <c r="D17" s="17"/>
      <c r="E17" s="17"/>
      <c r="F17" s="17"/>
      <c r="G17" s="17"/>
      <c r="H17" s="17"/>
      <c r="I17" s="17"/>
      <c r="J17" s="68" t="s">
        <v>118</v>
      </c>
      <c r="K17" s="41">
        <f>ROUND(IF(Assumptions!$D$28&gt;1,B17*(1+Assumptions!$D$25),0),0)</f>
        <v>-300</v>
      </c>
      <c r="L17" s="38"/>
      <c r="M17" s="38"/>
      <c r="N17" s="38"/>
      <c r="O17" s="38"/>
      <c r="P17" s="38"/>
      <c r="Q17" s="38"/>
      <c r="R17" s="38"/>
      <c r="S17" s="50" t="s">
        <v>118</v>
      </c>
      <c r="T17" s="69">
        <f>ROUND(IF(Assumptions!$D$28&gt;2,K17*(1+Assumptions!$D$25),0),0)</f>
        <v>-300</v>
      </c>
      <c r="U17" s="69"/>
      <c r="V17" s="69"/>
      <c r="W17" s="69"/>
      <c r="X17" s="69"/>
      <c r="Y17" s="69"/>
      <c r="Z17" s="69"/>
      <c r="AA17" s="69"/>
      <c r="AB17" s="50" t="s">
        <v>118</v>
      </c>
      <c r="AC17" s="69">
        <f>ROUND(IF(Assumptions!$D$28&gt;3,T17*(1+Assumptions!$D$25),0),0)</f>
        <v>-300</v>
      </c>
      <c r="AD17" s="69"/>
      <c r="AE17" s="69"/>
      <c r="AF17" s="69"/>
      <c r="AG17" s="69"/>
      <c r="AH17" s="69"/>
      <c r="AI17" s="69"/>
      <c r="AJ17" s="69"/>
      <c r="AK17" s="50" t="s">
        <v>118</v>
      </c>
      <c r="AL17" s="69">
        <f>ROUND(IF(Assumptions!$D$28&gt;4,AC17*(1+Assumptions!$D$25),0),0)</f>
        <v>-300</v>
      </c>
      <c r="AM17" s="69"/>
      <c r="AN17" s="69"/>
      <c r="AO17" s="69"/>
      <c r="AP17" s="69"/>
      <c r="AQ17" s="69"/>
      <c r="AR17" s="69"/>
      <c r="AS17" s="69"/>
      <c r="AT17" s="50" t="s">
        <v>118</v>
      </c>
      <c r="AU17" s="69">
        <f>ROUND(IF(Assumptions!$D$28&gt;5,AL17*(1+Assumptions!$D$25),0),0)</f>
        <v>-300</v>
      </c>
      <c r="AV17" s="69"/>
      <c r="AW17" s="69"/>
      <c r="AX17" s="69"/>
      <c r="AY17" s="69"/>
      <c r="AZ17" s="69"/>
      <c r="BA17" s="69"/>
      <c r="BB17" s="69"/>
      <c r="BC17" s="50" t="s">
        <v>118</v>
      </c>
      <c r="BD17" s="69">
        <f>ROUND(IF(Assumptions!$D$28&gt;6,AU17*(1+Assumptions!$D$25),0),0)</f>
        <v>-300</v>
      </c>
      <c r="BE17" s="69"/>
      <c r="BF17" s="69"/>
      <c r="BG17" s="69"/>
      <c r="BH17" s="69"/>
      <c r="BI17" s="69"/>
      <c r="BJ17" s="69"/>
      <c r="BK17" s="69"/>
      <c r="BL17" s="50" t="s">
        <v>118</v>
      </c>
      <c r="BM17" s="69">
        <f>ROUND(IF(Assumptions!$D$28&gt;7,BD17*(1+Assumptions!$D$25),0),0)</f>
        <v>-300</v>
      </c>
      <c r="BN17" s="69"/>
      <c r="BO17" s="69"/>
      <c r="BP17" s="69"/>
      <c r="BQ17" s="69"/>
      <c r="BR17" s="69"/>
      <c r="BS17" s="69"/>
      <c r="BT17" s="69"/>
      <c r="BU17" s="50" t="s">
        <v>118</v>
      </c>
      <c r="BV17" s="69">
        <f>ROUND(IF(Assumptions!$D$28&gt;8,BM17*(1+Assumptions!$D$25),0),0)</f>
        <v>-300</v>
      </c>
      <c r="BW17" s="69"/>
      <c r="BX17" s="69"/>
      <c r="BY17" s="69"/>
      <c r="BZ17" s="69"/>
      <c r="CA17" s="69"/>
      <c r="CB17" s="69"/>
      <c r="CC17" s="69"/>
      <c r="CD17" s="50" t="s">
        <v>118</v>
      </c>
      <c r="CE17" s="69">
        <f>ROUND(IF(Assumptions!$D$28&gt;9,BV17*(1+Assumptions!$D$25),0),0)</f>
        <v>-300</v>
      </c>
      <c r="CF17" s="69"/>
      <c r="CG17" s="69"/>
      <c r="CH17" s="69"/>
      <c r="CI17" s="69"/>
      <c r="CJ17" s="69"/>
      <c r="CK17" s="69"/>
      <c r="CL17" s="69"/>
    </row>
    <row r="18" spans="1:90" ht="13.7" customHeight="1">
      <c r="A18" s="50" t="s">
        <v>119</v>
      </c>
      <c r="B18" s="41">
        <f>ROUND(IF(Assumptions!$D$28&gt;0,Assumptions!$D$20*(Assumptions!$D$21-(Assumptions!$D$21*Assumptions!$D$22)-Assumptions!$D$23),0),0)</f>
        <v>-300</v>
      </c>
      <c r="C18" s="17"/>
      <c r="D18" s="17"/>
      <c r="E18" s="17"/>
      <c r="F18" s="17"/>
      <c r="G18" s="17"/>
      <c r="H18" s="17"/>
      <c r="I18" s="17"/>
      <c r="J18" s="68" t="s">
        <v>119</v>
      </c>
      <c r="K18" s="41">
        <f>ROUND(IF(Assumptions!$D$28&gt;1,B18*(1+Assumptions!$D$25),0),0)</f>
        <v>-300</v>
      </c>
      <c r="L18" s="38"/>
      <c r="M18" s="38"/>
      <c r="N18" s="38"/>
      <c r="O18" s="38"/>
      <c r="P18" s="38"/>
      <c r="Q18" s="38"/>
      <c r="R18" s="38"/>
      <c r="S18" s="50" t="s">
        <v>119</v>
      </c>
      <c r="T18" s="69">
        <f>ROUND(IF(Assumptions!$D$28&gt;2,K18*(1+Assumptions!$D$25),0),0)</f>
        <v>-300</v>
      </c>
      <c r="U18" s="69"/>
      <c r="V18" s="69"/>
      <c r="W18" s="69"/>
      <c r="X18" s="69"/>
      <c r="Y18" s="69"/>
      <c r="Z18" s="69"/>
      <c r="AA18" s="69"/>
      <c r="AB18" s="50" t="s">
        <v>119</v>
      </c>
      <c r="AC18" s="69">
        <f>ROUND(IF(Assumptions!$D$28&gt;3,T18*(1+Assumptions!$D$25),0),0)</f>
        <v>-300</v>
      </c>
      <c r="AD18" s="69"/>
      <c r="AE18" s="69"/>
      <c r="AF18" s="69"/>
      <c r="AG18" s="69"/>
      <c r="AH18" s="69"/>
      <c r="AI18" s="69"/>
      <c r="AJ18" s="69"/>
      <c r="AK18" s="50" t="s">
        <v>119</v>
      </c>
      <c r="AL18" s="69">
        <f>ROUND(IF(Assumptions!$D$28&gt;4,AC18*(1+Assumptions!$D$25),0),0)</f>
        <v>-300</v>
      </c>
      <c r="AM18" s="69"/>
      <c r="AN18" s="69"/>
      <c r="AO18" s="69"/>
      <c r="AP18" s="69"/>
      <c r="AQ18" s="69"/>
      <c r="AR18" s="69"/>
      <c r="AS18" s="69"/>
      <c r="AT18" s="50" t="s">
        <v>119</v>
      </c>
      <c r="AU18" s="69">
        <f>ROUND(IF(Assumptions!$D$28&gt;5,AL18*(1+Assumptions!$D$25),0),0)</f>
        <v>-300</v>
      </c>
      <c r="AV18" s="69"/>
      <c r="AW18" s="69"/>
      <c r="AX18" s="69"/>
      <c r="AY18" s="69"/>
      <c r="AZ18" s="69"/>
      <c r="BA18" s="69"/>
      <c r="BB18" s="69"/>
      <c r="BC18" s="50" t="s">
        <v>119</v>
      </c>
      <c r="BD18" s="69">
        <f>ROUND(IF(Assumptions!$D$28&gt;6,AU18*(1+Assumptions!$D$25),0),0)</f>
        <v>-300</v>
      </c>
      <c r="BE18" s="69"/>
      <c r="BF18" s="69"/>
      <c r="BG18" s="69"/>
      <c r="BH18" s="69"/>
      <c r="BI18" s="69"/>
      <c r="BJ18" s="69"/>
      <c r="BK18" s="69"/>
      <c r="BL18" s="50" t="s">
        <v>119</v>
      </c>
      <c r="BM18" s="69">
        <f>ROUND(IF(Assumptions!$D$28&gt;7,BD18*(1+Assumptions!$D$25),0),0)</f>
        <v>-300</v>
      </c>
      <c r="BN18" s="69"/>
      <c r="BO18" s="69"/>
      <c r="BP18" s="69"/>
      <c r="BQ18" s="69"/>
      <c r="BR18" s="69"/>
      <c r="BS18" s="69"/>
      <c r="BT18" s="69"/>
      <c r="BU18" s="50" t="s">
        <v>119</v>
      </c>
      <c r="BV18" s="69">
        <f>ROUND(IF(Assumptions!$D$28&gt;8,BM18*(1+Assumptions!$D$25),0),0)</f>
        <v>-300</v>
      </c>
      <c r="BW18" s="69"/>
      <c r="BX18" s="69"/>
      <c r="BY18" s="69"/>
      <c r="BZ18" s="69"/>
      <c r="CA18" s="69"/>
      <c r="CB18" s="69"/>
      <c r="CC18" s="69"/>
      <c r="CD18" s="50" t="s">
        <v>119</v>
      </c>
      <c r="CE18" s="69">
        <f>ROUND(IF(Assumptions!$D$28&gt;9,BV18*(1+Assumptions!$D$25),0),0)</f>
        <v>-300</v>
      </c>
      <c r="CF18" s="69"/>
      <c r="CG18" s="69"/>
      <c r="CH18" s="69"/>
      <c r="CI18" s="69"/>
      <c r="CJ18" s="69"/>
      <c r="CK18" s="69"/>
      <c r="CL18" s="69"/>
    </row>
    <row r="19" spans="1:90" ht="13.7" customHeight="1">
      <c r="A19" s="50" t="s">
        <v>120</v>
      </c>
      <c r="B19" s="41">
        <f>ROUND(IF(Assumptions!$D$28&gt;0,Assumptions!$D$20*(Assumptions!$D$21-(Assumptions!$D$21*Assumptions!$D$22)-Assumptions!$D$23),0),0)</f>
        <v>-300</v>
      </c>
      <c r="C19" s="17"/>
      <c r="D19" s="17"/>
      <c r="E19" s="17"/>
      <c r="F19" s="17"/>
      <c r="G19" s="17"/>
      <c r="H19" s="17"/>
      <c r="I19" s="17"/>
      <c r="J19" s="68" t="s">
        <v>120</v>
      </c>
      <c r="K19" s="41">
        <f>ROUND(IF(Assumptions!$D$28&gt;1,B19*(1+Assumptions!$D$25),0),0)</f>
        <v>-300</v>
      </c>
      <c r="L19" s="38"/>
      <c r="M19" s="38"/>
      <c r="N19" s="38"/>
      <c r="O19" s="38"/>
      <c r="P19" s="38"/>
      <c r="Q19" s="38"/>
      <c r="R19" s="38"/>
      <c r="S19" s="50" t="s">
        <v>120</v>
      </c>
      <c r="T19" s="69">
        <f>ROUND(IF(Assumptions!$D$28&gt;2,K19*(1+Assumptions!$D$25),0),0)</f>
        <v>-300</v>
      </c>
      <c r="U19" s="69"/>
      <c r="V19" s="69"/>
      <c r="W19" s="69"/>
      <c r="X19" s="69"/>
      <c r="Y19" s="69"/>
      <c r="Z19" s="69"/>
      <c r="AA19" s="69"/>
      <c r="AB19" s="50" t="s">
        <v>120</v>
      </c>
      <c r="AC19" s="69">
        <f>ROUND(IF(Assumptions!$D$28&gt;3,T19*(1+Assumptions!$D$25),0),0)</f>
        <v>-300</v>
      </c>
      <c r="AD19" s="69"/>
      <c r="AE19" s="69"/>
      <c r="AF19" s="69"/>
      <c r="AG19" s="69"/>
      <c r="AH19" s="69"/>
      <c r="AI19" s="69"/>
      <c r="AJ19" s="69"/>
      <c r="AK19" s="50" t="s">
        <v>120</v>
      </c>
      <c r="AL19" s="69">
        <f>ROUND(IF(Assumptions!$D$28&gt;4,AC19*(1+Assumptions!$D$25),0),0)</f>
        <v>-300</v>
      </c>
      <c r="AM19" s="69"/>
      <c r="AN19" s="69"/>
      <c r="AO19" s="69"/>
      <c r="AP19" s="69"/>
      <c r="AQ19" s="69"/>
      <c r="AR19" s="69"/>
      <c r="AS19" s="69"/>
      <c r="AT19" s="50" t="s">
        <v>120</v>
      </c>
      <c r="AU19" s="69">
        <f>ROUND(IF(Assumptions!$D$28&gt;5,AL19*(1+Assumptions!$D$25),0),0)</f>
        <v>-300</v>
      </c>
      <c r="AV19" s="69"/>
      <c r="AW19" s="69"/>
      <c r="AX19" s="69"/>
      <c r="AY19" s="69"/>
      <c r="AZ19" s="69"/>
      <c r="BA19" s="69"/>
      <c r="BB19" s="69"/>
      <c r="BC19" s="50" t="s">
        <v>120</v>
      </c>
      <c r="BD19" s="69">
        <f>ROUND(IF(Assumptions!$D$28&gt;6,AU19*(1+Assumptions!$D$25),0),0)</f>
        <v>-300</v>
      </c>
      <c r="BE19" s="69"/>
      <c r="BF19" s="69"/>
      <c r="BG19" s="69"/>
      <c r="BH19" s="69"/>
      <c r="BI19" s="69"/>
      <c r="BJ19" s="69"/>
      <c r="BK19" s="69"/>
      <c r="BL19" s="50" t="s">
        <v>120</v>
      </c>
      <c r="BM19" s="69">
        <f>ROUND(IF(Assumptions!$D$28&gt;7,BD19*(1+Assumptions!$D$25),0),0)</f>
        <v>-300</v>
      </c>
      <c r="BN19" s="69"/>
      <c r="BO19" s="69"/>
      <c r="BP19" s="69"/>
      <c r="BQ19" s="69"/>
      <c r="BR19" s="69"/>
      <c r="BS19" s="69"/>
      <c r="BT19" s="69"/>
      <c r="BU19" s="50" t="s">
        <v>120</v>
      </c>
      <c r="BV19" s="69">
        <f>ROUND(IF(Assumptions!$D$28&gt;8,BM19*(1+Assumptions!$D$25),0),0)</f>
        <v>-300</v>
      </c>
      <c r="BW19" s="69"/>
      <c r="BX19" s="69"/>
      <c r="BY19" s="69"/>
      <c r="BZ19" s="69"/>
      <c r="CA19" s="69"/>
      <c r="CB19" s="69"/>
      <c r="CC19" s="69"/>
      <c r="CD19" s="50" t="s">
        <v>120</v>
      </c>
      <c r="CE19" s="69">
        <f>ROUND(IF(Assumptions!$D$28&gt;9,BV19*(1+Assumptions!$D$25),0),0)</f>
        <v>-300</v>
      </c>
      <c r="CF19" s="69"/>
      <c r="CG19" s="69"/>
      <c r="CH19" s="69"/>
      <c r="CI19" s="69"/>
      <c r="CJ19" s="69"/>
      <c r="CK19" s="69"/>
      <c r="CL19" s="69"/>
    </row>
    <row r="20" spans="1:90" ht="13.7" customHeight="1">
      <c r="A20" s="38"/>
      <c r="B20" s="41">
        <f>SUM(B8:B19)</f>
        <v>-3600</v>
      </c>
      <c r="C20" s="17"/>
      <c r="D20" s="17"/>
      <c r="E20" s="17"/>
      <c r="F20" s="17"/>
      <c r="G20" s="17"/>
      <c r="H20" s="17"/>
      <c r="I20" s="17"/>
      <c r="J20" s="17"/>
      <c r="K20" s="41">
        <f>SUM(K8:K19)</f>
        <v>-3600</v>
      </c>
      <c r="L20" s="38"/>
      <c r="M20" s="38"/>
      <c r="N20" s="38"/>
      <c r="O20" s="38"/>
      <c r="P20" s="38"/>
      <c r="Q20" s="38"/>
      <c r="R20" s="38"/>
      <c r="S20" s="38"/>
      <c r="T20" s="69">
        <f>SUM(T8:T19)</f>
        <v>-3600</v>
      </c>
      <c r="U20" s="38"/>
      <c r="V20" s="38"/>
      <c r="W20" s="38"/>
      <c r="X20" s="38"/>
      <c r="Y20" s="38"/>
      <c r="Z20" s="38"/>
      <c r="AA20" s="38"/>
      <c r="AB20" s="38"/>
      <c r="AC20" s="69">
        <f>SUM(AC8:AC19)</f>
        <v>-3600</v>
      </c>
      <c r="AD20" s="38"/>
      <c r="AE20" s="38"/>
      <c r="AF20" s="38"/>
      <c r="AG20" s="38"/>
      <c r="AH20" s="38"/>
      <c r="AI20" s="38"/>
      <c r="AJ20" s="38"/>
      <c r="AK20" s="38"/>
      <c r="AL20" s="69">
        <f>SUM(AL8:AL19)</f>
        <v>-3600</v>
      </c>
      <c r="AM20" s="38"/>
      <c r="AN20" s="69"/>
      <c r="AO20" s="38"/>
      <c r="AP20" s="38"/>
      <c r="AQ20" s="38"/>
      <c r="AR20" s="38"/>
      <c r="AS20" s="38"/>
      <c r="AT20" s="38"/>
      <c r="AU20" s="69">
        <f>SUM(AU8:AU19)</f>
        <v>-3600</v>
      </c>
      <c r="AV20" s="38"/>
      <c r="AW20" s="38"/>
      <c r="AX20" s="38"/>
      <c r="AY20" s="38"/>
      <c r="AZ20" s="38"/>
      <c r="BA20" s="38"/>
      <c r="BB20" s="38"/>
      <c r="BC20" s="38"/>
      <c r="BD20" s="69">
        <f>SUM(BD8:BD19)</f>
        <v>-3600</v>
      </c>
      <c r="BE20" s="38"/>
      <c r="BF20" s="38"/>
      <c r="BG20" s="38"/>
      <c r="BH20" s="38"/>
      <c r="BI20" s="38"/>
      <c r="BJ20" s="38"/>
      <c r="BK20" s="38"/>
      <c r="BL20" s="38"/>
      <c r="BM20" s="69">
        <f>SUM(BM8:BM19)</f>
        <v>-3600</v>
      </c>
      <c r="BN20" s="38"/>
      <c r="BO20" s="38"/>
      <c r="BP20" s="38"/>
      <c r="BQ20" s="38"/>
      <c r="BR20" s="38"/>
      <c r="BS20" s="38"/>
      <c r="BT20" s="38"/>
      <c r="BU20" s="38"/>
      <c r="BV20" s="69">
        <f>SUM(BV8:BV19)</f>
        <v>-3600</v>
      </c>
      <c r="BW20" s="38"/>
      <c r="BX20" s="38"/>
      <c r="BY20" s="38"/>
      <c r="BZ20" s="38"/>
      <c r="CA20" s="38"/>
      <c r="CB20" s="38"/>
      <c r="CC20" s="38"/>
      <c r="CD20" s="38"/>
      <c r="CE20" s="69">
        <f>SUM(CE8:CE19)</f>
        <v>-3600</v>
      </c>
      <c r="CF20" s="38"/>
      <c r="CG20" s="38"/>
      <c r="CH20" s="38"/>
      <c r="CI20" s="38"/>
      <c r="CJ20" s="38"/>
      <c r="CK20" s="38"/>
      <c r="CL20" s="38"/>
    </row>
    <row r="21" spans="1:90" ht="13.7" customHeight="1">
      <c r="A21" s="50" t="str">
        <f t="shared" ref="A21:A32" si="0">A8</f>
        <v>Jan</v>
      </c>
      <c r="B21" s="41">
        <f>IF(Assumptions!$D$27&gt;12,12,Assumptions!$D$27)</f>
        <v>12</v>
      </c>
      <c r="C21" s="41">
        <f>IF(Assumptions!$D$27&gt;B21+12,B21+12,Assumptions!$D$27)</f>
        <v>24</v>
      </c>
      <c r="D21" s="41">
        <f>IF(Assumptions!$D$27&gt;C21+12,C21+12,Assumptions!$D$27)</f>
        <v>36</v>
      </c>
      <c r="E21" s="41">
        <f>IF(Assumptions!$D$27&gt;D21+12,D21+12,Assumptions!$D$27)</f>
        <v>36</v>
      </c>
      <c r="F21" s="41">
        <f>IF(Assumptions!$D$27&gt;E21+12,E21+12,Assumptions!$D$27)</f>
        <v>36</v>
      </c>
      <c r="G21" s="41">
        <f>IF(Assumptions!$D$27&gt;F21+12,F21+12,Assumptions!$D$27)</f>
        <v>36</v>
      </c>
      <c r="H21" s="41">
        <f>IF(Assumptions!$D$27&gt;G21+12,G21+12,Assumptions!$D$27)</f>
        <v>36</v>
      </c>
      <c r="I21" s="41">
        <f>IF(Assumptions!$D$27&gt;H21+12,H21+12,Assumptions!$D$27)</f>
        <v>36</v>
      </c>
      <c r="J21" s="68" t="str">
        <f t="shared" ref="J21:J32" si="1">J8</f>
        <v>Jan</v>
      </c>
      <c r="K21" s="41">
        <f>IF(Assumptions!$D$27&gt;12,12,Assumptions!$D$27)</f>
        <v>12</v>
      </c>
      <c r="L21" s="69">
        <f>IF(Assumptions!$D$27&gt;K21+12,K21+12,Assumptions!$D$27)</f>
        <v>24</v>
      </c>
      <c r="M21" s="69">
        <f>IF(Assumptions!$D$27&gt;L21+12,L21+12,Assumptions!$D$27)</f>
        <v>36</v>
      </c>
      <c r="N21" s="69">
        <f>IF(Assumptions!$D$27&gt;M21+12,M21+12,Assumptions!$D$27)</f>
        <v>36</v>
      </c>
      <c r="O21" s="69">
        <f>IF(Assumptions!$D$27&gt;N21+12,N21+12,Assumptions!$D$27)</f>
        <v>36</v>
      </c>
      <c r="P21" s="69">
        <f>IF(Assumptions!$D$27&gt;O21+12,O21+12,Assumptions!$D$27)</f>
        <v>36</v>
      </c>
      <c r="Q21" s="69">
        <f>IF(Assumptions!$D$27&gt;P21+12,P21+12,Assumptions!$D$27)</f>
        <v>36</v>
      </c>
      <c r="R21" s="69">
        <f>IF(Assumptions!$D$27&gt;Q21+12,Q21+12,Assumptions!$D$27)</f>
        <v>36</v>
      </c>
      <c r="S21" s="50" t="str">
        <f t="shared" ref="S21:S32" si="2">S8</f>
        <v>Jan</v>
      </c>
      <c r="T21" s="69">
        <f>IF(Assumptions!$D$27&gt;12,12,Assumptions!$D$27)</f>
        <v>12</v>
      </c>
      <c r="U21" s="69">
        <f>IF(Assumptions!$D$27&gt;T21+12,T21+12,Assumptions!$D$27)</f>
        <v>24</v>
      </c>
      <c r="V21" s="69">
        <f>IF(Assumptions!$D$27&gt;U21+12,U21+12,Assumptions!$D$27)</f>
        <v>36</v>
      </c>
      <c r="W21" s="69">
        <f>IF(Assumptions!$D$27&gt;V21+12,V21+12,Assumptions!$D$27)</f>
        <v>36</v>
      </c>
      <c r="X21" s="69">
        <f>IF(Assumptions!$D$27&gt;W21+12,W21+12,Assumptions!$D$27)</f>
        <v>36</v>
      </c>
      <c r="Y21" s="69">
        <f>IF(Assumptions!$D$27&gt;X21+12,X21+12,Assumptions!$D$27)</f>
        <v>36</v>
      </c>
      <c r="Z21" s="69">
        <f>IF(Assumptions!$D$27&gt;Y21+12,Y21+12,Assumptions!$D$27)</f>
        <v>36</v>
      </c>
      <c r="AA21" s="69">
        <f>IF(Assumptions!$D$27&gt;Z21+12,Z21+12,Assumptions!$D$27)</f>
        <v>36</v>
      </c>
      <c r="AB21" s="50" t="str">
        <f t="shared" ref="AB21:AB32" si="3">AB8</f>
        <v>Jan</v>
      </c>
      <c r="AC21" s="69">
        <f>IF(Assumptions!$D$27&gt;12,12,Assumptions!$D$27)</f>
        <v>12</v>
      </c>
      <c r="AD21" s="69">
        <f>IF(Assumptions!$D$27&gt;AC21+12,AC21+12,Assumptions!$D$27)</f>
        <v>24</v>
      </c>
      <c r="AE21" s="69">
        <f>IF(Assumptions!$D$27&gt;AD21+12,AD21+12,Assumptions!$D$27)</f>
        <v>36</v>
      </c>
      <c r="AF21" s="69">
        <f>IF(Assumptions!$D$27&gt;AE21+12,AE21+12,Assumptions!$D$27)</f>
        <v>36</v>
      </c>
      <c r="AG21" s="69">
        <f>IF(Assumptions!$D$27&gt;AF21+12,AF21+12,Assumptions!$D$27)</f>
        <v>36</v>
      </c>
      <c r="AH21" s="69">
        <f>IF(Assumptions!$D$27&gt;AG21+12,AG21+12,Assumptions!$D$27)</f>
        <v>36</v>
      </c>
      <c r="AI21" s="69">
        <f>IF(Assumptions!$D$27&gt;AH21+12,AH21+12,Assumptions!$D$27)</f>
        <v>36</v>
      </c>
      <c r="AJ21" s="69">
        <f>IF(Assumptions!$D$27&gt;AI21+12,AI21+12,Assumptions!$D$27)</f>
        <v>36</v>
      </c>
      <c r="AK21" s="50" t="str">
        <f t="shared" ref="AK21:AK32" si="4">AK8</f>
        <v>Jan</v>
      </c>
      <c r="AL21" s="69">
        <f>IF(Assumptions!$D$27&gt;12,12,Assumptions!$D$27)</f>
        <v>12</v>
      </c>
      <c r="AM21" s="69">
        <f>IF(Assumptions!$D$27&gt;AL21+12,AL21+12,Assumptions!$D$27)</f>
        <v>24</v>
      </c>
      <c r="AN21" s="69">
        <f>IF(Assumptions!$D$27&gt;AM21+12,AM21+12,Assumptions!$D$27)</f>
        <v>36</v>
      </c>
      <c r="AO21" s="69">
        <f>IF(Assumptions!$D$27&gt;AN21+12,AN21+12,Assumptions!$D$27)</f>
        <v>36</v>
      </c>
      <c r="AP21" s="69">
        <f>IF(Assumptions!$D$27&gt;AO21+12,AO21+12,Assumptions!$D$27)</f>
        <v>36</v>
      </c>
      <c r="AQ21" s="69">
        <f>IF(Assumptions!$D$27&gt;AP21+12,AP21+12,Assumptions!$D$27)</f>
        <v>36</v>
      </c>
      <c r="AR21" s="69">
        <f>IF(Assumptions!$D$27&gt;AQ21+12,AQ21+12,Assumptions!$D$27)</f>
        <v>36</v>
      </c>
      <c r="AS21" s="69">
        <f>IF(Assumptions!$D$27&gt;AR21+12,AR21+12,Assumptions!$D$27)</f>
        <v>36</v>
      </c>
      <c r="AT21" s="50" t="str">
        <f t="shared" ref="AT21:AT32" si="5">AT8</f>
        <v>Jan</v>
      </c>
      <c r="AU21" s="69">
        <f>IF(Assumptions!$D$27&gt;12,12,Assumptions!$D$27)</f>
        <v>12</v>
      </c>
      <c r="AV21" s="69">
        <f>IF(Assumptions!$D$27&gt;AU21+12,AU21+12,Assumptions!$D$27)</f>
        <v>24</v>
      </c>
      <c r="AW21" s="69">
        <f>IF(Assumptions!$D$27&gt;AV21+12,AV21+12,Assumptions!$D$27)</f>
        <v>36</v>
      </c>
      <c r="AX21" s="69">
        <f>IF(Assumptions!$D$27&gt;AW21+12,AW21+12,Assumptions!$D$27)</f>
        <v>36</v>
      </c>
      <c r="AY21" s="69">
        <f>IF(Assumptions!$D$27&gt;AX21+12,AX21+12,Assumptions!$D$27)</f>
        <v>36</v>
      </c>
      <c r="AZ21" s="69">
        <f>IF(Assumptions!$D$27&gt;AY21+12,AY21+12,Assumptions!$D$27)</f>
        <v>36</v>
      </c>
      <c r="BA21" s="69">
        <f>IF(Assumptions!$D$27&gt;AZ21+12,AZ21+12,Assumptions!$D$27)</f>
        <v>36</v>
      </c>
      <c r="BB21" s="69">
        <f>IF(Assumptions!$D$27&gt;BA21+12,BA21+12,Assumptions!$D$27)</f>
        <v>36</v>
      </c>
      <c r="BC21" s="50" t="str">
        <f t="shared" ref="BC21:BC32" si="6">BC8</f>
        <v>Jan</v>
      </c>
      <c r="BD21" s="69">
        <f>IF(Assumptions!$D$27&gt;12,12,Assumptions!$D$27)</f>
        <v>12</v>
      </c>
      <c r="BE21" s="69">
        <f>IF(Assumptions!$D$27&gt;BD21+12,BD21+12,Assumptions!$D$27)</f>
        <v>24</v>
      </c>
      <c r="BF21" s="69">
        <f>IF(Assumptions!$D$27&gt;BE21+12,BE21+12,Assumptions!$D$27)</f>
        <v>36</v>
      </c>
      <c r="BG21" s="69">
        <f>IF(Assumptions!$D$27&gt;BF21+12,BF21+12,Assumptions!$D$27)</f>
        <v>36</v>
      </c>
      <c r="BH21" s="69">
        <f>IF(Assumptions!$D$27&gt;BG21+12,BG21+12,Assumptions!$D$27)</f>
        <v>36</v>
      </c>
      <c r="BI21" s="69">
        <f>IF(Assumptions!$D$27&gt;BH21+12,BH21+12,Assumptions!$D$27)</f>
        <v>36</v>
      </c>
      <c r="BJ21" s="69">
        <f>IF(Assumptions!$D$27&gt;BI21+12,BI21+12,Assumptions!$D$27)</f>
        <v>36</v>
      </c>
      <c r="BK21" s="69">
        <f>IF(Assumptions!$D$27&gt;BJ21+12,BJ21+12,Assumptions!$D$27)</f>
        <v>36</v>
      </c>
      <c r="BL21" s="50" t="str">
        <f t="shared" ref="BL21:BL32" si="7">BL8</f>
        <v>Jan</v>
      </c>
      <c r="BM21" s="69">
        <f>IF(Assumptions!$D$27&gt;12,12,Assumptions!$D$27)</f>
        <v>12</v>
      </c>
      <c r="BN21" s="69">
        <f>IF(Assumptions!$D$27&gt;BM21+12,BM21+12,Assumptions!$D$27)</f>
        <v>24</v>
      </c>
      <c r="BO21" s="69">
        <f>IF(Assumptions!$D$27&gt;BN21+12,BN21+12,Assumptions!$D$27)</f>
        <v>36</v>
      </c>
      <c r="BP21" s="69">
        <f>IF(Assumptions!$D$27&gt;BO21+12,BO21+12,Assumptions!$D$27)</f>
        <v>36</v>
      </c>
      <c r="BQ21" s="69">
        <f>IF(Assumptions!$D$27&gt;BP21+12,BP21+12,Assumptions!$D$27)</f>
        <v>36</v>
      </c>
      <c r="BR21" s="69">
        <f>IF(Assumptions!$D$27&gt;BQ21+12,BQ21+12,Assumptions!$D$27)</f>
        <v>36</v>
      </c>
      <c r="BS21" s="69">
        <f>IF(Assumptions!$D$27&gt;BR21+12,BR21+12,Assumptions!$D$27)</f>
        <v>36</v>
      </c>
      <c r="BT21" s="69">
        <f>IF(Assumptions!$D$27&gt;BS21+12,BS21+12,Assumptions!$D$27)</f>
        <v>36</v>
      </c>
      <c r="BU21" s="50" t="str">
        <f t="shared" ref="BU21:BU32" si="8">BU8</f>
        <v>Jan</v>
      </c>
      <c r="BV21" s="69">
        <f>IF(Assumptions!$D$27&gt;12,12,Assumptions!$D$27)</f>
        <v>12</v>
      </c>
      <c r="BW21" s="69">
        <f>IF(Assumptions!$D$27&gt;BV21+12,BV21+12,Assumptions!$D$27)</f>
        <v>24</v>
      </c>
      <c r="BX21" s="69">
        <f>IF(Assumptions!$D$27&gt;BW21+12,BW21+12,Assumptions!$D$27)</f>
        <v>36</v>
      </c>
      <c r="BY21" s="69">
        <f>IF(Assumptions!$D$27&gt;BX21+12,BX21+12,Assumptions!$D$27)</f>
        <v>36</v>
      </c>
      <c r="BZ21" s="69">
        <f>IF(Assumptions!$D$27&gt;BY21+12,BY21+12,Assumptions!$D$27)</f>
        <v>36</v>
      </c>
      <c r="CA21" s="69">
        <f>IF(Assumptions!$D$27&gt;BZ21+12,BZ21+12,Assumptions!$D$27)</f>
        <v>36</v>
      </c>
      <c r="CB21" s="69">
        <f>IF(Assumptions!$D$27&gt;CA21+12,CA21+12,Assumptions!$D$27)</f>
        <v>36</v>
      </c>
      <c r="CC21" s="69">
        <f>IF(Assumptions!$D$27&gt;CB21+12,CB21+12,Assumptions!$D$27)</f>
        <v>36</v>
      </c>
      <c r="CD21" s="50" t="str">
        <f t="shared" ref="CD21:CD32" si="9">CD8</f>
        <v>Jan</v>
      </c>
      <c r="CE21" s="69">
        <f>IF(Assumptions!$D$27&gt;12,12,Assumptions!$D$27)</f>
        <v>12</v>
      </c>
      <c r="CF21" s="69">
        <f>IF(Assumptions!$D$27&gt;CE21+12,CE21+12,Assumptions!$D$27)</f>
        <v>24</v>
      </c>
      <c r="CG21" s="69">
        <f>IF(Assumptions!$D$27&gt;CF21+12,CF21+12,Assumptions!$D$27)</f>
        <v>36</v>
      </c>
      <c r="CH21" s="69">
        <f>IF(Assumptions!$D$27&gt;CG21+12,CG21+12,Assumptions!$D$27)</f>
        <v>36</v>
      </c>
      <c r="CI21" s="69">
        <f>IF(Assumptions!$D$27&gt;CH21+12,CH21+12,Assumptions!$D$27)</f>
        <v>36</v>
      </c>
      <c r="CJ21" s="69">
        <f>IF(Assumptions!$D$27&gt;CI21+12,CI21+12,Assumptions!$D$27)</f>
        <v>36</v>
      </c>
      <c r="CK21" s="69">
        <f>IF(Assumptions!$D$27&gt;CJ21+12,CJ21+12,Assumptions!$D$27)</f>
        <v>36</v>
      </c>
      <c r="CL21" s="69">
        <f>IF(Assumptions!$D$27&gt;CK21+12,CK21+12,Assumptions!$D$27)</f>
        <v>36</v>
      </c>
    </row>
    <row r="22" spans="1:90" ht="13.7" customHeight="1">
      <c r="A22" s="50" t="str">
        <f t="shared" si="0"/>
        <v>Feb</v>
      </c>
      <c r="B22" s="41">
        <f>IF(Assumptions!$D$27&gt;11,11,Assumptions!$D$27)</f>
        <v>11</v>
      </c>
      <c r="C22" s="41">
        <f>IF(Assumptions!$D$27&gt;B22+12,B22+12,Assumptions!$D$27)</f>
        <v>23</v>
      </c>
      <c r="D22" s="41">
        <f>IF(Assumptions!$D$27&gt;C22+12,C22+12,Assumptions!$D$27)</f>
        <v>35</v>
      </c>
      <c r="E22" s="41">
        <f>IF(Assumptions!$D$27&gt;D22+12,D22+12,Assumptions!$D$27)</f>
        <v>36</v>
      </c>
      <c r="F22" s="41">
        <f>IF(Assumptions!$D$27&gt;E22+12,E22+12,Assumptions!$D$27)</f>
        <v>36</v>
      </c>
      <c r="G22" s="41">
        <f>IF(Assumptions!$D$27&gt;F22+12,F22+12,Assumptions!$D$27)</f>
        <v>36</v>
      </c>
      <c r="H22" s="41">
        <f>IF(Assumptions!$D$27&gt;G22+12,G22+12,Assumptions!$D$27)</f>
        <v>36</v>
      </c>
      <c r="I22" s="41">
        <f>IF(Assumptions!$D$27&gt;H22+12,H22+12,Assumptions!$D$27)</f>
        <v>36</v>
      </c>
      <c r="J22" s="68" t="str">
        <f t="shared" si="1"/>
        <v>Feb</v>
      </c>
      <c r="K22" s="41">
        <f>IF(Assumptions!$D$27&gt;11,11,Assumptions!$D$27)</f>
        <v>11</v>
      </c>
      <c r="L22" s="69">
        <f>IF(Assumptions!$D$27&gt;K22+12,K22+12,Assumptions!$D$27)</f>
        <v>23</v>
      </c>
      <c r="M22" s="69">
        <f>IF(Assumptions!$D$27&gt;L22+12,L22+12,Assumptions!$D$27)</f>
        <v>35</v>
      </c>
      <c r="N22" s="69">
        <f>IF(Assumptions!$D$27&gt;M22+12,M22+12,Assumptions!$D$27)</f>
        <v>36</v>
      </c>
      <c r="O22" s="69">
        <f>IF(Assumptions!$D$27&gt;N22+12,N22+12,Assumptions!$D$27)</f>
        <v>36</v>
      </c>
      <c r="P22" s="69">
        <f>IF(Assumptions!$D$27&gt;O22+12,O22+12,Assumptions!$D$27)</f>
        <v>36</v>
      </c>
      <c r="Q22" s="69">
        <f>IF(Assumptions!$D$27&gt;P22+12,P22+12,Assumptions!$D$27)</f>
        <v>36</v>
      </c>
      <c r="R22" s="69">
        <f>IF(Assumptions!$D$27&gt;Q22+12,Q22+12,Assumptions!$D$27)</f>
        <v>36</v>
      </c>
      <c r="S22" s="50" t="str">
        <f t="shared" si="2"/>
        <v>Feb</v>
      </c>
      <c r="T22" s="69">
        <f>IF(Assumptions!$D$27&gt;11,11,Assumptions!$D$27)</f>
        <v>11</v>
      </c>
      <c r="U22" s="69">
        <f>IF(Assumptions!$D$27&gt;T22+12,T22+12,Assumptions!$D$27)</f>
        <v>23</v>
      </c>
      <c r="V22" s="69">
        <f>IF(Assumptions!$D$27&gt;U22+12,U22+12,Assumptions!$D$27)</f>
        <v>35</v>
      </c>
      <c r="W22" s="69">
        <f>IF(Assumptions!$D$27&gt;V22+12,V22+12,Assumptions!$D$27)</f>
        <v>36</v>
      </c>
      <c r="X22" s="69">
        <f>IF(Assumptions!$D$27&gt;W22+12,W22+12,Assumptions!$D$27)</f>
        <v>36</v>
      </c>
      <c r="Y22" s="69">
        <f>IF(Assumptions!$D$27&gt;X22+12,X22+12,Assumptions!$D$27)</f>
        <v>36</v>
      </c>
      <c r="Z22" s="69">
        <f>IF(Assumptions!$D$27&gt;Y22+12,Y22+12,Assumptions!$D$27)</f>
        <v>36</v>
      </c>
      <c r="AA22" s="69">
        <f>IF(Assumptions!$D$27&gt;Z22+12,Z22+12,Assumptions!$D$27)</f>
        <v>36</v>
      </c>
      <c r="AB22" s="50" t="str">
        <f t="shared" si="3"/>
        <v>Feb</v>
      </c>
      <c r="AC22" s="69">
        <f>IF(Assumptions!$D$27&gt;11,11,Assumptions!$D$27)</f>
        <v>11</v>
      </c>
      <c r="AD22" s="69">
        <f>IF(Assumptions!$D$27&gt;AC22+12,AC22+12,Assumptions!$D$27)</f>
        <v>23</v>
      </c>
      <c r="AE22" s="69">
        <f>IF(Assumptions!$D$27&gt;AD22+12,AD22+12,Assumptions!$D$27)</f>
        <v>35</v>
      </c>
      <c r="AF22" s="69">
        <f>IF(Assumptions!$D$27&gt;AE22+12,AE22+12,Assumptions!$D$27)</f>
        <v>36</v>
      </c>
      <c r="AG22" s="69">
        <f>IF(Assumptions!$D$27&gt;AF22+12,AF22+12,Assumptions!$D$27)</f>
        <v>36</v>
      </c>
      <c r="AH22" s="69">
        <f>IF(Assumptions!$D$27&gt;AG22+12,AG22+12,Assumptions!$D$27)</f>
        <v>36</v>
      </c>
      <c r="AI22" s="69">
        <f>IF(Assumptions!$D$27&gt;AH22+12,AH22+12,Assumptions!$D$27)</f>
        <v>36</v>
      </c>
      <c r="AJ22" s="69">
        <f>IF(Assumptions!$D$27&gt;AI22+12,AI22+12,Assumptions!$D$27)</f>
        <v>36</v>
      </c>
      <c r="AK22" s="50" t="str">
        <f t="shared" si="4"/>
        <v>Feb</v>
      </c>
      <c r="AL22" s="69">
        <f>IF(Assumptions!$D$27&gt;11,11,Assumptions!$D$27)</f>
        <v>11</v>
      </c>
      <c r="AM22" s="69">
        <f>IF(Assumptions!$D$27&gt;AL22+12,AL22+12,Assumptions!$D$27)</f>
        <v>23</v>
      </c>
      <c r="AN22" s="69">
        <f>IF(Assumptions!$D$27&gt;AM22+12,AM22+12,Assumptions!$D$27)</f>
        <v>35</v>
      </c>
      <c r="AO22" s="69">
        <f>IF(Assumptions!$D$27&gt;AN22+12,AN22+12,Assumptions!$D$27)</f>
        <v>36</v>
      </c>
      <c r="AP22" s="69">
        <f>IF(Assumptions!$D$27&gt;AO22+12,AO22+12,Assumptions!$D$27)</f>
        <v>36</v>
      </c>
      <c r="AQ22" s="69">
        <f>IF(Assumptions!$D$27&gt;AP22+12,AP22+12,Assumptions!$D$27)</f>
        <v>36</v>
      </c>
      <c r="AR22" s="69">
        <f>IF(Assumptions!$D$27&gt;AQ22+12,AQ22+12,Assumptions!$D$27)</f>
        <v>36</v>
      </c>
      <c r="AS22" s="69">
        <f>IF(Assumptions!$D$27&gt;AR22+12,AR22+12,Assumptions!$D$27)</f>
        <v>36</v>
      </c>
      <c r="AT22" s="50" t="str">
        <f t="shared" si="5"/>
        <v>Feb</v>
      </c>
      <c r="AU22" s="69">
        <f>IF(Assumptions!$D$27&gt;11,11,Assumptions!$D$27)</f>
        <v>11</v>
      </c>
      <c r="AV22" s="69">
        <f>IF(Assumptions!$D$27&gt;AU22+12,AU22+12,Assumptions!$D$27)</f>
        <v>23</v>
      </c>
      <c r="AW22" s="69">
        <f>IF(Assumptions!$D$27&gt;AV22+12,AV22+12,Assumptions!$D$27)</f>
        <v>35</v>
      </c>
      <c r="AX22" s="69">
        <f>IF(Assumptions!$D$27&gt;AW22+12,AW22+12,Assumptions!$D$27)</f>
        <v>36</v>
      </c>
      <c r="AY22" s="69">
        <f>IF(Assumptions!$D$27&gt;AX22+12,AX22+12,Assumptions!$D$27)</f>
        <v>36</v>
      </c>
      <c r="AZ22" s="69">
        <f>IF(Assumptions!$D$27&gt;AY22+12,AY22+12,Assumptions!$D$27)</f>
        <v>36</v>
      </c>
      <c r="BA22" s="69">
        <f>IF(Assumptions!$D$27&gt;AZ22+12,AZ22+12,Assumptions!$D$27)</f>
        <v>36</v>
      </c>
      <c r="BB22" s="69">
        <f>IF(Assumptions!$D$27&gt;BA22+12,BA22+12,Assumptions!$D$27)</f>
        <v>36</v>
      </c>
      <c r="BC22" s="50" t="str">
        <f t="shared" si="6"/>
        <v>Feb</v>
      </c>
      <c r="BD22" s="69">
        <f>IF(Assumptions!$D$27&gt;11,11,Assumptions!$D$27)</f>
        <v>11</v>
      </c>
      <c r="BE22" s="69">
        <f>IF(Assumptions!$D$27&gt;BD22+12,BD22+12,Assumptions!$D$27)</f>
        <v>23</v>
      </c>
      <c r="BF22" s="69">
        <f>IF(Assumptions!$D$27&gt;BE22+12,BE22+12,Assumptions!$D$27)</f>
        <v>35</v>
      </c>
      <c r="BG22" s="69">
        <f>IF(Assumptions!$D$27&gt;BF22+12,BF22+12,Assumptions!$D$27)</f>
        <v>36</v>
      </c>
      <c r="BH22" s="69">
        <f>IF(Assumptions!$D$27&gt;BG22+12,BG22+12,Assumptions!$D$27)</f>
        <v>36</v>
      </c>
      <c r="BI22" s="69">
        <f>IF(Assumptions!$D$27&gt;BH22+12,BH22+12,Assumptions!$D$27)</f>
        <v>36</v>
      </c>
      <c r="BJ22" s="69">
        <f>IF(Assumptions!$D$27&gt;BI22+12,BI22+12,Assumptions!$D$27)</f>
        <v>36</v>
      </c>
      <c r="BK22" s="69">
        <f>IF(Assumptions!$D$27&gt;BJ22+12,BJ22+12,Assumptions!$D$27)</f>
        <v>36</v>
      </c>
      <c r="BL22" s="50" t="str">
        <f t="shared" si="7"/>
        <v>Feb</v>
      </c>
      <c r="BM22" s="69">
        <f>IF(Assumptions!$D$27&gt;11,11,Assumptions!$D$27)</f>
        <v>11</v>
      </c>
      <c r="BN22" s="69">
        <f>IF(Assumptions!$D$27&gt;BM22+12,BM22+12,Assumptions!$D$27)</f>
        <v>23</v>
      </c>
      <c r="BO22" s="69">
        <f>IF(Assumptions!$D$27&gt;BN22+12,BN22+12,Assumptions!$D$27)</f>
        <v>35</v>
      </c>
      <c r="BP22" s="69">
        <f>IF(Assumptions!$D$27&gt;BO22+12,BO22+12,Assumptions!$D$27)</f>
        <v>36</v>
      </c>
      <c r="BQ22" s="69">
        <f>IF(Assumptions!$D$27&gt;BP22+12,BP22+12,Assumptions!$D$27)</f>
        <v>36</v>
      </c>
      <c r="BR22" s="69">
        <f>IF(Assumptions!$D$27&gt;BQ22+12,BQ22+12,Assumptions!$D$27)</f>
        <v>36</v>
      </c>
      <c r="BS22" s="69">
        <f>IF(Assumptions!$D$27&gt;BR22+12,BR22+12,Assumptions!$D$27)</f>
        <v>36</v>
      </c>
      <c r="BT22" s="69">
        <f>IF(Assumptions!$D$27&gt;BS22+12,BS22+12,Assumptions!$D$27)</f>
        <v>36</v>
      </c>
      <c r="BU22" s="50" t="str">
        <f t="shared" si="8"/>
        <v>Feb</v>
      </c>
      <c r="BV22" s="69">
        <f>IF(Assumptions!$D$27&gt;11,11,Assumptions!$D$27)</f>
        <v>11</v>
      </c>
      <c r="BW22" s="69">
        <f>IF(Assumptions!$D$27&gt;BV22+12,BV22+12,Assumptions!$D$27)</f>
        <v>23</v>
      </c>
      <c r="BX22" s="69">
        <f>IF(Assumptions!$D$27&gt;BW22+12,BW22+12,Assumptions!$D$27)</f>
        <v>35</v>
      </c>
      <c r="BY22" s="69">
        <f>IF(Assumptions!$D$27&gt;BX22+12,BX22+12,Assumptions!$D$27)</f>
        <v>36</v>
      </c>
      <c r="BZ22" s="69">
        <f>IF(Assumptions!$D$27&gt;BY22+12,BY22+12,Assumptions!$D$27)</f>
        <v>36</v>
      </c>
      <c r="CA22" s="69">
        <f>IF(Assumptions!$D$27&gt;BZ22+12,BZ22+12,Assumptions!$D$27)</f>
        <v>36</v>
      </c>
      <c r="CB22" s="69">
        <f>IF(Assumptions!$D$27&gt;CA22+12,CA22+12,Assumptions!$D$27)</f>
        <v>36</v>
      </c>
      <c r="CC22" s="69">
        <f>IF(Assumptions!$D$27&gt;CB22+12,CB22+12,Assumptions!$D$27)</f>
        <v>36</v>
      </c>
      <c r="CD22" s="50" t="str">
        <f t="shared" si="9"/>
        <v>Feb</v>
      </c>
      <c r="CE22" s="69">
        <f>IF(Assumptions!$D$27&gt;11,11,Assumptions!$D$27)</f>
        <v>11</v>
      </c>
      <c r="CF22" s="69">
        <f>IF(Assumptions!$D$27&gt;CE22+12,CE22+12,Assumptions!$D$27)</f>
        <v>23</v>
      </c>
      <c r="CG22" s="69">
        <f>IF(Assumptions!$D$27&gt;CF22+12,CF22+12,Assumptions!$D$27)</f>
        <v>35</v>
      </c>
      <c r="CH22" s="69">
        <f>IF(Assumptions!$D$27&gt;CG22+12,CG22+12,Assumptions!$D$27)</f>
        <v>36</v>
      </c>
      <c r="CI22" s="69">
        <f>IF(Assumptions!$D$27&gt;CH22+12,CH22+12,Assumptions!$D$27)</f>
        <v>36</v>
      </c>
      <c r="CJ22" s="69">
        <f>IF(Assumptions!$D$27&gt;CI22+12,CI22+12,Assumptions!$D$27)</f>
        <v>36</v>
      </c>
      <c r="CK22" s="69">
        <f>IF(Assumptions!$D$27&gt;CJ22+12,CJ22+12,Assumptions!$D$27)</f>
        <v>36</v>
      </c>
      <c r="CL22" s="69">
        <f>IF(Assumptions!$D$27&gt;CK22+12,CK22+12,Assumptions!$D$27)</f>
        <v>36</v>
      </c>
    </row>
    <row r="23" spans="1:90" ht="13.7" customHeight="1">
      <c r="A23" s="50" t="str">
        <f t="shared" si="0"/>
        <v>Mar</v>
      </c>
      <c r="B23" s="41">
        <f>IF(Assumptions!$D$27&gt;10,10,Assumptions!$D$27)</f>
        <v>10</v>
      </c>
      <c r="C23" s="41">
        <f>IF(Assumptions!$D$27&gt;B23+12,B23+12,Assumptions!$D$27)</f>
        <v>22</v>
      </c>
      <c r="D23" s="41">
        <f>IF(Assumptions!$D$27&gt;C23+12,C23+12,Assumptions!$D$27)</f>
        <v>34</v>
      </c>
      <c r="E23" s="41">
        <f>IF(Assumptions!$D$27&gt;D23+12,D23+12,Assumptions!$D$27)</f>
        <v>36</v>
      </c>
      <c r="F23" s="41">
        <f>IF(Assumptions!$D$27&gt;E23+12,E23+12,Assumptions!$D$27)</f>
        <v>36</v>
      </c>
      <c r="G23" s="41">
        <f>IF(Assumptions!$D$27&gt;F23+12,F23+12,Assumptions!$D$27)</f>
        <v>36</v>
      </c>
      <c r="H23" s="41">
        <f>IF(Assumptions!$D$27&gt;G23+12,G23+12,Assumptions!$D$27)</f>
        <v>36</v>
      </c>
      <c r="I23" s="41">
        <f>IF(Assumptions!$D$27&gt;H23+12,H23+12,Assumptions!$D$27)</f>
        <v>36</v>
      </c>
      <c r="J23" s="68" t="str">
        <f t="shared" si="1"/>
        <v>Mar</v>
      </c>
      <c r="K23" s="41">
        <f>IF(Assumptions!$D$27&gt;10,10,Assumptions!$D$27)</f>
        <v>10</v>
      </c>
      <c r="L23" s="69">
        <f>IF(Assumptions!$D$27&gt;K23+12,K23+12,Assumptions!$D$27)</f>
        <v>22</v>
      </c>
      <c r="M23" s="69">
        <f>IF(Assumptions!$D$27&gt;L23+12,L23+12,Assumptions!$D$27)</f>
        <v>34</v>
      </c>
      <c r="N23" s="69">
        <f>IF(Assumptions!$D$27&gt;M23+12,M23+12,Assumptions!$D$27)</f>
        <v>36</v>
      </c>
      <c r="O23" s="69">
        <f>IF(Assumptions!$D$27&gt;N23+12,N23+12,Assumptions!$D$27)</f>
        <v>36</v>
      </c>
      <c r="P23" s="69">
        <f>IF(Assumptions!$D$27&gt;O23+12,O23+12,Assumptions!$D$27)</f>
        <v>36</v>
      </c>
      <c r="Q23" s="69">
        <f>IF(Assumptions!$D$27&gt;P23+12,P23+12,Assumptions!$D$27)</f>
        <v>36</v>
      </c>
      <c r="R23" s="69">
        <f>IF(Assumptions!$D$27&gt;Q23+12,Q23+12,Assumptions!$D$27)</f>
        <v>36</v>
      </c>
      <c r="S23" s="50" t="str">
        <f t="shared" si="2"/>
        <v>Mar</v>
      </c>
      <c r="T23" s="69">
        <f>IF(Assumptions!$D$27&gt;10,10,Assumptions!$D$27)</f>
        <v>10</v>
      </c>
      <c r="U23" s="69">
        <f>IF(Assumptions!$D$27&gt;T23+12,T23+12,Assumptions!$D$27)</f>
        <v>22</v>
      </c>
      <c r="V23" s="69">
        <f>IF(Assumptions!$D$27&gt;U23+12,U23+12,Assumptions!$D$27)</f>
        <v>34</v>
      </c>
      <c r="W23" s="69">
        <f>IF(Assumptions!$D$27&gt;V23+12,V23+12,Assumptions!$D$27)</f>
        <v>36</v>
      </c>
      <c r="X23" s="69">
        <f>IF(Assumptions!$D$27&gt;W23+12,W23+12,Assumptions!$D$27)</f>
        <v>36</v>
      </c>
      <c r="Y23" s="69">
        <f>IF(Assumptions!$D$27&gt;X23+12,X23+12,Assumptions!$D$27)</f>
        <v>36</v>
      </c>
      <c r="Z23" s="69">
        <f>IF(Assumptions!$D$27&gt;Y23+12,Y23+12,Assumptions!$D$27)</f>
        <v>36</v>
      </c>
      <c r="AA23" s="69">
        <f>IF(Assumptions!$D$27&gt;Z23+12,Z23+12,Assumptions!$D$27)</f>
        <v>36</v>
      </c>
      <c r="AB23" s="50" t="str">
        <f t="shared" si="3"/>
        <v>Mar</v>
      </c>
      <c r="AC23" s="69">
        <f>IF(Assumptions!$D$27&gt;10,10,Assumptions!$D$27)</f>
        <v>10</v>
      </c>
      <c r="AD23" s="69">
        <f>IF(Assumptions!$D$27&gt;AC23+12,AC23+12,Assumptions!$D$27)</f>
        <v>22</v>
      </c>
      <c r="AE23" s="69">
        <f>IF(Assumptions!$D$27&gt;AD23+12,AD23+12,Assumptions!$D$27)</f>
        <v>34</v>
      </c>
      <c r="AF23" s="69">
        <f>IF(Assumptions!$D$27&gt;AE23+12,AE23+12,Assumptions!$D$27)</f>
        <v>36</v>
      </c>
      <c r="AG23" s="69">
        <f>IF(Assumptions!$D$27&gt;AF23+12,AF23+12,Assumptions!$D$27)</f>
        <v>36</v>
      </c>
      <c r="AH23" s="69">
        <f>IF(Assumptions!$D$27&gt;AG23+12,AG23+12,Assumptions!$D$27)</f>
        <v>36</v>
      </c>
      <c r="AI23" s="69">
        <f>IF(Assumptions!$D$27&gt;AH23+12,AH23+12,Assumptions!$D$27)</f>
        <v>36</v>
      </c>
      <c r="AJ23" s="69">
        <f>IF(Assumptions!$D$27&gt;AI23+12,AI23+12,Assumptions!$D$27)</f>
        <v>36</v>
      </c>
      <c r="AK23" s="50" t="str">
        <f t="shared" si="4"/>
        <v>Mar</v>
      </c>
      <c r="AL23" s="69">
        <f>IF(Assumptions!$D$27&gt;10,10,Assumptions!$D$27)</f>
        <v>10</v>
      </c>
      <c r="AM23" s="69">
        <f>IF(Assumptions!$D$27&gt;AL23+12,AL23+12,Assumptions!$D$27)</f>
        <v>22</v>
      </c>
      <c r="AN23" s="69">
        <f>IF(Assumptions!$D$27&gt;AM23+12,AM23+12,Assumptions!$D$27)</f>
        <v>34</v>
      </c>
      <c r="AO23" s="69">
        <f>IF(Assumptions!$D$27&gt;AN23+12,AN23+12,Assumptions!$D$27)</f>
        <v>36</v>
      </c>
      <c r="AP23" s="69">
        <f>IF(Assumptions!$D$27&gt;AO23+12,AO23+12,Assumptions!$D$27)</f>
        <v>36</v>
      </c>
      <c r="AQ23" s="69">
        <f>IF(Assumptions!$D$27&gt;AP23+12,AP23+12,Assumptions!$D$27)</f>
        <v>36</v>
      </c>
      <c r="AR23" s="69">
        <f>IF(Assumptions!$D$27&gt;AQ23+12,AQ23+12,Assumptions!$D$27)</f>
        <v>36</v>
      </c>
      <c r="AS23" s="69">
        <f>IF(Assumptions!$D$27&gt;AR23+12,AR23+12,Assumptions!$D$27)</f>
        <v>36</v>
      </c>
      <c r="AT23" s="50" t="str">
        <f t="shared" si="5"/>
        <v>Mar</v>
      </c>
      <c r="AU23" s="69">
        <f>IF(Assumptions!$D$27&gt;10,10,Assumptions!$D$27)</f>
        <v>10</v>
      </c>
      <c r="AV23" s="69">
        <f>IF(Assumptions!$D$27&gt;AU23+12,AU23+12,Assumptions!$D$27)</f>
        <v>22</v>
      </c>
      <c r="AW23" s="69">
        <f>IF(Assumptions!$D$27&gt;AV23+12,AV23+12,Assumptions!$D$27)</f>
        <v>34</v>
      </c>
      <c r="AX23" s="69">
        <f>IF(Assumptions!$D$27&gt;AW23+12,AW23+12,Assumptions!$D$27)</f>
        <v>36</v>
      </c>
      <c r="AY23" s="69">
        <f>IF(Assumptions!$D$27&gt;AX23+12,AX23+12,Assumptions!$D$27)</f>
        <v>36</v>
      </c>
      <c r="AZ23" s="69">
        <f>IF(Assumptions!$D$27&gt;AY23+12,AY23+12,Assumptions!$D$27)</f>
        <v>36</v>
      </c>
      <c r="BA23" s="69">
        <f>IF(Assumptions!$D$27&gt;AZ23+12,AZ23+12,Assumptions!$D$27)</f>
        <v>36</v>
      </c>
      <c r="BB23" s="69">
        <f>IF(Assumptions!$D$27&gt;BA23+12,BA23+12,Assumptions!$D$27)</f>
        <v>36</v>
      </c>
      <c r="BC23" s="50" t="str">
        <f t="shared" si="6"/>
        <v>Mar</v>
      </c>
      <c r="BD23" s="69">
        <f>IF(Assumptions!$D$27&gt;10,10,Assumptions!$D$27)</f>
        <v>10</v>
      </c>
      <c r="BE23" s="69">
        <f>IF(Assumptions!$D$27&gt;BD23+12,BD23+12,Assumptions!$D$27)</f>
        <v>22</v>
      </c>
      <c r="BF23" s="69">
        <f>IF(Assumptions!$D$27&gt;BE23+12,BE23+12,Assumptions!$D$27)</f>
        <v>34</v>
      </c>
      <c r="BG23" s="69">
        <f>IF(Assumptions!$D$27&gt;BF23+12,BF23+12,Assumptions!$D$27)</f>
        <v>36</v>
      </c>
      <c r="BH23" s="69">
        <f>IF(Assumptions!$D$27&gt;BG23+12,BG23+12,Assumptions!$D$27)</f>
        <v>36</v>
      </c>
      <c r="BI23" s="69">
        <f>IF(Assumptions!$D$27&gt;BH23+12,BH23+12,Assumptions!$D$27)</f>
        <v>36</v>
      </c>
      <c r="BJ23" s="69">
        <f>IF(Assumptions!$D$27&gt;BI23+12,BI23+12,Assumptions!$D$27)</f>
        <v>36</v>
      </c>
      <c r="BK23" s="69">
        <f>IF(Assumptions!$D$27&gt;BJ23+12,BJ23+12,Assumptions!$D$27)</f>
        <v>36</v>
      </c>
      <c r="BL23" s="50" t="str">
        <f t="shared" si="7"/>
        <v>Mar</v>
      </c>
      <c r="BM23" s="69">
        <f>IF(Assumptions!$D$27&gt;10,10,Assumptions!$D$27)</f>
        <v>10</v>
      </c>
      <c r="BN23" s="69">
        <f>IF(Assumptions!$D$27&gt;BM23+12,BM23+12,Assumptions!$D$27)</f>
        <v>22</v>
      </c>
      <c r="BO23" s="69">
        <f>IF(Assumptions!$D$27&gt;BN23+12,BN23+12,Assumptions!$D$27)</f>
        <v>34</v>
      </c>
      <c r="BP23" s="69">
        <f>IF(Assumptions!$D$27&gt;BO23+12,BO23+12,Assumptions!$D$27)</f>
        <v>36</v>
      </c>
      <c r="BQ23" s="69">
        <f>IF(Assumptions!$D$27&gt;BP23+12,BP23+12,Assumptions!$D$27)</f>
        <v>36</v>
      </c>
      <c r="BR23" s="69">
        <f>IF(Assumptions!$D$27&gt;BQ23+12,BQ23+12,Assumptions!$D$27)</f>
        <v>36</v>
      </c>
      <c r="BS23" s="69">
        <f>IF(Assumptions!$D$27&gt;BR23+12,BR23+12,Assumptions!$D$27)</f>
        <v>36</v>
      </c>
      <c r="BT23" s="69">
        <f>IF(Assumptions!$D$27&gt;BS23+12,BS23+12,Assumptions!$D$27)</f>
        <v>36</v>
      </c>
      <c r="BU23" s="50" t="str">
        <f t="shared" si="8"/>
        <v>Mar</v>
      </c>
      <c r="BV23" s="69">
        <f>IF(Assumptions!$D$27&gt;10,10,Assumptions!$D$27)</f>
        <v>10</v>
      </c>
      <c r="BW23" s="69">
        <f>IF(Assumptions!$D$27&gt;BV23+12,BV23+12,Assumptions!$D$27)</f>
        <v>22</v>
      </c>
      <c r="BX23" s="69">
        <f>IF(Assumptions!$D$27&gt;BW23+12,BW23+12,Assumptions!$D$27)</f>
        <v>34</v>
      </c>
      <c r="BY23" s="69">
        <f>IF(Assumptions!$D$27&gt;BX23+12,BX23+12,Assumptions!$D$27)</f>
        <v>36</v>
      </c>
      <c r="BZ23" s="69">
        <f>IF(Assumptions!$D$27&gt;BY23+12,BY23+12,Assumptions!$D$27)</f>
        <v>36</v>
      </c>
      <c r="CA23" s="69">
        <f>IF(Assumptions!$D$27&gt;BZ23+12,BZ23+12,Assumptions!$D$27)</f>
        <v>36</v>
      </c>
      <c r="CB23" s="69">
        <f>IF(Assumptions!$D$27&gt;CA23+12,CA23+12,Assumptions!$D$27)</f>
        <v>36</v>
      </c>
      <c r="CC23" s="69">
        <f>IF(Assumptions!$D$27&gt;CB23+12,CB23+12,Assumptions!$D$27)</f>
        <v>36</v>
      </c>
      <c r="CD23" s="50" t="str">
        <f t="shared" si="9"/>
        <v>Mar</v>
      </c>
      <c r="CE23" s="69">
        <f>IF(Assumptions!$D$27&gt;10,10,Assumptions!$D$27)</f>
        <v>10</v>
      </c>
      <c r="CF23" s="69">
        <f>IF(Assumptions!$D$27&gt;CE23+12,CE23+12,Assumptions!$D$27)</f>
        <v>22</v>
      </c>
      <c r="CG23" s="69">
        <f>IF(Assumptions!$D$27&gt;CF23+12,CF23+12,Assumptions!$D$27)</f>
        <v>34</v>
      </c>
      <c r="CH23" s="69">
        <f>IF(Assumptions!$D$27&gt;CG23+12,CG23+12,Assumptions!$D$27)</f>
        <v>36</v>
      </c>
      <c r="CI23" s="69">
        <f>IF(Assumptions!$D$27&gt;CH23+12,CH23+12,Assumptions!$D$27)</f>
        <v>36</v>
      </c>
      <c r="CJ23" s="69">
        <f>IF(Assumptions!$D$27&gt;CI23+12,CI23+12,Assumptions!$D$27)</f>
        <v>36</v>
      </c>
      <c r="CK23" s="69">
        <f>IF(Assumptions!$D$27&gt;CJ23+12,CJ23+12,Assumptions!$D$27)</f>
        <v>36</v>
      </c>
      <c r="CL23" s="69">
        <f>IF(Assumptions!$D$27&gt;CK23+12,CK23+12,Assumptions!$D$27)</f>
        <v>36</v>
      </c>
    </row>
    <row r="24" spans="1:90" ht="13.7" customHeight="1">
      <c r="A24" s="50" t="str">
        <f t="shared" si="0"/>
        <v>Apr</v>
      </c>
      <c r="B24" s="41">
        <f>IF(Assumptions!$D$27&gt;9,9,Assumptions!$D$27)</f>
        <v>9</v>
      </c>
      <c r="C24" s="41">
        <f>IF(Assumptions!$D$27&gt;B24+12,B24+12,Assumptions!$D$27)</f>
        <v>21</v>
      </c>
      <c r="D24" s="41">
        <f>IF(Assumptions!$D$27&gt;C24+12,C24+12,Assumptions!$D$27)</f>
        <v>33</v>
      </c>
      <c r="E24" s="41">
        <f>IF(Assumptions!$D$27&gt;D24+12,D24+12,Assumptions!$D$27)</f>
        <v>36</v>
      </c>
      <c r="F24" s="41">
        <f>IF(Assumptions!$D$27&gt;E24+12,E24+12,Assumptions!$D$27)</f>
        <v>36</v>
      </c>
      <c r="G24" s="41">
        <f>IF(Assumptions!$D$27&gt;F24+12,F24+12,Assumptions!$D$27)</f>
        <v>36</v>
      </c>
      <c r="H24" s="41">
        <f>IF(Assumptions!$D$27&gt;G24+12,G24+12,Assumptions!$D$27)</f>
        <v>36</v>
      </c>
      <c r="I24" s="41">
        <f>IF(Assumptions!$D$27&gt;H24+12,H24+12,Assumptions!$D$27)</f>
        <v>36</v>
      </c>
      <c r="J24" s="68" t="str">
        <f t="shared" si="1"/>
        <v>Apr</v>
      </c>
      <c r="K24" s="41">
        <f>IF(Assumptions!$D$27&gt;9,9,Assumptions!$D$27)</f>
        <v>9</v>
      </c>
      <c r="L24" s="69">
        <f>IF(Assumptions!$D$27&gt;K24+12,K24+12,Assumptions!$D$27)</f>
        <v>21</v>
      </c>
      <c r="M24" s="69">
        <f>IF(Assumptions!$D$27&gt;L24+12,L24+12,Assumptions!$D$27)</f>
        <v>33</v>
      </c>
      <c r="N24" s="69">
        <f>IF(Assumptions!$D$27&gt;M24+12,M24+12,Assumptions!$D$27)</f>
        <v>36</v>
      </c>
      <c r="O24" s="69">
        <f>IF(Assumptions!$D$27&gt;N24+12,N24+12,Assumptions!$D$27)</f>
        <v>36</v>
      </c>
      <c r="P24" s="69">
        <f>IF(Assumptions!$D$27&gt;O24+12,O24+12,Assumptions!$D$27)</f>
        <v>36</v>
      </c>
      <c r="Q24" s="69">
        <f>IF(Assumptions!$D$27&gt;P24+12,P24+12,Assumptions!$D$27)</f>
        <v>36</v>
      </c>
      <c r="R24" s="69">
        <f>IF(Assumptions!$D$27&gt;Q24+12,Q24+12,Assumptions!$D$27)</f>
        <v>36</v>
      </c>
      <c r="S24" s="50" t="str">
        <f t="shared" si="2"/>
        <v>Apr</v>
      </c>
      <c r="T24" s="69">
        <f>IF(Assumptions!$D$27&gt;9,9,Assumptions!$D$27)</f>
        <v>9</v>
      </c>
      <c r="U24" s="69">
        <f>IF(Assumptions!$D$27&gt;T24+12,T24+12,Assumptions!$D$27)</f>
        <v>21</v>
      </c>
      <c r="V24" s="69">
        <f>IF(Assumptions!$D$27&gt;U24+12,U24+12,Assumptions!$D$27)</f>
        <v>33</v>
      </c>
      <c r="W24" s="69">
        <f>IF(Assumptions!$D$27&gt;V24+12,V24+12,Assumptions!$D$27)</f>
        <v>36</v>
      </c>
      <c r="X24" s="69">
        <f>IF(Assumptions!$D$27&gt;W24+12,W24+12,Assumptions!$D$27)</f>
        <v>36</v>
      </c>
      <c r="Y24" s="69">
        <f>IF(Assumptions!$D$27&gt;X24+12,X24+12,Assumptions!$D$27)</f>
        <v>36</v>
      </c>
      <c r="Z24" s="69">
        <f>IF(Assumptions!$D$27&gt;Y24+12,Y24+12,Assumptions!$D$27)</f>
        <v>36</v>
      </c>
      <c r="AA24" s="69">
        <f>IF(Assumptions!$D$27&gt;Z24+12,Z24+12,Assumptions!$D$27)</f>
        <v>36</v>
      </c>
      <c r="AB24" s="50" t="str">
        <f t="shared" si="3"/>
        <v>Apr</v>
      </c>
      <c r="AC24" s="69">
        <f>IF(Assumptions!$D$27&gt;9,9,Assumptions!$D$27)</f>
        <v>9</v>
      </c>
      <c r="AD24" s="69">
        <f>IF(Assumptions!$D$27&gt;AC24+12,AC24+12,Assumptions!$D$27)</f>
        <v>21</v>
      </c>
      <c r="AE24" s="69">
        <f>IF(Assumptions!$D$27&gt;AD24+12,AD24+12,Assumptions!$D$27)</f>
        <v>33</v>
      </c>
      <c r="AF24" s="69">
        <f>IF(Assumptions!$D$27&gt;AE24+12,AE24+12,Assumptions!$D$27)</f>
        <v>36</v>
      </c>
      <c r="AG24" s="69">
        <f>IF(Assumptions!$D$27&gt;AF24+12,AF24+12,Assumptions!$D$27)</f>
        <v>36</v>
      </c>
      <c r="AH24" s="69">
        <f>IF(Assumptions!$D$27&gt;AG24+12,AG24+12,Assumptions!$D$27)</f>
        <v>36</v>
      </c>
      <c r="AI24" s="69">
        <f>IF(Assumptions!$D$27&gt;AH24+12,AH24+12,Assumptions!$D$27)</f>
        <v>36</v>
      </c>
      <c r="AJ24" s="69">
        <f>IF(Assumptions!$D$27&gt;AI24+12,AI24+12,Assumptions!$D$27)</f>
        <v>36</v>
      </c>
      <c r="AK24" s="50" t="str">
        <f t="shared" si="4"/>
        <v>Apr</v>
      </c>
      <c r="AL24" s="69">
        <f>IF(Assumptions!$D$27&gt;9,9,Assumptions!$D$27)</f>
        <v>9</v>
      </c>
      <c r="AM24" s="69">
        <f>IF(Assumptions!$D$27&gt;AL24+12,AL24+12,Assumptions!$D$27)</f>
        <v>21</v>
      </c>
      <c r="AN24" s="69">
        <f>IF(Assumptions!$D$27&gt;AM24+12,AM24+12,Assumptions!$D$27)</f>
        <v>33</v>
      </c>
      <c r="AO24" s="69">
        <f>IF(Assumptions!$D$27&gt;AN24+12,AN24+12,Assumptions!$D$27)</f>
        <v>36</v>
      </c>
      <c r="AP24" s="69">
        <f>IF(Assumptions!$D$27&gt;AO24+12,AO24+12,Assumptions!$D$27)</f>
        <v>36</v>
      </c>
      <c r="AQ24" s="69">
        <f>IF(Assumptions!$D$27&gt;AP24+12,AP24+12,Assumptions!$D$27)</f>
        <v>36</v>
      </c>
      <c r="AR24" s="69">
        <f>IF(Assumptions!$D$27&gt;AQ24+12,AQ24+12,Assumptions!$D$27)</f>
        <v>36</v>
      </c>
      <c r="AS24" s="69">
        <f>IF(Assumptions!$D$27&gt;AR24+12,AR24+12,Assumptions!$D$27)</f>
        <v>36</v>
      </c>
      <c r="AT24" s="50" t="str">
        <f t="shared" si="5"/>
        <v>Apr</v>
      </c>
      <c r="AU24" s="69">
        <f>IF(Assumptions!$D$27&gt;9,9,Assumptions!$D$27)</f>
        <v>9</v>
      </c>
      <c r="AV24" s="69">
        <f>IF(Assumptions!$D$27&gt;AU24+12,AU24+12,Assumptions!$D$27)</f>
        <v>21</v>
      </c>
      <c r="AW24" s="69">
        <f>IF(Assumptions!$D$27&gt;AV24+12,AV24+12,Assumptions!$D$27)</f>
        <v>33</v>
      </c>
      <c r="AX24" s="69">
        <f>IF(Assumptions!$D$27&gt;AW24+12,AW24+12,Assumptions!$D$27)</f>
        <v>36</v>
      </c>
      <c r="AY24" s="69">
        <f>IF(Assumptions!$D$27&gt;AX24+12,AX24+12,Assumptions!$D$27)</f>
        <v>36</v>
      </c>
      <c r="AZ24" s="69">
        <f>IF(Assumptions!$D$27&gt;AY24+12,AY24+12,Assumptions!$D$27)</f>
        <v>36</v>
      </c>
      <c r="BA24" s="69">
        <f>IF(Assumptions!$D$27&gt;AZ24+12,AZ24+12,Assumptions!$D$27)</f>
        <v>36</v>
      </c>
      <c r="BB24" s="69">
        <f>IF(Assumptions!$D$27&gt;BA24+12,BA24+12,Assumptions!$D$27)</f>
        <v>36</v>
      </c>
      <c r="BC24" s="50" t="str">
        <f t="shared" si="6"/>
        <v>Apr</v>
      </c>
      <c r="BD24" s="69">
        <f>IF(Assumptions!$D$27&gt;9,9,Assumptions!$D$27)</f>
        <v>9</v>
      </c>
      <c r="BE24" s="69">
        <f>IF(Assumptions!$D$27&gt;BD24+12,BD24+12,Assumptions!$D$27)</f>
        <v>21</v>
      </c>
      <c r="BF24" s="69">
        <f>IF(Assumptions!$D$27&gt;BE24+12,BE24+12,Assumptions!$D$27)</f>
        <v>33</v>
      </c>
      <c r="BG24" s="69">
        <f>IF(Assumptions!$D$27&gt;BF24+12,BF24+12,Assumptions!$D$27)</f>
        <v>36</v>
      </c>
      <c r="BH24" s="69">
        <f>IF(Assumptions!$D$27&gt;BG24+12,BG24+12,Assumptions!$D$27)</f>
        <v>36</v>
      </c>
      <c r="BI24" s="69">
        <f>IF(Assumptions!$D$27&gt;BH24+12,BH24+12,Assumptions!$D$27)</f>
        <v>36</v>
      </c>
      <c r="BJ24" s="69">
        <f>IF(Assumptions!$D$27&gt;BI24+12,BI24+12,Assumptions!$D$27)</f>
        <v>36</v>
      </c>
      <c r="BK24" s="69">
        <f>IF(Assumptions!$D$27&gt;BJ24+12,BJ24+12,Assumptions!$D$27)</f>
        <v>36</v>
      </c>
      <c r="BL24" s="50" t="str">
        <f t="shared" si="7"/>
        <v>Apr</v>
      </c>
      <c r="BM24" s="69">
        <f>IF(Assumptions!$D$27&gt;9,9,Assumptions!$D$27)</f>
        <v>9</v>
      </c>
      <c r="BN24" s="69">
        <f>IF(Assumptions!$D$27&gt;BM24+12,BM24+12,Assumptions!$D$27)</f>
        <v>21</v>
      </c>
      <c r="BO24" s="69">
        <f>IF(Assumptions!$D$27&gt;BN24+12,BN24+12,Assumptions!$D$27)</f>
        <v>33</v>
      </c>
      <c r="BP24" s="69">
        <f>IF(Assumptions!$D$27&gt;BO24+12,BO24+12,Assumptions!$D$27)</f>
        <v>36</v>
      </c>
      <c r="BQ24" s="69">
        <f>IF(Assumptions!$D$27&gt;BP24+12,BP24+12,Assumptions!$D$27)</f>
        <v>36</v>
      </c>
      <c r="BR24" s="69">
        <f>IF(Assumptions!$D$27&gt;BQ24+12,BQ24+12,Assumptions!$D$27)</f>
        <v>36</v>
      </c>
      <c r="BS24" s="69">
        <f>IF(Assumptions!$D$27&gt;BR24+12,BR24+12,Assumptions!$D$27)</f>
        <v>36</v>
      </c>
      <c r="BT24" s="69">
        <f>IF(Assumptions!$D$27&gt;BS24+12,BS24+12,Assumptions!$D$27)</f>
        <v>36</v>
      </c>
      <c r="BU24" s="50" t="str">
        <f t="shared" si="8"/>
        <v>Apr</v>
      </c>
      <c r="BV24" s="69">
        <f>IF(Assumptions!$D$27&gt;9,9,Assumptions!$D$27)</f>
        <v>9</v>
      </c>
      <c r="BW24" s="69">
        <f>IF(Assumptions!$D$27&gt;BV24+12,BV24+12,Assumptions!$D$27)</f>
        <v>21</v>
      </c>
      <c r="BX24" s="69">
        <f>IF(Assumptions!$D$27&gt;BW24+12,BW24+12,Assumptions!$D$27)</f>
        <v>33</v>
      </c>
      <c r="BY24" s="69">
        <f>IF(Assumptions!$D$27&gt;BX24+12,BX24+12,Assumptions!$D$27)</f>
        <v>36</v>
      </c>
      <c r="BZ24" s="69">
        <f>IF(Assumptions!$D$27&gt;BY24+12,BY24+12,Assumptions!$D$27)</f>
        <v>36</v>
      </c>
      <c r="CA24" s="69">
        <f>IF(Assumptions!$D$27&gt;BZ24+12,BZ24+12,Assumptions!$D$27)</f>
        <v>36</v>
      </c>
      <c r="CB24" s="69">
        <f>IF(Assumptions!$D$27&gt;CA24+12,CA24+12,Assumptions!$D$27)</f>
        <v>36</v>
      </c>
      <c r="CC24" s="69">
        <f>IF(Assumptions!$D$27&gt;CB24+12,CB24+12,Assumptions!$D$27)</f>
        <v>36</v>
      </c>
      <c r="CD24" s="50" t="str">
        <f t="shared" si="9"/>
        <v>Apr</v>
      </c>
      <c r="CE24" s="69">
        <f>IF(Assumptions!$D$27&gt;9,9,Assumptions!$D$27)</f>
        <v>9</v>
      </c>
      <c r="CF24" s="69">
        <f>IF(Assumptions!$D$27&gt;CE24+12,CE24+12,Assumptions!$D$27)</f>
        <v>21</v>
      </c>
      <c r="CG24" s="69">
        <f>IF(Assumptions!$D$27&gt;CF24+12,CF24+12,Assumptions!$D$27)</f>
        <v>33</v>
      </c>
      <c r="CH24" s="69">
        <f>IF(Assumptions!$D$27&gt;CG24+12,CG24+12,Assumptions!$D$27)</f>
        <v>36</v>
      </c>
      <c r="CI24" s="69">
        <f>IF(Assumptions!$D$27&gt;CH24+12,CH24+12,Assumptions!$D$27)</f>
        <v>36</v>
      </c>
      <c r="CJ24" s="69">
        <f>IF(Assumptions!$D$27&gt;CI24+12,CI24+12,Assumptions!$D$27)</f>
        <v>36</v>
      </c>
      <c r="CK24" s="69">
        <f>IF(Assumptions!$D$27&gt;CJ24+12,CJ24+12,Assumptions!$D$27)</f>
        <v>36</v>
      </c>
      <c r="CL24" s="69">
        <f>IF(Assumptions!$D$27&gt;CK24+12,CK24+12,Assumptions!$D$27)</f>
        <v>36</v>
      </c>
    </row>
    <row r="25" spans="1:90" ht="13.7" customHeight="1">
      <c r="A25" s="50" t="str">
        <f t="shared" si="0"/>
        <v>May</v>
      </c>
      <c r="B25" s="41">
        <f>IF(Assumptions!$D$27&gt;8,8,Assumptions!$D$27)</f>
        <v>8</v>
      </c>
      <c r="C25" s="41">
        <f>IF(Assumptions!$D$27&gt;B25+12,B25+12,Assumptions!$D$27)</f>
        <v>20</v>
      </c>
      <c r="D25" s="41">
        <f>IF(Assumptions!$D$27&gt;C25+12,C25+12,Assumptions!$D$27)</f>
        <v>32</v>
      </c>
      <c r="E25" s="41">
        <f>IF(Assumptions!$D$27&gt;D25+12,D25+12,Assumptions!$D$27)</f>
        <v>36</v>
      </c>
      <c r="F25" s="41">
        <f>IF(Assumptions!$D$27&gt;E25+12,E25+12,Assumptions!$D$27)</f>
        <v>36</v>
      </c>
      <c r="G25" s="41">
        <f>IF(Assumptions!$D$27&gt;F25+12,F25+12,Assumptions!$D$27)</f>
        <v>36</v>
      </c>
      <c r="H25" s="41">
        <f>IF(Assumptions!$D$27&gt;G25+12,G25+12,Assumptions!$D$27)</f>
        <v>36</v>
      </c>
      <c r="I25" s="41">
        <f>IF(Assumptions!$D$27&gt;H25+12,H25+12,Assumptions!$D$27)</f>
        <v>36</v>
      </c>
      <c r="J25" s="68" t="str">
        <f t="shared" si="1"/>
        <v>May</v>
      </c>
      <c r="K25" s="41">
        <f>IF(Assumptions!$D$27&gt;8,8,Assumptions!$D$27)</f>
        <v>8</v>
      </c>
      <c r="L25" s="69">
        <f>IF(Assumptions!$D$27&gt;K25+12,K25+12,Assumptions!$D$27)</f>
        <v>20</v>
      </c>
      <c r="M25" s="69">
        <f>IF(Assumptions!$D$27&gt;L25+12,L25+12,Assumptions!$D$27)</f>
        <v>32</v>
      </c>
      <c r="N25" s="69">
        <f>IF(Assumptions!$D$27&gt;M25+12,M25+12,Assumptions!$D$27)</f>
        <v>36</v>
      </c>
      <c r="O25" s="69">
        <f>IF(Assumptions!$D$27&gt;N25+12,N25+12,Assumptions!$D$27)</f>
        <v>36</v>
      </c>
      <c r="P25" s="69">
        <f>IF(Assumptions!$D$27&gt;O25+12,O25+12,Assumptions!$D$27)</f>
        <v>36</v>
      </c>
      <c r="Q25" s="69">
        <f>IF(Assumptions!$D$27&gt;P25+12,P25+12,Assumptions!$D$27)</f>
        <v>36</v>
      </c>
      <c r="R25" s="69">
        <f>IF(Assumptions!$D$27&gt;Q25+12,Q25+12,Assumptions!$D$27)</f>
        <v>36</v>
      </c>
      <c r="S25" s="50" t="str">
        <f t="shared" si="2"/>
        <v>May</v>
      </c>
      <c r="T25" s="69">
        <f>IF(Assumptions!$D$27&gt;8,8,Assumptions!$D$27)</f>
        <v>8</v>
      </c>
      <c r="U25" s="69">
        <f>IF(Assumptions!$D$27&gt;T25+12,T25+12,Assumptions!$D$27)</f>
        <v>20</v>
      </c>
      <c r="V25" s="69">
        <f>IF(Assumptions!$D$27&gt;U25+12,U25+12,Assumptions!$D$27)</f>
        <v>32</v>
      </c>
      <c r="W25" s="69">
        <f>IF(Assumptions!$D$27&gt;V25+12,V25+12,Assumptions!$D$27)</f>
        <v>36</v>
      </c>
      <c r="X25" s="69">
        <f>IF(Assumptions!$D$27&gt;W25+12,W25+12,Assumptions!$D$27)</f>
        <v>36</v>
      </c>
      <c r="Y25" s="69">
        <f>IF(Assumptions!$D$27&gt;X25+12,X25+12,Assumptions!$D$27)</f>
        <v>36</v>
      </c>
      <c r="Z25" s="69">
        <f>IF(Assumptions!$D$27&gt;Y25+12,Y25+12,Assumptions!$D$27)</f>
        <v>36</v>
      </c>
      <c r="AA25" s="69">
        <f>IF(Assumptions!$D$27&gt;Z25+12,Z25+12,Assumptions!$D$27)</f>
        <v>36</v>
      </c>
      <c r="AB25" s="50" t="str">
        <f t="shared" si="3"/>
        <v>May</v>
      </c>
      <c r="AC25" s="69">
        <f>IF(Assumptions!$D$27&gt;8,8,Assumptions!$D$27)</f>
        <v>8</v>
      </c>
      <c r="AD25" s="69">
        <f>IF(Assumptions!$D$27&gt;AC25+12,AC25+12,Assumptions!$D$27)</f>
        <v>20</v>
      </c>
      <c r="AE25" s="69">
        <f>IF(Assumptions!$D$27&gt;AD25+12,AD25+12,Assumptions!$D$27)</f>
        <v>32</v>
      </c>
      <c r="AF25" s="69">
        <f>IF(Assumptions!$D$27&gt;AE25+12,AE25+12,Assumptions!$D$27)</f>
        <v>36</v>
      </c>
      <c r="AG25" s="69">
        <f>IF(Assumptions!$D$27&gt;AF25+12,AF25+12,Assumptions!$D$27)</f>
        <v>36</v>
      </c>
      <c r="AH25" s="69">
        <f>IF(Assumptions!$D$27&gt;AG25+12,AG25+12,Assumptions!$D$27)</f>
        <v>36</v>
      </c>
      <c r="AI25" s="69">
        <f>IF(Assumptions!$D$27&gt;AH25+12,AH25+12,Assumptions!$D$27)</f>
        <v>36</v>
      </c>
      <c r="AJ25" s="69">
        <f>IF(Assumptions!$D$27&gt;AI25+12,AI25+12,Assumptions!$D$27)</f>
        <v>36</v>
      </c>
      <c r="AK25" s="50" t="str">
        <f t="shared" si="4"/>
        <v>May</v>
      </c>
      <c r="AL25" s="69">
        <f>IF(Assumptions!$D$27&gt;8,8,Assumptions!$D$27)</f>
        <v>8</v>
      </c>
      <c r="AM25" s="69">
        <f>IF(Assumptions!$D$27&gt;AL25+12,AL25+12,Assumptions!$D$27)</f>
        <v>20</v>
      </c>
      <c r="AN25" s="69">
        <f>IF(Assumptions!$D$27&gt;AM25+12,AM25+12,Assumptions!$D$27)</f>
        <v>32</v>
      </c>
      <c r="AO25" s="69">
        <f>IF(Assumptions!$D$27&gt;AN25+12,AN25+12,Assumptions!$D$27)</f>
        <v>36</v>
      </c>
      <c r="AP25" s="69">
        <f>IF(Assumptions!$D$27&gt;AO25+12,AO25+12,Assumptions!$D$27)</f>
        <v>36</v>
      </c>
      <c r="AQ25" s="69">
        <f>IF(Assumptions!$D$27&gt;AP25+12,AP25+12,Assumptions!$D$27)</f>
        <v>36</v>
      </c>
      <c r="AR25" s="69">
        <f>IF(Assumptions!$D$27&gt;AQ25+12,AQ25+12,Assumptions!$D$27)</f>
        <v>36</v>
      </c>
      <c r="AS25" s="69">
        <f>IF(Assumptions!$D$27&gt;AR25+12,AR25+12,Assumptions!$D$27)</f>
        <v>36</v>
      </c>
      <c r="AT25" s="50" t="str">
        <f t="shared" si="5"/>
        <v>May</v>
      </c>
      <c r="AU25" s="69">
        <f>IF(Assumptions!$D$27&gt;8,8,Assumptions!$D$27)</f>
        <v>8</v>
      </c>
      <c r="AV25" s="69">
        <f>IF(Assumptions!$D$27&gt;AU25+12,AU25+12,Assumptions!$D$27)</f>
        <v>20</v>
      </c>
      <c r="AW25" s="69">
        <f>IF(Assumptions!$D$27&gt;AV25+12,AV25+12,Assumptions!$D$27)</f>
        <v>32</v>
      </c>
      <c r="AX25" s="69">
        <f>IF(Assumptions!$D$27&gt;AW25+12,AW25+12,Assumptions!$D$27)</f>
        <v>36</v>
      </c>
      <c r="AY25" s="69">
        <f>IF(Assumptions!$D$27&gt;AX25+12,AX25+12,Assumptions!$D$27)</f>
        <v>36</v>
      </c>
      <c r="AZ25" s="69">
        <f>IF(Assumptions!$D$27&gt;AY25+12,AY25+12,Assumptions!$D$27)</f>
        <v>36</v>
      </c>
      <c r="BA25" s="69">
        <f>IF(Assumptions!$D$27&gt;AZ25+12,AZ25+12,Assumptions!$D$27)</f>
        <v>36</v>
      </c>
      <c r="BB25" s="69">
        <f>IF(Assumptions!$D$27&gt;BA25+12,BA25+12,Assumptions!$D$27)</f>
        <v>36</v>
      </c>
      <c r="BC25" s="50" t="str">
        <f t="shared" si="6"/>
        <v>May</v>
      </c>
      <c r="BD25" s="69">
        <f>IF(Assumptions!$D$27&gt;8,8,Assumptions!$D$27)</f>
        <v>8</v>
      </c>
      <c r="BE25" s="69">
        <f>IF(Assumptions!$D$27&gt;BD25+12,BD25+12,Assumptions!$D$27)</f>
        <v>20</v>
      </c>
      <c r="BF25" s="69">
        <f>IF(Assumptions!$D$27&gt;BE25+12,BE25+12,Assumptions!$D$27)</f>
        <v>32</v>
      </c>
      <c r="BG25" s="69">
        <f>IF(Assumptions!$D$27&gt;BF25+12,BF25+12,Assumptions!$D$27)</f>
        <v>36</v>
      </c>
      <c r="BH25" s="69">
        <f>IF(Assumptions!$D$27&gt;BG25+12,BG25+12,Assumptions!$D$27)</f>
        <v>36</v>
      </c>
      <c r="BI25" s="69">
        <f>IF(Assumptions!$D$27&gt;BH25+12,BH25+12,Assumptions!$D$27)</f>
        <v>36</v>
      </c>
      <c r="BJ25" s="69">
        <f>IF(Assumptions!$D$27&gt;BI25+12,BI25+12,Assumptions!$D$27)</f>
        <v>36</v>
      </c>
      <c r="BK25" s="69">
        <f>IF(Assumptions!$D$27&gt;BJ25+12,BJ25+12,Assumptions!$D$27)</f>
        <v>36</v>
      </c>
      <c r="BL25" s="50" t="str">
        <f t="shared" si="7"/>
        <v>May</v>
      </c>
      <c r="BM25" s="69">
        <f>IF(Assumptions!$D$27&gt;8,8,Assumptions!$D$27)</f>
        <v>8</v>
      </c>
      <c r="BN25" s="69">
        <f>IF(Assumptions!$D$27&gt;BM25+12,BM25+12,Assumptions!$D$27)</f>
        <v>20</v>
      </c>
      <c r="BO25" s="69">
        <f>IF(Assumptions!$D$27&gt;BN25+12,BN25+12,Assumptions!$D$27)</f>
        <v>32</v>
      </c>
      <c r="BP25" s="69">
        <f>IF(Assumptions!$D$27&gt;BO25+12,BO25+12,Assumptions!$D$27)</f>
        <v>36</v>
      </c>
      <c r="BQ25" s="69">
        <f>IF(Assumptions!$D$27&gt;BP25+12,BP25+12,Assumptions!$D$27)</f>
        <v>36</v>
      </c>
      <c r="BR25" s="69">
        <f>IF(Assumptions!$D$27&gt;BQ25+12,BQ25+12,Assumptions!$D$27)</f>
        <v>36</v>
      </c>
      <c r="BS25" s="69">
        <f>IF(Assumptions!$D$27&gt;BR25+12,BR25+12,Assumptions!$D$27)</f>
        <v>36</v>
      </c>
      <c r="BT25" s="69">
        <f>IF(Assumptions!$D$27&gt;BS25+12,BS25+12,Assumptions!$D$27)</f>
        <v>36</v>
      </c>
      <c r="BU25" s="50" t="str">
        <f t="shared" si="8"/>
        <v>May</v>
      </c>
      <c r="BV25" s="69">
        <f>IF(Assumptions!$D$27&gt;8,8,Assumptions!$D$27)</f>
        <v>8</v>
      </c>
      <c r="BW25" s="69">
        <f>IF(Assumptions!$D$27&gt;BV25+12,BV25+12,Assumptions!$D$27)</f>
        <v>20</v>
      </c>
      <c r="BX25" s="69">
        <f>IF(Assumptions!$D$27&gt;BW25+12,BW25+12,Assumptions!$D$27)</f>
        <v>32</v>
      </c>
      <c r="BY25" s="69">
        <f>IF(Assumptions!$D$27&gt;BX25+12,BX25+12,Assumptions!$D$27)</f>
        <v>36</v>
      </c>
      <c r="BZ25" s="69">
        <f>IF(Assumptions!$D$27&gt;BY25+12,BY25+12,Assumptions!$D$27)</f>
        <v>36</v>
      </c>
      <c r="CA25" s="69">
        <f>IF(Assumptions!$D$27&gt;BZ25+12,BZ25+12,Assumptions!$D$27)</f>
        <v>36</v>
      </c>
      <c r="CB25" s="69">
        <f>IF(Assumptions!$D$27&gt;CA25+12,CA25+12,Assumptions!$D$27)</f>
        <v>36</v>
      </c>
      <c r="CC25" s="69">
        <f>IF(Assumptions!$D$27&gt;CB25+12,CB25+12,Assumptions!$D$27)</f>
        <v>36</v>
      </c>
      <c r="CD25" s="50" t="str">
        <f t="shared" si="9"/>
        <v>May</v>
      </c>
      <c r="CE25" s="69">
        <f>IF(Assumptions!$D$27&gt;8,8,Assumptions!$D$27)</f>
        <v>8</v>
      </c>
      <c r="CF25" s="69">
        <f>IF(Assumptions!$D$27&gt;CE25+12,CE25+12,Assumptions!$D$27)</f>
        <v>20</v>
      </c>
      <c r="CG25" s="69">
        <f>IF(Assumptions!$D$27&gt;CF25+12,CF25+12,Assumptions!$D$27)</f>
        <v>32</v>
      </c>
      <c r="CH25" s="69">
        <f>IF(Assumptions!$D$27&gt;CG25+12,CG25+12,Assumptions!$D$27)</f>
        <v>36</v>
      </c>
      <c r="CI25" s="69">
        <f>IF(Assumptions!$D$27&gt;CH25+12,CH25+12,Assumptions!$D$27)</f>
        <v>36</v>
      </c>
      <c r="CJ25" s="69">
        <f>IF(Assumptions!$D$27&gt;CI25+12,CI25+12,Assumptions!$D$27)</f>
        <v>36</v>
      </c>
      <c r="CK25" s="69">
        <f>IF(Assumptions!$D$27&gt;CJ25+12,CJ25+12,Assumptions!$D$27)</f>
        <v>36</v>
      </c>
      <c r="CL25" s="69">
        <f>IF(Assumptions!$D$27&gt;CK25+12,CK25+12,Assumptions!$D$27)</f>
        <v>36</v>
      </c>
    </row>
    <row r="26" spans="1:90" ht="13.7" customHeight="1">
      <c r="A26" s="50" t="str">
        <f t="shared" si="0"/>
        <v>Jun</v>
      </c>
      <c r="B26" s="41">
        <f>IF(Assumptions!$D$27&gt;7,7,Assumptions!$D$27)</f>
        <v>7</v>
      </c>
      <c r="C26" s="41">
        <f>IF(Assumptions!$D$27&gt;B26+12,B26+12,Assumptions!$D$27)</f>
        <v>19</v>
      </c>
      <c r="D26" s="41">
        <f>IF(Assumptions!$D$27&gt;C26+12,C26+12,Assumptions!$D$27)</f>
        <v>31</v>
      </c>
      <c r="E26" s="41">
        <f>IF(Assumptions!$D$27&gt;D26+12,D26+12,Assumptions!$D$27)</f>
        <v>36</v>
      </c>
      <c r="F26" s="41">
        <f>IF(Assumptions!$D$27&gt;E26+12,E26+12,Assumptions!$D$27)</f>
        <v>36</v>
      </c>
      <c r="G26" s="41">
        <f>IF(Assumptions!$D$27&gt;F26+12,F26+12,Assumptions!$D$27)</f>
        <v>36</v>
      </c>
      <c r="H26" s="41">
        <f>IF(Assumptions!$D$27&gt;G26+12,G26+12,Assumptions!$D$27)</f>
        <v>36</v>
      </c>
      <c r="I26" s="41">
        <f>IF(Assumptions!$D$27&gt;H26+12,H26+12,Assumptions!$D$27)</f>
        <v>36</v>
      </c>
      <c r="J26" s="68" t="str">
        <f t="shared" si="1"/>
        <v>Jun</v>
      </c>
      <c r="K26" s="41">
        <f>IF(Assumptions!$D$27&gt;7,7,Assumptions!$D$27)</f>
        <v>7</v>
      </c>
      <c r="L26" s="69">
        <f>IF(Assumptions!$D$27&gt;K26+12,K26+12,Assumptions!$D$27)</f>
        <v>19</v>
      </c>
      <c r="M26" s="69">
        <f>IF(Assumptions!$D$27&gt;L26+12,L26+12,Assumptions!$D$27)</f>
        <v>31</v>
      </c>
      <c r="N26" s="69">
        <f>IF(Assumptions!$D$27&gt;M26+12,M26+12,Assumptions!$D$27)</f>
        <v>36</v>
      </c>
      <c r="O26" s="69">
        <f>IF(Assumptions!$D$27&gt;N26+12,N26+12,Assumptions!$D$27)</f>
        <v>36</v>
      </c>
      <c r="P26" s="69">
        <f>IF(Assumptions!$D$27&gt;O26+12,O26+12,Assumptions!$D$27)</f>
        <v>36</v>
      </c>
      <c r="Q26" s="69">
        <f>IF(Assumptions!$D$27&gt;P26+12,P26+12,Assumptions!$D$27)</f>
        <v>36</v>
      </c>
      <c r="R26" s="69">
        <f>IF(Assumptions!$D$27&gt;Q26+12,Q26+12,Assumptions!$D$27)</f>
        <v>36</v>
      </c>
      <c r="S26" s="50" t="str">
        <f t="shared" si="2"/>
        <v>Jun</v>
      </c>
      <c r="T26" s="69">
        <f>IF(Assumptions!$D$27&gt;7,7,Assumptions!$D$27)</f>
        <v>7</v>
      </c>
      <c r="U26" s="69">
        <f>IF(Assumptions!$D$27&gt;T26+12,T26+12,Assumptions!$D$27)</f>
        <v>19</v>
      </c>
      <c r="V26" s="69">
        <f>IF(Assumptions!$D$27&gt;U26+12,U26+12,Assumptions!$D$27)</f>
        <v>31</v>
      </c>
      <c r="W26" s="69">
        <f>IF(Assumptions!$D$27&gt;V26+12,V26+12,Assumptions!$D$27)</f>
        <v>36</v>
      </c>
      <c r="X26" s="69">
        <f>IF(Assumptions!$D$27&gt;W26+12,W26+12,Assumptions!$D$27)</f>
        <v>36</v>
      </c>
      <c r="Y26" s="69">
        <f>IF(Assumptions!$D$27&gt;X26+12,X26+12,Assumptions!$D$27)</f>
        <v>36</v>
      </c>
      <c r="Z26" s="69">
        <f>IF(Assumptions!$D$27&gt;Y26+12,Y26+12,Assumptions!$D$27)</f>
        <v>36</v>
      </c>
      <c r="AA26" s="69">
        <f>IF(Assumptions!$D$27&gt;Z26+12,Z26+12,Assumptions!$D$27)</f>
        <v>36</v>
      </c>
      <c r="AB26" s="50" t="str">
        <f t="shared" si="3"/>
        <v>Jun</v>
      </c>
      <c r="AC26" s="69">
        <f>IF(Assumptions!$D$27&gt;7,7,Assumptions!$D$27)</f>
        <v>7</v>
      </c>
      <c r="AD26" s="69">
        <f>IF(Assumptions!$D$27&gt;AC26+12,AC26+12,Assumptions!$D$27)</f>
        <v>19</v>
      </c>
      <c r="AE26" s="69">
        <f>IF(Assumptions!$D$27&gt;AD26+12,AD26+12,Assumptions!$D$27)</f>
        <v>31</v>
      </c>
      <c r="AF26" s="69">
        <f>IF(Assumptions!$D$27&gt;AE26+12,AE26+12,Assumptions!$D$27)</f>
        <v>36</v>
      </c>
      <c r="AG26" s="69">
        <f>IF(Assumptions!$D$27&gt;AF26+12,AF26+12,Assumptions!$D$27)</f>
        <v>36</v>
      </c>
      <c r="AH26" s="69">
        <f>IF(Assumptions!$D$27&gt;AG26+12,AG26+12,Assumptions!$D$27)</f>
        <v>36</v>
      </c>
      <c r="AI26" s="69">
        <f>IF(Assumptions!$D$27&gt;AH26+12,AH26+12,Assumptions!$D$27)</f>
        <v>36</v>
      </c>
      <c r="AJ26" s="69">
        <f>IF(Assumptions!$D$27&gt;AI26+12,AI26+12,Assumptions!$D$27)</f>
        <v>36</v>
      </c>
      <c r="AK26" s="50" t="str">
        <f t="shared" si="4"/>
        <v>Jun</v>
      </c>
      <c r="AL26" s="69">
        <f>IF(Assumptions!$D$27&gt;7,7,Assumptions!$D$27)</f>
        <v>7</v>
      </c>
      <c r="AM26" s="69">
        <f>IF(Assumptions!$D$27&gt;AL26+12,AL26+12,Assumptions!$D$27)</f>
        <v>19</v>
      </c>
      <c r="AN26" s="69">
        <f>IF(Assumptions!$D$27&gt;AM26+12,AM26+12,Assumptions!$D$27)</f>
        <v>31</v>
      </c>
      <c r="AO26" s="69">
        <f>IF(Assumptions!$D$27&gt;AN26+12,AN26+12,Assumptions!$D$27)</f>
        <v>36</v>
      </c>
      <c r="AP26" s="69">
        <f>IF(Assumptions!$D$27&gt;AO26+12,AO26+12,Assumptions!$D$27)</f>
        <v>36</v>
      </c>
      <c r="AQ26" s="69">
        <f>IF(Assumptions!$D$27&gt;AP26+12,AP26+12,Assumptions!$D$27)</f>
        <v>36</v>
      </c>
      <c r="AR26" s="69">
        <f>IF(Assumptions!$D$27&gt;AQ26+12,AQ26+12,Assumptions!$D$27)</f>
        <v>36</v>
      </c>
      <c r="AS26" s="69">
        <f>IF(Assumptions!$D$27&gt;AR26+12,AR26+12,Assumptions!$D$27)</f>
        <v>36</v>
      </c>
      <c r="AT26" s="50" t="str">
        <f t="shared" si="5"/>
        <v>Jun</v>
      </c>
      <c r="AU26" s="69">
        <f>IF(Assumptions!$D$27&gt;7,7,Assumptions!$D$27)</f>
        <v>7</v>
      </c>
      <c r="AV26" s="69">
        <f>IF(Assumptions!$D$27&gt;AU26+12,AU26+12,Assumptions!$D$27)</f>
        <v>19</v>
      </c>
      <c r="AW26" s="69">
        <f>IF(Assumptions!$D$27&gt;AV26+12,AV26+12,Assumptions!$D$27)</f>
        <v>31</v>
      </c>
      <c r="AX26" s="69">
        <f>IF(Assumptions!$D$27&gt;AW26+12,AW26+12,Assumptions!$D$27)</f>
        <v>36</v>
      </c>
      <c r="AY26" s="69">
        <f>IF(Assumptions!$D$27&gt;AX26+12,AX26+12,Assumptions!$D$27)</f>
        <v>36</v>
      </c>
      <c r="AZ26" s="69">
        <f>IF(Assumptions!$D$27&gt;AY26+12,AY26+12,Assumptions!$D$27)</f>
        <v>36</v>
      </c>
      <c r="BA26" s="69">
        <f>IF(Assumptions!$D$27&gt;AZ26+12,AZ26+12,Assumptions!$D$27)</f>
        <v>36</v>
      </c>
      <c r="BB26" s="69">
        <f>IF(Assumptions!$D$27&gt;BA26+12,BA26+12,Assumptions!$D$27)</f>
        <v>36</v>
      </c>
      <c r="BC26" s="50" t="str">
        <f t="shared" si="6"/>
        <v>Jun</v>
      </c>
      <c r="BD26" s="69">
        <f>IF(Assumptions!$D$27&gt;7,7,Assumptions!$D$27)</f>
        <v>7</v>
      </c>
      <c r="BE26" s="69">
        <f>IF(Assumptions!$D$27&gt;BD26+12,BD26+12,Assumptions!$D$27)</f>
        <v>19</v>
      </c>
      <c r="BF26" s="69">
        <f>IF(Assumptions!$D$27&gt;BE26+12,BE26+12,Assumptions!$D$27)</f>
        <v>31</v>
      </c>
      <c r="BG26" s="69">
        <f>IF(Assumptions!$D$27&gt;BF26+12,BF26+12,Assumptions!$D$27)</f>
        <v>36</v>
      </c>
      <c r="BH26" s="69">
        <f>IF(Assumptions!$D$27&gt;BG26+12,BG26+12,Assumptions!$D$27)</f>
        <v>36</v>
      </c>
      <c r="BI26" s="69">
        <f>IF(Assumptions!$D$27&gt;BH26+12,BH26+12,Assumptions!$D$27)</f>
        <v>36</v>
      </c>
      <c r="BJ26" s="69">
        <f>IF(Assumptions!$D$27&gt;BI26+12,BI26+12,Assumptions!$D$27)</f>
        <v>36</v>
      </c>
      <c r="BK26" s="69">
        <f>IF(Assumptions!$D$27&gt;BJ26+12,BJ26+12,Assumptions!$D$27)</f>
        <v>36</v>
      </c>
      <c r="BL26" s="50" t="str">
        <f t="shared" si="7"/>
        <v>Jun</v>
      </c>
      <c r="BM26" s="69">
        <f>IF(Assumptions!$D$27&gt;7,7,Assumptions!$D$27)</f>
        <v>7</v>
      </c>
      <c r="BN26" s="69">
        <f>IF(Assumptions!$D$27&gt;BM26+12,BM26+12,Assumptions!$D$27)</f>
        <v>19</v>
      </c>
      <c r="BO26" s="69">
        <f>IF(Assumptions!$D$27&gt;BN26+12,BN26+12,Assumptions!$D$27)</f>
        <v>31</v>
      </c>
      <c r="BP26" s="69">
        <f>IF(Assumptions!$D$27&gt;BO26+12,BO26+12,Assumptions!$D$27)</f>
        <v>36</v>
      </c>
      <c r="BQ26" s="69">
        <f>IF(Assumptions!$D$27&gt;BP26+12,BP26+12,Assumptions!$D$27)</f>
        <v>36</v>
      </c>
      <c r="BR26" s="69">
        <f>IF(Assumptions!$D$27&gt;BQ26+12,BQ26+12,Assumptions!$D$27)</f>
        <v>36</v>
      </c>
      <c r="BS26" s="69">
        <f>IF(Assumptions!$D$27&gt;BR26+12,BR26+12,Assumptions!$D$27)</f>
        <v>36</v>
      </c>
      <c r="BT26" s="69">
        <f>IF(Assumptions!$D$27&gt;BS26+12,BS26+12,Assumptions!$D$27)</f>
        <v>36</v>
      </c>
      <c r="BU26" s="50" t="str">
        <f t="shared" si="8"/>
        <v>Jun</v>
      </c>
      <c r="BV26" s="69">
        <f>IF(Assumptions!$D$27&gt;7,7,Assumptions!$D$27)</f>
        <v>7</v>
      </c>
      <c r="BW26" s="69">
        <f>IF(Assumptions!$D$27&gt;BV26+12,BV26+12,Assumptions!$D$27)</f>
        <v>19</v>
      </c>
      <c r="BX26" s="69">
        <f>IF(Assumptions!$D$27&gt;BW26+12,BW26+12,Assumptions!$D$27)</f>
        <v>31</v>
      </c>
      <c r="BY26" s="69">
        <f>IF(Assumptions!$D$27&gt;BX26+12,BX26+12,Assumptions!$D$27)</f>
        <v>36</v>
      </c>
      <c r="BZ26" s="69">
        <f>IF(Assumptions!$D$27&gt;BY26+12,BY26+12,Assumptions!$D$27)</f>
        <v>36</v>
      </c>
      <c r="CA26" s="69">
        <f>IF(Assumptions!$D$27&gt;BZ26+12,BZ26+12,Assumptions!$D$27)</f>
        <v>36</v>
      </c>
      <c r="CB26" s="69">
        <f>IF(Assumptions!$D$27&gt;CA26+12,CA26+12,Assumptions!$D$27)</f>
        <v>36</v>
      </c>
      <c r="CC26" s="69">
        <f>IF(Assumptions!$D$27&gt;CB26+12,CB26+12,Assumptions!$D$27)</f>
        <v>36</v>
      </c>
      <c r="CD26" s="50" t="str">
        <f t="shared" si="9"/>
        <v>Jun</v>
      </c>
      <c r="CE26" s="69">
        <f>IF(Assumptions!$D$27&gt;7,7,Assumptions!$D$27)</f>
        <v>7</v>
      </c>
      <c r="CF26" s="69">
        <f>IF(Assumptions!$D$27&gt;CE26+12,CE26+12,Assumptions!$D$27)</f>
        <v>19</v>
      </c>
      <c r="CG26" s="69">
        <f>IF(Assumptions!$D$27&gt;CF26+12,CF26+12,Assumptions!$D$27)</f>
        <v>31</v>
      </c>
      <c r="CH26" s="69">
        <f>IF(Assumptions!$D$27&gt;CG26+12,CG26+12,Assumptions!$D$27)</f>
        <v>36</v>
      </c>
      <c r="CI26" s="69">
        <f>IF(Assumptions!$D$27&gt;CH26+12,CH26+12,Assumptions!$D$27)</f>
        <v>36</v>
      </c>
      <c r="CJ26" s="69">
        <f>IF(Assumptions!$D$27&gt;CI26+12,CI26+12,Assumptions!$D$27)</f>
        <v>36</v>
      </c>
      <c r="CK26" s="69">
        <f>IF(Assumptions!$D$27&gt;CJ26+12,CJ26+12,Assumptions!$D$27)</f>
        <v>36</v>
      </c>
      <c r="CL26" s="69">
        <f>IF(Assumptions!$D$27&gt;CK26+12,CK26+12,Assumptions!$D$27)</f>
        <v>36</v>
      </c>
    </row>
    <row r="27" spans="1:90" ht="13.7" customHeight="1">
      <c r="A27" s="50" t="str">
        <f t="shared" si="0"/>
        <v>Jul</v>
      </c>
      <c r="B27" s="41">
        <f>IF(Assumptions!$D$27&gt;6,6,Assumptions!$D$27)</f>
        <v>6</v>
      </c>
      <c r="C27" s="41">
        <f>IF(Assumptions!$D$27&gt;B27+12,B27+12,Assumptions!$D$27)</f>
        <v>18</v>
      </c>
      <c r="D27" s="41">
        <f>IF(Assumptions!$D$27&gt;C27+12,C27+12,Assumptions!$D$27)</f>
        <v>30</v>
      </c>
      <c r="E27" s="41">
        <f>IF(Assumptions!$D$27&gt;D27+12,D27+12,Assumptions!$D$27)</f>
        <v>36</v>
      </c>
      <c r="F27" s="41">
        <f>IF(Assumptions!$D$27&gt;E27+12,E27+12,Assumptions!$D$27)</f>
        <v>36</v>
      </c>
      <c r="G27" s="41">
        <f>IF(Assumptions!$D$27&gt;F27+12,F27+12,Assumptions!$D$27)</f>
        <v>36</v>
      </c>
      <c r="H27" s="41">
        <f>IF(Assumptions!$D$27&gt;G27+12,G27+12,Assumptions!$D$27)</f>
        <v>36</v>
      </c>
      <c r="I27" s="41">
        <f>IF(Assumptions!$D$27&gt;H27+12,H27+12,Assumptions!$D$27)</f>
        <v>36</v>
      </c>
      <c r="J27" s="68" t="str">
        <f t="shared" si="1"/>
        <v>Jul</v>
      </c>
      <c r="K27" s="41">
        <f>IF(Assumptions!$D$27&gt;6,6,Assumptions!$D$27)</f>
        <v>6</v>
      </c>
      <c r="L27" s="69">
        <f>IF(Assumptions!$D$27&gt;K27+12,K27+12,Assumptions!$D$27)</f>
        <v>18</v>
      </c>
      <c r="M27" s="69">
        <f>IF(Assumptions!$D$27&gt;L27+12,L27+12,Assumptions!$D$27)</f>
        <v>30</v>
      </c>
      <c r="N27" s="69">
        <f>IF(Assumptions!$D$27&gt;M27+12,M27+12,Assumptions!$D$27)</f>
        <v>36</v>
      </c>
      <c r="O27" s="69">
        <f>IF(Assumptions!$D$27&gt;N27+12,N27+12,Assumptions!$D$27)</f>
        <v>36</v>
      </c>
      <c r="P27" s="69">
        <f>IF(Assumptions!$D$27&gt;O27+12,O27+12,Assumptions!$D$27)</f>
        <v>36</v>
      </c>
      <c r="Q27" s="69">
        <f>IF(Assumptions!$D$27&gt;P27+12,P27+12,Assumptions!$D$27)</f>
        <v>36</v>
      </c>
      <c r="R27" s="69">
        <f>IF(Assumptions!$D$27&gt;Q27+12,Q27+12,Assumptions!$D$27)</f>
        <v>36</v>
      </c>
      <c r="S27" s="50" t="str">
        <f t="shared" si="2"/>
        <v>Jul</v>
      </c>
      <c r="T27" s="69">
        <f>IF(Assumptions!$D$27&gt;6,6,Assumptions!$D$27)</f>
        <v>6</v>
      </c>
      <c r="U27" s="69">
        <f>IF(Assumptions!$D$27&gt;T27+12,T27+12,Assumptions!$D$27)</f>
        <v>18</v>
      </c>
      <c r="V27" s="69">
        <f>IF(Assumptions!$D$27&gt;U27+12,U27+12,Assumptions!$D$27)</f>
        <v>30</v>
      </c>
      <c r="W27" s="69">
        <f>IF(Assumptions!$D$27&gt;V27+12,V27+12,Assumptions!$D$27)</f>
        <v>36</v>
      </c>
      <c r="X27" s="69">
        <f>IF(Assumptions!$D$27&gt;W27+12,W27+12,Assumptions!$D$27)</f>
        <v>36</v>
      </c>
      <c r="Y27" s="69">
        <f>IF(Assumptions!$D$27&gt;X27+12,X27+12,Assumptions!$D$27)</f>
        <v>36</v>
      </c>
      <c r="Z27" s="69">
        <f>IF(Assumptions!$D$27&gt;Y27+12,Y27+12,Assumptions!$D$27)</f>
        <v>36</v>
      </c>
      <c r="AA27" s="69">
        <f>IF(Assumptions!$D$27&gt;Z27+12,Z27+12,Assumptions!$D$27)</f>
        <v>36</v>
      </c>
      <c r="AB27" s="50" t="str">
        <f t="shared" si="3"/>
        <v>Jul</v>
      </c>
      <c r="AC27" s="69">
        <f>IF(Assumptions!$D$27&gt;6,6,Assumptions!$D$27)</f>
        <v>6</v>
      </c>
      <c r="AD27" s="69">
        <f>IF(Assumptions!$D$27&gt;AC27+12,AC27+12,Assumptions!$D$27)</f>
        <v>18</v>
      </c>
      <c r="AE27" s="69">
        <f>IF(Assumptions!$D$27&gt;AD27+12,AD27+12,Assumptions!$D$27)</f>
        <v>30</v>
      </c>
      <c r="AF27" s="69">
        <f>IF(Assumptions!$D$27&gt;AE27+12,AE27+12,Assumptions!$D$27)</f>
        <v>36</v>
      </c>
      <c r="AG27" s="69">
        <f>IF(Assumptions!$D$27&gt;AF27+12,AF27+12,Assumptions!$D$27)</f>
        <v>36</v>
      </c>
      <c r="AH27" s="69">
        <f>IF(Assumptions!$D$27&gt;AG27+12,AG27+12,Assumptions!$D$27)</f>
        <v>36</v>
      </c>
      <c r="AI27" s="69">
        <f>IF(Assumptions!$D$27&gt;AH27+12,AH27+12,Assumptions!$D$27)</f>
        <v>36</v>
      </c>
      <c r="AJ27" s="69">
        <f>IF(Assumptions!$D$27&gt;AI27+12,AI27+12,Assumptions!$D$27)</f>
        <v>36</v>
      </c>
      <c r="AK27" s="50" t="str">
        <f t="shared" si="4"/>
        <v>Jul</v>
      </c>
      <c r="AL27" s="69">
        <f>IF(Assumptions!$D$27&gt;6,6,Assumptions!$D$27)</f>
        <v>6</v>
      </c>
      <c r="AM27" s="69">
        <f>IF(Assumptions!$D$27&gt;AL27+12,AL27+12,Assumptions!$D$27)</f>
        <v>18</v>
      </c>
      <c r="AN27" s="69">
        <f>IF(Assumptions!$D$27&gt;AM27+12,AM27+12,Assumptions!$D$27)</f>
        <v>30</v>
      </c>
      <c r="AO27" s="69">
        <f>IF(Assumptions!$D$27&gt;AN27+12,AN27+12,Assumptions!$D$27)</f>
        <v>36</v>
      </c>
      <c r="AP27" s="69">
        <f>IF(Assumptions!$D$27&gt;AO27+12,AO27+12,Assumptions!$D$27)</f>
        <v>36</v>
      </c>
      <c r="AQ27" s="69">
        <f>IF(Assumptions!$D$27&gt;AP27+12,AP27+12,Assumptions!$D$27)</f>
        <v>36</v>
      </c>
      <c r="AR27" s="69">
        <f>IF(Assumptions!$D$27&gt;AQ27+12,AQ27+12,Assumptions!$D$27)</f>
        <v>36</v>
      </c>
      <c r="AS27" s="69">
        <f>IF(Assumptions!$D$27&gt;AR27+12,AR27+12,Assumptions!$D$27)</f>
        <v>36</v>
      </c>
      <c r="AT27" s="50" t="str">
        <f t="shared" si="5"/>
        <v>Jul</v>
      </c>
      <c r="AU27" s="69">
        <f>IF(Assumptions!$D$27&gt;6,6,Assumptions!$D$27)</f>
        <v>6</v>
      </c>
      <c r="AV27" s="69">
        <f>IF(Assumptions!$D$27&gt;AU27+12,AU27+12,Assumptions!$D$27)</f>
        <v>18</v>
      </c>
      <c r="AW27" s="69">
        <f>IF(Assumptions!$D$27&gt;AV27+12,AV27+12,Assumptions!$D$27)</f>
        <v>30</v>
      </c>
      <c r="AX27" s="69">
        <f>IF(Assumptions!$D$27&gt;AW27+12,AW27+12,Assumptions!$D$27)</f>
        <v>36</v>
      </c>
      <c r="AY27" s="69">
        <f>IF(Assumptions!$D$27&gt;AX27+12,AX27+12,Assumptions!$D$27)</f>
        <v>36</v>
      </c>
      <c r="AZ27" s="69">
        <f>IF(Assumptions!$D$27&gt;AY27+12,AY27+12,Assumptions!$D$27)</f>
        <v>36</v>
      </c>
      <c r="BA27" s="69">
        <f>IF(Assumptions!$D$27&gt;AZ27+12,AZ27+12,Assumptions!$D$27)</f>
        <v>36</v>
      </c>
      <c r="BB27" s="69">
        <f>IF(Assumptions!$D$27&gt;BA27+12,BA27+12,Assumptions!$D$27)</f>
        <v>36</v>
      </c>
      <c r="BC27" s="50" t="str">
        <f t="shared" si="6"/>
        <v>Jul</v>
      </c>
      <c r="BD27" s="69">
        <f>IF(Assumptions!$D$27&gt;6,6,Assumptions!$D$27)</f>
        <v>6</v>
      </c>
      <c r="BE27" s="69">
        <f>IF(Assumptions!$D$27&gt;BD27+12,BD27+12,Assumptions!$D$27)</f>
        <v>18</v>
      </c>
      <c r="BF27" s="69">
        <f>IF(Assumptions!$D$27&gt;BE27+12,BE27+12,Assumptions!$D$27)</f>
        <v>30</v>
      </c>
      <c r="BG27" s="69">
        <f>IF(Assumptions!$D$27&gt;BF27+12,BF27+12,Assumptions!$D$27)</f>
        <v>36</v>
      </c>
      <c r="BH27" s="69">
        <f>IF(Assumptions!$D$27&gt;BG27+12,BG27+12,Assumptions!$D$27)</f>
        <v>36</v>
      </c>
      <c r="BI27" s="69">
        <f>IF(Assumptions!$D$27&gt;BH27+12,BH27+12,Assumptions!$D$27)</f>
        <v>36</v>
      </c>
      <c r="BJ27" s="69">
        <f>IF(Assumptions!$D$27&gt;BI27+12,BI27+12,Assumptions!$D$27)</f>
        <v>36</v>
      </c>
      <c r="BK27" s="69">
        <f>IF(Assumptions!$D$27&gt;BJ27+12,BJ27+12,Assumptions!$D$27)</f>
        <v>36</v>
      </c>
      <c r="BL27" s="50" t="str">
        <f t="shared" si="7"/>
        <v>Jul</v>
      </c>
      <c r="BM27" s="69">
        <f>IF(Assumptions!$D$27&gt;6,6,Assumptions!$D$27)</f>
        <v>6</v>
      </c>
      <c r="BN27" s="69">
        <f>IF(Assumptions!$D$27&gt;BM27+12,BM27+12,Assumptions!$D$27)</f>
        <v>18</v>
      </c>
      <c r="BO27" s="69">
        <f>IF(Assumptions!$D$27&gt;BN27+12,BN27+12,Assumptions!$D$27)</f>
        <v>30</v>
      </c>
      <c r="BP27" s="69">
        <f>IF(Assumptions!$D$27&gt;BO27+12,BO27+12,Assumptions!$D$27)</f>
        <v>36</v>
      </c>
      <c r="BQ27" s="69">
        <f>IF(Assumptions!$D$27&gt;BP27+12,BP27+12,Assumptions!$D$27)</f>
        <v>36</v>
      </c>
      <c r="BR27" s="69">
        <f>IF(Assumptions!$D$27&gt;BQ27+12,BQ27+12,Assumptions!$D$27)</f>
        <v>36</v>
      </c>
      <c r="BS27" s="69">
        <f>IF(Assumptions!$D$27&gt;BR27+12,BR27+12,Assumptions!$D$27)</f>
        <v>36</v>
      </c>
      <c r="BT27" s="69">
        <f>IF(Assumptions!$D$27&gt;BS27+12,BS27+12,Assumptions!$D$27)</f>
        <v>36</v>
      </c>
      <c r="BU27" s="50" t="str">
        <f t="shared" si="8"/>
        <v>Jul</v>
      </c>
      <c r="BV27" s="69">
        <f>IF(Assumptions!$D$27&gt;6,6,Assumptions!$D$27)</f>
        <v>6</v>
      </c>
      <c r="BW27" s="69">
        <f>IF(Assumptions!$D$27&gt;BV27+12,BV27+12,Assumptions!$D$27)</f>
        <v>18</v>
      </c>
      <c r="BX27" s="69">
        <f>IF(Assumptions!$D$27&gt;BW27+12,BW27+12,Assumptions!$D$27)</f>
        <v>30</v>
      </c>
      <c r="BY27" s="69">
        <f>IF(Assumptions!$D$27&gt;BX27+12,BX27+12,Assumptions!$D$27)</f>
        <v>36</v>
      </c>
      <c r="BZ27" s="69">
        <f>IF(Assumptions!$D$27&gt;BY27+12,BY27+12,Assumptions!$D$27)</f>
        <v>36</v>
      </c>
      <c r="CA27" s="69">
        <f>IF(Assumptions!$D$27&gt;BZ27+12,BZ27+12,Assumptions!$D$27)</f>
        <v>36</v>
      </c>
      <c r="CB27" s="69">
        <f>IF(Assumptions!$D$27&gt;CA27+12,CA27+12,Assumptions!$D$27)</f>
        <v>36</v>
      </c>
      <c r="CC27" s="69">
        <f>IF(Assumptions!$D$27&gt;CB27+12,CB27+12,Assumptions!$D$27)</f>
        <v>36</v>
      </c>
      <c r="CD27" s="50" t="str">
        <f t="shared" si="9"/>
        <v>Jul</v>
      </c>
      <c r="CE27" s="69">
        <f>IF(Assumptions!$D$27&gt;6,6,Assumptions!$D$27)</f>
        <v>6</v>
      </c>
      <c r="CF27" s="69">
        <f>IF(Assumptions!$D$27&gt;CE27+12,CE27+12,Assumptions!$D$27)</f>
        <v>18</v>
      </c>
      <c r="CG27" s="69">
        <f>IF(Assumptions!$D$27&gt;CF27+12,CF27+12,Assumptions!$D$27)</f>
        <v>30</v>
      </c>
      <c r="CH27" s="69">
        <f>IF(Assumptions!$D$27&gt;CG27+12,CG27+12,Assumptions!$D$27)</f>
        <v>36</v>
      </c>
      <c r="CI27" s="69">
        <f>IF(Assumptions!$D$27&gt;CH27+12,CH27+12,Assumptions!$D$27)</f>
        <v>36</v>
      </c>
      <c r="CJ27" s="69">
        <f>IF(Assumptions!$D$27&gt;CI27+12,CI27+12,Assumptions!$D$27)</f>
        <v>36</v>
      </c>
      <c r="CK27" s="69">
        <f>IF(Assumptions!$D$27&gt;CJ27+12,CJ27+12,Assumptions!$D$27)</f>
        <v>36</v>
      </c>
      <c r="CL27" s="69">
        <f>IF(Assumptions!$D$27&gt;CK27+12,CK27+12,Assumptions!$D$27)</f>
        <v>36</v>
      </c>
    </row>
    <row r="28" spans="1:90" ht="13.7" customHeight="1">
      <c r="A28" s="50" t="str">
        <f t="shared" si="0"/>
        <v>Aug</v>
      </c>
      <c r="B28" s="41">
        <f>IF(Assumptions!$D$27&gt;5,5,Assumptions!$D$27)</f>
        <v>5</v>
      </c>
      <c r="C28" s="41">
        <f>IF(Assumptions!$D$27&gt;B28+12,B28+12,Assumptions!$D$27)</f>
        <v>17</v>
      </c>
      <c r="D28" s="41">
        <f>IF(Assumptions!$D$27&gt;C28+12,C28+12,Assumptions!$D$27)</f>
        <v>29</v>
      </c>
      <c r="E28" s="41">
        <f>IF(Assumptions!$D$27&gt;D28+12,D28+12,Assumptions!$D$27)</f>
        <v>36</v>
      </c>
      <c r="F28" s="41">
        <f>IF(Assumptions!$D$27&gt;E28+12,E28+12,Assumptions!$D$27)</f>
        <v>36</v>
      </c>
      <c r="G28" s="41">
        <f>IF(Assumptions!$D$27&gt;F28+12,F28+12,Assumptions!$D$27)</f>
        <v>36</v>
      </c>
      <c r="H28" s="41">
        <f>IF(Assumptions!$D$27&gt;G28+12,G28+12,Assumptions!$D$27)</f>
        <v>36</v>
      </c>
      <c r="I28" s="41">
        <f>IF(Assumptions!$D$27&gt;H28+12,H28+12,Assumptions!$D$27)</f>
        <v>36</v>
      </c>
      <c r="J28" s="68" t="str">
        <f t="shared" si="1"/>
        <v>Aug</v>
      </c>
      <c r="K28" s="41">
        <f>IF(Assumptions!$D$27&gt;5,5,Assumptions!$D$27)</f>
        <v>5</v>
      </c>
      <c r="L28" s="69">
        <f>IF(Assumptions!$D$27&gt;K28+12,K28+12,Assumptions!$D$27)</f>
        <v>17</v>
      </c>
      <c r="M28" s="69">
        <f>IF(Assumptions!$D$27&gt;L28+12,L28+12,Assumptions!$D$27)</f>
        <v>29</v>
      </c>
      <c r="N28" s="69">
        <f>IF(Assumptions!$D$27&gt;M28+12,M28+12,Assumptions!$D$27)</f>
        <v>36</v>
      </c>
      <c r="O28" s="69">
        <f>IF(Assumptions!$D$27&gt;N28+12,N28+12,Assumptions!$D$27)</f>
        <v>36</v>
      </c>
      <c r="P28" s="69">
        <f>IF(Assumptions!$D$27&gt;O28+12,O28+12,Assumptions!$D$27)</f>
        <v>36</v>
      </c>
      <c r="Q28" s="69">
        <f>IF(Assumptions!$D$27&gt;P28+12,P28+12,Assumptions!$D$27)</f>
        <v>36</v>
      </c>
      <c r="R28" s="69">
        <f>IF(Assumptions!$D$27&gt;Q28+12,Q28+12,Assumptions!$D$27)</f>
        <v>36</v>
      </c>
      <c r="S28" s="50" t="str">
        <f t="shared" si="2"/>
        <v>Aug</v>
      </c>
      <c r="T28" s="69">
        <f>IF(Assumptions!$D$27&gt;5,5,Assumptions!$D$27)</f>
        <v>5</v>
      </c>
      <c r="U28" s="69">
        <f>IF(Assumptions!$D$27&gt;T28+12,T28+12,Assumptions!$D$27)</f>
        <v>17</v>
      </c>
      <c r="V28" s="69">
        <f>IF(Assumptions!$D$27&gt;U28+12,U28+12,Assumptions!$D$27)</f>
        <v>29</v>
      </c>
      <c r="W28" s="69">
        <f>IF(Assumptions!$D$27&gt;V28+12,V28+12,Assumptions!$D$27)</f>
        <v>36</v>
      </c>
      <c r="X28" s="69">
        <f>IF(Assumptions!$D$27&gt;W28+12,W28+12,Assumptions!$D$27)</f>
        <v>36</v>
      </c>
      <c r="Y28" s="69">
        <f>IF(Assumptions!$D$27&gt;X28+12,X28+12,Assumptions!$D$27)</f>
        <v>36</v>
      </c>
      <c r="Z28" s="69">
        <f>IF(Assumptions!$D$27&gt;Y28+12,Y28+12,Assumptions!$D$27)</f>
        <v>36</v>
      </c>
      <c r="AA28" s="69">
        <f>IF(Assumptions!$D$27&gt;Z28+12,Z28+12,Assumptions!$D$27)</f>
        <v>36</v>
      </c>
      <c r="AB28" s="50" t="str">
        <f t="shared" si="3"/>
        <v>Aug</v>
      </c>
      <c r="AC28" s="69">
        <f>IF(Assumptions!$D$27&gt;5,5,Assumptions!$D$27)</f>
        <v>5</v>
      </c>
      <c r="AD28" s="69">
        <f>IF(Assumptions!$D$27&gt;AC28+12,AC28+12,Assumptions!$D$27)</f>
        <v>17</v>
      </c>
      <c r="AE28" s="69">
        <f>IF(Assumptions!$D$27&gt;AD28+12,AD28+12,Assumptions!$D$27)</f>
        <v>29</v>
      </c>
      <c r="AF28" s="69">
        <f>IF(Assumptions!$D$27&gt;AE28+12,AE28+12,Assumptions!$D$27)</f>
        <v>36</v>
      </c>
      <c r="AG28" s="69">
        <f>IF(Assumptions!$D$27&gt;AF28+12,AF28+12,Assumptions!$D$27)</f>
        <v>36</v>
      </c>
      <c r="AH28" s="69">
        <f>IF(Assumptions!$D$27&gt;AG28+12,AG28+12,Assumptions!$D$27)</f>
        <v>36</v>
      </c>
      <c r="AI28" s="69">
        <f>IF(Assumptions!$D$27&gt;AH28+12,AH28+12,Assumptions!$D$27)</f>
        <v>36</v>
      </c>
      <c r="AJ28" s="69">
        <f>IF(Assumptions!$D$27&gt;AI28+12,AI28+12,Assumptions!$D$27)</f>
        <v>36</v>
      </c>
      <c r="AK28" s="50" t="str">
        <f t="shared" si="4"/>
        <v>Aug</v>
      </c>
      <c r="AL28" s="69">
        <f>IF(Assumptions!$D$27&gt;5,5,Assumptions!$D$27)</f>
        <v>5</v>
      </c>
      <c r="AM28" s="69">
        <f>IF(Assumptions!$D$27&gt;AL28+12,AL28+12,Assumptions!$D$27)</f>
        <v>17</v>
      </c>
      <c r="AN28" s="69">
        <f>IF(Assumptions!$D$27&gt;AM28+12,AM28+12,Assumptions!$D$27)</f>
        <v>29</v>
      </c>
      <c r="AO28" s="69">
        <f>IF(Assumptions!$D$27&gt;AN28+12,AN28+12,Assumptions!$D$27)</f>
        <v>36</v>
      </c>
      <c r="AP28" s="69">
        <f>IF(Assumptions!$D$27&gt;AO28+12,AO28+12,Assumptions!$D$27)</f>
        <v>36</v>
      </c>
      <c r="AQ28" s="69">
        <f>IF(Assumptions!$D$27&gt;AP28+12,AP28+12,Assumptions!$D$27)</f>
        <v>36</v>
      </c>
      <c r="AR28" s="69">
        <f>IF(Assumptions!$D$27&gt;AQ28+12,AQ28+12,Assumptions!$D$27)</f>
        <v>36</v>
      </c>
      <c r="AS28" s="69">
        <f>IF(Assumptions!$D$27&gt;AR28+12,AR28+12,Assumptions!$D$27)</f>
        <v>36</v>
      </c>
      <c r="AT28" s="50" t="str">
        <f t="shared" si="5"/>
        <v>Aug</v>
      </c>
      <c r="AU28" s="69">
        <f>IF(Assumptions!$D$27&gt;5,5,Assumptions!$D$27)</f>
        <v>5</v>
      </c>
      <c r="AV28" s="69">
        <f>IF(Assumptions!$D$27&gt;AU28+12,AU28+12,Assumptions!$D$27)</f>
        <v>17</v>
      </c>
      <c r="AW28" s="69">
        <f>IF(Assumptions!$D$27&gt;AV28+12,AV28+12,Assumptions!$D$27)</f>
        <v>29</v>
      </c>
      <c r="AX28" s="69">
        <f>IF(Assumptions!$D$27&gt;AW28+12,AW28+12,Assumptions!$D$27)</f>
        <v>36</v>
      </c>
      <c r="AY28" s="69">
        <f>IF(Assumptions!$D$27&gt;AX28+12,AX28+12,Assumptions!$D$27)</f>
        <v>36</v>
      </c>
      <c r="AZ28" s="69">
        <f>IF(Assumptions!$D$27&gt;AY28+12,AY28+12,Assumptions!$D$27)</f>
        <v>36</v>
      </c>
      <c r="BA28" s="69">
        <f>IF(Assumptions!$D$27&gt;AZ28+12,AZ28+12,Assumptions!$D$27)</f>
        <v>36</v>
      </c>
      <c r="BB28" s="69">
        <f>IF(Assumptions!$D$27&gt;BA28+12,BA28+12,Assumptions!$D$27)</f>
        <v>36</v>
      </c>
      <c r="BC28" s="50" t="str">
        <f t="shared" si="6"/>
        <v>Aug</v>
      </c>
      <c r="BD28" s="69">
        <f>IF(Assumptions!$D$27&gt;5,5,Assumptions!$D$27)</f>
        <v>5</v>
      </c>
      <c r="BE28" s="69">
        <f>IF(Assumptions!$D$27&gt;BD28+12,BD28+12,Assumptions!$D$27)</f>
        <v>17</v>
      </c>
      <c r="BF28" s="69">
        <f>IF(Assumptions!$D$27&gt;BE28+12,BE28+12,Assumptions!$D$27)</f>
        <v>29</v>
      </c>
      <c r="BG28" s="69">
        <f>IF(Assumptions!$D$27&gt;BF28+12,BF28+12,Assumptions!$D$27)</f>
        <v>36</v>
      </c>
      <c r="BH28" s="69">
        <f>IF(Assumptions!$D$27&gt;BG28+12,BG28+12,Assumptions!$D$27)</f>
        <v>36</v>
      </c>
      <c r="BI28" s="69">
        <f>IF(Assumptions!$D$27&gt;BH28+12,BH28+12,Assumptions!$D$27)</f>
        <v>36</v>
      </c>
      <c r="BJ28" s="69">
        <f>IF(Assumptions!$D$27&gt;BI28+12,BI28+12,Assumptions!$D$27)</f>
        <v>36</v>
      </c>
      <c r="BK28" s="69">
        <f>IF(Assumptions!$D$27&gt;BJ28+12,BJ28+12,Assumptions!$D$27)</f>
        <v>36</v>
      </c>
      <c r="BL28" s="50" t="str">
        <f t="shared" si="7"/>
        <v>Aug</v>
      </c>
      <c r="BM28" s="69">
        <f>IF(Assumptions!$D$27&gt;5,5,Assumptions!$D$27)</f>
        <v>5</v>
      </c>
      <c r="BN28" s="69">
        <f>IF(Assumptions!$D$27&gt;BM28+12,BM28+12,Assumptions!$D$27)</f>
        <v>17</v>
      </c>
      <c r="BO28" s="69">
        <f>IF(Assumptions!$D$27&gt;BN28+12,BN28+12,Assumptions!$D$27)</f>
        <v>29</v>
      </c>
      <c r="BP28" s="69">
        <f>IF(Assumptions!$D$27&gt;BO28+12,BO28+12,Assumptions!$D$27)</f>
        <v>36</v>
      </c>
      <c r="BQ28" s="69">
        <f>IF(Assumptions!$D$27&gt;BP28+12,BP28+12,Assumptions!$D$27)</f>
        <v>36</v>
      </c>
      <c r="BR28" s="69">
        <f>IF(Assumptions!$D$27&gt;BQ28+12,BQ28+12,Assumptions!$D$27)</f>
        <v>36</v>
      </c>
      <c r="BS28" s="69">
        <f>IF(Assumptions!$D$27&gt;BR28+12,BR28+12,Assumptions!$D$27)</f>
        <v>36</v>
      </c>
      <c r="BT28" s="69">
        <f>IF(Assumptions!$D$27&gt;BS28+12,BS28+12,Assumptions!$D$27)</f>
        <v>36</v>
      </c>
      <c r="BU28" s="50" t="str">
        <f t="shared" si="8"/>
        <v>Aug</v>
      </c>
      <c r="BV28" s="69">
        <f>IF(Assumptions!$D$27&gt;5,5,Assumptions!$D$27)</f>
        <v>5</v>
      </c>
      <c r="BW28" s="69">
        <f>IF(Assumptions!$D$27&gt;BV28+12,BV28+12,Assumptions!$D$27)</f>
        <v>17</v>
      </c>
      <c r="BX28" s="69">
        <f>IF(Assumptions!$D$27&gt;BW28+12,BW28+12,Assumptions!$D$27)</f>
        <v>29</v>
      </c>
      <c r="BY28" s="69">
        <f>IF(Assumptions!$D$27&gt;BX28+12,BX28+12,Assumptions!$D$27)</f>
        <v>36</v>
      </c>
      <c r="BZ28" s="69">
        <f>IF(Assumptions!$D$27&gt;BY28+12,BY28+12,Assumptions!$D$27)</f>
        <v>36</v>
      </c>
      <c r="CA28" s="69">
        <f>IF(Assumptions!$D$27&gt;BZ28+12,BZ28+12,Assumptions!$D$27)</f>
        <v>36</v>
      </c>
      <c r="CB28" s="69">
        <f>IF(Assumptions!$D$27&gt;CA28+12,CA28+12,Assumptions!$D$27)</f>
        <v>36</v>
      </c>
      <c r="CC28" s="69">
        <f>IF(Assumptions!$D$27&gt;CB28+12,CB28+12,Assumptions!$D$27)</f>
        <v>36</v>
      </c>
      <c r="CD28" s="50" t="str">
        <f t="shared" si="9"/>
        <v>Aug</v>
      </c>
      <c r="CE28" s="69">
        <f>IF(Assumptions!$D$27&gt;5,5,Assumptions!$D$27)</f>
        <v>5</v>
      </c>
      <c r="CF28" s="69">
        <f>IF(Assumptions!$D$27&gt;CE28+12,CE28+12,Assumptions!$D$27)</f>
        <v>17</v>
      </c>
      <c r="CG28" s="69">
        <f>IF(Assumptions!$D$27&gt;CF28+12,CF28+12,Assumptions!$D$27)</f>
        <v>29</v>
      </c>
      <c r="CH28" s="69">
        <f>IF(Assumptions!$D$27&gt;CG28+12,CG28+12,Assumptions!$D$27)</f>
        <v>36</v>
      </c>
      <c r="CI28" s="69">
        <f>IF(Assumptions!$D$27&gt;CH28+12,CH28+12,Assumptions!$D$27)</f>
        <v>36</v>
      </c>
      <c r="CJ28" s="69">
        <f>IF(Assumptions!$D$27&gt;CI28+12,CI28+12,Assumptions!$D$27)</f>
        <v>36</v>
      </c>
      <c r="CK28" s="69">
        <f>IF(Assumptions!$D$27&gt;CJ28+12,CJ28+12,Assumptions!$D$27)</f>
        <v>36</v>
      </c>
      <c r="CL28" s="69">
        <f>IF(Assumptions!$D$27&gt;CK28+12,CK28+12,Assumptions!$D$27)</f>
        <v>36</v>
      </c>
    </row>
    <row r="29" spans="1:90" ht="13.7" customHeight="1">
      <c r="A29" s="50" t="str">
        <f t="shared" si="0"/>
        <v>Sep</v>
      </c>
      <c r="B29" s="41">
        <f>IF(Assumptions!$D$27&gt;4,4,Assumptions!$D$27)</f>
        <v>4</v>
      </c>
      <c r="C29" s="41">
        <f>IF(Assumptions!$D$27&gt;B29+12,B29+12,Assumptions!$D$27)</f>
        <v>16</v>
      </c>
      <c r="D29" s="41">
        <f>IF(Assumptions!$D$27&gt;C29+12,C29+12,Assumptions!$D$27)</f>
        <v>28</v>
      </c>
      <c r="E29" s="41">
        <f>IF(Assumptions!$D$27&gt;D29+12,D29+12,Assumptions!$D$27)</f>
        <v>36</v>
      </c>
      <c r="F29" s="41">
        <f>IF(Assumptions!$D$27&gt;E29+12,E29+12,Assumptions!$D$27)</f>
        <v>36</v>
      </c>
      <c r="G29" s="41">
        <f>IF(Assumptions!$D$27&gt;F29+12,F29+12,Assumptions!$D$27)</f>
        <v>36</v>
      </c>
      <c r="H29" s="41">
        <f>IF(Assumptions!$D$27&gt;G29+12,G29+12,Assumptions!$D$27)</f>
        <v>36</v>
      </c>
      <c r="I29" s="41">
        <f>IF(Assumptions!$D$27&gt;H29+12,H29+12,Assumptions!$D$27)</f>
        <v>36</v>
      </c>
      <c r="J29" s="68" t="str">
        <f t="shared" si="1"/>
        <v>Sep</v>
      </c>
      <c r="K29" s="41">
        <f>IF(Assumptions!$D$27&gt;4,4,Assumptions!$D$27)</f>
        <v>4</v>
      </c>
      <c r="L29" s="69">
        <f>IF(Assumptions!$D$27&gt;K29+12,K29+12,Assumptions!$D$27)</f>
        <v>16</v>
      </c>
      <c r="M29" s="69">
        <f>IF(Assumptions!$D$27&gt;L29+12,L29+12,Assumptions!$D$27)</f>
        <v>28</v>
      </c>
      <c r="N29" s="69">
        <f>IF(Assumptions!$D$27&gt;M29+12,M29+12,Assumptions!$D$27)</f>
        <v>36</v>
      </c>
      <c r="O29" s="69">
        <f>IF(Assumptions!$D$27&gt;N29+12,N29+12,Assumptions!$D$27)</f>
        <v>36</v>
      </c>
      <c r="P29" s="69">
        <f>IF(Assumptions!$D$27&gt;O29+12,O29+12,Assumptions!$D$27)</f>
        <v>36</v>
      </c>
      <c r="Q29" s="69">
        <f>IF(Assumptions!$D$27&gt;P29+12,P29+12,Assumptions!$D$27)</f>
        <v>36</v>
      </c>
      <c r="R29" s="69">
        <f>IF(Assumptions!$D$27&gt;Q29+12,Q29+12,Assumptions!$D$27)</f>
        <v>36</v>
      </c>
      <c r="S29" s="50" t="str">
        <f t="shared" si="2"/>
        <v>Sep</v>
      </c>
      <c r="T29" s="69">
        <f>IF(Assumptions!$D$27&gt;4,4,Assumptions!$D$27)</f>
        <v>4</v>
      </c>
      <c r="U29" s="69">
        <f>IF(Assumptions!$D$27&gt;T29+12,T29+12,Assumptions!$D$27)</f>
        <v>16</v>
      </c>
      <c r="V29" s="69">
        <f>IF(Assumptions!$D$27&gt;U29+12,U29+12,Assumptions!$D$27)</f>
        <v>28</v>
      </c>
      <c r="W29" s="69">
        <f>IF(Assumptions!$D$27&gt;V29+12,V29+12,Assumptions!$D$27)</f>
        <v>36</v>
      </c>
      <c r="X29" s="69">
        <f>IF(Assumptions!$D$27&gt;W29+12,W29+12,Assumptions!$D$27)</f>
        <v>36</v>
      </c>
      <c r="Y29" s="69">
        <f>IF(Assumptions!$D$27&gt;X29+12,X29+12,Assumptions!$D$27)</f>
        <v>36</v>
      </c>
      <c r="Z29" s="69">
        <f>IF(Assumptions!$D$27&gt;Y29+12,Y29+12,Assumptions!$D$27)</f>
        <v>36</v>
      </c>
      <c r="AA29" s="69">
        <f>IF(Assumptions!$D$27&gt;Z29+12,Z29+12,Assumptions!$D$27)</f>
        <v>36</v>
      </c>
      <c r="AB29" s="50" t="str">
        <f t="shared" si="3"/>
        <v>Sep</v>
      </c>
      <c r="AC29" s="69">
        <f>IF(Assumptions!$D$27&gt;4,4,Assumptions!$D$27)</f>
        <v>4</v>
      </c>
      <c r="AD29" s="69">
        <f>IF(Assumptions!$D$27&gt;AC29+12,AC29+12,Assumptions!$D$27)</f>
        <v>16</v>
      </c>
      <c r="AE29" s="69">
        <f>IF(Assumptions!$D$27&gt;AD29+12,AD29+12,Assumptions!$D$27)</f>
        <v>28</v>
      </c>
      <c r="AF29" s="69">
        <f>IF(Assumptions!$D$27&gt;AE29+12,AE29+12,Assumptions!$D$27)</f>
        <v>36</v>
      </c>
      <c r="AG29" s="69">
        <f>IF(Assumptions!$D$27&gt;AF29+12,AF29+12,Assumptions!$D$27)</f>
        <v>36</v>
      </c>
      <c r="AH29" s="69">
        <f>IF(Assumptions!$D$27&gt;AG29+12,AG29+12,Assumptions!$D$27)</f>
        <v>36</v>
      </c>
      <c r="AI29" s="69">
        <f>IF(Assumptions!$D$27&gt;AH29+12,AH29+12,Assumptions!$D$27)</f>
        <v>36</v>
      </c>
      <c r="AJ29" s="69">
        <f>IF(Assumptions!$D$27&gt;AI29+12,AI29+12,Assumptions!$D$27)</f>
        <v>36</v>
      </c>
      <c r="AK29" s="50" t="str">
        <f t="shared" si="4"/>
        <v>Sep</v>
      </c>
      <c r="AL29" s="69">
        <f>IF(Assumptions!$D$27&gt;4,4,Assumptions!$D$27)</f>
        <v>4</v>
      </c>
      <c r="AM29" s="69">
        <f>IF(Assumptions!$D$27&gt;AL29+12,AL29+12,Assumptions!$D$27)</f>
        <v>16</v>
      </c>
      <c r="AN29" s="69">
        <f>IF(Assumptions!$D$27&gt;AM29+12,AM29+12,Assumptions!$D$27)</f>
        <v>28</v>
      </c>
      <c r="AO29" s="69">
        <f>IF(Assumptions!$D$27&gt;AN29+12,AN29+12,Assumptions!$D$27)</f>
        <v>36</v>
      </c>
      <c r="AP29" s="69">
        <f>IF(Assumptions!$D$27&gt;AO29+12,AO29+12,Assumptions!$D$27)</f>
        <v>36</v>
      </c>
      <c r="AQ29" s="69">
        <f>IF(Assumptions!$D$27&gt;AP29+12,AP29+12,Assumptions!$D$27)</f>
        <v>36</v>
      </c>
      <c r="AR29" s="69">
        <f>IF(Assumptions!$D$27&gt;AQ29+12,AQ29+12,Assumptions!$D$27)</f>
        <v>36</v>
      </c>
      <c r="AS29" s="69">
        <f>IF(Assumptions!$D$27&gt;AR29+12,AR29+12,Assumptions!$D$27)</f>
        <v>36</v>
      </c>
      <c r="AT29" s="50" t="str">
        <f t="shared" si="5"/>
        <v>Sep</v>
      </c>
      <c r="AU29" s="69">
        <f>IF(Assumptions!$D$27&gt;4,4,Assumptions!$D$27)</f>
        <v>4</v>
      </c>
      <c r="AV29" s="69">
        <f>IF(Assumptions!$D$27&gt;AU29+12,AU29+12,Assumptions!$D$27)</f>
        <v>16</v>
      </c>
      <c r="AW29" s="69">
        <f>IF(Assumptions!$D$27&gt;AV29+12,AV29+12,Assumptions!$D$27)</f>
        <v>28</v>
      </c>
      <c r="AX29" s="69">
        <f>IF(Assumptions!$D$27&gt;AW29+12,AW29+12,Assumptions!$D$27)</f>
        <v>36</v>
      </c>
      <c r="AY29" s="69">
        <f>IF(Assumptions!$D$27&gt;AX29+12,AX29+12,Assumptions!$D$27)</f>
        <v>36</v>
      </c>
      <c r="AZ29" s="69">
        <f>IF(Assumptions!$D$27&gt;AY29+12,AY29+12,Assumptions!$D$27)</f>
        <v>36</v>
      </c>
      <c r="BA29" s="69">
        <f>IF(Assumptions!$D$27&gt;AZ29+12,AZ29+12,Assumptions!$D$27)</f>
        <v>36</v>
      </c>
      <c r="BB29" s="69">
        <f>IF(Assumptions!$D$27&gt;BA29+12,BA29+12,Assumptions!$D$27)</f>
        <v>36</v>
      </c>
      <c r="BC29" s="50" t="str">
        <f t="shared" si="6"/>
        <v>Sep</v>
      </c>
      <c r="BD29" s="69">
        <f>IF(Assumptions!$D$27&gt;4,4,Assumptions!$D$27)</f>
        <v>4</v>
      </c>
      <c r="BE29" s="69">
        <f>IF(Assumptions!$D$27&gt;BD29+12,BD29+12,Assumptions!$D$27)</f>
        <v>16</v>
      </c>
      <c r="BF29" s="69">
        <f>IF(Assumptions!$D$27&gt;BE29+12,BE29+12,Assumptions!$D$27)</f>
        <v>28</v>
      </c>
      <c r="BG29" s="69">
        <f>IF(Assumptions!$D$27&gt;BF29+12,BF29+12,Assumptions!$D$27)</f>
        <v>36</v>
      </c>
      <c r="BH29" s="69">
        <f>IF(Assumptions!$D$27&gt;BG29+12,BG29+12,Assumptions!$D$27)</f>
        <v>36</v>
      </c>
      <c r="BI29" s="69">
        <f>IF(Assumptions!$D$27&gt;BH29+12,BH29+12,Assumptions!$D$27)</f>
        <v>36</v>
      </c>
      <c r="BJ29" s="69">
        <f>IF(Assumptions!$D$27&gt;BI29+12,BI29+12,Assumptions!$D$27)</f>
        <v>36</v>
      </c>
      <c r="BK29" s="69">
        <f>IF(Assumptions!$D$27&gt;BJ29+12,BJ29+12,Assumptions!$D$27)</f>
        <v>36</v>
      </c>
      <c r="BL29" s="50" t="str">
        <f t="shared" si="7"/>
        <v>Sep</v>
      </c>
      <c r="BM29" s="69">
        <f>IF(Assumptions!$D$27&gt;4,4,Assumptions!$D$27)</f>
        <v>4</v>
      </c>
      <c r="BN29" s="69">
        <f>IF(Assumptions!$D$27&gt;BM29+12,BM29+12,Assumptions!$D$27)</f>
        <v>16</v>
      </c>
      <c r="BO29" s="69">
        <f>IF(Assumptions!$D$27&gt;BN29+12,BN29+12,Assumptions!$D$27)</f>
        <v>28</v>
      </c>
      <c r="BP29" s="69">
        <f>IF(Assumptions!$D$27&gt;BO29+12,BO29+12,Assumptions!$D$27)</f>
        <v>36</v>
      </c>
      <c r="BQ29" s="69">
        <f>IF(Assumptions!$D$27&gt;BP29+12,BP29+12,Assumptions!$D$27)</f>
        <v>36</v>
      </c>
      <c r="BR29" s="69">
        <f>IF(Assumptions!$D$27&gt;BQ29+12,BQ29+12,Assumptions!$D$27)</f>
        <v>36</v>
      </c>
      <c r="BS29" s="69">
        <f>IF(Assumptions!$D$27&gt;BR29+12,BR29+12,Assumptions!$D$27)</f>
        <v>36</v>
      </c>
      <c r="BT29" s="69">
        <f>IF(Assumptions!$D$27&gt;BS29+12,BS29+12,Assumptions!$D$27)</f>
        <v>36</v>
      </c>
      <c r="BU29" s="50" t="str">
        <f t="shared" si="8"/>
        <v>Sep</v>
      </c>
      <c r="BV29" s="69">
        <f>IF(Assumptions!$D$27&gt;4,4,Assumptions!$D$27)</f>
        <v>4</v>
      </c>
      <c r="BW29" s="69">
        <f>IF(Assumptions!$D$27&gt;BV29+12,BV29+12,Assumptions!$D$27)</f>
        <v>16</v>
      </c>
      <c r="BX29" s="69">
        <f>IF(Assumptions!$D$27&gt;BW29+12,BW29+12,Assumptions!$D$27)</f>
        <v>28</v>
      </c>
      <c r="BY29" s="69">
        <f>IF(Assumptions!$D$27&gt;BX29+12,BX29+12,Assumptions!$D$27)</f>
        <v>36</v>
      </c>
      <c r="BZ29" s="69">
        <f>IF(Assumptions!$D$27&gt;BY29+12,BY29+12,Assumptions!$D$27)</f>
        <v>36</v>
      </c>
      <c r="CA29" s="69">
        <f>IF(Assumptions!$D$27&gt;BZ29+12,BZ29+12,Assumptions!$D$27)</f>
        <v>36</v>
      </c>
      <c r="CB29" s="69">
        <f>IF(Assumptions!$D$27&gt;CA29+12,CA29+12,Assumptions!$D$27)</f>
        <v>36</v>
      </c>
      <c r="CC29" s="69">
        <f>IF(Assumptions!$D$27&gt;CB29+12,CB29+12,Assumptions!$D$27)</f>
        <v>36</v>
      </c>
      <c r="CD29" s="50" t="str">
        <f t="shared" si="9"/>
        <v>Sep</v>
      </c>
      <c r="CE29" s="69">
        <f>IF(Assumptions!$D$27&gt;4,4,Assumptions!$D$27)</f>
        <v>4</v>
      </c>
      <c r="CF29" s="69">
        <f>IF(Assumptions!$D$27&gt;CE29+12,CE29+12,Assumptions!$D$27)</f>
        <v>16</v>
      </c>
      <c r="CG29" s="69">
        <f>IF(Assumptions!$D$27&gt;CF29+12,CF29+12,Assumptions!$D$27)</f>
        <v>28</v>
      </c>
      <c r="CH29" s="69">
        <f>IF(Assumptions!$D$27&gt;CG29+12,CG29+12,Assumptions!$D$27)</f>
        <v>36</v>
      </c>
      <c r="CI29" s="69">
        <f>IF(Assumptions!$D$27&gt;CH29+12,CH29+12,Assumptions!$D$27)</f>
        <v>36</v>
      </c>
      <c r="CJ29" s="69">
        <f>IF(Assumptions!$D$27&gt;CI29+12,CI29+12,Assumptions!$D$27)</f>
        <v>36</v>
      </c>
      <c r="CK29" s="69">
        <f>IF(Assumptions!$D$27&gt;CJ29+12,CJ29+12,Assumptions!$D$27)</f>
        <v>36</v>
      </c>
      <c r="CL29" s="69">
        <f>IF(Assumptions!$D$27&gt;CK29+12,CK29+12,Assumptions!$D$27)</f>
        <v>36</v>
      </c>
    </row>
    <row r="30" spans="1:90" ht="13.7" customHeight="1">
      <c r="A30" s="50" t="str">
        <f t="shared" si="0"/>
        <v>Oct</v>
      </c>
      <c r="B30" s="41">
        <f>IF(Assumptions!$D$27&gt;3,3,Assumptions!$D$27)</f>
        <v>3</v>
      </c>
      <c r="C30" s="41">
        <f>IF(Assumptions!$D$27&gt;B30+12,B30+12,Assumptions!$D$27)</f>
        <v>15</v>
      </c>
      <c r="D30" s="41">
        <f>IF(Assumptions!$D$27&gt;C30+12,C30+12,Assumptions!$D$27)</f>
        <v>27</v>
      </c>
      <c r="E30" s="41">
        <f>IF(Assumptions!$D$27&gt;D30+12,D30+12,Assumptions!$D$27)</f>
        <v>36</v>
      </c>
      <c r="F30" s="41">
        <f>IF(Assumptions!$D$27&gt;E30+12,E30+12,Assumptions!$D$27)</f>
        <v>36</v>
      </c>
      <c r="G30" s="41">
        <f>IF(Assumptions!$D$27&gt;F30+12,F30+12,Assumptions!$D$27)</f>
        <v>36</v>
      </c>
      <c r="H30" s="41">
        <f>IF(Assumptions!$D$27&gt;G30+12,G30+12,Assumptions!$D$27)</f>
        <v>36</v>
      </c>
      <c r="I30" s="41">
        <f>IF(Assumptions!$D$27&gt;H30+12,H30+12,Assumptions!$D$27)</f>
        <v>36</v>
      </c>
      <c r="J30" s="68" t="str">
        <f t="shared" si="1"/>
        <v>Oct</v>
      </c>
      <c r="K30" s="41">
        <f>IF(Assumptions!$D$27&gt;3,3,Assumptions!$D$27)</f>
        <v>3</v>
      </c>
      <c r="L30" s="69">
        <f>IF(Assumptions!$D$27&gt;K30+12,K30+12,Assumptions!$D$27)</f>
        <v>15</v>
      </c>
      <c r="M30" s="69">
        <f>IF(Assumptions!$D$27&gt;L30+12,L30+12,Assumptions!$D$27)</f>
        <v>27</v>
      </c>
      <c r="N30" s="69">
        <f>IF(Assumptions!$D$27&gt;M30+12,M30+12,Assumptions!$D$27)</f>
        <v>36</v>
      </c>
      <c r="O30" s="69">
        <f>IF(Assumptions!$D$27&gt;N30+12,N30+12,Assumptions!$D$27)</f>
        <v>36</v>
      </c>
      <c r="P30" s="69">
        <f>IF(Assumptions!$D$27&gt;O30+12,O30+12,Assumptions!$D$27)</f>
        <v>36</v>
      </c>
      <c r="Q30" s="69">
        <f>IF(Assumptions!$D$27&gt;P30+12,P30+12,Assumptions!$D$27)</f>
        <v>36</v>
      </c>
      <c r="R30" s="69">
        <f>IF(Assumptions!$D$27&gt;Q30+12,Q30+12,Assumptions!$D$27)</f>
        <v>36</v>
      </c>
      <c r="S30" s="50" t="str">
        <f t="shared" si="2"/>
        <v>Oct</v>
      </c>
      <c r="T30" s="69">
        <f>IF(Assumptions!$D$27&gt;3,3,Assumptions!$D$27)</f>
        <v>3</v>
      </c>
      <c r="U30" s="69">
        <f>IF(Assumptions!$D$27&gt;T30+12,T30+12,Assumptions!$D$27)</f>
        <v>15</v>
      </c>
      <c r="V30" s="69">
        <f>IF(Assumptions!$D$27&gt;U30+12,U30+12,Assumptions!$D$27)</f>
        <v>27</v>
      </c>
      <c r="W30" s="69">
        <f>IF(Assumptions!$D$27&gt;V30+12,V30+12,Assumptions!$D$27)</f>
        <v>36</v>
      </c>
      <c r="X30" s="69">
        <f>IF(Assumptions!$D$27&gt;W30+12,W30+12,Assumptions!$D$27)</f>
        <v>36</v>
      </c>
      <c r="Y30" s="69">
        <f>IF(Assumptions!$D$27&gt;X30+12,X30+12,Assumptions!$D$27)</f>
        <v>36</v>
      </c>
      <c r="Z30" s="69">
        <f>IF(Assumptions!$D$27&gt;Y30+12,Y30+12,Assumptions!$D$27)</f>
        <v>36</v>
      </c>
      <c r="AA30" s="69">
        <f>IF(Assumptions!$D$27&gt;Z30+12,Z30+12,Assumptions!$D$27)</f>
        <v>36</v>
      </c>
      <c r="AB30" s="50" t="str">
        <f t="shared" si="3"/>
        <v>Oct</v>
      </c>
      <c r="AC30" s="69">
        <f>IF(Assumptions!$D$27&gt;3,3,Assumptions!$D$27)</f>
        <v>3</v>
      </c>
      <c r="AD30" s="69">
        <f>IF(Assumptions!$D$27&gt;AC30+12,AC30+12,Assumptions!$D$27)</f>
        <v>15</v>
      </c>
      <c r="AE30" s="69">
        <f>IF(Assumptions!$D$27&gt;AD30+12,AD30+12,Assumptions!$D$27)</f>
        <v>27</v>
      </c>
      <c r="AF30" s="69">
        <f>IF(Assumptions!$D$27&gt;AE30+12,AE30+12,Assumptions!$D$27)</f>
        <v>36</v>
      </c>
      <c r="AG30" s="69">
        <f>IF(Assumptions!$D$27&gt;AF30+12,AF30+12,Assumptions!$D$27)</f>
        <v>36</v>
      </c>
      <c r="AH30" s="69">
        <f>IF(Assumptions!$D$27&gt;AG30+12,AG30+12,Assumptions!$D$27)</f>
        <v>36</v>
      </c>
      <c r="AI30" s="69">
        <f>IF(Assumptions!$D$27&gt;AH30+12,AH30+12,Assumptions!$D$27)</f>
        <v>36</v>
      </c>
      <c r="AJ30" s="69">
        <f>IF(Assumptions!$D$27&gt;AI30+12,AI30+12,Assumptions!$D$27)</f>
        <v>36</v>
      </c>
      <c r="AK30" s="50" t="str">
        <f t="shared" si="4"/>
        <v>Oct</v>
      </c>
      <c r="AL30" s="69">
        <f>IF(Assumptions!$D$27&gt;3,3,Assumptions!$D$27)</f>
        <v>3</v>
      </c>
      <c r="AM30" s="69">
        <f>IF(Assumptions!$D$27&gt;AL30+12,AL30+12,Assumptions!$D$27)</f>
        <v>15</v>
      </c>
      <c r="AN30" s="69">
        <f>IF(Assumptions!$D$27&gt;AM30+12,AM30+12,Assumptions!$D$27)</f>
        <v>27</v>
      </c>
      <c r="AO30" s="69">
        <f>IF(Assumptions!$D$27&gt;AN30+12,AN30+12,Assumptions!$D$27)</f>
        <v>36</v>
      </c>
      <c r="AP30" s="69">
        <f>IF(Assumptions!$D$27&gt;AO30+12,AO30+12,Assumptions!$D$27)</f>
        <v>36</v>
      </c>
      <c r="AQ30" s="69">
        <f>IF(Assumptions!$D$27&gt;AP30+12,AP30+12,Assumptions!$D$27)</f>
        <v>36</v>
      </c>
      <c r="AR30" s="69">
        <f>IF(Assumptions!$D$27&gt;AQ30+12,AQ30+12,Assumptions!$D$27)</f>
        <v>36</v>
      </c>
      <c r="AS30" s="69">
        <f>IF(Assumptions!$D$27&gt;AR30+12,AR30+12,Assumptions!$D$27)</f>
        <v>36</v>
      </c>
      <c r="AT30" s="50" t="str">
        <f t="shared" si="5"/>
        <v>Oct</v>
      </c>
      <c r="AU30" s="69">
        <f>IF(Assumptions!$D$27&gt;3,3,Assumptions!$D$27)</f>
        <v>3</v>
      </c>
      <c r="AV30" s="69">
        <f>IF(Assumptions!$D$27&gt;AU30+12,AU30+12,Assumptions!$D$27)</f>
        <v>15</v>
      </c>
      <c r="AW30" s="69">
        <f>IF(Assumptions!$D$27&gt;AV30+12,AV30+12,Assumptions!$D$27)</f>
        <v>27</v>
      </c>
      <c r="AX30" s="69">
        <f>IF(Assumptions!$D$27&gt;AW30+12,AW30+12,Assumptions!$D$27)</f>
        <v>36</v>
      </c>
      <c r="AY30" s="69">
        <f>IF(Assumptions!$D$27&gt;AX30+12,AX30+12,Assumptions!$D$27)</f>
        <v>36</v>
      </c>
      <c r="AZ30" s="69">
        <f>IF(Assumptions!$D$27&gt;AY30+12,AY30+12,Assumptions!$D$27)</f>
        <v>36</v>
      </c>
      <c r="BA30" s="69">
        <f>IF(Assumptions!$D$27&gt;AZ30+12,AZ30+12,Assumptions!$D$27)</f>
        <v>36</v>
      </c>
      <c r="BB30" s="69">
        <f>IF(Assumptions!$D$27&gt;BA30+12,BA30+12,Assumptions!$D$27)</f>
        <v>36</v>
      </c>
      <c r="BC30" s="50" t="str">
        <f t="shared" si="6"/>
        <v>Oct</v>
      </c>
      <c r="BD30" s="69">
        <f>IF(Assumptions!$D$27&gt;3,3,Assumptions!$D$27)</f>
        <v>3</v>
      </c>
      <c r="BE30" s="69">
        <f>IF(Assumptions!$D$27&gt;BD30+12,BD30+12,Assumptions!$D$27)</f>
        <v>15</v>
      </c>
      <c r="BF30" s="69">
        <f>IF(Assumptions!$D$27&gt;BE30+12,BE30+12,Assumptions!$D$27)</f>
        <v>27</v>
      </c>
      <c r="BG30" s="69">
        <f>IF(Assumptions!$D$27&gt;BF30+12,BF30+12,Assumptions!$D$27)</f>
        <v>36</v>
      </c>
      <c r="BH30" s="69">
        <f>IF(Assumptions!$D$27&gt;BG30+12,BG30+12,Assumptions!$D$27)</f>
        <v>36</v>
      </c>
      <c r="BI30" s="69">
        <f>IF(Assumptions!$D$27&gt;BH30+12,BH30+12,Assumptions!$D$27)</f>
        <v>36</v>
      </c>
      <c r="BJ30" s="69">
        <f>IF(Assumptions!$D$27&gt;BI30+12,BI30+12,Assumptions!$D$27)</f>
        <v>36</v>
      </c>
      <c r="BK30" s="69">
        <f>IF(Assumptions!$D$27&gt;BJ30+12,BJ30+12,Assumptions!$D$27)</f>
        <v>36</v>
      </c>
      <c r="BL30" s="50" t="str">
        <f t="shared" si="7"/>
        <v>Oct</v>
      </c>
      <c r="BM30" s="69">
        <f>IF(Assumptions!$D$27&gt;3,3,Assumptions!$D$27)</f>
        <v>3</v>
      </c>
      <c r="BN30" s="69">
        <f>IF(Assumptions!$D$27&gt;BM30+12,BM30+12,Assumptions!$D$27)</f>
        <v>15</v>
      </c>
      <c r="BO30" s="69">
        <f>IF(Assumptions!$D$27&gt;BN30+12,BN30+12,Assumptions!$D$27)</f>
        <v>27</v>
      </c>
      <c r="BP30" s="69">
        <f>IF(Assumptions!$D$27&gt;BO30+12,BO30+12,Assumptions!$D$27)</f>
        <v>36</v>
      </c>
      <c r="BQ30" s="69">
        <f>IF(Assumptions!$D$27&gt;BP30+12,BP30+12,Assumptions!$D$27)</f>
        <v>36</v>
      </c>
      <c r="BR30" s="69">
        <f>IF(Assumptions!$D$27&gt;BQ30+12,BQ30+12,Assumptions!$D$27)</f>
        <v>36</v>
      </c>
      <c r="BS30" s="69">
        <f>IF(Assumptions!$D$27&gt;BR30+12,BR30+12,Assumptions!$D$27)</f>
        <v>36</v>
      </c>
      <c r="BT30" s="69">
        <f>IF(Assumptions!$D$27&gt;BS30+12,BS30+12,Assumptions!$D$27)</f>
        <v>36</v>
      </c>
      <c r="BU30" s="50" t="str">
        <f t="shared" si="8"/>
        <v>Oct</v>
      </c>
      <c r="BV30" s="69">
        <f>IF(Assumptions!$D$27&gt;3,3,Assumptions!$D$27)</f>
        <v>3</v>
      </c>
      <c r="BW30" s="69">
        <f>IF(Assumptions!$D$27&gt;BV30+12,BV30+12,Assumptions!$D$27)</f>
        <v>15</v>
      </c>
      <c r="BX30" s="69">
        <f>IF(Assumptions!$D$27&gt;BW30+12,BW30+12,Assumptions!$D$27)</f>
        <v>27</v>
      </c>
      <c r="BY30" s="69">
        <f>IF(Assumptions!$D$27&gt;BX30+12,BX30+12,Assumptions!$D$27)</f>
        <v>36</v>
      </c>
      <c r="BZ30" s="69">
        <f>IF(Assumptions!$D$27&gt;BY30+12,BY30+12,Assumptions!$D$27)</f>
        <v>36</v>
      </c>
      <c r="CA30" s="69">
        <f>IF(Assumptions!$D$27&gt;BZ30+12,BZ30+12,Assumptions!$D$27)</f>
        <v>36</v>
      </c>
      <c r="CB30" s="69">
        <f>IF(Assumptions!$D$27&gt;CA30+12,CA30+12,Assumptions!$D$27)</f>
        <v>36</v>
      </c>
      <c r="CC30" s="69">
        <f>IF(Assumptions!$D$27&gt;CB30+12,CB30+12,Assumptions!$D$27)</f>
        <v>36</v>
      </c>
      <c r="CD30" s="50" t="str">
        <f t="shared" si="9"/>
        <v>Oct</v>
      </c>
      <c r="CE30" s="69">
        <f>IF(Assumptions!$D$27&gt;3,3,Assumptions!$D$27)</f>
        <v>3</v>
      </c>
      <c r="CF30" s="69">
        <f>IF(Assumptions!$D$27&gt;CE30+12,CE30+12,Assumptions!$D$27)</f>
        <v>15</v>
      </c>
      <c r="CG30" s="69">
        <f>IF(Assumptions!$D$27&gt;CF30+12,CF30+12,Assumptions!$D$27)</f>
        <v>27</v>
      </c>
      <c r="CH30" s="69">
        <f>IF(Assumptions!$D$27&gt;CG30+12,CG30+12,Assumptions!$D$27)</f>
        <v>36</v>
      </c>
      <c r="CI30" s="69">
        <f>IF(Assumptions!$D$27&gt;CH30+12,CH30+12,Assumptions!$D$27)</f>
        <v>36</v>
      </c>
      <c r="CJ30" s="69">
        <f>IF(Assumptions!$D$27&gt;CI30+12,CI30+12,Assumptions!$D$27)</f>
        <v>36</v>
      </c>
      <c r="CK30" s="69">
        <f>IF(Assumptions!$D$27&gt;CJ30+12,CJ30+12,Assumptions!$D$27)</f>
        <v>36</v>
      </c>
      <c r="CL30" s="69">
        <f>IF(Assumptions!$D$27&gt;CK30+12,CK30+12,Assumptions!$D$27)</f>
        <v>36</v>
      </c>
    </row>
    <row r="31" spans="1:90" ht="13.7" customHeight="1">
      <c r="A31" s="50" t="str">
        <f t="shared" si="0"/>
        <v>Nov</v>
      </c>
      <c r="B31" s="41">
        <f>IF(Assumptions!$D$27&gt;2,2,Assumptions!$D$27)</f>
        <v>2</v>
      </c>
      <c r="C31" s="41">
        <f>IF(Assumptions!$D$27&gt;B31+12,B31+12,Assumptions!$D$27)</f>
        <v>14</v>
      </c>
      <c r="D31" s="41">
        <f>IF(Assumptions!$D$27&gt;C31+12,C31+12,Assumptions!$D$27)</f>
        <v>26</v>
      </c>
      <c r="E31" s="41">
        <f>IF(Assumptions!$D$27&gt;D31+12,D31+12,Assumptions!$D$27)</f>
        <v>36</v>
      </c>
      <c r="F31" s="41">
        <f>IF(Assumptions!$D$27&gt;E31+12,E31+12,Assumptions!$D$27)</f>
        <v>36</v>
      </c>
      <c r="G31" s="41">
        <f>IF(Assumptions!$D$27&gt;F31+12,F31+12,Assumptions!$D$27)</f>
        <v>36</v>
      </c>
      <c r="H31" s="41">
        <f>IF(Assumptions!$D$27&gt;G31+12,G31+12,Assumptions!$D$27)</f>
        <v>36</v>
      </c>
      <c r="I31" s="41">
        <f>IF(Assumptions!$D$27&gt;H31+12,H31+12,Assumptions!$D$27)</f>
        <v>36</v>
      </c>
      <c r="J31" s="68" t="str">
        <f t="shared" si="1"/>
        <v>Nov</v>
      </c>
      <c r="K31" s="41">
        <f>IF(Assumptions!$D$27&gt;2,2,Assumptions!$D$27)</f>
        <v>2</v>
      </c>
      <c r="L31" s="69">
        <f>IF(Assumptions!$D$27&gt;K31+12,K31+12,Assumptions!$D$27)</f>
        <v>14</v>
      </c>
      <c r="M31" s="69">
        <f>IF(Assumptions!$D$27&gt;L31+12,L31+12,Assumptions!$D$27)</f>
        <v>26</v>
      </c>
      <c r="N31" s="69">
        <f>IF(Assumptions!$D$27&gt;M31+12,M31+12,Assumptions!$D$27)</f>
        <v>36</v>
      </c>
      <c r="O31" s="69">
        <f>IF(Assumptions!$D$27&gt;N31+12,N31+12,Assumptions!$D$27)</f>
        <v>36</v>
      </c>
      <c r="P31" s="69">
        <f>IF(Assumptions!$D$27&gt;O31+12,O31+12,Assumptions!$D$27)</f>
        <v>36</v>
      </c>
      <c r="Q31" s="69">
        <f>IF(Assumptions!$D$27&gt;P31+12,P31+12,Assumptions!$D$27)</f>
        <v>36</v>
      </c>
      <c r="R31" s="69">
        <f>IF(Assumptions!$D$27&gt;Q31+12,Q31+12,Assumptions!$D$27)</f>
        <v>36</v>
      </c>
      <c r="S31" s="50" t="str">
        <f t="shared" si="2"/>
        <v>Nov</v>
      </c>
      <c r="T31" s="69">
        <f>IF(Assumptions!$D$27&gt;2,2,Assumptions!$D$27)</f>
        <v>2</v>
      </c>
      <c r="U31" s="69">
        <f>IF(Assumptions!$D$27&gt;T31+12,T31+12,Assumptions!$D$27)</f>
        <v>14</v>
      </c>
      <c r="V31" s="69">
        <f>IF(Assumptions!$D$27&gt;U31+12,U31+12,Assumptions!$D$27)</f>
        <v>26</v>
      </c>
      <c r="W31" s="69">
        <f>IF(Assumptions!$D$27&gt;V31+12,V31+12,Assumptions!$D$27)</f>
        <v>36</v>
      </c>
      <c r="X31" s="69">
        <f>IF(Assumptions!$D$27&gt;W31+12,W31+12,Assumptions!$D$27)</f>
        <v>36</v>
      </c>
      <c r="Y31" s="69">
        <f>IF(Assumptions!$D$27&gt;X31+12,X31+12,Assumptions!$D$27)</f>
        <v>36</v>
      </c>
      <c r="Z31" s="69">
        <f>IF(Assumptions!$D$27&gt;Y31+12,Y31+12,Assumptions!$D$27)</f>
        <v>36</v>
      </c>
      <c r="AA31" s="69">
        <f>IF(Assumptions!$D$27&gt;Z31+12,Z31+12,Assumptions!$D$27)</f>
        <v>36</v>
      </c>
      <c r="AB31" s="50" t="str">
        <f t="shared" si="3"/>
        <v>Nov</v>
      </c>
      <c r="AC31" s="69">
        <f>IF(Assumptions!$D$27&gt;2,2,Assumptions!$D$27)</f>
        <v>2</v>
      </c>
      <c r="AD31" s="69">
        <f>IF(Assumptions!$D$27&gt;AC31+12,AC31+12,Assumptions!$D$27)</f>
        <v>14</v>
      </c>
      <c r="AE31" s="69">
        <f>IF(Assumptions!$D$27&gt;AD31+12,AD31+12,Assumptions!$D$27)</f>
        <v>26</v>
      </c>
      <c r="AF31" s="69">
        <f>IF(Assumptions!$D$27&gt;AE31+12,AE31+12,Assumptions!$D$27)</f>
        <v>36</v>
      </c>
      <c r="AG31" s="69">
        <f>IF(Assumptions!$D$27&gt;AF31+12,AF31+12,Assumptions!$D$27)</f>
        <v>36</v>
      </c>
      <c r="AH31" s="69">
        <f>IF(Assumptions!$D$27&gt;AG31+12,AG31+12,Assumptions!$D$27)</f>
        <v>36</v>
      </c>
      <c r="AI31" s="69">
        <f>IF(Assumptions!$D$27&gt;AH31+12,AH31+12,Assumptions!$D$27)</f>
        <v>36</v>
      </c>
      <c r="AJ31" s="69">
        <f>IF(Assumptions!$D$27&gt;AI31+12,AI31+12,Assumptions!$D$27)</f>
        <v>36</v>
      </c>
      <c r="AK31" s="50" t="str">
        <f t="shared" si="4"/>
        <v>Nov</v>
      </c>
      <c r="AL31" s="69">
        <f>IF(Assumptions!$D$27&gt;2,2,Assumptions!$D$27)</f>
        <v>2</v>
      </c>
      <c r="AM31" s="69">
        <f>IF(Assumptions!$D$27&gt;AL31+12,AL31+12,Assumptions!$D$27)</f>
        <v>14</v>
      </c>
      <c r="AN31" s="69">
        <f>IF(Assumptions!$D$27&gt;AM31+12,AM31+12,Assumptions!$D$27)</f>
        <v>26</v>
      </c>
      <c r="AO31" s="69">
        <f>IF(Assumptions!$D$27&gt;AN31+12,AN31+12,Assumptions!$D$27)</f>
        <v>36</v>
      </c>
      <c r="AP31" s="69">
        <f>IF(Assumptions!$D$27&gt;AO31+12,AO31+12,Assumptions!$D$27)</f>
        <v>36</v>
      </c>
      <c r="AQ31" s="69">
        <f>IF(Assumptions!$D$27&gt;AP31+12,AP31+12,Assumptions!$D$27)</f>
        <v>36</v>
      </c>
      <c r="AR31" s="69">
        <f>IF(Assumptions!$D$27&gt;AQ31+12,AQ31+12,Assumptions!$D$27)</f>
        <v>36</v>
      </c>
      <c r="AS31" s="69">
        <f>IF(Assumptions!$D$27&gt;AR31+12,AR31+12,Assumptions!$D$27)</f>
        <v>36</v>
      </c>
      <c r="AT31" s="50" t="str">
        <f t="shared" si="5"/>
        <v>Nov</v>
      </c>
      <c r="AU31" s="69">
        <f>IF(Assumptions!$D$27&gt;2,2,Assumptions!$D$27)</f>
        <v>2</v>
      </c>
      <c r="AV31" s="69">
        <f>IF(Assumptions!$D$27&gt;AU31+12,AU31+12,Assumptions!$D$27)</f>
        <v>14</v>
      </c>
      <c r="AW31" s="69">
        <f>IF(Assumptions!$D$27&gt;AV31+12,AV31+12,Assumptions!$D$27)</f>
        <v>26</v>
      </c>
      <c r="AX31" s="69">
        <f>IF(Assumptions!$D$27&gt;AW31+12,AW31+12,Assumptions!$D$27)</f>
        <v>36</v>
      </c>
      <c r="AY31" s="69">
        <f>IF(Assumptions!$D$27&gt;AX31+12,AX31+12,Assumptions!$D$27)</f>
        <v>36</v>
      </c>
      <c r="AZ31" s="69">
        <f>IF(Assumptions!$D$27&gt;AY31+12,AY31+12,Assumptions!$D$27)</f>
        <v>36</v>
      </c>
      <c r="BA31" s="69">
        <f>IF(Assumptions!$D$27&gt;AZ31+12,AZ31+12,Assumptions!$D$27)</f>
        <v>36</v>
      </c>
      <c r="BB31" s="69">
        <f>IF(Assumptions!$D$27&gt;BA31+12,BA31+12,Assumptions!$D$27)</f>
        <v>36</v>
      </c>
      <c r="BC31" s="50" t="str">
        <f t="shared" si="6"/>
        <v>Nov</v>
      </c>
      <c r="BD31" s="69">
        <f>IF(Assumptions!$D$27&gt;2,2,Assumptions!$D$27)</f>
        <v>2</v>
      </c>
      <c r="BE31" s="69">
        <f>IF(Assumptions!$D$27&gt;BD31+12,BD31+12,Assumptions!$D$27)</f>
        <v>14</v>
      </c>
      <c r="BF31" s="69">
        <f>IF(Assumptions!$D$27&gt;BE31+12,BE31+12,Assumptions!$D$27)</f>
        <v>26</v>
      </c>
      <c r="BG31" s="69">
        <f>IF(Assumptions!$D$27&gt;BF31+12,BF31+12,Assumptions!$D$27)</f>
        <v>36</v>
      </c>
      <c r="BH31" s="69">
        <f>IF(Assumptions!$D$27&gt;BG31+12,BG31+12,Assumptions!$D$27)</f>
        <v>36</v>
      </c>
      <c r="BI31" s="69">
        <f>IF(Assumptions!$D$27&gt;BH31+12,BH31+12,Assumptions!$D$27)</f>
        <v>36</v>
      </c>
      <c r="BJ31" s="69">
        <f>IF(Assumptions!$D$27&gt;BI31+12,BI31+12,Assumptions!$D$27)</f>
        <v>36</v>
      </c>
      <c r="BK31" s="69">
        <f>IF(Assumptions!$D$27&gt;BJ31+12,BJ31+12,Assumptions!$D$27)</f>
        <v>36</v>
      </c>
      <c r="BL31" s="50" t="str">
        <f t="shared" si="7"/>
        <v>Nov</v>
      </c>
      <c r="BM31" s="69">
        <f>IF(Assumptions!$D$27&gt;2,2,Assumptions!$D$27)</f>
        <v>2</v>
      </c>
      <c r="BN31" s="69">
        <f>IF(Assumptions!$D$27&gt;BM31+12,BM31+12,Assumptions!$D$27)</f>
        <v>14</v>
      </c>
      <c r="BO31" s="69">
        <f>IF(Assumptions!$D$27&gt;BN31+12,BN31+12,Assumptions!$D$27)</f>
        <v>26</v>
      </c>
      <c r="BP31" s="69">
        <f>IF(Assumptions!$D$27&gt;BO31+12,BO31+12,Assumptions!$D$27)</f>
        <v>36</v>
      </c>
      <c r="BQ31" s="69">
        <f>IF(Assumptions!$D$27&gt;BP31+12,BP31+12,Assumptions!$D$27)</f>
        <v>36</v>
      </c>
      <c r="BR31" s="69">
        <f>IF(Assumptions!$D$27&gt;BQ31+12,BQ31+12,Assumptions!$D$27)</f>
        <v>36</v>
      </c>
      <c r="BS31" s="69">
        <f>IF(Assumptions!$D$27&gt;BR31+12,BR31+12,Assumptions!$D$27)</f>
        <v>36</v>
      </c>
      <c r="BT31" s="69">
        <f>IF(Assumptions!$D$27&gt;BS31+12,BS31+12,Assumptions!$D$27)</f>
        <v>36</v>
      </c>
      <c r="BU31" s="50" t="str">
        <f t="shared" si="8"/>
        <v>Nov</v>
      </c>
      <c r="BV31" s="69">
        <f>IF(Assumptions!$D$27&gt;2,2,Assumptions!$D$27)</f>
        <v>2</v>
      </c>
      <c r="BW31" s="69">
        <f>IF(Assumptions!$D$27&gt;BV31+12,BV31+12,Assumptions!$D$27)</f>
        <v>14</v>
      </c>
      <c r="BX31" s="69">
        <f>IF(Assumptions!$D$27&gt;BW31+12,BW31+12,Assumptions!$D$27)</f>
        <v>26</v>
      </c>
      <c r="BY31" s="69">
        <f>IF(Assumptions!$D$27&gt;BX31+12,BX31+12,Assumptions!$D$27)</f>
        <v>36</v>
      </c>
      <c r="BZ31" s="69">
        <f>IF(Assumptions!$D$27&gt;BY31+12,BY31+12,Assumptions!$D$27)</f>
        <v>36</v>
      </c>
      <c r="CA31" s="69">
        <f>IF(Assumptions!$D$27&gt;BZ31+12,BZ31+12,Assumptions!$D$27)</f>
        <v>36</v>
      </c>
      <c r="CB31" s="69">
        <f>IF(Assumptions!$D$27&gt;CA31+12,CA31+12,Assumptions!$D$27)</f>
        <v>36</v>
      </c>
      <c r="CC31" s="69">
        <f>IF(Assumptions!$D$27&gt;CB31+12,CB31+12,Assumptions!$D$27)</f>
        <v>36</v>
      </c>
      <c r="CD31" s="50" t="str">
        <f t="shared" si="9"/>
        <v>Nov</v>
      </c>
      <c r="CE31" s="69">
        <f>IF(Assumptions!$D$27&gt;2,2,Assumptions!$D$27)</f>
        <v>2</v>
      </c>
      <c r="CF31" s="69">
        <f>IF(Assumptions!$D$27&gt;CE31+12,CE31+12,Assumptions!$D$27)</f>
        <v>14</v>
      </c>
      <c r="CG31" s="69">
        <f>IF(Assumptions!$D$27&gt;CF31+12,CF31+12,Assumptions!$D$27)</f>
        <v>26</v>
      </c>
      <c r="CH31" s="69">
        <f>IF(Assumptions!$D$27&gt;CG31+12,CG31+12,Assumptions!$D$27)</f>
        <v>36</v>
      </c>
      <c r="CI31" s="69">
        <f>IF(Assumptions!$D$27&gt;CH31+12,CH31+12,Assumptions!$D$27)</f>
        <v>36</v>
      </c>
      <c r="CJ31" s="69">
        <f>IF(Assumptions!$D$27&gt;CI31+12,CI31+12,Assumptions!$D$27)</f>
        <v>36</v>
      </c>
      <c r="CK31" s="69">
        <f>IF(Assumptions!$D$27&gt;CJ31+12,CJ31+12,Assumptions!$D$27)</f>
        <v>36</v>
      </c>
      <c r="CL31" s="69">
        <f>IF(Assumptions!$D$27&gt;CK31+12,CK31+12,Assumptions!$D$27)</f>
        <v>36</v>
      </c>
    </row>
    <row r="32" spans="1:90" ht="13.7" customHeight="1">
      <c r="A32" s="50" t="str">
        <f t="shared" si="0"/>
        <v>Dec</v>
      </c>
      <c r="B32" s="41">
        <f>IF(Assumptions!$D$27&gt;1,1,Assumptions!$D$27)</f>
        <v>1</v>
      </c>
      <c r="C32" s="41">
        <f>IF(Assumptions!$D$27&gt;B32+12,B32+12,Assumptions!$D$27)</f>
        <v>13</v>
      </c>
      <c r="D32" s="41">
        <f>IF(Assumptions!$D$27&gt;C32+12,C32+12,Assumptions!$D$27)</f>
        <v>25</v>
      </c>
      <c r="E32" s="41">
        <f>IF(Assumptions!$D$27&gt;D32+12,D32+12,Assumptions!$D$27)</f>
        <v>36</v>
      </c>
      <c r="F32" s="41">
        <f>IF(Assumptions!$D$27&gt;E32+12,E32+12,Assumptions!$D$27)</f>
        <v>36</v>
      </c>
      <c r="G32" s="41">
        <f>IF(Assumptions!$D$27&gt;F32+12,F32+12,Assumptions!$D$27)</f>
        <v>36</v>
      </c>
      <c r="H32" s="41">
        <f>IF(Assumptions!$D$27&gt;G32+12,G32+12,Assumptions!$D$27)</f>
        <v>36</v>
      </c>
      <c r="I32" s="41">
        <f>IF(Assumptions!$D$27&gt;H32+12,H32+12,Assumptions!$D$27)</f>
        <v>36</v>
      </c>
      <c r="J32" s="68" t="str">
        <f t="shared" si="1"/>
        <v>Dec</v>
      </c>
      <c r="K32" s="41">
        <f>IF(Assumptions!$D$27&gt;1,1,Assumptions!$D$27)</f>
        <v>1</v>
      </c>
      <c r="L32" s="69">
        <f>IF(Assumptions!$D$27&gt;K32+12,K32+12,Assumptions!$D$27)</f>
        <v>13</v>
      </c>
      <c r="M32" s="69">
        <f>IF(Assumptions!$D$27&gt;L32+12,L32+12,Assumptions!$D$27)</f>
        <v>25</v>
      </c>
      <c r="N32" s="69">
        <f>IF(Assumptions!$D$27&gt;M32+12,M32+12,Assumptions!$D$27)</f>
        <v>36</v>
      </c>
      <c r="O32" s="69">
        <f>IF(Assumptions!$D$27&gt;N32+12,N32+12,Assumptions!$D$27)</f>
        <v>36</v>
      </c>
      <c r="P32" s="69">
        <f>IF(Assumptions!$D$27&gt;O32+12,O32+12,Assumptions!$D$27)</f>
        <v>36</v>
      </c>
      <c r="Q32" s="69">
        <f>IF(Assumptions!$D$27&gt;P32+12,P32+12,Assumptions!$D$27)</f>
        <v>36</v>
      </c>
      <c r="R32" s="69">
        <f>IF(Assumptions!$D$27&gt;Q32+12,Q32+12,Assumptions!$D$27)</f>
        <v>36</v>
      </c>
      <c r="S32" s="50" t="str">
        <f t="shared" si="2"/>
        <v>Dec</v>
      </c>
      <c r="T32" s="69">
        <f>IF(Assumptions!$D$27&gt;1,1,Assumptions!$D$27)</f>
        <v>1</v>
      </c>
      <c r="U32" s="69">
        <f>IF(Assumptions!$D$27&gt;T32+12,T32+12,Assumptions!$D$27)</f>
        <v>13</v>
      </c>
      <c r="V32" s="69">
        <f>IF(Assumptions!$D$27&gt;U32+12,U32+12,Assumptions!$D$27)</f>
        <v>25</v>
      </c>
      <c r="W32" s="69">
        <f>IF(Assumptions!$D$27&gt;V32+12,V32+12,Assumptions!$D$27)</f>
        <v>36</v>
      </c>
      <c r="X32" s="69">
        <f>IF(Assumptions!$D$27&gt;W32+12,W32+12,Assumptions!$D$27)</f>
        <v>36</v>
      </c>
      <c r="Y32" s="69">
        <f>IF(Assumptions!$D$27&gt;X32+12,X32+12,Assumptions!$D$27)</f>
        <v>36</v>
      </c>
      <c r="Z32" s="69">
        <f>IF(Assumptions!$D$27&gt;Y32+12,Y32+12,Assumptions!$D$27)</f>
        <v>36</v>
      </c>
      <c r="AA32" s="69">
        <f>IF(Assumptions!$D$27&gt;Z32+12,Z32+12,Assumptions!$D$27)</f>
        <v>36</v>
      </c>
      <c r="AB32" s="50" t="str">
        <f t="shared" si="3"/>
        <v>Dec</v>
      </c>
      <c r="AC32" s="69">
        <f>IF(Assumptions!$D$27&gt;1,1,Assumptions!$D$27)</f>
        <v>1</v>
      </c>
      <c r="AD32" s="69">
        <f>IF(Assumptions!$D$27&gt;AC32+12,AC32+12,Assumptions!$D$27)</f>
        <v>13</v>
      </c>
      <c r="AE32" s="69">
        <f>IF(Assumptions!$D$27&gt;AD32+12,AD32+12,Assumptions!$D$27)</f>
        <v>25</v>
      </c>
      <c r="AF32" s="69">
        <f>IF(Assumptions!$D$27&gt;AE32+12,AE32+12,Assumptions!$D$27)</f>
        <v>36</v>
      </c>
      <c r="AG32" s="69">
        <f>IF(Assumptions!$D$27&gt;AF32+12,AF32+12,Assumptions!$D$27)</f>
        <v>36</v>
      </c>
      <c r="AH32" s="69">
        <f>IF(Assumptions!$D$27&gt;AG32+12,AG32+12,Assumptions!$D$27)</f>
        <v>36</v>
      </c>
      <c r="AI32" s="69">
        <f>IF(Assumptions!$D$27&gt;AH32+12,AH32+12,Assumptions!$D$27)</f>
        <v>36</v>
      </c>
      <c r="AJ32" s="69">
        <f>IF(Assumptions!$D$27&gt;AI32+12,AI32+12,Assumptions!$D$27)</f>
        <v>36</v>
      </c>
      <c r="AK32" s="50" t="str">
        <f t="shared" si="4"/>
        <v>Dec</v>
      </c>
      <c r="AL32" s="69">
        <f>IF(Assumptions!$D$27&gt;1,1,Assumptions!$D$27)</f>
        <v>1</v>
      </c>
      <c r="AM32" s="69">
        <f>IF(Assumptions!$D$27&gt;AL32+12,AL32+12,Assumptions!$D$27)</f>
        <v>13</v>
      </c>
      <c r="AN32" s="69">
        <f>IF(Assumptions!$D$27&gt;AM32+12,AM32+12,Assumptions!$D$27)</f>
        <v>25</v>
      </c>
      <c r="AO32" s="69">
        <f>IF(Assumptions!$D$27&gt;AN32+12,AN32+12,Assumptions!$D$27)</f>
        <v>36</v>
      </c>
      <c r="AP32" s="69">
        <f>IF(Assumptions!$D$27&gt;AO32+12,AO32+12,Assumptions!$D$27)</f>
        <v>36</v>
      </c>
      <c r="AQ32" s="69">
        <f>IF(Assumptions!$D$27&gt;AP32+12,AP32+12,Assumptions!$D$27)</f>
        <v>36</v>
      </c>
      <c r="AR32" s="69">
        <f>IF(Assumptions!$D$27&gt;AQ32+12,AQ32+12,Assumptions!$D$27)</f>
        <v>36</v>
      </c>
      <c r="AS32" s="69">
        <f>IF(Assumptions!$D$27&gt;AR32+12,AR32+12,Assumptions!$D$27)</f>
        <v>36</v>
      </c>
      <c r="AT32" s="50" t="str">
        <f t="shared" si="5"/>
        <v>Dec</v>
      </c>
      <c r="AU32" s="69">
        <f>IF(Assumptions!$D$27&gt;1,1,Assumptions!$D$27)</f>
        <v>1</v>
      </c>
      <c r="AV32" s="69">
        <f>IF(Assumptions!$D$27&gt;AU32+12,AU32+12,Assumptions!$D$27)</f>
        <v>13</v>
      </c>
      <c r="AW32" s="69">
        <f>IF(Assumptions!$D$27&gt;AV32+12,AV32+12,Assumptions!$D$27)</f>
        <v>25</v>
      </c>
      <c r="AX32" s="69">
        <f>IF(Assumptions!$D$27&gt;AW32+12,AW32+12,Assumptions!$D$27)</f>
        <v>36</v>
      </c>
      <c r="AY32" s="69">
        <f>IF(Assumptions!$D$27&gt;AX32+12,AX32+12,Assumptions!$D$27)</f>
        <v>36</v>
      </c>
      <c r="AZ32" s="69">
        <f>IF(Assumptions!$D$27&gt;AY32+12,AY32+12,Assumptions!$D$27)</f>
        <v>36</v>
      </c>
      <c r="BA32" s="69">
        <f>IF(Assumptions!$D$27&gt;AZ32+12,AZ32+12,Assumptions!$D$27)</f>
        <v>36</v>
      </c>
      <c r="BB32" s="69">
        <f>IF(Assumptions!$D$27&gt;BA32+12,BA32+12,Assumptions!$D$27)</f>
        <v>36</v>
      </c>
      <c r="BC32" s="50" t="str">
        <f t="shared" si="6"/>
        <v>Dec</v>
      </c>
      <c r="BD32" s="69">
        <f>IF(Assumptions!$D$27&gt;1,1,Assumptions!$D$27)</f>
        <v>1</v>
      </c>
      <c r="BE32" s="69">
        <f>IF(Assumptions!$D$27&gt;BD32+12,BD32+12,Assumptions!$D$27)</f>
        <v>13</v>
      </c>
      <c r="BF32" s="69">
        <f>IF(Assumptions!$D$27&gt;BE32+12,BE32+12,Assumptions!$D$27)</f>
        <v>25</v>
      </c>
      <c r="BG32" s="69">
        <f>IF(Assumptions!$D$27&gt;BF32+12,BF32+12,Assumptions!$D$27)</f>
        <v>36</v>
      </c>
      <c r="BH32" s="69">
        <f>IF(Assumptions!$D$27&gt;BG32+12,BG32+12,Assumptions!$D$27)</f>
        <v>36</v>
      </c>
      <c r="BI32" s="69">
        <f>IF(Assumptions!$D$27&gt;BH32+12,BH32+12,Assumptions!$D$27)</f>
        <v>36</v>
      </c>
      <c r="BJ32" s="69">
        <f>IF(Assumptions!$D$27&gt;BI32+12,BI32+12,Assumptions!$D$27)</f>
        <v>36</v>
      </c>
      <c r="BK32" s="69">
        <f>IF(Assumptions!$D$27&gt;BJ32+12,BJ32+12,Assumptions!$D$27)</f>
        <v>36</v>
      </c>
      <c r="BL32" s="50" t="str">
        <f t="shared" si="7"/>
        <v>Dec</v>
      </c>
      <c r="BM32" s="69">
        <f>IF(Assumptions!$D$27&gt;1,1,Assumptions!$D$27)</f>
        <v>1</v>
      </c>
      <c r="BN32" s="69">
        <f>IF(Assumptions!$D$27&gt;BM32+12,BM32+12,Assumptions!$D$27)</f>
        <v>13</v>
      </c>
      <c r="BO32" s="69">
        <f>IF(Assumptions!$D$27&gt;BN32+12,BN32+12,Assumptions!$D$27)</f>
        <v>25</v>
      </c>
      <c r="BP32" s="69">
        <f>IF(Assumptions!$D$27&gt;BO32+12,BO32+12,Assumptions!$D$27)</f>
        <v>36</v>
      </c>
      <c r="BQ32" s="69">
        <f>IF(Assumptions!$D$27&gt;BP32+12,BP32+12,Assumptions!$D$27)</f>
        <v>36</v>
      </c>
      <c r="BR32" s="69">
        <f>IF(Assumptions!$D$27&gt;BQ32+12,BQ32+12,Assumptions!$D$27)</f>
        <v>36</v>
      </c>
      <c r="BS32" s="69">
        <f>IF(Assumptions!$D$27&gt;BR32+12,BR32+12,Assumptions!$D$27)</f>
        <v>36</v>
      </c>
      <c r="BT32" s="69">
        <f>IF(Assumptions!$D$27&gt;BS32+12,BS32+12,Assumptions!$D$27)</f>
        <v>36</v>
      </c>
      <c r="BU32" s="50" t="str">
        <f t="shared" si="8"/>
        <v>Dec</v>
      </c>
      <c r="BV32" s="69">
        <f>IF(Assumptions!$D$27&gt;1,1,Assumptions!$D$27)</f>
        <v>1</v>
      </c>
      <c r="BW32" s="69">
        <f>IF(Assumptions!$D$27&gt;BV32+12,BV32+12,Assumptions!$D$27)</f>
        <v>13</v>
      </c>
      <c r="BX32" s="69">
        <f>IF(Assumptions!$D$27&gt;BW32+12,BW32+12,Assumptions!$D$27)</f>
        <v>25</v>
      </c>
      <c r="BY32" s="69">
        <f>IF(Assumptions!$D$27&gt;BX32+12,BX32+12,Assumptions!$D$27)</f>
        <v>36</v>
      </c>
      <c r="BZ32" s="69">
        <f>IF(Assumptions!$D$27&gt;BY32+12,BY32+12,Assumptions!$D$27)</f>
        <v>36</v>
      </c>
      <c r="CA32" s="69">
        <f>IF(Assumptions!$D$27&gt;BZ32+12,BZ32+12,Assumptions!$D$27)</f>
        <v>36</v>
      </c>
      <c r="CB32" s="69">
        <f>IF(Assumptions!$D$27&gt;CA32+12,CA32+12,Assumptions!$D$27)</f>
        <v>36</v>
      </c>
      <c r="CC32" s="69">
        <f>IF(Assumptions!$D$27&gt;CB32+12,CB32+12,Assumptions!$D$27)</f>
        <v>36</v>
      </c>
      <c r="CD32" s="50" t="str">
        <f t="shared" si="9"/>
        <v>Dec</v>
      </c>
      <c r="CE32" s="69">
        <f>IF(Assumptions!$D$27&gt;1,1,Assumptions!$D$27)</f>
        <v>1</v>
      </c>
      <c r="CF32" s="69">
        <f>IF(Assumptions!$D$27&gt;CE32+12,CE32+12,Assumptions!$D$27)</f>
        <v>13</v>
      </c>
      <c r="CG32" s="69">
        <f>IF(Assumptions!$D$27&gt;CF32+12,CF32+12,Assumptions!$D$27)</f>
        <v>25</v>
      </c>
      <c r="CH32" s="69">
        <f>IF(Assumptions!$D$27&gt;CG32+12,CG32+12,Assumptions!$D$27)</f>
        <v>36</v>
      </c>
      <c r="CI32" s="69">
        <f>IF(Assumptions!$D$27&gt;CH32+12,CH32+12,Assumptions!$D$27)</f>
        <v>36</v>
      </c>
      <c r="CJ32" s="69">
        <f>IF(Assumptions!$D$27&gt;CI32+12,CI32+12,Assumptions!$D$27)</f>
        <v>36</v>
      </c>
      <c r="CK32" s="69">
        <f>IF(Assumptions!$D$27&gt;CJ32+12,CJ32+12,Assumptions!$D$27)</f>
        <v>36</v>
      </c>
      <c r="CL32" s="69">
        <f>IF(Assumptions!$D$27&gt;CK32+12,CK32+12,Assumptions!$D$27)</f>
        <v>36</v>
      </c>
    </row>
    <row r="33" spans="1:90" ht="15.95" customHeight="1">
      <c r="A33" s="38"/>
      <c r="B33" s="44" t="s">
        <v>37</v>
      </c>
      <c r="C33" s="44" t="s">
        <v>38</v>
      </c>
      <c r="D33" s="44" t="s">
        <v>39</v>
      </c>
      <c r="E33" s="44" t="s">
        <v>40</v>
      </c>
      <c r="F33" s="44" t="s">
        <v>41</v>
      </c>
      <c r="G33" s="44" t="s">
        <v>42</v>
      </c>
      <c r="H33" s="44" t="s">
        <v>43</v>
      </c>
      <c r="I33" s="44" t="s">
        <v>44</v>
      </c>
      <c r="J33" s="17"/>
      <c r="K33" s="44" t="s">
        <v>37</v>
      </c>
      <c r="L33" s="64" t="s">
        <v>38</v>
      </c>
      <c r="M33" s="64" t="s">
        <v>39</v>
      </c>
      <c r="N33" s="64" t="s">
        <v>40</v>
      </c>
      <c r="O33" s="64" t="s">
        <v>41</v>
      </c>
      <c r="P33" s="64" t="s">
        <v>42</v>
      </c>
      <c r="Q33" s="64" t="s">
        <v>43</v>
      </c>
      <c r="R33" s="64" t="s">
        <v>44</v>
      </c>
      <c r="S33" s="38"/>
      <c r="T33" s="64" t="s">
        <v>37</v>
      </c>
      <c r="U33" s="64" t="s">
        <v>38</v>
      </c>
      <c r="V33" s="64" t="s">
        <v>39</v>
      </c>
      <c r="W33" s="64" t="s">
        <v>40</v>
      </c>
      <c r="X33" s="64" t="s">
        <v>41</v>
      </c>
      <c r="Y33" s="64" t="s">
        <v>42</v>
      </c>
      <c r="Z33" s="64" t="s">
        <v>43</v>
      </c>
      <c r="AA33" s="64" t="s">
        <v>44</v>
      </c>
      <c r="AB33" s="38"/>
      <c r="AC33" s="64" t="s">
        <v>37</v>
      </c>
      <c r="AD33" s="64" t="s">
        <v>38</v>
      </c>
      <c r="AE33" s="64" t="s">
        <v>39</v>
      </c>
      <c r="AF33" s="64" t="s">
        <v>40</v>
      </c>
      <c r="AG33" s="64" t="s">
        <v>41</v>
      </c>
      <c r="AH33" s="64" t="s">
        <v>42</v>
      </c>
      <c r="AI33" s="64" t="s">
        <v>43</v>
      </c>
      <c r="AJ33" s="64" t="s">
        <v>44</v>
      </c>
      <c r="AK33" s="38"/>
      <c r="AL33" s="64" t="s">
        <v>37</v>
      </c>
      <c r="AM33" s="64" t="s">
        <v>38</v>
      </c>
      <c r="AN33" s="64" t="s">
        <v>39</v>
      </c>
      <c r="AO33" s="64" t="s">
        <v>40</v>
      </c>
      <c r="AP33" s="64" t="s">
        <v>41</v>
      </c>
      <c r="AQ33" s="64" t="s">
        <v>42</v>
      </c>
      <c r="AR33" s="64" t="s">
        <v>43</v>
      </c>
      <c r="AS33" s="64" t="s">
        <v>44</v>
      </c>
      <c r="AT33" s="38"/>
      <c r="AU33" s="64" t="s">
        <v>37</v>
      </c>
      <c r="AV33" s="64" t="s">
        <v>38</v>
      </c>
      <c r="AW33" s="64" t="s">
        <v>39</v>
      </c>
      <c r="AX33" s="64" t="s">
        <v>40</v>
      </c>
      <c r="AY33" s="64" t="s">
        <v>41</v>
      </c>
      <c r="AZ33" s="64" t="s">
        <v>42</v>
      </c>
      <c r="BA33" s="64" t="s">
        <v>43</v>
      </c>
      <c r="BB33" s="64" t="s">
        <v>44</v>
      </c>
      <c r="BC33" s="38"/>
      <c r="BD33" s="64" t="s">
        <v>37</v>
      </c>
      <c r="BE33" s="64" t="s">
        <v>38</v>
      </c>
      <c r="BF33" s="64" t="s">
        <v>39</v>
      </c>
      <c r="BG33" s="64" t="s">
        <v>40</v>
      </c>
      <c r="BH33" s="64" t="s">
        <v>41</v>
      </c>
      <c r="BI33" s="64" t="s">
        <v>42</v>
      </c>
      <c r="BJ33" s="64" t="s">
        <v>43</v>
      </c>
      <c r="BK33" s="64" t="s">
        <v>44</v>
      </c>
      <c r="BL33" s="38"/>
      <c r="BM33" s="64" t="s">
        <v>37</v>
      </c>
      <c r="BN33" s="64" t="s">
        <v>38</v>
      </c>
      <c r="BO33" s="64" t="s">
        <v>39</v>
      </c>
      <c r="BP33" s="64" t="s">
        <v>40</v>
      </c>
      <c r="BQ33" s="64" t="s">
        <v>41</v>
      </c>
      <c r="BR33" s="64" t="s">
        <v>42</v>
      </c>
      <c r="BS33" s="64" t="s">
        <v>43</v>
      </c>
      <c r="BT33" s="64" t="s">
        <v>44</v>
      </c>
      <c r="BU33" s="38"/>
      <c r="BV33" s="64" t="s">
        <v>37</v>
      </c>
      <c r="BW33" s="64" t="s">
        <v>38</v>
      </c>
      <c r="BX33" s="64" t="s">
        <v>39</v>
      </c>
      <c r="BY33" s="64" t="s">
        <v>40</v>
      </c>
      <c r="BZ33" s="64" t="s">
        <v>41</v>
      </c>
      <c r="CA33" s="64" t="s">
        <v>42</v>
      </c>
      <c r="CB33" s="64" t="s">
        <v>43</v>
      </c>
      <c r="CC33" s="64" t="s">
        <v>44</v>
      </c>
      <c r="CD33" s="38"/>
      <c r="CE33" s="64" t="s">
        <v>37</v>
      </c>
      <c r="CF33" s="64" t="s">
        <v>38</v>
      </c>
      <c r="CG33" s="64" t="s">
        <v>39</v>
      </c>
      <c r="CH33" s="64" t="s">
        <v>40</v>
      </c>
      <c r="CI33" s="64" t="s">
        <v>41</v>
      </c>
      <c r="CJ33" s="64" t="s">
        <v>42</v>
      </c>
      <c r="CK33" s="64" t="s">
        <v>43</v>
      </c>
      <c r="CL33" s="64" t="s">
        <v>44</v>
      </c>
    </row>
    <row r="34" spans="1:90" ht="13.7" customHeight="1">
      <c r="A34" s="50" t="str">
        <f t="shared" ref="A34:A45" si="10">A21</f>
        <v>Jan</v>
      </c>
      <c r="B34" s="70">
        <f>AVERAGE('PR (GAP)'!B34,'78s (GAP)'!B34)</f>
        <v>0.55855855855855863</v>
      </c>
      <c r="C34" s="70">
        <f>AVERAGE('PR (GAP)'!C34,'78s (GAP)'!C34)</f>
        <v>0.22522522522522526</v>
      </c>
      <c r="D34" s="70">
        <f>AVERAGE('PR (GAP)'!D34,'78s (GAP)'!D34)</f>
        <v>0</v>
      </c>
      <c r="E34" s="70">
        <f>AVERAGE('PR (GAP)'!E34,'78s (GAP)'!E34)</f>
        <v>0</v>
      </c>
      <c r="F34" s="70">
        <f>AVERAGE('PR (GAP)'!F34,'78s (GAP)'!F34)</f>
        <v>0</v>
      </c>
      <c r="G34" s="70">
        <f>AVERAGE('PR (GAP)'!G34,'78s (GAP)'!G34)</f>
        <v>0</v>
      </c>
      <c r="H34" s="70">
        <f>AVERAGE('PR (GAP)'!H34,'78s (GAP)'!H34)</f>
        <v>0</v>
      </c>
      <c r="I34" s="70">
        <f>AVERAGE('PR (GAP)'!I34,'78s (GAP)'!I34)</f>
        <v>0</v>
      </c>
      <c r="J34" s="68" t="str">
        <f t="shared" ref="J34:J45" si="11">J21</f>
        <v>Jan</v>
      </c>
      <c r="K34" s="70">
        <f>AVERAGE('PR (GAP)'!K34,'78s (GAP)'!K34)</f>
        <v>0.55855855855855863</v>
      </c>
      <c r="L34" s="71">
        <f>AVERAGE('PR (GAP)'!L34,'78s (GAP)'!L34)</f>
        <v>0.22522522522522526</v>
      </c>
      <c r="M34" s="71">
        <f>AVERAGE('PR (GAP)'!M34,'78s (GAP)'!M34)</f>
        <v>0</v>
      </c>
      <c r="N34" s="71">
        <f>AVERAGE('PR (GAP)'!N34,'78s (GAP)'!N34)</f>
        <v>0</v>
      </c>
      <c r="O34" s="71">
        <f>AVERAGE('PR (GAP)'!O34,'78s (GAP)'!O34)</f>
        <v>0</v>
      </c>
      <c r="P34" s="71">
        <f>AVERAGE('PR (GAP)'!P34,'78s (GAP)'!P34)</f>
        <v>0</v>
      </c>
      <c r="Q34" s="71">
        <f>AVERAGE('PR (GAP)'!Q34,'78s (GAP)'!Q34)</f>
        <v>0</v>
      </c>
      <c r="R34" s="71">
        <f>AVERAGE('PR (GAP)'!R34,'78s (GAP)'!R34)</f>
        <v>0</v>
      </c>
      <c r="S34" s="50" t="str">
        <f t="shared" ref="S34:S45" si="12">S21</f>
        <v>Jan</v>
      </c>
      <c r="T34" s="71">
        <f>AVERAGE('PR (GAP)'!T34,'78s (GAP)'!T34)</f>
        <v>0.55855855855855863</v>
      </c>
      <c r="U34" s="71">
        <f>AVERAGE('PR (GAP)'!U34,'78s (GAP)'!U34)</f>
        <v>0.22522522522522526</v>
      </c>
      <c r="V34" s="71">
        <f>AVERAGE('PR (GAP)'!V34,'78s (GAP)'!V34)</f>
        <v>0</v>
      </c>
      <c r="W34" s="71">
        <f>AVERAGE('PR (GAP)'!W34,'78s (GAP)'!W34)</f>
        <v>0</v>
      </c>
      <c r="X34" s="71">
        <f>AVERAGE('PR (GAP)'!X34,'78s (GAP)'!X34)</f>
        <v>0</v>
      </c>
      <c r="Y34" s="71">
        <f>AVERAGE('PR (GAP)'!Y34,'78s (GAP)'!Y34)</f>
        <v>0</v>
      </c>
      <c r="Z34" s="71">
        <f>AVERAGE('PR (GAP)'!Z34,'78s (GAP)'!Z34)</f>
        <v>0</v>
      </c>
      <c r="AA34" s="71">
        <f>AVERAGE('PR (GAP)'!AA34,'78s (GAP)'!AA34)</f>
        <v>0</v>
      </c>
      <c r="AB34" s="50" t="str">
        <f t="shared" ref="AB34:AB45" si="13">AB21</f>
        <v>Jan</v>
      </c>
      <c r="AC34" s="71">
        <f>AVERAGE('PR (GAP)'!AC34,'78s (GAP)'!AC34)</f>
        <v>0.55855855855855863</v>
      </c>
      <c r="AD34" s="71">
        <f>AVERAGE('PR (GAP)'!AD34,'78s (GAP)'!AD34)</f>
        <v>0.22522522522522526</v>
      </c>
      <c r="AE34" s="71">
        <f>AVERAGE('PR (GAP)'!AE34,'78s (GAP)'!AE34)</f>
        <v>0</v>
      </c>
      <c r="AF34" s="71">
        <f>AVERAGE('PR (GAP)'!AF34,'78s (GAP)'!AF34)</f>
        <v>0</v>
      </c>
      <c r="AG34" s="71">
        <f>AVERAGE('PR (GAP)'!AG34,'78s (GAP)'!AG34)</f>
        <v>0</v>
      </c>
      <c r="AH34" s="71">
        <f>AVERAGE('PR (GAP)'!AH34,'78s (GAP)'!AH34)</f>
        <v>0</v>
      </c>
      <c r="AI34" s="71">
        <f>AVERAGE('PR (GAP)'!AI34,'78s (GAP)'!AI34)</f>
        <v>0</v>
      </c>
      <c r="AJ34" s="71">
        <f>AVERAGE('PR (GAP)'!AJ34,'78s (GAP)'!AJ34)</f>
        <v>0</v>
      </c>
      <c r="AK34" s="50" t="str">
        <f t="shared" ref="AK34:AK45" si="14">AK21</f>
        <v>Jan</v>
      </c>
      <c r="AL34" s="71">
        <f>AVERAGE('PR (GAP)'!AL34,'78s (GAP)'!AL34)</f>
        <v>0.55855855855855863</v>
      </c>
      <c r="AM34" s="71">
        <f>AVERAGE('PR (GAP)'!AM34,'78s (GAP)'!AM34)</f>
        <v>0.22522522522522526</v>
      </c>
      <c r="AN34" s="71">
        <f>AVERAGE('PR (GAP)'!AN34,'78s (GAP)'!AN34)</f>
        <v>0</v>
      </c>
      <c r="AO34" s="71">
        <f>AVERAGE('PR (GAP)'!AO34,'78s (GAP)'!AO34)</f>
        <v>0</v>
      </c>
      <c r="AP34" s="71">
        <f>AVERAGE('PR (GAP)'!AP34,'78s (GAP)'!AP34)</f>
        <v>0</v>
      </c>
      <c r="AQ34" s="71">
        <f>AVERAGE('PR (GAP)'!AQ34,'78s (GAP)'!AQ34)</f>
        <v>0</v>
      </c>
      <c r="AR34" s="71">
        <f>AVERAGE('PR (GAP)'!AR34,'78s (GAP)'!AR34)</f>
        <v>0</v>
      </c>
      <c r="AS34" s="71">
        <f>AVERAGE('PR (GAP)'!AS34,'78s (GAP)'!AS34)</f>
        <v>0</v>
      </c>
      <c r="AT34" s="50" t="str">
        <f t="shared" ref="AT34:AT45" si="15">AT21</f>
        <v>Jan</v>
      </c>
      <c r="AU34" s="71">
        <f>AVERAGE('PR (GAP)'!AU34,'78s (GAP)'!AU34)</f>
        <v>0.55855855855855863</v>
      </c>
      <c r="AV34" s="71">
        <f>AVERAGE('PR (GAP)'!AV34,'78s (GAP)'!AV34)</f>
        <v>0.22522522522522526</v>
      </c>
      <c r="AW34" s="71">
        <f>AVERAGE('PR (GAP)'!AW34,'78s (GAP)'!AW34)</f>
        <v>0</v>
      </c>
      <c r="AX34" s="71">
        <f>AVERAGE('PR (GAP)'!AX34,'78s (GAP)'!AX34)</f>
        <v>0</v>
      </c>
      <c r="AY34" s="71">
        <f>AVERAGE('PR (GAP)'!AY34,'78s (GAP)'!AY34)</f>
        <v>0</v>
      </c>
      <c r="AZ34" s="71">
        <f>AVERAGE('PR (GAP)'!AZ34,'78s (GAP)'!AZ34)</f>
        <v>0</v>
      </c>
      <c r="BA34" s="71">
        <f>AVERAGE('PR (GAP)'!BA34,'78s (GAP)'!BA34)</f>
        <v>0</v>
      </c>
      <c r="BB34" s="71">
        <f>AVERAGE('PR (GAP)'!BB34,'78s (GAP)'!BB34)</f>
        <v>0</v>
      </c>
      <c r="BC34" s="50" t="str">
        <f t="shared" ref="BC34:BC45" si="16">BC21</f>
        <v>Jan</v>
      </c>
      <c r="BD34" s="71">
        <f>AVERAGE('PR (GAP)'!BD34,'78s (GAP)'!BD34)</f>
        <v>0.55855855855855863</v>
      </c>
      <c r="BE34" s="71">
        <f>AVERAGE('PR (GAP)'!BE34,'78s (GAP)'!BE34)</f>
        <v>0.22522522522522526</v>
      </c>
      <c r="BF34" s="71">
        <f>AVERAGE('PR (GAP)'!BF34,'78s (GAP)'!BF34)</f>
        <v>0</v>
      </c>
      <c r="BG34" s="71">
        <f>AVERAGE('PR (GAP)'!BG34,'78s (GAP)'!BG34)</f>
        <v>0</v>
      </c>
      <c r="BH34" s="71">
        <f>AVERAGE('PR (GAP)'!BH34,'78s (GAP)'!BH34)</f>
        <v>0</v>
      </c>
      <c r="BI34" s="71">
        <f>AVERAGE('PR (GAP)'!BI34,'78s (GAP)'!BI34)</f>
        <v>0</v>
      </c>
      <c r="BJ34" s="71">
        <f>AVERAGE('PR (GAP)'!BJ34,'78s (GAP)'!BJ34)</f>
        <v>0</v>
      </c>
      <c r="BK34" s="71">
        <f>AVERAGE('PR (GAP)'!BK34,'78s (GAP)'!BK34)</f>
        <v>0</v>
      </c>
      <c r="BL34" s="50" t="str">
        <f t="shared" ref="BL34:BL45" si="17">BL21</f>
        <v>Jan</v>
      </c>
      <c r="BM34" s="71">
        <f>AVERAGE('PR (GAP)'!BM34,'78s (GAP)'!BM34)</f>
        <v>0.55855855855855863</v>
      </c>
      <c r="BN34" s="71">
        <f>AVERAGE('PR (GAP)'!BN34,'78s (GAP)'!BN34)</f>
        <v>0.22522522522522526</v>
      </c>
      <c r="BO34" s="71">
        <f>AVERAGE('PR (GAP)'!BO34,'78s (GAP)'!BO34)</f>
        <v>0</v>
      </c>
      <c r="BP34" s="71">
        <f>AVERAGE('PR (GAP)'!BP34,'78s (GAP)'!BP34)</f>
        <v>0</v>
      </c>
      <c r="BQ34" s="71">
        <f>AVERAGE('PR (GAP)'!BQ34,'78s (GAP)'!BQ34)</f>
        <v>0</v>
      </c>
      <c r="BR34" s="71">
        <f>AVERAGE('PR (GAP)'!BR34,'78s (GAP)'!BR34)</f>
        <v>0</v>
      </c>
      <c r="BS34" s="71">
        <f>AVERAGE('PR (GAP)'!BS34,'78s (GAP)'!BS34)</f>
        <v>0</v>
      </c>
      <c r="BT34" s="71">
        <f>AVERAGE('PR (GAP)'!BT34,'78s (GAP)'!BT34)</f>
        <v>0</v>
      </c>
      <c r="BU34" s="50" t="str">
        <f t="shared" ref="BU34:BU45" si="18">BU21</f>
        <v>Jan</v>
      </c>
      <c r="BV34" s="71">
        <f>AVERAGE('PR (GAP)'!BV34,'78s (GAP)'!BV34)</f>
        <v>0.55855855855855863</v>
      </c>
      <c r="BW34" s="71">
        <f>AVERAGE('PR (GAP)'!BW34,'78s (GAP)'!BW34)</f>
        <v>0.22522522522522526</v>
      </c>
      <c r="BX34" s="71">
        <f>AVERAGE('PR (GAP)'!BX34,'78s (GAP)'!BX34)</f>
        <v>0</v>
      </c>
      <c r="BY34" s="71">
        <f>AVERAGE('PR (GAP)'!BY34,'78s (GAP)'!BY34)</f>
        <v>0</v>
      </c>
      <c r="BZ34" s="71">
        <f>AVERAGE('PR (GAP)'!BZ34,'78s (GAP)'!BZ34)</f>
        <v>0</v>
      </c>
      <c r="CA34" s="71">
        <f>AVERAGE('PR (GAP)'!CA34,'78s (GAP)'!CA34)</f>
        <v>0</v>
      </c>
      <c r="CB34" s="71">
        <f>AVERAGE('PR (GAP)'!CB34,'78s (GAP)'!CB34)</f>
        <v>0</v>
      </c>
      <c r="CC34" s="71">
        <f>AVERAGE('PR (GAP)'!CC34,'78s (GAP)'!CC34)</f>
        <v>0</v>
      </c>
      <c r="CD34" s="50" t="str">
        <f t="shared" ref="CD34:CD45" si="19">CD21</f>
        <v>Jan</v>
      </c>
      <c r="CE34" s="71">
        <f>AVERAGE('PR (GAP)'!CE34,'78s (GAP)'!CE34)</f>
        <v>0.55855855855855863</v>
      </c>
      <c r="CF34" s="71">
        <f>AVERAGE('PR (GAP)'!CF34,'78s (GAP)'!CF34)</f>
        <v>0.22522522522522526</v>
      </c>
      <c r="CG34" s="71">
        <f>AVERAGE('PR (GAP)'!CG34,'78s (GAP)'!CG34)</f>
        <v>0</v>
      </c>
      <c r="CH34" s="71">
        <f>AVERAGE('PR (GAP)'!CH34,'78s (GAP)'!CH34)</f>
        <v>0</v>
      </c>
      <c r="CI34" s="71">
        <f>AVERAGE('PR (GAP)'!CI34,'78s (GAP)'!CI34)</f>
        <v>0</v>
      </c>
      <c r="CJ34" s="71">
        <f>AVERAGE('PR (GAP)'!CJ34,'78s (GAP)'!CJ34)</f>
        <v>0</v>
      </c>
      <c r="CK34" s="71">
        <f>AVERAGE('PR (GAP)'!CK34,'78s (GAP)'!CK34)</f>
        <v>0</v>
      </c>
      <c r="CL34" s="71">
        <f>AVERAGE('PR (GAP)'!CL34,'78s (GAP)'!CL34)</f>
        <v>0</v>
      </c>
    </row>
    <row r="35" spans="1:90" ht="13.7" customHeight="1">
      <c r="A35" s="50" t="str">
        <f t="shared" si="10"/>
        <v>Feb</v>
      </c>
      <c r="B35" s="70">
        <f>AVERAGE('PR (GAP)'!B35,'78s (GAP)'!B35)</f>
        <v>0.59121621621621623</v>
      </c>
      <c r="C35" s="70">
        <f>AVERAGE('PR (GAP)'!C35,'78s (GAP)'!C35)</f>
        <v>0.24887387387387389</v>
      </c>
      <c r="D35" s="70">
        <f>AVERAGE('PR (GAP)'!D35,'78s (GAP)'!D35)</f>
        <v>1.4639639639639646E-2</v>
      </c>
      <c r="E35" s="70">
        <f>AVERAGE('PR (GAP)'!E35,'78s (GAP)'!E35)</f>
        <v>0</v>
      </c>
      <c r="F35" s="70">
        <f>AVERAGE('PR (GAP)'!F35,'78s (GAP)'!F35)</f>
        <v>0</v>
      </c>
      <c r="G35" s="70">
        <f>AVERAGE('PR (GAP)'!G35,'78s (GAP)'!G35)</f>
        <v>0</v>
      </c>
      <c r="H35" s="70">
        <f>AVERAGE('PR (GAP)'!H35,'78s (GAP)'!H35)</f>
        <v>0</v>
      </c>
      <c r="I35" s="70">
        <f>AVERAGE('PR (GAP)'!I35,'78s (GAP)'!I35)</f>
        <v>0</v>
      </c>
      <c r="J35" s="68" t="str">
        <f t="shared" si="11"/>
        <v>Feb</v>
      </c>
      <c r="K35" s="70">
        <f>AVERAGE('PR (GAP)'!K35,'78s (GAP)'!K35)</f>
        <v>0.59121621621621623</v>
      </c>
      <c r="L35" s="71">
        <f>AVERAGE('PR (GAP)'!L35,'78s (GAP)'!L35)</f>
        <v>0.24887387387387389</v>
      </c>
      <c r="M35" s="71">
        <f>AVERAGE('PR (GAP)'!M35,'78s (GAP)'!M35)</f>
        <v>1.4639639639639646E-2</v>
      </c>
      <c r="N35" s="71">
        <f>AVERAGE('PR (GAP)'!N35,'78s (GAP)'!N35)</f>
        <v>0</v>
      </c>
      <c r="O35" s="71">
        <f>AVERAGE('PR (GAP)'!O35,'78s (GAP)'!O35)</f>
        <v>0</v>
      </c>
      <c r="P35" s="71">
        <f>AVERAGE('PR (GAP)'!P35,'78s (GAP)'!P35)</f>
        <v>0</v>
      </c>
      <c r="Q35" s="71">
        <f>AVERAGE('PR (GAP)'!Q35,'78s (GAP)'!Q35)</f>
        <v>0</v>
      </c>
      <c r="R35" s="71">
        <f>AVERAGE('PR (GAP)'!R35,'78s (GAP)'!R35)</f>
        <v>0</v>
      </c>
      <c r="S35" s="50" t="str">
        <f t="shared" si="12"/>
        <v>Feb</v>
      </c>
      <c r="T35" s="71">
        <f>AVERAGE('PR (GAP)'!T35,'78s (GAP)'!T35)</f>
        <v>0.59121621621621623</v>
      </c>
      <c r="U35" s="71">
        <f>AVERAGE('PR (GAP)'!U35,'78s (GAP)'!U35)</f>
        <v>0.24887387387387389</v>
      </c>
      <c r="V35" s="71">
        <f>AVERAGE('PR (GAP)'!V35,'78s (GAP)'!V35)</f>
        <v>1.4639639639639646E-2</v>
      </c>
      <c r="W35" s="71">
        <f>AVERAGE('PR (GAP)'!W35,'78s (GAP)'!W35)</f>
        <v>0</v>
      </c>
      <c r="X35" s="71">
        <f>AVERAGE('PR (GAP)'!X35,'78s (GAP)'!X35)</f>
        <v>0</v>
      </c>
      <c r="Y35" s="71">
        <f>AVERAGE('PR (GAP)'!Y35,'78s (GAP)'!Y35)</f>
        <v>0</v>
      </c>
      <c r="Z35" s="71">
        <f>AVERAGE('PR (GAP)'!Z35,'78s (GAP)'!Z35)</f>
        <v>0</v>
      </c>
      <c r="AA35" s="71">
        <f>AVERAGE('PR (GAP)'!AA35,'78s (GAP)'!AA35)</f>
        <v>0</v>
      </c>
      <c r="AB35" s="50" t="str">
        <f t="shared" si="13"/>
        <v>Feb</v>
      </c>
      <c r="AC35" s="71">
        <f>AVERAGE('PR (GAP)'!AC35,'78s (GAP)'!AC35)</f>
        <v>0.59121621621621623</v>
      </c>
      <c r="AD35" s="71">
        <f>AVERAGE('PR (GAP)'!AD35,'78s (GAP)'!AD35)</f>
        <v>0.24887387387387389</v>
      </c>
      <c r="AE35" s="71">
        <f>AVERAGE('PR (GAP)'!AE35,'78s (GAP)'!AE35)</f>
        <v>1.4639639639639646E-2</v>
      </c>
      <c r="AF35" s="71">
        <f>AVERAGE('PR (GAP)'!AF35,'78s (GAP)'!AF35)</f>
        <v>0</v>
      </c>
      <c r="AG35" s="71">
        <f>AVERAGE('PR (GAP)'!AG35,'78s (GAP)'!AG35)</f>
        <v>0</v>
      </c>
      <c r="AH35" s="71">
        <f>AVERAGE('PR (GAP)'!AH35,'78s (GAP)'!AH35)</f>
        <v>0</v>
      </c>
      <c r="AI35" s="71">
        <f>AVERAGE('PR (GAP)'!AI35,'78s (GAP)'!AI35)</f>
        <v>0</v>
      </c>
      <c r="AJ35" s="71">
        <f>AVERAGE('PR (GAP)'!AJ35,'78s (GAP)'!AJ35)</f>
        <v>0</v>
      </c>
      <c r="AK35" s="50" t="str">
        <f t="shared" si="14"/>
        <v>Feb</v>
      </c>
      <c r="AL35" s="71">
        <f>AVERAGE('PR (GAP)'!AL35,'78s (GAP)'!AL35)</f>
        <v>0.59121621621621623</v>
      </c>
      <c r="AM35" s="71">
        <f>AVERAGE('PR (GAP)'!AM35,'78s (GAP)'!AM35)</f>
        <v>0.24887387387387389</v>
      </c>
      <c r="AN35" s="71">
        <f>AVERAGE('PR (GAP)'!AN35,'78s (GAP)'!AN35)</f>
        <v>1.4639639639639646E-2</v>
      </c>
      <c r="AO35" s="71">
        <f>AVERAGE('PR (GAP)'!AO35,'78s (GAP)'!AO35)</f>
        <v>0</v>
      </c>
      <c r="AP35" s="71">
        <f>AVERAGE('PR (GAP)'!AP35,'78s (GAP)'!AP35)</f>
        <v>0</v>
      </c>
      <c r="AQ35" s="71">
        <f>AVERAGE('PR (GAP)'!AQ35,'78s (GAP)'!AQ35)</f>
        <v>0</v>
      </c>
      <c r="AR35" s="71">
        <f>AVERAGE('PR (GAP)'!AR35,'78s (GAP)'!AR35)</f>
        <v>0</v>
      </c>
      <c r="AS35" s="71">
        <f>AVERAGE('PR (GAP)'!AS35,'78s (GAP)'!AS35)</f>
        <v>0</v>
      </c>
      <c r="AT35" s="50" t="str">
        <f t="shared" si="15"/>
        <v>Feb</v>
      </c>
      <c r="AU35" s="71">
        <f>AVERAGE('PR (GAP)'!AU35,'78s (GAP)'!AU35)</f>
        <v>0.59121621621621623</v>
      </c>
      <c r="AV35" s="71">
        <f>AVERAGE('PR (GAP)'!AV35,'78s (GAP)'!AV35)</f>
        <v>0.24887387387387389</v>
      </c>
      <c r="AW35" s="71">
        <f>AVERAGE('PR (GAP)'!AW35,'78s (GAP)'!AW35)</f>
        <v>1.4639639639639646E-2</v>
      </c>
      <c r="AX35" s="71">
        <f>AVERAGE('PR (GAP)'!AX35,'78s (GAP)'!AX35)</f>
        <v>0</v>
      </c>
      <c r="AY35" s="71">
        <f>AVERAGE('PR (GAP)'!AY35,'78s (GAP)'!AY35)</f>
        <v>0</v>
      </c>
      <c r="AZ35" s="71">
        <f>AVERAGE('PR (GAP)'!AZ35,'78s (GAP)'!AZ35)</f>
        <v>0</v>
      </c>
      <c r="BA35" s="71">
        <f>AVERAGE('PR (GAP)'!BA35,'78s (GAP)'!BA35)</f>
        <v>0</v>
      </c>
      <c r="BB35" s="71">
        <f>AVERAGE('PR (GAP)'!BB35,'78s (GAP)'!BB35)</f>
        <v>0</v>
      </c>
      <c r="BC35" s="50" t="str">
        <f t="shared" si="16"/>
        <v>Feb</v>
      </c>
      <c r="BD35" s="71">
        <f>AVERAGE('PR (GAP)'!BD35,'78s (GAP)'!BD35)</f>
        <v>0.59121621621621623</v>
      </c>
      <c r="BE35" s="71">
        <f>AVERAGE('PR (GAP)'!BE35,'78s (GAP)'!BE35)</f>
        <v>0.24887387387387389</v>
      </c>
      <c r="BF35" s="71">
        <f>AVERAGE('PR (GAP)'!BF35,'78s (GAP)'!BF35)</f>
        <v>1.4639639639639646E-2</v>
      </c>
      <c r="BG35" s="71">
        <f>AVERAGE('PR (GAP)'!BG35,'78s (GAP)'!BG35)</f>
        <v>0</v>
      </c>
      <c r="BH35" s="71">
        <f>AVERAGE('PR (GAP)'!BH35,'78s (GAP)'!BH35)</f>
        <v>0</v>
      </c>
      <c r="BI35" s="71">
        <f>AVERAGE('PR (GAP)'!BI35,'78s (GAP)'!BI35)</f>
        <v>0</v>
      </c>
      <c r="BJ35" s="71">
        <f>AVERAGE('PR (GAP)'!BJ35,'78s (GAP)'!BJ35)</f>
        <v>0</v>
      </c>
      <c r="BK35" s="71">
        <f>AVERAGE('PR (GAP)'!BK35,'78s (GAP)'!BK35)</f>
        <v>0</v>
      </c>
      <c r="BL35" s="50" t="str">
        <f t="shared" si="17"/>
        <v>Feb</v>
      </c>
      <c r="BM35" s="71">
        <f>AVERAGE('PR (GAP)'!BM35,'78s (GAP)'!BM35)</f>
        <v>0.59121621621621623</v>
      </c>
      <c r="BN35" s="71">
        <f>AVERAGE('PR (GAP)'!BN35,'78s (GAP)'!BN35)</f>
        <v>0.24887387387387389</v>
      </c>
      <c r="BO35" s="71">
        <f>AVERAGE('PR (GAP)'!BO35,'78s (GAP)'!BO35)</f>
        <v>1.4639639639639646E-2</v>
      </c>
      <c r="BP35" s="71">
        <f>AVERAGE('PR (GAP)'!BP35,'78s (GAP)'!BP35)</f>
        <v>0</v>
      </c>
      <c r="BQ35" s="71">
        <f>AVERAGE('PR (GAP)'!BQ35,'78s (GAP)'!BQ35)</f>
        <v>0</v>
      </c>
      <c r="BR35" s="71">
        <f>AVERAGE('PR (GAP)'!BR35,'78s (GAP)'!BR35)</f>
        <v>0</v>
      </c>
      <c r="BS35" s="71">
        <f>AVERAGE('PR (GAP)'!BS35,'78s (GAP)'!BS35)</f>
        <v>0</v>
      </c>
      <c r="BT35" s="71">
        <f>AVERAGE('PR (GAP)'!BT35,'78s (GAP)'!BT35)</f>
        <v>0</v>
      </c>
      <c r="BU35" s="50" t="str">
        <f t="shared" si="18"/>
        <v>Feb</v>
      </c>
      <c r="BV35" s="71">
        <f>AVERAGE('PR (GAP)'!BV35,'78s (GAP)'!BV35)</f>
        <v>0.59121621621621623</v>
      </c>
      <c r="BW35" s="71">
        <f>AVERAGE('PR (GAP)'!BW35,'78s (GAP)'!BW35)</f>
        <v>0.24887387387387389</v>
      </c>
      <c r="BX35" s="71">
        <f>AVERAGE('PR (GAP)'!BX35,'78s (GAP)'!BX35)</f>
        <v>1.4639639639639646E-2</v>
      </c>
      <c r="BY35" s="71">
        <f>AVERAGE('PR (GAP)'!BY35,'78s (GAP)'!BY35)</f>
        <v>0</v>
      </c>
      <c r="BZ35" s="71">
        <f>AVERAGE('PR (GAP)'!BZ35,'78s (GAP)'!BZ35)</f>
        <v>0</v>
      </c>
      <c r="CA35" s="71">
        <f>AVERAGE('PR (GAP)'!CA35,'78s (GAP)'!CA35)</f>
        <v>0</v>
      </c>
      <c r="CB35" s="71">
        <f>AVERAGE('PR (GAP)'!CB35,'78s (GAP)'!CB35)</f>
        <v>0</v>
      </c>
      <c r="CC35" s="71">
        <f>AVERAGE('PR (GAP)'!CC35,'78s (GAP)'!CC35)</f>
        <v>0</v>
      </c>
      <c r="CD35" s="50" t="str">
        <f t="shared" si="19"/>
        <v>Feb</v>
      </c>
      <c r="CE35" s="71">
        <f>AVERAGE('PR (GAP)'!CE35,'78s (GAP)'!CE35)</f>
        <v>0.59121621621621623</v>
      </c>
      <c r="CF35" s="71">
        <f>AVERAGE('PR (GAP)'!CF35,'78s (GAP)'!CF35)</f>
        <v>0.24887387387387389</v>
      </c>
      <c r="CG35" s="71">
        <f>AVERAGE('PR (GAP)'!CG35,'78s (GAP)'!CG35)</f>
        <v>1.4639639639639646E-2</v>
      </c>
      <c r="CH35" s="71">
        <f>AVERAGE('PR (GAP)'!CH35,'78s (GAP)'!CH35)</f>
        <v>0</v>
      </c>
      <c r="CI35" s="71">
        <f>AVERAGE('PR (GAP)'!CI35,'78s (GAP)'!CI35)</f>
        <v>0</v>
      </c>
      <c r="CJ35" s="71">
        <f>AVERAGE('PR (GAP)'!CJ35,'78s (GAP)'!CJ35)</f>
        <v>0</v>
      </c>
      <c r="CK35" s="71">
        <f>AVERAGE('PR (GAP)'!CK35,'78s (GAP)'!CK35)</f>
        <v>0</v>
      </c>
      <c r="CL35" s="71">
        <f>AVERAGE('PR (GAP)'!CL35,'78s (GAP)'!CL35)</f>
        <v>0</v>
      </c>
    </row>
    <row r="36" spans="1:90" ht="13.7" customHeight="1">
      <c r="A36" s="50" t="str">
        <f t="shared" si="10"/>
        <v>Mar</v>
      </c>
      <c r="B36" s="70">
        <f>AVERAGE('PR (GAP)'!B36,'78s (GAP)'!B36)</f>
        <v>0.62462462462462454</v>
      </c>
      <c r="C36" s="70">
        <f>AVERAGE('PR (GAP)'!C36,'78s (GAP)'!C36)</f>
        <v>0.27327327327327322</v>
      </c>
      <c r="D36" s="70">
        <f>AVERAGE('PR (GAP)'!D36,'78s (GAP)'!D36)</f>
        <v>3.0030030030030044E-2</v>
      </c>
      <c r="E36" s="70">
        <f>AVERAGE('PR (GAP)'!E36,'78s (GAP)'!E36)</f>
        <v>0</v>
      </c>
      <c r="F36" s="70">
        <f>AVERAGE('PR (GAP)'!F36,'78s (GAP)'!F36)</f>
        <v>0</v>
      </c>
      <c r="G36" s="70">
        <f>AVERAGE('PR (GAP)'!G36,'78s (GAP)'!G36)</f>
        <v>0</v>
      </c>
      <c r="H36" s="70">
        <f>AVERAGE('PR (GAP)'!H36,'78s (GAP)'!H36)</f>
        <v>0</v>
      </c>
      <c r="I36" s="70">
        <f>AVERAGE('PR (GAP)'!I36,'78s (GAP)'!I36)</f>
        <v>0</v>
      </c>
      <c r="J36" s="68" t="str">
        <f t="shared" si="11"/>
        <v>Mar</v>
      </c>
      <c r="K36" s="70">
        <f>AVERAGE('PR (GAP)'!K36,'78s (GAP)'!K36)</f>
        <v>0.62462462462462454</v>
      </c>
      <c r="L36" s="71">
        <f>AVERAGE('PR (GAP)'!L36,'78s (GAP)'!L36)</f>
        <v>0.27327327327327322</v>
      </c>
      <c r="M36" s="71">
        <f>AVERAGE('PR (GAP)'!M36,'78s (GAP)'!M36)</f>
        <v>3.0030030030030044E-2</v>
      </c>
      <c r="N36" s="71">
        <f>AVERAGE('PR (GAP)'!N36,'78s (GAP)'!N36)</f>
        <v>0</v>
      </c>
      <c r="O36" s="71">
        <f>AVERAGE('PR (GAP)'!O36,'78s (GAP)'!O36)</f>
        <v>0</v>
      </c>
      <c r="P36" s="71">
        <f>AVERAGE('PR (GAP)'!P36,'78s (GAP)'!P36)</f>
        <v>0</v>
      </c>
      <c r="Q36" s="71">
        <f>AVERAGE('PR (GAP)'!Q36,'78s (GAP)'!Q36)</f>
        <v>0</v>
      </c>
      <c r="R36" s="71">
        <f>AVERAGE('PR (GAP)'!R36,'78s (GAP)'!R36)</f>
        <v>0</v>
      </c>
      <c r="S36" s="50" t="str">
        <f t="shared" si="12"/>
        <v>Mar</v>
      </c>
      <c r="T36" s="71">
        <f>AVERAGE('PR (GAP)'!T36,'78s (GAP)'!T36)</f>
        <v>0.62462462462462454</v>
      </c>
      <c r="U36" s="71">
        <f>AVERAGE('PR (GAP)'!U36,'78s (GAP)'!U36)</f>
        <v>0.27327327327327322</v>
      </c>
      <c r="V36" s="71">
        <f>AVERAGE('PR (GAP)'!V36,'78s (GAP)'!V36)</f>
        <v>3.0030030030030044E-2</v>
      </c>
      <c r="W36" s="71">
        <f>AVERAGE('PR (GAP)'!W36,'78s (GAP)'!W36)</f>
        <v>0</v>
      </c>
      <c r="X36" s="71">
        <f>AVERAGE('PR (GAP)'!X36,'78s (GAP)'!X36)</f>
        <v>0</v>
      </c>
      <c r="Y36" s="71">
        <f>AVERAGE('PR (GAP)'!Y36,'78s (GAP)'!Y36)</f>
        <v>0</v>
      </c>
      <c r="Z36" s="71">
        <f>AVERAGE('PR (GAP)'!Z36,'78s (GAP)'!Z36)</f>
        <v>0</v>
      </c>
      <c r="AA36" s="71">
        <f>AVERAGE('PR (GAP)'!AA36,'78s (GAP)'!AA36)</f>
        <v>0</v>
      </c>
      <c r="AB36" s="50" t="str">
        <f t="shared" si="13"/>
        <v>Mar</v>
      </c>
      <c r="AC36" s="71">
        <f>AVERAGE('PR (GAP)'!AC36,'78s (GAP)'!AC36)</f>
        <v>0.62462462462462454</v>
      </c>
      <c r="AD36" s="71">
        <f>AVERAGE('PR (GAP)'!AD36,'78s (GAP)'!AD36)</f>
        <v>0.27327327327327322</v>
      </c>
      <c r="AE36" s="71">
        <f>AVERAGE('PR (GAP)'!AE36,'78s (GAP)'!AE36)</f>
        <v>3.0030030030030044E-2</v>
      </c>
      <c r="AF36" s="71">
        <f>AVERAGE('PR (GAP)'!AF36,'78s (GAP)'!AF36)</f>
        <v>0</v>
      </c>
      <c r="AG36" s="71">
        <f>AVERAGE('PR (GAP)'!AG36,'78s (GAP)'!AG36)</f>
        <v>0</v>
      </c>
      <c r="AH36" s="71">
        <f>AVERAGE('PR (GAP)'!AH36,'78s (GAP)'!AH36)</f>
        <v>0</v>
      </c>
      <c r="AI36" s="71">
        <f>AVERAGE('PR (GAP)'!AI36,'78s (GAP)'!AI36)</f>
        <v>0</v>
      </c>
      <c r="AJ36" s="71">
        <f>AVERAGE('PR (GAP)'!AJ36,'78s (GAP)'!AJ36)</f>
        <v>0</v>
      </c>
      <c r="AK36" s="50" t="str">
        <f t="shared" si="14"/>
        <v>Mar</v>
      </c>
      <c r="AL36" s="71">
        <f>AVERAGE('PR (GAP)'!AL36,'78s (GAP)'!AL36)</f>
        <v>0.62462462462462454</v>
      </c>
      <c r="AM36" s="71">
        <f>AVERAGE('PR (GAP)'!AM36,'78s (GAP)'!AM36)</f>
        <v>0.27327327327327322</v>
      </c>
      <c r="AN36" s="71">
        <f>AVERAGE('PR (GAP)'!AN36,'78s (GAP)'!AN36)</f>
        <v>3.0030030030030044E-2</v>
      </c>
      <c r="AO36" s="71">
        <f>AVERAGE('PR (GAP)'!AO36,'78s (GAP)'!AO36)</f>
        <v>0</v>
      </c>
      <c r="AP36" s="71">
        <f>AVERAGE('PR (GAP)'!AP36,'78s (GAP)'!AP36)</f>
        <v>0</v>
      </c>
      <c r="AQ36" s="71">
        <f>AVERAGE('PR (GAP)'!AQ36,'78s (GAP)'!AQ36)</f>
        <v>0</v>
      </c>
      <c r="AR36" s="71">
        <f>AVERAGE('PR (GAP)'!AR36,'78s (GAP)'!AR36)</f>
        <v>0</v>
      </c>
      <c r="AS36" s="71">
        <f>AVERAGE('PR (GAP)'!AS36,'78s (GAP)'!AS36)</f>
        <v>0</v>
      </c>
      <c r="AT36" s="50" t="str">
        <f t="shared" si="15"/>
        <v>Mar</v>
      </c>
      <c r="AU36" s="71">
        <f>AVERAGE('PR (GAP)'!AU36,'78s (GAP)'!AU36)</f>
        <v>0.62462462462462454</v>
      </c>
      <c r="AV36" s="71">
        <f>AVERAGE('PR (GAP)'!AV36,'78s (GAP)'!AV36)</f>
        <v>0.27327327327327322</v>
      </c>
      <c r="AW36" s="71">
        <f>AVERAGE('PR (GAP)'!AW36,'78s (GAP)'!AW36)</f>
        <v>3.0030030030030044E-2</v>
      </c>
      <c r="AX36" s="71">
        <f>AVERAGE('PR (GAP)'!AX36,'78s (GAP)'!AX36)</f>
        <v>0</v>
      </c>
      <c r="AY36" s="71">
        <f>AVERAGE('PR (GAP)'!AY36,'78s (GAP)'!AY36)</f>
        <v>0</v>
      </c>
      <c r="AZ36" s="71">
        <f>AVERAGE('PR (GAP)'!AZ36,'78s (GAP)'!AZ36)</f>
        <v>0</v>
      </c>
      <c r="BA36" s="71">
        <f>AVERAGE('PR (GAP)'!BA36,'78s (GAP)'!BA36)</f>
        <v>0</v>
      </c>
      <c r="BB36" s="71">
        <f>AVERAGE('PR (GAP)'!BB36,'78s (GAP)'!BB36)</f>
        <v>0</v>
      </c>
      <c r="BC36" s="50" t="str">
        <f t="shared" si="16"/>
        <v>Mar</v>
      </c>
      <c r="BD36" s="71">
        <f>AVERAGE('PR (GAP)'!BD36,'78s (GAP)'!BD36)</f>
        <v>0.62462462462462454</v>
      </c>
      <c r="BE36" s="71">
        <f>AVERAGE('PR (GAP)'!BE36,'78s (GAP)'!BE36)</f>
        <v>0.27327327327327322</v>
      </c>
      <c r="BF36" s="71">
        <f>AVERAGE('PR (GAP)'!BF36,'78s (GAP)'!BF36)</f>
        <v>3.0030030030030044E-2</v>
      </c>
      <c r="BG36" s="71">
        <f>AVERAGE('PR (GAP)'!BG36,'78s (GAP)'!BG36)</f>
        <v>0</v>
      </c>
      <c r="BH36" s="71">
        <f>AVERAGE('PR (GAP)'!BH36,'78s (GAP)'!BH36)</f>
        <v>0</v>
      </c>
      <c r="BI36" s="71">
        <f>AVERAGE('PR (GAP)'!BI36,'78s (GAP)'!BI36)</f>
        <v>0</v>
      </c>
      <c r="BJ36" s="71">
        <f>AVERAGE('PR (GAP)'!BJ36,'78s (GAP)'!BJ36)</f>
        <v>0</v>
      </c>
      <c r="BK36" s="71">
        <f>AVERAGE('PR (GAP)'!BK36,'78s (GAP)'!BK36)</f>
        <v>0</v>
      </c>
      <c r="BL36" s="50" t="str">
        <f t="shared" si="17"/>
        <v>Mar</v>
      </c>
      <c r="BM36" s="71">
        <f>AVERAGE('PR (GAP)'!BM36,'78s (GAP)'!BM36)</f>
        <v>0.62462462462462454</v>
      </c>
      <c r="BN36" s="71">
        <f>AVERAGE('PR (GAP)'!BN36,'78s (GAP)'!BN36)</f>
        <v>0.27327327327327322</v>
      </c>
      <c r="BO36" s="71">
        <f>AVERAGE('PR (GAP)'!BO36,'78s (GAP)'!BO36)</f>
        <v>3.0030030030030044E-2</v>
      </c>
      <c r="BP36" s="71">
        <f>AVERAGE('PR (GAP)'!BP36,'78s (GAP)'!BP36)</f>
        <v>0</v>
      </c>
      <c r="BQ36" s="71">
        <f>AVERAGE('PR (GAP)'!BQ36,'78s (GAP)'!BQ36)</f>
        <v>0</v>
      </c>
      <c r="BR36" s="71">
        <f>AVERAGE('PR (GAP)'!BR36,'78s (GAP)'!BR36)</f>
        <v>0</v>
      </c>
      <c r="BS36" s="71">
        <f>AVERAGE('PR (GAP)'!BS36,'78s (GAP)'!BS36)</f>
        <v>0</v>
      </c>
      <c r="BT36" s="71">
        <f>AVERAGE('PR (GAP)'!BT36,'78s (GAP)'!BT36)</f>
        <v>0</v>
      </c>
      <c r="BU36" s="50" t="str">
        <f t="shared" si="18"/>
        <v>Mar</v>
      </c>
      <c r="BV36" s="71">
        <f>AVERAGE('PR (GAP)'!BV36,'78s (GAP)'!BV36)</f>
        <v>0.62462462462462454</v>
      </c>
      <c r="BW36" s="71">
        <f>AVERAGE('PR (GAP)'!BW36,'78s (GAP)'!BW36)</f>
        <v>0.27327327327327322</v>
      </c>
      <c r="BX36" s="71">
        <f>AVERAGE('PR (GAP)'!BX36,'78s (GAP)'!BX36)</f>
        <v>3.0030030030030044E-2</v>
      </c>
      <c r="BY36" s="71">
        <f>AVERAGE('PR (GAP)'!BY36,'78s (GAP)'!BY36)</f>
        <v>0</v>
      </c>
      <c r="BZ36" s="71">
        <f>AVERAGE('PR (GAP)'!BZ36,'78s (GAP)'!BZ36)</f>
        <v>0</v>
      </c>
      <c r="CA36" s="71">
        <f>AVERAGE('PR (GAP)'!CA36,'78s (GAP)'!CA36)</f>
        <v>0</v>
      </c>
      <c r="CB36" s="71">
        <f>AVERAGE('PR (GAP)'!CB36,'78s (GAP)'!CB36)</f>
        <v>0</v>
      </c>
      <c r="CC36" s="71">
        <f>AVERAGE('PR (GAP)'!CC36,'78s (GAP)'!CC36)</f>
        <v>0</v>
      </c>
      <c r="CD36" s="50" t="str">
        <f t="shared" si="19"/>
        <v>Mar</v>
      </c>
      <c r="CE36" s="71">
        <f>AVERAGE('PR (GAP)'!CE36,'78s (GAP)'!CE36)</f>
        <v>0.62462462462462454</v>
      </c>
      <c r="CF36" s="71">
        <f>AVERAGE('PR (GAP)'!CF36,'78s (GAP)'!CF36)</f>
        <v>0.27327327327327322</v>
      </c>
      <c r="CG36" s="71">
        <f>AVERAGE('PR (GAP)'!CG36,'78s (GAP)'!CG36)</f>
        <v>3.0030030030030044E-2</v>
      </c>
      <c r="CH36" s="71">
        <f>AVERAGE('PR (GAP)'!CH36,'78s (GAP)'!CH36)</f>
        <v>0</v>
      </c>
      <c r="CI36" s="71">
        <f>AVERAGE('PR (GAP)'!CI36,'78s (GAP)'!CI36)</f>
        <v>0</v>
      </c>
      <c r="CJ36" s="71">
        <f>AVERAGE('PR (GAP)'!CJ36,'78s (GAP)'!CJ36)</f>
        <v>0</v>
      </c>
      <c r="CK36" s="71">
        <f>AVERAGE('PR (GAP)'!CK36,'78s (GAP)'!CK36)</f>
        <v>0</v>
      </c>
      <c r="CL36" s="71">
        <f>AVERAGE('PR (GAP)'!CL36,'78s (GAP)'!CL36)</f>
        <v>0</v>
      </c>
    </row>
    <row r="37" spans="1:90" ht="13.7" customHeight="1">
      <c r="A37" s="50" t="str">
        <f t="shared" si="10"/>
        <v>Apr</v>
      </c>
      <c r="B37" s="70">
        <f>AVERAGE('PR (GAP)'!B37,'78s (GAP)'!B37)</f>
        <v>0.65878378378378377</v>
      </c>
      <c r="C37" s="70">
        <f>AVERAGE('PR (GAP)'!C37,'78s (GAP)'!C37)</f>
        <v>0.29842342342342343</v>
      </c>
      <c r="D37" s="70">
        <f>AVERAGE('PR (GAP)'!D37,'78s (GAP)'!D37)</f>
        <v>4.6171171171171192E-2</v>
      </c>
      <c r="E37" s="70">
        <f>AVERAGE('PR (GAP)'!E37,'78s (GAP)'!E37)</f>
        <v>0</v>
      </c>
      <c r="F37" s="70">
        <f>AVERAGE('PR (GAP)'!F37,'78s (GAP)'!F37)</f>
        <v>0</v>
      </c>
      <c r="G37" s="70">
        <f>AVERAGE('PR (GAP)'!G37,'78s (GAP)'!G37)</f>
        <v>0</v>
      </c>
      <c r="H37" s="70">
        <f>AVERAGE('PR (GAP)'!H37,'78s (GAP)'!H37)</f>
        <v>0</v>
      </c>
      <c r="I37" s="70">
        <f>AVERAGE('PR (GAP)'!I37,'78s (GAP)'!I37)</f>
        <v>0</v>
      </c>
      <c r="J37" s="68" t="str">
        <f t="shared" si="11"/>
        <v>Apr</v>
      </c>
      <c r="K37" s="70">
        <f>AVERAGE('PR (GAP)'!K37,'78s (GAP)'!K37)</f>
        <v>0.65878378378378377</v>
      </c>
      <c r="L37" s="71">
        <f>AVERAGE('PR (GAP)'!L37,'78s (GAP)'!L37)</f>
        <v>0.29842342342342343</v>
      </c>
      <c r="M37" s="71">
        <f>AVERAGE('PR (GAP)'!M37,'78s (GAP)'!M37)</f>
        <v>4.6171171171171192E-2</v>
      </c>
      <c r="N37" s="71">
        <f>AVERAGE('PR (GAP)'!N37,'78s (GAP)'!N37)</f>
        <v>0</v>
      </c>
      <c r="O37" s="71">
        <f>AVERAGE('PR (GAP)'!O37,'78s (GAP)'!O37)</f>
        <v>0</v>
      </c>
      <c r="P37" s="71">
        <f>AVERAGE('PR (GAP)'!P37,'78s (GAP)'!P37)</f>
        <v>0</v>
      </c>
      <c r="Q37" s="71">
        <f>AVERAGE('PR (GAP)'!Q37,'78s (GAP)'!Q37)</f>
        <v>0</v>
      </c>
      <c r="R37" s="71">
        <f>AVERAGE('PR (GAP)'!R37,'78s (GAP)'!R37)</f>
        <v>0</v>
      </c>
      <c r="S37" s="50" t="str">
        <f t="shared" si="12"/>
        <v>Apr</v>
      </c>
      <c r="T37" s="71">
        <f>AVERAGE('PR (GAP)'!T37,'78s (GAP)'!T37)</f>
        <v>0.65878378378378377</v>
      </c>
      <c r="U37" s="71">
        <f>AVERAGE('PR (GAP)'!U37,'78s (GAP)'!U37)</f>
        <v>0.29842342342342343</v>
      </c>
      <c r="V37" s="71">
        <f>AVERAGE('PR (GAP)'!V37,'78s (GAP)'!V37)</f>
        <v>4.6171171171171192E-2</v>
      </c>
      <c r="W37" s="71">
        <f>AVERAGE('PR (GAP)'!W37,'78s (GAP)'!W37)</f>
        <v>0</v>
      </c>
      <c r="X37" s="71">
        <f>AVERAGE('PR (GAP)'!X37,'78s (GAP)'!X37)</f>
        <v>0</v>
      </c>
      <c r="Y37" s="71">
        <f>AVERAGE('PR (GAP)'!Y37,'78s (GAP)'!Y37)</f>
        <v>0</v>
      </c>
      <c r="Z37" s="71">
        <f>AVERAGE('PR (GAP)'!Z37,'78s (GAP)'!Z37)</f>
        <v>0</v>
      </c>
      <c r="AA37" s="71">
        <f>AVERAGE('PR (GAP)'!AA37,'78s (GAP)'!AA37)</f>
        <v>0</v>
      </c>
      <c r="AB37" s="50" t="str">
        <f t="shared" si="13"/>
        <v>Apr</v>
      </c>
      <c r="AC37" s="71">
        <f>AVERAGE('PR (GAP)'!AC37,'78s (GAP)'!AC37)</f>
        <v>0.65878378378378377</v>
      </c>
      <c r="AD37" s="71">
        <f>AVERAGE('PR (GAP)'!AD37,'78s (GAP)'!AD37)</f>
        <v>0.29842342342342343</v>
      </c>
      <c r="AE37" s="71">
        <f>AVERAGE('PR (GAP)'!AE37,'78s (GAP)'!AE37)</f>
        <v>4.6171171171171192E-2</v>
      </c>
      <c r="AF37" s="71">
        <f>AVERAGE('PR (GAP)'!AF37,'78s (GAP)'!AF37)</f>
        <v>0</v>
      </c>
      <c r="AG37" s="71">
        <f>AVERAGE('PR (GAP)'!AG37,'78s (GAP)'!AG37)</f>
        <v>0</v>
      </c>
      <c r="AH37" s="71">
        <f>AVERAGE('PR (GAP)'!AH37,'78s (GAP)'!AH37)</f>
        <v>0</v>
      </c>
      <c r="AI37" s="71">
        <f>AVERAGE('PR (GAP)'!AI37,'78s (GAP)'!AI37)</f>
        <v>0</v>
      </c>
      <c r="AJ37" s="71">
        <f>AVERAGE('PR (GAP)'!AJ37,'78s (GAP)'!AJ37)</f>
        <v>0</v>
      </c>
      <c r="AK37" s="50" t="str">
        <f t="shared" si="14"/>
        <v>Apr</v>
      </c>
      <c r="AL37" s="71">
        <f>AVERAGE('PR (GAP)'!AL37,'78s (GAP)'!AL37)</f>
        <v>0.65878378378378377</v>
      </c>
      <c r="AM37" s="71">
        <f>AVERAGE('PR (GAP)'!AM37,'78s (GAP)'!AM37)</f>
        <v>0.29842342342342343</v>
      </c>
      <c r="AN37" s="71">
        <f>AVERAGE('PR (GAP)'!AN37,'78s (GAP)'!AN37)</f>
        <v>4.6171171171171192E-2</v>
      </c>
      <c r="AO37" s="71">
        <f>AVERAGE('PR (GAP)'!AO37,'78s (GAP)'!AO37)</f>
        <v>0</v>
      </c>
      <c r="AP37" s="71">
        <f>AVERAGE('PR (GAP)'!AP37,'78s (GAP)'!AP37)</f>
        <v>0</v>
      </c>
      <c r="AQ37" s="71">
        <f>AVERAGE('PR (GAP)'!AQ37,'78s (GAP)'!AQ37)</f>
        <v>0</v>
      </c>
      <c r="AR37" s="71">
        <f>AVERAGE('PR (GAP)'!AR37,'78s (GAP)'!AR37)</f>
        <v>0</v>
      </c>
      <c r="AS37" s="71">
        <f>AVERAGE('PR (GAP)'!AS37,'78s (GAP)'!AS37)</f>
        <v>0</v>
      </c>
      <c r="AT37" s="50" t="str">
        <f t="shared" si="15"/>
        <v>Apr</v>
      </c>
      <c r="AU37" s="71">
        <f>AVERAGE('PR (GAP)'!AU37,'78s (GAP)'!AU37)</f>
        <v>0.65878378378378377</v>
      </c>
      <c r="AV37" s="71">
        <f>AVERAGE('PR (GAP)'!AV37,'78s (GAP)'!AV37)</f>
        <v>0.29842342342342343</v>
      </c>
      <c r="AW37" s="71">
        <f>AVERAGE('PR (GAP)'!AW37,'78s (GAP)'!AW37)</f>
        <v>4.6171171171171192E-2</v>
      </c>
      <c r="AX37" s="71">
        <f>AVERAGE('PR (GAP)'!AX37,'78s (GAP)'!AX37)</f>
        <v>0</v>
      </c>
      <c r="AY37" s="71">
        <f>AVERAGE('PR (GAP)'!AY37,'78s (GAP)'!AY37)</f>
        <v>0</v>
      </c>
      <c r="AZ37" s="71">
        <f>AVERAGE('PR (GAP)'!AZ37,'78s (GAP)'!AZ37)</f>
        <v>0</v>
      </c>
      <c r="BA37" s="71">
        <f>AVERAGE('PR (GAP)'!BA37,'78s (GAP)'!BA37)</f>
        <v>0</v>
      </c>
      <c r="BB37" s="71">
        <f>AVERAGE('PR (GAP)'!BB37,'78s (GAP)'!BB37)</f>
        <v>0</v>
      </c>
      <c r="BC37" s="50" t="str">
        <f t="shared" si="16"/>
        <v>Apr</v>
      </c>
      <c r="BD37" s="71">
        <f>AVERAGE('PR (GAP)'!BD37,'78s (GAP)'!BD37)</f>
        <v>0.65878378378378377</v>
      </c>
      <c r="BE37" s="71">
        <f>AVERAGE('PR (GAP)'!BE37,'78s (GAP)'!BE37)</f>
        <v>0.29842342342342343</v>
      </c>
      <c r="BF37" s="71">
        <f>AVERAGE('PR (GAP)'!BF37,'78s (GAP)'!BF37)</f>
        <v>4.6171171171171192E-2</v>
      </c>
      <c r="BG37" s="71">
        <f>AVERAGE('PR (GAP)'!BG37,'78s (GAP)'!BG37)</f>
        <v>0</v>
      </c>
      <c r="BH37" s="71">
        <f>AVERAGE('PR (GAP)'!BH37,'78s (GAP)'!BH37)</f>
        <v>0</v>
      </c>
      <c r="BI37" s="71">
        <f>AVERAGE('PR (GAP)'!BI37,'78s (GAP)'!BI37)</f>
        <v>0</v>
      </c>
      <c r="BJ37" s="71">
        <f>AVERAGE('PR (GAP)'!BJ37,'78s (GAP)'!BJ37)</f>
        <v>0</v>
      </c>
      <c r="BK37" s="71">
        <f>AVERAGE('PR (GAP)'!BK37,'78s (GAP)'!BK37)</f>
        <v>0</v>
      </c>
      <c r="BL37" s="50" t="str">
        <f t="shared" si="17"/>
        <v>Apr</v>
      </c>
      <c r="BM37" s="71">
        <f>AVERAGE('PR (GAP)'!BM37,'78s (GAP)'!BM37)</f>
        <v>0.65878378378378377</v>
      </c>
      <c r="BN37" s="71">
        <f>AVERAGE('PR (GAP)'!BN37,'78s (GAP)'!BN37)</f>
        <v>0.29842342342342343</v>
      </c>
      <c r="BO37" s="71">
        <f>AVERAGE('PR (GAP)'!BO37,'78s (GAP)'!BO37)</f>
        <v>4.6171171171171192E-2</v>
      </c>
      <c r="BP37" s="71">
        <f>AVERAGE('PR (GAP)'!BP37,'78s (GAP)'!BP37)</f>
        <v>0</v>
      </c>
      <c r="BQ37" s="71">
        <f>AVERAGE('PR (GAP)'!BQ37,'78s (GAP)'!BQ37)</f>
        <v>0</v>
      </c>
      <c r="BR37" s="71">
        <f>AVERAGE('PR (GAP)'!BR37,'78s (GAP)'!BR37)</f>
        <v>0</v>
      </c>
      <c r="BS37" s="71">
        <f>AVERAGE('PR (GAP)'!BS37,'78s (GAP)'!BS37)</f>
        <v>0</v>
      </c>
      <c r="BT37" s="71">
        <f>AVERAGE('PR (GAP)'!BT37,'78s (GAP)'!BT37)</f>
        <v>0</v>
      </c>
      <c r="BU37" s="50" t="str">
        <f t="shared" si="18"/>
        <v>Apr</v>
      </c>
      <c r="BV37" s="71">
        <f>AVERAGE('PR (GAP)'!BV37,'78s (GAP)'!BV37)</f>
        <v>0.65878378378378377</v>
      </c>
      <c r="BW37" s="71">
        <f>AVERAGE('PR (GAP)'!BW37,'78s (GAP)'!BW37)</f>
        <v>0.29842342342342343</v>
      </c>
      <c r="BX37" s="71">
        <f>AVERAGE('PR (GAP)'!BX37,'78s (GAP)'!BX37)</f>
        <v>4.6171171171171192E-2</v>
      </c>
      <c r="BY37" s="71">
        <f>AVERAGE('PR (GAP)'!BY37,'78s (GAP)'!BY37)</f>
        <v>0</v>
      </c>
      <c r="BZ37" s="71">
        <f>AVERAGE('PR (GAP)'!BZ37,'78s (GAP)'!BZ37)</f>
        <v>0</v>
      </c>
      <c r="CA37" s="71">
        <f>AVERAGE('PR (GAP)'!CA37,'78s (GAP)'!CA37)</f>
        <v>0</v>
      </c>
      <c r="CB37" s="71">
        <f>AVERAGE('PR (GAP)'!CB37,'78s (GAP)'!CB37)</f>
        <v>0</v>
      </c>
      <c r="CC37" s="71">
        <f>AVERAGE('PR (GAP)'!CC37,'78s (GAP)'!CC37)</f>
        <v>0</v>
      </c>
      <c r="CD37" s="50" t="str">
        <f t="shared" si="19"/>
        <v>Apr</v>
      </c>
      <c r="CE37" s="71">
        <f>AVERAGE('PR (GAP)'!CE37,'78s (GAP)'!CE37)</f>
        <v>0.65878378378378377</v>
      </c>
      <c r="CF37" s="71">
        <f>AVERAGE('PR (GAP)'!CF37,'78s (GAP)'!CF37)</f>
        <v>0.29842342342342343</v>
      </c>
      <c r="CG37" s="71">
        <f>AVERAGE('PR (GAP)'!CG37,'78s (GAP)'!CG37)</f>
        <v>4.6171171171171192E-2</v>
      </c>
      <c r="CH37" s="71">
        <f>AVERAGE('PR (GAP)'!CH37,'78s (GAP)'!CH37)</f>
        <v>0</v>
      </c>
      <c r="CI37" s="71">
        <f>AVERAGE('PR (GAP)'!CI37,'78s (GAP)'!CI37)</f>
        <v>0</v>
      </c>
      <c r="CJ37" s="71">
        <f>AVERAGE('PR (GAP)'!CJ37,'78s (GAP)'!CJ37)</f>
        <v>0</v>
      </c>
      <c r="CK37" s="71">
        <f>AVERAGE('PR (GAP)'!CK37,'78s (GAP)'!CK37)</f>
        <v>0</v>
      </c>
      <c r="CL37" s="71">
        <f>AVERAGE('PR (GAP)'!CL37,'78s (GAP)'!CL37)</f>
        <v>0</v>
      </c>
    </row>
    <row r="38" spans="1:90" ht="13.7" customHeight="1">
      <c r="A38" s="50" t="str">
        <f t="shared" si="10"/>
        <v>May</v>
      </c>
      <c r="B38" s="70">
        <f>AVERAGE('PR (GAP)'!B38,'78s (GAP)'!B38)</f>
        <v>0.69369369369369371</v>
      </c>
      <c r="C38" s="70">
        <f>AVERAGE('PR (GAP)'!C38,'78s (GAP)'!C38)</f>
        <v>0.32432432432432434</v>
      </c>
      <c r="D38" s="70">
        <f>AVERAGE('PR (GAP)'!D38,'78s (GAP)'!D38)</f>
        <v>6.3063063063063085E-2</v>
      </c>
      <c r="E38" s="70">
        <f>AVERAGE('PR (GAP)'!E38,'78s (GAP)'!E38)</f>
        <v>0</v>
      </c>
      <c r="F38" s="70">
        <f>AVERAGE('PR (GAP)'!F38,'78s (GAP)'!F38)</f>
        <v>0</v>
      </c>
      <c r="G38" s="70">
        <f>AVERAGE('PR (GAP)'!G38,'78s (GAP)'!G38)</f>
        <v>0</v>
      </c>
      <c r="H38" s="70">
        <f>AVERAGE('PR (GAP)'!H38,'78s (GAP)'!H38)</f>
        <v>0</v>
      </c>
      <c r="I38" s="70">
        <f>AVERAGE('PR (GAP)'!I38,'78s (GAP)'!I38)</f>
        <v>0</v>
      </c>
      <c r="J38" s="68" t="str">
        <f t="shared" si="11"/>
        <v>May</v>
      </c>
      <c r="K38" s="70">
        <f>AVERAGE('PR (GAP)'!K38,'78s (GAP)'!K38)</f>
        <v>0.69369369369369371</v>
      </c>
      <c r="L38" s="71">
        <f>AVERAGE('PR (GAP)'!L38,'78s (GAP)'!L38)</f>
        <v>0.32432432432432434</v>
      </c>
      <c r="M38" s="71">
        <f>AVERAGE('PR (GAP)'!M38,'78s (GAP)'!M38)</f>
        <v>6.3063063063063085E-2</v>
      </c>
      <c r="N38" s="71">
        <f>AVERAGE('PR (GAP)'!N38,'78s (GAP)'!N38)</f>
        <v>0</v>
      </c>
      <c r="O38" s="71">
        <f>AVERAGE('PR (GAP)'!O38,'78s (GAP)'!O38)</f>
        <v>0</v>
      </c>
      <c r="P38" s="71">
        <f>AVERAGE('PR (GAP)'!P38,'78s (GAP)'!P38)</f>
        <v>0</v>
      </c>
      <c r="Q38" s="71">
        <f>AVERAGE('PR (GAP)'!Q38,'78s (GAP)'!Q38)</f>
        <v>0</v>
      </c>
      <c r="R38" s="71">
        <f>AVERAGE('PR (GAP)'!R38,'78s (GAP)'!R38)</f>
        <v>0</v>
      </c>
      <c r="S38" s="50" t="str">
        <f t="shared" si="12"/>
        <v>May</v>
      </c>
      <c r="T38" s="71">
        <f>AVERAGE('PR (GAP)'!T38,'78s (GAP)'!T38)</f>
        <v>0.69369369369369371</v>
      </c>
      <c r="U38" s="71">
        <f>AVERAGE('PR (GAP)'!U38,'78s (GAP)'!U38)</f>
        <v>0.32432432432432434</v>
      </c>
      <c r="V38" s="71">
        <f>AVERAGE('PR (GAP)'!V38,'78s (GAP)'!V38)</f>
        <v>6.3063063063063085E-2</v>
      </c>
      <c r="W38" s="71">
        <f>AVERAGE('PR (GAP)'!W38,'78s (GAP)'!W38)</f>
        <v>0</v>
      </c>
      <c r="X38" s="71">
        <f>AVERAGE('PR (GAP)'!X38,'78s (GAP)'!X38)</f>
        <v>0</v>
      </c>
      <c r="Y38" s="71">
        <f>AVERAGE('PR (GAP)'!Y38,'78s (GAP)'!Y38)</f>
        <v>0</v>
      </c>
      <c r="Z38" s="71">
        <f>AVERAGE('PR (GAP)'!Z38,'78s (GAP)'!Z38)</f>
        <v>0</v>
      </c>
      <c r="AA38" s="71">
        <f>AVERAGE('PR (GAP)'!AA38,'78s (GAP)'!AA38)</f>
        <v>0</v>
      </c>
      <c r="AB38" s="50" t="str">
        <f t="shared" si="13"/>
        <v>May</v>
      </c>
      <c r="AC38" s="71">
        <f>AVERAGE('PR (GAP)'!AC38,'78s (GAP)'!AC38)</f>
        <v>0.69369369369369371</v>
      </c>
      <c r="AD38" s="71">
        <f>AVERAGE('PR (GAP)'!AD38,'78s (GAP)'!AD38)</f>
        <v>0.32432432432432434</v>
      </c>
      <c r="AE38" s="71">
        <f>AVERAGE('PR (GAP)'!AE38,'78s (GAP)'!AE38)</f>
        <v>6.3063063063063085E-2</v>
      </c>
      <c r="AF38" s="71">
        <f>AVERAGE('PR (GAP)'!AF38,'78s (GAP)'!AF38)</f>
        <v>0</v>
      </c>
      <c r="AG38" s="71">
        <f>AVERAGE('PR (GAP)'!AG38,'78s (GAP)'!AG38)</f>
        <v>0</v>
      </c>
      <c r="AH38" s="71">
        <f>AVERAGE('PR (GAP)'!AH38,'78s (GAP)'!AH38)</f>
        <v>0</v>
      </c>
      <c r="AI38" s="71">
        <f>AVERAGE('PR (GAP)'!AI38,'78s (GAP)'!AI38)</f>
        <v>0</v>
      </c>
      <c r="AJ38" s="71">
        <f>AVERAGE('PR (GAP)'!AJ38,'78s (GAP)'!AJ38)</f>
        <v>0</v>
      </c>
      <c r="AK38" s="50" t="str">
        <f t="shared" si="14"/>
        <v>May</v>
      </c>
      <c r="AL38" s="71">
        <f>AVERAGE('PR (GAP)'!AL38,'78s (GAP)'!AL38)</f>
        <v>0.69369369369369371</v>
      </c>
      <c r="AM38" s="71">
        <f>AVERAGE('PR (GAP)'!AM38,'78s (GAP)'!AM38)</f>
        <v>0.32432432432432434</v>
      </c>
      <c r="AN38" s="71">
        <f>AVERAGE('PR (GAP)'!AN38,'78s (GAP)'!AN38)</f>
        <v>6.3063063063063085E-2</v>
      </c>
      <c r="AO38" s="71">
        <f>AVERAGE('PR (GAP)'!AO38,'78s (GAP)'!AO38)</f>
        <v>0</v>
      </c>
      <c r="AP38" s="71">
        <f>AVERAGE('PR (GAP)'!AP38,'78s (GAP)'!AP38)</f>
        <v>0</v>
      </c>
      <c r="AQ38" s="71">
        <f>AVERAGE('PR (GAP)'!AQ38,'78s (GAP)'!AQ38)</f>
        <v>0</v>
      </c>
      <c r="AR38" s="71">
        <f>AVERAGE('PR (GAP)'!AR38,'78s (GAP)'!AR38)</f>
        <v>0</v>
      </c>
      <c r="AS38" s="71">
        <f>AVERAGE('PR (GAP)'!AS38,'78s (GAP)'!AS38)</f>
        <v>0</v>
      </c>
      <c r="AT38" s="50" t="str">
        <f t="shared" si="15"/>
        <v>May</v>
      </c>
      <c r="AU38" s="71">
        <f>AVERAGE('PR (GAP)'!AU38,'78s (GAP)'!AU38)</f>
        <v>0.69369369369369371</v>
      </c>
      <c r="AV38" s="71">
        <f>AVERAGE('PR (GAP)'!AV38,'78s (GAP)'!AV38)</f>
        <v>0.32432432432432434</v>
      </c>
      <c r="AW38" s="71">
        <f>AVERAGE('PR (GAP)'!AW38,'78s (GAP)'!AW38)</f>
        <v>6.3063063063063085E-2</v>
      </c>
      <c r="AX38" s="71">
        <f>AVERAGE('PR (GAP)'!AX38,'78s (GAP)'!AX38)</f>
        <v>0</v>
      </c>
      <c r="AY38" s="71">
        <f>AVERAGE('PR (GAP)'!AY38,'78s (GAP)'!AY38)</f>
        <v>0</v>
      </c>
      <c r="AZ38" s="71">
        <f>AVERAGE('PR (GAP)'!AZ38,'78s (GAP)'!AZ38)</f>
        <v>0</v>
      </c>
      <c r="BA38" s="71">
        <f>AVERAGE('PR (GAP)'!BA38,'78s (GAP)'!BA38)</f>
        <v>0</v>
      </c>
      <c r="BB38" s="71">
        <f>AVERAGE('PR (GAP)'!BB38,'78s (GAP)'!BB38)</f>
        <v>0</v>
      </c>
      <c r="BC38" s="50" t="str">
        <f t="shared" si="16"/>
        <v>May</v>
      </c>
      <c r="BD38" s="71">
        <f>AVERAGE('PR (GAP)'!BD38,'78s (GAP)'!BD38)</f>
        <v>0.69369369369369371</v>
      </c>
      <c r="BE38" s="71">
        <f>AVERAGE('PR (GAP)'!BE38,'78s (GAP)'!BE38)</f>
        <v>0.32432432432432434</v>
      </c>
      <c r="BF38" s="71">
        <f>AVERAGE('PR (GAP)'!BF38,'78s (GAP)'!BF38)</f>
        <v>6.3063063063063085E-2</v>
      </c>
      <c r="BG38" s="71">
        <f>AVERAGE('PR (GAP)'!BG38,'78s (GAP)'!BG38)</f>
        <v>0</v>
      </c>
      <c r="BH38" s="71">
        <f>AVERAGE('PR (GAP)'!BH38,'78s (GAP)'!BH38)</f>
        <v>0</v>
      </c>
      <c r="BI38" s="71">
        <f>AVERAGE('PR (GAP)'!BI38,'78s (GAP)'!BI38)</f>
        <v>0</v>
      </c>
      <c r="BJ38" s="71">
        <f>AVERAGE('PR (GAP)'!BJ38,'78s (GAP)'!BJ38)</f>
        <v>0</v>
      </c>
      <c r="BK38" s="71">
        <f>AVERAGE('PR (GAP)'!BK38,'78s (GAP)'!BK38)</f>
        <v>0</v>
      </c>
      <c r="BL38" s="50" t="str">
        <f t="shared" si="17"/>
        <v>May</v>
      </c>
      <c r="BM38" s="71">
        <f>AVERAGE('PR (GAP)'!BM38,'78s (GAP)'!BM38)</f>
        <v>0.69369369369369371</v>
      </c>
      <c r="BN38" s="71">
        <f>AVERAGE('PR (GAP)'!BN38,'78s (GAP)'!BN38)</f>
        <v>0.32432432432432434</v>
      </c>
      <c r="BO38" s="71">
        <f>AVERAGE('PR (GAP)'!BO38,'78s (GAP)'!BO38)</f>
        <v>6.3063063063063085E-2</v>
      </c>
      <c r="BP38" s="71">
        <f>AVERAGE('PR (GAP)'!BP38,'78s (GAP)'!BP38)</f>
        <v>0</v>
      </c>
      <c r="BQ38" s="71">
        <f>AVERAGE('PR (GAP)'!BQ38,'78s (GAP)'!BQ38)</f>
        <v>0</v>
      </c>
      <c r="BR38" s="71">
        <f>AVERAGE('PR (GAP)'!BR38,'78s (GAP)'!BR38)</f>
        <v>0</v>
      </c>
      <c r="BS38" s="71">
        <f>AVERAGE('PR (GAP)'!BS38,'78s (GAP)'!BS38)</f>
        <v>0</v>
      </c>
      <c r="BT38" s="71">
        <f>AVERAGE('PR (GAP)'!BT38,'78s (GAP)'!BT38)</f>
        <v>0</v>
      </c>
      <c r="BU38" s="50" t="str">
        <f t="shared" si="18"/>
        <v>May</v>
      </c>
      <c r="BV38" s="71">
        <f>AVERAGE('PR (GAP)'!BV38,'78s (GAP)'!BV38)</f>
        <v>0.69369369369369371</v>
      </c>
      <c r="BW38" s="71">
        <f>AVERAGE('PR (GAP)'!BW38,'78s (GAP)'!BW38)</f>
        <v>0.32432432432432434</v>
      </c>
      <c r="BX38" s="71">
        <f>AVERAGE('PR (GAP)'!BX38,'78s (GAP)'!BX38)</f>
        <v>6.3063063063063085E-2</v>
      </c>
      <c r="BY38" s="71">
        <f>AVERAGE('PR (GAP)'!BY38,'78s (GAP)'!BY38)</f>
        <v>0</v>
      </c>
      <c r="BZ38" s="71">
        <f>AVERAGE('PR (GAP)'!BZ38,'78s (GAP)'!BZ38)</f>
        <v>0</v>
      </c>
      <c r="CA38" s="71">
        <f>AVERAGE('PR (GAP)'!CA38,'78s (GAP)'!CA38)</f>
        <v>0</v>
      </c>
      <c r="CB38" s="71">
        <f>AVERAGE('PR (GAP)'!CB38,'78s (GAP)'!CB38)</f>
        <v>0</v>
      </c>
      <c r="CC38" s="71">
        <f>AVERAGE('PR (GAP)'!CC38,'78s (GAP)'!CC38)</f>
        <v>0</v>
      </c>
      <c r="CD38" s="50" t="str">
        <f t="shared" si="19"/>
        <v>May</v>
      </c>
      <c r="CE38" s="71">
        <f>AVERAGE('PR (GAP)'!CE38,'78s (GAP)'!CE38)</f>
        <v>0.69369369369369371</v>
      </c>
      <c r="CF38" s="71">
        <f>AVERAGE('PR (GAP)'!CF38,'78s (GAP)'!CF38)</f>
        <v>0.32432432432432434</v>
      </c>
      <c r="CG38" s="71">
        <f>AVERAGE('PR (GAP)'!CG38,'78s (GAP)'!CG38)</f>
        <v>6.3063063063063085E-2</v>
      </c>
      <c r="CH38" s="71">
        <f>AVERAGE('PR (GAP)'!CH38,'78s (GAP)'!CH38)</f>
        <v>0</v>
      </c>
      <c r="CI38" s="71">
        <f>AVERAGE('PR (GAP)'!CI38,'78s (GAP)'!CI38)</f>
        <v>0</v>
      </c>
      <c r="CJ38" s="71">
        <f>AVERAGE('PR (GAP)'!CJ38,'78s (GAP)'!CJ38)</f>
        <v>0</v>
      </c>
      <c r="CK38" s="71">
        <f>AVERAGE('PR (GAP)'!CK38,'78s (GAP)'!CK38)</f>
        <v>0</v>
      </c>
      <c r="CL38" s="71">
        <f>AVERAGE('PR (GAP)'!CL38,'78s (GAP)'!CL38)</f>
        <v>0</v>
      </c>
    </row>
    <row r="39" spans="1:90" ht="13.7" customHeight="1">
      <c r="A39" s="50" t="str">
        <f t="shared" si="10"/>
        <v>Jun</v>
      </c>
      <c r="B39" s="70">
        <f>AVERAGE('PR (GAP)'!B39,'78s (GAP)'!B39)</f>
        <v>0.72935435435435436</v>
      </c>
      <c r="C39" s="70">
        <f>AVERAGE('PR (GAP)'!C39,'78s (GAP)'!C39)</f>
        <v>0.35097597597597596</v>
      </c>
      <c r="D39" s="70">
        <f>AVERAGE('PR (GAP)'!D39,'78s (GAP)'!D39)</f>
        <v>8.0705705705705677E-2</v>
      </c>
      <c r="E39" s="70">
        <f>AVERAGE('PR (GAP)'!E39,'78s (GAP)'!E39)</f>
        <v>0</v>
      </c>
      <c r="F39" s="70">
        <f>AVERAGE('PR (GAP)'!F39,'78s (GAP)'!F39)</f>
        <v>0</v>
      </c>
      <c r="G39" s="70">
        <f>AVERAGE('PR (GAP)'!G39,'78s (GAP)'!G39)</f>
        <v>0</v>
      </c>
      <c r="H39" s="70">
        <f>AVERAGE('PR (GAP)'!H39,'78s (GAP)'!H39)</f>
        <v>0</v>
      </c>
      <c r="I39" s="70">
        <f>AVERAGE('PR (GAP)'!I39,'78s (GAP)'!I39)</f>
        <v>0</v>
      </c>
      <c r="J39" s="68" t="str">
        <f t="shared" si="11"/>
        <v>Jun</v>
      </c>
      <c r="K39" s="70">
        <f>AVERAGE('PR (GAP)'!K39,'78s (GAP)'!K39)</f>
        <v>0.72935435435435436</v>
      </c>
      <c r="L39" s="71">
        <f>AVERAGE('PR (GAP)'!L39,'78s (GAP)'!L39)</f>
        <v>0.35097597597597596</v>
      </c>
      <c r="M39" s="71">
        <f>AVERAGE('PR (GAP)'!M39,'78s (GAP)'!M39)</f>
        <v>8.0705705705705677E-2</v>
      </c>
      <c r="N39" s="71">
        <f>AVERAGE('PR (GAP)'!N39,'78s (GAP)'!N39)</f>
        <v>0</v>
      </c>
      <c r="O39" s="71">
        <f>AVERAGE('PR (GAP)'!O39,'78s (GAP)'!O39)</f>
        <v>0</v>
      </c>
      <c r="P39" s="71">
        <f>AVERAGE('PR (GAP)'!P39,'78s (GAP)'!P39)</f>
        <v>0</v>
      </c>
      <c r="Q39" s="71">
        <f>AVERAGE('PR (GAP)'!Q39,'78s (GAP)'!Q39)</f>
        <v>0</v>
      </c>
      <c r="R39" s="71">
        <f>AVERAGE('PR (GAP)'!R39,'78s (GAP)'!R39)</f>
        <v>0</v>
      </c>
      <c r="S39" s="50" t="str">
        <f t="shared" si="12"/>
        <v>Jun</v>
      </c>
      <c r="T39" s="71">
        <f>AVERAGE('PR (GAP)'!T39,'78s (GAP)'!T39)</f>
        <v>0.72935435435435436</v>
      </c>
      <c r="U39" s="71">
        <f>AVERAGE('PR (GAP)'!U39,'78s (GAP)'!U39)</f>
        <v>0.35097597597597596</v>
      </c>
      <c r="V39" s="71">
        <f>AVERAGE('PR (GAP)'!V39,'78s (GAP)'!V39)</f>
        <v>8.0705705705705677E-2</v>
      </c>
      <c r="W39" s="71">
        <f>AVERAGE('PR (GAP)'!W39,'78s (GAP)'!W39)</f>
        <v>0</v>
      </c>
      <c r="X39" s="71">
        <f>AVERAGE('PR (GAP)'!X39,'78s (GAP)'!X39)</f>
        <v>0</v>
      </c>
      <c r="Y39" s="71">
        <f>AVERAGE('PR (GAP)'!Y39,'78s (GAP)'!Y39)</f>
        <v>0</v>
      </c>
      <c r="Z39" s="71">
        <f>AVERAGE('PR (GAP)'!Z39,'78s (GAP)'!Z39)</f>
        <v>0</v>
      </c>
      <c r="AA39" s="71">
        <f>AVERAGE('PR (GAP)'!AA39,'78s (GAP)'!AA39)</f>
        <v>0</v>
      </c>
      <c r="AB39" s="50" t="str">
        <f t="shared" si="13"/>
        <v>Jun</v>
      </c>
      <c r="AC39" s="71">
        <f>AVERAGE('PR (GAP)'!AC39,'78s (GAP)'!AC39)</f>
        <v>0.72935435435435436</v>
      </c>
      <c r="AD39" s="71">
        <f>AVERAGE('PR (GAP)'!AD39,'78s (GAP)'!AD39)</f>
        <v>0.35097597597597596</v>
      </c>
      <c r="AE39" s="71">
        <f>AVERAGE('PR (GAP)'!AE39,'78s (GAP)'!AE39)</f>
        <v>8.0705705705705677E-2</v>
      </c>
      <c r="AF39" s="71">
        <f>AVERAGE('PR (GAP)'!AF39,'78s (GAP)'!AF39)</f>
        <v>0</v>
      </c>
      <c r="AG39" s="71">
        <f>AVERAGE('PR (GAP)'!AG39,'78s (GAP)'!AG39)</f>
        <v>0</v>
      </c>
      <c r="AH39" s="71">
        <f>AVERAGE('PR (GAP)'!AH39,'78s (GAP)'!AH39)</f>
        <v>0</v>
      </c>
      <c r="AI39" s="71">
        <f>AVERAGE('PR (GAP)'!AI39,'78s (GAP)'!AI39)</f>
        <v>0</v>
      </c>
      <c r="AJ39" s="71">
        <f>AVERAGE('PR (GAP)'!AJ39,'78s (GAP)'!AJ39)</f>
        <v>0</v>
      </c>
      <c r="AK39" s="50" t="str">
        <f t="shared" si="14"/>
        <v>Jun</v>
      </c>
      <c r="AL39" s="71">
        <f>AVERAGE('PR (GAP)'!AL39,'78s (GAP)'!AL39)</f>
        <v>0.72935435435435436</v>
      </c>
      <c r="AM39" s="71">
        <f>AVERAGE('PR (GAP)'!AM39,'78s (GAP)'!AM39)</f>
        <v>0.35097597597597596</v>
      </c>
      <c r="AN39" s="71">
        <f>AVERAGE('PR (GAP)'!AN39,'78s (GAP)'!AN39)</f>
        <v>8.0705705705705677E-2</v>
      </c>
      <c r="AO39" s="71">
        <f>AVERAGE('PR (GAP)'!AO39,'78s (GAP)'!AO39)</f>
        <v>0</v>
      </c>
      <c r="AP39" s="71">
        <f>AVERAGE('PR (GAP)'!AP39,'78s (GAP)'!AP39)</f>
        <v>0</v>
      </c>
      <c r="AQ39" s="71">
        <f>AVERAGE('PR (GAP)'!AQ39,'78s (GAP)'!AQ39)</f>
        <v>0</v>
      </c>
      <c r="AR39" s="71">
        <f>AVERAGE('PR (GAP)'!AR39,'78s (GAP)'!AR39)</f>
        <v>0</v>
      </c>
      <c r="AS39" s="71">
        <f>AVERAGE('PR (GAP)'!AS39,'78s (GAP)'!AS39)</f>
        <v>0</v>
      </c>
      <c r="AT39" s="50" t="str">
        <f t="shared" si="15"/>
        <v>Jun</v>
      </c>
      <c r="AU39" s="71">
        <f>AVERAGE('PR (GAP)'!AU39,'78s (GAP)'!AU39)</f>
        <v>0.72935435435435436</v>
      </c>
      <c r="AV39" s="71">
        <f>AVERAGE('PR (GAP)'!AV39,'78s (GAP)'!AV39)</f>
        <v>0.35097597597597596</v>
      </c>
      <c r="AW39" s="71">
        <f>AVERAGE('PR (GAP)'!AW39,'78s (GAP)'!AW39)</f>
        <v>8.0705705705705677E-2</v>
      </c>
      <c r="AX39" s="71">
        <f>AVERAGE('PR (GAP)'!AX39,'78s (GAP)'!AX39)</f>
        <v>0</v>
      </c>
      <c r="AY39" s="71">
        <f>AVERAGE('PR (GAP)'!AY39,'78s (GAP)'!AY39)</f>
        <v>0</v>
      </c>
      <c r="AZ39" s="71">
        <f>AVERAGE('PR (GAP)'!AZ39,'78s (GAP)'!AZ39)</f>
        <v>0</v>
      </c>
      <c r="BA39" s="71">
        <f>AVERAGE('PR (GAP)'!BA39,'78s (GAP)'!BA39)</f>
        <v>0</v>
      </c>
      <c r="BB39" s="71">
        <f>AVERAGE('PR (GAP)'!BB39,'78s (GAP)'!BB39)</f>
        <v>0</v>
      </c>
      <c r="BC39" s="50" t="str">
        <f t="shared" si="16"/>
        <v>Jun</v>
      </c>
      <c r="BD39" s="71">
        <f>AVERAGE('PR (GAP)'!BD39,'78s (GAP)'!BD39)</f>
        <v>0.72935435435435436</v>
      </c>
      <c r="BE39" s="71">
        <f>AVERAGE('PR (GAP)'!BE39,'78s (GAP)'!BE39)</f>
        <v>0.35097597597597596</v>
      </c>
      <c r="BF39" s="71">
        <f>AVERAGE('PR (GAP)'!BF39,'78s (GAP)'!BF39)</f>
        <v>8.0705705705705677E-2</v>
      </c>
      <c r="BG39" s="71">
        <f>AVERAGE('PR (GAP)'!BG39,'78s (GAP)'!BG39)</f>
        <v>0</v>
      </c>
      <c r="BH39" s="71">
        <f>AVERAGE('PR (GAP)'!BH39,'78s (GAP)'!BH39)</f>
        <v>0</v>
      </c>
      <c r="BI39" s="71">
        <f>AVERAGE('PR (GAP)'!BI39,'78s (GAP)'!BI39)</f>
        <v>0</v>
      </c>
      <c r="BJ39" s="71">
        <f>AVERAGE('PR (GAP)'!BJ39,'78s (GAP)'!BJ39)</f>
        <v>0</v>
      </c>
      <c r="BK39" s="71">
        <f>AVERAGE('PR (GAP)'!BK39,'78s (GAP)'!BK39)</f>
        <v>0</v>
      </c>
      <c r="BL39" s="50" t="str">
        <f t="shared" si="17"/>
        <v>Jun</v>
      </c>
      <c r="BM39" s="71">
        <f>AVERAGE('PR (GAP)'!BM39,'78s (GAP)'!BM39)</f>
        <v>0.72935435435435436</v>
      </c>
      <c r="BN39" s="71">
        <f>AVERAGE('PR (GAP)'!BN39,'78s (GAP)'!BN39)</f>
        <v>0.35097597597597596</v>
      </c>
      <c r="BO39" s="71">
        <f>AVERAGE('PR (GAP)'!BO39,'78s (GAP)'!BO39)</f>
        <v>8.0705705705705677E-2</v>
      </c>
      <c r="BP39" s="71">
        <f>AVERAGE('PR (GAP)'!BP39,'78s (GAP)'!BP39)</f>
        <v>0</v>
      </c>
      <c r="BQ39" s="71">
        <f>AVERAGE('PR (GAP)'!BQ39,'78s (GAP)'!BQ39)</f>
        <v>0</v>
      </c>
      <c r="BR39" s="71">
        <f>AVERAGE('PR (GAP)'!BR39,'78s (GAP)'!BR39)</f>
        <v>0</v>
      </c>
      <c r="BS39" s="71">
        <f>AVERAGE('PR (GAP)'!BS39,'78s (GAP)'!BS39)</f>
        <v>0</v>
      </c>
      <c r="BT39" s="71">
        <f>AVERAGE('PR (GAP)'!BT39,'78s (GAP)'!BT39)</f>
        <v>0</v>
      </c>
      <c r="BU39" s="50" t="str">
        <f t="shared" si="18"/>
        <v>Jun</v>
      </c>
      <c r="BV39" s="71">
        <f>AVERAGE('PR (GAP)'!BV39,'78s (GAP)'!BV39)</f>
        <v>0.72935435435435436</v>
      </c>
      <c r="BW39" s="71">
        <f>AVERAGE('PR (GAP)'!BW39,'78s (GAP)'!BW39)</f>
        <v>0.35097597597597596</v>
      </c>
      <c r="BX39" s="71">
        <f>AVERAGE('PR (GAP)'!BX39,'78s (GAP)'!BX39)</f>
        <v>8.0705705705705677E-2</v>
      </c>
      <c r="BY39" s="71">
        <f>AVERAGE('PR (GAP)'!BY39,'78s (GAP)'!BY39)</f>
        <v>0</v>
      </c>
      <c r="BZ39" s="71">
        <f>AVERAGE('PR (GAP)'!BZ39,'78s (GAP)'!BZ39)</f>
        <v>0</v>
      </c>
      <c r="CA39" s="71">
        <f>AVERAGE('PR (GAP)'!CA39,'78s (GAP)'!CA39)</f>
        <v>0</v>
      </c>
      <c r="CB39" s="71">
        <f>AVERAGE('PR (GAP)'!CB39,'78s (GAP)'!CB39)</f>
        <v>0</v>
      </c>
      <c r="CC39" s="71">
        <f>AVERAGE('PR (GAP)'!CC39,'78s (GAP)'!CC39)</f>
        <v>0</v>
      </c>
      <c r="CD39" s="50" t="str">
        <f t="shared" si="19"/>
        <v>Jun</v>
      </c>
      <c r="CE39" s="71">
        <f>AVERAGE('PR (GAP)'!CE39,'78s (GAP)'!CE39)</f>
        <v>0.72935435435435436</v>
      </c>
      <c r="CF39" s="71">
        <f>AVERAGE('PR (GAP)'!CF39,'78s (GAP)'!CF39)</f>
        <v>0.35097597597597596</v>
      </c>
      <c r="CG39" s="71">
        <f>AVERAGE('PR (GAP)'!CG39,'78s (GAP)'!CG39)</f>
        <v>8.0705705705705677E-2</v>
      </c>
      <c r="CH39" s="71">
        <f>AVERAGE('PR (GAP)'!CH39,'78s (GAP)'!CH39)</f>
        <v>0</v>
      </c>
      <c r="CI39" s="71">
        <f>AVERAGE('PR (GAP)'!CI39,'78s (GAP)'!CI39)</f>
        <v>0</v>
      </c>
      <c r="CJ39" s="71">
        <f>AVERAGE('PR (GAP)'!CJ39,'78s (GAP)'!CJ39)</f>
        <v>0</v>
      </c>
      <c r="CK39" s="71">
        <f>AVERAGE('PR (GAP)'!CK39,'78s (GAP)'!CK39)</f>
        <v>0</v>
      </c>
      <c r="CL39" s="71">
        <f>AVERAGE('PR (GAP)'!CL39,'78s (GAP)'!CL39)</f>
        <v>0</v>
      </c>
    </row>
    <row r="40" spans="1:90" ht="13.7" customHeight="1">
      <c r="A40" s="50" t="str">
        <f t="shared" si="10"/>
        <v>Jul</v>
      </c>
      <c r="B40" s="70">
        <f>AVERAGE('PR (GAP)'!B40,'78s (GAP)'!B40)</f>
        <v>0.76576576576576572</v>
      </c>
      <c r="C40" s="70">
        <f>AVERAGE('PR (GAP)'!C40,'78s (GAP)'!C40)</f>
        <v>0.3783783783783784</v>
      </c>
      <c r="D40" s="70">
        <f>AVERAGE('PR (GAP)'!D40,'78s (GAP)'!D40)</f>
        <v>9.9099099099099086E-2</v>
      </c>
      <c r="E40" s="70">
        <f>AVERAGE('PR (GAP)'!E40,'78s (GAP)'!E40)</f>
        <v>0</v>
      </c>
      <c r="F40" s="70">
        <f>AVERAGE('PR (GAP)'!F40,'78s (GAP)'!F40)</f>
        <v>0</v>
      </c>
      <c r="G40" s="70">
        <f>AVERAGE('PR (GAP)'!G40,'78s (GAP)'!G40)</f>
        <v>0</v>
      </c>
      <c r="H40" s="70">
        <f>AVERAGE('PR (GAP)'!H40,'78s (GAP)'!H40)</f>
        <v>0</v>
      </c>
      <c r="I40" s="70">
        <f>AVERAGE('PR (GAP)'!I40,'78s (GAP)'!I40)</f>
        <v>0</v>
      </c>
      <c r="J40" s="68" t="str">
        <f t="shared" si="11"/>
        <v>Jul</v>
      </c>
      <c r="K40" s="70">
        <f>AVERAGE('PR (GAP)'!K40,'78s (GAP)'!K40)</f>
        <v>0.76576576576576572</v>
      </c>
      <c r="L40" s="71">
        <f>AVERAGE('PR (GAP)'!L40,'78s (GAP)'!L40)</f>
        <v>0.3783783783783784</v>
      </c>
      <c r="M40" s="71">
        <f>AVERAGE('PR (GAP)'!M40,'78s (GAP)'!M40)</f>
        <v>9.9099099099099086E-2</v>
      </c>
      <c r="N40" s="71">
        <f>AVERAGE('PR (GAP)'!N40,'78s (GAP)'!N40)</f>
        <v>0</v>
      </c>
      <c r="O40" s="71">
        <f>AVERAGE('PR (GAP)'!O40,'78s (GAP)'!O40)</f>
        <v>0</v>
      </c>
      <c r="P40" s="71">
        <f>AVERAGE('PR (GAP)'!P40,'78s (GAP)'!P40)</f>
        <v>0</v>
      </c>
      <c r="Q40" s="71">
        <f>AVERAGE('PR (GAP)'!Q40,'78s (GAP)'!Q40)</f>
        <v>0</v>
      </c>
      <c r="R40" s="71">
        <f>AVERAGE('PR (GAP)'!R40,'78s (GAP)'!R40)</f>
        <v>0</v>
      </c>
      <c r="S40" s="50" t="str">
        <f t="shared" si="12"/>
        <v>Jul</v>
      </c>
      <c r="T40" s="71">
        <f>AVERAGE('PR (GAP)'!T40,'78s (GAP)'!T40)</f>
        <v>0.76576576576576572</v>
      </c>
      <c r="U40" s="71">
        <f>AVERAGE('PR (GAP)'!U40,'78s (GAP)'!U40)</f>
        <v>0.3783783783783784</v>
      </c>
      <c r="V40" s="71">
        <f>AVERAGE('PR (GAP)'!V40,'78s (GAP)'!V40)</f>
        <v>9.9099099099099086E-2</v>
      </c>
      <c r="W40" s="71">
        <f>AVERAGE('PR (GAP)'!W40,'78s (GAP)'!W40)</f>
        <v>0</v>
      </c>
      <c r="X40" s="71">
        <f>AVERAGE('PR (GAP)'!X40,'78s (GAP)'!X40)</f>
        <v>0</v>
      </c>
      <c r="Y40" s="71">
        <f>AVERAGE('PR (GAP)'!Y40,'78s (GAP)'!Y40)</f>
        <v>0</v>
      </c>
      <c r="Z40" s="71">
        <f>AVERAGE('PR (GAP)'!Z40,'78s (GAP)'!Z40)</f>
        <v>0</v>
      </c>
      <c r="AA40" s="71">
        <f>AVERAGE('PR (GAP)'!AA40,'78s (GAP)'!AA40)</f>
        <v>0</v>
      </c>
      <c r="AB40" s="50" t="str">
        <f t="shared" si="13"/>
        <v>Jul</v>
      </c>
      <c r="AC40" s="71">
        <f>AVERAGE('PR (GAP)'!AC40,'78s (GAP)'!AC40)</f>
        <v>0.76576576576576572</v>
      </c>
      <c r="AD40" s="71">
        <f>AVERAGE('PR (GAP)'!AD40,'78s (GAP)'!AD40)</f>
        <v>0.3783783783783784</v>
      </c>
      <c r="AE40" s="71">
        <f>AVERAGE('PR (GAP)'!AE40,'78s (GAP)'!AE40)</f>
        <v>9.9099099099099086E-2</v>
      </c>
      <c r="AF40" s="71">
        <f>AVERAGE('PR (GAP)'!AF40,'78s (GAP)'!AF40)</f>
        <v>0</v>
      </c>
      <c r="AG40" s="71">
        <f>AVERAGE('PR (GAP)'!AG40,'78s (GAP)'!AG40)</f>
        <v>0</v>
      </c>
      <c r="AH40" s="71">
        <f>AVERAGE('PR (GAP)'!AH40,'78s (GAP)'!AH40)</f>
        <v>0</v>
      </c>
      <c r="AI40" s="71">
        <f>AVERAGE('PR (GAP)'!AI40,'78s (GAP)'!AI40)</f>
        <v>0</v>
      </c>
      <c r="AJ40" s="71">
        <f>AVERAGE('PR (GAP)'!AJ40,'78s (GAP)'!AJ40)</f>
        <v>0</v>
      </c>
      <c r="AK40" s="50" t="str">
        <f t="shared" si="14"/>
        <v>Jul</v>
      </c>
      <c r="AL40" s="71">
        <f>AVERAGE('PR (GAP)'!AL40,'78s (GAP)'!AL40)</f>
        <v>0.76576576576576572</v>
      </c>
      <c r="AM40" s="71">
        <f>AVERAGE('PR (GAP)'!AM40,'78s (GAP)'!AM40)</f>
        <v>0.3783783783783784</v>
      </c>
      <c r="AN40" s="71">
        <f>AVERAGE('PR (GAP)'!AN40,'78s (GAP)'!AN40)</f>
        <v>9.9099099099099086E-2</v>
      </c>
      <c r="AO40" s="71">
        <f>AVERAGE('PR (GAP)'!AO40,'78s (GAP)'!AO40)</f>
        <v>0</v>
      </c>
      <c r="AP40" s="71">
        <f>AVERAGE('PR (GAP)'!AP40,'78s (GAP)'!AP40)</f>
        <v>0</v>
      </c>
      <c r="AQ40" s="71">
        <f>AVERAGE('PR (GAP)'!AQ40,'78s (GAP)'!AQ40)</f>
        <v>0</v>
      </c>
      <c r="AR40" s="71">
        <f>AVERAGE('PR (GAP)'!AR40,'78s (GAP)'!AR40)</f>
        <v>0</v>
      </c>
      <c r="AS40" s="71">
        <f>AVERAGE('PR (GAP)'!AS40,'78s (GAP)'!AS40)</f>
        <v>0</v>
      </c>
      <c r="AT40" s="50" t="str">
        <f t="shared" si="15"/>
        <v>Jul</v>
      </c>
      <c r="AU40" s="71">
        <f>AVERAGE('PR (GAP)'!AU40,'78s (GAP)'!AU40)</f>
        <v>0.76576576576576572</v>
      </c>
      <c r="AV40" s="71">
        <f>AVERAGE('PR (GAP)'!AV40,'78s (GAP)'!AV40)</f>
        <v>0.3783783783783784</v>
      </c>
      <c r="AW40" s="71">
        <f>AVERAGE('PR (GAP)'!AW40,'78s (GAP)'!AW40)</f>
        <v>9.9099099099099086E-2</v>
      </c>
      <c r="AX40" s="71">
        <f>AVERAGE('PR (GAP)'!AX40,'78s (GAP)'!AX40)</f>
        <v>0</v>
      </c>
      <c r="AY40" s="71">
        <f>AVERAGE('PR (GAP)'!AY40,'78s (GAP)'!AY40)</f>
        <v>0</v>
      </c>
      <c r="AZ40" s="71">
        <f>AVERAGE('PR (GAP)'!AZ40,'78s (GAP)'!AZ40)</f>
        <v>0</v>
      </c>
      <c r="BA40" s="71">
        <f>AVERAGE('PR (GAP)'!BA40,'78s (GAP)'!BA40)</f>
        <v>0</v>
      </c>
      <c r="BB40" s="71">
        <f>AVERAGE('PR (GAP)'!BB40,'78s (GAP)'!BB40)</f>
        <v>0</v>
      </c>
      <c r="BC40" s="50" t="str">
        <f t="shared" si="16"/>
        <v>Jul</v>
      </c>
      <c r="BD40" s="71">
        <f>AVERAGE('PR (GAP)'!BD40,'78s (GAP)'!BD40)</f>
        <v>0.76576576576576572</v>
      </c>
      <c r="BE40" s="71">
        <f>AVERAGE('PR (GAP)'!BE40,'78s (GAP)'!BE40)</f>
        <v>0.3783783783783784</v>
      </c>
      <c r="BF40" s="71">
        <f>AVERAGE('PR (GAP)'!BF40,'78s (GAP)'!BF40)</f>
        <v>9.9099099099099086E-2</v>
      </c>
      <c r="BG40" s="71">
        <f>AVERAGE('PR (GAP)'!BG40,'78s (GAP)'!BG40)</f>
        <v>0</v>
      </c>
      <c r="BH40" s="71">
        <f>AVERAGE('PR (GAP)'!BH40,'78s (GAP)'!BH40)</f>
        <v>0</v>
      </c>
      <c r="BI40" s="71">
        <f>AVERAGE('PR (GAP)'!BI40,'78s (GAP)'!BI40)</f>
        <v>0</v>
      </c>
      <c r="BJ40" s="71">
        <f>AVERAGE('PR (GAP)'!BJ40,'78s (GAP)'!BJ40)</f>
        <v>0</v>
      </c>
      <c r="BK40" s="71">
        <f>AVERAGE('PR (GAP)'!BK40,'78s (GAP)'!BK40)</f>
        <v>0</v>
      </c>
      <c r="BL40" s="50" t="str">
        <f t="shared" si="17"/>
        <v>Jul</v>
      </c>
      <c r="BM40" s="71">
        <f>AVERAGE('PR (GAP)'!BM40,'78s (GAP)'!BM40)</f>
        <v>0.76576576576576572</v>
      </c>
      <c r="BN40" s="71">
        <f>AVERAGE('PR (GAP)'!BN40,'78s (GAP)'!BN40)</f>
        <v>0.3783783783783784</v>
      </c>
      <c r="BO40" s="71">
        <f>AVERAGE('PR (GAP)'!BO40,'78s (GAP)'!BO40)</f>
        <v>9.9099099099099086E-2</v>
      </c>
      <c r="BP40" s="71">
        <f>AVERAGE('PR (GAP)'!BP40,'78s (GAP)'!BP40)</f>
        <v>0</v>
      </c>
      <c r="BQ40" s="71">
        <f>AVERAGE('PR (GAP)'!BQ40,'78s (GAP)'!BQ40)</f>
        <v>0</v>
      </c>
      <c r="BR40" s="71">
        <f>AVERAGE('PR (GAP)'!BR40,'78s (GAP)'!BR40)</f>
        <v>0</v>
      </c>
      <c r="BS40" s="71">
        <f>AVERAGE('PR (GAP)'!BS40,'78s (GAP)'!BS40)</f>
        <v>0</v>
      </c>
      <c r="BT40" s="71">
        <f>AVERAGE('PR (GAP)'!BT40,'78s (GAP)'!BT40)</f>
        <v>0</v>
      </c>
      <c r="BU40" s="50" t="str">
        <f t="shared" si="18"/>
        <v>Jul</v>
      </c>
      <c r="BV40" s="71">
        <f>AVERAGE('PR (GAP)'!BV40,'78s (GAP)'!BV40)</f>
        <v>0.76576576576576572</v>
      </c>
      <c r="BW40" s="71">
        <f>AVERAGE('PR (GAP)'!BW40,'78s (GAP)'!BW40)</f>
        <v>0.3783783783783784</v>
      </c>
      <c r="BX40" s="71">
        <f>AVERAGE('PR (GAP)'!BX40,'78s (GAP)'!BX40)</f>
        <v>9.9099099099099086E-2</v>
      </c>
      <c r="BY40" s="71">
        <f>AVERAGE('PR (GAP)'!BY40,'78s (GAP)'!BY40)</f>
        <v>0</v>
      </c>
      <c r="BZ40" s="71">
        <f>AVERAGE('PR (GAP)'!BZ40,'78s (GAP)'!BZ40)</f>
        <v>0</v>
      </c>
      <c r="CA40" s="71">
        <f>AVERAGE('PR (GAP)'!CA40,'78s (GAP)'!CA40)</f>
        <v>0</v>
      </c>
      <c r="CB40" s="71">
        <f>AVERAGE('PR (GAP)'!CB40,'78s (GAP)'!CB40)</f>
        <v>0</v>
      </c>
      <c r="CC40" s="71">
        <f>AVERAGE('PR (GAP)'!CC40,'78s (GAP)'!CC40)</f>
        <v>0</v>
      </c>
      <c r="CD40" s="50" t="str">
        <f t="shared" si="19"/>
        <v>Jul</v>
      </c>
      <c r="CE40" s="71">
        <f>AVERAGE('PR (GAP)'!CE40,'78s (GAP)'!CE40)</f>
        <v>0.76576576576576572</v>
      </c>
      <c r="CF40" s="71">
        <f>AVERAGE('PR (GAP)'!CF40,'78s (GAP)'!CF40)</f>
        <v>0.3783783783783784</v>
      </c>
      <c r="CG40" s="71">
        <f>AVERAGE('PR (GAP)'!CG40,'78s (GAP)'!CG40)</f>
        <v>9.9099099099099086E-2</v>
      </c>
      <c r="CH40" s="71">
        <f>AVERAGE('PR (GAP)'!CH40,'78s (GAP)'!CH40)</f>
        <v>0</v>
      </c>
      <c r="CI40" s="71">
        <f>AVERAGE('PR (GAP)'!CI40,'78s (GAP)'!CI40)</f>
        <v>0</v>
      </c>
      <c r="CJ40" s="71">
        <f>AVERAGE('PR (GAP)'!CJ40,'78s (GAP)'!CJ40)</f>
        <v>0</v>
      </c>
      <c r="CK40" s="71">
        <f>AVERAGE('PR (GAP)'!CK40,'78s (GAP)'!CK40)</f>
        <v>0</v>
      </c>
      <c r="CL40" s="71">
        <f>AVERAGE('PR (GAP)'!CL40,'78s (GAP)'!CL40)</f>
        <v>0</v>
      </c>
    </row>
    <row r="41" spans="1:90" ht="13.7" customHeight="1">
      <c r="A41" s="50" t="str">
        <f t="shared" si="10"/>
        <v>Aug</v>
      </c>
      <c r="B41" s="70">
        <f>AVERAGE('PR (GAP)'!B41,'78s (GAP)'!B41)</f>
        <v>0.802927927927928</v>
      </c>
      <c r="C41" s="70">
        <f>AVERAGE('PR (GAP)'!C41,'78s (GAP)'!C41)</f>
        <v>0.40653153153153154</v>
      </c>
      <c r="D41" s="70">
        <f>AVERAGE('PR (GAP)'!D41,'78s (GAP)'!D41)</f>
        <v>0.11824324324324323</v>
      </c>
      <c r="E41" s="70">
        <f>AVERAGE('PR (GAP)'!E41,'78s (GAP)'!E41)</f>
        <v>0</v>
      </c>
      <c r="F41" s="70">
        <f>AVERAGE('PR (GAP)'!F41,'78s (GAP)'!F41)</f>
        <v>0</v>
      </c>
      <c r="G41" s="70">
        <f>AVERAGE('PR (GAP)'!G41,'78s (GAP)'!G41)</f>
        <v>0</v>
      </c>
      <c r="H41" s="70">
        <f>AVERAGE('PR (GAP)'!H41,'78s (GAP)'!H41)</f>
        <v>0</v>
      </c>
      <c r="I41" s="70">
        <f>AVERAGE('PR (GAP)'!I41,'78s (GAP)'!I41)</f>
        <v>0</v>
      </c>
      <c r="J41" s="68" t="str">
        <f t="shared" si="11"/>
        <v>Aug</v>
      </c>
      <c r="K41" s="70">
        <f>AVERAGE('PR (GAP)'!K41,'78s (GAP)'!K41)</f>
        <v>0.802927927927928</v>
      </c>
      <c r="L41" s="71">
        <f>AVERAGE('PR (GAP)'!L41,'78s (GAP)'!L41)</f>
        <v>0.40653153153153154</v>
      </c>
      <c r="M41" s="71">
        <f>AVERAGE('PR (GAP)'!M41,'78s (GAP)'!M41)</f>
        <v>0.11824324324324323</v>
      </c>
      <c r="N41" s="71">
        <f>AVERAGE('PR (GAP)'!N41,'78s (GAP)'!N41)</f>
        <v>0</v>
      </c>
      <c r="O41" s="71">
        <f>AVERAGE('PR (GAP)'!O41,'78s (GAP)'!O41)</f>
        <v>0</v>
      </c>
      <c r="P41" s="71">
        <f>AVERAGE('PR (GAP)'!P41,'78s (GAP)'!P41)</f>
        <v>0</v>
      </c>
      <c r="Q41" s="71">
        <f>AVERAGE('PR (GAP)'!Q41,'78s (GAP)'!Q41)</f>
        <v>0</v>
      </c>
      <c r="R41" s="71">
        <f>AVERAGE('PR (GAP)'!R41,'78s (GAP)'!R41)</f>
        <v>0</v>
      </c>
      <c r="S41" s="50" t="str">
        <f t="shared" si="12"/>
        <v>Aug</v>
      </c>
      <c r="T41" s="71">
        <f>AVERAGE('PR (GAP)'!T41,'78s (GAP)'!T41)</f>
        <v>0.802927927927928</v>
      </c>
      <c r="U41" s="71">
        <f>AVERAGE('PR (GAP)'!U41,'78s (GAP)'!U41)</f>
        <v>0.40653153153153154</v>
      </c>
      <c r="V41" s="71">
        <f>AVERAGE('PR (GAP)'!V41,'78s (GAP)'!V41)</f>
        <v>0.11824324324324323</v>
      </c>
      <c r="W41" s="71">
        <f>AVERAGE('PR (GAP)'!W41,'78s (GAP)'!W41)</f>
        <v>0</v>
      </c>
      <c r="X41" s="71">
        <f>AVERAGE('PR (GAP)'!X41,'78s (GAP)'!X41)</f>
        <v>0</v>
      </c>
      <c r="Y41" s="71">
        <f>AVERAGE('PR (GAP)'!Y41,'78s (GAP)'!Y41)</f>
        <v>0</v>
      </c>
      <c r="Z41" s="71">
        <f>AVERAGE('PR (GAP)'!Z41,'78s (GAP)'!Z41)</f>
        <v>0</v>
      </c>
      <c r="AA41" s="71">
        <f>AVERAGE('PR (GAP)'!AA41,'78s (GAP)'!AA41)</f>
        <v>0</v>
      </c>
      <c r="AB41" s="50" t="str">
        <f t="shared" si="13"/>
        <v>Aug</v>
      </c>
      <c r="AC41" s="71">
        <f>AVERAGE('PR (GAP)'!AC41,'78s (GAP)'!AC41)</f>
        <v>0.802927927927928</v>
      </c>
      <c r="AD41" s="71">
        <f>AVERAGE('PR (GAP)'!AD41,'78s (GAP)'!AD41)</f>
        <v>0.40653153153153154</v>
      </c>
      <c r="AE41" s="71">
        <f>AVERAGE('PR (GAP)'!AE41,'78s (GAP)'!AE41)</f>
        <v>0.11824324324324323</v>
      </c>
      <c r="AF41" s="71">
        <f>AVERAGE('PR (GAP)'!AF41,'78s (GAP)'!AF41)</f>
        <v>0</v>
      </c>
      <c r="AG41" s="71">
        <f>AVERAGE('PR (GAP)'!AG41,'78s (GAP)'!AG41)</f>
        <v>0</v>
      </c>
      <c r="AH41" s="71">
        <f>AVERAGE('PR (GAP)'!AH41,'78s (GAP)'!AH41)</f>
        <v>0</v>
      </c>
      <c r="AI41" s="71">
        <f>AVERAGE('PR (GAP)'!AI41,'78s (GAP)'!AI41)</f>
        <v>0</v>
      </c>
      <c r="AJ41" s="71">
        <f>AVERAGE('PR (GAP)'!AJ41,'78s (GAP)'!AJ41)</f>
        <v>0</v>
      </c>
      <c r="AK41" s="50" t="str">
        <f t="shared" si="14"/>
        <v>Aug</v>
      </c>
      <c r="AL41" s="71">
        <f>AVERAGE('PR (GAP)'!AL41,'78s (GAP)'!AL41)</f>
        <v>0.802927927927928</v>
      </c>
      <c r="AM41" s="71">
        <f>AVERAGE('PR (GAP)'!AM41,'78s (GAP)'!AM41)</f>
        <v>0.40653153153153154</v>
      </c>
      <c r="AN41" s="71">
        <f>AVERAGE('PR (GAP)'!AN41,'78s (GAP)'!AN41)</f>
        <v>0.11824324324324323</v>
      </c>
      <c r="AO41" s="71">
        <f>AVERAGE('PR (GAP)'!AO41,'78s (GAP)'!AO41)</f>
        <v>0</v>
      </c>
      <c r="AP41" s="71">
        <f>AVERAGE('PR (GAP)'!AP41,'78s (GAP)'!AP41)</f>
        <v>0</v>
      </c>
      <c r="AQ41" s="71">
        <f>AVERAGE('PR (GAP)'!AQ41,'78s (GAP)'!AQ41)</f>
        <v>0</v>
      </c>
      <c r="AR41" s="71">
        <f>AVERAGE('PR (GAP)'!AR41,'78s (GAP)'!AR41)</f>
        <v>0</v>
      </c>
      <c r="AS41" s="71">
        <f>AVERAGE('PR (GAP)'!AS41,'78s (GAP)'!AS41)</f>
        <v>0</v>
      </c>
      <c r="AT41" s="50" t="str">
        <f t="shared" si="15"/>
        <v>Aug</v>
      </c>
      <c r="AU41" s="71">
        <f>AVERAGE('PR (GAP)'!AU41,'78s (GAP)'!AU41)</f>
        <v>0.802927927927928</v>
      </c>
      <c r="AV41" s="71">
        <f>AVERAGE('PR (GAP)'!AV41,'78s (GAP)'!AV41)</f>
        <v>0.40653153153153154</v>
      </c>
      <c r="AW41" s="71">
        <f>AVERAGE('PR (GAP)'!AW41,'78s (GAP)'!AW41)</f>
        <v>0.11824324324324323</v>
      </c>
      <c r="AX41" s="71">
        <f>AVERAGE('PR (GAP)'!AX41,'78s (GAP)'!AX41)</f>
        <v>0</v>
      </c>
      <c r="AY41" s="71">
        <f>AVERAGE('PR (GAP)'!AY41,'78s (GAP)'!AY41)</f>
        <v>0</v>
      </c>
      <c r="AZ41" s="71">
        <f>AVERAGE('PR (GAP)'!AZ41,'78s (GAP)'!AZ41)</f>
        <v>0</v>
      </c>
      <c r="BA41" s="71">
        <f>AVERAGE('PR (GAP)'!BA41,'78s (GAP)'!BA41)</f>
        <v>0</v>
      </c>
      <c r="BB41" s="71">
        <f>AVERAGE('PR (GAP)'!BB41,'78s (GAP)'!BB41)</f>
        <v>0</v>
      </c>
      <c r="BC41" s="50" t="str">
        <f t="shared" si="16"/>
        <v>Aug</v>
      </c>
      <c r="BD41" s="71">
        <f>AVERAGE('PR (GAP)'!BD41,'78s (GAP)'!BD41)</f>
        <v>0.802927927927928</v>
      </c>
      <c r="BE41" s="71">
        <f>AVERAGE('PR (GAP)'!BE41,'78s (GAP)'!BE41)</f>
        <v>0.40653153153153154</v>
      </c>
      <c r="BF41" s="71">
        <f>AVERAGE('PR (GAP)'!BF41,'78s (GAP)'!BF41)</f>
        <v>0.11824324324324323</v>
      </c>
      <c r="BG41" s="71">
        <f>AVERAGE('PR (GAP)'!BG41,'78s (GAP)'!BG41)</f>
        <v>0</v>
      </c>
      <c r="BH41" s="71">
        <f>AVERAGE('PR (GAP)'!BH41,'78s (GAP)'!BH41)</f>
        <v>0</v>
      </c>
      <c r="BI41" s="71">
        <f>AVERAGE('PR (GAP)'!BI41,'78s (GAP)'!BI41)</f>
        <v>0</v>
      </c>
      <c r="BJ41" s="71">
        <f>AVERAGE('PR (GAP)'!BJ41,'78s (GAP)'!BJ41)</f>
        <v>0</v>
      </c>
      <c r="BK41" s="71">
        <f>AVERAGE('PR (GAP)'!BK41,'78s (GAP)'!BK41)</f>
        <v>0</v>
      </c>
      <c r="BL41" s="50" t="str">
        <f t="shared" si="17"/>
        <v>Aug</v>
      </c>
      <c r="BM41" s="71">
        <f>AVERAGE('PR (GAP)'!BM41,'78s (GAP)'!BM41)</f>
        <v>0.802927927927928</v>
      </c>
      <c r="BN41" s="71">
        <f>AVERAGE('PR (GAP)'!BN41,'78s (GAP)'!BN41)</f>
        <v>0.40653153153153154</v>
      </c>
      <c r="BO41" s="71">
        <f>AVERAGE('PR (GAP)'!BO41,'78s (GAP)'!BO41)</f>
        <v>0.11824324324324323</v>
      </c>
      <c r="BP41" s="71">
        <f>AVERAGE('PR (GAP)'!BP41,'78s (GAP)'!BP41)</f>
        <v>0</v>
      </c>
      <c r="BQ41" s="71">
        <f>AVERAGE('PR (GAP)'!BQ41,'78s (GAP)'!BQ41)</f>
        <v>0</v>
      </c>
      <c r="BR41" s="71">
        <f>AVERAGE('PR (GAP)'!BR41,'78s (GAP)'!BR41)</f>
        <v>0</v>
      </c>
      <c r="BS41" s="71">
        <f>AVERAGE('PR (GAP)'!BS41,'78s (GAP)'!BS41)</f>
        <v>0</v>
      </c>
      <c r="BT41" s="71">
        <f>AVERAGE('PR (GAP)'!BT41,'78s (GAP)'!BT41)</f>
        <v>0</v>
      </c>
      <c r="BU41" s="50" t="str">
        <f t="shared" si="18"/>
        <v>Aug</v>
      </c>
      <c r="BV41" s="71">
        <f>AVERAGE('PR (GAP)'!BV41,'78s (GAP)'!BV41)</f>
        <v>0.802927927927928</v>
      </c>
      <c r="BW41" s="71">
        <f>AVERAGE('PR (GAP)'!BW41,'78s (GAP)'!BW41)</f>
        <v>0.40653153153153154</v>
      </c>
      <c r="BX41" s="71">
        <f>AVERAGE('PR (GAP)'!BX41,'78s (GAP)'!BX41)</f>
        <v>0.11824324324324323</v>
      </c>
      <c r="BY41" s="71">
        <f>AVERAGE('PR (GAP)'!BY41,'78s (GAP)'!BY41)</f>
        <v>0</v>
      </c>
      <c r="BZ41" s="71">
        <f>AVERAGE('PR (GAP)'!BZ41,'78s (GAP)'!BZ41)</f>
        <v>0</v>
      </c>
      <c r="CA41" s="71">
        <f>AVERAGE('PR (GAP)'!CA41,'78s (GAP)'!CA41)</f>
        <v>0</v>
      </c>
      <c r="CB41" s="71">
        <f>AVERAGE('PR (GAP)'!CB41,'78s (GAP)'!CB41)</f>
        <v>0</v>
      </c>
      <c r="CC41" s="71">
        <f>AVERAGE('PR (GAP)'!CC41,'78s (GAP)'!CC41)</f>
        <v>0</v>
      </c>
      <c r="CD41" s="50" t="str">
        <f t="shared" si="19"/>
        <v>Aug</v>
      </c>
      <c r="CE41" s="71">
        <f>AVERAGE('PR (GAP)'!CE41,'78s (GAP)'!CE41)</f>
        <v>0.802927927927928</v>
      </c>
      <c r="CF41" s="71">
        <f>AVERAGE('PR (GAP)'!CF41,'78s (GAP)'!CF41)</f>
        <v>0.40653153153153154</v>
      </c>
      <c r="CG41" s="71">
        <f>AVERAGE('PR (GAP)'!CG41,'78s (GAP)'!CG41)</f>
        <v>0.11824324324324323</v>
      </c>
      <c r="CH41" s="71">
        <f>AVERAGE('PR (GAP)'!CH41,'78s (GAP)'!CH41)</f>
        <v>0</v>
      </c>
      <c r="CI41" s="71">
        <f>AVERAGE('PR (GAP)'!CI41,'78s (GAP)'!CI41)</f>
        <v>0</v>
      </c>
      <c r="CJ41" s="71">
        <f>AVERAGE('PR (GAP)'!CJ41,'78s (GAP)'!CJ41)</f>
        <v>0</v>
      </c>
      <c r="CK41" s="71">
        <f>AVERAGE('PR (GAP)'!CK41,'78s (GAP)'!CK41)</f>
        <v>0</v>
      </c>
      <c r="CL41" s="71">
        <f>AVERAGE('PR (GAP)'!CL41,'78s (GAP)'!CL41)</f>
        <v>0</v>
      </c>
    </row>
    <row r="42" spans="1:90" ht="13.7" customHeight="1">
      <c r="A42" s="50" t="str">
        <f t="shared" si="10"/>
        <v>Sep</v>
      </c>
      <c r="B42" s="70">
        <f>AVERAGE('PR (GAP)'!B42,'78s (GAP)'!B42)</f>
        <v>0.84084084084084076</v>
      </c>
      <c r="C42" s="70">
        <f>AVERAGE('PR (GAP)'!C42,'78s (GAP)'!C42)</f>
        <v>0.43543543543543545</v>
      </c>
      <c r="D42" s="70">
        <f>AVERAGE('PR (GAP)'!D42,'78s (GAP)'!D42)</f>
        <v>0.13813813813813813</v>
      </c>
      <c r="E42" s="70">
        <f>AVERAGE('PR (GAP)'!E42,'78s (GAP)'!E42)</f>
        <v>0</v>
      </c>
      <c r="F42" s="70">
        <f>AVERAGE('PR (GAP)'!F42,'78s (GAP)'!F42)</f>
        <v>0</v>
      </c>
      <c r="G42" s="70">
        <f>AVERAGE('PR (GAP)'!G42,'78s (GAP)'!G42)</f>
        <v>0</v>
      </c>
      <c r="H42" s="70">
        <f>AVERAGE('PR (GAP)'!H42,'78s (GAP)'!H42)</f>
        <v>0</v>
      </c>
      <c r="I42" s="70">
        <f>AVERAGE('PR (GAP)'!I42,'78s (GAP)'!I42)</f>
        <v>0</v>
      </c>
      <c r="J42" s="68" t="str">
        <f t="shared" si="11"/>
        <v>Sep</v>
      </c>
      <c r="K42" s="70">
        <f>AVERAGE('PR (GAP)'!K42,'78s (GAP)'!K42)</f>
        <v>0.84084084084084076</v>
      </c>
      <c r="L42" s="71">
        <f>AVERAGE('PR (GAP)'!L42,'78s (GAP)'!L42)</f>
        <v>0.43543543543543545</v>
      </c>
      <c r="M42" s="71">
        <f>AVERAGE('PR (GAP)'!M42,'78s (GAP)'!M42)</f>
        <v>0.13813813813813813</v>
      </c>
      <c r="N42" s="71">
        <f>AVERAGE('PR (GAP)'!N42,'78s (GAP)'!N42)</f>
        <v>0</v>
      </c>
      <c r="O42" s="71">
        <f>AVERAGE('PR (GAP)'!O42,'78s (GAP)'!O42)</f>
        <v>0</v>
      </c>
      <c r="P42" s="71">
        <f>AVERAGE('PR (GAP)'!P42,'78s (GAP)'!P42)</f>
        <v>0</v>
      </c>
      <c r="Q42" s="71">
        <f>AVERAGE('PR (GAP)'!Q42,'78s (GAP)'!Q42)</f>
        <v>0</v>
      </c>
      <c r="R42" s="71">
        <f>AVERAGE('PR (GAP)'!R42,'78s (GAP)'!R42)</f>
        <v>0</v>
      </c>
      <c r="S42" s="50" t="str">
        <f t="shared" si="12"/>
        <v>Sep</v>
      </c>
      <c r="T42" s="71">
        <f>AVERAGE('PR (GAP)'!T42,'78s (GAP)'!T42)</f>
        <v>0.84084084084084076</v>
      </c>
      <c r="U42" s="71">
        <f>AVERAGE('PR (GAP)'!U42,'78s (GAP)'!U42)</f>
        <v>0.43543543543543545</v>
      </c>
      <c r="V42" s="71">
        <f>AVERAGE('PR (GAP)'!V42,'78s (GAP)'!V42)</f>
        <v>0.13813813813813813</v>
      </c>
      <c r="W42" s="71">
        <f>AVERAGE('PR (GAP)'!W42,'78s (GAP)'!W42)</f>
        <v>0</v>
      </c>
      <c r="X42" s="71">
        <f>AVERAGE('PR (GAP)'!X42,'78s (GAP)'!X42)</f>
        <v>0</v>
      </c>
      <c r="Y42" s="71">
        <f>AVERAGE('PR (GAP)'!Y42,'78s (GAP)'!Y42)</f>
        <v>0</v>
      </c>
      <c r="Z42" s="71">
        <f>AVERAGE('PR (GAP)'!Z42,'78s (GAP)'!Z42)</f>
        <v>0</v>
      </c>
      <c r="AA42" s="71">
        <f>AVERAGE('PR (GAP)'!AA42,'78s (GAP)'!AA42)</f>
        <v>0</v>
      </c>
      <c r="AB42" s="50" t="str">
        <f t="shared" si="13"/>
        <v>Sep</v>
      </c>
      <c r="AC42" s="71">
        <f>AVERAGE('PR (GAP)'!AC42,'78s (GAP)'!AC42)</f>
        <v>0.84084084084084076</v>
      </c>
      <c r="AD42" s="71">
        <f>AVERAGE('PR (GAP)'!AD42,'78s (GAP)'!AD42)</f>
        <v>0.43543543543543545</v>
      </c>
      <c r="AE42" s="71">
        <f>AVERAGE('PR (GAP)'!AE42,'78s (GAP)'!AE42)</f>
        <v>0.13813813813813813</v>
      </c>
      <c r="AF42" s="71">
        <f>AVERAGE('PR (GAP)'!AF42,'78s (GAP)'!AF42)</f>
        <v>0</v>
      </c>
      <c r="AG42" s="71">
        <f>AVERAGE('PR (GAP)'!AG42,'78s (GAP)'!AG42)</f>
        <v>0</v>
      </c>
      <c r="AH42" s="71">
        <f>AVERAGE('PR (GAP)'!AH42,'78s (GAP)'!AH42)</f>
        <v>0</v>
      </c>
      <c r="AI42" s="71">
        <f>AVERAGE('PR (GAP)'!AI42,'78s (GAP)'!AI42)</f>
        <v>0</v>
      </c>
      <c r="AJ42" s="71">
        <f>AVERAGE('PR (GAP)'!AJ42,'78s (GAP)'!AJ42)</f>
        <v>0</v>
      </c>
      <c r="AK42" s="50" t="str">
        <f t="shared" si="14"/>
        <v>Sep</v>
      </c>
      <c r="AL42" s="71">
        <f>AVERAGE('PR (GAP)'!AL42,'78s (GAP)'!AL42)</f>
        <v>0.84084084084084076</v>
      </c>
      <c r="AM42" s="71">
        <f>AVERAGE('PR (GAP)'!AM42,'78s (GAP)'!AM42)</f>
        <v>0.43543543543543545</v>
      </c>
      <c r="AN42" s="71">
        <f>AVERAGE('PR (GAP)'!AN42,'78s (GAP)'!AN42)</f>
        <v>0.13813813813813813</v>
      </c>
      <c r="AO42" s="71">
        <f>AVERAGE('PR (GAP)'!AO42,'78s (GAP)'!AO42)</f>
        <v>0</v>
      </c>
      <c r="AP42" s="71">
        <f>AVERAGE('PR (GAP)'!AP42,'78s (GAP)'!AP42)</f>
        <v>0</v>
      </c>
      <c r="AQ42" s="71">
        <f>AVERAGE('PR (GAP)'!AQ42,'78s (GAP)'!AQ42)</f>
        <v>0</v>
      </c>
      <c r="AR42" s="71">
        <f>AVERAGE('PR (GAP)'!AR42,'78s (GAP)'!AR42)</f>
        <v>0</v>
      </c>
      <c r="AS42" s="71">
        <f>AVERAGE('PR (GAP)'!AS42,'78s (GAP)'!AS42)</f>
        <v>0</v>
      </c>
      <c r="AT42" s="50" t="str">
        <f t="shared" si="15"/>
        <v>Sep</v>
      </c>
      <c r="AU42" s="71">
        <f>AVERAGE('PR (GAP)'!AU42,'78s (GAP)'!AU42)</f>
        <v>0.84084084084084076</v>
      </c>
      <c r="AV42" s="71">
        <f>AVERAGE('PR (GAP)'!AV42,'78s (GAP)'!AV42)</f>
        <v>0.43543543543543545</v>
      </c>
      <c r="AW42" s="71">
        <f>AVERAGE('PR (GAP)'!AW42,'78s (GAP)'!AW42)</f>
        <v>0.13813813813813813</v>
      </c>
      <c r="AX42" s="71">
        <f>AVERAGE('PR (GAP)'!AX42,'78s (GAP)'!AX42)</f>
        <v>0</v>
      </c>
      <c r="AY42" s="71">
        <f>AVERAGE('PR (GAP)'!AY42,'78s (GAP)'!AY42)</f>
        <v>0</v>
      </c>
      <c r="AZ42" s="71">
        <f>AVERAGE('PR (GAP)'!AZ42,'78s (GAP)'!AZ42)</f>
        <v>0</v>
      </c>
      <c r="BA42" s="71">
        <f>AVERAGE('PR (GAP)'!BA42,'78s (GAP)'!BA42)</f>
        <v>0</v>
      </c>
      <c r="BB42" s="71">
        <f>AVERAGE('PR (GAP)'!BB42,'78s (GAP)'!BB42)</f>
        <v>0</v>
      </c>
      <c r="BC42" s="50" t="str">
        <f t="shared" si="16"/>
        <v>Sep</v>
      </c>
      <c r="BD42" s="71">
        <f>AVERAGE('PR (GAP)'!BD42,'78s (GAP)'!BD42)</f>
        <v>0.84084084084084076</v>
      </c>
      <c r="BE42" s="71">
        <f>AVERAGE('PR (GAP)'!BE42,'78s (GAP)'!BE42)</f>
        <v>0.43543543543543545</v>
      </c>
      <c r="BF42" s="71">
        <f>AVERAGE('PR (GAP)'!BF42,'78s (GAP)'!BF42)</f>
        <v>0.13813813813813813</v>
      </c>
      <c r="BG42" s="71">
        <f>AVERAGE('PR (GAP)'!BG42,'78s (GAP)'!BG42)</f>
        <v>0</v>
      </c>
      <c r="BH42" s="71">
        <f>AVERAGE('PR (GAP)'!BH42,'78s (GAP)'!BH42)</f>
        <v>0</v>
      </c>
      <c r="BI42" s="71">
        <f>AVERAGE('PR (GAP)'!BI42,'78s (GAP)'!BI42)</f>
        <v>0</v>
      </c>
      <c r="BJ42" s="71">
        <f>AVERAGE('PR (GAP)'!BJ42,'78s (GAP)'!BJ42)</f>
        <v>0</v>
      </c>
      <c r="BK42" s="71">
        <f>AVERAGE('PR (GAP)'!BK42,'78s (GAP)'!BK42)</f>
        <v>0</v>
      </c>
      <c r="BL42" s="50" t="str">
        <f t="shared" si="17"/>
        <v>Sep</v>
      </c>
      <c r="BM42" s="71">
        <f>AVERAGE('PR (GAP)'!BM42,'78s (GAP)'!BM42)</f>
        <v>0.84084084084084076</v>
      </c>
      <c r="BN42" s="71">
        <f>AVERAGE('PR (GAP)'!BN42,'78s (GAP)'!BN42)</f>
        <v>0.43543543543543545</v>
      </c>
      <c r="BO42" s="71">
        <f>AVERAGE('PR (GAP)'!BO42,'78s (GAP)'!BO42)</f>
        <v>0.13813813813813813</v>
      </c>
      <c r="BP42" s="71">
        <f>AVERAGE('PR (GAP)'!BP42,'78s (GAP)'!BP42)</f>
        <v>0</v>
      </c>
      <c r="BQ42" s="71">
        <f>AVERAGE('PR (GAP)'!BQ42,'78s (GAP)'!BQ42)</f>
        <v>0</v>
      </c>
      <c r="BR42" s="71">
        <f>AVERAGE('PR (GAP)'!BR42,'78s (GAP)'!BR42)</f>
        <v>0</v>
      </c>
      <c r="BS42" s="71">
        <f>AVERAGE('PR (GAP)'!BS42,'78s (GAP)'!BS42)</f>
        <v>0</v>
      </c>
      <c r="BT42" s="71">
        <f>AVERAGE('PR (GAP)'!BT42,'78s (GAP)'!BT42)</f>
        <v>0</v>
      </c>
      <c r="BU42" s="50" t="str">
        <f t="shared" si="18"/>
        <v>Sep</v>
      </c>
      <c r="BV42" s="71">
        <f>AVERAGE('PR (GAP)'!BV42,'78s (GAP)'!BV42)</f>
        <v>0.84084084084084076</v>
      </c>
      <c r="BW42" s="71">
        <f>AVERAGE('PR (GAP)'!BW42,'78s (GAP)'!BW42)</f>
        <v>0.43543543543543545</v>
      </c>
      <c r="BX42" s="71">
        <f>AVERAGE('PR (GAP)'!BX42,'78s (GAP)'!BX42)</f>
        <v>0.13813813813813813</v>
      </c>
      <c r="BY42" s="71">
        <f>AVERAGE('PR (GAP)'!BY42,'78s (GAP)'!BY42)</f>
        <v>0</v>
      </c>
      <c r="BZ42" s="71">
        <f>AVERAGE('PR (GAP)'!BZ42,'78s (GAP)'!BZ42)</f>
        <v>0</v>
      </c>
      <c r="CA42" s="71">
        <f>AVERAGE('PR (GAP)'!CA42,'78s (GAP)'!CA42)</f>
        <v>0</v>
      </c>
      <c r="CB42" s="71">
        <f>AVERAGE('PR (GAP)'!CB42,'78s (GAP)'!CB42)</f>
        <v>0</v>
      </c>
      <c r="CC42" s="71">
        <f>AVERAGE('PR (GAP)'!CC42,'78s (GAP)'!CC42)</f>
        <v>0</v>
      </c>
      <c r="CD42" s="50" t="str">
        <f t="shared" si="19"/>
        <v>Sep</v>
      </c>
      <c r="CE42" s="71">
        <f>AVERAGE('PR (GAP)'!CE42,'78s (GAP)'!CE42)</f>
        <v>0.84084084084084076</v>
      </c>
      <c r="CF42" s="71">
        <f>AVERAGE('PR (GAP)'!CF42,'78s (GAP)'!CF42)</f>
        <v>0.43543543543543545</v>
      </c>
      <c r="CG42" s="71">
        <f>AVERAGE('PR (GAP)'!CG42,'78s (GAP)'!CG42)</f>
        <v>0.13813813813813813</v>
      </c>
      <c r="CH42" s="71">
        <f>AVERAGE('PR (GAP)'!CH42,'78s (GAP)'!CH42)</f>
        <v>0</v>
      </c>
      <c r="CI42" s="71">
        <f>AVERAGE('PR (GAP)'!CI42,'78s (GAP)'!CI42)</f>
        <v>0</v>
      </c>
      <c r="CJ42" s="71">
        <f>AVERAGE('PR (GAP)'!CJ42,'78s (GAP)'!CJ42)</f>
        <v>0</v>
      </c>
      <c r="CK42" s="71">
        <f>AVERAGE('PR (GAP)'!CK42,'78s (GAP)'!CK42)</f>
        <v>0</v>
      </c>
      <c r="CL42" s="71">
        <f>AVERAGE('PR (GAP)'!CL42,'78s (GAP)'!CL42)</f>
        <v>0</v>
      </c>
    </row>
    <row r="43" spans="1:90" ht="13.7" customHeight="1">
      <c r="A43" s="50" t="str">
        <f t="shared" si="10"/>
        <v>Oct</v>
      </c>
      <c r="B43" s="70">
        <f>AVERAGE('PR (GAP)'!B43,'78s (GAP)'!B43)</f>
        <v>0.87950450450450446</v>
      </c>
      <c r="C43" s="70">
        <f>AVERAGE('PR (GAP)'!C43,'78s (GAP)'!C43)</f>
        <v>0.46509009009009006</v>
      </c>
      <c r="D43" s="70">
        <f>AVERAGE('PR (GAP)'!D43,'78s (GAP)'!D43)</f>
        <v>0.15878378378378377</v>
      </c>
      <c r="E43" s="70">
        <f>AVERAGE('PR (GAP)'!E43,'78s (GAP)'!E43)</f>
        <v>0</v>
      </c>
      <c r="F43" s="70">
        <f>AVERAGE('PR (GAP)'!F43,'78s (GAP)'!F43)</f>
        <v>0</v>
      </c>
      <c r="G43" s="70">
        <f>AVERAGE('PR (GAP)'!G43,'78s (GAP)'!G43)</f>
        <v>0</v>
      </c>
      <c r="H43" s="70">
        <f>AVERAGE('PR (GAP)'!H43,'78s (GAP)'!H43)</f>
        <v>0</v>
      </c>
      <c r="I43" s="70">
        <f>AVERAGE('PR (GAP)'!I43,'78s (GAP)'!I43)</f>
        <v>0</v>
      </c>
      <c r="J43" s="68" t="str">
        <f t="shared" si="11"/>
        <v>Oct</v>
      </c>
      <c r="K43" s="70">
        <f>AVERAGE('PR (GAP)'!K43,'78s (GAP)'!K43)</f>
        <v>0.87950450450450446</v>
      </c>
      <c r="L43" s="71">
        <f>AVERAGE('PR (GAP)'!L43,'78s (GAP)'!L43)</f>
        <v>0.46509009009009006</v>
      </c>
      <c r="M43" s="71">
        <f>AVERAGE('PR (GAP)'!M43,'78s (GAP)'!M43)</f>
        <v>0.15878378378378377</v>
      </c>
      <c r="N43" s="71">
        <f>AVERAGE('PR (GAP)'!N43,'78s (GAP)'!N43)</f>
        <v>0</v>
      </c>
      <c r="O43" s="71">
        <f>AVERAGE('PR (GAP)'!O43,'78s (GAP)'!O43)</f>
        <v>0</v>
      </c>
      <c r="P43" s="71">
        <f>AVERAGE('PR (GAP)'!P43,'78s (GAP)'!P43)</f>
        <v>0</v>
      </c>
      <c r="Q43" s="71">
        <f>AVERAGE('PR (GAP)'!Q43,'78s (GAP)'!Q43)</f>
        <v>0</v>
      </c>
      <c r="R43" s="71">
        <f>AVERAGE('PR (GAP)'!R43,'78s (GAP)'!R43)</f>
        <v>0</v>
      </c>
      <c r="S43" s="50" t="str">
        <f t="shared" si="12"/>
        <v>Oct</v>
      </c>
      <c r="T43" s="71">
        <f>AVERAGE('PR (GAP)'!T43,'78s (GAP)'!T43)</f>
        <v>0.87950450450450446</v>
      </c>
      <c r="U43" s="71">
        <f>AVERAGE('PR (GAP)'!U43,'78s (GAP)'!U43)</f>
        <v>0.46509009009009006</v>
      </c>
      <c r="V43" s="71">
        <f>AVERAGE('PR (GAP)'!V43,'78s (GAP)'!V43)</f>
        <v>0.15878378378378377</v>
      </c>
      <c r="W43" s="71">
        <f>AVERAGE('PR (GAP)'!W43,'78s (GAP)'!W43)</f>
        <v>0</v>
      </c>
      <c r="X43" s="71">
        <f>AVERAGE('PR (GAP)'!X43,'78s (GAP)'!X43)</f>
        <v>0</v>
      </c>
      <c r="Y43" s="71">
        <f>AVERAGE('PR (GAP)'!Y43,'78s (GAP)'!Y43)</f>
        <v>0</v>
      </c>
      <c r="Z43" s="71">
        <f>AVERAGE('PR (GAP)'!Z43,'78s (GAP)'!Z43)</f>
        <v>0</v>
      </c>
      <c r="AA43" s="71">
        <f>AVERAGE('PR (GAP)'!AA43,'78s (GAP)'!AA43)</f>
        <v>0</v>
      </c>
      <c r="AB43" s="50" t="str">
        <f t="shared" si="13"/>
        <v>Oct</v>
      </c>
      <c r="AC43" s="71">
        <f>AVERAGE('PR (GAP)'!AC43,'78s (GAP)'!AC43)</f>
        <v>0.87950450450450446</v>
      </c>
      <c r="AD43" s="71">
        <f>AVERAGE('PR (GAP)'!AD43,'78s (GAP)'!AD43)</f>
        <v>0.46509009009009006</v>
      </c>
      <c r="AE43" s="71">
        <f>AVERAGE('PR (GAP)'!AE43,'78s (GAP)'!AE43)</f>
        <v>0.15878378378378377</v>
      </c>
      <c r="AF43" s="71">
        <f>AVERAGE('PR (GAP)'!AF43,'78s (GAP)'!AF43)</f>
        <v>0</v>
      </c>
      <c r="AG43" s="71">
        <f>AVERAGE('PR (GAP)'!AG43,'78s (GAP)'!AG43)</f>
        <v>0</v>
      </c>
      <c r="AH43" s="71">
        <f>AVERAGE('PR (GAP)'!AH43,'78s (GAP)'!AH43)</f>
        <v>0</v>
      </c>
      <c r="AI43" s="71">
        <f>AVERAGE('PR (GAP)'!AI43,'78s (GAP)'!AI43)</f>
        <v>0</v>
      </c>
      <c r="AJ43" s="71">
        <f>AVERAGE('PR (GAP)'!AJ43,'78s (GAP)'!AJ43)</f>
        <v>0</v>
      </c>
      <c r="AK43" s="50" t="str">
        <f t="shared" si="14"/>
        <v>Oct</v>
      </c>
      <c r="AL43" s="71">
        <f>AVERAGE('PR (GAP)'!AL43,'78s (GAP)'!AL43)</f>
        <v>0.87950450450450446</v>
      </c>
      <c r="AM43" s="71">
        <f>AVERAGE('PR (GAP)'!AM43,'78s (GAP)'!AM43)</f>
        <v>0.46509009009009006</v>
      </c>
      <c r="AN43" s="71">
        <f>AVERAGE('PR (GAP)'!AN43,'78s (GAP)'!AN43)</f>
        <v>0.15878378378378377</v>
      </c>
      <c r="AO43" s="71">
        <f>AVERAGE('PR (GAP)'!AO43,'78s (GAP)'!AO43)</f>
        <v>0</v>
      </c>
      <c r="AP43" s="71">
        <f>AVERAGE('PR (GAP)'!AP43,'78s (GAP)'!AP43)</f>
        <v>0</v>
      </c>
      <c r="AQ43" s="71">
        <f>AVERAGE('PR (GAP)'!AQ43,'78s (GAP)'!AQ43)</f>
        <v>0</v>
      </c>
      <c r="AR43" s="71">
        <f>AVERAGE('PR (GAP)'!AR43,'78s (GAP)'!AR43)</f>
        <v>0</v>
      </c>
      <c r="AS43" s="71">
        <f>AVERAGE('PR (GAP)'!AS43,'78s (GAP)'!AS43)</f>
        <v>0</v>
      </c>
      <c r="AT43" s="50" t="str">
        <f t="shared" si="15"/>
        <v>Oct</v>
      </c>
      <c r="AU43" s="71">
        <f>AVERAGE('PR (GAP)'!AU43,'78s (GAP)'!AU43)</f>
        <v>0.87950450450450446</v>
      </c>
      <c r="AV43" s="71">
        <f>AVERAGE('PR (GAP)'!AV43,'78s (GAP)'!AV43)</f>
        <v>0.46509009009009006</v>
      </c>
      <c r="AW43" s="71">
        <f>AVERAGE('PR (GAP)'!AW43,'78s (GAP)'!AW43)</f>
        <v>0.15878378378378377</v>
      </c>
      <c r="AX43" s="71">
        <f>AVERAGE('PR (GAP)'!AX43,'78s (GAP)'!AX43)</f>
        <v>0</v>
      </c>
      <c r="AY43" s="71">
        <f>AVERAGE('PR (GAP)'!AY43,'78s (GAP)'!AY43)</f>
        <v>0</v>
      </c>
      <c r="AZ43" s="71">
        <f>AVERAGE('PR (GAP)'!AZ43,'78s (GAP)'!AZ43)</f>
        <v>0</v>
      </c>
      <c r="BA43" s="71">
        <f>AVERAGE('PR (GAP)'!BA43,'78s (GAP)'!BA43)</f>
        <v>0</v>
      </c>
      <c r="BB43" s="71">
        <f>AVERAGE('PR (GAP)'!BB43,'78s (GAP)'!BB43)</f>
        <v>0</v>
      </c>
      <c r="BC43" s="50" t="str">
        <f t="shared" si="16"/>
        <v>Oct</v>
      </c>
      <c r="BD43" s="71">
        <f>AVERAGE('PR (GAP)'!BD43,'78s (GAP)'!BD43)</f>
        <v>0.87950450450450446</v>
      </c>
      <c r="BE43" s="71">
        <f>AVERAGE('PR (GAP)'!BE43,'78s (GAP)'!BE43)</f>
        <v>0.46509009009009006</v>
      </c>
      <c r="BF43" s="71">
        <f>AVERAGE('PR (GAP)'!BF43,'78s (GAP)'!BF43)</f>
        <v>0.15878378378378377</v>
      </c>
      <c r="BG43" s="71">
        <f>AVERAGE('PR (GAP)'!BG43,'78s (GAP)'!BG43)</f>
        <v>0</v>
      </c>
      <c r="BH43" s="71">
        <f>AVERAGE('PR (GAP)'!BH43,'78s (GAP)'!BH43)</f>
        <v>0</v>
      </c>
      <c r="BI43" s="71">
        <f>AVERAGE('PR (GAP)'!BI43,'78s (GAP)'!BI43)</f>
        <v>0</v>
      </c>
      <c r="BJ43" s="71">
        <f>AVERAGE('PR (GAP)'!BJ43,'78s (GAP)'!BJ43)</f>
        <v>0</v>
      </c>
      <c r="BK43" s="71">
        <f>AVERAGE('PR (GAP)'!BK43,'78s (GAP)'!BK43)</f>
        <v>0</v>
      </c>
      <c r="BL43" s="50" t="str">
        <f t="shared" si="17"/>
        <v>Oct</v>
      </c>
      <c r="BM43" s="71">
        <f>AVERAGE('PR (GAP)'!BM43,'78s (GAP)'!BM43)</f>
        <v>0.87950450450450446</v>
      </c>
      <c r="BN43" s="71">
        <f>AVERAGE('PR (GAP)'!BN43,'78s (GAP)'!BN43)</f>
        <v>0.46509009009009006</v>
      </c>
      <c r="BO43" s="71">
        <f>AVERAGE('PR (GAP)'!BO43,'78s (GAP)'!BO43)</f>
        <v>0.15878378378378377</v>
      </c>
      <c r="BP43" s="71">
        <f>AVERAGE('PR (GAP)'!BP43,'78s (GAP)'!BP43)</f>
        <v>0</v>
      </c>
      <c r="BQ43" s="71">
        <f>AVERAGE('PR (GAP)'!BQ43,'78s (GAP)'!BQ43)</f>
        <v>0</v>
      </c>
      <c r="BR43" s="71">
        <f>AVERAGE('PR (GAP)'!BR43,'78s (GAP)'!BR43)</f>
        <v>0</v>
      </c>
      <c r="BS43" s="71">
        <f>AVERAGE('PR (GAP)'!BS43,'78s (GAP)'!BS43)</f>
        <v>0</v>
      </c>
      <c r="BT43" s="71">
        <f>AVERAGE('PR (GAP)'!BT43,'78s (GAP)'!BT43)</f>
        <v>0</v>
      </c>
      <c r="BU43" s="50" t="str">
        <f t="shared" si="18"/>
        <v>Oct</v>
      </c>
      <c r="BV43" s="71">
        <f>AVERAGE('PR (GAP)'!BV43,'78s (GAP)'!BV43)</f>
        <v>0.87950450450450446</v>
      </c>
      <c r="BW43" s="71">
        <f>AVERAGE('PR (GAP)'!BW43,'78s (GAP)'!BW43)</f>
        <v>0.46509009009009006</v>
      </c>
      <c r="BX43" s="71">
        <f>AVERAGE('PR (GAP)'!BX43,'78s (GAP)'!BX43)</f>
        <v>0.15878378378378377</v>
      </c>
      <c r="BY43" s="71">
        <f>AVERAGE('PR (GAP)'!BY43,'78s (GAP)'!BY43)</f>
        <v>0</v>
      </c>
      <c r="BZ43" s="71">
        <f>AVERAGE('PR (GAP)'!BZ43,'78s (GAP)'!BZ43)</f>
        <v>0</v>
      </c>
      <c r="CA43" s="71">
        <f>AVERAGE('PR (GAP)'!CA43,'78s (GAP)'!CA43)</f>
        <v>0</v>
      </c>
      <c r="CB43" s="71">
        <f>AVERAGE('PR (GAP)'!CB43,'78s (GAP)'!CB43)</f>
        <v>0</v>
      </c>
      <c r="CC43" s="71">
        <f>AVERAGE('PR (GAP)'!CC43,'78s (GAP)'!CC43)</f>
        <v>0</v>
      </c>
      <c r="CD43" s="50" t="str">
        <f t="shared" si="19"/>
        <v>Oct</v>
      </c>
      <c r="CE43" s="71">
        <f>AVERAGE('PR (GAP)'!CE43,'78s (GAP)'!CE43)</f>
        <v>0.87950450450450446</v>
      </c>
      <c r="CF43" s="71">
        <f>AVERAGE('PR (GAP)'!CF43,'78s (GAP)'!CF43)</f>
        <v>0.46509009009009006</v>
      </c>
      <c r="CG43" s="71">
        <f>AVERAGE('PR (GAP)'!CG43,'78s (GAP)'!CG43)</f>
        <v>0.15878378378378377</v>
      </c>
      <c r="CH43" s="71">
        <f>AVERAGE('PR (GAP)'!CH43,'78s (GAP)'!CH43)</f>
        <v>0</v>
      </c>
      <c r="CI43" s="71">
        <f>AVERAGE('PR (GAP)'!CI43,'78s (GAP)'!CI43)</f>
        <v>0</v>
      </c>
      <c r="CJ43" s="71">
        <f>AVERAGE('PR (GAP)'!CJ43,'78s (GAP)'!CJ43)</f>
        <v>0</v>
      </c>
      <c r="CK43" s="71">
        <f>AVERAGE('PR (GAP)'!CK43,'78s (GAP)'!CK43)</f>
        <v>0</v>
      </c>
      <c r="CL43" s="71">
        <f>AVERAGE('PR (GAP)'!CL43,'78s (GAP)'!CL43)</f>
        <v>0</v>
      </c>
    </row>
    <row r="44" spans="1:90" ht="13.7" customHeight="1">
      <c r="A44" s="50" t="str">
        <f t="shared" si="10"/>
        <v>Nov</v>
      </c>
      <c r="B44" s="70">
        <f>AVERAGE('PR (GAP)'!B44,'78s (GAP)'!B44)</f>
        <v>0.91891891891891886</v>
      </c>
      <c r="C44" s="70">
        <f>AVERAGE('PR (GAP)'!C44,'78s (GAP)'!C44)</f>
        <v>0.49549549549549554</v>
      </c>
      <c r="D44" s="70">
        <f>AVERAGE('PR (GAP)'!D44,'78s (GAP)'!D44)</f>
        <v>0.18018018018018017</v>
      </c>
      <c r="E44" s="70">
        <f>AVERAGE('PR (GAP)'!E44,'78s (GAP)'!E44)</f>
        <v>0</v>
      </c>
      <c r="F44" s="70">
        <f>AVERAGE('PR (GAP)'!F44,'78s (GAP)'!F44)</f>
        <v>0</v>
      </c>
      <c r="G44" s="70">
        <f>AVERAGE('PR (GAP)'!G44,'78s (GAP)'!G44)</f>
        <v>0</v>
      </c>
      <c r="H44" s="70">
        <f>AVERAGE('PR (GAP)'!H44,'78s (GAP)'!H44)</f>
        <v>0</v>
      </c>
      <c r="I44" s="70">
        <f>AVERAGE('PR (GAP)'!I44,'78s (GAP)'!I44)</f>
        <v>0</v>
      </c>
      <c r="J44" s="68" t="str">
        <f t="shared" si="11"/>
        <v>Nov</v>
      </c>
      <c r="K44" s="70">
        <f>AVERAGE('PR (GAP)'!K44,'78s (GAP)'!K44)</f>
        <v>0.91891891891891886</v>
      </c>
      <c r="L44" s="71">
        <f>AVERAGE('PR (GAP)'!L44,'78s (GAP)'!L44)</f>
        <v>0.49549549549549554</v>
      </c>
      <c r="M44" s="71">
        <f>AVERAGE('PR (GAP)'!M44,'78s (GAP)'!M44)</f>
        <v>0.18018018018018017</v>
      </c>
      <c r="N44" s="71">
        <f>AVERAGE('PR (GAP)'!N44,'78s (GAP)'!N44)</f>
        <v>0</v>
      </c>
      <c r="O44" s="71">
        <f>AVERAGE('PR (GAP)'!O44,'78s (GAP)'!O44)</f>
        <v>0</v>
      </c>
      <c r="P44" s="71">
        <f>AVERAGE('PR (GAP)'!P44,'78s (GAP)'!P44)</f>
        <v>0</v>
      </c>
      <c r="Q44" s="71">
        <f>AVERAGE('PR (GAP)'!Q44,'78s (GAP)'!Q44)</f>
        <v>0</v>
      </c>
      <c r="R44" s="71">
        <f>AVERAGE('PR (GAP)'!R44,'78s (GAP)'!R44)</f>
        <v>0</v>
      </c>
      <c r="S44" s="50" t="str">
        <f t="shared" si="12"/>
        <v>Nov</v>
      </c>
      <c r="T44" s="71">
        <f>AVERAGE('PR (GAP)'!T44,'78s (GAP)'!T44)</f>
        <v>0.91891891891891886</v>
      </c>
      <c r="U44" s="71">
        <f>AVERAGE('PR (GAP)'!U44,'78s (GAP)'!U44)</f>
        <v>0.49549549549549554</v>
      </c>
      <c r="V44" s="71">
        <f>AVERAGE('PR (GAP)'!V44,'78s (GAP)'!V44)</f>
        <v>0.18018018018018017</v>
      </c>
      <c r="W44" s="71">
        <f>AVERAGE('PR (GAP)'!W44,'78s (GAP)'!W44)</f>
        <v>0</v>
      </c>
      <c r="X44" s="71">
        <f>AVERAGE('PR (GAP)'!X44,'78s (GAP)'!X44)</f>
        <v>0</v>
      </c>
      <c r="Y44" s="71">
        <f>AVERAGE('PR (GAP)'!Y44,'78s (GAP)'!Y44)</f>
        <v>0</v>
      </c>
      <c r="Z44" s="71">
        <f>AVERAGE('PR (GAP)'!Z44,'78s (GAP)'!Z44)</f>
        <v>0</v>
      </c>
      <c r="AA44" s="71">
        <f>AVERAGE('PR (GAP)'!AA44,'78s (GAP)'!AA44)</f>
        <v>0</v>
      </c>
      <c r="AB44" s="50" t="str">
        <f t="shared" si="13"/>
        <v>Nov</v>
      </c>
      <c r="AC44" s="71">
        <f>AVERAGE('PR (GAP)'!AC44,'78s (GAP)'!AC44)</f>
        <v>0.91891891891891886</v>
      </c>
      <c r="AD44" s="71">
        <f>AVERAGE('PR (GAP)'!AD44,'78s (GAP)'!AD44)</f>
        <v>0.49549549549549554</v>
      </c>
      <c r="AE44" s="71">
        <f>AVERAGE('PR (GAP)'!AE44,'78s (GAP)'!AE44)</f>
        <v>0.18018018018018017</v>
      </c>
      <c r="AF44" s="71">
        <f>AVERAGE('PR (GAP)'!AF44,'78s (GAP)'!AF44)</f>
        <v>0</v>
      </c>
      <c r="AG44" s="71">
        <f>AVERAGE('PR (GAP)'!AG44,'78s (GAP)'!AG44)</f>
        <v>0</v>
      </c>
      <c r="AH44" s="71">
        <f>AVERAGE('PR (GAP)'!AH44,'78s (GAP)'!AH44)</f>
        <v>0</v>
      </c>
      <c r="AI44" s="71">
        <f>AVERAGE('PR (GAP)'!AI44,'78s (GAP)'!AI44)</f>
        <v>0</v>
      </c>
      <c r="AJ44" s="71">
        <f>AVERAGE('PR (GAP)'!AJ44,'78s (GAP)'!AJ44)</f>
        <v>0</v>
      </c>
      <c r="AK44" s="50" t="str">
        <f t="shared" si="14"/>
        <v>Nov</v>
      </c>
      <c r="AL44" s="71">
        <f>AVERAGE('PR (GAP)'!AL44,'78s (GAP)'!AL44)</f>
        <v>0.91891891891891886</v>
      </c>
      <c r="AM44" s="71">
        <f>AVERAGE('PR (GAP)'!AM44,'78s (GAP)'!AM44)</f>
        <v>0.49549549549549554</v>
      </c>
      <c r="AN44" s="71">
        <f>AVERAGE('PR (GAP)'!AN44,'78s (GAP)'!AN44)</f>
        <v>0.18018018018018017</v>
      </c>
      <c r="AO44" s="71">
        <f>AVERAGE('PR (GAP)'!AO44,'78s (GAP)'!AO44)</f>
        <v>0</v>
      </c>
      <c r="AP44" s="71">
        <f>AVERAGE('PR (GAP)'!AP44,'78s (GAP)'!AP44)</f>
        <v>0</v>
      </c>
      <c r="AQ44" s="71">
        <f>AVERAGE('PR (GAP)'!AQ44,'78s (GAP)'!AQ44)</f>
        <v>0</v>
      </c>
      <c r="AR44" s="71">
        <f>AVERAGE('PR (GAP)'!AR44,'78s (GAP)'!AR44)</f>
        <v>0</v>
      </c>
      <c r="AS44" s="71">
        <f>AVERAGE('PR (GAP)'!AS44,'78s (GAP)'!AS44)</f>
        <v>0</v>
      </c>
      <c r="AT44" s="50" t="str">
        <f t="shared" si="15"/>
        <v>Nov</v>
      </c>
      <c r="AU44" s="71">
        <f>AVERAGE('PR (GAP)'!AU44,'78s (GAP)'!AU44)</f>
        <v>0.91891891891891886</v>
      </c>
      <c r="AV44" s="71">
        <f>AVERAGE('PR (GAP)'!AV44,'78s (GAP)'!AV44)</f>
        <v>0.49549549549549554</v>
      </c>
      <c r="AW44" s="71">
        <f>AVERAGE('PR (GAP)'!AW44,'78s (GAP)'!AW44)</f>
        <v>0.18018018018018017</v>
      </c>
      <c r="AX44" s="71">
        <f>AVERAGE('PR (GAP)'!AX44,'78s (GAP)'!AX44)</f>
        <v>0</v>
      </c>
      <c r="AY44" s="71">
        <f>AVERAGE('PR (GAP)'!AY44,'78s (GAP)'!AY44)</f>
        <v>0</v>
      </c>
      <c r="AZ44" s="71">
        <f>AVERAGE('PR (GAP)'!AZ44,'78s (GAP)'!AZ44)</f>
        <v>0</v>
      </c>
      <c r="BA44" s="71">
        <f>AVERAGE('PR (GAP)'!BA44,'78s (GAP)'!BA44)</f>
        <v>0</v>
      </c>
      <c r="BB44" s="71">
        <f>AVERAGE('PR (GAP)'!BB44,'78s (GAP)'!BB44)</f>
        <v>0</v>
      </c>
      <c r="BC44" s="50" t="str">
        <f t="shared" si="16"/>
        <v>Nov</v>
      </c>
      <c r="BD44" s="71">
        <f>AVERAGE('PR (GAP)'!BD44,'78s (GAP)'!BD44)</f>
        <v>0.91891891891891886</v>
      </c>
      <c r="BE44" s="71">
        <f>AVERAGE('PR (GAP)'!BE44,'78s (GAP)'!BE44)</f>
        <v>0.49549549549549554</v>
      </c>
      <c r="BF44" s="71">
        <f>AVERAGE('PR (GAP)'!BF44,'78s (GAP)'!BF44)</f>
        <v>0.18018018018018017</v>
      </c>
      <c r="BG44" s="71">
        <f>AVERAGE('PR (GAP)'!BG44,'78s (GAP)'!BG44)</f>
        <v>0</v>
      </c>
      <c r="BH44" s="71">
        <f>AVERAGE('PR (GAP)'!BH44,'78s (GAP)'!BH44)</f>
        <v>0</v>
      </c>
      <c r="BI44" s="71">
        <f>AVERAGE('PR (GAP)'!BI44,'78s (GAP)'!BI44)</f>
        <v>0</v>
      </c>
      <c r="BJ44" s="71">
        <f>AVERAGE('PR (GAP)'!BJ44,'78s (GAP)'!BJ44)</f>
        <v>0</v>
      </c>
      <c r="BK44" s="71">
        <f>AVERAGE('PR (GAP)'!BK44,'78s (GAP)'!BK44)</f>
        <v>0</v>
      </c>
      <c r="BL44" s="50" t="str">
        <f t="shared" si="17"/>
        <v>Nov</v>
      </c>
      <c r="BM44" s="71">
        <f>AVERAGE('PR (GAP)'!BM44,'78s (GAP)'!BM44)</f>
        <v>0.91891891891891886</v>
      </c>
      <c r="BN44" s="71">
        <f>AVERAGE('PR (GAP)'!BN44,'78s (GAP)'!BN44)</f>
        <v>0.49549549549549554</v>
      </c>
      <c r="BO44" s="71">
        <f>AVERAGE('PR (GAP)'!BO44,'78s (GAP)'!BO44)</f>
        <v>0.18018018018018017</v>
      </c>
      <c r="BP44" s="71">
        <f>AVERAGE('PR (GAP)'!BP44,'78s (GAP)'!BP44)</f>
        <v>0</v>
      </c>
      <c r="BQ44" s="71">
        <f>AVERAGE('PR (GAP)'!BQ44,'78s (GAP)'!BQ44)</f>
        <v>0</v>
      </c>
      <c r="BR44" s="71">
        <f>AVERAGE('PR (GAP)'!BR44,'78s (GAP)'!BR44)</f>
        <v>0</v>
      </c>
      <c r="BS44" s="71">
        <f>AVERAGE('PR (GAP)'!BS44,'78s (GAP)'!BS44)</f>
        <v>0</v>
      </c>
      <c r="BT44" s="71">
        <f>AVERAGE('PR (GAP)'!BT44,'78s (GAP)'!BT44)</f>
        <v>0</v>
      </c>
      <c r="BU44" s="50" t="str">
        <f t="shared" si="18"/>
        <v>Nov</v>
      </c>
      <c r="BV44" s="71">
        <f>AVERAGE('PR (GAP)'!BV44,'78s (GAP)'!BV44)</f>
        <v>0.91891891891891886</v>
      </c>
      <c r="BW44" s="71">
        <f>AVERAGE('PR (GAP)'!BW44,'78s (GAP)'!BW44)</f>
        <v>0.49549549549549554</v>
      </c>
      <c r="BX44" s="71">
        <f>AVERAGE('PR (GAP)'!BX44,'78s (GAP)'!BX44)</f>
        <v>0.18018018018018017</v>
      </c>
      <c r="BY44" s="71">
        <f>AVERAGE('PR (GAP)'!BY44,'78s (GAP)'!BY44)</f>
        <v>0</v>
      </c>
      <c r="BZ44" s="71">
        <f>AVERAGE('PR (GAP)'!BZ44,'78s (GAP)'!BZ44)</f>
        <v>0</v>
      </c>
      <c r="CA44" s="71">
        <f>AVERAGE('PR (GAP)'!CA44,'78s (GAP)'!CA44)</f>
        <v>0</v>
      </c>
      <c r="CB44" s="71">
        <f>AVERAGE('PR (GAP)'!CB44,'78s (GAP)'!CB44)</f>
        <v>0</v>
      </c>
      <c r="CC44" s="71">
        <f>AVERAGE('PR (GAP)'!CC44,'78s (GAP)'!CC44)</f>
        <v>0</v>
      </c>
      <c r="CD44" s="50" t="str">
        <f t="shared" si="19"/>
        <v>Nov</v>
      </c>
      <c r="CE44" s="71">
        <f>AVERAGE('PR (GAP)'!CE44,'78s (GAP)'!CE44)</f>
        <v>0.91891891891891886</v>
      </c>
      <c r="CF44" s="71">
        <f>AVERAGE('PR (GAP)'!CF44,'78s (GAP)'!CF44)</f>
        <v>0.49549549549549554</v>
      </c>
      <c r="CG44" s="71">
        <f>AVERAGE('PR (GAP)'!CG44,'78s (GAP)'!CG44)</f>
        <v>0.18018018018018017</v>
      </c>
      <c r="CH44" s="71">
        <f>AVERAGE('PR (GAP)'!CH44,'78s (GAP)'!CH44)</f>
        <v>0</v>
      </c>
      <c r="CI44" s="71">
        <f>AVERAGE('PR (GAP)'!CI44,'78s (GAP)'!CI44)</f>
        <v>0</v>
      </c>
      <c r="CJ44" s="71">
        <f>AVERAGE('PR (GAP)'!CJ44,'78s (GAP)'!CJ44)</f>
        <v>0</v>
      </c>
      <c r="CK44" s="71">
        <f>AVERAGE('PR (GAP)'!CK44,'78s (GAP)'!CK44)</f>
        <v>0</v>
      </c>
      <c r="CL44" s="71">
        <f>AVERAGE('PR (GAP)'!CL44,'78s (GAP)'!CL44)</f>
        <v>0</v>
      </c>
    </row>
    <row r="45" spans="1:90" ht="13.7" customHeight="1">
      <c r="A45" s="50" t="str">
        <f t="shared" si="10"/>
        <v>Dec</v>
      </c>
      <c r="B45" s="70">
        <f>AVERAGE('PR (GAP)'!B45,'78s (GAP)'!B45)</f>
        <v>0.95908408408408408</v>
      </c>
      <c r="C45" s="70">
        <f>AVERAGE('PR (GAP)'!C45,'78s (GAP)'!C45)</f>
        <v>0.52665165165165162</v>
      </c>
      <c r="D45" s="70">
        <f>AVERAGE('PR (GAP)'!D45,'78s (GAP)'!D45)</f>
        <v>0.20232732732732733</v>
      </c>
      <c r="E45" s="70">
        <f>AVERAGE('PR (GAP)'!E45,'78s (GAP)'!E45)</f>
        <v>0</v>
      </c>
      <c r="F45" s="70">
        <f>AVERAGE('PR (GAP)'!F45,'78s (GAP)'!F45)</f>
        <v>0</v>
      </c>
      <c r="G45" s="70">
        <f>AVERAGE('PR (GAP)'!G45,'78s (GAP)'!G45)</f>
        <v>0</v>
      </c>
      <c r="H45" s="70">
        <f>AVERAGE('PR (GAP)'!H45,'78s (GAP)'!H45)</f>
        <v>0</v>
      </c>
      <c r="I45" s="70">
        <f>AVERAGE('PR (GAP)'!I45,'78s (GAP)'!I45)</f>
        <v>0</v>
      </c>
      <c r="J45" s="68" t="str">
        <f t="shared" si="11"/>
        <v>Dec</v>
      </c>
      <c r="K45" s="70">
        <f>AVERAGE('PR (GAP)'!K45,'78s (GAP)'!K45)</f>
        <v>0.95908408408408408</v>
      </c>
      <c r="L45" s="71">
        <f>AVERAGE('PR (GAP)'!L45,'78s (GAP)'!L45)</f>
        <v>0.52665165165165162</v>
      </c>
      <c r="M45" s="71">
        <f>AVERAGE('PR (GAP)'!M45,'78s (GAP)'!M45)</f>
        <v>0.20232732732732733</v>
      </c>
      <c r="N45" s="71">
        <f>AVERAGE('PR (GAP)'!N45,'78s (GAP)'!N45)</f>
        <v>0</v>
      </c>
      <c r="O45" s="71">
        <f>AVERAGE('PR (GAP)'!O45,'78s (GAP)'!O45)</f>
        <v>0</v>
      </c>
      <c r="P45" s="71">
        <f>AVERAGE('PR (GAP)'!P45,'78s (GAP)'!P45)</f>
        <v>0</v>
      </c>
      <c r="Q45" s="71">
        <f>AVERAGE('PR (GAP)'!Q45,'78s (GAP)'!Q45)</f>
        <v>0</v>
      </c>
      <c r="R45" s="71">
        <f>AVERAGE('PR (GAP)'!R45,'78s (GAP)'!R45)</f>
        <v>0</v>
      </c>
      <c r="S45" s="50" t="str">
        <f t="shared" si="12"/>
        <v>Dec</v>
      </c>
      <c r="T45" s="71">
        <f>AVERAGE('PR (GAP)'!T45,'78s (GAP)'!T45)</f>
        <v>0.95908408408408408</v>
      </c>
      <c r="U45" s="71">
        <f>AVERAGE('PR (GAP)'!U45,'78s (GAP)'!U45)</f>
        <v>0.52665165165165162</v>
      </c>
      <c r="V45" s="71">
        <f>AVERAGE('PR (GAP)'!V45,'78s (GAP)'!V45)</f>
        <v>0.20232732732732733</v>
      </c>
      <c r="W45" s="71">
        <f>AVERAGE('PR (GAP)'!W45,'78s (GAP)'!W45)</f>
        <v>0</v>
      </c>
      <c r="X45" s="71">
        <f>AVERAGE('PR (GAP)'!X45,'78s (GAP)'!X45)</f>
        <v>0</v>
      </c>
      <c r="Y45" s="71">
        <f>AVERAGE('PR (GAP)'!Y45,'78s (GAP)'!Y45)</f>
        <v>0</v>
      </c>
      <c r="Z45" s="71">
        <f>AVERAGE('PR (GAP)'!Z45,'78s (GAP)'!Z45)</f>
        <v>0</v>
      </c>
      <c r="AA45" s="71">
        <f>AVERAGE('PR (GAP)'!AA45,'78s (GAP)'!AA45)</f>
        <v>0</v>
      </c>
      <c r="AB45" s="50" t="str">
        <f t="shared" si="13"/>
        <v>Dec</v>
      </c>
      <c r="AC45" s="71">
        <f>AVERAGE('PR (GAP)'!AC45,'78s (GAP)'!AC45)</f>
        <v>0.95908408408408408</v>
      </c>
      <c r="AD45" s="71">
        <f>AVERAGE('PR (GAP)'!AD45,'78s (GAP)'!AD45)</f>
        <v>0.52665165165165162</v>
      </c>
      <c r="AE45" s="71">
        <f>AVERAGE('PR (GAP)'!AE45,'78s (GAP)'!AE45)</f>
        <v>0.20232732732732733</v>
      </c>
      <c r="AF45" s="71">
        <f>AVERAGE('PR (GAP)'!AF45,'78s (GAP)'!AF45)</f>
        <v>0</v>
      </c>
      <c r="AG45" s="71">
        <f>AVERAGE('PR (GAP)'!AG45,'78s (GAP)'!AG45)</f>
        <v>0</v>
      </c>
      <c r="AH45" s="71">
        <f>AVERAGE('PR (GAP)'!AH45,'78s (GAP)'!AH45)</f>
        <v>0</v>
      </c>
      <c r="AI45" s="71">
        <f>AVERAGE('PR (GAP)'!AI45,'78s (GAP)'!AI45)</f>
        <v>0</v>
      </c>
      <c r="AJ45" s="71">
        <f>AVERAGE('PR (GAP)'!AJ45,'78s (GAP)'!AJ45)</f>
        <v>0</v>
      </c>
      <c r="AK45" s="50" t="str">
        <f t="shared" si="14"/>
        <v>Dec</v>
      </c>
      <c r="AL45" s="71">
        <f>AVERAGE('PR (GAP)'!AL45,'78s (GAP)'!AL45)</f>
        <v>0.95908408408408408</v>
      </c>
      <c r="AM45" s="71">
        <f>AVERAGE('PR (GAP)'!AM45,'78s (GAP)'!AM45)</f>
        <v>0.52665165165165162</v>
      </c>
      <c r="AN45" s="71">
        <f>AVERAGE('PR (GAP)'!AN45,'78s (GAP)'!AN45)</f>
        <v>0.20232732732732733</v>
      </c>
      <c r="AO45" s="71">
        <f>AVERAGE('PR (GAP)'!AO45,'78s (GAP)'!AO45)</f>
        <v>0</v>
      </c>
      <c r="AP45" s="71">
        <f>AVERAGE('PR (GAP)'!AP45,'78s (GAP)'!AP45)</f>
        <v>0</v>
      </c>
      <c r="AQ45" s="71">
        <f>AVERAGE('PR (GAP)'!AQ45,'78s (GAP)'!AQ45)</f>
        <v>0</v>
      </c>
      <c r="AR45" s="71">
        <f>AVERAGE('PR (GAP)'!AR45,'78s (GAP)'!AR45)</f>
        <v>0</v>
      </c>
      <c r="AS45" s="71">
        <f>AVERAGE('PR (GAP)'!AS45,'78s (GAP)'!AS45)</f>
        <v>0</v>
      </c>
      <c r="AT45" s="50" t="str">
        <f t="shared" si="15"/>
        <v>Dec</v>
      </c>
      <c r="AU45" s="71">
        <f>AVERAGE('PR (GAP)'!AU45,'78s (GAP)'!AU45)</f>
        <v>0.95908408408408408</v>
      </c>
      <c r="AV45" s="71">
        <f>AVERAGE('PR (GAP)'!AV45,'78s (GAP)'!AV45)</f>
        <v>0.52665165165165162</v>
      </c>
      <c r="AW45" s="71">
        <f>AVERAGE('PR (GAP)'!AW45,'78s (GAP)'!AW45)</f>
        <v>0.20232732732732733</v>
      </c>
      <c r="AX45" s="71">
        <f>AVERAGE('PR (GAP)'!AX45,'78s (GAP)'!AX45)</f>
        <v>0</v>
      </c>
      <c r="AY45" s="71">
        <f>AVERAGE('PR (GAP)'!AY45,'78s (GAP)'!AY45)</f>
        <v>0</v>
      </c>
      <c r="AZ45" s="71">
        <f>AVERAGE('PR (GAP)'!AZ45,'78s (GAP)'!AZ45)</f>
        <v>0</v>
      </c>
      <c r="BA45" s="71">
        <f>AVERAGE('PR (GAP)'!BA45,'78s (GAP)'!BA45)</f>
        <v>0</v>
      </c>
      <c r="BB45" s="71">
        <f>AVERAGE('PR (GAP)'!BB45,'78s (GAP)'!BB45)</f>
        <v>0</v>
      </c>
      <c r="BC45" s="50" t="str">
        <f t="shared" si="16"/>
        <v>Dec</v>
      </c>
      <c r="BD45" s="71">
        <f>AVERAGE('PR (GAP)'!BD45,'78s (GAP)'!BD45)</f>
        <v>0.95908408408408408</v>
      </c>
      <c r="BE45" s="71">
        <f>AVERAGE('PR (GAP)'!BE45,'78s (GAP)'!BE45)</f>
        <v>0.52665165165165162</v>
      </c>
      <c r="BF45" s="71">
        <f>AVERAGE('PR (GAP)'!BF45,'78s (GAP)'!BF45)</f>
        <v>0.20232732732732733</v>
      </c>
      <c r="BG45" s="71">
        <f>AVERAGE('PR (GAP)'!BG45,'78s (GAP)'!BG45)</f>
        <v>0</v>
      </c>
      <c r="BH45" s="71">
        <f>AVERAGE('PR (GAP)'!BH45,'78s (GAP)'!BH45)</f>
        <v>0</v>
      </c>
      <c r="BI45" s="71">
        <f>AVERAGE('PR (GAP)'!BI45,'78s (GAP)'!BI45)</f>
        <v>0</v>
      </c>
      <c r="BJ45" s="71">
        <f>AVERAGE('PR (GAP)'!BJ45,'78s (GAP)'!BJ45)</f>
        <v>0</v>
      </c>
      <c r="BK45" s="71">
        <f>AVERAGE('PR (GAP)'!BK45,'78s (GAP)'!BK45)</f>
        <v>0</v>
      </c>
      <c r="BL45" s="50" t="str">
        <f t="shared" si="17"/>
        <v>Dec</v>
      </c>
      <c r="BM45" s="71">
        <f>AVERAGE('PR (GAP)'!BM45,'78s (GAP)'!BM45)</f>
        <v>0.95908408408408408</v>
      </c>
      <c r="BN45" s="71">
        <f>AVERAGE('PR (GAP)'!BN45,'78s (GAP)'!BN45)</f>
        <v>0.52665165165165162</v>
      </c>
      <c r="BO45" s="71">
        <f>AVERAGE('PR (GAP)'!BO45,'78s (GAP)'!BO45)</f>
        <v>0.20232732732732733</v>
      </c>
      <c r="BP45" s="71">
        <f>AVERAGE('PR (GAP)'!BP45,'78s (GAP)'!BP45)</f>
        <v>0</v>
      </c>
      <c r="BQ45" s="71">
        <f>AVERAGE('PR (GAP)'!BQ45,'78s (GAP)'!BQ45)</f>
        <v>0</v>
      </c>
      <c r="BR45" s="71">
        <f>AVERAGE('PR (GAP)'!BR45,'78s (GAP)'!BR45)</f>
        <v>0</v>
      </c>
      <c r="BS45" s="71">
        <f>AVERAGE('PR (GAP)'!BS45,'78s (GAP)'!BS45)</f>
        <v>0</v>
      </c>
      <c r="BT45" s="71">
        <f>AVERAGE('PR (GAP)'!BT45,'78s (GAP)'!BT45)</f>
        <v>0</v>
      </c>
      <c r="BU45" s="50" t="str">
        <f t="shared" si="18"/>
        <v>Dec</v>
      </c>
      <c r="BV45" s="71">
        <f>AVERAGE('PR (GAP)'!BV45,'78s (GAP)'!BV45)</f>
        <v>0.95908408408408408</v>
      </c>
      <c r="BW45" s="71">
        <f>AVERAGE('PR (GAP)'!BW45,'78s (GAP)'!BW45)</f>
        <v>0.52665165165165162</v>
      </c>
      <c r="BX45" s="71">
        <f>AVERAGE('PR (GAP)'!BX45,'78s (GAP)'!BX45)</f>
        <v>0.20232732732732733</v>
      </c>
      <c r="BY45" s="71">
        <f>AVERAGE('PR (GAP)'!BY45,'78s (GAP)'!BY45)</f>
        <v>0</v>
      </c>
      <c r="BZ45" s="71">
        <f>AVERAGE('PR (GAP)'!BZ45,'78s (GAP)'!BZ45)</f>
        <v>0</v>
      </c>
      <c r="CA45" s="71">
        <f>AVERAGE('PR (GAP)'!CA45,'78s (GAP)'!CA45)</f>
        <v>0</v>
      </c>
      <c r="CB45" s="71">
        <f>AVERAGE('PR (GAP)'!CB45,'78s (GAP)'!CB45)</f>
        <v>0</v>
      </c>
      <c r="CC45" s="71">
        <f>AVERAGE('PR (GAP)'!CC45,'78s (GAP)'!CC45)</f>
        <v>0</v>
      </c>
      <c r="CD45" s="50" t="str">
        <f t="shared" si="19"/>
        <v>Dec</v>
      </c>
      <c r="CE45" s="71">
        <f>AVERAGE('PR (GAP)'!CE45,'78s (GAP)'!CE45)</f>
        <v>0.95908408408408408</v>
      </c>
      <c r="CF45" s="71">
        <f>AVERAGE('PR (GAP)'!CF45,'78s (GAP)'!CF45)</f>
        <v>0.52665165165165162</v>
      </c>
      <c r="CG45" s="71">
        <f>AVERAGE('PR (GAP)'!CG45,'78s (GAP)'!CG45)</f>
        <v>0.20232732732732733</v>
      </c>
      <c r="CH45" s="71">
        <f>AVERAGE('PR (GAP)'!CH45,'78s (GAP)'!CH45)</f>
        <v>0</v>
      </c>
      <c r="CI45" s="71">
        <f>AVERAGE('PR (GAP)'!CI45,'78s (GAP)'!CI45)</f>
        <v>0</v>
      </c>
      <c r="CJ45" s="71">
        <f>AVERAGE('PR (GAP)'!CJ45,'78s (GAP)'!CJ45)</f>
        <v>0</v>
      </c>
      <c r="CK45" s="71">
        <f>AVERAGE('PR (GAP)'!CK45,'78s (GAP)'!CK45)</f>
        <v>0</v>
      </c>
      <c r="CL45" s="71">
        <f>AVERAGE('PR (GAP)'!CL45,'78s (GAP)'!CL45)</f>
        <v>0</v>
      </c>
    </row>
    <row r="46" spans="1:90" ht="15.95" customHeight="1">
      <c r="A46" s="45"/>
      <c r="B46" s="44" t="s">
        <v>37</v>
      </c>
      <c r="C46" s="44" t="s">
        <v>38</v>
      </c>
      <c r="D46" s="44" t="s">
        <v>39</v>
      </c>
      <c r="E46" s="44" t="s">
        <v>40</v>
      </c>
      <c r="F46" s="44" t="s">
        <v>41</v>
      </c>
      <c r="G46" s="44" t="s">
        <v>42</v>
      </c>
      <c r="H46" s="44" t="s">
        <v>43</v>
      </c>
      <c r="I46" s="44" t="s">
        <v>44</v>
      </c>
      <c r="J46" s="72"/>
      <c r="K46" s="44" t="s">
        <v>38</v>
      </c>
      <c r="L46" s="64" t="s">
        <v>39</v>
      </c>
      <c r="M46" s="64" t="s">
        <v>40</v>
      </c>
      <c r="N46" s="64" t="s">
        <v>41</v>
      </c>
      <c r="O46" s="64" t="s">
        <v>42</v>
      </c>
      <c r="P46" s="64" t="s">
        <v>43</v>
      </c>
      <c r="Q46" s="64" t="s">
        <v>44</v>
      </c>
      <c r="R46" s="64" t="s">
        <v>45</v>
      </c>
      <c r="S46" s="45"/>
      <c r="T46" s="64" t="s">
        <v>39</v>
      </c>
      <c r="U46" s="64" t="s">
        <v>40</v>
      </c>
      <c r="V46" s="64" t="s">
        <v>41</v>
      </c>
      <c r="W46" s="64" t="s">
        <v>42</v>
      </c>
      <c r="X46" s="64" t="s">
        <v>43</v>
      </c>
      <c r="Y46" s="64" t="s">
        <v>44</v>
      </c>
      <c r="Z46" s="64" t="s">
        <v>45</v>
      </c>
      <c r="AA46" s="64" t="s">
        <v>46</v>
      </c>
      <c r="AB46" s="45"/>
      <c r="AC46" s="64" t="s">
        <v>40</v>
      </c>
      <c r="AD46" s="64" t="s">
        <v>41</v>
      </c>
      <c r="AE46" s="64" t="s">
        <v>42</v>
      </c>
      <c r="AF46" s="64" t="s">
        <v>43</v>
      </c>
      <c r="AG46" s="64" t="s">
        <v>44</v>
      </c>
      <c r="AH46" s="64" t="s">
        <v>45</v>
      </c>
      <c r="AI46" s="64" t="s">
        <v>46</v>
      </c>
      <c r="AJ46" s="64" t="s">
        <v>81</v>
      </c>
      <c r="AK46" s="45"/>
      <c r="AL46" s="64" t="s">
        <v>41</v>
      </c>
      <c r="AM46" s="64" t="s">
        <v>42</v>
      </c>
      <c r="AN46" s="64" t="s">
        <v>43</v>
      </c>
      <c r="AO46" s="64" t="s">
        <v>44</v>
      </c>
      <c r="AP46" s="64" t="s">
        <v>45</v>
      </c>
      <c r="AQ46" s="64" t="s">
        <v>46</v>
      </c>
      <c r="AR46" s="64" t="s">
        <v>81</v>
      </c>
      <c r="AS46" s="64" t="s">
        <v>82</v>
      </c>
      <c r="AT46" s="45"/>
      <c r="AU46" s="64" t="s">
        <v>42</v>
      </c>
      <c r="AV46" s="64" t="s">
        <v>43</v>
      </c>
      <c r="AW46" s="64" t="s">
        <v>44</v>
      </c>
      <c r="AX46" s="64" t="s">
        <v>45</v>
      </c>
      <c r="AY46" s="64" t="s">
        <v>46</v>
      </c>
      <c r="AZ46" s="64" t="s">
        <v>81</v>
      </c>
      <c r="BA46" s="64" t="s">
        <v>82</v>
      </c>
      <c r="BB46" s="64" t="s">
        <v>83</v>
      </c>
      <c r="BC46" s="45"/>
      <c r="BD46" s="64" t="s">
        <v>43</v>
      </c>
      <c r="BE46" s="64" t="s">
        <v>44</v>
      </c>
      <c r="BF46" s="64" t="s">
        <v>45</v>
      </c>
      <c r="BG46" s="64" t="s">
        <v>46</v>
      </c>
      <c r="BH46" s="64" t="s">
        <v>81</v>
      </c>
      <c r="BI46" s="64" t="s">
        <v>82</v>
      </c>
      <c r="BJ46" s="64" t="s">
        <v>83</v>
      </c>
      <c r="BK46" s="64" t="s">
        <v>84</v>
      </c>
      <c r="BL46" s="45"/>
      <c r="BM46" s="64" t="s">
        <v>44</v>
      </c>
      <c r="BN46" s="64" t="s">
        <v>45</v>
      </c>
      <c r="BO46" s="64" t="s">
        <v>46</v>
      </c>
      <c r="BP46" s="64" t="s">
        <v>81</v>
      </c>
      <c r="BQ46" s="64" t="s">
        <v>82</v>
      </c>
      <c r="BR46" s="64" t="s">
        <v>83</v>
      </c>
      <c r="BS46" s="64" t="s">
        <v>84</v>
      </c>
      <c r="BT46" s="64" t="s">
        <v>85</v>
      </c>
      <c r="BU46" s="45"/>
      <c r="BV46" s="64" t="s">
        <v>45</v>
      </c>
      <c r="BW46" s="64" t="s">
        <v>46</v>
      </c>
      <c r="BX46" s="64" t="s">
        <v>81</v>
      </c>
      <c r="BY46" s="64" t="s">
        <v>82</v>
      </c>
      <c r="BZ46" s="64" t="s">
        <v>83</v>
      </c>
      <c r="CA46" s="64" t="s">
        <v>84</v>
      </c>
      <c r="CB46" s="64" t="s">
        <v>85</v>
      </c>
      <c r="CC46" s="64" t="s">
        <v>86</v>
      </c>
      <c r="CD46" s="45"/>
      <c r="CE46" s="64" t="s">
        <v>46</v>
      </c>
      <c r="CF46" s="64" t="s">
        <v>81</v>
      </c>
      <c r="CG46" s="64" t="s">
        <v>82</v>
      </c>
      <c r="CH46" s="64" t="s">
        <v>83</v>
      </c>
      <c r="CI46" s="64" t="s">
        <v>84</v>
      </c>
      <c r="CJ46" s="64" t="s">
        <v>85</v>
      </c>
      <c r="CK46" s="64" t="s">
        <v>86</v>
      </c>
      <c r="CL46" s="64" t="s">
        <v>87</v>
      </c>
    </row>
    <row r="47" spans="1:90" ht="13.7" customHeight="1">
      <c r="A47" s="50" t="str">
        <f t="shared" ref="A47:A58" si="20">A34</f>
        <v>Jan</v>
      </c>
      <c r="B47" s="41">
        <f t="shared" ref="B47:B58" si="21">ROUND(B34*B8,0)</f>
        <v>-168</v>
      </c>
      <c r="C47" s="41">
        <f t="shared" ref="C47:C58" si="22">ROUND(C34*B8,0)</f>
        <v>-68</v>
      </c>
      <c r="D47" s="41">
        <f>ROUND(D34*B8,0)</f>
        <v>0</v>
      </c>
      <c r="E47" s="41">
        <f t="shared" ref="E47:E58" si="23">ROUND(E34*B8,0)</f>
        <v>0</v>
      </c>
      <c r="F47" s="41">
        <f t="shared" ref="F47:F58" si="24">ROUND(F34*B8,0)</f>
        <v>0</v>
      </c>
      <c r="G47" s="41">
        <f t="shared" ref="G47:G58" si="25">ROUND(G34*B8,0)</f>
        <v>0</v>
      </c>
      <c r="H47" s="41">
        <f t="shared" ref="H47:H58" si="26">ROUND(H34*B8,0)</f>
        <v>0</v>
      </c>
      <c r="I47" s="41">
        <f t="shared" ref="I47:I58" si="27">ROUND(I34*B8,0)</f>
        <v>0</v>
      </c>
      <c r="J47" s="68" t="str">
        <f t="shared" ref="J47:J58" si="28">J34</f>
        <v>Jan</v>
      </c>
      <c r="K47" s="41">
        <f t="shared" ref="K47:K58" si="29">ROUND(K34*K8,0)</f>
        <v>-168</v>
      </c>
      <c r="L47" s="69">
        <f t="shared" ref="L47:L58" si="30">ROUND(L34*K8,0)</f>
        <v>-68</v>
      </c>
      <c r="M47" s="69">
        <f>ROUND(M34*K8,0)</f>
        <v>0</v>
      </c>
      <c r="N47" s="69">
        <f t="shared" ref="N47:N58" si="31">ROUND(N34*K8,0)</f>
        <v>0</v>
      </c>
      <c r="O47" s="69">
        <f t="shared" ref="O47:O58" si="32">ROUND(O34*K8,0)</f>
        <v>0</v>
      </c>
      <c r="P47" s="69">
        <f t="shared" ref="P47:P58" si="33">ROUND(P34*K8,0)</f>
        <v>0</v>
      </c>
      <c r="Q47" s="69">
        <f t="shared" ref="Q47:Q58" si="34">ROUND(Q34*K8,0)</f>
        <v>0</v>
      </c>
      <c r="R47" s="69">
        <f t="shared" ref="R47:R58" si="35">ROUND(R34*K8,0)</f>
        <v>0</v>
      </c>
      <c r="S47" s="50" t="str">
        <f t="shared" ref="S47:S58" si="36">S34</f>
        <v>Jan</v>
      </c>
      <c r="T47" s="69">
        <f t="shared" ref="T47:T58" si="37">ROUND(T34*T8,0)</f>
        <v>-168</v>
      </c>
      <c r="U47" s="69">
        <f t="shared" ref="U47:U58" si="38">ROUND(U34*T8,0)</f>
        <v>-68</v>
      </c>
      <c r="V47" s="69">
        <f>ROUND(V34*T8,0)</f>
        <v>0</v>
      </c>
      <c r="W47" s="69">
        <f t="shared" ref="W47:W58" si="39">ROUND(W34*T8,0)</f>
        <v>0</v>
      </c>
      <c r="X47" s="69">
        <f t="shared" ref="X47:X58" si="40">ROUND(X34*T8,0)</f>
        <v>0</v>
      </c>
      <c r="Y47" s="69">
        <f t="shared" ref="Y47:Y58" si="41">ROUND(Y34*T8,0)</f>
        <v>0</v>
      </c>
      <c r="Z47" s="69">
        <f t="shared" ref="Z47:Z58" si="42">ROUND(Z34*T8,0)</f>
        <v>0</v>
      </c>
      <c r="AA47" s="69">
        <f t="shared" ref="AA47:AA58" si="43">ROUND(AA34*T8,0)</f>
        <v>0</v>
      </c>
      <c r="AB47" s="50" t="str">
        <f t="shared" ref="AB47:AB58" si="44">AB34</f>
        <v>Jan</v>
      </c>
      <c r="AC47" s="69">
        <f t="shared" ref="AC47:AC58" si="45">ROUND(AC34*AC8,0)</f>
        <v>-168</v>
      </c>
      <c r="AD47" s="69">
        <f t="shared" ref="AD47:AD58" si="46">ROUND(AD34*AC8,0)</f>
        <v>-68</v>
      </c>
      <c r="AE47" s="69">
        <f>ROUND(AE34*AC8,0)</f>
        <v>0</v>
      </c>
      <c r="AF47" s="69">
        <f t="shared" ref="AF47:AF58" si="47">ROUND(AF34*AC8,0)</f>
        <v>0</v>
      </c>
      <c r="AG47" s="69">
        <f t="shared" ref="AG47:AG58" si="48">ROUND(AG34*AC8,0)</f>
        <v>0</v>
      </c>
      <c r="AH47" s="69">
        <f t="shared" ref="AH47:AH58" si="49">ROUND(AH34*AC8,0)</f>
        <v>0</v>
      </c>
      <c r="AI47" s="69">
        <f t="shared" ref="AI47:AI58" si="50">ROUND(AI34*AC8,0)</f>
        <v>0</v>
      </c>
      <c r="AJ47" s="69">
        <f t="shared" ref="AJ47:AJ58" si="51">ROUND(AJ34*AC8,0)</f>
        <v>0</v>
      </c>
      <c r="AK47" s="50" t="str">
        <f t="shared" ref="AK47:AK58" si="52">AK34</f>
        <v>Jan</v>
      </c>
      <c r="AL47" s="69">
        <f t="shared" ref="AL47:AL58" si="53">ROUND(AL34*AL8,0)</f>
        <v>-168</v>
      </c>
      <c r="AM47" s="69">
        <f t="shared" ref="AM47:AM58" si="54">ROUND(AM34*AL8,0)</f>
        <v>-68</v>
      </c>
      <c r="AN47" s="69">
        <f>ROUND(AN34*AL8,0)</f>
        <v>0</v>
      </c>
      <c r="AO47" s="69">
        <f t="shared" ref="AO47:AO58" si="55">ROUND(AO34*AL8,0)</f>
        <v>0</v>
      </c>
      <c r="AP47" s="69">
        <f t="shared" ref="AP47:AP58" si="56">ROUND(AP34*AL8,0)</f>
        <v>0</v>
      </c>
      <c r="AQ47" s="69">
        <f t="shared" ref="AQ47:AQ58" si="57">ROUND(AQ34*AL8,0)</f>
        <v>0</v>
      </c>
      <c r="AR47" s="69">
        <f t="shared" ref="AR47:AR58" si="58">ROUND(AR34*AL8,0)</f>
        <v>0</v>
      </c>
      <c r="AS47" s="69">
        <f t="shared" ref="AS47:AS58" si="59">ROUND(AS34*AL8,0)</f>
        <v>0</v>
      </c>
      <c r="AT47" s="50" t="str">
        <f t="shared" ref="AT47:AT58" si="60">AT34</f>
        <v>Jan</v>
      </c>
      <c r="AU47" s="69">
        <f t="shared" ref="AU47:AU58" si="61">ROUND(AU34*AU8,0)</f>
        <v>-168</v>
      </c>
      <c r="AV47" s="69">
        <f t="shared" ref="AV47:AV58" si="62">ROUND(AV34*AU8,0)</f>
        <v>-68</v>
      </c>
      <c r="AW47" s="69">
        <f>ROUND(AW34*AU8,0)</f>
        <v>0</v>
      </c>
      <c r="AX47" s="69">
        <f t="shared" ref="AX47:AX58" si="63">ROUND(AX34*AU8,0)</f>
        <v>0</v>
      </c>
      <c r="AY47" s="69">
        <f t="shared" ref="AY47:AY58" si="64">ROUND(AY34*AU8,0)</f>
        <v>0</v>
      </c>
      <c r="AZ47" s="69">
        <f t="shared" ref="AZ47:AZ58" si="65">ROUND(AZ34*AU8,0)</f>
        <v>0</v>
      </c>
      <c r="BA47" s="69">
        <f t="shared" ref="BA47:BA58" si="66">ROUND(BA34*AU8,0)</f>
        <v>0</v>
      </c>
      <c r="BB47" s="69">
        <f t="shared" ref="BB47:BB58" si="67">ROUND(BB34*AU8,0)</f>
        <v>0</v>
      </c>
      <c r="BC47" s="50" t="str">
        <f t="shared" ref="BC47:BC58" si="68">BC34</f>
        <v>Jan</v>
      </c>
      <c r="BD47" s="69">
        <f t="shared" ref="BD47:BD58" si="69">ROUND(BD34*BD8,0)</f>
        <v>-168</v>
      </c>
      <c r="BE47" s="69">
        <f t="shared" ref="BE47:BE58" si="70">ROUND(BE34*BD8,0)</f>
        <v>-68</v>
      </c>
      <c r="BF47" s="69">
        <f>ROUND(BF34*BD8,0)</f>
        <v>0</v>
      </c>
      <c r="BG47" s="69">
        <f t="shared" ref="BG47:BG58" si="71">ROUND(BG34*BD8,0)</f>
        <v>0</v>
      </c>
      <c r="BH47" s="69">
        <f t="shared" ref="BH47:BH58" si="72">ROUND(BH34*BD8,0)</f>
        <v>0</v>
      </c>
      <c r="BI47" s="69">
        <f t="shared" ref="BI47:BI58" si="73">ROUND(BI34*BD8,0)</f>
        <v>0</v>
      </c>
      <c r="BJ47" s="69">
        <f t="shared" ref="BJ47:BJ58" si="74">ROUND(BJ34*BD8,0)</f>
        <v>0</v>
      </c>
      <c r="BK47" s="69">
        <f t="shared" ref="BK47:BK58" si="75">ROUND(BK34*BD8,0)</f>
        <v>0</v>
      </c>
      <c r="BL47" s="50" t="str">
        <f t="shared" ref="BL47:BL58" si="76">BL34</f>
        <v>Jan</v>
      </c>
      <c r="BM47" s="69">
        <f t="shared" ref="BM47:BM58" si="77">ROUND(BM34*BM8,0)</f>
        <v>-168</v>
      </c>
      <c r="BN47" s="69">
        <f t="shared" ref="BN47:BN58" si="78">ROUND(BN34*BM8,0)</f>
        <v>-68</v>
      </c>
      <c r="BO47" s="69">
        <f>ROUND(BO34*BM8,0)</f>
        <v>0</v>
      </c>
      <c r="BP47" s="69">
        <f t="shared" ref="BP47:BP58" si="79">ROUND(BP34*BM8,0)</f>
        <v>0</v>
      </c>
      <c r="BQ47" s="69">
        <f t="shared" ref="BQ47:BQ58" si="80">ROUND(BQ34*BM8,0)</f>
        <v>0</v>
      </c>
      <c r="BR47" s="69">
        <f t="shared" ref="BR47:BR58" si="81">ROUND(BR34*BM8,0)</f>
        <v>0</v>
      </c>
      <c r="BS47" s="69">
        <f t="shared" ref="BS47:BS58" si="82">ROUND(BS34*BM8,0)</f>
        <v>0</v>
      </c>
      <c r="BT47" s="69">
        <f t="shared" ref="BT47:BT58" si="83">ROUND(BT34*BM8,0)</f>
        <v>0</v>
      </c>
      <c r="BU47" s="50" t="str">
        <f t="shared" ref="BU47:BU58" si="84">BU34</f>
        <v>Jan</v>
      </c>
      <c r="BV47" s="69">
        <f t="shared" ref="BV47:BV58" si="85">ROUND(BV34*BV8,0)</f>
        <v>-168</v>
      </c>
      <c r="BW47" s="69">
        <f t="shared" ref="BW47:BW58" si="86">ROUND(BW34*BV8,0)</f>
        <v>-68</v>
      </c>
      <c r="BX47" s="69">
        <f>ROUND(BX34*BV8,0)</f>
        <v>0</v>
      </c>
      <c r="BY47" s="69">
        <f t="shared" ref="BY47:BY58" si="87">ROUND(BY34*BV8,0)</f>
        <v>0</v>
      </c>
      <c r="BZ47" s="69">
        <f t="shared" ref="BZ47:BZ58" si="88">ROUND(BZ34*BV8,0)</f>
        <v>0</v>
      </c>
      <c r="CA47" s="69">
        <f t="shared" ref="CA47:CA58" si="89">ROUND(CA34*BV8,0)</f>
        <v>0</v>
      </c>
      <c r="CB47" s="69">
        <f t="shared" ref="CB47:CB58" si="90">ROUND(CB34*BV8,0)</f>
        <v>0</v>
      </c>
      <c r="CC47" s="69">
        <f t="shared" ref="CC47:CC58" si="91">ROUND(CC34*BV8,0)</f>
        <v>0</v>
      </c>
      <c r="CD47" s="50" t="str">
        <f t="shared" ref="CD47:CD58" si="92">CD34</f>
        <v>Jan</v>
      </c>
      <c r="CE47" s="69">
        <f t="shared" ref="CE47:CE58" si="93">ROUND(CE34*CE8,0)</f>
        <v>-168</v>
      </c>
      <c r="CF47" s="69">
        <f t="shared" ref="CF47:CF58" si="94">ROUND(CF34*CE8,0)</f>
        <v>-68</v>
      </c>
      <c r="CG47" s="69">
        <f>ROUND(CG34*CE8,0)</f>
        <v>0</v>
      </c>
      <c r="CH47" s="69">
        <f t="shared" ref="CH47:CH58" si="95">ROUND(CH34*CE8,0)</f>
        <v>0</v>
      </c>
      <c r="CI47" s="69">
        <f t="shared" ref="CI47:CI58" si="96">ROUND(CI34*CE8,0)</f>
        <v>0</v>
      </c>
      <c r="CJ47" s="69">
        <f t="shared" ref="CJ47:CJ58" si="97">ROUND(CJ34*CE8,0)</f>
        <v>0</v>
      </c>
      <c r="CK47" s="69">
        <f t="shared" ref="CK47:CK58" si="98">ROUND(CK34*CE8,0)</f>
        <v>0</v>
      </c>
      <c r="CL47" s="69">
        <f t="shared" ref="CL47:CL58" si="99">ROUND(CL34*CE8,0)</f>
        <v>0</v>
      </c>
    </row>
    <row r="48" spans="1:90" ht="13.7" customHeight="1">
      <c r="A48" s="50" t="str">
        <f t="shared" si="20"/>
        <v>Feb</v>
      </c>
      <c r="B48" s="41">
        <f t="shared" si="21"/>
        <v>-177</v>
      </c>
      <c r="C48" s="41">
        <f t="shared" si="22"/>
        <v>-75</v>
      </c>
      <c r="D48" s="41">
        <f t="shared" ref="D48:D58" si="100">ROUND(D35*B$8,0)</f>
        <v>-4</v>
      </c>
      <c r="E48" s="41">
        <f t="shared" si="23"/>
        <v>0</v>
      </c>
      <c r="F48" s="41">
        <f t="shared" si="24"/>
        <v>0</v>
      </c>
      <c r="G48" s="41">
        <f t="shared" si="25"/>
        <v>0</v>
      </c>
      <c r="H48" s="41">
        <f t="shared" si="26"/>
        <v>0</v>
      </c>
      <c r="I48" s="41">
        <f t="shared" si="27"/>
        <v>0</v>
      </c>
      <c r="J48" s="68" t="str">
        <f t="shared" si="28"/>
        <v>Feb</v>
      </c>
      <c r="K48" s="41">
        <f t="shared" si="29"/>
        <v>-177</v>
      </c>
      <c r="L48" s="69">
        <f t="shared" si="30"/>
        <v>-75</v>
      </c>
      <c r="M48" s="69">
        <f t="shared" ref="M48:M58" si="101">ROUND(M35*K$8,0)</f>
        <v>-4</v>
      </c>
      <c r="N48" s="69">
        <f t="shared" si="31"/>
        <v>0</v>
      </c>
      <c r="O48" s="69">
        <f t="shared" si="32"/>
        <v>0</v>
      </c>
      <c r="P48" s="69">
        <f t="shared" si="33"/>
        <v>0</v>
      </c>
      <c r="Q48" s="69">
        <f t="shared" si="34"/>
        <v>0</v>
      </c>
      <c r="R48" s="69">
        <f t="shared" si="35"/>
        <v>0</v>
      </c>
      <c r="S48" s="50" t="str">
        <f t="shared" si="36"/>
        <v>Feb</v>
      </c>
      <c r="T48" s="69">
        <f t="shared" si="37"/>
        <v>-177</v>
      </c>
      <c r="U48" s="69">
        <f t="shared" si="38"/>
        <v>-75</v>
      </c>
      <c r="V48" s="69">
        <f t="shared" ref="V48:V58" si="102">ROUND(V35*T$8,0)</f>
        <v>-4</v>
      </c>
      <c r="W48" s="69">
        <f t="shared" si="39"/>
        <v>0</v>
      </c>
      <c r="X48" s="69">
        <f t="shared" si="40"/>
        <v>0</v>
      </c>
      <c r="Y48" s="69">
        <f t="shared" si="41"/>
        <v>0</v>
      </c>
      <c r="Z48" s="69">
        <f t="shared" si="42"/>
        <v>0</v>
      </c>
      <c r="AA48" s="69">
        <f t="shared" si="43"/>
        <v>0</v>
      </c>
      <c r="AB48" s="50" t="str">
        <f t="shared" si="44"/>
        <v>Feb</v>
      </c>
      <c r="AC48" s="69">
        <f t="shared" si="45"/>
        <v>-177</v>
      </c>
      <c r="AD48" s="69">
        <f t="shared" si="46"/>
        <v>-75</v>
      </c>
      <c r="AE48" s="69">
        <f t="shared" ref="AE48:AE58" si="103">ROUND(AE35*AC$8,0)</f>
        <v>-4</v>
      </c>
      <c r="AF48" s="69">
        <f t="shared" si="47"/>
        <v>0</v>
      </c>
      <c r="AG48" s="69">
        <f t="shared" si="48"/>
        <v>0</v>
      </c>
      <c r="AH48" s="69">
        <f t="shared" si="49"/>
        <v>0</v>
      </c>
      <c r="AI48" s="69">
        <f t="shared" si="50"/>
        <v>0</v>
      </c>
      <c r="AJ48" s="69">
        <f t="shared" si="51"/>
        <v>0</v>
      </c>
      <c r="AK48" s="50" t="str">
        <f t="shared" si="52"/>
        <v>Feb</v>
      </c>
      <c r="AL48" s="69">
        <f t="shared" si="53"/>
        <v>-177</v>
      </c>
      <c r="AM48" s="69">
        <f t="shared" si="54"/>
        <v>-75</v>
      </c>
      <c r="AN48" s="69">
        <f t="shared" ref="AN48:AN58" si="104">ROUND(AN35*AL$8,0)</f>
        <v>-4</v>
      </c>
      <c r="AO48" s="69">
        <f t="shared" si="55"/>
        <v>0</v>
      </c>
      <c r="AP48" s="69">
        <f t="shared" si="56"/>
        <v>0</v>
      </c>
      <c r="AQ48" s="69">
        <f t="shared" si="57"/>
        <v>0</v>
      </c>
      <c r="AR48" s="69">
        <f t="shared" si="58"/>
        <v>0</v>
      </c>
      <c r="AS48" s="69">
        <f t="shared" si="59"/>
        <v>0</v>
      </c>
      <c r="AT48" s="50" t="str">
        <f t="shared" si="60"/>
        <v>Feb</v>
      </c>
      <c r="AU48" s="69">
        <f t="shared" si="61"/>
        <v>-177</v>
      </c>
      <c r="AV48" s="69">
        <f t="shared" si="62"/>
        <v>-75</v>
      </c>
      <c r="AW48" s="69">
        <f t="shared" ref="AW48:AW58" si="105">ROUND(AW35*AU$8,0)</f>
        <v>-4</v>
      </c>
      <c r="AX48" s="69">
        <f t="shared" si="63"/>
        <v>0</v>
      </c>
      <c r="AY48" s="69">
        <f t="shared" si="64"/>
        <v>0</v>
      </c>
      <c r="AZ48" s="69">
        <f t="shared" si="65"/>
        <v>0</v>
      </c>
      <c r="BA48" s="69">
        <f t="shared" si="66"/>
        <v>0</v>
      </c>
      <c r="BB48" s="69">
        <f t="shared" si="67"/>
        <v>0</v>
      </c>
      <c r="BC48" s="50" t="str">
        <f t="shared" si="68"/>
        <v>Feb</v>
      </c>
      <c r="BD48" s="69">
        <f t="shared" si="69"/>
        <v>-177</v>
      </c>
      <c r="BE48" s="69">
        <f t="shared" si="70"/>
        <v>-75</v>
      </c>
      <c r="BF48" s="69">
        <f t="shared" ref="BF48:BF58" si="106">ROUND(BF35*BD$8,0)</f>
        <v>-4</v>
      </c>
      <c r="BG48" s="69">
        <f t="shared" si="71"/>
        <v>0</v>
      </c>
      <c r="BH48" s="69">
        <f t="shared" si="72"/>
        <v>0</v>
      </c>
      <c r="BI48" s="69">
        <f t="shared" si="73"/>
        <v>0</v>
      </c>
      <c r="BJ48" s="69">
        <f t="shared" si="74"/>
        <v>0</v>
      </c>
      <c r="BK48" s="69">
        <f t="shared" si="75"/>
        <v>0</v>
      </c>
      <c r="BL48" s="50" t="str">
        <f t="shared" si="76"/>
        <v>Feb</v>
      </c>
      <c r="BM48" s="69">
        <f t="shared" si="77"/>
        <v>-177</v>
      </c>
      <c r="BN48" s="69">
        <f t="shared" si="78"/>
        <v>-75</v>
      </c>
      <c r="BO48" s="69">
        <f t="shared" ref="BO48:BO58" si="107">ROUND(BO35*BM$8,0)</f>
        <v>-4</v>
      </c>
      <c r="BP48" s="69">
        <f t="shared" si="79"/>
        <v>0</v>
      </c>
      <c r="BQ48" s="69">
        <f t="shared" si="80"/>
        <v>0</v>
      </c>
      <c r="BR48" s="69">
        <f t="shared" si="81"/>
        <v>0</v>
      </c>
      <c r="BS48" s="69">
        <f t="shared" si="82"/>
        <v>0</v>
      </c>
      <c r="BT48" s="69">
        <f t="shared" si="83"/>
        <v>0</v>
      </c>
      <c r="BU48" s="50" t="str">
        <f t="shared" si="84"/>
        <v>Feb</v>
      </c>
      <c r="BV48" s="69">
        <f t="shared" si="85"/>
        <v>-177</v>
      </c>
      <c r="BW48" s="69">
        <f t="shared" si="86"/>
        <v>-75</v>
      </c>
      <c r="BX48" s="69">
        <f t="shared" ref="BX48:BX58" si="108">ROUND(BX35*BV$8,0)</f>
        <v>-4</v>
      </c>
      <c r="BY48" s="69">
        <f t="shared" si="87"/>
        <v>0</v>
      </c>
      <c r="BZ48" s="69">
        <f t="shared" si="88"/>
        <v>0</v>
      </c>
      <c r="CA48" s="69">
        <f t="shared" si="89"/>
        <v>0</v>
      </c>
      <c r="CB48" s="69">
        <f t="shared" si="90"/>
        <v>0</v>
      </c>
      <c r="CC48" s="69">
        <f t="shared" si="91"/>
        <v>0</v>
      </c>
      <c r="CD48" s="50" t="str">
        <f t="shared" si="92"/>
        <v>Feb</v>
      </c>
      <c r="CE48" s="69">
        <f t="shared" si="93"/>
        <v>-177</v>
      </c>
      <c r="CF48" s="69">
        <f t="shared" si="94"/>
        <v>-75</v>
      </c>
      <c r="CG48" s="69">
        <f t="shared" ref="CG48:CG58" si="109">ROUND(CG35*CE$8,0)</f>
        <v>-4</v>
      </c>
      <c r="CH48" s="69">
        <f t="shared" si="95"/>
        <v>0</v>
      </c>
      <c r="CI48" s="69">
        <f t="shared" si="96"/>
        <v>0</v>
      </c>
      <c r="CJ48" s="69">
        <f t="shared" si="97"/>
        <v>0</v>
      </c>
      <c r="CK48" s="69">
        <f t="shared" si="98"/>
        <v>0</v>
      </c>
      <c r="CL48" s="69">
        <f t="shared" si="99"/>
        <v>0</v>
      </c>
    </row>
    <row r="49" spans="1:90" ht="13.7" customHeight="1">
      <c r="A49" s="50" t="str">
        <f t="shared" si="20"/>
        <v>Mar</v>
      </c>
      <c r="B49" s="41">
        <f t="shared" si="21"/>
        <v>-187</v>
      </c>
      <c r="C49" s="41">
        <f t="shared" si="22"/>
        <v>-82</v>
      </c>
      <c r="D49" s="41">
        <f t="shared" si="100"/>
        <v>-9</v>
      </c>
      <c r="E49" s="41">
        <f t="shared" si="23"/>
        <v>0</v>
      </c>
      <c r="F49" s="41">
        <f t="shared" si="24"/>
        <v>0</v>
      </c>
      <c r="G49" s="41">
        <f t="shared" si="25"/>
        <v>0</v>
      </c>
      <c r="H49" s="41">
        <f t="shared" si="26"/>
        <v>0</v>
      </c>
      <c r="I49" s="41">
        <f t="shared" si="27"/>
        <v>0</v>
      </c>
      <c r="J49" s="68" t="str">
        <f t="shared" si="28"/>
        <v>Mar</v>
      </c>
      <c r="K49" s="41">
        <f t="shared" si="29"/>
        <v>-187</v>
      </c>
      <c r="L49" s="69">
        <f t="shared" si="30"/>
        <v>-82</v>
      </c>
      <c r="M49" s="69">
        <f t="shared" si="101"/>
        <v>-9</v>
      </c>
      <c r="N49" s="69">
        <f t="shared" si="31"/>
        <v>0</v>
      </c>
      <c r="O49" s="69">
        <f t="shared" si="32"/>
        <v>0</v>
      </c>
      <c r="P49" s="69">
        <f t="shared" si="33"/>
        <v>0</v>
      </c>
      <c r="Q49" s="69">
        <f t="shared" si="34"/>
        <v>0</v>
      </c>
      <c r="R49" s="69">
        <f t="shared" si="35"/>
        <v>0</v>
      </c>
      <c r="S49" s="50" t="str">
        <f t="shared" si="36"/>
        <v>Mar</v>
      </c>
      <c r="T49" s="69">
        <f t="shared" si="37"/>
        <v>-187</v>
      </c>
      <c r="U49" s="69">
        <f t="shared" si="38"/>
        <v>-82</v>
      </c>
      <c r="V49" s="69">
        <f t="shared" si="102"/>
        <v>-9</v>
      </c>
      <c r="W49" s="69">
        <f t="shared" si="39"/>
        <v>0</v>
      </c>
      <c r="X49" s="69">
        <f t="shared" si="40"/>
        <v>0</v>
      </c>
      <c r="Y49" s="69">
        <f t="shared" si="41"/>
        <v>0</v>
      </c>
      <c r="Z49" s="69">
        <f t="shared" si="42"/>
        <v>0</v>
      </c>
      <c r="AA49" s="69">
        <f t="shared" si="43"/>
        <v>0</v>
      </c>
      <c r="AB49" s="50" t="str">
        <f t="shared" si="44"/>
        <v>Mar</v>
      </c>
      <c r="AC49" s="69">
        <f t="shared" si="45"/>
        <v>-187</v>
      </c>
      <c r="AD49" s="69">
        <f t="shared" si="46"/>
        <v>-82</v>
      </c>
      <c r="AE49" s="69">
        <f t="shared" si="103"/>
        <v>-9</v>
      </c>
      <c r="AF49" s="69">
        <f t="shared" si="47"/>
        <v>0</v>
      </c>
      <c r="AG49" s="69">
        <f t="shared" si="48"/>
        <v>0</v>
      </c>
      <c r="AH49" s="69">
        <f t="shared" si="49"/>
        <v>0</v>
      </c>
      <c r="AI49" s="69">
        <f t="shared" si="50"/>
        <v>0</v>
      </c>
      <c r="AJ49" s="69">
        <f t="shared" si="51"/>
        <v>0</v>
      </c>
      <c r="AK49" s="50" t="str">
        <f t="shared" si="52"/>
        <v>Mar</v>
      </c>
      <c r="AL49" s="69">
        <f t="shared" si="53"/>
        <v>-187</v>
      </c>
      <c r="AM49" s="69">
        <f t="shared" si="54"/>
        <v>-82</v>
      </c>
      <c r="AN49" s="69">
        <f t="shared" si="104"/>
        <v>-9</v>
      </c>
      <c r="AO49" s="69">
        <f t="shared" si="55"/>
        <v>0</v>
      </c>
      <c r="AP49" s="69">
        <f t="shared" si="56"/>
        <v>0</v>
      </c>
      <c r="AQ49" s="69">
        <f t="shared" si="57"/>
        <v>0</v>
      </c>
      <c r="AR49" s="69">
        <f t="shared" si="58"/>
        <v>0</v>
      </c>
      <c r="AS49" s="69">
        <f t="shared" si="59"/>
        <v>0</v>
      </c>
      <c r="AT49" s="50" t="str">
        <f t="shared" si="60"/>
        <v>Mar</v>
      </c>
      <c r="AU49" s="69">
        <f t="shared" si="61"/>
        <v>-187</v>
      </c>
      <c r="AV49" s="69">
        <f t="shared" si="62"/>
        <v>-82</v>
      </c>
      <c r="AW49" s="69">
        <f t="shared" si="105"/>
        <v>-9</v>
      </c>
      <c r="AX49" s="69">
        <f t="shared" si="63"/>
        <v>0</v>
      </c>
      <c r="AY49" s="69">
        <f t="shared" si="64"/>
        <v>0</v>
      </c>
      <c r="AZ49" s="69">
        <f t="shared" si="65"/>
        <v>0</v>
      </c>
      <c r="BA49" s="69">
        <f t="shared" si="66"/>
        <v>0</v>
      </c>
      <c r="BB49" s="69">
        <f t="shared" si="67"/>
        <v>0</v>
      </c>
      <c r="BC49" s="50" t="str">
        <f t="shared" si="68"/>
        <v>Mar</v>
      </c>
      <c r="BD49" s="69">
        <f t="shared" si="69"/>
        <v>-187</v>
      </c>
      <c r="BE49" s="69">
        <f t="shared" si="70"/>
        <v>-82</v>
      </c>
      <c r="BF49" s="69">
        <f t="shared" si="106"/>
        <v>-9</v>
      </c>
      <c r="BG49" s="69">
        <f t="shared" si="71"/>
        <v>0</v>
      </c>
      <c r="BH49" s="69">
        <f t="shared" si="72"/>
        <v>0</v>
      </c>
      <c r="BI49" s="69">
        <f t="shared" si="73"/>
        <v>0</v>
      </c>
      <c r="BJ49" s="69">
        <f t="shared" si="74"/>
        <v>0</v>
      </c>
      <c r="BK49" s="69">
        <f t="shared" si="75"/>
        <v>0</v>
      </c>
      <c r="BL49" s="50" t="str">
        <f t="shared" si="76"/>
        <v>Mar</v>
      </c>
      <c r="BM49" s="69">
        <f t="shared" si="77"/>
        <v>-187</v>
      </c>
      <c r="BN49" s="69">
        <f t="shared" si="78"/>
        <v>-82</v>
      </c>
      <c r="BO49" s="69">
        <f t="shared" si="107"/>
        <v>-9</v>
      </c>
      <c r="BP49" s="69">
        <f t="shared" si="79"/>
        <v>0</v>
      </c>
      <c r="BQ49" s="69">
        <f t="shared" si="80"/>
        <v>0</v>
      </c>
      <c r="BR49" s="69">
        <f t="shared" si="81"/>
        <v>0</v>
      </c>
      <c r="BS49" s="69">
        <f t="shared" si="82"/>
        <v>0</v>
      </c>
      <c r="BT49" s="69">
        <f t="shared" si="83"/>
        <v>0</v>
      </c>
      <c r="BU49" s="50" t="str">
        <f t="shared" si="84"/>
        <v>Mar</v>
      </c>
      <c r="BV49" s="69">
        <f t="shared" si="85"/>
        <v>-187</v>
      </c>
      <c r="BW49" s="69">
        <f t="shared" si="86"/>
        <v>-82</v>
      </c>
      <c r="BX49" s="69">
        <f t="shared" si="108"/>
        <v>-9</v>
      </c>
      <c r="BY49" s="69">
        <f t="shared" si="87"/>
        <v>0</v>
      </c>
      <c r="BZ49" s="69">
        <f t="shared" si="88"/>
        <v>0</v>
      </c>
      <c r="CA49" s="69">
        <f t="shared" si="89"/>
        <v>0</v>
      </c>
      <c r="CB49" s="69">
        <f t="shared" si="90"/>
        <v>0</v>
      </c>
      <c r="CC49" s="69">
        <f t="shared" si="91"/>
        <v>0</v>
      </c>
      <c r="CD49" s="50" t="str">
        <f t="shared" si="92"/>
        <v>Mar</v>
      </c>
      <c r="CE49" s="69">
        <f t="shared" si="93"/>
        <v>-187</v>
      </c>
      <c r="CF49" s="69">
        <f t="shared" si="94"/>
        <v>-82</v>
      </c>
      <c r="CG49" s="69">
        <f t="shared" si="109"/>
        <v>-9</v>
      </c>
      <c r="CH49" s="69">
        <f t="shared" si="95"/>
        <v>0</v>
      </c>
      <c r="CI49" s="69">
        <f t="shared" si="96"/>
        <v>0</v>
      </c>
      <c r="CJ49" s="69">
        <f t="shared" si="97"/>
        <v>0</v>
      </c>
      <c r="CK49" s="69">
        <f t="shared" si="98"/>
        <v>0</v>
      </c>
      <c r="CL49" s="69">
        <f t="shared" si="99"/>
        <v>0</v>
      </c>
    </row>
    <row r="50" spans="1:90" ht="13.7" customHeight="1">
      <c r="A50" s="50" t="str">
        <f t="shared" si="20"/>
        <v>Apr</v>
      </c>
      <c r="B50" s="41">
        <f t="shared" si="21"/>
        <v>-198</v>
      </c>
      <c r="C50" s="41">
        <f t="shared" si="22"/>
        <v>-90</v>
      </c>
      <c r="D50" s="41">
        <f t="shared" si="100"/>
        <v>-14</v>
      </c>
      <c r="E50" s="41">
        <f t="shared" si="23"/>
        <v>0</v>
      </c>
      <c r="F50" s="41">
        <f t="shared" si="24"/>
        <v>0</v>
      </c>
      <c r="G50" s="41">
        <f t="shared" si="25"/>
        <v>0</v>
      </c>
      <c r="H50" s="41">
        <f t="shared" si="26"/>
        <v>0</v>
      </c>
      <c r="I50" s="41">
        <f t="shared" si="27"/>
        <v>0</v>
      </c>
      <c r="J50" s="68" t="str">
        <f t="shared" si="28"/>
        <v>Apr</v>
      </c>
      <c r="K50" s="41">
        <f t="shared" si="29"/>
        <v>-198</v>
      </c>
      <c r="L50" s="69">
        <f t="shared" si="30"/>
        <v>-90</v>
      </c>
      <c r="M50" s="69">
        <f t="shared" si="101"/>
        <v>-14</v>
      </c>
      <c r="N50" s="69">
        <f t="shared" si="31"/>
        <v>0</v>
      </c>
      <c r="O50" s="69">
        <f t="shared" si="32"/>
        <v>0</v>
      </c>
      <c r="P50" s="69">
        <f t="shared" si="33"/>
        <v>0</v>
      </c>
      <c r="Q50" s="69">
        <f t="shared" si="34"/>
        <v>0</v>
      </c>
      <c r="R50" s="69">
        <f t="shared" si="35"/>
        <v>0</v>
      </c>
      <c r="S50" s="50" t="str">
        <f t="shared" si="36"/>
        <v>Apr</v>
      </c>
      <c r="T50" s="69">
        <f t="shared" si="37"/>
        <v>-198</v>
      </c>
      <c r="U50" s="69">
        <f t="shared" si="38"/>
        <v>-90</v>
      </c>
      <c r="V50" s="69">
        <f t="shared" si="102"/>
        <v>-14</v>
      </c>
      <c r="W50" s="69">
        <f t="shared" si="39"/>
        <v>0</v>
      </c>
      <c r="X50" s="69">
        <f t="shared" si="40"/>
        <v>0</v>
      </c>
      <c r="Y50" s="69">
        <f t="shared" si="41"/>
        <v>0</v>
      </c>
      <c r="Z50" s="69">
        <f t="shared" si="42"/>
        <v>0</v>
      </c>
      <c r="AA50" s="69">
        <f t="shared" si="43"/>
        <v>0</v>
      </c>
      <c r="AB50" s="50" t="str">
        <f t="shared" si="44"/>
        <v>Apr</v>
      </c>
      <c r="AC50" s="69">
        <f t="shared" si="45"/>
        <v>-198</v>
      </c>
      <c r="AD50" s="69">
        <f t="shared" si="46"/>
        <v>-90</v>
      </c>
      <c r="AE50" s="69">
        <f t="shared" si="103"/>
        <v>-14</v>
      </c>
      <c r="AF50" s="69">
        <f t="shared" si="47"/>
        <v>0</v>
      </c>
      <c r="AG50" s="69">
        <f t="shared" si="48"/>
        <v>0</v>
      </c>
      <c r="AH50" s="69">
        <f t="shared" si="49"/>
        <v>0</v>
      </c>
      <c r="AI50" s="69">
        <f t="shared" si="50"/>
        <v>0</v>
      </c>
      <c r="AJ50" s="69">
        <f t="shared" si="51"/>
        <v>0</v>
      </c>
      <c r="AK50" s="50" t="str">
        <f t="shared" si="52"/>
        <v>Apr</v>
      </c>
      <c r="AL50" s="69">
        <f t="shared" si="53"/>
        <v>-198</v>
      </c>
      <c r="AM50" s="69">
        <f t="shared" si="54"/>
        <v>-90</v>
      </c>
      <c r="AN50" s="69">
        <f t="shared" si="104"/>
        <v>-14</v>
      </c>
      <c r="AO50" s="69">
        <f t="shared" si="55"/>
        <v>0</v>
      </c>
      <c r="AP50" s="69">
        <f t="shared" si="56"/>
        <v>0</v>
      </c>
      <c r="AQ50" s="69">
        <f t="shared" si="57"/>
        <v>0</v>
      </c>
      <c r="AR50" s="69">
        <f t="shared" si="58"/>
        <v>0</v>
      </c>
      <c r="AS50" s="69">
        <f t="shared" si="59"/>
        <v>0</v>
      </c>
      <c r="AT50" s="50" t="str">
        <f t="shared" si="60"/>
        <v>Apr</v>
      </c>
      <c r="AU50" s="69">
        <f t="shared" si="61"/>
        <v>-198</v>
      </c>
      <c r="AV50" s="69">
        <f t="shared" si="62"/>
        <v>-90</v>
      </c>
      <c r="AW50" s="69">
        <f t="shared" si="105"/>
        <v>-14</v>
      </c>
      <c r="AX50" s="69">
        <f t="shared" si="63"/>
        <v>0</v>
      </c>
      <c r="AY50" s="69">
        <f t="shared" si="64"/>
        <v>0</v>
      </c>
      <c r="AZ50" s="69">
        <f t="shared" si="65"/>
        <v>0</v>
      </c>
      <c r="BA50" s="69">
        <f t="shared" si="66"/>
        <v>0</v>
      </c>
      <c r="BB50" s="69">
        <f t="shared" si="67"/>
        <v>0</v>
      </c>
      <c r="BC50" s="50" t="str">
        <f t="shared" si="68"/>
        <v>Apr</v>
      </c>
      <c r="BD50" s="69">
        <f t="shared" si="69"/>
        <v>-198</v>
      </c>
      <c r="BE50" s="69">
        <f t="shared" si="70"/>
        <v>-90</v>
      </c>
      <c r="BF50" s="69">
        <f t="shared" si="106"/>
        <v>-14</v>
      </c>
      <c r="BG50" s="69">
        <f t="shared" si="71"/>
        <v>0</v>
      </c>
      <c r="BH50" s="69">
        <f t="shared" si="72"/>
        <v>0</v>
      </c>
      <c r="BI50" s="69">
        <f t="shared" si="73"/>
        <v>0</v>
      </c>
      <c r="BJ50" s="69">
        <f t="shared" si="74"/>
        <v>0</v>
      </c>
      <c r="BK50" s="69">
        <f t="shared" si="75"/>
        <v>0</v>
      </c>
      <c r="BL50" s="50" t="str">
        <f t="shared" si="76"/>
        <v>Apr</v>
      </c>
      <c r="BM50" s="69">
        <f t="shared" si="77"/>
        <v>-198</v>
      </c>
      <c r="BN50" s="69">
        <f t="shared" si="78"/>
        <v>-90</v>
      </c>
      <c r="BO50" s="69">
        <f t="shared" si="107"/>
        <v>-14</v>
      </c>
      <c r="BP50" s="69">
        <f t="shared" si="79"/>
        <v>0</v>
      </c>
      <c r="BQ50" s="69">
        <f t="shared" si="80"/>
        <v>0</v>
      </c>
      <c r="BR50" s="69">
        <f t="shared" si="81"/>
        <v>0</v>
      </c>
      <c r="BS50" s="69">
        <f t="shared" si="82"/>
        <v>0</v>
      </c>
      <c r="BT50" s="69">
        <f t="shared" si="83"/>
        <v>0</v>
      </c>
      <c r="BU50" s="50" t="str">
        <f t="shared" si="84"/>
        <v>Apr</v>
      </c>
      <c r="BV50" s="69">
        <f t="shared" si="85"/>
        <v>-198</v>
      </c>
      <c r="BW50" s="69">
        <f t="shared" si="86"/>
        <v>-90</v>
      </c>
      <c r="BX50" s="69">
        <f t="shared" si="108"/>
        <v>-14</v>
      </c>
      <c r="BY50" s="69">
        <f t="shared" si="87"/>
        <v>0</v>
      </c>
      <c r="BZ50" s="69">
        <f t="shared" si="88"/>
        <v>0</v>
      </c>
      <c r="CA50" s="69">
        <f t="shared" si="89"/>
        <v>0</v>
      </c>
      <c r="CB50" s="69">
        <f t="shared" si="90"/>
        <v>0</v>
      </c>
      <c r="CC50" s="69">
        <f t="shared" si="91"/>
        <v>0</v>
      </c>
      <c r="CD50" s="50" t="str">
        <f t="shared" si="92"/>
        <v>Apr</v>
      </c>
      <c r="CE50" s="69">
        <f t="shared" si="93"/>
        <v>-198</v>
      </c>
      <c r="CF50" s="69">
        <f t="shared" si="94"/>
        <v>-90</v>
      </c>
      <c r="CG50" s="69">
        <f t="shared" si="109"/>
        <v>-14</v>
      </c>
      <c r="CH50" s="69">
        <f t="shared" si="95"/>
        <v>0</v>
      </c>
      <c r="CI50" s="69">
        <f t="shared" si="96"/>
        <v>0</v>
      </c>
      <c r="CJ50" s="69">
        <f t="shared" si="97"/>
        <v>0</v>
      </c>
      <c r="CK50" s="69">
        <f t="shared" si="98"/>
        <v>0</v>
      </c>
      <c r="CL50" s="69">
        <f t="shared" si="99"/>
        <v>0</v>
      </c>
    </row>
    <row r="51" spans="1:90" ht="13.7" customHeight="1">
      <c r="A51" s="50" t="str">
        <f t="shared" si="20"/>
        <v>May</v>
      </c>
      <c r="B51" s="41">
        <f t="shared" si="21"/>
        <v>-208</v>
      </c>
      <c r="C51" s="41">
        <f t="shared" si="22"/>
        <v>-97</v>
      </c>
      <c r="D51" s="41">
        <f t="shared" si="100"/>
        <v>-19</v>
      </c>
      <c r="E51" s="41">
        <f t="shared" si="23"/>
        <v>0</v>
      </c>
      <c r="F51" s="41">
        <f t="shared" si="24"/>
        <v>0</v>
      </c>
      <c r="G51" s="41">
        <f t="shared" si="25"/>
        <v>0</v>
      </c>
      <c r="H51" s="41">
        <f t="shared" si="26"/>
        <v>0</v>
      </c>
      <c r="I51" s="41">
        <f t="shared" si="27"/>
        <v>0</v>
      </c>
      <c r="J51" s="68" t="str">
        <f t="shared" si="28"/>
        <v>May</v>
      </c>
      <c r="K51" s="41">
        <f t="shared" si="29"/>
        <v>-208</v>
      </c>
      <c r="L51" s="69">
        <f t="shared" si="30"/>
        <v>-97</v>
      </c>
      <c r="M51" s="69">
        <f t="shared" si="101"/>
        <v>-19</v>
      </c>
      <c r="N51" s="69">
        <f t="shared" si="31"/>
        <v>0</v>
      </c>
      <c r="O51" s="69">
        <f t="shared" si="32"/>
        <v>0</v>
      </c>
      <c r="P51" s="69">
        <f t="shared" si="33"/>
        <v>0</v>
      </c>
      <c r="Q51" s="69">
        <f t="shared" si="34"/>
        <v>0</v>
      </c>
      <c r="R51" s="69">
        <f t="shared" si="35"/>
        <v>0</v>
      </c>
      <c r="S51" s="50" t="str">
        <f t="shared" si="36"/>
        <v>May</v>
      </c>
      <c r="T51" s="69">
        <f t="shared" si="37"/>
        <v>-208</v>
      </c>
      <c r="U51" s="69">
        <f t="shared" si="38"/>
        <v>-97</v>
      </c>
      <c r="V51" s="69">
        <f t="shared" si="102"/>
        <v>-19</v>
      </c>
      <c r="W51" s="69">
        <f t="shared" si="39"/>
        <v>0</v>
      </c>
      <c r="X51" s="69">
        <f t="shared" si="40"/>
        <v>0</v>
      </c>
      <c r="Y51" s="69">
        <f t="shared" si="41"/>
        <v>0</v>
      </c>
      <c r="Z51" s="69">
        <f t="shared" si="42"/>
        <v>0</v>
      </c>
      <c r="AA51" s="69">
        <f t="shared" si="43"/>
        <v>0</v>
      </c>
      <c r="AB51" s="50" t="str">
        <f t="shared" si="44"/>
        <v>May</v>
      </c>
      <c r="AC51" s="69">
        <f t="shared" si="45"/>
        <v>-208</v>
      </c>
      <c r="AD51" s="69">
        <f t="shared" si="46"/>
        <v>-97</v>
      </c>
      <c r="AE51" s="69">
        <f t="shared" si="103"/>
        <v>-19</v>
      </c>
      <c r="AF51" s="69">
        <f t="shared" si="47"/>
        <v>0</v>
      </c>
      <c r="AG51" s="69">
        <f t="shared" si="48"/>
        <v>0</v>
      </c>
      <c r="AH51" s="69">
        <f t="shared" si="49"/>
        <v>0</v>
      </c>
      <c r="AI51" s="69">
        <f t="shared" si="50"/>
        <v>0</v>
      </c>
      <c r="AJ51" s="69">
        <f t="shared" si="51"/>
        <v>0</v>
      </c>
      <c r="AK51" s="50" t="str">
        <f t="shared" si="52"/>
        <v>May</v>
      </c>
      <c r="AL51" s="69">
        <f t="shared" si="53"/>
        <v>-208</v>
      </c>
      <c r="AM51" s="69">
        <f t="shared" si="54"/>
        <v>-97</v>
      </c>
      <c r="AN51" s="69">
        <f t="shared" si="104"/>
        <v>-19</v>
      </c>
      <c r="AO51" s="69">
        <f t="shared" si="55"/>
        <v>0</v>
      </c>
      <c r="AP51" s="69">
        <f t="shared" si="56"/>
        <v>0</v>
      </c>
      <c r="AQ51" s="69">
        <f t="shared" si="57"/>
        <v>0</v>
      </c>
      <c r="AR51" s="69">
        <f t="shared" si="58"/>
        <v>0</v>
      </c>
      <c r="AS51" s="69">
        <f t="shared" si="59"/>
        <v>0</v>
      </c>
      <c r="AT51" s="50" t="str">
        <f t="shared" si="60"/>
        <v>May</v>
      </c>
      <c r="AU51" s="69">
        <f t="shared" si="61"/>
        <v>-208</v>
      </c>
      <c r="AV51" s="69">
        <f t="shared" si="62"/>
        <v>-97</v>
      </c>
      <c r="AW51" s="69">
        <f t="shared" si="105"/>
        <v>-19</v>
      </c>
      <c r="AX51" s="69">
        <f t="shared" si="63"/>
        <v>0</v>
      </c>
      <c r="AY51" s="69">
        <f t="shared" si="64"/>
        <v>0</v>
      </c>
      <c r="AZ51" s="69">
        <f t="shared" si="65"/>
        <v>0</v>
      </c>
      <c r="BA51" s="69">
        <f t="shared" si="66"/>
        <v>0</v>
      </c>
      <c r="BB51" s="69">
        <f t="shared" si="67"/>
        <v>0</v>
      </c>
      <c r="BC51" s="50" t="str">
        <f t="shared" si="68"/>
        <v>May</v>
      </c>
      <c r="BD51" s="69">
        <f t="shared" si="69"/>
        <v>-208</v>
      </c>
      <c r="BE51" s="69">
        <f t="shared" si="70"/>
        <v>-97</v>
      </c>
      <c r="BF51" s="69">
        <f t="shared" si="106"/>
        <v>-19</v>
      </c>
      <c r="BG51" s="69">
        <f t="shared" si="71"/>
        <v>0</v>
      </c>
      <c r="BH51" s="69">
        <f t="shared" si="72"/>
        <v>0</v>
      </c>
      <c r="BI51" s="69">
        <f t="shared" si="73"/>
        <v>0</v>
      </c>
      <c r="BJ51" s="69">
        <f t="shared" si="74"/>
        <v>0</v>
      </c>
      <c r="BK51" s="69">
        <f t="shared" si="75"/>
        <v>0</v>
      </c>
      <c r="BL51" s="50" t="str">
        <f t="shared" si="76"/>
        <v>May</v>
      </c>
      <c r="BM51" s="69">
        <f t="shared" si="77"/>
        <v>-208</v>
      </c>
      <c r="BN51" s="69">
        <f t="shared" si="78"/>
        <v>-97</v>
      </c>
      <c r="BO51" s="69">
        <f t="shared" si="107"/>
        <v>-19</v>
      </c>
      <c r="BP51" s="69">
        <f t="shared" si="79"/>
        <v>0</v>
      </c>
      <c r="BQ51" s="69">
        <f t="shared" si="80"/>
        <v>0</v>
      </c>
      <c r="BR51" s="69">
        <f t="shared" si="81"/>
        <v>0</v>
      </c>
      <c r="BS51" s="69">
        <f t="shared" si="82"/>
        <v>0</v>
      </c>
      <c r="BT51" s="69">
        <f t="shared" si="83"/>
        <v>0</v>
      </c>
      <c r="BU51" s="50" t="str">
        <f t="shared" si="84"/>
        <v>May</v>
      </c>
      <c r="BV51" s="69">
        <f t="shared" si="85"/>
        <v>-208</v>
      </c>
      <c r="BW51" s="69">
        <f t="shared" si="86"/>
        <v>-97</v>
      </c>
      <c r="BX51" s="69">
        <f t="shared" si="108"/>
        <v>-19</v>
      </c>
      <c r="BY51" s="69">
        <f t="shared" si="87"/>
        <v>0</v>
      </c>
      <c r="BZ51" s="69">
        <f t="shared" si="88"/>
        <v>0</v>
      </c>
      <c r="CA51" s="69">
        <f t="shared" si="89"/>
        <v>0</v>
      </c>
      <c r="CB51" s="69">
        <f t="shared" si="90"/>
        <v>0</v>
      </c>
      <c r="CC51" s="69">
        <f t="shared" si="91"/>
        <v>0</v>
      </c>
      <c r="CD51" s="50" t="str">
        <f t="shared" si="92"/>
        <v>May</v>
      </c>
      <c r="CE51" s="69">
        <f t="shared" si="93"/>
        <v>-208</v>
      </c>
      <c r="CF51" s="69">
        <f t="shared" si="94"/>
        <v>-97</v>
      </c>
      <c r="CG51" s="69">
        <f t="shared" si="109"/>
        <v>-19</v>
      </c>
      <c r="CH51" s="69">
        <f t="shared" si="95"/>
        <v>0</v>
      </c>
      <c r="CI51" s="69">
        <f t="shared" si="96"/>
        <v>0</v>
      </c>
      <c r="CJ51" s="69">
        <f t="shared" si="97"/>
        <v>0</v>
      </c>
      <c r="CK51" s="69">
        <f t="shared" si="98"/>
        <v>0</v>
      </c>
      <c r="CL51" s="69">
        <f t="shared" si="99"/>
        <v>0</v>
      </c>
    </row>
    <row r="52" spans="1:90" ht="13.7" customHeight="1">
      <c r="A52" s="50" t="str">
        <f t="shared" si="20"/>
        <v>Jun</v>
      </c>
      <c r="B52" s="41">
        <f t="shared" si="21"/>
        <v>-219</v>
      </c>
      <c r="C52" s="41">
        <f t="shared" si="22"/>
        <v>-105</v>
      </c>
      <c r="D52" s="41">
        <f t="shared" si="100"/>
        <v>-24</v>
      </c>
      <c r="E52" s="41">
        <f t="shared" si="23"/>
        <v>0</v>
      </c>
      <c r="F52" s="41">
        <f t="shared" si="24"/>
        <v>0</v>
      </c>
      <c r="G52" s="41">
        <f t="shared" si="25"/>
        <v>0</v>
      </c>
      <c r="H52" s="41">
        <f t="shared" si="26"/>
        <v>0</v>
      </c>
      <c r="I52" s="41">
        <f t="shared" si="27"/>
        <v>0</v>
      </c>
      <c r="J52" s="68" t="str">
        <f t="shared" si="28"/>
        <v>Jun</v>
      </c>
      <c r="K52" s="41">
        <f t="shared" si="29"/>
        <v>-219</v>
      </c>
      <c r="L52" s="69">
        <f t="shared" si="30"/>
        <v>-105</v>
      </c>
      <c r="M52" s="69">
        <f t="shared" si="101"/>
        <v>-24</v>
      </c>
      <c r="N52" s="69">
        <f t="shared" si="31"/>
        <v>0</v>
      </c>
      <c r="O52" s="69">
        <f t="shared" si="32"/>
        <v>0</v>
      </c>
      <c r="P52" s="69">
        <f t="shared" si="33"/>
        <v>0</v>
      </c>
      <c r="Q52" s="69">
        <f t="shared" si="34"/>
        <v>0</v>
      </c>
      <c r="R52" s="69">
        <f t="shared" si="35"/>
        <v>0</v>
      </c>
      <c r="S52" s="50" t="str">
        <f t="shared" si="36"/>
        <v>Jun</v>
      </c>
      <c r="T52" s="69">
        <f t="shared" si="37"/>
        <v>-219</v>
      </c>
      <c r="U52" s="69">
        <f t="shared" si="38"/>
        <v>-105</v>
      </c>
      <c r="V52" s="69">
        <f t="shared" si="102"/>
        <v>-24</v>
      </c>
      <c r="W52" s="69">
        <f t="shared" si="39"/>
        <v>0</v>
      </c>
      <c r="X52" s="69">
        <f t="shared" si="40"/>
        <v>0</v>
      </c>
      <c r="Y52" s="69">
        <f t="shared" si="41"/>
        <v>0</v>
      </c>
      <c r="Z52" s="69">
        <f t="shared" si="42"/>
        <v>0</v>
      </c>
      <c r="AA52" s="69">
        <f t="shared" si="43"/>
        <v>0</v>
      </c>
      <c r="AB52" s="50" t="str">
        <f t="shared" si="44"/>
        <v>Jun</v>
      </c>
      <c r="AC52" s="69">
        <f t="shared" si="45"/>
        <v>-219</v>
      </c>
      <c r="AD52" s="69">
        <f t="shared" si="46"/>
        <v>-105</v>
      </c>
      <c r="AE52" s="69">
        <f t="shared" si="103"/>
        <v>-24</v>
      </c>
      <c r="AF52" s="69">
        <f t="shared" si="47"/>
        <v>0</v>
      </c>
      <c r="AG52" s="69">
        <f t="shared" si="48"/>
        <v>0</v>
      </c>
      <c r="AH52" s="69">
        <f t="shared" si="49"/>
        <v>0</v>
      </c>
      <c r="AI52" s="69">
        <f t="shared" si="50"/>
        <v>0</v>
      </c>
      <c r="AJ52" s="69">
        <f t="shared" si="51"/>
        <v>0</v>
      </c>
      <c r="AK52" s="50" t="str">
        <f t="shared" si="52"/>
        <v>Jun</v>
      </c>
      <c r="AL52" s="69">
        <f t="shared" si="53"/>
        <v>-219</v>
      </c>
      <c r="AM52" s="69">
        <f t="shared" si="54"/>
        <v>-105</v>
      </c>
      <c r="AN52" s="69">
        <f t="shared" si="104"/>
        <v>-24</v>
      </c>
      <c r="AO52" s="69">
        <f t="shared" si="55"/>
        <v>0</v>
      </c>
      <c r="AP52" s="69">
        <f t="shared" si="56"/>
        <v>0</v>
      </c>
      <c r="AQ52" s="69">
        <f t="shared" si="57"/>
        <v>0</v>
      </c>
      <c r="AR52" s="69">
        <f t="shared" si="58"/>
        <v>0</v>
      </c>
      <c r="AS52" s="69">
        <f t="shared" si="59"/>
        <v>0</v>
      </c>
      <c r="AT52" s="50" t="str">
        <f t="shared" si="60"/>
        <v>Jun</v>
      </c>
      <c r="AU52" s="69">
        <f t="shared" si="61"/>
        <v>-219</v>
      </c>
      <c r="AV52" s="69">
        <f t="shared" si="62"/>
        <v>-105</v>
      </c>
      <c r="AW52" s="69">
        <f t="shared" si="105"/>
        <v>-24</v>
      </c>
      <c r="AX52" s="69">
        <f t="shared" si="63"/>
        <v>0</v>
      </c>
      <c r="AY52" s="69">
        <f t="shared" si="64"/>
        <v>0</v>
      </c>
      <c r="AZ52" s="69">
        <f t="shared" si="65"/>
        <v>0</v>
      </c>
      <c r="BA52" s="69">
        <f t="shared" si="66"/>
        <v>0</v>
      </c>
      <c r="BB52" s="69">
        <f t="shared" si="67"/>
        <v>0</v>
      </c>
      <c r="BC52" s="50" t="str">
        <f t="shared" si="68"/>
        <v>Jun</v>
      </c>
      <c r="BD52" s="69">
        <f t="shared" si="69"/>
        <v>-219</v>
      </c>
      <c r="BE52" s="69">
        <f t="shared" si="70"/>
        <v>-105</v>
      </c>
      <c r="BF52" s="69">
        <f t="shared" si="106"/>
        <v>-24</v>
      </c>
      <c r="BG52" s="69">
        <f t="shared" si="71"/>
        <v>0</v>
      </c>
      <c r="BH52" s="69">
        <f t="shared" si="72"/>
        <v>0</v>
      </c>
      <c r="BI52" s="69">
        <f t="shared" si="73"/>
        <v>0</v>
      </c>
      <c r="BJ52" s="69">
        <f t="shared" si="74"/>
        <v>0</v>
      </c>
      <c r="BK52" s="69">
        <f t="shared" si="75"/>
        <v>0</v>
      </c>
      <c r="BL52" s="50" t="str">
        <f t="shared" si="76"/>
        <v>Jun</v>
      </c>
      <c r="BM52" s="69">
        <f t="shared" si="77"/>
        <v>-219</v>
      </c>
      <c r="BN52" s="69">
        <f t="shared" si="78"/>
        <v>-105</v>
      </c>
      <c r="BO52" s="69">
        <f t="shared" si="107"/>
        <v>-24</v>
      </c>
      <c r="BP52" s="69">
        <f t="shared" si="79"/>
        <v>0</v>
      </c>
      <c r="BQ52" s="69">
        <f t="shared" si="80"/>
        <v>0</v>
      </c>
      <c r="BR52" s="69">
        <f t="shared" si="81"/>
        <v>0</v>
      </c>
      <c r="BS52" s="69">
        <f t="shared" si="82"/>
        <v>0</v>
      </c>
      <c r="BT52" s="69">
        <f t="shared" si="83"/>
        <v>0</v>
      </c>
      <c r="BU52" s="50" t="str">
        <f t="shared" si="84"/>
        <v>Jun</v>
      </c>
      <c r="BV52" s="69">
        <f t="shared" si="85"/>
        <v>-219</v>
      </c>
      <c r="BW52" s="69">
        <f t="shared" si="86"/>
        <v>-105</v>
      </c>
      <c r="BX52" s="69">
        <f t="shared" si="108"/>
        <v>-24</v>
      </c>
      <c r="BY52" s="69">
        <f t="shared" si="87"/>
        <v>0</v>
      </c>
      <c r="BZ52" s="69">
        <f t="shared" si="88"/>
        <v>0</v>
      </c>
      <c r="CA52" s="69">
        <f t="shared" si="89"/>
        <v>0</v>
      </c>
      <c r="CB52" s="69">
        <f t="shared" si="90"/>
        <v>0</v>
      </c>
      <c r="CC52" s="69">
        <f t="shared" si="91"/>
        <v>0</v>
      </c>
      <c r="CD52" s="50" t="str">
        <f t="shared" si="92"/>
        <v>Jun</v>
      </c>
      <c r="CE52" s="69">
        <f t="shared" si="93"/>
        <v>-219</v>
      </c>
      <c r="CF52" s="69">
        <f t="shared" si="94"/>
        <v>-105</v>
      </c>
      <c r="CG52" s="69">
        <f t="shared" si="109"/>
        <v>-24</v>
      </c>
      <c r="CH52" s="69">
        <f t="shared" si="95"/>
        <v>0</v>
      </c>
      <c r="CI52" s="69">
        <f t="shared" si="96"/>
        <v>0</v>
      </c>
      <c r="CJ52" s="69">
        <f t="shared" si="97"/>
        <v>0</v>
      </c>
      <c r="CK52" s="69">
        <f t="shared" si="98"/>
        <v>0</v>
      </c>
      <c r="CL52" s="69">
        <f t="shared" si="99"/>
        <v>0</v>
      </c>
    </row>
    <row r="53" spans="1:90" ht="13.7" customHeight="1">
      <c r="A53" s="50" t="str">
        <f t="shared" si="20"/>
        <v>Jul</v>
      </c>
      <c r="B53" s="41">
        <f t="shared" si="21"/>
        <v>-230</v>
      </c>
      <c r="C53" s="41">
        <f t="shared" si="22"/>
        <v>-114</v>
      </c>
      <c r="D53" s="41">
        <f t="shared" si="100"/>
        <v>-30</v>
      </c>
      <c r="E53" s="41">
        <f t="shared" si="23"/>
        <v>0</v>
      </c>
      <c r="F53" s="41">
        <f t="shared" si="24"/>
        <v>0</v>
      </c>
      <c r="G53" s="41">
        <f t="shared" si="25"/>
        <v>0</v>
      </c>
      <c r="H53" s="41">
        <f t="shared" si="26"/>
        <v>0</v>
      </c>
      <c r="I53" s="41">
        <f t="shared" si="27"/>
        <v>0</v>
      </c>
      <c r="J53" s="68" t="str">
        <f t="shared" si="28"/>
        <v>Jul</v>
      </c>
      <c r="K53" s="41">
        <f t="shared" si="29"/>
        <v>-230</v>
      </c>
      <c r="L53" s="69">
        <f t="shared" si="30"/>
        <v>-114</v>
      </c>
      <c r="M53" s="69">
        <f t="shared" si="101"/>
        <v>-30</v>
      </c>
      <c r="N53" s="69">
        <f t="shared" si="31"/>
        <v>0</v>
      </c>
      <c r="O53" s="69">
        <f t="shared" si="32"/>
        <v>0</v>
      </c>
      <c r="P53" s="69">
        <f t="shared" si="33"/>
        <v>0</v>
      </c>
      <c r="Q53" s="69">
        <f t="shared" si="34"/>
        <v>0</v>
      </c>
      <c r="R53" s="69">
        <f t="shared" si="35"/>
        <v>0</v>
      </c>
      <c r="S53" s="50" t="str">
        <f t="shared" si="36"/>
        <v>Jul</v>
      </c>
      <c r="T53" s="69">
        <f t="shared" si="37"/>
        <v>-230</v>
      </c>
      <c r="U53" s="69">
        <f t="shared" si="38"/>
        <v>-114</v>
      </c>
      <c r="V53" s="69">
        <f t="shared" si="102"/>
        <v>-30</v>
      </c>
      <c r="W53" s="69">
        <f t="shared" si="39"/>
        <v>0</v>
      </c>
      <c r="X53" s="69">
        <f t="shared" si="40"/>
        <v>0</v>
      </c>
      <c r="Y53" s="69">
        <f t="shared" si="41"/>
        <v>0</v>
      </c>
      <c r="Z53" s="69">
        <f t="shared" si="42"/>
        <v>0</v>
      </c>
      <c r="AA53" s="69">
        <f t="shared" si="43"/>
        <v>0</v>
      </c>
      <c r="AB53" s="50" t="str">
        <f t="shared" si="44"/>
        <v>Jul</v>
      </c>
      <c r="AC53" s="69">
        <f t="shared" si="45"/>
        <v>-230</v>
      </c>
      <c r="AD53" s="69">
        <f t="shared" si="46"/>
        <v>-114</v>
      </c>
      <c r="AE53" s="69">
        <f t="shared" si="103"/>
        <v>-30</v>
      </c>
      <c r="AF53" s="69">
        <f t="shared" si="47"/>
        <v>0</v>
      </c>
      <c r="AG53" s="69">
        <f t="shared" si="48"/>
        <v>0</v>
      </c>
      <c r="AH53" s="69">
        <f t="shared" si="49"/>
        <v>0</v>
      </c>
      <c r="AI53" s="69">
        <f t="shared" si="50"/>
        <v>0</v>
      </c>
      <c r="AJ53" s="69">
        <f t="shared" si="51"/>
        <v>0</v>
      </c>
      <c r="AK53" s="50" t="str">
        <f t="shared" si="52"/>
        <v>Jul</v>
      </c>
      <c r="AL53" s="69">
        <f t="shared" si="53"/>
        <v>-230</v>
      </c>
      <c r="AM53" s="69">
        <f t="shared" si="54"/>
        <v>-114</v>
      </c>
      <c r="AN53" s="69">
        <f t="shared" si="104"/>
        <v>-30</v>
      </c>
      <c r="AO53" s="69">
        <f t="shared" si="55"/>
        <v>0</v>
      </c>
      <c r="AP53" s="69">
        <f t="shared" si="56"/>
        <v>0</v>
      </c>
      <c r="AQ53" s="69">
        <f t="shared" si="57"/>
        <v>0</v>
      </c>
      <c r="AR53" s="69">
        <f t="shared" si="58"/>
        <v>0</v>
      </c>
      <c r="AS53" s="69">
        <f t="shared" si="59"/>
        <v>0</v>
      </c>
      <c r="AT53" s="50" t="str">
        <f t="shared" si="60"/>
        <v>Jul</v>
      </c>
      <c r="AU53" s="69">
        <f t="shared" si="61"/>
        <v>-230</v>
      </c>
      <c r="AV53" s="69">
        <f t="shared" si="62"/>
        <v>-114</v>
      </c>
      <c r="AW53" s="69">
        <f t="shared" si="105"/>
        <v>-30</v>
      </c>
      <c r="AX53" s="69">
        <f t="shared" si="63"/>
        <v>0</v>
      </c>
      <c r="AY53" s="69">
        <f t="shared" si="64"/>
        <v>0</v>
      </c>
      <c r="AZ53" s="69">
        <f t="shared" si="65"/>
        <v>0</v>
      </c>
      <c r="BA53" s="69">
        <f t="shared" si="66"/>
        <v>0</v>
      </c>
      <c r="BB53" s="69">
        <f t="shared" si="67"/>
        <v>0</v>
      </c>
      <c r="BC53" s="50" t="str">
        <f t="shared" si="68"/>
        <v>Jul</v>
      </c>
      <c r="BD53" s="69">
        <f t="shared" si="69"/>
        <v>-230</v>
      </c>
      <c r="BE53" s="69">
        <f t="shared" si="70"/>
        <v>-114</v>
      </c>
      <c r="BF53" s="69">
        <f t="shared" si="106"/>
        <v>-30</v>
      </c>
      <c r="BG53" s="69">
        <f t="shared" si="71"/>
        <v>0</v>
      </c>
      <c r="BH53" s="69">
        <f t="shared" si="72"/>
        <v>0</v>
      </c>
      <c r="BI53" s="69">
        <f t="shared" si="73"/>
        <v>0</v>
      </c>
      <c r="BJ53" s="69">
        <f t="shared" si="74"/>
        <v>0</v>
      </c>
      <c r="BK53" s="69">
        <f t="shared" si="75"/>
        <v>0</v>
      </c>
      <c r="BL53" s="50" t="str">
        <f t="shared" si="76"/>
        <v>Jul</v>
      </c>
      <c r="BM53" s="69">
        <f t="shared" si="77"/>
        <v>-230</v>
      </c>
      <c r="BN53" s="69">
        <f t="shared" si="78"/>
        <v>-114</v>
      </c>
      <c r="BO53" s="69">
        <f t="shared" si="107"/>
        <v>-30</v>
      </c>
      <c r="BP53" s="69">
        <f t="shared" si="79"/>
        <v>0</v>
      </c>
      <c r="BQ53" s="69">
        <f t="shared" si="80"/>
        <v>0</v>
      </c>
      <c r="BR53" s="69">
        <f t="shared" si="81"/>
        <v>0</v>
      </c>
      <c r="BS53" s="69">
        <f t="shared" si="82"/>
        <v>0</v>
      </c>
      <c r="BT53" s="69">
        <f t="shared" si="83"/>
        <v>0</v>
      </c>
      <c r="BU53" s="50" t="str">
        <f t="shared" si="84"/>
        <v>Jul</v>
      </c>
      <c r="BV53" s="69">
        <f t="shared" si="85"/>
        <v>-230</v>
      </c>
      <c r="BW53" s="69">
        <f t="shared" si="86"/>
        <v>-114</v>
      </c>
      <c r="BX53" s="69">
        <f t="shared" si="108"/>
        <v>-30</v>
      </c>
      <c r="BY53" s="69">
        <f t="shared" si="87"/>
        <v>0</v>
      </c>
      <c r="BZ53" s="69">
        <f t="shared" si="88"/>
        <v>0</v>
      </c>
      <c r="CA53" s="69">
        <f t="shared" si="89"/>
        <v>0</v>
      </c>
      <c r="CB53" s="69">
        <f t="shared" si="90"/>
        <v>0</v>
      </c>
      <c r="CC53" s="69">
        <f t="shared" si="91"/>
        <v>0</v>
      </c>
      <c r="CD53" s="50" t="str">
        <f t="shared" si="92"/>
        <v>Jul</v>
      </c>
      <c r="CE53" s="69">
        <f t="shared" si="93"/>
        <v>-230</v>
      </c>
      <c r="CF53" s="69">
        <f t="shared" si="94"/>
        <v>-114</v>
      </c>
      <c r="CG53" s="69">
        <f t="shared" si="109"/>
        <v>-30</v>
      </c>
      <c r="CH53" s="69">
        <f t="shared" si="95"/>
        <v>0</v>
      </c>
      <c r="CI53" s="69">
        <f t="shared" si="96"/>
        <v>0</v>
      </c>
      <c r="CJ53" s="69">
        <f t="shared" si="97"/>
        <v>0</v>
      </c>
      <c r="CK53" s="69">
        <f t="shared" si="98"/>
        <v>0</v>
      </c>
      <c r="CL53" s="69">
        <f t="shared" si="99"/>
        <v>0</v>
      </c>
    </row>
    <row r="54" spans="1:90" ht="13.7" customHeight="1">
      <c r="A54" s="50" t="str">
        <f t="shared" si="20"/>
        <v>Aug</v>
      </c>
      <c r="B54" s="41">
        <f t="shared" si="21"/>
        <v>-241</v>
      </c>
      <c r="C54" s="41">
        <f t="shared" si="22"/>
        <v>-122</v>
      </c>
      <c r="D54" s="41">
        <f t="shared" si="100"/>
        <v>-35</v>
      </c>
      <c r="E54" s="41">
        <f t="shared" si="23"/>
        <v>0</v>
      </c>
      <c r="F54" s="41">
        <f t="shared" si="24"/>
        <v>0</v>
      </c>
      <c r="G54" s="41">
        <f t="shared" si="25"/>
        <v>0</v>
      </c>
      <c r="H54" s="41">
        <f t="shared" si="26"/>
        <v>0</v>
      </c>
      <c r="I54" s="41">
        <f t="shared" si="27"/>
        <v>0</v>
      </c>
      <c r="J54" s="68" t="str">
        <f t="shared" si="28"/>
        <v>Aug</v>
      </c>
      <c r="K54" s="41">
        <f t="shared" si="29"/>
        <v>-241</v>
      </c>
      <c r="L54" s="69">
        <f t="shared" si="30"/>
        <v>-122</v>
      </c>
      <c r="M54" s="69">
        <f t="shared" si="101"/>
        <v>-35</v>
      </c>
      <c r="N54" s="69">
        <f t="shared" si="31"/>
        <v>0</v>
      </c>
      <c r="O54" s="69">
        <f t="shared" si="32"/>
        <v>0</v>
      </c>
      <c r="P54" s="69">
        <f t="shared" si="33"/>
        <v>0</v>
      </c>
      <c r="Q54" s="69">
        <f t="shared" si="34"/>
        <v>0</v>
      </c>
      <c r="R54" s="69">
        <f t="shared" si="35"/>
        <v>0</v>
      </c>
      <c r="S54" s="50" t="str">
        <f t="shared" si="36"/>
        <v>Aug</v>
      </c>
      <c r="T54" s="69">
        <f t="shared" si="37"/>
        <v>-241</v>
      </c>
      <c r="U54" s="69">
        <f t="shared" si="38"/>
        <v>-122</v>
      </c>
      <c r="V54" s="69">
        <f t="shared" si="102"/>
        <v>-35</v>
      </c>
      <c r="W54" s="69">
        <f t="shared" si="39"/>
        <v>0</v>
      </c>
      <c r="X54" s="69">
        <f t="shared" si="40"/>
        <v>0</v>
      </c>
      <c r="Y54" s="69">
        <f t="shared" si="41"/>
        <v>0</v>
      </c>
      <c r="Z54" s="69">
        <f t="shared" si="42"/>
        <v>0</v>
      </c>
      <c r="AA54" s="69">
        <f t="shared" si="43"/>
        <v>0</v>
      </c>
      <c r="AB54" s="50" t="str">
        <f t="shared" si="44"/>
        <v>Aug</v>
      </c>
      <c r="AC54" s="69">
        <f t="shared" si="45"/>
        <v>-241</v>
      </c>
      <c r="AD54" s="69">
        <f t="shared" si="46"/>
        <v>-122</v>
      </c>
      <c r="AE54" s="69">
        <f t="shared" si="103"/>
        <v>-35</v>
      </c>
      <c r="AF54" s="69">
        <f t="shared" si="47"/>
        <v>0</v>
      </c>
      <c r="AG54" s="69">
        <f t="shared" si="48"/>
        <v>0</v>
      </c>
      <c r="AH54" s="69">
        <f t="shared" si="49"/>
        <v>0</v>
      </c>
      <c r="AI54" s="69">
        <f t="shared" si="50"/>
        <v>0</v>
      </c>
      <c r="AJ54" s="69">
        <f t="shared" si="51"/>
        <v>0</v>
      </c>
      <c r="AK54" s="50" t="str">
        <f t="shared" si="52"/>
        <v>Aug</v>
      </c>
      <c r="AL54" s="69">
        <f t="shared" si="53"/>
        <v>-241</v>
      </c>
      <c r="AM54" s="69">
        <f t="shared" si="54"/>
        <v>-122</v>
      </c>
      <c r="AN54" s="69">
        <f t="shared" si="104"/>
        <v>-35</v>
      </c>
      <c r="AO54" s="69">
        <f t="shared" si="55"/>
        <v>0</v>
      </c>
      <c r="AP54" s="69">
        <f t="shared" si="56"/>
        <v>0</v>
      </c>
      <c r="AQ54" s="69">
        <f t="shared" si="57"/>
        <v>0</v>
      </c>
      <c r="AR54" s="69">
        <f t="shared" si="58"/>
        <v>0</v>
      </c>
      <c r="AS54" s="69">
        <f t="shared" si="59"/>
        <v>0</v>
      </c>
      <c r="AT54" s="50" t="str">
        <f t="shared" si="60"/>
        <v>Aug</v>
      </c>
      <c r="AU54" s="69">
        <f t="shared" si="61"/>
        <v>-241</v>
      </c>
      <c r="AV54" s="69">
        <f t="shared" si="62"/>
        <v>-122</v>
      </c>
      <c r="AW54" s="69">
        <f t="shared" si="105"/>
        <v>-35</v>
      </c>
      <c r="AX54" s="69">
        <f t="shared" si="63"/>
        <v>0</v>
      </c>
      <c r="AY54" s="69">
        <f t="shared" si="64"/>
        <v>0</v>
      </c>
      <c r="AZ54" s="69">
        <f t="shared" si="65"/>
        <v>0</v>
      </c>
      <c r="BA54" s="69">
        <f t="shared" si="66"/>
        <v>0</v>
      </c>
      <c r="BB54" s="69">
        <f t="shared" si="67"/>
        <v>0</v>
      </c>
      <c r="BC54" s="50" t="str">
        <f t="shared" si="68"/>
        <v>Aug</v>
      </c>
      <c r="BD54" s="69">
        <f t="shared" si="69"/>
        <v>-241</v>
      </c>
      <c r="BE54" s="69">
        <f t="shared" si="70"/>
        <v>-122</v>
      </c>
      <c r="BF54" s="69">
        <f t="shared" si="106"/>
        <v>-35</v>
      </c>
      <c r="BG54" s="69">
        <f t="shared" si="71"/>
        <v>0</v>
      </c>
      <c r="BH54" s="69">
        <f t="shared" si="72"/>
        <v>0</v>
      </c>
      <c r="BI54" s="69">
        <f t="shared" si="73"/>
        <v>0</v>
      </c>
      <c r="BJ54" s="69">
        <f t="shared" si="74"/>
        <v>0</v>
      </c>
      <c r="BK54" s="69">
        <f t="shared" si="75"/>
        <v>0</v>
      </c>
      <c r="BL54" s="50" t="str">
        <f t="shared" si="76"/>
        <v>Aug</v>
      </c>
      <c r="BM54" s="69">
        <f t="shared" si="77"/>
        <v>-241</v>
      </c>
      <c r="BN54" s="69">
        <f t="shared" si="78"/>
        <v>-122</v>
      </c>
      <c r="BO54" s="69">
        <f t="shared" si="107"/>
        <v>-35</v>
      </c>
      <c r="BP54" s="69">
        <f t="shared" si="79"/>
        <v>0</v>
      </c>
      <c r="BQ54" s="69">
        <f t="shared" si="80"/>
        <v>0</v>
      </c>
      <c r="BR54" s="69">
        <f t="shared" si="81"/>
        <v>0</v>
      </c>
      <c r="BS54" s="69">
        <f t="shared" si="82"/>
        <v>0</v>
      </c>
      <c r="BT54" s="69">
        <f t="shared" si="83"/>
        <v>0</v>
      </c>
      <c r="BU54" s="50" t="str">
        <f t="shared" si="84"/>
        <v>Aug</v>
      </c>
      <c r="BV54" s="69">
        <f t="shared" si="85"/>
        <v>-241</v>
      </c>
      <c r="BW54" s="69">
        <f t="shared" si="86"/>
        <v>-122</v>
      </c>
      <c r="BX54" s="69">
        <f t="shared" si="108"/>
        <v>-35</v>
      </c>
      <c r="BY54" s="69">
        <f t="shared" si="87"/>
        <v>0</v>
      </c>
      <c r="BZ54" s="69">
        <f t="shared" si="88"/>
        <v>0</v>
      </c>
      <c r="CA54" s="69">
        <f t="shared" si="89"/>
        <v>0</v>
      </c>
      <c r="CB54" s="69">
        <f t="shared" si="90"/>
        <v>0</v>
      </c>
      <c r="CC54" s="69">
        <f t="shared" si="91"/>
        <v>0</v>
      </c>
      <c r="CD54" s="50" t="str">
        <f t="shared" si="92"/>
        <v>Aug</v>
      </c>
      <c r="CE54" s="69">
        <f t="shared" si="93"/>
        <v>-241</v>
      </c>
      <c r="CF54" s="69">
        <f t="shared" si="94"/>
        <v>-122</v>
      </c>
      <c r="CG54" s="69">
        <f t="shared" si="109"/>
        <v>-35</v>
      </c>
      <c r="CH54" s="69">
        <f t="shared" si="95"/>
        <v>0</v>
      </c>
      <c r="CI54" s="69">
        <f t="shared" si="96"/>
        <v>0</v>
      </c>
      <c r="CJ54" s="69">
        <f t="shared" si="97"/>
        <v>0</v>
      </c>
      <c r="CK54" s="69">
        <f t="shared" si="98"/>
        <v>0</v>
      </c>
      <c r="CL54" s="69">
        <f t="shared" si="99"/>
        <v>0</v>
      </c>
    </row>
    <row r="55" spans="1:90" ht="13.7" customHeight="1">
      <c r="A55" s="50" t="str">
        <f t="shared" si="20"/>
        <v>Sep</v>
      </c>
      <c r="B55" s="41">
        <f t="shared" si="21"/>
        <v>-252</v>
      </c>
      <c r="C55" s="41">
        <f t="shared" si="22"/>
        <v>-131</v>
      </c>
      <c r="D55" s="41">
        <f t="shared" si="100"/>
        <v>-41</v>
      </c>
      <c r="E55" s="41">
        <f t="shared" si="23"/>
        <v>0</v>
      </c>
      <c r="F55" s="41">
        <f t="shared" si="24"/>
        <v>0</v>
      </c>
      <c r="G55" s="41">
        <f t="shared" si="25"/>
        <v>0</v>
      </c>
      <c r="H55" s="41">
        <f t="shared" si="26"/>
        <v>0</v>
      </c>
      <c r="I55" s="41">
        <f t="shared" si="27"/>
        <v>0</v>
      </c>
      <c r="J55" s="68" t="str">
        <f t="shared" si="28"/>
        <v>Sep</v>
      </c>
      <c r="K55" s="41">
        <f t="shared" si="29"/>
        <v>-252</v>
      </c>
      <c r="L55" s="69">
        <f t="shared" si="30"/>
        <v>-131</v>
      </c>
      <c r="M55" s="69">
        <f t="shared" si="101"/>
        <v>-41</v>
      </c>
      <c r="N55" s="69">
        <f t="shared" si="31"/>
        <v>0</v>
      </c>
      <c r="O55" s="69">
        <f t="shared" si="32"/>
        <v>0</v>
      </c>
      <c r="P55" s="69">
        <f t="shared" si="33"/>
        <v>0</v>
      </c>
      <c r="Q55" s="69">
        <f t="shared" si="34"/>
        <v>0</v>
      </c>
      <c r="R55" s="69">
        <f t="shared" si="35"/>
        <v>0</v>
      </c>
      <c r="S55" s="50" t="str">
        <f t="shared" si="36"/>
        <v>Sep</v>
      </c>
      <c r="T55" s="69">
        <f t="shared" si="37"/>
        <v>-252</v>
      </c>
      <c r="U55" s="69">
        <f t="shared" si="38"/>
        <v>-131</v>
      </c>
      <c r="V55" s="69">
        <f t="shared" si="102"/>
        <v>-41</v>
      </c>
      <c r="W55" s="69">
        <f t="shared" si="39"/>
        <v>0</v>
      </c>
      <c r="X55" s="69">
        <f t="shared" si="40"/>
        <v>0</v>
      </c>
      <c r="Y55" s="69">
        <f t="shared" si="41"/>
        <v>0</v>
      </c>
      <c r="Z55" s="69">
        <f t="shared" si="42"/>
        <v>0</v>
      </c>
      <c r="AA55" s="69">
        <f t="shared" si="43"/>
        <v>0</v>
      </c>
      <c r="AB55" s="50" t="str">
        <f t="shared" si="44"/>
        <v>Sep</v>
      </c>
      <c r="AC55" s="69">
        <f t="shared" si="45"/>
        <v>-252</v>
      </c>
      <c r="AD55" s="69">
        <f t="shared" si="46"/>
        <v>-131</v>
      </c>
      <c r="AE55" s="69">
        <f t="shared" si="103"/>
        <v>-41</v>
      </c>
      <c r="AF55" s="69">
        <f t="shared" si="47"/>
        <v>0</v>
      </c>
      <c r="AG55" s="69">
        <f t="shared" si="48"/>
        <v>0</v>
      </c>
      <c r="AH55" s="69">
        <f t="shared" si="49"/>
        <v>0</v>
      </c>
      <c r="AI55" s="69">
        <f t="shared" si="50"/>
        <v>0</v>
      </c>
      <c r="AJ55" s="69">
        <f t="shared" si="51"/>
        <v>0</v>
      </c>
      <c r="AK55" s="50" t="str">
        <f t="shared" si="52"/>
        <v>Sep</v>
      </c>
      <c r="AL55" s="69">
        <f t="shared" si="53"/>
        <v>-252</v>
      </c>
      <c r="AM55" s="69">
        <f t="shared" si="54"/>
        <v>-131</v>
      </c>
      <c r="AN55" s="69">
        <f t="shared" si="104"/>
        <v>-41</v>
      </c>
      <c r="AO55" s="69">
        <f t="shared" si="55"/>
        <v>0</v>
      </c>
      <c r="AP55" s="69">
        <f t="shared" si="56"/>
        <v>0</v>
      </c>
      <c r="AQ55" s="69">
        <f t="shared" si="57"/>
        <v>0</v>
      </c>
      <c r="AR55" s="69">
        <f t="shared" si="58"/>
        <v>0</v>
      </c>
      <c r="AS55" s="69">
        <f t="shared" si="59"/>
        <v>0</v>
      </c>
      <c r="AT55" s="50" t="str">
        <f t="shared" si="60"/>
        <v>Sep</v>
      </c>
      <c r="AU55" s="69">
        <f t="shared" si="61"/>
        <v>-252</v>
      </c>
      <c r="AV55" s="69">
        <f t="shared" si="62"/>
        <v>-131</v>
      </c>
      <c r="AW55" s="69">
        <f t="shared" si="105"/>
        <v>-41</v>
      </c>
      <c r="AX55" s="69">
        <f t="shared" si="63"/>
        <v>0</v>
      </c>
      <c r="AY55" s="69">
        <f t="shared" si="64"/>
        <v>0</v>
      </c>
      <c r="AZ55" s="69">
        <f t="shared" si="65"/>
        <v>0</v>
      </c>
      <c r="BA55" s="69">
        <f t="shared" si="66"/>
        <v>0</v>
      </c>
      <c r="BB55" s="69">
        <f t="shared" si="67"/>
        <v>0</v>
      </c>
      <c r="BC55" s="50" t="str">
        <f t="shared" si="68"/>
        <v>Sep</v>
      </c>
      <c r="BD55" s="69">
        <f t="shared" si="69"/>
        <v>-252</v>
      </c>
      <c r="BE55" s="69">
        <f t="shared" si="70"/>
        <v>-131</v>
      </c>
      <c r="BF55" s="69">
        <f t="shared" si="106"/>
        <v>-41</v>
      </c>
      <c r="BG55" s="69">
        <f t="shared" si="71"/>
        <v>0</v>
      </c>
      <c r="BH55" s="69">
        <f t="shared" si="72"/>
        <v>0</v>
      </c>
      <c r="BI55" s="69">
        <f t="shared" si="73"/>
        <v>0</v>
      </c>
      <c r="BJ55" s="69">
        <f t="shared" si="74"/>
        <v>0</v>
      </c>
      <c r="BK55" s="69">
        <f t="shared" si="75"/>
        <v>0</v>
      </c>
      <c r="BL55" s="50" t="str">
        <f t="shared" si="76"/>
        <v>Sep</v>
      </c>
      <c r="BM55" s="69">
        <f t="shared" si="77"/>
        <v>-252</v>
      </c>
      <c r="BN55" s="69">
        <f t="shared" si="78"/>
        <v>-131</v>
      </c>
      <c r="BO55" s="69">
        <f t="shared" si="107"/>
        <v>-41</v>
      </c>
      <c r="BP55" s="69">
        <f t="shared" si="79"/>
        <v>0</v>
      </c>
      <c r="BQ55" s="69">
        <f t="shared" si="80"/>
        <v>0</v>
      </c>
      <c r="BR55" s="69">
        <f t="shared" si="81"/>
        <v>0</v>
      </c>
      <c r="BS55" s="69">
        <f t="shared" si="82"/>
        <v>0</v>
      </c>
      <c r="BT55" s="69">
        <f t="shared" si="83"/>
        <v>0</v>
      </c>
      <c r="BU55" s="50" t="str">
        <f t="shared" si="84"/>
        <v>Sep</v>
      </c>
      <c r="BV55" s="69">
        <f t="shared" si="85"/>
        <v>-252</v>
      </c>
      <c r="BW55" s="69">
        <f t="shared" si="86"/>
        <v>-131</v>
      </c>
      <c r="BX55" s="69">
        <f t="shared" si="108"/>
        <v>-41</v>
      </c>
      <c r="BY55" s="69">
        <f t="shared" si="87"/>
        <v>0</v>
      </c>
      <c r="BZ55" s="69">
        <f t="shared" si="88"/>
        <v>0</v>
      </c>
      <c r="CA55" s="69">
        <f t="shared" si="89"/>
        <v>0</v>
      </c>
      <c r="CB55" s="69">
        <f t="shared" si="90"/>
        <v>0</v>
      </c>
      <c r="CC55" s="69">
        <f t="shared" si="91"/>
        <v>0</v>
      </c>
      <c r="CD55" s="50" t="str">
        <f t="shared" si="92"/>
        <v>Sep</v>
      </c>
      <c r="CE55" s="69">
        <f t="shared" si="93"/>
        <v>-252</v>
      </c>
      <c r="CF55" s="69">
        <f t="shared" si="94"/>
        <v>-131</v>
      </c>
      <c r="CG55" s="69">
        <f t="shared" si="109"/>
        <v>-41</v>
      </c>
      <c r="CH55" s="69">
        <f t="shared" si="95"/>
        <v>0</v>
      </c>
      <c r="CI55" s="69">
        <f t="shared" si="96"/>
        <v>0</v>
      </c>
      <c r="CJ55" s="69">
        <f t="shared" si="97"/>
        <v>0</v>
      </c>
      <c r="CK55" s="69">
        <f t="shared" si="98"/>
        <v>0</v>
      </c>
      <c r="CL55" s="69">
        <f t="shared" si="99"/>
        <v>0</v>
      </c>
    </row>
    <row r="56" spans="1:90" ht="13.7" customHeight="1">
      <c r="A56" s="50" t="str">
        <f t="shared" si="20"/>
        <v>Oct</v>
      </c>
      <c r="B56" s="41">
        <f t="shared" si="21"/>
        <v>-264</v>
      </c>
      <c r="C56" s="41">
        <f t="shared" si="22"/>
        <v>-140</v>
      </c>
      <c r="D56" s="41">
        <f t="shared" si="100"/>
        <v>-48</v>
      </c>
      <c r="E56" s="41">
        <f t="shared" si="23"/>
        <v>0</v>
      </c>
      <c r="F56" s="41">
        <f t="shared" si="24"/>
        <v>0</v>
      </c>
      <c r="G56" s="41">
        <f t="shared" si="25"/>
        <v>0</v>
      </c>
      <c r="H56" s="41">
        <f t="shared" si="26"/>
        <v>0</v>
      </c>
      <c r="I56" s="41">
        <f t="shared" si="27"/>
        <v>0</v>
      </c>
      <c r="J56" s="68" t="str">
        <f t="shared" si="28"/>
        <v>Oct</v>
      </c>
      <c r="K56" s="41">
        <f t="shared" si="29"/>
        <v>-264</v>
      </c>
      <c r="L56" s="69">
        <f t="shared" si="30"/>
        <v>-140</v>
      </c>
      <c r="M56" s="69">
        <f t="shared" si="101"/>
        <v>-48</v>
      </c>
      <c r="N56" s="69">
        <f t="shared" si="31"/>
        <v>0</v>
      </c>
      <c r="O56" s="69">
        <f t="shared" si="32"/>
        <v>0</v>
      </c>
      <c r="P56" s="69">
        <f t="shared" si="33"/>
        <v>0</v>
      </c>
      <c r="Q56" s="69">
        <f t="shared" si="34"/>
        <v>0</v>
      </c>
      <c r="R56" s="69">
        <f t="shared" si="35"/>
        <v>0</v>
      </c>
      <c r="S56" s="50" t="str">
        <f t="shared" si="36"/>
        <v>Oct</v>
      </c>
      <c r="T56" s="69">
        <f t="shared" si="37"/>
        <v>-264</v>
      </c>
      <c r="U56" s="69">
        <f t="shared" si="38"/>
        <v>-140</v>
      </c>
      <c r="V56" s="69">
        <f t="shared" si="102"/>
        <v>-48</v>
      </c>
      <c r="W56" s="69">
        <f t="shared" si="39"/>
        <v>0</v>
      </c>
      <c r="X56" s="69">
        <f t="shared" si="40"/>
        <v>0</v>
      </c>
      <c r="Y56" s="69">
        <f t="shared" si="41"/>
        <v>0</v>
      </c>
      <c r="Z56" s="69">
        <f t="shared" si="42"/>
        <v>0</v>
      </c>
      <c r="AA56" s="69">
        <f t="shared" si="43"/>
        <v>0</v>
      </c>
      <c r="AB56" s="50" t="str">
        <f t="shared" si="44"/>
        <v>Oct</v>
      </c>
      <c r="AC56" s="69">
        <f t="shared" si="45"/>
        <v>-264</v>
      </c>
      <c r="AD56" s="69">
        <f t="shared" si="46"/>
        <v>-140</v>
      </c>
      <c r="AE56" s="69">
        <f t="shared" si="103"/>
        <v>-48</v>
      </c>
      <c r="AF56" s="69">
        <f t="shared" si="47"/>
        <v>0</v>
      </c>
      <c r="AG56" s="69">
        <f t="shared" si="48"/>
        <v>0</v>
      </c>
      <c r="AH56" s="69">
        <f t="shared" si="49"/>
        <v>0</v>
      </c>
      <c r="AI56" s="69">
        <f t="shared" si="50"/>
        <v>0</v>
      </c>
      <c r="AJ56" s="69">
        <f t="shared" si="51"/>
        <v>0</v>
      </c>
      <c r="AK56" s="50" t="str">
        <f t="shared" si="52"/>
        <v>Oct</v>
      </c>
      <c r="AL56" s="69">
        <f t="shared" si="53"/>
        <v>-264</v>
      </c>
      <c r="AM56" s="69">
        <f t="shared" si="54"/>
        <v>-140</v>
      </c>
      <c r="AN56" s="69">
        <f t="shared" si="104"/>
        <v>-48</v>
      </c>
      <c r="AO56" s="69">
        <f t="shared" si="55"/>
        <v>0</v>
      </c>
      <c r="AP56" s="69">
        <f t="shared" si="56"/>
        <v>0</v>
      </c>
      <c r="AQ56" s="69">
        <f t="shared" si="57"/>
        <v>0</v>
      </c>
      <c r="AR56" s="69">
        <f t="shared" si="58"/>
        <v>0</v>
      </c>
      <c r="AS56" s="69">
        <f t="shared" si="59"/>
        <v>0</v>
      </c>
      <c r="AT56" s="50" t="str">
        <f t="shared" si="60"/>
        <v>Oct</v>
      </c>
      <c r="AU56" s="69">
        <f t="shared" si="61"/>
        <v>-264</v>
      </c>
      <c r="AV56" s="69">
        <f t="shared" si="62"/>
        <v>-140</v>
      </c>
      <c r="AW56" s="69">
        <f t="shared" si="105"/>
        <v>-48</v>
      </c>
      <c r="AX56" s="69">
        <f t="shared" si="63"/>
        <v>0</v>
      </c>
      <c r="AY56" s="69">
        <f t="shared" si="64"/>
        <v>0</v>
      </c>
      <c r="AZ56" s="69">
        <f t="shared" si="65"/>
        <v>0</v>
      </c>
      <c r="BA56" s="69">
        <f t="shared" si="66"/>
        <v>0</v>
      </c>
      <c r="BB56" s="69">
        <f t="shared" si="67"/>
        <v>0</v>
      </c>
      <c r="BC56" s="50" t="str">
        <f t="shared" si="68"/>
        <v>Oct</v>
      </c>
      <c r="BD56" s="69">
        <f t="shared" si="69"/>
        <v>-264</v>
      </c>
      <c r="BE56" s="69">
        <f t="shared" si="70"/>
        <v>-140</v>
      </c>
      <c r="BF56" s="69">
        <f t="shared" si="106"/>
        <v>-48</v>
      </c>
      <c r="BG56" s="69">
        <f t="shared" si="71"/>
        <v>0</v>
      </c>
      <c r="BH56" s="69">
        <f t="shared" si="72"/>
        <v>0</v>
      </c>
      <c r="BI56" s="69">
        <f t="shared" si="73"/>
        <v>0</v>
      </c>
      <c r="BJ56" s="69">
        <f t="shared" si="74"/>
        <v>0</v>
      </c>
      <c r="BK56" s="69">
        <f t="shared" si="75"/>
        <v>0</v>
      </c>
      <c r="BL56" s="50" t="str">
        <f t="shared" si="76"/>
        <v>Oct</v>
      </c>
      <c r="BM56" s="69">
        <f t="shared" si="77"/>
        <v>-264</v>
      </c>
      <c r="BN56" s="69">
        <f t="shared" si="78"/>
        <v>-140</v>
      </c>
      <c r="BO56" s="69">
        <f t="shared" si="107"/>
        <v>-48</v>
      </c>
      <c r="BP56" s="69">
        <f t="shared" si="79"/>
        <v>0</v>
      </c>
      <c r="BQ56" s="69">
        <f t="shared" si="80"/>
        <v>0</v>
      </c>
      <c r="BR56" s="69">
        <f t="shared" si="81"/>
        <v>0</v>
      </c>
      <c r="BS56" s="69">
        <f t="shared" si="82"/>
        <v>0</v>
      </c>
      <c r="BT56" s="69">
        <f t="shared" si="83"/>
        <v>0</v>
      </c>
      <c r="BU56" s="50" t="str">
        <f t="shared" si="84"/>
        <v>Oct</v>
      </c>
      <c r="BV56" s="69">
        <f t="shared" si="85"/>
        <v>-264</v>
      </c>
      <c r="BW56" s="69">
        <f t="shared" si="86"/>
        <v>-140</v>
      </c>
      <c r="BX56" s="69">
        <f t="shared" si="108"/>
        <v>-48</v>
      </c>
      <c r="BY56" s="69">
        <f t="shared" si="87"/>
        <v>0</v>
      </c>
      <c r="BZ56" s="69">
        <f t="shared" si="88"/>
        <v>0</v>
      </c>
      <c r="CA56" s="69">
        <f t="shared" si="89"/>
        <v>0</v>
      </c>
      <c r="CB56" s="69">
        <f t="shared" si="90"/>
        <v>0</v>
      </c>
      <c r="CC56" s="69">
        <f t="shared" si="91"/>
        <v>0</v>
      </c>
      <c r="CD56" s="50" t="str">
        <f t="shared" si="92"/>
        <v>Oct</v>
      </c>
      <c r="CE56" s="69">
        <f t="shared" si="93"/>
        <v>-264</v>
      </c>
      <c r="CF56" s="69">
        <f t="shared" si="94"/>
        <v>-140</v>
      </c>
      <c r="CG56" s="69">
        <f t="shared" si="109"/>
        <v>-48</v>
      </c>
      <c r="CH56" s="69">
        <f t="shared" si="95"/>
        <v>0</v>
      </c>
      <c r="CI56" s="69">
        <f t="shared" si="96"/>
        <v>0</v>
      </c>
      <c r="CJ56" s="69">
        <f t="shared" si="97"/>
        <v>0</v>
      </c>
      <c r="CK56" s="69">
        <f t="shared" si="98"/>
        <v>0</v>
      </c>
      <c r="CL56" s="69">
        <f t="shared" si="99"/>
        <v>0</v>
      </c>
    </row>
    <row r="57" spans="1:90" ht="13.7" customHeight="1">
      <c r="A57" s="50" t="str">
        <f t="shared" si="20"/>
        <v>Nov</v>
      </c>
      <c r="B57" s="41">
        <f t="shared" si="21"/>
        <v>-276</v>
      </c>
      <c r="C57" s="41">
        <f t="shared" si="22"/>
        <v>-149</v>
      </c>
      <c r="D57" s="41">
        <f t="shared" si="100"/>
        <v>-54</v>
      </c>
      <c r="E57" s="41">
        <f t="shared" si="23"/>
        <v>0</v>
      </c>
      <c r="F57" s="41">
        <f t="shared" si="24"/>
        <v>0</v>
      </c>
      <c r="G57" s="41">
        <f t="shared" si="25"/>
        <v>0</v>
      </c>
      <c r="H57" s="41">
        <f t="shared" si="26"/>
        <v>0</v>
      </c>
      <c r="I57" s="41">
        <f t="shared" si="27"/>
        <v>0</v>
      </c>
      <c r="J57" s="68" t="str">
        <f t="shared" si="28"/>
        <v>Nov</v>
      </c>
      <c r="K57" s="41">
        <f t="shared" si="29"/>
        <v>-276</v>
      </c>
      <c r="L57" s="69">
        <f t="shared" si="30"/>
        <v>-149</v>
      </c>
      <c r="M57" s="69">
        <f t="shared" si="101"/>
        <v>-54</v>
      </c>
      <c r="N57" s="69">
        <f t="shared" si="31"/>
        <v>0</v>
      </c>
      <c r="O57" s="69">
        <f t="shared" si="32"/>
        <v>0</v>
      </c>
      <c r="P57" s="69">
        <f t="shared" si="33"/>
        <v>0</v>
      </c>
      <c r="Q57" s="69">
        <f t="shared" si="34"/>
        <v>0</v>
      </c>
      <c r="R57" s="69">
        <f t="shared" si="35"/>
        <v>0</v>
      </c>
      <c r="S57" s="50" t="str">
        <f t="shared" si="36"/>
        <v>Nov</v>
      </c>
      <c r="T57" s="69">
        <f t="shared" si="37"/>
        <v>-276</v>
      </c>
      <c r="U57" s="69">
        <f t="shared" si="38"/>
        <v>-149</v>
      </c>
      <c r="V57" s="69">
        <f t="shared" si="102"/>
        <v>-54</v>
      </c>
      <c r="W57" s="69">
        <f t="shared" si="39"/>
        <v>0</v>
      </c>
      <c r="X57" s="69">
        <f t="shared" si="40"/>
        <v>0</v>
      </c>
      <c r="Y57" s="69">
        <f t="shared" si="41"/>
        <v>0</v>
      </c>
      <c r="Z57" s="69">
        <f t="shared" si="42"/>
        <v>0</v>
      </c>
      <c r="AA57" s="69">
        <f t="shared" si="43"/>
        <v>0</v>
      </c>
      <c r="AB57" s="50" t="str">
        <f t="shared" si="44"/>
        <v>Nov</v>
      </c>
      <c r="AC57" s="69">
        <f t="shared" si="45"/>
        <v>-276</v>
      </c>
      <c r="AD57" s="69">
        <f t="shared" si="46"/>
        <v>-149</v>
      </c>
      <c r="AE57" s="69">
        <f t="shared" si="103"/>
        <v>-54</v>
      </c>
      <c r="AF57" s="69">
        <f t="shared" si="47"/>
        <v>0</v>
      </c>
      <c r="AG57" s="69">
        <f t="shared" si="48"/>
        <v>0</v>
      </c>
      <c r="AH57" s="69">
        <f t="shared" si="49"/>
        <v>0</v>
      </c>
      <c r="AI57" s="69">
        <f t="shared" si="50"/>
        <v>0</v>
      </c>
      <c r="AJ57" s="69">
        <f t="shared" si="51"/>
        <v>0</v>
      </c>
      <c r="AK57" s="50" t="str">
        <f t="shared" si="52"/>
        <v>Nov</v>
      </c>
      <c r="AL57" s="69">
        <f t="shared" si="53"/>
        <v>-276</v>
      </c>
      <c r="AM57" s="69">
        <f t="shared" si="54"/>
        <v>-149</v>
      </c>
      <c r="AN57" s="69">
        <f t="shared" si="104"/>
        <v>-54</v>
      </c>
      <c r="AO57" s="69">
        <f t="shared" si="55"/>
        <v>0</v>
      </c>
      <c r="AP57" s="69">
        <f t="shared" si="56"/>
        <v>0</v>
      </c>
      <c r="AQ57" s="69">
        <f t="shared" si="57"/>
        <v>0</v>
      </c>
      <c r="AR57" s="69">
        <f t="shared" si="58"/>
        <v>0</v>
      </c>
      <c r="AS57" s="69">
        <f t="shared" si="59"/>
        <v>0</v>
      </c>
      <c r="AT57" s="50" t="str">
        <f t="shared" si="60"/>
        <v>Nov</v>
      </c>
      <c r="AU57" s="69">
        <f t="shared" si="61"/>
        <v>-276</v>
      </c>
      <c r="AV57" s="69">
        <f t="shared" si="62"/>
        <v>-149</v>
      </c>
      <c r="AW57" s="69">
        <f t="shared" si="105"/>
        <v>-54</v>
      </c>
      <c r="AX57" s="69">
        <f t="shared" si="63"/>
        <v>0</v>
      </c>
      <c r="AY57" s="69">
        <f t="shared" si="64"/>
        <v>0</v>
      </c>
      <c r="AZ57" s="69">
        <f t="shared" si="65"/>
        <v>0</v>
      </c>
      <c r="BA57" s="69">
        <f t="shared" si="66"/>
        <v>0</v>
      </c>
      <c r="BB57" s="69">
        <f t="shared" si="67"/>
        <v>0</v>
      </c>
      <c r="BC57" s="50" t="str">
        <f t="shared" si="68"/>
        <v>Nov</v>
      </c>
      <c r="BD57" s="69">
        <f t="shared" si="69"/>
        <v>-276</v>
      </c>
      <c r="BE57" s="69">
        <f t="shared" si="70"/>
        <v>-149</v>
      </c>
      <c r="BF57" s="69">
        <f t="shared" si="106"/>
        <v>-54</v>
      </c>
      <c r="BG57" s="69">
        <f t="shared" si="71"/>
        <v>0</v>
      </c>
      <c r="BH57" s="69">
        <f t="shared" si="72"/>
        <v>0</v>
      </c>
      <c r="BI57" s="69">
        <f t="shared" si="73"/>
        <v>0</v>
      </c>
      <c r="BJ57" s="69">
        <f t="shared" si="74"/>
        <v>0</v>
      </c>
      <c r="BK57" s="69">
        <f t="shared" si="75"/>
        <v>0</v>
      </c>
      <c r="BL57" s="50" t="str">
        <f t="shared" si="76"/>
        <v>Nov</v>
      </c>
      <c r="BM57" s="69">
        <f t="shared" si="77"/>
        <v>-276</v>
      </c>
      <c r="BN57" s="69">
        <f t="shared" si="78"/>
        <v>-149</v>
      </c>
      <c r="BO57" s="69">
        <f t="shared" si="107"/>
        <v>-54</v>
      </c>
      <c r="BP57" s="69">
        <f t="shared" si="79"/>
        <v>0</v>
      </c>
      <c r="BQ57" s="69">
        <f t="shared" si="80"/>
        <v>0</v>
      </c>
      <c r="BR57" s="69">
        <f t="shared" si="81"/>
        <v>0</v>
      </c>
      <c r="BS57" s="69">
        <f t="shared" si="82"/>
        <v>0</v>
      </c>
      <c r="BT57" s="69">
        <f t="shared" si="83"/>
        <v>0</v>
      </c>
      <c r="BU57" s="50" t="str">
        <f t="shared" si="84"/>
        <v>Nov</v>
      </c>
      <c r="BV57" s="69">
        <f t="shared" si="85"/>
        <v>-276</v>
      </c>
      <c r="BW57" s="69">
        <f t="shared" si="86"/>
        <v>-149</v>
      </c>
      <c r="BX57" s="69">
        <f t="shared" si="108"/>
        <v>-54</v>
      </c>
      <c r="BY57" s="69">
        <f t="shared" si="87"/>
        <v>0</v>
      </c>
      <c r="BZ57" s="69">
        <f t="shared" si="88"/>
        <v>0</v>
      </c>
      <c r="CA57" s="69">
        <f t="shared" si="89"/>
        <v>0</v>
      </c>
      <c r="CB57" s="69">
        <f t="shared" si="90"/>
        <v>0</v>
      </c>
      <c r="CC57" s="69">
        <f t="shared" si="91"/>
        <v>0</v>
      </c>
      <c r="CD57" s="50" t="str">
        <f t="shared" si="92"/>
        <v>Nov</v>
      </c>
      <c r="CE57" s="69">
        <f t="shared" si="93"/>
        <v>-276</v>
      </c>
      <c r="CF57" s="69">
        <f t="shared" si="94"/>
        <v>-149</v>
      </c>
      <c r="CG57" s="69">
        <f t="shared" si="109"/>
        <v>-54</v>
      </c>
      <c r="CH57" s="69">
        <f t="shared" si="95"/>
        <v>0</v>
      </c>
      <c r="CI57" s="69">
        <f t="shared" si="96"/>
        <v>0</v>
      </c>
      <c r="CJ57" s="69">
        <f t="shared" si="97"/>
        <v>0</v>
      </c>
      <c r="CK57" s="69">
        <f t="shared" si="98"/>
        <v>0</v>
      </c>
      <c r="CL57" s="69">
        <f t="shared" si="99"/>
        <v>0</v>
      </c>
    </row>
    <row r="58" spans="1:90" ht="13.7" customHeight="1">
      <c r="A58" s="50" t="str">
        <f t="shared" si="20"/>
        <v>Dec</v>
      </c>
      <c r="B58" s="41">
        <f t="shared" si="21"/>
        <v>-288</v>
      </c>
      <c r="C58" s="41">
        <f t="shared" si="22"/>
        <v>-158</v>
      </c>
      <c r="D58" s="41">
        <f t="shared" si="100"/>
        <v>-61</v>
      </c>
      <c r="E58" s="41">
        <f t="shared" si="23"/>
        <v>0</v>
      </c>
      <c r="F58" s="41">
        <f t="shared" si="24"/>
        <v>0</v>
      </c>
      <c r="G58" s="41">
        <f t="shared" si="25"/>
        <v>0</v>
      </c>
      <c r="H58" s="41">
        <f t="shared" si="26"/>
        <v>0</v>
      </c>
      <c r="I58" s="41">
        <f t="shared" si="27"/>
        <v>0</v>
      </c>
      <c r="J58" s="68" t="str">
        <f t="shared" si="28"/>
        <v>Dec</v>
      </c>
      <c r="K58" s="41">
        <f t="shared" si="29"/>
        <v>-288</v>
      </c>
      <c r="L58" s="69">
        <f t="shared" si="30"/>
        <v>-158</v>
      </c>
      <c r="M58" s="69">
        <f t="shared" si="101"/>
        <v>-61</v>
      </c>
      <c r="N58" s="69">
        <f t="shared" si="31"/>
        <v>0</v>
      </c>
      <c r="O58" s="69">
        <f t="shared" si="32"/>
        <v>0</v>
      </c>
      <c r="P58" s="69">
        <f t="shared" si="33"/>
        <v>0</v>
      </c>
      <c r="Q58" s="69">
        <f t="shared" si="34"/>
        <v>0</v>
      </c>
      <c r="R58" s="69">
        <f t="shared" si="35"/>
        <v>0</v>
      </c>
      <c r="S58" s="50" t="str">
        <f t="shared" si="36"/>
        <v>Dec</v>
      </c>
      <c r="T58" s="69">
        <f t="shared" si="37"/>
        <v>-288</v>
      </c>
      <c r="U58" s="69">
        <f t="shared" si="38"/>
        <v>-158</v>
      </c>
      <c r="V58" s="69">
        <f t="shared" si="102"/>
        <v>-61</v>
      </c>
      <c r="W58" s="69">
        <f t="shared" si="39"/>
        <v>0</v>
      </c>
      <c r="X58" s="69">
        <f t="shared" si="40"/>
        <v>0</v>
      </c>
      <c r="Y58" s="69">
        <f t="shared" si="41"/>
        <v>0</v>
      </c>
      <c r="Z58" s="69">
        <f t="shared" si="42"/>
        <v>0</v>
      </c>
      <c r="AA58" s="69">
        <f t="shared" si="43"/>
        <v>0</v>
      </c>
      <c r="AB58" s="50" t="str">
        <f t="shared" si="44"/>
        <v>Dec</v>
      </c>
      <c r="AC58" s="69">
        <f t="shared" si="45"/>
        <v>-288</v>
      </c>
      <c r="AD58" s="69">
        <f t="shared" si="46"/>
        <v>-158</v>
      </c>
      <c r="AE58" s="69">
        <f t="shared" si="103"/>
        <v>-61</v>
      </c>
      <c r="AF58" s="69">
        <f t="shared" si="47"/>
        <v>0</v>
      </c>
      <c r="AG58" s="69">
        <f t="shared" si="48"/>
        <v>0</v>
      </c>
      <c r="AH58" s="69">
        <f t="shared" si="49"/>
        <v>0</v>
      </c>
      <c r="AI58" s="69">
        <f t="shared" si="50"/>
        <v>0</v>
      </c>
      <c r="AJ58" s="69">
        <f t="shared" si="51"/>
        <v>0</v>
      </c>
      <c r="AK58" s="50" t="str">
        <f t="shared" si="52"/>
        <v>Dec</v>
      </c>
      <c r="AL58" s="69">
        <f t="shared" si="53"/>
        <v>-288</v>
      </c>
      <c r="AM58" s="69">
        <f t="shared" si="54"/>
        <v>-158</v>
      </c>
      <c r="AN58" s="69">
        <f t="shared" si="104"/>
        <v>-61</v>
      </c>
      <c r="AO58" s="69">
        <f t="shared" si="55"/>
        <v>0</v>
      </c>
      <c r="AP58" s="69">
        <f t="shared" si="56"/>
        <v>0</v>
      </c>
      <c r="AQ58" s="69">
        <f t="shared" si="57"/>
        <v>0</v>
      </c>
      <c r="AR58" s="69">
        <f t="shared" si="58"/>
        <v>0</v>
      </c>
      <c r="AS58" s="69">
        <f t="shared" si="59"/>
        <v>0</v>
      </c>
      <c r="AT58" s="50" t="str">
        <f t="shared" si="60"/>
        <v>Dec</v>
      </c>
      <c r="AU58" s="69">
        <f t="shared" si="61"/>
        <v>-288</v>
      </c>
      <c r="AV58" s="69">
        <f t="shared" si="62"/>
        <v>-158</v>
      </c>
      <c r="AW58" s="69">
        <f t="shared" si="105"/>
        <v>-61</v>
      </c>
      <c r="AX58" s="69">
        <f t="shared" si="63"/>
        <v>0</v>
      </c>
      <c r="AY58" s="69">
        <f t="shared" si="64"/>
        <v>0</v>
      </c>
      <c r="AZ58" s="69">
        <f t="shared" si="65"/>
        <v>0</v>
      </c>
      <c r="BA58" s="69">
        <f t="shared" si="66"/>
        <v>0</v>
      </c>
      <c r="BB58" s="69">
        <f t="shared" si="67"/>
        <v>0</v>
      </c>
      <c r="BC58" s="50" t="str">
        <f t="shared" si="68"/>
        <v>Dec</v>
      </c>
      <c r="BD58" s="69">
        <f t="shared" si="69"/>
        <v>-288</v>
      </c>
      <c r="BE58" s="69">
        <f t="shared" si="70"/>
        <v>-158</v>
      </c>
      <c r="BF58" s="69">
        <f t="shared" si="106"/>
        <v>-61</v>
      </c>
      <c r="BG58" s="69">
        <f t="shared" si="71"/>
        <v>0</v>
      </c>
      <c r="BH58" s="69">
        <f t="shared" si="72"/>
        <v>0</v>
      </c>
      <c r="BI58" s="69">
        <f t="shared" si="73"/>
        <v>0</v>
      </c>
      <c r="BJ58" s="69">
        <f t="shared" si="74"/>
        <v>0</v>
      </c>
      <c r="BK58" s="69">
        <f t="shared" si="75"/>
        <v>0</v>
      </c>
      <c r="BL58" s="50" t="str">
        <f t="shared" si="76"/>
        <v>Dec</v>
      </c>
      <c r="BM58" s="69">
        <f t="shared" si="77"/>
        <v>-288</v>
      </c>
      <c r="BN58" s="69">
        <f t="shared" si="78"/>
        <v>-158</v>
      </c>
      <c r="BO58" s="69">
        <f t="shared" si="107"/>
        <v>-61</v>
      </c>
      <c r="BP58" s="69">
        <f t="shared" si="79"/>
        <v>0</v>
      </c>
      <c r="BQ58" s="69">
        <f t="shared" si="80"/>
        <v>0</v>
      </c>
      <c r="BR58" s="69">
        <f t="shared" si="81"/>
        <v>0</v>
      </c>
      <c r="BS58" s="69">
        <f t="shared" si="82"/>
        <v>0</v>
      </c>
      <c r="BT58" s="69">
        <f t="shared" si="83"/>
        <v>0</v>
      </c>
      <c r="BU58" s="50" t="str">
        <f t="shared" si="84"/>
        <v>Dec</v>
      </c>
      <c r="BV58" s="69">
        <f t="shared" si="85"/>
        <v>-288</v>
      </c>
      <c r="BW58" s="69">
        <f t="shared" si="86"/>
        <v>-158</v>
      </c>
      <c r="BX58" s="69">
        <f t="shared" si="108"/>
        <v>-61</v>
      </c>
      <c r="BY58" s="69">
        <f t="shared" si="87"/>
        <v>0</v>
      </c>
      <c r="BZ58" s="69">
        <f t="shared" si="88"/>
        <v>0</v>
      </c>
      <c r="CA58" s="69">
        <f t="shared" si="89"/>
        <v>0</v>
      </c>
      <c r="CB58" s="69">
        <f t="shared" si="90"/>
        <v>0</v>
      </c>
      <c r="CC58" s="69">
        <f t="shared" si="91"/>
        <v>0</v>
      </c>
      <c r="CD58" s="50" t="str">
        <f t="shared" si="92"/>
        <v>Dec</v>
      </c>
      <c r="CE58" s="69">
        <f t="shared" si="93"/>
        <v>-288</v>
      </c>
      <c r="CF58" s="69">
        <f t="shared" si="94"/>
        <v>-158</v>
      </c>
      <c r="CG58" s="69">
        <f t="shared" si="109"/>
        <v>-61</v>
      </c>
      <c r="CH58" s="69">
        <f t="shared" si="95"/>
        <v>0</v>
      </c>
      <c r="CI58" s="69">
        <f t="shared" si="96"/>
        <v>0</v>
      </c>
      <c r="CJ58" s="69">
        <f t="shared" si="97"/>
        <v>0</v>
      </c>
      <c r="CK58" s="69">
        <f t="shared" si="98"/>
        <v>0</v>
      </c>
      <c r="CL58" s="69">
        <f t="shared" si="99"/>
        <v>0</v>
      </c>
    </row>
    <row r="59" spans="1:90" ht="13.7" customHeight="1">
      <c r="A59" s="38"/>
      <c r="B59" s="41">
        <f t="shared" ref="B59:I59" si="110">SUM(B47:B58)</f>
        <v>-2708</v>
      </c>
      <c r="C59" s="41">
        <f t="shared" si="110"/>
        <v>-1331</v>
      </c>
      <c r="D59" s="41">
        <f t="shared" si="110"/>
        <v>-339</v>
      </c>
      <c r="E59" s="41">
        <f t="shared" si="110"/>
        <v>0</v>
      </c>
      <c r="F59" s="41">
        <f t="shared" si="110"/>
        <v>0</v>
      </c>
      <c r="G59" s="41">
        <f t="shared" si="110"/>
        <v>0</v>
      </c>
      <c r="H59" s="41">
        <f t="shared" si="110"/>
        <v>0</v>
      </c>
      <c r="I59" s="41">
        <f t="shared" si="110"/>
        <v>0</v>
      </c>
      <c r="J59" s="17"/>
      <c r="K59" s="41">
        <f t="shared" ref="K59:R59" si="111">SUM(K47:K58)</f>
        <v>-2708</v>
      </c>
      <c r="L59" s="69">
        <f t="shared" si="111"/>
        <v>-1331</v>
      </c>
      <c r="M59" s="69">
        <f t="shared" si="111"/>
        <v>-339</v>
      </c>
      <c r="N59" s="69">
        <f t="shared" si="111"/>
        <v>0</v>
      </c>
      <c r="O59" s="69">
        <f t="shared" si="111"/>
        <v>0</v>
      </c>
      <c r="P59" s="69">
        <f t="shared" si="111"/>
        <v>0</v>
      </c>
      <c r="Q59" s="69">
        <f t="shared" si="111"/>
        <v>0</v>
      </c>
      <c r="R59" s="69">
        <f t="shared" si="111"/>
        <v>0</v>
      </c>
      <c r="S59" s="38"/>
      <c r="T59" s="69">
        <f t="shared" ref="T59:AA59" si="112">SUM(T47:T58)</f>
        <v>-2708</v>
      </c>
      <c r="U59" s="69">
        <f t="shared" si="112"/>
        <v>-1331</v>
      </c>
      <c r="V59" s="69">
        <f t="shared" si="112"/>
        <v>-339</v>
      </c>
      <c r="W59" s="69">
        <f t="shared" si="112"/>
        <v>0</v>
      </c>
      <c r="X59" s="69">
        <f t="shared" si="112"/>
        <v>0</v>
      </c>
      <c r="Y59" s="69">
        <f t="shared" si="112"/>
        <v>0</v>
      </c>
      <c r="Z59" s="69">
        <f t="shared" si="112"/>
        <v>0</v>
      </c>
      <c r="AA59" s="69">
        <f t="shared" si="112"/>
        <v>0</v>
      </c>
      <c r="AB59" s="38"/>
      <c r="AC59" s="69">
        <f t="shared" ref="AC59:AJ59" si="113">SUM(AC47:AC58)</f>
        <v>-2708</v>
      </c>
      <c r="AD59" s="69">
        <f t="shared" si="113"/>
        <v>-1331</v>
      </c>
      <c r="AE59" s="69">
        <f t="shared" si="113"/>
        <v>-339</v>
      </c>
      <c r="AF59" s="69">
        <f t="shared" si="113"/>
        <v>0</v>
      </c>
      <c r="AG59" s="69">
        <f t="shared" si="113"/>
        <v>0</v>
      </c>
      <c r="AH59" s="69">
        <f t="shared" si="113"/>
        <v>0</v>
      </c>
      <c r="AI59" s="69">
        <f t="shared" si="113"/>
        <v>0</v>
      </c>
      <c r="AJ59" s="69">
        <f t="shared" si="113"/>
        <v>0</v>
      </c>
      <c r="AK59" s="38"/>
      <c r="AL59" s="69">
        <f t="shared" ref="AL59:AS59" si="114">SUM(AL47:AL58)</f>
        <v>-2708</v>
      </c>
      <c r="AM59" s="69">
        <f t="shared" si="114"/>
        <v>-1331</v>
      </c>
      <c r="AN59" s="69">
        <f t="shared" si="114"/>
        <v>-339</v>
      </c>
      <c r="AO59" s="69">
        <f t="shared" si="114"/>
        <v>0</v>
      </c>
      <c r="AP59" s="69">
        <f t="shared" si="114"/>
        <v>0</v>
      </c>
      <c r="AQ59" s="69">
        <f t="shared" si="114"/>
        <v>0</v>
      </c>
      <c r="AR59" s="69">
        <f t="shared" si="114"/>
        <v>0</v>
      </c>
      <c r="AS59" s="69">
        <f t="shared" si="114"/>
        <v>0</v>
      </c>
      <c r="AT59" s="38"/>
      <c r="AU59" s="69">
        <f t="shared" ref="AU59:BB59" si="115">SUM(AU47:AU58)</f>
        <v>-2708</v>
      </c>
      <c r="AV59" s="69">
        <f t="shared" si="115"/>
        <v>-1331</v>
      </c>
      <c r="AW59" s="69">
        <f t="shared" si="115"/>
        <v>-339</v>
      </c>
      <c r="AX59" s="69">
        <f t="shared" si="115"/>
        <v>0</v>
      </c>
      <c r="AY59" s="69">
        <f t="shared" si="115"/>
        <v>0</v>
      </c>
      <c r="AZ59" s="69">
        <f t="shared" si="115"/>
        <v>0</v>
      </c>
      <c r="BA59" s="69">
        <f t="shared" si="115"/>
        <v>0</v>
      </c>
      <c r="BB59" s="69">
        <f t="shared" si="115"/>
        <v>0</v>
      </c>
      <c r="BC59" s="38"/>
      <c r="BD59" s="69">
        <f t="shared" ref="BD59:BK59" si="116">SUM(BD47:BD58)</f>
        <v>-2708</v>
      </c>
      <c r="BE59" s="69">
        <f t="shared" si="116"/>
        <v>-1331</v>
      </c>
      <c r="BF59" s="69">
        <f t="shared" si="116"/>
        <v>-339</v>
      </c>
      <c r="BG59" s="69">
        <f t="shared" si="116"/>
        <v>0</v>
      </c>
      <c r="BH59" s="69">
        <f t="shared" si="116"/>
        <v>0</v>
      </c>
      <c r="BI59" s="69">
        <f t="shared" si="116"/>
        <v>0</v>
      </c>
      <c r="BJ59" s="69">
        <f t="shared" si="116"/>
        <v>0</v>
      </c>
      <c r="BK59" s="69">
        <f t="shared" si="116"/>
        <v>0</v>
      </c>
      <c r="BL59" s="38"/>
      <c r="BM59" s="69">
        <f t="shared" ref="BM59:BT59" si="117">SUM(BM47:BM58)</f>
        <v>-2708</v>
      </c>
      <c r="BN59" s="69">
        <f t="shared" si="117"/>
        <v>-1331</v>
      </c>
      <c r="BO59" s="69">
        <f t="shared" si="117"/>
        <v>-339</v>
      </c>
      <c r="BP59" s="69">
        <f t="shared" si="117"/>
        <v>0</v>
      </c>
      <c r="BQ59" s="69">
        <f t="shared" si="117"/>
        <v>0</v>
      </c>
      <c r="BR59" s="69">
        <f t="shared" si="117"/>
        <v>0</v>
      </c>
      <c r="BS59" s="69">
        <f t="shared" si="117"/>
        <v>0</v>
      </c>
      <c r="BT59" s="69">
        <f t="shared" si="117"/>
        <v>0</v>
      </c>
      <c r="BU59" s="38"/>
      <c r="BV59" s="69">
        <f t="shared" ref="BV59:CC59" si="118">SUM(BV47:BV58)</f>
        <v>-2708</v>
      </c>
      <c r="BW59" s="69">
        <f t="shared" si="118"/>
        <v>-1331</v>
      </c>
      <c r="BX59" s="69">
        <f t="shared" si="118"/>
        <v>-339</v>
      </c>
      <c r="BY59" s="69">
        <f t="shared" si="118"/>
        <v>0</v>
      </c>
      <c r="BZ59" s="69">
        <f t="shared" si="118"/>
        <v>0</v>
      </c>
      <c r="CA59" s="69">
        <f t="shared" si="118"/>
        <v>0</v>
      </c>
      <c r="CB59" s="69">
        <f t="shared" si="118"/>
        <v>0</v>
      </c>
      <c r="CC59" s="69">
        <f t="shared" si="118"/>
        <v>0</v>
      </c>
      <c r="CD59" s="38"/>
      <c r="CE59" s="69">
        <f t="shared" ref="CE59:CL59" si="119">SUM(CE47:CE58)</f>
        <v>-2708</v>
      </c>
      <c r="CF59" s="69">
        <f t="shared" si="119"/>
        <v>-1331</v>
      </c>
      <c r="CG59" s="69">
        <f t="shared" si="119"/>
        <v>-339</v>
      </c>
      <c r="CH59" s="69">
        <f t="shared" si="119"/>
        <v>0</v>
      </c>
      <c r="CI59" s="69">
        <f t="shared" si="119"/>
        <v>0</v>
      </c>
      <c r="CJ59" s="69">
        <f t="shared" si="119"/>
        <v>0</v>
      </c>
      <c r="CK59" s="69">
        <f t="shared" si="119"/>
        <v>0</v>
      </c>
      <c r="CL59" s="69">
        <f t="shared" si="119"/>
        <v>0</v>
      </c>
    </row>
    <row r="60" spans="1:90" ht="15.95" customHeight="1">
      <c r="A60" s="38"/>
      <c r="B60" s="44" t="s">
        <v>37</v>
      </c>
      <c r="C60" s="44" t="s">
        <v>38</v>
      </c>
      <c r="D60" s="44" t="s">
        <v>39</v>
      </c>
      <c r="E60" s="44" t="s">
        <v>40</v>
      </c>
      <c r="F60" s="44" t="s">
        <v>41</v>
      </c>
      <c r="G60" s="44" t="s">
        <v>42</v>
      </c>
      <c r="H60" s="44" t="s">
        <v>43</v>
      </c>
      <c r="I60" s="44" t="s">
        <v>44</v>
      </c>
      <c r="J60" s="44" t="s">
        <v>45</v>
      </c>
      <c r="K60" s="44" t="s">
        <v>46</v>
      </c>
      <c r="L60" s="64" t="s">
        <v>81</v>
      </c>
      <c r="M60" s="64" t="s">
        <v>82</v>
      </c>
      <c r="N60" s="64" t="s">
        <v>83</v>
      </c>
      <c r="O60" s="64" t="s">
        <v>84</v>
      </c>
      <c r="P60" s="64" t="s">
        <v>85</v>
      </c>
      <c r="Q60" s="64" t="s">
        <v>86</v>
      </c>
      <c r="R60" s="64" t="s">
        <v>87</v>
      </c>
      <c r="S60" s="64" t="s">
        <v>88</v>
      </c>
      <c r="T60" s="69"/>
      <c r="U60" s="38"/>
      <c r="V60" s="38"/>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8"/>
      <c r="BI60" s="38"/>
      <c r="BJ60" s="38"/>
      <c r="BK60" s="38"/>
      <c r="BL60" s="38"/>
      <c r="BM60" s="38"/>
      <c r="BN60" s="38"/>
      <c r="BO60" s="38"/>
      <c r="BP60" s="38"/>
      <c r="BQ60" s="38"/>
      <c r="BR60" s="38"/>
      <c r="BS60" s="38"/>
      <c r="BT60" s="38"/>
      <c r="BU60" s="38"/>
      <c r="BV60" s="38"/>
      <c r="BW60" s="38"/>
      <c r="BX60" s="38"/>
      <c r="BY60" s="38"/>
      <c r="BZ60" s="38"/>
      <c r="CA60" s="38"/>
      <c r="CB60" s="38"/>
      <c r="CC60" s="38"/>
      <c r="CD60" s="38"/>
      <c r="CE60" s="38"/>
      <c r="CF60" s="38"/>
      <c r="CG60" s="38"/>
      <c r="CH60" s="38"/>
      <c r="CI60" s="38"/>
      <c r="CJ60" s="38"/>
      <c r="CK60" s="38"/>
      <c r="CL60" s="38"/>
    </row>
    <row r="61" spans="1:90" ht="13.7" customHeight="1">
      <c r="A61" s="38"/>
      <c r="B61" s="41">
        <f>B59</f>
        <v>-2708</v>
      </c>
      <c r="C61" s="41">
        <f>C59+K59</f>
        <v>-4039</v>
      </c>
      <c r="D61" s="41">
        <f>D59+L59+T59</f>
        <v>-4378</v>
      </c>
      <c r="E61" s="41">
        <f>E59+M59+U59+AC59</f>
        <v>-4378</v>
      </c>
      <c r="F61" s="41">
        <f>F59+N59+V59+AD59+AL59</f>
        <v>-4378</v>
      </c>
      <c r="G61" s="41">
        <f>G59+O59+W59+AE59+AM59+AU59</f>
        <v>-4378</v>
      </c>
      <c r="H61" s="41">
        <f>H59+P59+X59+AF59+AN59+AV59+BD59</f>
        <v>-4378</v>
      </c>
      <c r="I61" s="41">
        <f>I59+Q59+Y59+AG59+AO59+AW59+BE59+BM59</f>
        <v>-4378</v>
      </c>
      <c r="J61" s="41">
        <f>R59+Z59+AH59+AP59+AX59+BF59+BN59+BV59</f>
        <v>-4378</v>
      </c>
      <c r="K61" s="41">
        <f>AA59+AI59+AQ59+AY59+BG59+BO59+BW59+CE59</f>
        <v>-4378</v>
      </c>
      <c r="L61" s="69">
        <f>AJ59+AR59+AZ59+BH59+BP59+BX59+CF59</f>
        <v>-1670</v>
      </c>
      <c r="M61" s="69">
        <f>AS59+BA59+BI59+BQ59+BY59+CG59</f>
        <v>-339</v>
      </c>
      <c r="N61" s="69">
        <f>BB59+BJ59+BR59+BZ59+CH59</f>
        <v>0</v>
      </c>
      <c r="O61" s="69">
        <f>BK59+BS59+CA59+CI59</f>
        <v>0</v>
      </c>
      <c r="P61" s="69">
        <f>BT59+CB59+CJ59</f>
        <v>0</v>
      </c>
      <c r="Q61" s="69">
        <f>CC59+CK59</f>
        <v>0</v>
      </c>
      <c r="R61" s="69">
        <f>CL59</f>
        <v>0</v>
      </c>
      <c r="S61" s="73">
        <v>0</v>
      </c>
      <c r="T61" s="69"/>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c r="BR61" s="38"/>
      <c r="BS61" s="38"/>
      <c r="BT61" s="38"/>
      <c r="BU61" s="38"/>
      <c r="BV61" s="38"/>
      <c r="BW61" s="38"/>
      <c r="BX61" s="38"/>
      <c r="BY61" s="38"/>
      <c r="BZ61" s="38"/>
      <c r="CA61" s="38"/>
      <c r="CB61" s="38"/>
      <c r="CC61" s="38"/>
      <c r="CD61" s="38"/>
      <c r="CE61" s="38"/>
      <c r="CF61" s="38"/>
      <c r="CG61" s="38"/>
      <c r="CH61" s="38"/>
      <c r="CI61" s="38"/>
      <c r="CJ61" s="38"/>
      <c r="CK61" s="38"/>
      <c r="CL61" s="38"/>
    </row>
  </sheetData>
  <mergeCells count="13">
    <mergeCell ref="A3:R3"/>
    <mergeCell ref="A1:CL1"/>
    <mergeCell ref="A2:CL2"/>
    <mergeCell ref="AT7:BB7"/>
    <mergeCell ref="BC7:BK7"/>
    <mergeCell ref="BL7:BT7"/>
    <mergeCell ref="BU7:CC7"/>
    <mergeCell ref="CD7:CL7"/>
    <mergeCell ref="AK7:AS7"/>
    <mergeCell ref="A7:I7"/>
    <mergeCell ref="J7:R7"/>
    <mergeCell ref="S7:AA7"/>
    <mergeCell ref="AB7:AJ7"/>
  </mergeCells>
  <pageMargins left="0.7" right="0.7" top="0.75" bottom="0.75" header="0.3" footer="0.3"/>
  <pageSetup orientation="portrait" r:id="rId1"/>
  <headerFooter>
    <oddFooter>&amp;C&amp;"Helvetica Neue,Regular"&amp;12&amp;K000000&amp;P</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CL61"/>
  <sheetViews>
    <sheetView showGridLines="0" workbookViewId="0"/>
  </sheetViews>
  <sheetFormatPr defaultColWidth="9.5" defaultRowHeight="12.95" customHeight="1"/>
  <cols>
    <col min="1" max="1" width="5.5" style="5" customWidth="1"/>
    <col min="2" max="5" width="10.5" style="5" customWidth="1"/>
    <col min="6" max="12" width="11.5" style="5" customWidth="1"/>
    <col min="13" max="18" width="10.5" style="5" customWidth="1"/>
    <col min="19" max="19" width="9.5" style="5" customWidth="1"/>
    <col min="20" max="25" width="10.5" style="5" customWidth="1"/>
    <col min="26" max="26" width="9" style="5" customWidth="1"/>
    <col min="27" max="27" width="9.5" style="5" customWidth="1"/>
    <col min="28" max="28" width="5.5" style="5" customWidth="1"/>
    <col min="29" max="34" width="10.5" style="5" customWidth="1"/>
    <col min="35" max="36" width="9.5" style="5" customWidth="1"/>
    <col min="37" max="37" width="5.5" style="5" customWidth="1"/>
    <col min="38" max="43" width="10.5" style="5" customWidth="1"/>
    <col min="44" max="45" width="9.5" style="5" customWidth="1"/>
    <col min="46" max="46" width="5.5" style="5" customWidth="1"/>
    <col min="47" max="52" width="10.5" style="5" customWidth="1"/>
    <col min="53" max="54" width="9.5" style="5" customWidth="1"/>
    <col min="55" max="55" width="5.5" style="5" customWidth="1"/>
    <col min="56" max="61" width="10.5" style="5" customWidth="1"/>
    <col min="62" max="63" width="9.5" style="5" customWidth="1"/>
    <col min="64" max="64" width="5.5" style="5" customWidth="1"/>
    <col min="65" max="70" width="10.5" style="5" customWidth="1"/>
    <col min="71" max="72" width="9.5" style="5" customWidth="1"/>
    <col min="73" max="73" width="5.5" style="5" customWidth="1"/>
    <col min="74" max="79" width="10.5" style="5" customWidth="1"/>
    <col min="80" max="81" width="9.5" style="5" customWidth="1"/>
    <col min="82" max="82" width="5.5" style="5" customWidth="1"/>
    <col min="83" max="88" width="10.5" style="5" customWidth="1"/>
    <col min="89" max="91" width="9.5" style="5" customWidth="1"/>
    <col min="92" max="16384" width="9.5" style="5"/>
  </cols>
  <sheetData>
    <row r="1" spans="1:90" ht="31.7" customHeight="1">
      <c r="A1" s="120"/>
      <c r="B1" s="99"/>
      <c r="C1" s="99"/>
      <c r="D1" s="99"/>
      <c r="E1" s="99"/>
      <c r="F1" s="99"/>
      <c r="G1" s="99"/>
      <c r="H1" s="99"/>
      <c r="I1" s="99"/>
      <c r="J1" s="99"/>
      <c r="K1" s="99"/>
      <c r="L1" s="121"/>
      <c r="M1" s="121"/>
      <c r="N1" s="121"/>
      <c r="O1" s="121"/>
      <c r="P1" s="121"/>
      <c r="Q1" s="121"/>
      <c r="R1" s="121"/>
      <c r="S1" s="121"/>
      <c r="T1" s="121"/>
      <c r="U1" s="121"/>
      <c r="V1" s="121"/>
      <c r="W1" s="121"/>
      <c r="X1" s="121"/>
      <c r="Y1" s="121"/>
      <c r="Z1" s="121"/>
      <c r="AA1" s="121"/>
      <c r="AB1" s="121"/>
      <c r="AC1" s="121"/>
      <c r="AD1" s="121"/>
      <c r="AE1" s="121"/>
      <c r="AF1" s="121"/>
      <c r="AG1" s="121"/>
      <c r="AH1" s="121"/>
      <c r="AI1" s="121"/>
      <c r="AJ1" s="121"/>
      <c r="AK1" s="121"/>
      <c r="AL1" s="121"/>
      <c r="AM1" s="121"/>
      <c r="AN1" s="121"/>
      <c r="AO1" s="121"/>
      <c r="AP1" s="121"/>
      <c r="AQ1" s="121"/>
      <c r="AR1" s="121"/>
      <c r="AS1" s="121"/>
      <c r="AT1" s="121"/>
      <c r="AU1" s="121"/>
      <c r="AV1" s="121"/>
      <c r="AW1" s="121"/>
      <c r="AX1" s="121"/>
      <c r="AY1" s="121"/>
      <c r="AZ1" s="121"/>
      <c r="BA1" s="121"/>
      <c r="BB1" s="121"/>
      <c r="BC1" s="121"/>
      <c r="BD1" s="121"/>
      <c r="BE1" s="121"/>
      <c r="BF1" s="121"/>
      <c r="BG1" s="121"/>
      <c r="BH1" s="121"/>
      <c r="BI1" s="121"/>
      <c r="BJ1" s="121"/>
      <c r="BK1" s="121"/>
      <c r="BL1" s="121"/>
      <c r="BM1" s="121"/>
      <c r="BN1" s="121"/>
      <c r="BO1" s="121"/>
      <c r="BP1" s="121"/>
      <c r="BQ1" s="121"/>
      <c r="BR1" s="121"/>
      <c r="BS1" s="121"/>
      <c r="BT1" s="121"/>
      <c r="BU1" s="121"/>
      <c r="BV1" s="121"/>
      <c r="BW1" s="121"/>
      <c r="BX1" s="121"/>
      <c r="BY1" s="121"/>
      <c r="BZ1" s="121"/>
      <c r="CA1" s="121"/>
      <c r="CB1" s="121"/>
      <c r="CC1" s="121"/>
      <c r="CD1" s="121"/>
      <c r="CE1" s="121"/>
      <c r="CF1" s="121"/>
      <c r="CG1" s="121"/>
      <c r="CH1" s="121"/>
      <c r="CI1" s="121"/>
      <c r="CJ1" s="121"/>
      <c r="CK1" s="121"/>
      <c r="CL1" s="121"/>
    </row>
    <row r="2" spans="1:90" ht="13.7" customHeight="1">
      <c r="A2" s="127"/>
      <c r="B2" s="99"/>
      <c r="C2" s="99"/>
      <c r="D2" s="99"/>
      <c r="E2" s="99"/>
      <c r="F2" s="99"/>
      <c r="G2" s="99"/>
      <c r="H2" s="99"/>
      <c r="I2" s="99"/>
      <c r="J2" s="99"/>
      <c r="K2" s="99"/>
      <c r="L2" s="121"/>
      <c r="M2" s="121"/>
      <c r="N2" s="121"/>
      <c r="O2" s="121"/>
      <c r="P2" s="121"/>
      <c r="Q2" s="121"/>
      <c r="R2" s="121"/>
      <c r="S2" s="121"/>
      <c r="T2" s="121"/>
      <c r="U2" s="121"/>
      <c r="V2" s="121"/>
      <c r="W2" s="121"/>
      <c r="X2" s="121"/>
      <c r="Y2" s="121"/>
      <c r="Z2" s="121"/>
      <c r="AA2" s="121"/>
      <c r="AB2" s="121"/>
      <c r="AC2" s="121"/>
      <c r="AD2" s="121"/>
      <c r="AE2" s="121"/>
      <c r="AF2" s="121"/>
      <c r="AG2" s="121"/>
      <c r="AH2" s="121"/>
      <c r="AI2" s="121"/>
      <c r="AJ2" s="121"/>
      <c r="AK2" s="121"/>
      <c r="AL2" s="121"/>
      <c r="AM2" s="121"/>
      <c r="AN2" s="121"/>
      <c r="AO2" s="121"/>
      <c r="AP2" s="121"/>
      <c r="AQ2" s="121"/>
      <c r="AR2" s="121"/>
      <c r="AS2" s="121"/>
      <c r="AT2" s="121"/>
      <c r="AU2" s="121"/>
      <c r="AV2" s="121"/>
      <c r="AW2" s="121"/>
      <c r="AX2" s="121"/>
      <c r="AY2" s="121"/>
      <c r="AZ2" s="121"/>
      <c r="BA2" s="121"/>
      <c r="BB2" s="121"/>
      <c r="BC2" s="121"/>
      <c r="BD2" s="121"/>
      <c r="BE2" s="121"/>
      <c r="BF2" s="121"/>
      <c r="BG2" s="121"/>
      <c r="BH2" s="121"/>
      <c r="BI2" s="121"/>
      <c r="BJ2" s="121"/>
      <c r="BK2" s="121"/>
      <c r="BL2" s="121"/>
      <c r="BM2" s="121"/>
      <c r="BN2" s="121"/>
      <c r="BO2" s="121"/>
      <c r="BP2" s="121"/>
      <c r="BQ2" s="121"/>
      <c r="BR2" s="121"/>
      <c r="BS2" s="121"/>
      <c r="BT2" s="121"/>
      <c r="BU2" s="121"/>
      <c r="BV2" s="121"/>
      <c r="BW2" s="121"/>
      <c r="BX2" s="121"/>
      <c r="BY2" s="121"/>
      <c r="BZ2" s="121"/>
      <c r="CA2" s="121"/>
      <c r="CB2" s="121"/>
      <c r="CC2" s="121"/>
      <c r="CD2" s="121"/>
      <c r="CE2" s="121"/>
      <c r="CF2" s="121"/>
      <c r="CG2" s="121"/>
      <c r="CH2" s="121"/>
      <c r="CI2" s="121"/>
      <c r="CJ2" s="121"/>
      <c r="CK2" s="121"/>
      <c r="CL2" s="121"/>
    </row>
    <row r="3" spans="1:90" ht="31.7" customHeight="1">
      <c r="A3" s="116" t="s">
        <v>124</v>
      </c>
      <c r="B3" s="99"/>
      <c r="C3" s="99"/>
      <c r="D3" s="99"/>
      <c r="E3" s="99"/>
      <c r="F3" s="99"/>
      <c r="G3" s="99"/>
      <c r="H3" s="99"/>
      <c r="I3" s="99"/>
      <c r="J3" s="99"/>
      <c r="K3" s="99"/>
      <c r="L3" s="121"/>
      <c r="M3" s="121"/>
      <c r="N3" s="121"/>
      <c r="O3" s="121"/>
      <c r="P3" s="121"/>
      <c r="Q3" s="121"/>
      <c r="R3" s="121"/>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row>
    <row r="4" spans="1:90" ht="13.7" customHeight="1">
      <c r="A4" s="38"/>
      <c r="B4" s="17"/>
      <c r="C4" s="17"/>
      <c r="D4" s="17"/>
      <c r="E4" s="17"/>
      <c r="F4" s="17"/>
      <c r="G4" s="17"/>
      <c r="H4" s="17"/>
      <c r="I4" s="17"/>
      <c r="J4" s="17"/>
      <c r="K4" s="17"/>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c r="BI4" s="38"/>
      <c r="BJ4" s="38"/>
      <c r="BK4" s="38"/>
      <c r="BL4" s="38"/>
      <c r="BM4" s="38"/>
      <c r="BN4" s="38"/>
      <c r="BO4" s="38"/>
      <c r="BP4" s="38"/>
      <c r="BQ4" s="38"/>
      <c r="BR4" s="38"/>
      <c r="BS4" s="38"/>
      <c r="BT4" s="38"/>
      <c r="BU4" s="38"/>
      <c r="BV4" s="38"/>
      <c r="BW4" s="38"/>
      <c r="BX4" s="38"/>
      <c r="BY4" s="38"/>
      <c r="BZ4" s="38"/>
      <c r="CA4" s="38"/>
      <c r="CB4" s="38"/>
      <c r="CC4" s="38"/>
      <c r="CD4" s="38"/>
      <c r="CE4" s="38"/>
      <c r="CF4" s="38"/>
      <c r="CG4" s="38"/>
      <c r="CH4" s="38"/>
      <c r="CI4" s="38"/>
      <c r="CJ4" s="38"/>
      <c r="CK4" s="38"/>
      <c r="CL4" s="38"/>
    </row>
    <row r="5" spans="1:90" ht="13.7" customHeight="1">
      <c r="A5" s="38"/>
      <c r="B5" s="17"/>
      <c r="C5" s="17"/>
      <c r="D5" s="17"/>
      <c r="E5" s="17"/>
      <c r="F5" s="17"/>
      <c r="G5" s="17"/>
      <c r="H5" s="17"/>
      <c r="I5" s="17"/>
      <c r="J5" s="17"/>
      <c r="K5" s="17"/>
      <c r="L5" s="38"/>
      <c r="M5" s="38"/>
      <c r="N5" s="38"/>
      <c r="O5" s="38"/>
      <c r="P5" s="38"/>
      <c r="Q5" s="38"/>
      <c r="R5" s="38"/>
      <c r="S5" s="38"/>
      <c r="T5" s="38"/>
      <c r="U5" s="38"/>
      <c r="V5" s="38"/>
      <c r="W5" s="38"/>
      <c r="X5" s="38"/>
      <c r="Y5" s="38"/>
      <c r="Z5" s="38"/>
      <c r="AA5" s="38"/>
      <c r="AB5" s="38"/>
      <c r="AC5" s="38"/>
      <c r="AD5" s="38"/>
      <c r="AE5" s="38"/>
      <c r="AF5" s="38"/>
      <c r="AG5" s="38"/>
      <c r="AH5" s="38"/>
      <c r="AI5" s="38"/>
      <c r="AJ5" s="38"/>
      <c r="AK5" s="38"/>
      <c r="AL5" s="38"/>
      <c r="AM5" s="38"/>
      <c r="AN5" s="38"/>
      <c r="AO5" s="38"/>
      <c r="AP5" s="38"/>
      <c r="AQ5" s="38"/>
      <c r="AR5" s="38"/>
      <c r="AS5" s="38"/>
      <c r="AT5" s="38"/>
      <c r="AU5" s="38"/>
      <c r="AV5" s="38"/>
      <c r="AW5" s="38"/>
      <c r="AX5" s="38"/>
      <c r="AY5" s="38"/>
      <c r="AZ5" s="38"/>
      <c r="BA5" s="38"/>
      <c r="BB5" s="38"/>
      <c r="BC5" s="38"/>
      <c r="BD5" s="38"/>
      <c r="BE5" s="38"/>
      <c r="BF5" s="38"/>
      <c r="BG5" s="38"/>
      <c r="BH5" s="38"/>
      <c r="BI5" s="38"/>
      <c r="BJ5" s="38"/>
      <c r="BK5" s="38"/>
      <c r="BL5" s="38"/>
      <c r="BM5" s="38"/>
      <c r="BN5" s="38"/>
      <c r="BO5" s="38"/>
      <c r="BP5" s="38"/>
      <c r="BQ5" s="38"/>
      <c r="BR5" s="38"/>
      <c r="BS5" s="38"/>
      <c r="BT5" s="38"/>
      <c r="BU5" s="38"/>
      <c r="BV5" s="38"/>
      <c r="BW5" s="38"/>
      <c r="BX5" s="38"/>
      <c r="BY5" s="38"/>
      <c r="BZ5" s="38"/>
      <c r="CA5" s="38"/>
      <c r="CB5" s="38"/>
      <c r="CC5" s="38"/>
      <c r="CD5" s="38"/>
      <c r="CE5" s="38"/>
      <c r="CF5" s="38"/>
      <c r="CG5" s="38"/>
      <c r="CH5" s="38"/>
      <c r="CI5" s="38"/>
      <c r="CJ5" s="38"/>
      <c r="CK5" s="38"/>
      <c r="CL5" s="38"/>
    </row>
    <row r="6" spans="1:90" ht="13.7" customHeight="1">
      <c r="A6" s="38"/>
      <c r="B6" s="17"/>
      <c r="C6" s="17"/>
      <c r="D6" s="17"/>
      <c r="E6" s="17"/>
      <c r="F6" s="17"/>
      <c r="G6" s="17"/>
      <c r="H6" s="17"/>
      <c r="I6" s="17"/>
      <c r="J6" s="17"/>
      <c r="K6" s="17"/>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8"/>
      <c r="BD6" s="38"/>
      <c r="BE6" s="38"/>
      <c r="BF6" s="38"/>
      <c r="BG6" s="38"/>
      <c r="BH6" s="38"/>
      <c r="BI6" s="38"/>
      <c r="BJ6" s="38"/>
      <c r="BK6" s="38"/>
      <c r="BL6" s="38"/>
      <c r="BM6" s="38"/>
      <c r="BN6" s="38"/>
      <c r="BO6" s="38"/>
      <c r="BP6" s="38"/>
      <c r="BQ6" s="38"/>
      <c r="BR6" s="38"/>
      <c r="BS6" s="38"/>
      <c r="BT6" s="38"/>
      <c r="BU6" s="38"/>
      <c r="BV6" s="38"/>
      <c r="BW6" s="38"/>
      <c r="BX6" s="38"/>
      <c r="BY6" s="38"/>
      <c r="BZ6" s="38"/>
      <c r="CA6" s="38"/>
      <c r="CB6" s="38"/>
      <c r="CC6" s="38"/>
      <c r="CD6" s="38"/>
      <c r="CE6" s="38"/>
      <c r="CF6" s="38"/>
      <c r="CG6" s="38"/>
      <c r="CH6" s="38"/>
      <c r="CI6" s="38"/>
      <c r="CJ6" s="38"/>
      <c r="CK6" s="38"/>
      <c r="CL6" s="38"/>
    </row>
    <row r="7" spans="1:90" ht="15.95" customHeight="1">
      <c r="A7" s="123" t="s">
        <v>37</v>
      </c>
      <c r="B7" s="125"/>
      <c r="C7" s="125"/>
      <c r="D7" s="125"/>
      <c r="E7" s="125"/>
      <c r="F7" s="125"/>
      <c r="G7" s="125"/>
      <c r="H7" s="125"/>
      <c r="I7" s="125"/>
      <c r="J7" s="126" t="s">
        <v>38</v>
      </c>
      <c r="K7" s="125"/>
      <c r="L7" s="124"/>
      <c r="M7" s="124"/>
      <c r="N7" s="124"/>
      <c r="O7" s="124"/>
      <c r="P7" s="124"/>
      <c r="Q7" s="124"/>
      <c r="R7" s="124"/>
      <c r="S7" s="123" t="s">
        <v>39</v>
      </c>
      <c r="T7" s="124"/>
      <c r="U7" s="124"/>
      <c r="V7" s="124"/>
      <c r="W7" s="124"/>
      <c r="X7" s="124"/>
      <c r="Y7" s="124"/>
      <c r="Z7" s="124"/>
      <c r="AA7" s="124"/>
      <c r="AB7" s="123" t="s">
        <v>40</v>
      </c>
      <c r="AC7" s="124"/>
      <c r="AD7" s="124"/>
      <c r="AE7" s="124"/>
      <c r="AF7" s="124"/>
      <c r="AG7" s="124"/>
      <c r="AH7" s="124"/>
      <c r="AI7" s="124"/>
      <c r="AJ7" s="124"/>
      <c r="AK7" s="123" t="s">
        <v>41</v>
      </c>
      <c r="AL7" s="124"/>
      <c r="AM7" s="124"/>
      <c r="AN7" s="124"/>
      <c r="AO7" s="124"/>
      <c r="AP7" s="124"/>
      <c r="AQ7" s="124"/>
      <c r="AR7" s="124"/>
      <c r="AS7" s="124"/>
      <c r="AT7" s="123" t="s">
        <v>42</v>
      </c>
      <c r="AU7" s="124"/>
      <c r="AV7" s="124"/>
      <c r="AW7" s="124"/>
      <c r="AX7" s="124"/>
      <c r="AY7" s="124"/>
      <c r="AZ7" s="124"/>
      <c r="BA7" s="124"/>
      <c r="BB7" s="124"/>
      <c r="BC7" s="123" t="s">
        <v>43</v>
      </c>
      <c r="BD7" s="124"/>
      <c r="BE7" s="124"/>
      <c r="BF7" s="124"/>
      <c r="BG7" s="124"/>
      <c r="BH7" s="124"/>
      <c r="BI7" s="124"/>
      <c r="BJ7" s="124"/>
      <c r="BK7" s="124"/>
      <c r="BL7" s="123" t="s">
        <v>44</v>
      </c>
      <c r="BM7" s="124"/>
      <c r="BN7" s="124"/>
      <c r="BO7" s="124"/>
      <c r="BP7" s="124"/>
      <c r="BQ7" s="124"/>
      <c r="BR7" s="124"/>
      <c r="BS7" s="124"/>
      <c r="BT7" s="124"/>
      <c r="BU7" s="123" t="s">
        <v>45</v>
      </c>
      <c r="BV7" s="124"/>
      <c r="BW7" s="124"/>
      <c r="BX7" s="124"/>
      <c r="BY7" s="124"/>
      <c r="BZ7" s="124"/>
      <c r="CA7" s="124"/>
      <c r="CB7" s="124"/>
      <c r="CC7" s="124"/>
      <c r="CD7" s="123" t="s">
        <v>46</v>
      </c>
      <c r="CE7" s="124"/>
      <c r="CF7" s="124"/>
      <c r="CG7" s="124"/>
      <c r="CH7" s="124"/>
      <c r="CI7" s="124"/>
      <c r="CJ7" s="124"/>
      <c r="CK7" s="124"/>
      <c r="CL7" s="124"/>
    </row>
    <row r="8" spans="1:90" ht="13.7" customHeight="1">
      <c r="A8" s="50" t="s">
        <v>109</v>
      </c>
      <c r="B8" s="41">
        <f>ROUND(IF(Assumptions!$D$28&gt;0,Assumptions!$D$20*(Assumptions!$D$21-(Assumptions!$D$21*Assumptions!$D$22)-Assumptions!$D$23),0),0)</f>
        <v>-300</v>
      </c>
      <c r="C8" s="17"/>
      <c r="D8" s="17"/>
      <c r="E8" s="17"/>
      <c r="F8" s="17"/>
      <c r="G8" s="17"/>
      <c r="H8" s="17"/>
      <c r="I8" s="17"/>
      <c r="J8" s="68" t="s">
        <v>109</v>
      </c>
      <c r="K8" s="41">
        <f>ROUND(IF(Assumptions!$D$28&gt;1,B8*(1+Assumptions!$D$25),0),0)</f>
        <v>-300</v>
      </c>
      <c r="L8" s="38"/>
      <c r="M8" s="38"/>
      <c r="N8" s="38"/>
      <c r="O8" s="38"/>
      <c r="P8" s="38"/>
      <c r="Q8" s="38"/>
      <c r="R8" s="38"/>
      <c r="S8" s="50" t="s">
        <v>109</v>
      </c>
      <c r="T8" s="69">
        <f>ROUND(IF(Assumptions!$D$28&gt;2,K8*(1+Assumptions!$D$25),0),0)</f>
        <v>-300</v>
      </c>
      <c r="U8" s="69"/>
      <c r="V8" s="69"/>
      <c r="W8" s="69"/>
      <c r="X8" s="69"/>
      <c r="Y8" s="69"/>
      <c r="Z8" s="69"/>
      <c r="AA8" s="69"/>
      <c r="AB8" s="50" t="s">
        <v>109</v>
      </c>
      <c r="AC8" s="69">
        <f>ROUND(IF(Assumptions!$D$28&gt;3,T8*(1+Assumptions!$D$25),0),0)</f>
        <v>-300</v>
      </c>
      <c r="AD8" s="69"/>
      <c r="AE8" s="69"/>
      <c r="AF8" s="69"/>
      <c r="AG8" s="69"/>
      <c r="AH8" s="69"/>
      <c r="AI8" s="69"/>
      <c r="AJ8" s="69"/>
      <c r="AK8" s="50" t="s">
        <v>109</v>
      </c>
      <c r="AL8" s="69">
        <f>ROUND(IF(Assumptions!$D$28&gt;4,AC8*(1+Assumptions!$D$25),0),0)</f>
        <v>-300</v>
      </c>
      <c r="AM8" s="69"/>
      <c r="AN8" s="69"/>
      <c r="AO8" s="69"/>
      <c r="AP8" s="69"/>
      <c r="AQ8" s="69"/>
      <c r="AR8" s="69"/>
      <c r="AS8" s="69"/>
      <c r="AT8" s="50" t="s">
        <v>109</v>
      </c>
      <c r="AU8" s="69">
        <f>ROUND(IF(Assumptions!$D$28&gt;5,AL8*(1+Assumptions!$D$25),0),0)</f>
        <v>-300</v>
      </c>
      <c r="AV8" s="69"/>
      <c r="AW8" s="69"/>
      <c r="AX8" s="69"/>
      <c r="AY8" s="69"/>
      <c r="AZ8" s="69"/>
      <c r="BA8" s="69"/>
      <c r="BB8" s="69"/>
      <c r="BC8" s="50" t="s">
        <v>109</v>
      </c>
      <c r="BD8" s="69">
        <f>ROUND(IF(Assumptions!$D$28&gt;6,AU8*(1+Assumptions!$D$25),0),0)</f>
        <v>-300</v>
      </c>
      <c r="BE8" s="69"/>
      <c r="BF8" s="69"/>
      <c r="BG8" s="69"/>
      <c r="BH8" s="69"/>
      <c r="BI8" s="69"/>
      <c r="BJ8" s="69"/>
      <c r="BK8" s="69"/>
      <c r="BL8" s="50" t="s">
        <v>109</v>
      </c>
      <c r="BM8" s="69">
        <f>ROUND(IF(Assumptions!$D$28&gt;7,BD8*(1+Assumptions!$D$25),0),0)</f>
        <v>-300</v>
      </c>
      <c r="BN8" s="69"/>
      <c r="BO8" s="69"/>
      <c r="BP8" s="69"/>
      <c r="BQ8" s="69"/>
      <c r="BR8" s="69"/>
      <c r="BS8" s="69"/>
      <c r="BT8" s="69"/>
      <c r="BU8" s="50" t="s">
        <v>109</v>
      </c>
      <c r="BV8" s="69">
        <f>ROUND(IF(Assumptions!$D$28&gt;8,BM8*(1+Assumptions!$D$25),0),0)</f>
        <v>-300</v>
      </c>
      <c r="BW8" s="69"/>
      <c r="BX8" s="69"/>
      <c r="BY8" s="69"/>
      <c r="BZ8" s="69"/>
      <c r="CA8" s="69"/>
      <c r="CB8" s="69"/>
      <c r="CC8" s="69"/>
      <c r="CD8" s="50" t="s">
        <v>109</v>
      </c>
      <c r="CE8" s="69">
        <f>ROUND(IF(Assumptions!$D$28&gt;9,BV8*(1+Assumptions!$D$25),0),0)</f>
        <v>-300</v>
      </c>
      <c r="CF8" s="69"/>
      <c r="CG8" s="69"/>
      <c r="CH8" s="69"/>
      <c r="CI8" s="69"/>
      <c r="CJ8" s="69"/>
      <c r="CK8" s="69"/>
      <c r="CL8" s="69"/>
    </row>
    <row r="9" spans="1:90" ht="13.7" customHeight="1">
      <c r="A9" s="50" t="s">
        <v>110</v>
      </c>
      <c r="B9" s="41">
        <f>ROUND(IF(Assumptions!$D$28&gt;0,Assumptions!$D$20*(Assumptions!$D$21-(Assumptions!$D$21*Assumptions!$D$22)-Assumptions!$D$23),0),0)</f>
        <v>-300</v>
      </c>
      <c r="C9" s="17"/>
      <c r="D9" s="17"/>
      <c r="E9" s="17"/>
      <c r="F9" s="17"/>
      <c r="G9" s="17"/>
      <c r="H9" s="17"/>
      <c r="I9" s="17"/>
      <c r="J9" s="68" t="s">
        <v>110</v>
      </c>
      <c r="K9" s="41">
        <f>ROUND(IF(Assumptions!$D$28&gt;1,B9*(1+Assumptions!$D$25),0),0)</f>
        <v>-300</v>
      </c>
      <c r="L9" s="38"/>
      <c r="M9" s="38"/>
      <c r="N9" s="38"/>
      <c r="O9" s="38"/>
      <c r="P9" s="38"/>
      <c r="Q9" s="38"/>
      <c r="R9" s="38"/>
      <c r="S9" s="50" t="s">
        <v>110</v>
      </c>
      <c r="T9" s="69">
        <f>ROUND(IF(Assumptions!$D$28&gt;2,K9*(1+Assumptions!$D$25),0),0)</f>
        <v>-300</v>
      </c>
      <c r="U9" s="69"/>
      <c r="V9" s="69"/>
      <c r="W9" s="69"/>
      <c r="X9" s="69"/>
      <c r="Y9" s="69"/>
      <c r="Z9" s="69"/>
      <c r="AA9" s="69"/>
      <c r="AB9" s="50" t="s">
        <v>110</v>
      </c>
      <c r="AC9" s="69">
        <f>ROUND(IF(Assumptions!$D$28&gt;3,T9*(1+Assumptions!$D$25),0),0)</f>
        <v>-300</v>
      </c>
      <c r="AD9" s="69"/>
      <c r="AE9" s="69"/>
      <c r="AF9" s="69"/>
      <c r="AG9" s="69"/>
      <c r="AH9" s="69"/>
      <c r="AI9" s="69"/>
      <c r="AJ9" s="69"/>
      <c r="AK9" s="50" t="s">
        <v>110</v>
      </c>
      <c r="AL9" s="69">
        <f>ROUND(IF(Assumptions!$D$28&gt;4,AC9*(1+Assumptions!$D$25),0),0)</f>
        <v>-300</v>
      </c>
      <c r="AM9" s="69"/>
      <c r="AN9" s="69"/>
      <c r="AO9" s="69"/>
      <c r="AP9" s="69"/>
      <c r="AQ9" s="69"/>
      <c r="AR9" s="69"/>
      <c r="AS9" s="69"/>
      <c r="AT9" s="50" t="s">
        <v>110</v>
      </c>
      <c r="AU9" s="69">
        <f>ROUND(IF(Assumptions!$D$28&gt;5,AL9*(1+Assumptions!$D$25),0),0)</f>
        <v>-300</v>
      </c>
      <c r="AV9" s="69"/>
      <c r="AW9" s="69"/>
      <c r="AX9" s="69"/>
      <c r="AY9" s="69"/>
      <c r="AZ9" s="69"/>
      <c r="BA9" s="69"/>
      <c r="BB9" s="69"/>
      <c r="BC9" s="50" t="s">
        <v>110</v>
      </c>
      <c r="BD9" s="69">
        <f>ROUND(IF(Assumptions!$D$28&gt;6,AU9*(1+Assumptions!$D$25),0),0)</f>
        <v>-300</v>
      </c>
      <c r="BE9" s="69"/>
      <c r="BF9" s="69"/>
      <c r="BG9" s="69"/>
      <c r="BH9" s="69"/>
      <c r="BI9" s="69"/>
      <c r="BJ9" s="69"/>
      <c r="BK9" s="69"/>
      <c r="BL9" s="50" t="s">
        <v>110</v>
      </c>
      <c r="BM9" s="69">
        <f>ROUND(IF(Assumptions!$D$28&gt;7,BD9*(1+Assumptions!$D$25),0),0)</f>
        <v>-300</v>
      </c>
      <c r="BN9" s="69"/>
      <c r="BO9" s="69"/>
      <c r="BP9" s="69"/>
      <c r="BQ9" s="69"/>
      <c r="BR9" s="69"/>
      <c r="BS9" s="69"/>
      <c r="BT9" s="69"/>
      <c r="BU9" s="50" t="s">
        <v>110</v>
      </c>
      <c r="BV9" s="69">
        <f>ROUND(IF(Assumptions!$D$28&gt;8,BM9*(1+Assumptions!$D$25),0),0)</f>
        <v>-300</v>
      </c>
      <c r="BW9" s="69"/>
      <c r="BX9" s="69"/>
      <c r="BY9" s="69"/>
      <c r="BZ9" s="69"/>
      <c r="CA9" s="69"/>
      <c r="CB9" s="69"/>
      <c r="CC9" s="69"/>
      <c r="CD9" s="50" t="s">
        <v>110</v>
      </c>
      <c r="CE9" s="69">
        <f>ROUND(IF(Assumptions!$D$28&gt;9,BV9*(1+Assumptions!$D$25),0),0)</f>
        <v>-300</v>
      </c>
      <c r="CF9" s="69"/>
      <c r="CG9" s="69"/>
      <c r="CH9" s="69"/>
      <c r="CI9" s="69"/>
      <c r="CJ9" s="69"/>
      <c r="CK9" s="69"/>
      <c r="CL9" s="69"/>
    </row>
    <row r="10" spans="1:90" ht="13.7" customHeight="1">
      <c r="A10" s="50" t="s">
        <v>111</v>
      </c>
      <c r="B10" s="41">
        <f>ROUND(IF(Assumptions!$D$28&gt;0,Assumptions!$D$20*(Assumptions!$D$21-(Assumptions!$D$21*Assumptions!$D$22)-Assumptions!$D$23),0),0)</f>
        <v>-300</v>
      </c>
      <c r="C10" s="17"/>
      <c r="D10" s="17"/>
      <c r="E10" s="17"/>
      <c r="F10" s="17"/>
      <c r="G10" s="17"/>
      <c r="H10" s="17"/>
      <c r="I10" s="17"/>
      <c r="J10" s="68" t="s">
        <v>111</v>
      </c>
      <c r="K10" s="41">
        <f>ROUND(IF(Assumptions!$D$28&gt;1,B10*(1+Assumptions!$D$25),0),0)</f>
        <v>-300</v>
      </c>
      <c r="L10" s="38"/>
      <c r="M10" s="38"/>
      <c r="N10" s="38"/>
      <c r="O10" s="38"/>
      <c r="P10" s="38"/>
      <c r="Q10" s="38"/>
      <c r="R10" s="38"/>
      <c r="S10" s="50" t="s">
        <v>111</v>
      </c>
      <c r="T10" s="69">
        <f>ROUND(IF(Assumptions!$D$28&gt;2,K10*(1+Assumptions!$D$25),0),0)</f>
        <v>-300</v>
      </c>
      <c r="U10" s="69"/>
      <c r="V10" s="69"/>
      <c r="W10" s="69"/>
      <c r="X10" s="69"/>
      <c r="Y10" s="69"/>
      <c r="Z10" s="69"/>
      <c r="AA10" s="69"/>
      <c r="AB10" s="50" t="s">
        <v>111</v>
      </c>
      <c r="AC10" s="69">
        <f>ROUND(IF(Assumptions!$D$28&gt;3,T10*(1+Assumptions!$D$25),0),0)</f>
        <v>-300</v>
      </c>
      <c r="AD10" s="69"/>
      <c r="AE10" s="69"/>
      <c r="AF10" s="69"/>
      <c r="AG10" s="69"/>
      <c r="AH10" s="69"/>
      <c r="AI10" s="69"/>
      <c r="AJ10" s="69"/>
      <c r="AK10" s="50" t="s">
        <v>111</v>
      </c>
      <c r="AL10" s="69">
        <f>ROUND(IF(Assumptions!$D$28&gt;4,AC10*(1+Assumptions!$D$25),0),0)</f>
        <v>-300</v>
      </c>
      <c r="AM10" s="69"/>
      <c r="AN10" s="69"/>
      <c r="AO10" s="69"/>
      <c r="AP10" s="69"/>
      <c r="AQ10" s="69"/>
      <c r="AR10" s="69"/>
      <c r="AS10" s="69"/>
      <c r="AT10" s="50" t="s">
        <v>111</v>
      </c>
      <c r="AU10" s="69">
        <f>ROUND(IF(Assumptions!$D$28&gt;5,AL10*(1+Assumptions!$D$25),0),0)</f>
        <v>-300</v>
      </c>
      <c r="AV10" s="69"/>
      <c r="AW10" s="69"/>
      <c r="AX10" s="69"/>
      <c r="AY10" s="69"/>
      <c r="AZ10" s="69"/>
      <c r="BA10" s="69"/>
      <c r="BB10" s="69"/>
      <c r="BC10" s="50" t="s">
        <v>111</v>
      </c>
      <c r="BD10" s="69">
        <f>ROUND(IF(Assumptions!$D$28&gt;6,AU10*(1+Assumptions!$D$25),0),0)</f>
        <v>-300</v>
      </c>
      <c r="BE10" s="69"/>
      <c r="BF10" s="69"/>
      <c r="BG10" s="69"/>
      <c r="BH10" s="69"/>
      <c r="BI10" s="69"/>
      <c r="BJ10" s="69"/>
      <c r="BK10" s="69"/>
      <c r="BL10" s="50" t="s">
        <v>111</v>
      </c>
      <c r="BM10" s="69">
        <f>ROUND(IF(Assumptions!$D$28&gt;7,BD10*(1+Assumptions!$D$25),0),0)</f>
        <v>-300</v>
      </c>
      <c r="BN10" s="69"/>
      <c r="BO10" s="69"/>
      <c r="BP10" s="69"/>
      <c r="BQ10" s="69"/>
      <c r="BR10" s="69"/>
      <c r="BS10" s="69"/>
      <c r="BT10" s="69"/>
      <c r="BU10" s="50" t="s">
        <v>111</v>
      </c>
      <c r="BV10" s="69">
        <f>ROUND(IF(Assumptions!$D$28&gt;8,BM10*(1+Assumptions!$D$25),0),0)</f>
        <v>-300</v>
      </c>
      <c r="BW10" s="69"/>
      <c r="BX10" s="69"/>
      <c r="BY10" s="69"/>
      <c r="BZ10" s="69"/>
      <c r="CA10" s="69"/>
      <c r="CB10" s="69"/>
      <c r="CC10" s="69"/>
      <c r="CD10" s="50" t="s">
        <v>111</v>
      </c>
      <c r="CE10" s="69">
        <f>ROUND(IF(Assumptions!$D$28&gt;9,BV10*(1+Assumptions!$D$25),0),0)</f>
        <v>-300</v>
      </c>
      <c r="CF10" s="69"/>
      <c r="CG10" s="69"/>
      <c r="CH10" s="69"/>
      <c r="CI10" s="69"/>
      <c r="CJ10" s="69"/>
      <c r="CK10" s="69"/>
      <c r="CL10" s="69"/>
    </row>
    <row r="11" spans="1:90" ht="13.7" customHeight="1">
      <c r="A11" s="50" t="s">
        <v>112</v>
      </c>
      <c r="B11" s="41">
        <f>ROUND(IF(Assumptions!$D$28&gt;0,Assumptions!$D$20*(Assumptions!$D$21-(Assumptions!$D$21*Assumptions!$D$22)-Assumptions!$D$23),0),0)</f>
        <v>-300</v>
      </c>
      <c r="C11" s="17"/>
      <c r="D11" s="17"/>
      <c r="E11" s="17"/>
      <c r="F11" s="17"/>
      <c r="G11" s="17"/>
      <c r="H11" s="17"/>
      <c r="I11" s="17"/>
      <c r="J11" s="68" t="s">
        <v>112</v>
      </c>
      <c r="K11" s="41">
        <f>ROUND(IF(Assumptions!$D$28&gt;1,B11*(1+Assumptions!$D$25),0),0)</f>
        <v>-300</v>
      </c>
      <c r="L11" s="38"/>
      <c r="M11" s="38"/>
      <c r="N11" s="38"/>
      <c r="O11" s="38"/>
      <c r="P11" s="38"/>
      <c r="Q11" s="38"/>
      <c r="R11" s="38"/>
      <c r="S11" s="50" t="s">
        <v>112</v>
      </c>
      <c r="T11" s="69">
        <f>ROUND(IF(Assumptions!$D$28&gt;2,K11*(1+Assumptions!$D$25),0),0)</f>
        <v>-300</v>
      </c>
      <c r="U11" s="69"/>
      <c r="V11" s="69"/>
      <c r="W11" s="69"/>
      <c r="X11" s="69"/>
      <c r="Y11" s="69"/>
      <c r="Z11" s="69"/>
      <c r="AA11" s="69"/>
      <c r="AB11" s="50" t="s">
        <v>112</v>
      </c>
      <c r="AC11" s="69">
        <f>ROUND(IF(Assumptions!$D$28&gt;3,T11*(1+Assumptions!$D$25),0),0)</f>
        <v>-300</v>
      </c>
      <c r="AD11" s="69"/>
      <c r="AE11" s="69"/>
      <c r="AF11" s="69"/>
      <c r="AG11" s="69"/>
      <c r="AH11" s="69"/>
      <c r="AI11" s="69"/>
      <c r="AJ11" s="69"/>
      <c r="AK11" s="50" t="s">
        <v>112</v>
      </c>
      <c r="AL11" s="69">
        <f>ROUND(IF(Assumptions!$D$28&gt;4,AC11*(1+Assumptions!$D$25),0),0)</f>
        <v>-300</v>
      </c>
      <c r="AM11" s="69"/>
      <c r="AN11" s="69"/>
      <c r="AO11" s="69"/>
      <c r="AP11" s="69"/>
      <c r="AQ11" s="69"/>
      <c r="AR11" s="69"/>
      <c r="AS11" s="69"/>
      <c r="AT11" s="50" t="s">
        <v>112</v>
      </c>
      <c r="AU11" s="69">
        <f>ROUND(IF(Assumptions!$D$28&gt;5,AL11*(1+Assumptions!$D$25),0),0)</f>
        <v>-300</v>
      </c>
      <c r="AV11" s="69"/>
      <c r="AW11" s="69"/>
      <c r="AX11" s="69"/>
      <c r="AY11" s="69"/>
      <c r="AZ11" s="69"/>
      <c r="BA11" s="69"/>
      <c r="BB11" s="69"/>
      <c r="BC11" s="50" t="s">
        <v>112</v>
      </c>
      <c r="BD11" s="69">
        <f>ROUND(IF(Assumptions!$D$28&gt;6,AU11*(1+Assumptions!$D$25),0),0)</f>
        <v>-300</v>
      </c>
      <c r="BE11" s="69"/>
      <c r="BF11" s="69"/>
      <c r="BG11" s="69"/>
      <c r="BH11" s="69"/>
      <c r="BI11" s="69"/>
      <c r="BJ11" s="69"/>
      <c r="BK11" s="69"/>
      <c r="BL11" s="50" t="s">
        <v>112</v>
      </c>
      <c r="BM11" s="69">
        <f>ROUND(IF(Assumptions!$D$28&gt;7,BD11*(1+Assumptions!$D$25),0),0)</f>
        <v>-300</v>
      </c>
      <c r="BN11" s="69"/>
      <c r="BO11" s="69"/>
      <c r="BP11" s="69"/>
      <c r="BQ11" s="69"/>
      <c r="BR11" s="69"/>
      <c r="BS11" s="69"/>
      <c r="BT11" s="69"/>
      <c r="BU11" s="50" t="s">
        <v>112</v>
      </c>
      <c r="BV11" s="69">
        <f>ROUND(IF(Assumptions!$D$28&gt;8,BM11*(1+Assumptions!$D$25),0),0)</f>
        <v>-300</v>
      </c>
      <c r="BW11" s="69"/>
      <c r="BX11" s="69"/>
      <c r="BY11" s="69"/>
      <c r="BZ11" s="69"/>
      <c r="CA11" s="69"/>
      <c r="CB11" s="69"/>
      <c r="CC11" s="69"/>
      <c r="CD11" s="50" t="s">
        <v>112</v>
      </c>
      <c r="CE11" s="69">
        <f>ROUND(IF(Assumptions!$D$28&gt;9,BV11*(1+Assumptions!$D$25),0),0)</f>
        <v>-300</v>
      </c>
      <c r="CF11" s="69"/>
      <c r="CG11" s="69"/>
      <c r="CH11" s="69"/>
      <c r="CI11" s="69"/>
      <c r="CJ11" s="69"/>
      <c r="CK11" s="69"/>
      <c r="CL11" s="69"/>
    </row>
    <row r="12" spans="1:90" ht="13.7" customHeight="1">
      <c r="A12" s="50" t="s">
        <v>113</v>
      </c>
      <c r="B12" s="41">
        <f>ROUND(IF(Assumptions!$D$28&gt;0,Assumptions!$D$20*(Assumptions!$D$21-(Assumptions!$D$21*Assumptions!$D$22)-Assumptions!$D$23),0),0)</f>
        <v>-300</v>
      </c>
      <c r="C12" s="17"/>
      <c r="D12" s="17"/>
      <c r="E12" s="17"/>
      <c r="F12" s="17"/>
      <c r="G12" s="17"/>
      <c r="H12" s="17"/>
      <c r="I12" s="17"/>
      <c r="J12" s="68" t="s">
        <v>113</v>
      </c>
      <c r="K12" s="41">
        <f>ROUND(IF(Assumptions!$D$28&gt;1,B12*(1+Assumptions!$D$25),0),0)</f>
        <v>-300</v>
      </c>
      <c r="L12" s="38"/>
      <c r="M12" s="38"/>
      <c r="N12" s="38"/>
      <c r="O12" s="38"/>
      <c r="P12" s="38"/>
      <c r="Q12" s="38"/>
      <c r="R12" s="38"/>
      <c r="S12" s="50" t="s">
        <v>113</v>
      </c>
      <c r="T12" s="69">
        <f>ROUND(IF(Assumptions!$D$28&gt;2,K12*(1+Assumptions!$D$25),0),0)</f>
        <v>-300</v>
      </c>
      <c r="U12" s="69"/>
      <c r="V12" s="69"/>
      <c r="W12" s="69"/>
      <c r="X12" s="69"/>
      <c r="Y12" s="69"/>
      <c r="Z12" s="69"/>
      <c r="AA12" s="69"/>
      <c r="AB12" s="50" t="s">
        <v>113</v>
      </c>
      <c r="AC12" s="69">
        <f>ROUND(IF(Assumptions!$D$28&gt;3,T12*(1+Assumptions!$D$25),0),0)</f>
        <v>-300</v>
      </c>
      <c r="AD12" s="69"/>
      <c r="AE12" s="69"/>
      <c r="AF12" s="69"/>
      <c r="AG12" s="69"/>
      <c r="AH12" s="69"/>
      <c r="AI12" s="69"/>
      <c r="AJ12" s="69"/>
      <c r="AK12" s="50" t="s">
        <v>113</v>
      </c>
      <c r="AL12" s="69">
        <f>ROUND(IF(Assumptions!$D$28&gt;4,AC12*(1+Assumptions!$D$25),0),0)</f>
        <v>-300</v>
      </c>
      <c r="AM12" s="69"/>
      <c r="AN12" s="69"/>
      <c r="AO12" s="69"/>
      <c r="AP12" s="69"/>
      <c r="AQ12" s="69"/>
      <c r="AR12" s="69"/>
      <c r="AS12" s="69"/>
      <c r="AT12" s="50" t="s">
        <v>113</v>
      </c>
      <c r="AU12" s="69">
        <f>ROUND(IF(Assumptions!$D$28&gt;5,AL12*(1+Assumptions!$D$25),0),0)</f>
        <v>-300</v>
      </c>
      <c r="AV12" s="69"/>
      <c r="AW12" s="69"/>
      <c r="AX12" s="69"/>
      <c r="AY12" s="69"/>
      <c r="AZ12" s="69"/>
      <c r="BA12" s="69"/>
      <c r="BB12" s="69"/>
      <c r="BC12" s="50" t="s">
        <v>113</v>
      </c>
      <c r="BD12" s="69">
        <f>ROUND(IF(Assumptions!$D$28&gt;6,AU12*(1+Assumptions!$D$25),0),0)</f>
        <v>-300</v>
      </c>
      <c r="BE12" s="69"/>
      <c r="BF12" s="69"/>
      <c r="BG12" s="69"/>
      <c r="BH12" s="69"/>
      <c r="BI12" s="69"/>
      <c r="BJ12" s="69"/>
      <c r="BK12" s="69"/>
      <c r="BL12" s="50" t="s">
        <v>113</v>
      </c>
      <c r="BM12" s="69">
        <f>ROUND(IF(Assumptions!$D$28&gt;7,BD12*(1+Assumptions!$D$25),0),0)</f>
        <v>-300</v>
      </c>
      <c r="BN12" s="69"/>
      <c r="BO12" s="69"/>
      <c r="BP12" s="69"/>
      <c r="BQ12" s="69"/>
      <c r="BR12" s="69"/>
      <c r="BS12" s="69"/>
      <c r="BT12" s="69"/>
      <c r="BU12" s="50" t="s">
        <v>113</v>
      </c>
      <c r="BV12" s="69">
        <f>ROUND(IF(Assumptions!$D$28&gt;8,BM12*(1+Assumptions!$D$25),0),0)</f>
        <v>-300</v>
      </c>
      <c r="BW12" s="69"/>
      <c r="BX12" s="69"/>
      <c r="BY12" s="69"/>
      <c r="BZ12" s="69"/>
      <c r="CA12" s="69"/>
      <c r="CB12" s="69"/>
      <c r="CC12" s="69"/>
      <c r="CD12" s="50" t="s">
        <v>113</v>
      </c>
      <c r="CE12" s="69">
        <f>ROUND(IF(Assumptions!$D$28&gt;9,BV12*(1+Assumptions!$D$25),0),0)</f>
        <v>-300</v>
      </c>
      <c r="CF12" s="69"/>
      <c r="CG12" s="69"/>
      <c r="CH12" s="69"/>
      <c r="CI12" s="69"/>
      <c r="CJ12" s="69"/>
      <c r="CK12" s="69"/>
      <c r="CL12" s="69"/>
    </row>
    <row r="13" spans="1:90" ht="13.7" customHeight="1">
      <c r="A13" s="50" t="s">
        <v>114</v>
      </c>
      <c r="B13" s="41">
        <f>ROUND(IF(Assumptions!$D$28&gt;0,Assumptions!$D$20*(Assumptions!$D$21-(Assumptions!$D$21*Assumptions!$D$22)-Assumptions!$D$23),0),0)</f>
        <v>-300</v>
      </c>
      <c r="C13" s="17"/>
      <c r="D13" s="17"/>
      <c r="E13" s="17"/>
      <c r="F13" s="17"/>
      <c r="G13" s="17"/>
      <c r="H13" s="17"/>
      <c r="I13" s="17"/>
      <c r="J13" s="68" t="s">
        <v>114</v>
      </c>
      <c r="K13" s="41">
        <f>ROUND(IF(Assumptions!$D$28&gt;1,B13*(1+Assumptions!$D$25),0),0)</f>
        <v>-300</v>
      </c>
      <c r="L13" s="38"/>
      <c r="M13" s="38"/>
      <c r="N13" s="38"/>
      <c r="O13" s="38"/>
      <c r="P13" s="38"/>
      <c r="Q13" s="38"/>
      <c r="R13" s="38"/>
      <c r="S13" s="50" t="s">
        <v>114</v>
      </c>
      <c r="T13" s="69">
        <f>ROUND(IF(Assumptions!$D$28&gt;2,K13*(1+Assumptions!$D$25),0),0)</f>
        <v>-300</v>
      </c>
      <c r="U13" s="69"/>
      <c r="V13" s="69"/>
      <c r="W13" s="69"/>
      <c r="X13" s="69"/>
      <c r="Y13" s="69"/>
      <c r="Z13" s="69"/>
      <c r="AA13" s="69"/>
      <c r="AB13" s="50" t="s">
        <v>114</v>
      </c>
      <c r="AC13" s="69">
        <f>ROUND(IF(Assumptions!$D$28&gt;3,T13*(1+Assumptions!$D$25),0),0)</f>
        <v>-300</v>
      </c>
      <c r="AD13" s="69"/>
      <c r="AE13" s="69"/>
      <c r="AF13" s="69"/>
      <c r="AG13" s="69"/>
      <c r="AH13" s="69"/>
      <c r="AI13" s="69"/>
      <c r="AJ13" s="69"/>
      <c r="AK13" s="50" t="s">
        <v>114</v>
      </c>
      <c r="AL13" s="69">
        <f>ROUND(IF(Assumptions!$D$28&gt;4,AC13*(1+Assumptions!$D$25),0),0)</f>
        <v>-300</v>
      </c>
      <c r="AM13" s="69"/>
      <c r="AN13" s="69"/>
      <c r="AO13" s="69"/>
      <c r="AP13" s="69"/>
      <c r="AQ13" s="69"/>
      <c r="AR13" s="69"/>
      <c r="AS13" s="69"/>
      <c r="AT13" s="50" t="s">
        <v>114</v>
      </c>
      <c r="AU13" s="69">
        <f>ROUND(IF(Assumptions!$D$28&gt;5,AL13*(1+Assumptions!$D$25),0),0)</f>
        <v>-300</v>
      </c>
      <c r="AV13" s="69"/>
      <c r="AW13" s="69"/>
      <c r="AX13" s="69"/>
      <c r="AY13" s="69"/>
      <c r="AZ13" s="69"/>
      <c r="BA13" s="69"/>
      <c r="BB13" s="69"/>
      <c r="BC13" s="50" t="s">
        <v>114</v>
      </c>
      <c r="BD13" s="69">
        <f>ROUND(IF(Assumptions!$D$28&gt;6,AU13*(1+Assumptions!$D$25),0),0)</f>
        <v>-300</v>
      </c>
      <c r="BE13" s="69"/>
      <c r="BF13" s="69"/>
      <c r="BG13" s="69"/>
      <c r="BH13" s="69"/>
      <c r="BI13" s="69"/>
      <c r="BJ13" s="69"/>
      <c r="BK13" s="69"/>
      <c r="BL13" s="50" t="s">
        <v>114</v>
      </c>
      <c r="BM13" s="69">
        <f>ROUND(IF(Assumptions!$D$28&gt;7,BD13*(1+Assumptions!$D$25),0),0)</f>
        <v>-300</v>
      </c>
      <c r="BN13" s="69"/>
      <c r="BO13" s="69"/>
      <c r="BP13" s="69"/>
      <c r="BQ13" s="69"/>
      <c r="BR13" s="69"/>
      <c r="BS13" s="69"/>
      <c r="BT13" s="69"/>
      <c r="BU13" s="50" t="s">
        <v>114</v>
      </c>
      <c r="BV13" s="69">
        <f>ROUND(IF(Assumptions!$D$28&gt;8,BM13*(1+Assumptions!$D$25),0),0)</f>
        <v>-300</v>
      </c>
      <c r="BW13" s="69"/>
      <c r="BX13" s="69"/>
      <c r="BY13" s="69"/>
      <c r="BZ13" s="69"/>
      <c r="CA13" s="69"/>
      <c r="CB13" s="69"/>
      <c r="CC13" s="69"/>
      <c r="CD13" s="50" t="s">
        <v>114</v>
      </c>
      <c r="CE13" s="69">
        <f>ROUND(IF(Assumptions!$D$28&gt;9,BV13*(1+Assumptions!$D$25),0),0)</f>
        <v>-300</v>
      </c>
      <c r="CF13" s="69"/>
      <c r="CG13" s="69"/>
      <c r="CH13" s="69"/>
      <c r="CI13" s="69"/>
      <c r="CJ13" s="69"/>
      <c r="CK13" s="69"/>
      <c r="CL13" s="69"/>
    </row>
    <row r="14" spans="1:90" ht="13.7" customHeight="1">
      <c r="A14" s="50" t="s">
        <v>115</v>
      </c>
      <c r="B14" s="41">
        <f>ROUND(IF(Assumptions!$D$28&gt;0,Assumptions!$D$20*(Assumptions!$D$21-(Assumptions!$D$21*Assumptions!$D$22)-Assumptions!$D$23),0),0)</f>
        <v>-300</v>
      </c>
      <c r="C14" s="17"/>
      <c r="D14" s="17"/>
      <c r="E14" s="17"/>
      <c r="F14" s="17"/>
      <c r="G14" s="17"/>
      <c r="H14" s="17"/>
      <c r="I14" s="17"/>
      <c r="J14" s="68" t="s">
        <v>115</v>
      </c>
      <c r="K14" s="41">
        <f>ROUND(IF(Assumptions!$D$28&gt;1,B14*(1+Assumptions!$D$25),0),0)</f>
        <v>-300</v>
      </c>
      <c r="L14" s="38"/>
      <c r="M14" s="38"/>
      <c r="N14" s="38"/>
      <c r="O14" s="38"/>
      <c r="P14" s="38"/>
      <c r="Q14" s="38"/>
      <c r="R14" s="38"/>
      <c r="S14" s="50" t="s">
        <v>115</v>
      </c>
      <c r="T14" s="69">
        <f>ROUND(IF(Assumptions!$D$28&gt;2,K14*(1+Assumptions!$D$25),0),0)</f>
        <v>-300</v>
      </c>
      <c r="U14" s="69"/>
      <c r="V14" s="69"/>
      <c r="W14" s="69"/>
      <c r="X14" s="69"/>
      <c r="Y14" s="69"/>
      <c r="Z14" s="69"/>
      <c r="AA14" s="69"/>
      <c r="AB14" s="50" t="s">
        <v>115</v>
      </c>
      <c r="AC14" s="69">
        <f>ROUND(IF(Assumptions!$D$28&gt;3,T14*(1+Assumptions!$D$25),0),0)</f>
        <v>-300</v>
      </c>
      <c r="AD14" s="69"/>
      <c r="AE14" s="69"/>
      <c r="AF14" s="69"/>
      <c r="AG14" s="69"/>
      <c r="AH14" s="69"/>
      <c r="AI14" s="69"/>
      <c r="AJ14" s="69"/>
      <c r="AK14" s="50" t="s">
        <v>115</v>
      </c>
      <c r="AL14" s="69">
        <f>ROUND(IF(Assumptions!$D$28&gt;4,AC14*(1+Assumptions!$D$25),0),0)</f>
        <v>-300</v>
      </c>
      <c r="AM14" s="69"/>
      <c r="AN14" s="69"/>
      <c r="AO14" s="69"/>
      <c r="AP14" s="69"/>
      <c r="AQ14" s="69"/>
      <c r="AR14" s="69"/>
      <c r="AS14" s="69"/>
      <c r="AT14" s="50" t="s">
        <v>115</v>
      </c>
      <c r="AU14" s="69">
        <f>ROUND(IF(Assumptions!$D$28&gt;5,AL14*(1+Assumptions!$D$25),0),0)</f>
        <v>-300</v>
      </c>
      <c r="AV14" s="69"/>
      <c r="AW14" s="69"/>
      <c r="AX14" s="69"/>
      <c r="AY14" s="69"/>
      <c r="AZ14" s="69"/>
      <c r="BA14" s="69"/>
      <c r="BB14" s="69"/>
      <c r="BC14" s="50" t="s">
        <v>115</v>
      </c>
      <c r="BD14" s="69">
        <f>ROUND(IF(Assumptions!$D$28&gt;6,AU14*(1+Assumptions!$D$25),0),0)</f>
        <v>-300</v>
      </c>
      <c r="BE14" s="69"/>
      <c r="BF14" s="69"/>
      <c r="BG14" s="69"/>
      <c r="BH14" s="69"/>
      <c r="BI14" s="69"/>
      <c r="BJ14" s="69"/>
      <c r="BK14" s="69"/>
      <c r="BL14" s="50" t="s">
        <v>115</v>
      </c>
      <c r="BM14" s="69">
        <f>ROUND(IF(Assumptions!$D$28&gt;7,BD14*(1+Assumptions!$D$25),0),0)</f>
        <v>-300</v>
      </c>
      <c r="BN14" s="69"/>
      <c r="BO14" s="69"/>
      <c r="BP14" s="69"/>
      <c r="BQ14" s="69"/>
      <c r="BR14" s="69"/>
      <c r="BS14" s="69"/>
      <c r="BT14" s="69"/>
      <c r="BU14" s="50" t="s">
        <v>115</v>
      </c>
      <c r="BV14" s="69">
        <f>ROUND(IF(Assumptions!$D$28&gt;8,BM14*(1+Assumptions!$D$25),0),0)</f>
        <v>-300</v>
      </c>
      <c r="BW14" s="69"/>
      <c r="BX14" s="69"/>
      <c r="BY14" s="69"/>
      <c r="BZ14" s="69"/>
      <c r="CA14" s="69"/>
      <c r="CB14" s="69"/>
      <c r="CC14" s="69"/>
      <c r="CD14" s="50" t="s">
        <v>115</v>
      </c>
      <c r="CE14" s="69">
        <f>ROUND(IF(Assumptions!$D$28&gt;9,BV14*(1+Assumptions!$D$25),0),0)</f>
        <v>-300</v>
      </c>
      <c r="CF14" s="69"/>
      <c r="CG14" s="69"/>
      <c r="CH14" s="69"/>
      <c r="CI14" s="69"/>
      <c r="CJ14" s="69"/>
      <c r="CK14" s="69"/>
      <c r="CL14" s="69"/>
    </row>
    <row r="15" spans="1:90" ht="13.7" customHeight="1">
      <c r="A15" s="50" t="s">
        <v>116</v>
      </c>
      <c r="B15" s="41">
        <f>ROUND(IF(Assumptions!$D$28&gt;0,Assumptions!$D$20*(Assumptions!$D$21-(Assumptions!$D$21*Assumptions!$D$22)-Assumptions!$D$23),0),0)</f>
        <v>-300</v>
      </c>
      <c r="C15" s="17"/>
      <c r="D15" s="17"/>
      <c r="E15" s="17"/>
      <c r="F15" s="17"/>
      <c r="G15" s="17"/>
      <c r="H15" s="17"/>
      <c r="I15" s="17"/>
      <c r="J15" s="68" t="s">
        <v>116</v>
      </c>
      <c r="K15" s="41">
        <f>ROUND(IF(Assumptions!$D$28&gt;1,B15*(1+Assumptions!$D$25),0),0)</f>
        <v>-300</v>
      </c>
      <c r="L15" s="38"/>
      <c r="M15" s="38"/>
      <c r="N15" s="38"/>
      <c r="O15" s="38"/>
      <c r="P15" s="38"/>
      <c r="Q15" s="38"/>
      <c r="R15" s="38"/>
      <c r="S15" s="50" t="s">
        <v>116</v>
      </c>
      <c r="T15" s="69">
        <f>ROUND(IF(Assumptions!$D$28&gt;2,K15*(1+Assumptions!$D$25),0),0)</f>
        <v>-300</v>
      </c>
      <c r="U15" s="69"/>
      <c r="V15" s="69"/>
      <c r="W15" s="69"/>
      <c r="X15" s="69"/>
      <c r="Y15" s="69"/>
      <c r="Z15" s="69"/>
      <c r="AA15" s="69"/>
      <c r="AB15" s="50" t="s">
        <v>116</v>
      </c>
      <c r="AC15" s="69">
        <f>ROUND(IF(Assumptions!$D$28&gt;3,T15*(1+Assumptions!$D$25),0),0)</f>
        <v>-300</v>
      </c>
      <c r="AD15" s="69"/>
      <c r="AE15" s="69"/>
      <c r="AF15" s="69"/>
      <c r="AG15" s="69"/>
      <c r="AH15" s="69"/>
      <c r="AI15" s="69"/>
      <c r="AJ15" s="69"/>
      <c r="AK15" s="50" t="s">
        <v>116</v>
      </c>
      <c r="AL15" s="69">
        <f>ROUND(IF(Assumptions!$D$28&gt;4,AC15*(1+Assumptions!$D$25),0),0)</f>
        <v>-300</v>
      </c>
      <c r="AM15" s="69"/>
      <c r="AN15" s="69"/>
      <c r="AO15" s="69"/>
      <c r="AP15" s="69"/>
      <c r="AQ15" s="69"/>
      <c r="AR15" s="69"/>
      <c r="AS15" s="69"/>
      <c r="AT15" s="50" t="s">
        <v>116</v>
      </c>
      <c r="AU15" s="69">
        <f>ROUND(IF(Assumptions!$D$28&gt;5,AL15*(1+Assumptions!$D$25),0),0)</f>
        <v>-300</v>
      </c>
      <c r="AV15" s="69"/>
      <c r="AW15" s="69"/>
      <c r="AX15" s="69"/>
      <c r="AY15" s="69"/>
      <c r="AZ15" s="69"/>
      <c r="BA15" s="69"/>
      <c r="BB15" s="69"/>
      <c r="BC15" s="50" t="s">
        <v>116</v>
      </c>
      <c r="BD15" s="69">
        <f>ROUND(IF(Assumptions!$D$28&gt;6,AU15*(1+Assumptions!$D$25),0),0)</f>
        <v>-300</v>
      </c>
      <c r="BE15" s="69"/>
      <c r="BF15" s="69"/>
      <c r="BG15" s="69"/>
      <c r="BH15" s="69"/>
      <c r="BI15" s="69"/>
      <c r="BJ15" s="69"/>
      <c r="BK15" s="69"/>
      <c r="BL15" s="50" t="s">
        <v>116</v>
      </c>
      <c r="BM15" s="69">
        <f>ROUND(IF(Assumptions!$D$28&gt;7,BD15*(1+Assumptions!$D$25),0),0)</f>
        <v>-300</v>
      </c>
      <c r="BN15" s="69"/>
      <c r="BO15" s="69"/>
      <c r="BP15" s="69"/>
      <c r="BQ15" s="69"/>
      <c r="BR15" s="69"/>
      <c r="BS15" s="69"/>
      <c r="BT15" s="69"/>
      <c r="BU15" s="50" t="s">
        <v>116</v>
      </c>
      <c r="BV15" s="69">
        <f>ROUND(IF(Assumptions!$D$28&gt;8,BM15*(1+Assumptions!$D$25),0),0)</f>
        <v>-300</v>
      </c>
      <c r="BW15" s="69"/>
      <c r="BX15" s="69"/>
      <c r="BY15" s="69"/>
      <c r="BZ15" s="69"/>
      <c r="CA15" s="69"/>
      <c r="CB15" s="69"/>
      <c r="CC15" s="69"/>
      <c r="CD15" s="50" t="s">
        <v>116</v>
      </c>
      <c r="CE15" s="69">
        <f>ROUND(IF(Assumptions!$D$28&gt;9,BV15*(1+Assumptions!$D$25),0),0)</f>
        <v>-300</v>
      </c>
      <c r="CF15" s="69"/>
      <c r="CG15" s="69"/>
      <c r="CH15" s="69"/>
      <c r="CI15" s="69"/>
      <c r="CJ15" s="69"/>
      <c r="CK15" s="69"/>
      <c r="CL15" s="69"/>
    </row>
    <row r="16" spans="1:90" ht="13.7" customHeight="1">
      <c r="A16" s="50" t="s">
        <v>117</v>
      </c>
      <c r="B16" s="41">
        <f>ROUND(IF(Assumptions!$D$28&gt;0,Assumptions!$D$20*(Assumptions!$D$21-(Assumptions!$D$21*Assumptions!$D$22)-Assumptions!$D$23),0),0)</f>
        <v>-300</v>
      </c>
      <c r="C16" s="17"/>
      <c r="D16" s="17"/>
      <c r="E16" s="17"/>
      <c r="F16" s="17"/>
      <c r="G16" s="17"/>
      <c r="H16" s="17"/>
      <c r="I16" s="17"/>
      <c r="J16" s="68" t="s">
        <v>117</v>
      </c>
      <c r="K16" s="41">
        <f>ROUND(IF(Assumptions!$D$28&gt;1,B16*(1+Assumptions!$D$25),0),0)</f>
        <v>-300</v>
      </c>
      <c r="L16" s="38"/>
      <c r="M16" s="38"/>
      <c r="N16" s="38"/>
      <c r="O16" s="38"/>
      <c r="P16" s="38"/>
      <c r="Q16" s="38"/>
      <c r="R16" s="38"/>
      <c r="S16" s="50" t="s">
        <v>117</v>
      </c>
      <c r="T16" s="69">
        <f>ROUND(IF(Assumptions!$D$28&gt;2,K16*(1+Assumptions!$D$25),0),0)</f>
        <v>-300</v>
      </c>
      <c r="U16" s="69"/>
      <c r="V16" s="69"/>
      <c r="W16" s="69"/>
      <c r="X16" s="69"/>
      <c r="Y16" s="69"/>
      <c r="Z16" s="69"/>
      <c r="AA16" s="69"/>
      <c r="AB16" s="50" t="s">
        <v>117</v>
      </c>
      <c r="AC16" s="69">
        <f>ROUND(IF(Assumptions!$D$28&gt;3,T16*(1+Assumptions!$D$25),0),0)</f>
        <v>-300</v>
      </c>
      <c r="AD16" s="69"/>
      <c r="AE16" s="69"/>
      <c r="AF16" s="69"/>
      <c r="AG16" s="69"/>
      <c r="AH16" s="69"/>
      <c r="AI16" s="69"/>
      <c r="AJ16" s="69"/>
      <c r="AK16" s="50" t="s">
        <v>117</v>
      </c>
      <c r="AL16" s="69">
        <f>ROUND(IF(Assumptions!$D$28&gt;4,AC16*(1+Assumptions!$D$25),0),0)</f>
        <v>-300</v>
      </c>
      <c r="AM16" s="69"/>
      <c r="AN16" s="69"/>
      <c r="AO16" s="69"/>
      <c r="AP16" s="69"/>
      <c r="AQ16" s="69"/>
      <c r="AR16" s="69"/>
      <c r="AS16" s="69"/>
      <c r="AT16" s="50" t="s">
        <v>117</v>
      </c>
      <c r="AU16" s="69">
        <f>ROUND(IF(Assumptions!$D$28&gt;5,AL16*(1+Assumptions!$D$25),0),0)</f>
        <v>-300</v>
      </c>
      <c r="AV16" s="69"/>
      <c r="AW16" s="69"/>
      <c r="AX16" s="69"/>
      <c r="AY16" s="69"/>
      <c r="AZ16" s="69"/>
      <c r="BA16" s="69"/>
      <c r="BB16" s="69"/>
      <c r="BC16" s="50" t="s">
        <v>117</v>
      </c>
      <c r="BD16" s="69">
        <f>ROUND(IF(Assumptions!$D$28&gt;6,AU16*(1+Assumptions!$D$25),0),0)</f>
        <v>-300</v>
      </c>
      <c r="BE16" s="69"/>
      <c r="BF16" s="69"/>
      <c r="BG16" s="69"/>
      <c r="BH16" s="69"/>
      <c r="BI16" s="69"/>
      <c r="BJ16" s="69"/>
      <c r="BK16" s="69"/>
      <c r="BL16" s="50" t="s">
        <v>117</v>
      </c>
      <c r="BM16" s="69">
        <f>ROUND(IF(Assumptions!$D$28&gt;7,BD16*(1+Assumptions!$D$25),0),0)</f>
        <v>-300</v>
      </c>
      <c r="BN16" s="69"/>
      <c r="BO16" s="69"/>
      <c r="BP16" s="69"/>
      <c r="BQ16" s="69"/>
      <c r="BR16" s="69"/>
      <c r="BS16" s="69"/>
      <c r="BT16" s="69"/>
      <c r="BU16" s="50" t="s">
        <v>117</v>
      </c>
      <c r="BV16" s="69">
        <f>ROUND(IF(Assumptions!$D$28&gt;8,BM16*(1+Assumptions!$D$25),0),0)</f>
        <v>-300</v>
      </c>
      <c r="BW16" s="69"/>
      <c r="BX16" s="69"/>
      <c r="BY16" s="69"/>
      <c r="BZ16" s="69"/>
      <c r="CA16" s="69"/>
      <c r="CB16" s="69"/>
      <c r="CC16" s="69"/>
      <c r="CD16" s="50" t="s">
        <v>117</v>
      </c>
      <c r="CE16" s="69">
        <f>ROUND(IF(Assumptions!$D$28&gt;9,BV16*(1+Assumptions!$D$25),0),0)</f>
        <v>-300</v>
      </c>
      <c r="CF16" s="69"/>
      <c r="CG16" s="69"/>
      <c r="CH16" s="69"/>
      <c r="CI16" s="69"/>
      <c r="CJ16" s="69"/>
      <c r="CK16" s="69"/>
      <c r="CL16" s="69"/>
    </row>
    <row r="17" spans="1:90" ht="13.7" customHeight="1">
      <c r="A17" s="50" t="s">
        <v>118</v>
      </c>
      <c r="B17" s="41">
        <f>ROUND(IF(Assumptions!$D$28&gt;0,Assumptions!$D$20*(Assumptions!$D$21-(Assumptions!$D$21*Assumptions!$D$22)-Assumptions!$D$23),0),0)</f>
        <v>-300</v>
      </c>
      <c r="C17" s="17"/>
      <c r="D17" s="17"/>
      <c r="E17" s="17"/>
      <c r="F17" s="17"/>
      <c r="G17" s="17"/>
      <c r="H17" s="17"/>
      <c r="I17" s="17"/>
      <c r="J17" s="68" t="s">
        <v>118</v>
      </c>
      <c r="K17" s="41">
        <f>ROUND(IF(Assumptions!$D$28&gt;1,B17*(1+Assumptions!$D$25),0),0)</f>
        <v>-300</v>
      </c>
      <c r="L17" s="38"/>
      <c r="M17" s="38"/>
      <c r="N17" s="38"/>
      <c r="O17" s="38"/>
      <c r="P17" s="38"/>
      <c r="Q17" s="38"/>
      <c r="R17" s="38"/>
      <c r="S17" s="50" t="s">
        <v>118</v>
      </c>
      <c r="T17" s="69">
        <f>ROUND(IF(Assumptions!$D$28&gt;2,K17*(1+Assumptions!$D$25),0),0)</f>
        <v>-300</v>
      </c>
      <c r="U17" s="69"/>
      <c r="V17" s="69"/>
      <c r="W17" s="69"/>
      <c r="X17" s="69"/>
      <c r="Y17" s="69"/>
      <c r="Z17" s="69"/>
      <c r="AA17" s="69"/>
      <c r="AB17" s="50" t="s">
        <v>118</v>
      </c>
      <c r="AC17" s="69">
        <f>ROUND(IF(Assumptions!$D$28&gt;3,T17*(1+Assumptions!$D$25),0),0)</f>
        <v>-300</v>
      </c>
      <c r="AD17" s="69"/>
      <c r="AE17" s="69"/>
      <c r="AF17" s="69"/>
      <c r="AG17" s="69"/>
      <c r="AH17" s="69"/>
      <c r="AI17" s="69"/>
      <c r="AJ17" s="69"/>
      <c r="AK17" s="50" t="s">
        <v>118</v>
      </c>
      <c r="AL17" s="69">
        <f>ROUND(IF(Assumptions!$D$28&gt;4,AC17*(1+Assumptions!$D$25),0),0)</f>
        <v>-300</v>
      </c>
      <c r="AM17" s="69"/>
      <c r="AN17" s="69"/>
      <c r="AO17" s="69"/>
      <c r="AP17" s="69"/>
      <c r="AQ17" s="69"/>
      <c r="AR17" s="69"/>
      <c r="AS17" s="69"/>
      <c r="AT17" s="50" t="s">
        <v>118</v>
      </c>
      <c r="AU17" s="69">
        <f>ROUND(IF(Assumptions!$D$28&gt;5,AL17*(1+Assumptions!$D$25),0),0)</f>
        <v>-300</v>
      </c>
      <c r="AV17" s="69"/>
      <c r="AW17" s="69"/>
      <c r="AX17" s="69"/>
      <c r="AY17" s="69"/>
      <c r="AZ17" s="69"/>
      <c r="BA17" s="69"/>
      <c r="BB17" s="69"/>
      <c r="BC17" s="50" t="s">
        <v>118</v>
      </c>
      <c r="BD17" s="69">
        <f>ROUND(IF(Assumptions!$D$28&gt;6,AU17*(1+Assumptions!$D$25),0),0)</f>
        <v>-300</v>
      </c>
      <c r="BE17" s="69"/>
      <c r="BF17" s="69"/>
      <c r="BG17" s="69"/>
      <c r="BH17" s="69"/>
      <c r="BI17" s="69"/>
      <c r="BJ17" s="69"/>
      <c r="BK17" s="69"/>
      <c r="BL17" s="50" t="s">
        <v>118</v>
      </c>
      <c r="BM17" s="69">
        <f>ROUND(IF(Assumptions!$D$28&gt;7,BD17*(1+Assumptions!$D$25),0),0)</f>
        <v>-300</v>
      </c>
      <c r="BN17" s="69"/>
      <c r="BO17" s="69"/>
      <c r="BP17" s="69"/>
      <c r="BQ17" s="69"/>
      <c r="BR17" s="69"/>
      <c r="BS17" s="69"/>
      <c r="BT17" s="69"/>
      <c r="BU17" s="50" t="s">
        <v>118</v>
      </c>
      <c r="BV17" s="69">
        <f>ROUND(IF(Assumptions!$D$28&gt;8,BM17*(1+Assumptions!$D$25),0),0)</f>
        <v>-300</v>
      </c>
      <c r="BW17" s="69"/>
      <c r="BX17" s="69"/>
      <c r="BY17" s="69"/>
      <c r="BZ17" s="69"/>
      <c r="CA17" s="69"/>
      <c r="CB17" s="69"/>
      <c r="CC17" s="69"/>
      <c r="CD17" s="50" t="s">
        <v>118</v>
      </c>
      <c r="CE17" s="69">
        <f>ROUND(IF(Assumptions!$D$28&gt;9,BV17*(1+Assumptions!$D$25),0),0)</f>
        <v>-300</v>
      </c>
      <c r="CF17" s="69"/>
      <c r="CG17" s="69"/>
      <c r="CH17" s="69"/>
      <c r="CI17" s="69"/>
      <c r="CJ17" s="69"/>
      <c r="CK17" s="69"/>
      <c r="CL17" s="69"/>
    </row>
    <row r="18" spans="1:90" ht="13.7" customHeight="1">
      <c r="A18" s="50" t="s">
        <v>119</v>
      </c>
      <c r="B18" s="41">
        <f>ROUND(IF(Assumptions!$D$28&gt;0,Assumptions!$D$20*(Assumptions!$D$21-(Assumptions!$D$21*Assumptions!$D$22)-Assumptions!$D$23),0),0)</f>
        <v>-300</v>
      </c>
      <c r="C18" s="17"/>
      <c r="D18" s="17"/>
      <c r="E18" s="17"/>
      <c r="F18" s="17"/>
      <c r="G18" s="17"/>
      <c r="H18" s="17"/>
      <c r="I18" s="17"/>
      <c r="J18" s="68" t="s">
        <v>119</v>
      </c>
      <c r="K18" s="41">
        <f>ROUND(IF(Assumptions!$D$28&gt;1,B18*(1+Assumptions!$D$25),0),0)</f>
        <v>-300</v>
      </c>
      <c r="L18" s="38"/>
      <c r="M18" s="38"/>
      <c r="N18" s="38"/>
      <c r="O18" s="38"/>
      <c r="P18" s="38"/>
      <c r="Q18" s="38"/>
      <c r="R18" s="38"/>
      <c r="S18" s="50" t="s">
        <v>119</v>
      </c>
      <c r="T18" s="69">
        <f>ROUND(IF(Assumptions!$D$28&gt;2,K18*(1+Assumptions!$D$25),0),0)</f>
        <v>-300</v>
      </c>
      <c r="U18" s="69"/>
      <c r="V18" s="69"/>
      <c r="W18" s="69"/>
      <c r="X18" s="69"/>
      <c r="Y18" s="69"/>
      <c r="Z18" s="69"/>
      <c r="AA18" s="69"/>
      <c r="AB18" s="50" t="s">
        <v>119</v>
      </c>
      <c r="AC18" s="69">
        <f>ROUND(IF(Assumptions!$D$28&gt;3,T18*(1+Assumptions!$D$25),0),0)</f>
        <v>-300</v>
      </c>
      <c r="AD18" s="69"/>
      <c r="AE18" s="69"/>
      <c r="AF18" s="69"/>
      <c r="AG18" s="69"/>
      <c r="AH18" s="69"/>
      <c r="AI18" s="69"/>
      <c r="AJ18" s="69"/>
      <c r="AK18" s="50" t="s">
        <v>119</v>
      </c>
      <c r="AL18" s="69">
        <f>ROUND(IF(Assumptions!$D$28&gt;4,AC18*(1+Assumptions!$D$25),0),0)</f>
        <v>-300</v>
      </c>
      <c r="AM18" s="69"/>
      <c r="AN18" s="69"/>
      <c r="AO18" s="69"/>
      <c r="AP18" s="69"/>
      <c r="AQ18" s="69"/>
      <c r="AR18" s="69"/>
      <c r="AS18" s="69"/>
      <c r="AT18" s="50" t="s">
        <v>119</v>
      </c>
      <c r="AU18" s="69">
        <f>ROUND(IF(Assumptions!$D$28&gt;5,AL18*(1+Assumptions!$D$25),0),0)</f>
        <v>-300</v>
      </c>
      <c r="AV18" s="69"/>
      <c r="AW18" s="69"/>
      <c r="AX18" s="69"/>
      <c r="AY18" s="69"/>
      <c r="AZ18" s="69"/>
      <c r="BA18" s="69"/>
      <c r="BB18" s="69"/>
      <c r="BC18" s="50" t="s">
        <v>119</v>
      </c>
      <c r="BD18" s="69">
        <f>ROUND(IF(Assumptions!$D$28&gt;6,AU18*(1+Assumptions!$D$25),0),0)</f>
        <v>-300</v>
      </c>
      <c r="BE18" s="69"/>
      <c r="BF18" s="69"/>
      <c r="BG18" s="69"/>
      <c r="BH18" s="69"/>
      <c r="BI18" s="69"/>
      <c r="BJ18" s="69"/>
      <c r="BK18" s="69"/>
      <c r="BL18" s="50" t="s">
        <v>119</v>
      </c>
      <c r="BM18" s="69">
        <f>ROUND(IF(Assumptions!$D$28&gt;7,BD18*(1+Assumptions!$D$25),0),0)</f>
        <v>-300</v>
      </c>
      <c r="BN18" s="69"/>
      <c r="BO18" s="69"/>
      <c r="BP18" s="69"/>
      <c r="BQ18" s="69"/>
      <c r="BR18" s="69"/>
      <c r="BS18" s="69"/>
      <c r="BT18" s="69"/>
      <c r="BU18" s="50" t="s">
        <v>119</v>
      </c>
      <c r="BV18" s="69">
        <f>ROUND(IF(Assumptions!$D$28&gt;8,BM18*(1+Assumptions!$D$25),0),0)</f>
        <v>-300</v>
      </c>
      <c r="BW18" s="69"/>
      <c r="BX18" s="69"/>
      <c r="BY18" s="69"/>
      <c r="BZ18" s="69"/>
      <c r="CA18" s="69"/>
      <c r="CB18" s="69"/>
      <c r="CC18" s="69"/>
      <c r="CD18" s="50" t="s">
        <v>119</v>
      </c>
      <c r="CE18" s="69">
        <f>ROUND(IF(Assumptions!$D$28&gt;9,BV18*(1+Assumptions!$D$25),0),0)</f>
        <v>-300</v>
      </c>
      <c r="CF18" s="69"/>
      <c r="CG18" s="69"/>
      <c r="CH18" s="69"/>
      <c r="CI18" s="69"/>
      <c r="CJ18" s="69"/>
      <c r="CK18" s="69"/>
      <c r="CL18" s="69"/>
    </row>
    <row r="19" spans="1:90" ht="13.7" customHeight="1">
      <c r="A19" s="50" t="s">
        <v>120</v>
      </c>
      <c r="B19" s="41">
        <f>ROUND(IF(Assumptions!$D$28&gt;0,Assumptions!$D$20*(Assumptions!$D$21-(Assumptions!$D$21*Assumptions!$D$22)-Assumptions!$D$23),0),0)</f>
        <v>-300</v>
      </c>
      <c r="C19" s="17"/>
      <c r="D19" s="17"/>
      <c r="E19" s="17"/>
      <c r="F19" s="17"/>
      <c r="G19" s="17"/>
      <c r="H19" s="17"/>
      <c r="I19" s="17"/>
      <c r="J19" s="68" t="s">
        <v>120</v>
      </c>
      <c r="K19" s="41">
        <f>ROUND(IF(Assumptions!$D$28&gt;1,B19*(1+Assumptions!$D$25),0),0)</f>
        <v>-300</v>
      </c>
      <c r="L19" s="38"/>
      <c r="M19" s="38"/>
      <c r="N19" s="38"/>
      <c r="O19" s="38"/>
      <c r="P19" s="38"/>
      <c r="Q19" s="38"/>
      <c r="R19" s="38"/>
      <c r="S19" s="50" t="s">
        <v>120</v>
      </c>
      <c r="T19" s="69">
        <f>ROUND(IF(Assumptions!$D$28&gt;2,K19*(1+Assumptions!$D$25),0),0)</f>
        <v>-300</v>
      </c>
      <c r="U19" s="69"/>
      <c r="V19" s="69"/>
      <c r="W19" s="69"/>
      <c r="X19" s="69"/>
      <c r="Y19" s="69"/>
      <c r="Z19" s="69"/>
      <c r="AA19" s="69"/>
      <c r="AB19" s="50" t="s">
        <v>120</v>
      </c>
      <c r="AC19" s="69">
        <f>ROUND(IF(Assumptions!$D$28&gt;3,T19*(1+Assumptions!$D$25),0),0)</f>
        <v>-300</v>
      </c>
      <c r="AD19" s="69"/>
      <c r="AE19" s="69"/>
      <c r="AF19" s="69"/>
      <c r="AG19" s="69"/>
      <c r="AH19" s="69"/>
      <c r="AI19" s="69"/>
      <c r="AJ19" s="69"/>
      <c r="AK19" s="50" t="s">
        <v>120</v>
      </c>
      <c r="AL19" s="69">
        <f>ROUND(IF(Assumptions!$D$28&gt;4,AC19*(1+Assumptions!$D$25),0),0)</f>
        <v>-300</v>
      </c>
      <c r="AM19" s="69"/>
      <c r="AN19" s="69"/>
      <c r="AO19" s="69"/>
      <c r="AP19" s="69"/>
      <c r="AQ19" s="69"/>
      <c r="AR19" s="69"/>
      <c r="AS19" s="69"/>
      <c r="AT19" s="50" t="s">
        <v>120</v>
      </c>
      <c r="AU19" s="69">
        <f>ROUND(IF(Assumptions!$D$28&gt;5,AL19*(1+Assumptions!$D$25),0),0)</f>
        <v>-300</v>
      </c>
      <c r="AV19" s="69"/>
      <c r="AW19" s="69"/>
      <c r="AX19" s="69"/>
      <c r="AY19" s="69"/>
      <c r="AZ19" s="69"/>
      <c r="BA19" s="69"/>
      <c r="BB19" s="69"/>
      <c r="BC19" s="50" t="s">
        <v>120</v>
      </c>
      <c r="BD19" s="69">
        <f>ROUND(IF(Assumptions!$D$28&gt;6,AU19*(1+Assumptions!$D$25),0),0)</f>
        <v>-300</v>
      </c>
      <c r="BE19" s="69"/>
      <c r="BF19" s="69"/>
      <c r="BG19" s="69"/>
      <c r="BH19" s="69"/>
      <c r="BI19" s="69"/>
      <c r="BJ19" s="69"/>
      <c r="BK19" s="69"/>
      <c r="BL19" s="50" t="s">
        <v>120</v>
      </c>
      <c r="BM19" s="69">
        <f>ROUND(IF(Assumptions!$D$28&gt;7,BD19*(1+Assumptions!$D$25),0),0)</f>
        <v>-300</v>
      </c>
      <c r="BN19" s="69"/>
      <c r="BO19" s="69"/>
      <c r="BP19" s="69"/>
      <c r="BQ19" s="69"/>
      <c r="BR19" s="69"/>
      <c r="BS19" s="69"/>
      <c r="BT19" s="69"/>
      <c r="BU19" s="50" t="s">
        <v>120</v>
      </c>
      <c r="BV19" s="69">
        <f>ROUND(IF(Assumptions!$D$28&gt;8,BM19*(1+Assumptions!$D$25),0),0)</f>
        <v>-300</v>
      </c>
      <c r="BW19" s="69"/>
      <c r="BX19" s="69"/>
      <c r="BY19" s="69"/>
      <c r="BZ19" s="69"/>
      <c r="CA19" s="69"/>
      <c r="CB19" s="69"/>
      <c r="CC19" s="69"/>
      <c r="CD19" s="50" t="s">
        <v>120</v>
      </c>
      <c r="CE19" s="69">
        <f>ROUND(IF(Assumptions!$D$28&gt;9,BV19*(1+Assumptions!$D$25),0),0)</f>
        <v>-300</v>
      </c>
      <c r="CF19" s="69"/>
      <c r="CG19" s="69"/>
      <c r="CH19" s="69"/>
      <c r="CI19" s="69"/>
      <c r="CJ19" s="69"/>
      <c r="CK19" s="69"/>
      <c r="CL19" s="69"/>
    </row>
    <row r="20" spans="1:90" ht="13.7" customHeight="1">
      <c r="A20" s="38"/>
      <c r="B20" s="41">
        <f>SUM(B8:B19)</f>
        <v>-3600</v>
      </c>
      <c r="C20" s="17"/>
      <c r="D20" s="17"/>
      <c r="E20" s="17"/>
      <c r="F20" s="17"/>
      <c r="G20" s="17"/>
      <c r="H20" s="17"/>
      <c r="I20" s="17"/>
      <c r="J20" s="17"/>
      <c r="K20" s="41">
        <f>SUM(K8:K19)</f>
        <v>-3600</v>
      </c>
      <c r="L20" s="38"/>
      <c r="M20" s="38"/>
      <c r="N20" s="38"/>
      <c r="O20" s="38"/>
      <c r="P20" s="38"/>
      <c r="Q20" s="38"/>
      <c r="R20" s="38"/>
      <c r="S20" s="38"/>
      <c r="T20" s="69">
        <f>SUM(T8:T19)</f>
        <v>-3600</v>
      </c>
      <c r="U20" s="38"/>
      <c r="V20" s="38"/>
      <c r="W20" s="38"/>
      <c r="X20" s="38"/>
      <c r="Y20" s="38"/>
      <c r="Z20" s="38"/>
      <c r="AA20" s="38"/>
      <c r="AB20" s="38"/>
      <c r="AC20" s="69">
        <f>SUM(AC8:AC19)</f>
        <v>-3600</v>
      </c>
      <c r="AD20" s="38"/>
      <c r="AE20" s="38"/>
      <c r="AF20" s="38"/>
      <c r="AG20" s="38"/>
      <c r="AH20" s="38"/>
      <c r="AI20" s="38"/>
      <c r="AJ20" s="38"/>
      <c r="AK20" s="38"/>
      <c r="AL20" s="69">
        <f>SUM(AL8:AL19)</f>
        <v>-3600</v>
      </c>
      <c r="AM20" s="38"/>
      <c r="AN20" s="69"/>
      <c r="AO20" s="38"/>
      <c r="AP20" s="38"/>
      <c r="AQ20" s="38"/>
      <c r="AR20" s="38"/>
      <c r="AS20" s="38"/>
      <c r="AT20" s="38"/>
      <c r="AU20" s="69">
        <f>SUM(AU8:AU19)</f>
        <v>-3600</v>
      </c>
      <c r="AV20" s="38"/>
      <c r="AW20" s="38"/>
      <c r="AX20" s="38"/>
      <c r="AY20" s="38"/>
      <c r="AZ20" s="38"/>
      <c r="BA20" s="38"/>
      <c r="BB20" s="38"/>
      <c r="BC20" s="38"/>
      <c r="BD20" s="69">
        <f>SUM(BD8:BD19)</f>
        <v>-3600</v>
      </c>
      <c r="BE20" s="38"/>
      <c r="BF20" s="38"/>
      <c r="BG20" s="38"/>
      <c r="BH20" s="38"/>
      <c r="BI20" s="38"/>
      <c r="BJ20" s="38"/>
      <c r="BK20" s="38"/>
      <c r="BL20" s="38"/>
      <c r="BM20" s="69">
        <f>SUM(BM8:BM19)</f>
        <v>-3600</v>
      </c>
      <c r="BN20" s="38"/>
      <c r="BO20" s="38"/>
      <c r="BP20" s="38"/>
      <c r="BQ20" s="38"/>
      <c r="BR20" s="38"/>
      <c r="BS20" s="38"/>
      <c r="BT20" s="38"/>
      <c r="BU20" s="38"/>
      <c r="BV20" s="69">
        <f>SUM(BV8:BV19)</f>
        <v>-3600</v>
      </c>
      <c r="BW20" s="38"/>
      <c r="BX20" s="38"/>
      <c r="BY20" s="38"/>
      <c r="BZ20" s="38"/>
      <c r="CA20" s="38"/>
      <c r="CB20" s="38"/>
      <c r="CC20" s="38"/>
      <c r="CD20" s="38"/>
      <c r="CE20" s="69">
        <f>SUM(CE8:CE19)</f>
        <v>-3600</v>
      </c>
      <c r="CF20" s="38"/>
      <c r="CG20" s="38"/>
      <c r="CH20" s="38"/>
      <c r="CI20" s="38"/>
      <c r="CJ20" s="38"/>
      <c r="CK20" s="38"/>
      <c r="CL20" s="38"/>
    </row>
    <row r="21" spans="1:90" ht="13.7" customHeight="1">
      <c r="A21" s="50" t="str">
        <f t="shared" ref="A21:A32" si="0">A8</f>
        <v>Jan</v>
      </c>
      <c r="B21" s="41">
        <f>IF(Assumptions!$D$27&gt;12,12,Assumptions!$D$27)</f>
        <v>12</v>
      </c>
      <c r="C21" s="41">
        <f>IF(Assumptions!$D$27&gt;B21+12,B21+12,Assumptions!$D$27)</f>
        <v>24</v>
      </c>
      <c r="D21" s="41">
        <f>IF(Assumptions!$D$27&gt;C21+12,C21+12,Assumptions!$D$27)</f>
        <v>36</v>
      </c>
      <c r="E21" s="41">
        <f>IF(Assumptions!$D$27&gt;D21+12,D21+12,Assumptions!$D$27)</f>
        <v>36</v>
      </c>
      <c r="F21" s="41">
        <f>IF(Assumptions!$D$27&gt;E21+12,E21+12,Assumptions!$D$27)</f>
        <v>36</v>
      </c>
      <c r="G21" s="41">
        <f>IF(Assumptions!$D$27&gt;F21+12,F21+12,Assumptions!$D$27)</f>
        <v>36</v>
      </c>
      <c r="H21" s="41">
        <f>IF(Assumptions!$D$27&gt;G21+12,G21+12,Assumptions!$D$27)</f>
        <v>36</v>
      </c>
      <c r="I21" s="41">
        <f>IF(Assumptions!$D$27&gt;H21+12,H21+12,Assumptions!$D$27)</f>
        <v>36</v>
      </c>
      <c r="J21" s="68" t="str">
        <f t="shared" ref="J21:J32" si="1">J8</f>
        <v>Jan</v>
      </c>
      <c r="K21" s="41">
        <f>IF(Assumptions!$D$27&gt;12,12,Assumptions!$D$27)</f>
        <v>12</v>
      </c>
      <c r="L21" s="69">
        <f>IF(Assumptions!$D$27&gt;K21+12,K21+12,Assumptions!$D$27)</f>
        <v>24</v>
      </c>
      <c r="M21" s="69">
        <f>IF(Assumptions!$D$27&gt;L21+12,L21+12,Assumptions!$D$27)</f>
        <v>36</v>
      </c>
      <c r="N21" s="69">
        <f>IF(Assumptions!$D$27&gt;M21+12,M21+12,Assumptions!$D$27)</f>
        <v>36</v>
      </c>
      <c r="O21" s="69">
        <f>IF(Assumptions!$D$27&gt;N21+12,N21+12,Assumptions!$D$27)</f>
        <v>36</v>
      </c>
      <c r="P21" s="69">
        <f>IF(Assumptions!$D$27&gt;O21+12,O21+12,Assumptions!$D$27)</f>
        <v>36</v>
      </c>
      <c r="Q21" s="69">
        <f>IF(Assumptions!$D$27&gt;P21+12,P21+12,Assumptions!$D$27)</f>
        <v>36</v>
      </c>
      <c r="R21" s="69">
        <f>IF(Assumptions!$D$27&gt;Q21+12,Q21+12,Assumptions!$D$27)</f>
        <v>36</v>
      </c>
      <c r="S21" s="50" t="str">
        <f t="shared" ref="S21:S32" si="2">S8</f>
        <v>Jan</v>
      </c>
      <c r="T21" s="69">
        <f>IF(Assumptions!$D$27&gt;12,12,Assumptions!$D$27)</f>
        <v>12</v>
      </c>
      <c r="U21" s="69">
        <f>IF(Assumptions!$D$27&gt;T21+12,T21+12,Assumptions!$D$27)</f>
        <v>24</v>
      </c>
      <c r="V21" s="69">
        <f>IF(Assumptions!$D$27&gt;U21+12,U21+12,Assumptions!$D$27)</f>
        <v>36</v>
      </c>
      <c r="W21" s="69">
        <f>IF(Assumptions!$D$27&gt;V21+12,V21+12,Assumptions!$D$27)</f>
        <v>36</v>
      </c>
      <c r="X21" s="69">
        <f>IF(Assumptions!$D$27&gt;W21+12,W21+12,Assumptions!$D$27)</f>
        <v>36</v>
      </c>
      <c r="Y21" s="69">
        <f>IF(Assumptions!$D$27&gt;X21+12,X21+12,Assumptions!$D$27)</f>
        <v>36</v>
      </c>
      <c r="Z21" s="69">
        <f>IF(Assumptions!$D$27&gt;Y21+12,Y21+12,Assumptions!$D$27)</f>
        <v>36</v>
      </c>
      <c r="AA21" s="69">
        <f>IF(Assumptions!$D$27&gt;Z21+12,Z21+12,Assumptions!$D$27)</f>
        <v>36</v>
      </c>
      <c r="AB21" s="50" t="str">
        <f t="shared" ref="AB21:AB32" si="3">AB8</f>
        <v>Jan</v>
      </c>
      <c r="AC21" s="69">
        <f>IF(Assumptions!$D$27&gt;12,12,Assumptions!$D$27)</f>
        <v>12</v>
      </c>
      <c r="AD21" s="69">
        <f>IF(Assumptions!$D$27&gt;AC21+12,AC21+12,Assumptions!$D$27)</f>
        <v>24</v>
      </c>
      <c r="AE21" s="69">
        <f>IF(Assumptions!$D$27&gt;AD21+12,AD21+12,Assumptions!$D$27)</f>
        <v>36</v>
      </c>
      <c r="AF21" s="69">
        <f>IF(Assumptions!$D$27&gt;AE21+12,AE21+12,Assumptions!$D$27)</f>
        <v>36</v>
      </c>
      <c r="AG21" s="69">
        <f>IF(Assumptions!$D$27&gt;AF21+12,AF21+12,Assumptions!$D$27)</f>
        <v>36</v>
      </c>
      <c r="AH21" s="69">
        <f>IF(Assumptions!$D$27&gt;AG21+12,AG21+12,Assumptions!$D$27)</f>
        <v>36</v>
      </c>
      <c r="AI21" s="69">
        <f>IF(Assumptions!$D$27&gt;AH21+12,AH21+12,Assumptions!$D$27)</f>
        <v>36</v>
      </c>
      <c r="AJ21" s="69">
        <f>IF(Assumptions!$D$27&gt;AI21+12,AI21+12,Assumptions!$D$27)</f>
        <v>36</v>
      </c>
      <c r="AK21" s="50" t="str">
        <f t="shared" ref="AK21:AK32" si="4">AK8</f>
        <v>Jan</v>
      </c>
      <c r="AL21" s="69">
        <f>IF(Assumptions!$D$27&gt;12,12,Assumptions!$D$27)</f>
        <v>12</v>
      </c>
      <c r="AM21" s="69">
        <f>IF(Assumptions!$D$27&gt;AL21+12,AL21+12,Assumptions!$D$27)</f>
        <v>24</v>
      </c>
      <c r="AN21" s="69">
        <f>IF(Assumptions!$D$27&gt;AM21+12,AM21+12,Assumptions!$D$27)</f>
        <v>36</v>
      </c>
      <c r="AO21" s="69">
        <f>IF(Assumptions!$D$27&gt;AN21+12,AN21+12,Assumptions!$D$27)</f>
        <v>36</v>
      </c>
      <c r="AP21" s="69">
        <f>IF(Assumptions!$D$27&gt;AO21+12,AO21+12,Assumptions!$D$27)</f>
        <v>36</v>
      </c>
      <c r="AQ21" s="69">
        <f>IF(Assumptions!$D$27&gt;AP21+12,AP21+12,Assumptions!$D$27)</f>
        <v>36</v>
      </c>
      <c r="AR21" s="69">
        <f>IF(Assumptions!$D$27&gt;AQ21+12,AQ21+12,Assumptions!$D$27)</f>
        <v>36</v>
      </c>
      <c r="AS21" s="69">
        <f>IF(Assumptions!$D$27&gt;AR21+12,AR21+12,Assumptions!$D$27)</f>
        <v>36</v>
      </c>
      <c r="AT21" s="50" t="str">
        <f t="shared" ref="AT21:AT32" si="5">AT8</f>
        <v>Jan</v>
      </c>
      <c r="AU21" s="69">
        <f>IF(Assumptions!$D$27&gt;12,12,Assumptions!$D$27)</f>
        <v>12</v>
      </c>
      <c r="AV21" s="69">
        <f>IF(Assumptions!$D$27&gt;AU21+12,AU21+12,Assumptions!$D$27)</f>
        <v>24</v>
      </c>
      <c r="AW21" s="69">
        <f>IF(Assumptions!$D$27&gt;AV21+12,AV21+12,Assumptions!$D$27)</f>
        <v>36</v>
      </c>
      <c r="AX21" s="69">
        <f>IF(Assumptions!$D$27&gt;AW21+12,AW21+12,Assumptions!$D$27)</f>
        <v>36</v>
      </c>
      <c r="AY21" s="69">
        <f>IF(Assumptions!$D$27&gt;AX21+12,AX21+12,Assumptions!$D$27)</f>
        <v>36</v>
      </c>
      <c r="AZ21" s="69">
        <f>IF(Assumptions!$D$27&gt;AY21+12,AY21+12,Assumptions!$D$27)</f>
        <v>36</v>
      </c>
      <c r="BA21" s="69">
        <f>IF(Assumptions!$D$27&gt;AZ21+12,AZ21+12,Assumptions!$D$27)</f>
        <v>36</v>
      </c>
      <c r="BB21" s="69">
        <f>IF(Assumptions!$D$27&gt;BA21+12,BA21+12,Assumptions!$D$27)</f>
        <v>36</v>
      </c>
      <c r="BC21" s="50" t="str">
        <f t="shared" ref="BC21:BC32" si="6">BC8</f>
        <v>Jan</v>
      </c>
      <c r="BD21" s="69">
        <f>IF(Assumptions!$D$27&gt;12,12,Assumptions!$D$27)</f>
        <v>12</v>
      </c>
      <c r="BE21" s="69">
        <f>IF(Assumptions!$D$27&gt;BD21+12,BD21+12,Assumptions!$D$27)</f>
        <v>24</v>
      </c>
      <c r="BF21" s="69">
        <f>IF(Assumptions!$D$27&gt;BE21+12,BE21+12,Assumptions!$D$27)</f>
        <v>36</v>
      </c>
      <c r="BG21" s="69">
        <f>IF(Assumptions!$D$27&gt;BF21+12,BF21+12,Assumptions!$D$27)</f>
        <v>36</v>
      </c>
      <c r="BH21" s="69">
        <f>IF(Assumptions!$D$27&gt;BG21+12,BG21+12,Assumptions!$D$27)</f>
        <v>36</v>
      </c>
      <c r="BI21" s="69">
        <f>IF(Assumptions!$D$27&gt;BH21+12,BH21+12,Assumptions!$D$27)</f>
        <v>36</v>
      </c>
      <c r="BJ21" s="69">
        <f>IF(Assumptions!$D$27&gt;BI21+12,BI21+12,Assumptions!$D$27)</f>
        <v>36</v>
      </c>
      <c r="BK21" s="69">
        <f>IF(Assumptions!$D$27&gt;BJ21+12,BJ21+12,Assumptions!$D$27)</f>
        <v>36</v>
      </c>
      <c r="BL21" s="50" t="str">
        <f t="shared" ref="BL21:BL32" si="7">BL8</f>
        <v>Jan</v>
      </c>
      <c r="BM21" s="69">
        <f>IF(Assumptions!$D$27&gt;12,12,Assumptions!$D$27)</f>
        <v>12</v>
      </c>
      <c r="BN21" s="69">
        <f>IF(Assumptions!$D$27&gt;BM21+12,BM21+12,Assumptions!$D$27)</f>
        <v>24</v>
      </c>
      <c r="BO21" s="69">
        <f>IF(Assumptions!$D$27&gt;BN21+12,BN21+12,Assumptions!$D$27)</f>
        <v>36</v>
      </c>
      <c r="BP21" s="69">
        <f>IF(Assumptions!$D$27&gt;BO21+12,BO21+12,Assumptions!$D$27)</f>
        <v>36</v>
      </c>
      <c r="BQ21" s="69">
        <f>IF(Assumptions!$D$27&gt;BP21+12,BP21+12,Assumptions!$D$27)</f>
        <v>36</v>
      </c>
      <c r="BR21" s="69">
        <f>IF(Assumptions!$D$27&gt;BQ21+12,BQ21+12,Assumptions!$D$27)</f>
        <v>36</v>
      </c>
      <c r="BS21" s="69">
        <f>IF(Assumptions!$D$27&gt;BR21+12,BR21+12,Assumptions!$D$27)</f>
        <v>36</v>
      </c>
      <c r="BT21" s="69">
        <f>IF(Assumptions!$D$27&gt;BS21+12,BS21+12,Assumptions!$D$27)</f>
        <v>36</v>
      </c>
      <c r="BU21" s="50" t="str">
        <f t="shared" ref="BU21:BU32" si="8">BU8</f>
        <v>Jan</v>
      </c>
      <c r="BV21" s="69">
        <f>IF(Assumptions!$D$27&gt;12,12,Assumptions!$D$27)</f>
        <v>12</v>
      </c>
      <c r="BW21" s="69">
        <f>IF(Assumptions!$D$27&gt;BV21+12,BV21+12,Assumptions!$D$27)</f>
        <v>24</v>
      </c>
      <c r="BX21" s="69">
        <f>IF(Assumptions!$D$27&gt;BW21+12,BW21+12,Assumptions!$D$27)</f>
        <v>36</v>
      </c>
      <c r="BY21" s="69">
        <f>IF(Assumptions!$D$27&gt;BX21+12,BX21+12,Assumptions!$D$27)</f>
        <v>36</v>
      </c>
      <c r="BZ21" s="69">
        <f>IF(Assumptions!$D$27&gt;BY21+12,BY21+12,Assumptions!$D$27)</f>
        <v>36</v>
      </c>
      <c r="CA21" s="69">
        <f>IF(Assumptions!$D$27&gt;BZ21+12,BZ21+12,Assumptions!$D$27)</f>
        <v>36</v>
      </c>
      <c r="CB21" s="69">
        <f>IF(Assumptions!$D$27&gt;CA21+12,CA21+12,Assumptions!$D$27)</f>
        <v>36</v>
      </c>
      <c r="CC21" s="69">
        <f>IF(Assumptions!$D$27&gt;CB21+12,CB21+12,Assumptions!$D$27)</f>
        <v>36</v>
      </c>
      <c r="CD21" s="50" t="str">
        <f t="shared" ref="CD21:CD32" si="9">CD8</f>
        <v>Jan</v>
      </c>
      <c r="CE21" s="69">
        <f>IF(Assumptions!$D$27&gt;12,12,Assumptions!$D$27)</f>
        <v>12</v>
      </c>
      <c r="CF21" s="69">
        <f>IF(Assumptions!$D$27&gt;CE21+12,CE21+12,Assumptions!$D$27)</f>
        <v>24</v>
      </c>
      <c r="CG21" s="69">
        <f>IF(Assumptions!$D$27&gt;CF21+12,CF21+12,Assumptions!$D$27)</f>
        <v>36</v>
      </c>
      <c r="CH21" s="69">
        <f>IF(Assumptions!$D$27&gt;CG21+12,CG21+12,Assumptions!$D$27)</f>
        <v>36</v>
      </c>
      <c r="CI21" s="69">
        <f>IF(Assumptions!$D$27&gt;CH21+12,CH21+12,Assumptions!$D$27)</f>
        <v>36</v>
      </c>
      <c r="CJ21" s="69">
        <f>IF(Assumptions!$D$27&gt;CI21+12,CI21+12,Assumptions!$D$27)</f>
        <v>36</v>
      </c>
      <c r="CK21" s="69">
        <f>IF(Assumptions!$D$27&gt;CJ21+12,CJ21+12,Assumptions!$D$27)</f>
        <v>36</v>
      </c>
      <c r="CL21" s="69">
        <f>IF(Assumptions!$D$27&gt;CK21+12,CK21+12,Assumptions!$D$27)</f>
        <v>36</v>
      </c>
    </row>
    <row r="22" spans="1:90" ht="13.7" customHeight="1">
      <c r="A22" s="50" t="str">
        <f t="shared" si="0"/>
        <v>Feb</v>
      </c>
      <c r="B22" s="41">
        <f>IF(Assumptions!$D$27&gt;11,11,Assumptions!$D$27)</f>
        <v>11</v>
      </c>
      <c r="C22" s="41">
        <f>IF(Assumptions!$D$27&gt;B22+12,B22+12,Assumptions!$D$27)</f>
        <v>23</v>
      </c>
      <c r="D22" s="41">
        <f>IF(Assumptions!$D$27&gt;C22+12,C22+12,Assumptions!$D$27)</f>
        <v>35</v>
      </c>
      <c r="E22" s="41">
        <f>IF(Assumptions!$D$27&gt;D22+12,D22+12,Assumptions!$D$27)</f>
        <v>36</v>
      </c>
      <c r="F22" s="41">
        <f>IF(Assumptions!$D$27&gt;E22+12,E22+12,Assumptions!$D$27)</f>
        <v>36</v>
      </c>
      <c r="G22" s="41">
        <f>IF(Assumptions!$D$27&gt;F22+12,F22+12,Assumptions!$D$27)</f>
        <v>36</v>
      </c>
      <c r="H22" s="41">
        <f>IF(Assumptions!$D$27&gt;G22+12,G22+12,Assumptions!$D$27)</f>
        <v>36</v>
      </c>
      <c r="I22" s="41">
        <f>IF(Assumptions!$D$27&gt;H22+12,H22+12,Assumptions!$D$27)</f>
        <v>36</v>
      </c>
      <c r="J22" s="68" t="str">
        <f t="shared" si="1"/>
        <v>Feb</v>
      </c>
      <c r="K22" s="41">
        <f>IF(Assumptions!$D$27&gt;11,11,Assumptions!$D$27)</f>
        <v>11</v>
      </c>
      <c r="L22" s="69">
        <f>IF(Assumptions!$D$27&gt;K22+12,K22+12,Assumptions!$D$27)</f>
        <v>23</v>
      </c>
      <c r="M22" s="69">
        <f>IF(Assumptions!$D$27&gt;L22+12,L22+12,Assumptions!$D$27)</f>
        <v>35</v>
      </c>
      <c r="N22" s="69">
        <f>IF(Assumptions!$D$27&gt;M22+12,M22+12,Assumptions!$D$27)</f>
        <v>36</v>
      </c>
      <c r="O22" s="69">
        <f>IF(Assumptions!$D$27&gt;N22+12,N22+12,Assumptions!$D$27)</f>
        <v>36</v>
      </c>
      <c r="P22" s="69">
        <f>IF(Assumptions!$D$27&gt;O22+12,O22+12,Assumptions!$D$27)</f>
        <v>36</v>
      </c>
      <c r="Q22" s="69">
        <f>IF(Assumptions!$D$27&gt;P22+12,P22+12,Assumptions!$D$27)</f>
        <v>36</v>
      </c>
      <c r="R22" s="69">
        <f>IF(Assumptions!$D$27&gt;Q22+12,Q22+12,Assumptions!$D$27)</f>
        <v>36</v>
      </c>
      <c r="S22" s="50" t="str">
        <f t="shared" si="2"/>
        <v>Feb</v>
      </c>
      <c r="T22" s="69">
        <f>IF(Assumptions!$D$27&gt;11,11,Assumptions!$D$27)</f>
        <v>11</v>
      </c>
      <c r="U22" s="69">
        <f>IF(Assumptions!$D$27&gt;T22+12,T22+12,Assumptions!$D$27)</f>
        <v>23</v>
      </c>
      <c r="V22" s="69">
        <f>IF(Assumptions!$D$27&gt;U22+12,U22+12,Assumptions!$D$27)</f>
        <v>35</v>
      </c>
      <c r="W22" s="69">
        <f>IF(Assumptions!$D$27&gt;V22+12,V22+12,Assumptions!$D$27)</f>
        <v>36</v>
      </c>
      <c r="X22" s="69">
        <f>IF(Assumptions!$D$27&gt;W22+12,W22+12,Assumptions!$D$27)</f>
        <v>36</v>
      </c>
      <c r="Y22" s="69">
        <f>IF(Assumptions!$D$27&gt;X22+12,X22+12,Assumptions!$D$27)</f>
        <v>36</v>
      </c>
      <c r="Z22" s="69">
        <f>IF(Assumptions!$D$27&gt;Y22+12,Y22+12,Assumptions!$D$27)</f>
        <v>36</v>
      </c>
      <c r="AA22" s="69">
        <f>IF(Assumptions!$D$27&gt;Z22+12,Z22+12,Assumptions!$D$27)</f>
        <v>36</v>
      </c>
      <c r="AB22" s="50" t="str">
        <f t="shared" si="3"/>
        <v>Feb</v>
      </c>
      <c r="AC22" s="69">
        <f>IF(Assumptions!$D$27&gt;11,11,Assumptions!$D$27)</f>
        <v>11</v>
      </c>
      <c r="AD22" s="69">
        <f>IF(Assumptions!$D$27&gt;AC22+12,AC22+12,Assumptions!$D$27)</f>
        <v>23</v>
      </c>
      <c r="AE22" s="69">
        <f>IF(Assumptions!$D$27&gt;AD22+12,AD22+12,Assumptions!$D$27)</f>
        <v>35</v>
      </c>
      <c r="AF22" s="69">
        <f>IF(Assumptions!$D$27&gt;AE22+12,AE22+12,Assumptions!$D$27)</f>
        <v>36</v>
      </c>
      <c r="AG22" s="69">
        <f>IF(Assumptions!$D$27&gt;AF22+12,AF22+12,Assumptions!$D$27)</f>
        <v>36</v>
      </c>
      <c r="AH22" s="69">
        <f>IF(Assumptions!$D$27&gt;AG22+12,AG22+12,Assumptions!$D$27)</f>
        <v>36</v>
      </c>
      <c r="AI22" s="69">
        <f>IF(Assumptions!$D$27&gt;AH22+12,AH22+12,Assumptions!$D$27)</f>
        <v>36</v>
      </c>
      <c r="AJ22" s="69">
        <f>IF(Assumptions!$D$27&gt;AI22+12,AI22+12,Assumptions!$D$27)</f>
        <v>36</v>
      </c>
      <c r="AK22" s="50" t="str">
        <f t="shared" si="4"/>
        <v>Feb</v>
      </c>
      <c r="AL22" s="69">
        <f>IF(Assumptions!$D$27&gt;11,11,Assumptions!$D$27)</f>
        <v>11</v>
      </c>
      <c r="AM22" s="69">
        <f>IF(Assumptions!$D$27&gt;AL22+12,AL22+12,Assumptions!$D$27)</f>
        <v>23</v>
      </c>
      <c r="AN22" s="69">
        <f>IF(Assumptions!$D$27&gt;AM22+12,AM22+12,Assumptions!$D$27)</f>
        <v>35</v>
      </c>
      <c r="AO22" s="69">
        <f>IF(Assumptions!$D$27&gt;AN22+12,AN22+12,Assumptions!$D$27)</f>
        <v>36</v>
      </c>
      <c r="AP22" s="69">
        <f>IF(Assumptions!$D$27&gt;AO22+12,AO22+12,Assumptions!$D$27)</f>
        <v>36</v>
      </c>
      <c r="AQ22" s="69">
        <f>IF(Assumptions!$D$27&gt;AP22+12,AP22+12,Assumptions!$D$27)</f>
        <v>36</v>
      </c>
      <c r="AR22" s="69">
        <f>IF(Assumptions!$D$27&gt;AQ22+12,AQ22+12,Assumptions!$D$27)</f>
        <v>36</v>
      </c>
      <c r="AS22" s="69">
        <f>IF(Assumptions!$D$27&gt;AR22+12,AR22+12,Assumptions!$D$27)</f>
        <v>36</v>
      </c>
      <c r="AT22" s="50" t="str">
        <f t="shared" si="5"/>
        <v>Feb</v>
      </c>
      <c r="AU22" s="69">
        <f>IF(Assumptions!$D$27&gt;11,11,Assumptions!$D$27)</f>
        <v>11</v>
      </c>
      <c r="AV22" s="69">
        <f>IF(Assumptions!$D$27&gt;AU22+12,AU22+12,Assumptions!$D$27)</f>
        <v>23</v>
      </c>
      <c r="AW22" s="69">
        <f>IF(Assumptions!$D$27&gt;AV22+12,AV22+12,Assumptions!$D$27)</f>
        <v>35</v>
      </c>
      <c r="AX22" s="69">
        <f>IF(Assumptions!$D$27&gt;AW22+12,AW22+12,Assumptions!$D$27)</f>
        <v>36</v>
      </c>
      <c r="AY22" s="69">
        <f>IF(Assumptions!$D$27&gt;AX22+12,AX22+12,Assumptions!$D$27)</f>
        <v>36</v>
      </c>
      <c r="AZ22" s="69">
        <f>IF(Assumptions!$D$27&gt;AY22+12,AY22+12,Assumptions!$D$27)</f>
        <v>36</v>
      </c>
      <c r="BA22" s="69">
        <f>IF(Assumptions!$D$27&gt;AZ22+12,AZ22+12,Assumptions!$D$27)</f>
        <v>36</v>
      </c>
      <c r="BB22" s="69">
        <f>IF(Assumptions!$D$27&gt;BA22+12,BA22+12,Assumptions!$D$27)</f>
        <v>36</v>
      </c>
      <c r="BC22" s="50" t="str">
        <f t="shared" si="6"/>
        <v>Feb</v>
      </c>
      <c r="BD22" s="69">
        <f>IF(Assumptions!$D$27&gt;11,11,Assumptions!$D$27)</f>
        <v>11</v>
      </c>
      <c r="BE22" s="69">
        <f>IF(Assumptions!$D$27&gt;BD22+12,BD22+12,Assumptions!$D$27)</f>
        <v>23</v>
      </c>
      <c r="BF22" s="69">
        <f>IF(Assumptions!$D$27&gt;BE22+12,BE22+12,Assumptions!$D$27)</f>
        <v>35</v>
      </c>
      <c r="BG22" s="69">
        <f>IF(Assumptions!$D$27&gt;BF22+12,BF22+12,Assumptions!$D$27)</f>
        <v>36</v>
      </c>
      <c r="BH22" s="69">
        <f>IF(Assumptions!$D$27&gt;BG22+12,BG22+12,Assumptions!$D$27)</f>
        <v>36</v>
      </c>
      <c r="BI22" s="69">
        <f>IF(Assumptions!$D$27&gt;BH22+12,BH22+12,Assumptions!$D$27)</f>
        <v>36</v>
      </c>
      <c r="BJ22" s="69">
        <f>IF(Assumptions!$D$27&gt;BI22+12,BI22+12,Assumptions!$D$27)</f>
        <v>36</v>
      </c>
      <c r="BK22" s="69">
        <f>IF(Assumptions!$D$27&gt;BJ22+12,BJ22+12,Assumptions!$D$27)</f>
        <v>36</v>
      </c>
      <c r="BL22" s="50" t="str">
        <f t="shared" si="7"/>
        <v>Feb</v>
      </c>
      <c r="BM22" s="69">
        <f>IF(Assumptions!$D$27&gt;11,11,Assumptions!$D$27)</f>
        <v>11</v>
      </c>
      <c r="BN22" s="69">
        <f>IF(Assumptions!$D$27&gt;BM22+12,BM22+12,Assumptions!$D$27)</f>
        <v>23</v>
      </c>
      <c r="BO22" s="69">
        <f>IF(Assumptions!$D$27&gt;BN22+12,BN22+12,Assumptions!$D$27)</f>
        <v>35</v>
      </c>
      <c r="BP22" s="69">
        <f>IF(Assumptions!$D$27&gt;BO22+12,BO22+12,Assumptions!$D$27)</f>
        <v>36</v>
      </c>
      <c r="BQ22" s="69">
        <f>IF(Assumptions!$D$27&gt;BP22+12,BP22+12,Assumptions!$D$27)</f>
        <v>36</v>
      </c>
      <c r="BR22" s="69">
        <f>IF(Assumptions!$D$27&gt;BQ22+12,BQ22+12,Assumptions!$D$27)</f>
        <v>36</v>
      </c>
      <c r="BS22" s="69">
        <f>IF(Assumptions!$D$27&gt;BR22+12,BR22+12,Assumptions!$D$27)</f>
        <v>36</v>
      </c>
      <c r="BT22" s="69">
        <f>IF(Assumptions!$D$27&gt;BS22+12,BS22+12,Assumptions!$D$27)</f>
        <v>36</v>
      </c>
      <c r="BU22" s="50" t="str">
        <f t="shared" si="8"/>
        <v>Feb</v>
      </c>
      <c r="BV22" s="69">
        <f>IF(Assumptions!$D$27&gt;11,11,Assumptions!$D$27)</f>
        <v>11</v>
      </c>
      <c r="BW22" s="69">
        <f>IF(Assumptions!$D$27&gt;BV22+12,BV22+12,Assumptions!$D$27)</f>
        <v>23</v>
      </c>
      <c r="BX22" s="69">
        <f>IF(Assumptions!$D$27&gt;BW22+12,BW22+12,Assumptions!$D$27)</f>
        <v>35</v>
      </c>
      <c r="BY22" s="69">
        <f>IF(Assumptions!$D$27&gt;BX22+12,BX22+12,Assumptions!$D$27)</f>
        <v>36</v>
      </c>
      <c r="BZ22" s="69">
        <f>IF(Assumptions!$D$27&gt;BY22+12,BY22+12,Assumptions!$D$27)</f>
        <v>36</v>
      </c>
      <c r="CA22" s="69">
        <f>IF(Assumptions!$D$27&gt;BZ22+12,BZ22+12,Assumptions!$D$27)</f>
        <v>36</v>
      </c>
      <c r="CB22" s="69">
        <f>IF(Assumptions!$D$27&gt;CA22+12,CA22+12,Assumptions!$D$27)</f>
        <v>36</v>
      </c>
      <c r="CC22" s="69">
        <f>IF(Assumptions!$D$27&gt;CB22+12,CB22+12,Assumptions!$D$27)</f>
        <v>36</v>
      </c>
      <c r="CD22" s="50" t="str">
        <f t="shared" si="9"/>
        <v>Feb</v>
      </c>
      <c r="CE22" s="69">
        <f>IF(Assumptions!$D$27&gt;11,11,Assumptions!$D$27)</f>
        <v>11</v>
      </c>
      <c r="CF22" s="69">
        <f>IF(Assumptions!$D$27&gt;CE22+12,CE22+12,Assumptions!$D$27)</f>
        <v>23</v>
      </c>
      <c r="CG22" s="69">
        <f>IF(Assumptions!$D$27&gt;CF22+12,CF22+12,Assumptions!$D$27)</f>
        <v>35</v>
      </c>
      <c r="CH22" s="69">
        <f>IF(Assumptions!$D$27&gt;CG22+12,CG22+12,Assumptions!$D$27)</f>
        <v>36</v>
      </c>
      <c r="CI22" s="69">
        <f>IF(Assumptions!$D$27&gt;CH22+12,CH22+12,Assumptions!$D$27)</f>
        <v>36</v>
      </c>
      <c r="CJ22" s="69">
        <f>IF(Assumptions!$D$27&gt;CI22+12,CI22+12,Assumptions!$D$27)</f>
        <v>36</v>
      </c>
      <c r="CK22" s="69">
        <f>IF(Assumptions!$D$27&gt;CJ22+12,CJ22+12,Assumptions!$D$27)</f>
        <v>36</v>
      </c>
      <c r="CL22" s="69">
        <f>IF(Assumptions!$D$27&gt;CK22+12,CK22+12,Assumptions!$D$27)</f>
        <v>36</v>
      </c>
    </row>
    <row r="23" spans="1:90" ht="13.7" customHeight="1">
      <c r="A23" s="50" t="str">
        <f t="shared" si="0"/>
        <v>Mar</v>
      </c>
      <c r="B23" s="41">
        <f>IF(Assumptions!$D$27&gt;10,10,Assumptions!$D$27)</f>
        <v>10</v>
      </c>
      <c r="C23" s="41">
        <f>IF(Assumptions!$D$27&gt;B23+12,B23+12,Assumptions!$D$27)</f>
        <v>22</v>
      </c>
      <c r="D23" s="41">
        <f>IF(Assumptions!$D$27&gt;C23+12,C23+12,Assumptions!$D$27)</f>
        <v>34</v>
      </c>
      <c r="E23" s="41">
        <f>IF(Assumptions!$D$27&gt;D23+12,D23+12,Assumptions!$D$27)</f>
        <v>36</v>
      </c>
      <c r="F23" s="41">
        <f>IF(Assumptions!$D$27&gt;E23+12,E23+12,Assumptions!$D$27)</f>
        <v>36</v>
      </c>
      <c r="G23" s="41">
        <f>IF(Assumptions!$D$27&gt;F23+12,F23+12,Assumptions!$D$27)</f>
        <v>36</v>
      </c>
      <c r="H23" s="41">
        <f>IF(Assumptions!$D$27&gt;G23+12,G23+12,Assumptions!$D$27)</f>
        <v>36</v>
      </c>
      <c r="I23" s="41">
        <f>IF(Assumptions!$D$27&gt;H23+12,H23+12,Assumptions!$D$27)</f>
        <v>36</v>
      </c>
      <c r="J23" s="68" t="str">
        <f t="shared" si="1"/>
        <v>Mar</v>
      </c>
      <c r="K23" s="41">
        <f>IF(Assumptions!$D$27&gt;10,10,Assumptions!$D$27)</f>
        <v>10</v>
      </c>
      <c r="L23" s="69">
        <f>IF(Assumptions!$D$27&gt;K23+12,K23+12,Assumptions!$D$27)</f>
        <v>22</v>
      </c>
      <c r="M23" s="69">
        <f>IF(Assumptions!$D$27&gt;L23+12,L23+12,Assumptions!$D$27)</f>
        <v>34</v>
      </c>
      <c r="N23" s="69">
        <f>IF(Assumptions!$D$27&gt;M23+12,M23+12,Assumptions!$D$27)</f>
        <v>36</v>
      </c>
      <c r="O23" s="69">
        <f>IF(Assumptions!$D$27&gt;N23+12,N23+12,Assumptions!$D$27)</f>
        <v>36</v>
      </c>
      <c r="P23" s="69">
        <f>IF(Assumptions!$D$27&gt;O23+12,O23+12,Assumptions!$D$27)</f>
        <v>36</v>
      </c>
      <c r="Q23" s="69">
        <f>IF(Assumptions!$D$27&gt;P23+12,P23+12,Assumptions!$D$27)</f>
        <v>36</v>
      </c>
      <c r="R23" s="69">
        <f>IF(Assumptions!$D$27&gt;Q23+12,Q23+12,Assumptions!$D$27)</f>
        <v>36</v>
      </c>
      <c r="S23" s="50" t="str">
        <f t="shared" si="2"/>
        <v>Mar</v>
      </c>
      <c r="T23" s="69">
        <f>IF(Assumptions!$D$27&gt;10,10,Assumptions!$D$27)</f>
        <v>10</v>
      </c>
      <c r="U23" s="69">
        <f>IF(Assumptions!$D$27&gt;T23+12,T23+12,Assumptions!$D$27)</f>
        <v>22</v>
      </c>
      <c r="V23" s="69">
        <f>IF(Assumptions!$D$27&gt;U23+12,U23+12,Assumptions!$D$27)</f>
        <v>34</v>
      </c>
      <c r="W23" s="69">
        <f>IF(Assumptions!$D$27&gt;V23+12,V23+12,Assumptions!$D$27)</f>
        <v>36</v>
      </c>
      <c r="X23" s="69">
        <f>IF(Assumptions!$D$27&gt;W23+12,W23+12,Assumptions!$D$27)</f>
        <v>36</v>
      </c>
      <c r="Y23" s="69">
        <f>IF(Assumptions!$D$27&gt;X23+12,X23+12,Assumptions!$D$27)</f>
        <v>36</v>
      </c>
      <c r="Z23" s="69">
        <f>IF(Assumptions!$D$27&gt;Y23+12,Y23+12,Assumptions!$D$27)</f>
        <v>36</v>
      </c>
      <c r="AA23" s="69">
        <f>IF(Assumptions!$D$27&gt;Z23+12,Z23+12,Assumptions!$D$27)</f>
        <v>36</v>
      </c>
      <c r="AB23" s="50" t="str">
        <f t="shared" si="3"/>
        <v>Mar</v>
      </c>
      <c r="AC23" s="69">
        <f>IF(Assumptions!$D$27&gt;10,10,Assumptions!$D$27)</f>
        <v>10</v>
      </c>
      <c r="AD23" s="69">
        <f>IF(Assumptions!$D$27&gt;AC23+12,AC23+12,Assumptions!$D$27)</f>
        <v>22</v>
      </c>
      <c r="AE23" s="69">
        <f>IF(Assumptions!$D$27&gt;AD23+12,AD23+12,Assumptions!$D$27)</f>
        <v>34</v>
      </c>
      <c r="AF23" s="69">
        <f>IF(Assumptions!$D$27&gt;AE23+12,AE23+12,Assumptions!$D$27)</f>
        <v>36</v>
      </c>
      <c r="AG23" s="69">
        <f>IF(Assumptions!$D$27&gt;AF23+12,AF23+12,Assumptions!$D$27)</f>
        <v>36</v>
      </c>
      <c r="AH23" s="69">
        <f>IF(Assumptions!$D$27&gt;AG23+12,AG23+12,Assumptions!$D$27)</f>
        <v>36</v>
      </c>
      <c r="AI23" s="69">
        <f>IF(Assumptions!$D$27&gt;AH23+12,AH23+12,Assumptions!$D$27)</f>
        <v>36</v>
      </c>
      <c r="AJ23" s="69">
        <f>IF(Assumptions!$D$27&gt;AI23+12,AI23+12,Assumptions!$D$27)</f>
        <v>36</v>
      </c>
      <c r="AK23" s="50" t="str">
        <f t="shared" si="4"/>
        <v>Mar</v>
      </c>
      <c r="AL23" s="69">
        <f>IF(Assumptions!$D$27&gt;10,10,Assumptions!$D$27)</f>
        <v>10</v>
      </c>
      <c r="AM23" s="69">
        <f>IF(Assumptions!$D$27&gt;AL23+12,AL23+12,Assumptions!$D$27)</f>
        <v>22</v>
      </c>
      <c r="AN23" s="69">
        <f>IF(Assumptions!$D$27&gt;AM23+12,AM23+12,Assumptions!$D$27)</f>
        <v>34</v>
      </c>
      <c r="AO23" s="69">
        <f>IF(Assumptions!$D$27&gt;AN23+12,AN23+12,Assumptions!$D$27)</f>
        <v>36</v>
      </c>
      <c r="AP23" s="69">
        <f>IF(Assumptions!$D$27&gt;AO23+12,AO23+12,Assumptions!$D$27)</f>
        <v>36</v>
      </c>
      <c r="AQ23" s="69">
        <f>IF(Assumptions!$D$27&gt;AP23+12,AP23+12,Assumptions!$D$27)</f>
        <v>36</v>
      </c>
      <c r="AR23" s="69">
        <f>IF(Assumptions!$D$27&gt;AQ23+12,AQ23+12,Assumptions!$D$27)</f>
        <v>36</v>
      </c>
      <c r="AS23" s="69">
        <f>IF(Assumptions!$D$27&gt;AR23+12,AR23+12,Assumptions!$D$27)</f>
        <v>36</v>
      </c>
      <c r="AT23" s="50" t="str">
        <f t="shared" si="5"/>
        <v>Mar</v>
      </c>
      <c r="AU23" s="69">
        <f>IF(Assumptions!$D$27&gt;10,10,Assumptions!$D$27)</f>
        <v>10</v>
      </c>
      <c r="AV23" s="69">
        <f>IF(Assumptions!$D$27&gt;AU23+12,AU23+12,Assumptions!$D$27)</f>
        <v>22</v>
      </c>
      <c r="AW23" s="69">
        <f>IF(Assumptions!$D$27&gt;AV23+12,AV23+12,Assumptions!$D$27)</f>
        <v>34</v>
      </c>
      <c r="AX23" s="69">
        <f>IF(Assumptions!$D$27&gt;AW23+12,AW23+12,Assumptions!$D$27)</f>
        <v>36</v>
      </c>
      <c r="AY23" s="69">
        <f>IF(Assumptions!$D$27&gt;AX23+12,AX23+12,Assumptions!$D$27)</f>
        <v>36</v>
      </c>
      <c r="AZ23" s="69">
        <f>IF(Assumptions!$D$27&gt;AY23+12,AY23+12,Assumptions!$D$27)</f>
        <v>36</v>
      </c>
      <c r="BA23" s="69">
        <f>IF(Assumptions!$D$27&gt;AZ23+12,AZ23+12,Assumptions!$D$27)</f>
        <v>36</v>
      </c>
      <c r="BB23" s="69">
        <f>IF(Assumptions!$D$27&gt;BA23+12,BA23+12,Assumptions!$D$27)</f>
        <v>36</v>
      </c>
      <c r="BC23" s="50" t="str">
        <f t="shared" si="6"/>
        <v>Mar</v>
      </c>
      <c r="BD23" s="69">
        <f>IF(Assumptions!$D$27&gt;10,10,Assumptions!$D$27)</f>
        <v>10</v>
      </c>
      <c r="BE23" s="69">
        <f>IF(Assumptions!$D$27&gt;BD23+12,BD23+12,Assumptions!$D$27)</f>
        <v>22</v>
      </c>
      <c r="BF23" s="69">
        <f>IF(Assumptions!$D$27&gt;BE23+12,BE23+12,Assumptions!$D$27)</f>
        <v>34</v>
      </c>
      <c r="BG23" s="69">
        <f>IF(Assumptions!$D$27&gt;BF23+12,BF23+12,Assumptions!$D$27)</f>
        <v>36</v>
      </c>
      <c r="BH23" s="69">
        <f>IF(Assumptions!$D$27&gt;BG23+12,BG23+12,Assumptions!$D$27)</f>
        <v>36</v>
      </c>
      <c r="BI23" s="69">
        <f>IF(Assumptions!$D$27&gt;BH23+12,BH23+12,Assumptions!$D$27)</f>
        <v>36</v>
      </c>
      <c r="BJ23" s="69">
        <f>IF(Assumptions!$D$27&gt;BI23+12,BI23+12,Assumptions!$D$27)</f>
        <v>36</v>
      </c>
      <c r="BK23" s="69">
        <f>IF(Assumptions!$D$27&gt;BJ23+12,BJ23+12,Assumptions!$D$27)</f>
        <v>36</v>
      </c>
      <c r="BL23" s="50" t="str">
        <f t="shared" si="7"/>
        <v>Mar</v>
      </c>
      <c r="BM23" s="69">
        <f>IF(Assumptions!$D$27&gt;10,10,Assumptions!$D$27)</f>
        <v>10</v>
      </c>
      <c r="BN23" s="69">
        <f>IF(Assumptions!$D$27&gt;BM23+12,BM23+12,Assumptions!$D$27)</f>
        <v>22</v>
      </c>
      <c r="BO23" s="69">
        <f>IF(Assumptions!$D$27&gt;BN23+12,BN23+12,Assumptions!$D$27)</f>
        <v>34</v>
      </c>
      <c r="BP23" s="69">
        <f>IF(Assumptions!$D$27&gt;BO23+12,BO23+12,Assumptions!$D$27)</f>
        <v>36</v>
      </c>
      <c r="BQ23" s="69">
        <f>IF(Assumptions!$D$27&gt;BP23+12,BP23+12,Assumptions!$D$27)</f>
        <v>36</v>
      </c>
      <c r="BR23" s="69">
        <f>IF(Assumptions!$D$27&gt;BQ23+12,BQ23+12,Assumptions!$D$27)</f>
        <v>36</v>
      </c>
      <c r="BS23" s="69">
        <f>IF(Assumptions!$D$27&gt;BR23+12,BR23+12,Assumptions!$D$27)</f>
        <v>36</v>
      </c>
      <c r="BT23" s="69">
        <f>IF(Assumptions!$D$27&gt;BS23+12,BS23+12,Assumptions!$D$27)</f>
        <v>36</v>
      </c>
      <c r="BU23" s="50" t="str">
        <f t="shared" si="8"/>
        <v>Mar</v>
      </c>
      <c r="BV23" s="69">
        <f>IF(Assumptions!$D$27&gt;10,10,Assumptions!$D$27)</f>
        <v>10</v>
      </c>
      <c r="BW23" s="69">
        <f>IF(Assumptions!$D$27&gt;BV23+12,BV23+12,Assumptions!$D$27)</f>
        <v>22</v>
      </c>
      <c r="BX23" s="69">
        <f>IF(Assumptions!$D$27&gt;BW23+12,BW23+12,Assumptions!$D$27)</f>
        <v>34</v>
      </c>
      <c r="BY23" s="69">
        <f>IF(Assumptions!$D$27&gt;BX23+12,BX23+12,Assumptions!$D$27)</f>
        <v>36</v>
      </c>
      <c r="BZ23" s="69">
        <f>IF(Assumptions!$D$27&gt;BY23+12,BY23+12,Assumptions!$D$27)</f>
        <v>36</v>
      </c>
      <c r="CA23" s="69">
        <f>IF(Assumptions!$D$27&gt;BZ23+12,BZ23+12,Assumptions!$D$27)</f>
        <v>36</v>
      </c>
      <c r="CB23" s="69">
        <f>IF(Assumptions!$D$27&gt;CA23+12,CA23+12,Assumptions!$D$27)</f>
        <v>36</v>
      </c>
      <c r="CC23" s="69">
        <f>IF(Assumptions!$D$27&gt;CB23+12,CB23+12,Assumptions!$D$27)</f>
        <v>36</v>
      </c>
      <c r="CD23" s="50" t="str">
        <f t="shared" si="9"/>
        <v>Mar</v>
      </c>
      <c r="CE23" s="69">
        <f>IF(Assumptions!$D$27&gt;10,10,Assumptions!$D$27)</f>
        <v>10</v>
      </c>
      <c r="CF23" s="69">
        <f>IF(Assumptions!$D$27&gt;CE23+12,CE23+12,Assumptions!$D$27)</f>
        <v>22</v>
      </c>
      <c r="CG23" s="69">
        <f>IF(Assumptions!$D$27&gt;CF23+12,CF23+12,Assumptions!$D$27)</f>
        <v>34</v>
      </c>
      <c r="CH23" s="69">
        <f>IF(Assumptions!$D$27&gt;CG23+12,CG23+12,Assumptions!$D$27)</f>
        <v>36</v>
      </c>
      <c r="CI23" s="69">
        <f>IF(Assumptions!$D$27&gt;CH23+12,CH23+12,Assumptions!$D$27)</f>
        <v>36</v>
      </c>
      <c r="CJ23" s="69">
        <f>IF(Assumptions!$D$27&gt;CI23+12,CI23+12,Assumptions!$D$27)</f>
        <v>36</v>
      </c>
      <c r="CK23" s="69">
        <f>IF(Assumptions!$D$27&gt;CJ23+12,CJ23+12,Assumptions!$D$27)</f>
        <v>36</v>
      </c>
      <c r="CL23" s="69">
        <f>IF(Assumptions!$D$27&gt;CK23+12,CK23+12,Assumptions!$D$27)</f>
        <v>36</v>
      </c>
    </row>
    <row r="24" spans="1:90" ht="13.7" customHeight="1">
      <c r="A24" s="50" t="str">
        <f t="shared" si="0"/>
        <v>Apr</v>
      </c>
      <c r="B24" s="41">
        <f>IF(Assumptions!$D$27&gt;9,9,Assumptions!$D$27)</f>
        <v>9</v>
      </c>
      <c r="C24" s="41">
        <f>IF(Assumptions!$D$27&gt;B24+12,B24+12,Assumptions!$D$27)</f>
        <v>21</v>
      </c>
      <c r="D24" s="41">
        <f>IF(Assumptions!$D$27&gt;C24+12,C24+12,Assumptions!$D$27)</f>
        <v>33</v>
      </c>
      <c r="E24" s="41">
        <f>IF(Assumptions!$D$27&gt;D24+12,D24+12,Assumptions!$D$27)</f>
        <v>36</v>
      </c>
      <c r="F24" s="41">
        <f>IF(Assumptions!$D$27&gt;E24+12,E24+12,Assumptions!$D$27)</f>
        <v>36</v>
      </c>
      <c r="G24" s="41">
        <f>IF(Assumptions!$D$27&gt;F24+12,F24+12,Assumptions!$D$27)</f>
        <v>36</v>
      </c>
      <c r="H24" s="41">
        <f>IF(Assumptions!$D$27&gt;G24+12,G24+12,Assumptions!$D$27)</f>
        <v>36</v>
      </c>
      <c r="I24" s="41">
        <f>IF(Assumptions!$D$27&gt;H24+12,H24+12,Assumptions!$D$27)</f>
        <v>36</v>
      </c>
      <c r="J24" s="68" t="str">
        <f t="shared" si="1"/>
        <v>Apr</v>
      </c>
      <c r="K24" s="41">
        <f>IF(Assumptions!$D$27&gt;9,9,Assumptions!$D$27)</f>
        <v>9</v>
      </c>
      <c r="L24" s="69">
        <f>IF(Assumptions!$D$27&gt;K24+12,K24+12,Assumptions!$D$27)</f>
        <v>21</v>
      </c>
      <c r="M24" s="69">
        <f>IF(Assumptions!$D$27&gt;L24+12,L24+12,Assumptions!$D$27)</f>
        <v>33</v>
      </c>
      <c r="N24" s="69">
        <f>IF(Assumptions!$D$27&gt;M24+12,M24+12,Assumptions!$D$27)</f>
        <v>36</v>
      </c>
      <c r="O24" s="69">
        <f>IF(Assumptions!$D$27&gt;N24+12,N24+12,Assumptions!$D$27)</f>
        <v>36</v>
      </c>
      <c r="P24" s="69">
        <f>IF(Assumptions!$D$27&gt;O24+12,O24+12,Assumptions!$D$27)</f>
        <v>36</v>
      </c>
      <c r="Q24" s="69">
        <f>IF(Assumptions!$D$27&gt;P24+12,P24+12,Assumptions!$D$27)</f>
        <v>36</v>
      </c>
      <c r="R24" s="69">
        <f>IF(Assumptions!$D$27&gt;Q24+12,Q24+12,Assumptions!$D$27)</f>
        <v>36</v>
      </c>
      <c r="S24" s="50" t="str">
        <f t="shared" si="2"/>
        <v>Apr</v>
      </c>
      <c r="T24" s="69">
        <f>IF(Assumptions!$D$27&gt;9,9,Assumptions!$D$27)</f>
        <v>9</v>
      </c>
      <c r="U24" s="69">
        <f>IF(Assumptions!$D$27&gt;T24+12,T24+12,Assumptions!$D$27)</f>
        <v>21</v>
      </c>
      <c r="V24" s="69">
        <f>IF(Assumptions!$D$27&gt;U24+12,U24+12,Assumptions!$D$27)</f>
        <v>33</v>
      </c>
      <c r="W24" s="69">
        <f>IF(Assumptions!$D$27&gt;V24+12,V24+12,Assumptions!$D$27)</f>
        <v>36</v>
      </c>
      <c r="X24" s="69">
        <f>IF(Assumptions!$D$27&gt;W24+12,W24+12,Assumptions!$D$27)</f>
        <v>36</v>
      </c>
      <c r="Y24" s="69">
        <f>IF(Assumptions!$D$27&gt;X24+12,X24+12,Assumptions!$D$27)</f>
        <v>36</v>
      </c>
      <c r="Z24" s="69">
        <f>IF(Assumptions!$D$27&gt;Y24+12,Y24+12,Assumptions!$D$27)</f>
        <v>36</v>
      </c>
      <c r="AA24" s="69">
        <f>IF(Assumptions!$D$27&gt;Z24+12,Z24+12,Assumptions!$D$27)</f>
        <v>36</v>
      </c>
      <c r="AB24" s="50" t="str">
        <f t="shared" si="3"/>
        <v>Apr</v>
      </c>
      <c r="AC24" s="69">
        <f>IF(Assumptions!$D$27&gt;9,9,Assumptions!$D$27)</f>
        <v>9</v>
      </c>
      <c r="AD24" s="69">
        <f>IF(Assumptions!$D$27&gt;AC24+12,AC24+12,Assumptions!$D$27)</f>
        <v>21</v>
      </c>
      <c r="AE24" s="69">
        <f>IF(Assumptions!$D$27&gt;AD24+12,AD24+12,Assumptions!$D$27)</f>
        <v>33</v>
      </c>
      <c r="AF24" s="69">
        <f>IF(Assumptions!$D$27&gt;AE24+12,AE24+12,Assumptions!$D$27)</f>
        <v>36</v>
      </c>
      <c r="AG24" s="69">
        <f>IF(Assumptions!$D$27&gt;AF24+12,AF24+12,Assumptions!$D$27)</f>
        <v>36</v>
      </c>
      <c r="AH24" s="69">
        <f>IF(Assumptions!$D$27&gt;AG24+12,AG24+12,Assumptions!$D$27)</f>
        <v>36</v>
      </c>
      <c r="AI24" s="69">
        <f>IF(Assumptions!$D$27&gt;AH24+12,AH24+12,Assumptions!$D$27)</f>
        <v>36</v>
      </c>
      <c r="AJ24" s="69">
        <f>IF(Assumptions!$D$27&gt;AI24+12,AI24+12,Assumptions!$D$27)</f>
        <v>36</v>
      </c>
      <c r="AK24" s="50" t="str">
        <f t="shared" si="4"/>
        <v>Apr</v>
      </c>
      <c r="AL24" s="69">
        <f>IF(Assumptions!$D$27&gt;9,9,Assumptions!$D$27)</f>
        <v>9</v>
      </c>
      <c r="AM24" s="69">
        <f>IF(Assumptions!$D$27&gt;AL24+12,AL24+12,Assumptions!$D$27)</f>
        <v>21</v>
      </c>
      <c r="AN24" s="69">
        <f>IF(Assumptions!$D$27&gt;AM24+12,AM24+12,Assumptions!$D$27)</f>
        <v>33</v>
      </c>
      <c r="AO24" s="69">
        <f>IF(Assumptions!$D$27&gt;AN24+12,AN24+12,Assumptions!$D$27)</f>
        <v>36</v>
      </c>
      <c r="AP24" s="69">
        <f>IF(Assumptions!$D$27&gt;AO24+12,AO24+12,Assumptions!$D$27)</f>
        <v>36</v>
      </c>
      <c r="AQ24" s="69">
        <f>IF(Assumptions!$D$27&gt;AP24+12,AP24+12,Assumptions!$D$27)</f>
        <v>36</v>
      </c>
      <c r="AR24" s="69">
        <f>IF(Assumptions!$D$27&gt;AQ24+12,AQ24+12,Assumptions!$D$27)</f>
        <v>36</v>
      </c>
      <c r="AS24" s="69">
        <f>IF(Assumptions!$D$27&gt;AR24+12,AR24+12,Assumptions!$D$27)</f>
        <v>36</v>
      </c>
      <c r="AT24" s="50" t="str">
        <f t="shared" si="5"/>
        <v>Apr</v>
      </c>
      <c r="AU24" s="69">
        <f>IF(Assumptions!$D$27&gt;9,9,Assumptions!$D$27)</f>
        <v>9</v>
      </c>
      <c r="AV24" s="69">
        <f>IF(Assumptions!$D$27&gt;AU24+12,AU24+12,Assumptions!$D$27)</f>
        <v>21</v>
      </c>
      <c r="AW24" s="69">
        <f>IF(Assumptions!$D$27&gt;AV24+12,AV24+12,Assumptions!$D$27)</f>
        <v>33</v>
      </c>
      <c r="AX24" s="69">
        <f>IF(Assumptions!$D$27&gt;AW24+12,AW24+12,Assumptions!$D$27)</f>
        <v>36</v>
      </c>
      <c r="AY24" s="69">
        <f>IF(Assumptions!$D$27&gt;AX24+12,AX24+12,Assumptions!$D$27)</f>
        <v>36</v>
      </c>
      <c r="AZ24" s="69">
        <f>IF(Assumptions!$D$27&gt;AY24+12,AY24+12,Assumptions!$D$27)</f>
        <v>36</v>
      </c>
      <c r="BA24" s="69">
        <f>IF(Assumptions!$D$27&gt;AZ24+12,AZ24+12,Assumptions!$D$27)</f>
        <v>36</v>
      </c>
      <c r="BB24" s="69">
        <f>IF(Assumptions!$D$27&gt;BA24+12,BA24+12,Assumptions!$D$27)</f>
        <v>36</v>
      </c>
      <c r="BC24" s="50" t="str">
        <f t="shared" si="6"/>
        <v>Apr</v>
      </c>
      <c r="BD24" s="69">
        <f>IF(Assumptions!$D$27&gt;9,9,Assumptions!$D$27)</f>
        <v>9</v>
      </c>
      <c r="BE24" s="69">
        <f>IF(Assumptions!$D$27&gt;BD24+12,BD24+12,Assumptions!$D$27)</f>
        <v>21</v>
      </c>
      <c r="BF24" s="69">
        <f>IF(Assumptions!$D$27&gt;BE24+12,BE24+12,Assumptions!$D$27)</f>
        <v>33</v>
      </c>
      <c r="BG24" s="69">
        <f>IF(Assumptions!$D$27&gt;BF24+12,BF24+12,Assumptions!$D$27)</f>
        <v>36</v>
      </c>
      <c r="BH24" s="69">
        <f>IF(Assumptions!$D$27&gt;BG24+12,BG24+12,Assumptions!$D$27)</f>
        <v>36</v>
      </c>
      <c r="BI24" s="69">
        <f>IF(Assumptions!$D$27&gt;BH24+12,BH24+12,Assumptions!$D$27)</f>
        <v>36</v>
      </c>
      <c r="BJ24" s="69">
        <f>IF(Assumptions!$D$27&gt;BI24+12,BI24+12,Assumptions!$D$27)</f>
        <v>36</v>
      </c>
      <c r="BK24" s="69">
        <f>IF(Assumptions!$D$27&gt;BJ24+12,BJ24+12,Assumptions!$D$27)</f>
        <v>36</v>
      </c>
      <c r="BL24" s="50" t="str">
        <f t="shared" si="7"/>
        <v>Apr</v>
      </c>
      <c r="BM24" s="69">
        <f>IF(Assumptions!$D$27&gt;9,9,Assumptions!$D$27)</f>
        <v>9</v>
      </c>
      <c r="BN24" s="69">
        <f>IF(Assumptions!$D$27&gt;BM24+12,BM24+12,Assumptions!$D$27)</f>
        <v>21</v>
      </c>
      <c r="BO24" s="69">
        <f>IF(Assumptions!$D$27&gt;BN24+12,BN24+12,Assumptions!$D$27)</f>
        <v>33</v>
      </c>
      <c r="BP24" s="69">
        <f>IF(Assumptions!$D$27&gt;BO24+12,BO24+12,Assumptions!$D$27)</f>
        <v>36</v>
      </c>
      <c r="BQ24" s="69">
        <f>IF(Assumptions!$D$27&gt;BP24+12,BP24+12,Assumptions!$D$27)</f>
        <v>36</v>
      </c>
      <c r="BR24" s="69">
        <f>IF(Assumptions!$D$27&gt;BQ24+12,BQ24+12,Assumptions!$D$27)</f>
        <v>36</v>
      </c>
      <c r="BS24" s="69">
        <f>IF(Assumptions!$D$27&gt;BR24+12,BR24+12,Assumptions!$D$27)</f>
        <v>36</v>
      </c>
      <c r="BT24" s="69">
        <f>IF(Assumptions!$D$27&gt;BS24+12,BS24+12,Assumptions!$D$27)</f>
        <v>36</v>
      </c>
      <c r="BU24" s="50" t="str">
        <f t="shared" si="8"/>
        <v>Apr</v>
      </c>
      <c r="BV24" s="69">
        <f>IF(Assumptions!$D$27&gt;9,9,Assumptions!$D$27)</f>
        <v>9</v>
      </c>
      <c r="BW24" s="69">
        <f>IF(Assumptions!$D$27&gt;BV24+12,BV24+12,Assumptions!$D$27)</f>
        <v>21</v>
      </c>
      <c r="BX24" s="69">
        <f>IF(Assumptions!$D$27&gt;BW24+12,BW24+12,Assumptions!$D$27)</f>
        <v>33</v>
      </c>
      <c r="BY24" s="69">
        <f>IF(Assumptions!$D$27&gt;BX24+12,BX24+12,Assumptions!$D$27)</f>
        <v>36</v>
      </c>
      <c r="BZ24" s="69">
        <f>IF(Assumptions!$D$27&gt;BY24+12,BY24+12,Assumptions!$D$27)</f>
        <v>36</v>
      </c>
      <c r="CA24" s="69">
        <f>IF(Assumptions!$D$27&gt;BZ24+12,BZ24+12,Assumptions!$D$27)</f>
        <v>36</v>
      </c>
      <c r="CB24" s="69">
        <f>IF(Assumptions!$D$27&gt;CA24+12,CA24+12,Assumptions!$D$27)</f>
        <v>36</v>
      </c>
      <c r="CC24" s="69">
        <f>IF(Assumptions!$D$27&gt;CB24+12,CB24+12,Assumptions!$D$27)</f>
        <v>36</v>
      </c>
      <c r="CD24" s="50" t="str">
        <f t="shared" si="9"/>
        <v>Apr</v>
      </c>
      <c r="CE24" s="69">
        <f>IF(Assumptions!$D$27&gt;9,9,Assumptions!$D$27)</f>
        <v>9</v>
      </c>
      <c r="CF24" s="69">
        <f>IF(Assumptions!$D$27&gt;CE24+12,CE24+12,Assumptions!$D$27)</f>
        <v>21</v>
      </c>
      <c r="CG24" s="69">
        <f>IF(Assumptions!$D$27&gt;CF24+12,CF24+12,Assumptions!$D$27)</f>
        <v>33</v>
      </c>
      <c r="CH24" s="69">
        <f>IF(Assumptions!$D$27&gt;CG24+12,CG24+12,Assumptions!$D$27)</f>
        <v>36</v>
      </c>
      <c r="CI24" s="69">
        <f>IF(Assumptions!$D$27&gt;CH24+12,CH24+12,Assumptions!$D$27)</f>
        <v>36</v>
      </c>
      <c r="CJ24" s="69">
        <f>IF(Assumptions!$D$27&gt;CI24+12,CI24+12,Assumptions!$D$27)</f>
        <v>36</v>
      </c>
      <c r="CK24" s="69">
        <f>IF(Assumptions!$D$27&gt;CJ24+12,CJ24+12,Assumptions!$D$27)</f>
        <v>36</v>
      </c>
      <c r="CL24" s="69">
        <f>IF(Assumptions!$D$27&gt;CK24+12,CK24+12,Assumptions!$D$27)</f>
        <v>36</v>
      </c>
    </row>
    <row r="25" spans="1:90" ht="13.7" customHeight="1">
      <c r="A25" s="50" t="str">
        <f t="shared" si="0"/>
        <v>May</v>
      </c>
      <c r="B25" s="41">
        <f>IF(Assumptions!$D$27&gt;8,8,Assumptions!$D$27)</f>
        <v>8</v>
      </c>
      <c r="C25" s="41">
        <f>IF(Assumptions!$D$27&gt;B25+12,B25+12,Assumptions!$D$27)</f>
        <v>20</v>
      </c>
      <c r="D25" s="41">
        <f>IF(Assumptions!$D$27&gt;C25+12,C25+12,Assumptions!$D$27)</f>
        <v>32</v>
      </c>
      <c r="E25" s="41">
        <f>IF(Assumptions!$D$27&gt;D25+12,D25+12,Assumptions!$D$27)</f>
        <v>36</v>
      </c>
      <c r="F25" s="41">
        <f>IF(Assumptions!$D$27&gt;E25+12,E25+12,Assumptions!$D$27)</f>
        <v>36</v>
      </c>
      <c r="G25" s="41">
        <f>IF(Assumptions!$D$27&gt;F25+12,F25+12,Assumptions!$D$27)</f>
        <v>36</v>
      </c>
      <c r="H25" s="41">
        <f>IF(Assumptions!$D$27&gt;G25+12,G25+12,Assumptions!$D$27)</f>
        <v>36</v>
      </c>
      <c r="I25" s="41">
        <f>IF(Assumptions!$D$27&gt;H25+12,H25+12,Assumptions!$D$27)</f>
        <v>36</v>
      </c>
      <c r="J25" s="68" t="str">
        <f t="shared" si="1"/>
        <v>May</v>
      </c>
      <c r="K25" s="41">
        <f>IF(Assumptions!$D$27&gt;8,8,Assumptions!$D$27)</f>
        <v>8</v>
      </c>
      <c r="L25" s="69">
        <f>IF(Assumptions!$D$27&gt;K25+12,K25+12,Assumptions!$D$27)</f>
        <v>20</v>
      </c>
      <c r="M25" s="69">
        <f>IF(Assumptions!$D$27&gt;L25+12,L25+12,Assumptions!$D$27)</f>
        <v>32</v>
      </c>
      <c r="N25" s="69">
        <f>IF(Assumptions!$D$27&gt;M25+12,M25+12,Assumptions!$D$27)</f>
        <v>36</v>
      </c>
      <c r="O25" s="69">
        <f>IF(Assumptions!$D$27&gt;N25+12,N25+12,Assumptions!$D$27)</f>
        <v>36</v>
      </c>
      <c r="P25" s="69">
        <f>IF(Assumptions!$D$27&gt;O25+12,O25+12,Assumptions!$D$27)</f>
        <v>36</v>
      </c>
      <c r="Q25" s="69">
        <f>IF(Assumptions!$D$27&gt;P25+12,P25+12,Assumptions!$D$27)</f>
        <v>36</v>
      </c>
      <c r="R25" s="69">
        <f>IF(Assumptions!$D$27&gt;Q25+12,Q25+12,Assumptions!$D$27)</f>
        <v>36</v>
      </c>
      <c r="S25" s="50" t="str">
        <f t="shared" si="2"/>
        <v>May</v>
      </c>
      <c r="T25" s="69">
        <f>IF(Assumptions!$D$27&gt;8,8,Assumptions!$D$27)</f>
        <v>8</v>
      </c>
      <c r="U25" s="69">
        <f>IF(Assumptions!$D$27&gt;T25+12,T25+12,Assumptions!$D$27)</f>
        <v>20</v>
      </c>
      <c r="V25" s="69">
        <f>IF(Assumptions!$D$27&gt;U25+12,U25+12,Assumptions!$D$27)</f>
        <v>32</v>
      </c>
      <c r="W25" s="69">
        <f>IF(Assumptions!$D$27&gt;V25+12,V25+12,Assumptions!$D$27)</f>
        <v>36</v>
      </c>
      <c r="X25" s="69">
        <f>IF(Assumptions!$D$27&gt;W25+12,W25+12,Assumptions!$D$27)</f>
        <v>36</v>
      </c>
      <c r="Y25" s="69">
        <f>IF(Assumptions!$D$27&gt;X25+12,X25+12,Assumptions!$D$27)</f>
        <v>36</v>
      </c>
      <c r="Z25" s="69">
        <f>IF(Assumptions!$D$27&gt;Y25+12,Y25+12,Assumptions!$D$27)</f>
        <v>36</v>
      </c>
      <c r="AA25" s="69">
        <f>IF(Assumptions!$D$27&gt;Z25+12,Z25+12,Assumptions!$D$27)</f>
        <v>36</v>
      </c>
      <c r="AB25" s="50" t="str">
        <f t="shared" si="3"/>
        <v>May</v>
      </c>
      <c r="AC25" s="69">
        <f>IF(Assumptions!$D$27&gt;8,8,Assumptions!$D$27)</f>
        <v>8</v>
      </c>
      <c r="AD25" s="69">
        <f>IF(Assumptions!$D$27&gt;AC25+12,AC25+12,Assumptions!$D$27)</f>
        <v>20</v>
      </c>
      <c r="AE25" s="69">
        <f>IF(Assumptions!$D$27&gt;AD25+12,AD25+12,Assumptions!$D$27)</f>
        <v>32</v>
      </c>
      <c r="AF25" s="69">
        <f>IF(Assumptions!$D$27&gt;AE25+12,AE25+12,Assumptions!$D$27)</f>
        <v>36</v>
      </c>
      <c r="AG25" s="69">
        <f>IF(Assumptions!$D$27&gt;AF25+12,AF25+12,Assumptions!$D$27)</f>
        <v>36</v>
      </c>
      <c r="AH25" s="69">
        <f>IF(Assumptions!$D$27&gt;AG25+12,AG25+12,Assumptions!$D$27)</f>
        <v>36</v>
      </c>
      <c r="AI25" s="69">
        <f>IF(Assumptions!$D$27&gt;AH25+12,AH25+12,Assumptions!$D$27)</f>
        <v>36</v>
      </c>
      <c r="AJ25" s="69">
        <f>IF(Assumptions!$D$27&gt;AI25+12,AI25+12,Assumptions!$D$27)</f>
        <v>36</v>
      </c>
      <c r="AK25" s="50" t="str">
        <f t="shared" si="4"/>
        <v>May</v>
      </c>
      <c r="AL25" s="69">
        <f>IF(Assumptions!$D$27&gt;8,8,Assumptions!$D$27)</f>
        <v>8</v>
      </c>
      <c r="AM25" s="69">
        <f>IF(Assumptions!$D$27&gt;AL25+12,AL25+12,Assumptions!$D$27)</f>
        <v>20</v>
      </c>
      <c r="AN25" s="69">
        <f>IF(Assumptions!$D$27&gt;AM25+12,AM25+12,Assumptions!$D$27)</f>
        <v>32</v>
      </c>
      <c r="AO25" s="69">
        <f>IF(Assumptions!$D$27&gt;AN25+12,AN25+12,Assumptions!$D$27)</f>
        <v>36</v>
      </c>
      <c r="AP25" s="69">
        <f>IF(Assumptions!$D$27&gt;AO25+12,AO25+12,Assumptions!$D$27)</f>
        <v>36</v>
      </c>
      <c r="AQ25" s="69">
        <f>IF(Assumptions!$D$27&gt;AP25+12,AP25+12,Assumptions!$D$27)</f>
        <v>36</v>
      </c>
      <c r="AR25" s="69">
        <f>IF(Assumptions!$D$27&gt;AQ25+12,AQ25+12,Assumptions!$D$27)</f>
        <v>36</v>
      </c>
      <c r="AS25" s="69">
        <f>IF(Assumptions!$D$27&gt;AR25+12,AR25+12,Assumptions!$D$27)</f>
        <v>36</v>
      </c>
      <c r="AT25" s="50" t="str">
        <f t="shared" si="5"/>
        <v>May</v>
      </c>
      <c r="AU25" s="69">
        <f>IF(Assumptions!$D$27&gt;8,8,Assumptions!$D$27)</f>
        <v>8</v>
      </c>
      <c r="AV25" s="69">
        <f>IF(Assumptions!$D$27&gt;AU25+12,AU25+12,Assumptions!$D$27)</f>
        <v>20</v>
      </c>
      <c r="AW25" s="69">
        <f>IF(Assumptions!$D$27&gt;AV25+12,AV25+12,Assumptions!$D$27)</f>
        <v>32</v>
      </c>
      <c r="AX25" s="69">
        <f>IF(Assumptions!$D$27&gt;AW25+12,AW25+12,Assumptions!$D$27)</f>
        <v>36</v>
      </c>
      <c r="AY25" s="69">
        <f>IF(Assumptions!$D$27&gt;AX25+12,AX25+12,Assumptions!$D$27)</f>
        <v>36</v>
      </c>
      <c r="AZ25" s="69">
        <f>IF(Assumptions!$D$27&gt;AY25+12,AY25+12,Assumptions!$D$27)</f>
        <v>36</v>
      </c>
      <c r="BA25" s="69">
        <f>IF(Assumptions!$D$27&gt;AZ25+12,AZ25+12,Assumptions!$D$27)</f>
        <v>36</v>
      </c>
      <c r="BB25" s="69">
        <f>IF(Assumptions!$D$27&gt;BA25+12,BA25+12,Assumptions!$D$27)</f>
        <v>36</v>
      </c>
      <c r="BC25" s="50" t="str">
        <f t="shared" si="6"/>
        <v>May</v>
      </c>
      <c r="BD25" s="69">
        <f>IF(Assumptions!$D$27&gt;8,8,Assumptions!$D$27)</f>
        <v>8</v>
      </c>
      <c r="BE25" s="69">
        <f>IF(Assumptions!$D$27&gt;BD25+12,BD25+12,Assumptions!$D$27)</f>
        <v>20</v>
      </c>
      <c r="BF25" s="69">
        <f>IF(Assumptions!$D$27&gt;BE25+12,BE25+12,Assumptions!$D$27)</f>
        <v>32</v>
      </c>
      <c r="BG25" s="69">
        <f>IF(Assumptions!$D$27&gt;BF25+12,BF25+12,Assumptions!$D$27)</f>
        <v>36</v>
      </c>
      <c r="BH25" s="69">
        <f>IF(Assumptions!$D$27&gt;BG25+12,BG25+12,Assumptions!$D$27)</f>
        <v>36</v>
      </c>
      <c r="BI25" s="69">
        <f>IF(Assumptions!$D$27&gt;BH25+12,BH25+12,Assumptions!$D$27)</f>
        <v>36</v>
      </c>
      <c r="BJ25" s="69">
        <f>IF(Assumptions!$D$27&gt;BI25+12,BI25+12,Assumptions!$D$27)</f>
        <v>36</v>
      </c>
      <c r="BK25" s="69">
        <f>IF(Assumptions!$D$27&gt;BJ25+12,BJ25+12,Assumptions!$D$27)</f>
        <v>36</v>
      </c>
      <c r="BL25" s="50" t="str">
        <f t="shared" si="7"/>
        <v>May</v>
      </c>
      <c r="BM25" s="69">
        <f>IF(Assumptions!$D$27&gt;8,8,Assumptions!$D$27)</f>
        <v>8</v>
      </c>
      <c r="BN25" s="69">
        <f>IF(Assumptions!$D$27&gt;BM25+12,BM25+12,Assumptions!$D$27)</f>
        <v>20</v>
      </c>
      <c r="BO25" s="69">
        <f>IF(Assumptions!$D$27&gt;BN25+12,BN25+12,Assumptions!$D$27)</f>
        <v>32</v>
      </c>
      <c r="BP25" s="69">
        <f>IF(Assumptions!$D$27&gt;BO25+12,BO25+12,Assumptions!$D$27)</f>
        <v>36</v>
      </c>
      <c r="BQ25" s="69">
        <f>IF(Assumptions!$D$27&gt;BP25+12,BP25+12,Assumptions!$D$27)</f>
        <v>36</v>
      </c>
      <c r="BR25" s="69">
        <f>IF(Assumptions!$D$27&gt;BQ25+12,BQ25+12,Assumptions!$D$27)</f>
        <v>36</v>
      </c>
      <c r="BS25" s="69">
        <f>IF(Assumptions!$D$27&gt;BR25+12,BR25+12,Assumptions!$D$27)</f>
        <v>36</v>
      </c>
      <c r="BT25" s="69">
        <f>IF(Assumptions!$D$27&gt;BS25+12,BS25+12,Assumptions!$D$27)</f>
        <v>36</v>
      </c>
      <c r="BU25" s="50" t="str">
        <f t="shared" si="8"/>
        <v>May</v>
      </c>
      <c r="BV25" s="69">
        <f>IF(Assumptions!$D$27&gt;8,8,Assumptions!$D$27)</f>
        <v>8</v>
      </c>
      <c r="BW25" s="69">
        <f>IF(Assumptions!$D$27&gt;BV25+12,BV25+12,Assumptions!$D$27)</f>
        <v>20</v>
      </c>
      <c r="BX25" s="69">
        <f>IF(Assumptions!$D$27&gt;BW25+12,BW25+12,Assumptions!$D$27)</f>
        <v>32</v>
      </c>
      <c r="BY25" s="69">
        <f>IF(Assumptions!$D$27&gt;BX25+12,BX25+12,Assumptions!$D$27)</f>
        <v>36</v>
      </c>
      <c r="BZ25" s="69">
        <f>IF(Assumptions!$D$27&gt;BY25+12,BY25+12,Assumptions!$D$27)</f>
        <v>36</v>
      </c>
      <c r="CA25" s="69">
        <f>IF(Assumptions!$D$27&gt;BZ25+12,BZ25+12,Assumptions!$D$27)</f>
        <v>36</v>
      </c>
      <c r="CB25" s="69">
        <f>IF(Assumptions!$D$27&gt;CA25+12,CA25+12,Assumptions!$D$27)</f>
        <v>36</v>
      </c>
      <c r="CC25" s="69">
        <f>IF(Assumptions!$D$27&gt;CB25+12,CB25+12,Assumptions!$D$27)</f>
        <v>36</v>
      </c>
      <c r="CD25" s="50" t="str">
        <f t="shared" si="9"/>
        <v>May</v>
      </c>
      <c r="CE25" s="69">
        <f>IF(Assumptions!$D$27&gt;8,8,Assumptions!$D$27)</f>
        <v>8</v>
      </c>
      <c r="CF25" s="69">
        <f>IF(Assumptions!$D$27&gt;CE25+12,CE25+12,Assumptions!$D$27)</f>
        <v>20</v>
      </c>
      <c r="CG25" s="69">
        <f>IF(Assumptions!$D$27&gt;CF25+12,CF25+12,Assumptions!$D$27)</f>
        <v>32</v>
      </c>
      <c r="CH25" s="69">
        <f>IF(Assumptions!$D$27&gt;CG25+12,CG25+12,Assumptions!$D$27)</f>
        <v>36</v>
      </c>
      <c r="CI25" s="69">
        <f>IF(Assumptions!$D$27&gt;CH25+12,CH25+12,Assumptions!$D$27)</f>
        <v>36</v>
      </c>
      <c r="CJ25" s="69">
        <f>IF(Assumptions!$D$27&gt;CI25+12,CI25+12,Assumptions!$D$27)</f>
        <v>36</v>
      </c>
      <c r="CK25" s="69">
        <f>IF(Assumptions!$D$27&gt;CJ25+12,CJ25+12,Assumptions!$D$27)</f>
        <v>36</v>
      </c>
      <c r="CL25" s="69">
        <f>IF(Assumptions!$D$27&gt;CK25+12,CK25+12,Assumptions!$D$27)</f>
        <v>36</v>
      </c>
    </row>
    <row r="26" spans="1:90" ht="13.7" customHeight="1">
      <c r="A26" s="50" t="str">
        <f t="shared" si="0"/>
        <v>Jun</v>
      </c>
      <c r="B26" s="41">
        <f>IF(Assumptions!$D$27&gt;7,7,Assumptions!$D$27)</f>
        <v>7</v>
      </c>
      <c r="C26" s="41">
        <f>IF(Assumptions!$D$27&gt;B26+12,B26+12,Assumptions!$D$27)</f>
        <v>19</v>
      </c>
      <c r="D26" s="41">
        <f>IF(Assumptions!$D$27&gt;C26+12,C26+12,Assumptions!$D$27)</f>
        <v>31</v>
      </c>
      <c r="E26" s="41">
        <f>IF(Assumptions!$D$27&gt;D26+12,D26+12,Assumptions!$D$27)</f>
        <v>36</v>
      </c>
      <c r="F26" s="41">
        <f>IF(Assumptions!$D$27&gt;E26+12,E26+12,Assumptions!$D$27)</f>
        <v>36</v>
      </c>
      <c r="G26" s="41">
        <f>IF(Assumptions!$D$27&gt;F26+12,F26+12,Assumptions!$D$27)</f>
        <v>36</v>
      </c>
      <c r="H26" s="41">
        <f>IF(Assumptions!$D$27&gt;G26+12,G26+12,Assumptions!$D$27)</f>
        <v>36</v>
      </c>
      <c r="I26" s="41">
        <f>IF(Assumptions!$D$27&gt;H26+12,H26+12,Assumptions!$D$27)</f>
        <v>36</v>
      </c>
      <c r="J26" s="68" t="str">
        <f t="shared" si="1"/>
        <v>Jun</v>
      </c>
      <c r="K26" s="41">
        <f>IF(Assumptions!$D$27&gt;7,7,Assumptions!$D$27)</f>
        <v>7</v>
      </c>
      <c r="L26" s="69">
        <f>IF(Assumptions!$D$27&gt;K26+12,K26+12,Assumptions!$D$27)</f>
        <v>19</v>
      </c>
      <c r="M26" s="69">
        <f>IF(Assumptions!$D$27&gt;L26+12,L26+12,Assumptions!$D$27)</f>
        <v>31</v>
      </c>
      <c r="N26" s="69">
        <f>IF(Assumptions!$D$27&gt;M26+12,M26+12,Assumptions!$D$27)</f>
        <v>36</v>
      </c>
      <c r="O26" s="69">
        <f>IF(Assumptions!$D$27&gt;N26+12,N26+12,Assumptions!$D$27)</f>
        <v>36</v>
      </c>
      <c r="P26" s="69">
        <f>IF(Assumptions!$D$27&gt;O26+12,O26+12,Assumptions!$D$27)</f>
        <v>36</v>
      </c>
      <c r="Q26" s="69">
        <f>IF(Assumptions!$D$27&gt;P26+12,P26+12,Assumptions!$D$27)</f>
        <v>36</v>
      </c>
      <c r="R26" s="69">
        <f>IF(Assumptions!$D$27&gt;Q26+12,Q26+12,Assumptions!$D$27)</f>
        <v>36</v>
      </c>
      <c r="S26" s="50" t="str">
        <f t="shared" si="2"/>
        <v>Jun</v>
      </c>
      <c r="T26" s="69">
        <f>IF(Assumptions!$D$27&gt;7,7,Assumptions!$D$27)</f>
        <v>7</v>
      </c>
      <c r="U26" s="69">
        <f>IF(Assumptions!$D$27&gt;T26+12,T26+12,Assumptions!$D$27)</f>
        <v>19</v>
      </c>
      <c r="V26" s="69">
        <f>IF(Assumptions!$D$27&gt;U26+12,U26+12,Assumptions!$D$27)</f>
        <v>31</v>
      </c>
      <c r="W26" s="69">
        <f>IF(Assumptions!$D$27&gt;V26+12,V26+12,Assumptions!$D$27)</f>
        <v>36</v>
      </c>
      <c r="X26" s="69">
        <f>IF(Assumptions!$D$27&gt;W26+12,W26+12,Assumptions!$D$27)</f>
        <v>36</v>
      </c>
      <c r="Y26" s="69">
        <f>IF(Assumptions!$D$27&gt;X26+12,X26+12,Assumptions!$D$27)</f>
        <v>36</v>
      </c>
      <c r="Z26" s="69">
        <f>IF(Assumptions!$D$27&gt;Y26+12,Y26+12,Assumptions!$D$27)</f>
        <v>36</v>
      </c>
      <c r="AA26" s="69">
        <f>IF(Assumptions!$D$27&gt;Z26+12,Z26+12,Assumptions!$D$27)</f>
        <v>36</v>
      </c>
      <c r="AB26" s="50" t="str">
        <f t="shared" si="3"/>
        <v>Jun</v>
      </c>
      <c r="AC26" s="69">
        <f>IF(Assumptions!$D$27&gt;7,7,Assumptions!$D$27)</f>
        <v>7</v>
      </c>
      <c r="AD26" s="69">
        <f>IF(Assumptions!$D$27&gt;AC26+12,AC26+12,Assumptions!$D$27)</f>
        <v>19</v>
      </c>
      <c r="AE26" s="69">
        <f>IF(Assumptions!$D$27&gt;AD26+12,AD26+12,Assumptions!$D$27)</f>
        <v>31</v>
      </c>
      <c r="AF26" s="69">
        <f>IF(Assumptions!$D$27&gt;AE26+12,AE26+12,Assumptions!$D$27)</f>
        <v>36</v>
      </c>
      <c r="AG26" s="69">
        <f>IF(Assumptions!$D$27&gt;AF26+12,AF26+12,Assumptions!$D$27)</f>
        <v>36</v>
      </c>
      <c r="AH26" s="69">
        <f>IF(Assumptions!$D$27&gt;AG26+12,AG26+12,Assumptions!$D$27)</f>
        <v>36</v>
      </c>
      <c r="AI26" s="69">
        <f>IF(Assumptions!$D$27&gt;AH26+12,AH26+12,Assumptions!$D$27)</f>
        <v>36</v>
      </c>
      <c r="AJ26" s="69">
        <f>IF(Assumptions!$D$27&gt;AI26+12,AI26+12,Assumptions!$D$27)</f>
        <v>36</v>
      </c>
      <c r="AK26" s="50" t="str">
        <f t="shared" si="4"/>
        <v>Jun</v>
      </c>
      <c r="AL26" s="69">
        <f>IF(Assumptions!$D$27&gt;7,7,Assumptions!$D$27)</f>
        <v>7</v>
      </c>
      <c r="AM26" s="69">
        <f>IF(Assumptions!$D$27&gt;AL26+12,AL26+12,Assumptions!$D$27)</f>
        <v>19</v>
      </c>
      <c r="AN26" s="69">
        <f>IF(Assumptions!$D$27&gt;AM26+12,AM26+12,Assumptions!$D$27)</f>
        <v>31</v>
      </c>
      <c r="AO26" s="69">
        <f>IF(Assumptions!$D$27&gt;AN26+12,AN26+12,Assumptions!$D$27)</f>
        <v>36</v>
      </c>
      <c r="AP26" s="69">
        <f>IF(Assumptions!$D$27&gt;AO26+12,AO26+12,Assumptions!$D$27)</f>
        <v>36</v>
      </c>
      <c r="AQ26" s="69">
        <f>IF(Assumptions!$D$27&gt;AP26+12,AP26+12,Assumptions!$D$27)</f>
        <v>36</v>
      </c>
      <c r="AR26" s="69">
        <f>IF(Assumptions!$D$27&gt;AQ26+12,AQ26+12,Assumptions!$D$27)</f>
        <v>36</v>
      </c>
      <c r="AS26" s="69">
        <f>IF(Assumptions!$D$27&gt;AR26+12,AR26+12,Assumptions!$D$27)</f>
        <v>36</v>
      </c>
      <c r="AT26" s="50" t="str">
        <f t="shared" si="5"/>
        <v>Jun</v>
      </c>
      <c r="AU26" s="69">
        <f>IF(Assumptions!$D$27&gt;7,7,Assumptions!$D$27)</f>
        <v>7</v>
      </c>
      <c r="AV26" s="69">
        <f>IF(Assumptions!$D$27&gt;AU26+12,AU26+12,Assumptions!$D$27)</f>
        <v>19</v>
      </c>
      <c r="AW26" s="69">
        <f>IF(Assumptions!$D$27&gt;AV26+12,AV26+12,Assumptions!$D$27)</f>
        <v>31</v>
      </c>
      <c r="AX26" s="69">
        <f>IF(Assumptions!$D$27&gt;AW26+12,AW26+12,Assumptions!$D$27)</f>
        <v>36</v>
      </c>
      <c r="AY26" s="69">
        <f>IF(Assumptions!$D$27&gt;AX26+12,AX26+12,Assumptions!$D$27)</f>
        <v>36</v>
      </c>
      <c r="AZ26" s="69">
        <f>IF(Assumptions!$D$27&gt;AY26+12,AY26+12,Assumptions!$D$27)</f>
        <v>36</v>
      </c>
      <c r="BA26" s="69">
        <f>IF(Assumptions!$D$27&gt;AZ26+12,AZ26+12,Assumptions!$D$27)</f>
        <v>36</v>
      </c>
      <c r="BB26" s="69">
        <f>IF(Assumptions!$D$27&gt;BA26+12,BA26+12,Assumptions!$D$27)</f>
        <v>36</v>
      </c>
      <c r="BC26" s="50" t="str">
        <f t="shared" si="6"/>
        <v>Jun</v>
      </c>
      <c r="BD26" s="69">
        <f>IF(Assumptions!$D$27&gt;7,7,Assumptions!$D$27)</f>
        <v>7</v>
      </c>
      <c r="BE26" s="69">
        <f>IF(Assumptions!$D$27&gt;BD26+12,BD26+12,Assumptions!$D$27)</f>
        <v>19</v>
      </c>
      <c r="BF26" s="69">
        <f>IF(Assumptions!$D$27&gt;BE26+12,BE26+12,Assumptions!$D$27)</f>
        <v>31</v>
      </c>
      <c r="BG26" s="69">
        <f>IF(Assumptions!$D$27&gt;BF26+12,BF26+12,Assumptions!$D$27)</f>
        <v>36</v>
      </c>
      <c r="BH26" s="69">
        <f>IF(Assumptions!$D$27&gt;BG26+12,BG26+12,Assumptions!$D$27)</f>
        <v>36</v>
      </c>
      <c r="BI26" s="69">
        <f>IF(Assumptions!$D$27&gt;BH26+12,BH26+12,Assumptions!$D$27)</f>
        <v>36</v>
      </c>
      <c r="BJ26" s="69">
        <f>IF(Assumptions!$D$27&gt;BI26+12,BI26+12,Assumptions!$D$27)</f>
        <v>36</v>
      </c>
      <c r="BK26" s="69">
        <f>IF(Assumptions!$D$27&gt;BJ26+12,BJ26+12,Assumptions!$D$27)</f>
        <v>36</v>
      </c>
      <c r="BL26" s="50" t="str">
        <f t="shared" si="7"/>
        <v>Jun</v>
      </c>
      <c r="BM26" s="69">
        <f>IF(Assumptions!$D$27&gt;7,7,Assumptions!$D$27)</f>
        <v>7</v>
      </c>
      <c r="BN26" s="69">
        <f>IF(Assumptions!$D$27&gt;BM26+12,BM26+12,Assumptions!$D$27)</f>
        <v>19</v>
      </c>
      <c r="BO26" s="69">
        <f>IF(Assumptions!$D$27&gt;BN26+12,BN26+12,Assumptions!$D$27)</f>
        <v>31</v>
      </c>
      <c r="BP26" s="69">
        <f>IF(Assumptions!$D$27&gt;BO26+12,BO26+12,Assumptions!$D$27)</f>
        <v>36</v>
      </c>
      <c r="BQ26" s="69">
        <f>IF(Assumptions!$D$27&gt;BP26+12,BP26+12,Assumptions!$D$27)</f>
        <v>36</v>
      </c>
      <c r="BR26" s="69">
        <f>IF(Assumptions!$D$27&gt;BQ26+12,BQ26+12,Assumptions!$D$27)</f>
        <v>36</v>
      </c>
      <c r="BS26" s="69">
        <f>IF(Assumptions!$D$27&gt;BR26+12,BR26+12,Assumptions!$D$27)</f>
        <v>36</v>
      </c>
      <c r="BT26" s="69">
        <f>IF(Assumptions!$D$27&gt;BS26+12,BS26+12,Assumptions!$D$27)</f>
        <v>36</v>
      </c>
      <c r="BU26" s="50" t="str">
        <f t="shared" si="8"/>
        <v>Jun</v>
      </c>
      <c r="BV26" s="69">
        <f>IF(Assumptions!$D$27&gt;7,7,Assumptions!$D$27)</f>
        <v>7</v>
      </c>
      <c r="BW26" s="69">
        <f>IF(Assumptions!$D$27&gt;BV26+12,BV26+12,Assumptions!$D$27)</f>
        <v>19</v>
      </c>
      <c r="BX26" s="69">
        <f>IF(Assumptions!$D$27&gt;BW26+12,BW26+12,Assumptions!$D$27)</f>
        <v>31</v>
      </c>
      <c r="BY26" s="69">
        <f>IF(Assumptions!$D$27&gt;BX26+12,BX26+12,Assumptions!$D$27)</f>
        <v>36</v>
      </c>
      <c r="BZ26" s="69">
        <f>IF(Assumptions!$D$27&gt;BY26+12,BY26+12,Assumptions!$D$27)</f>
        <v>36</v>
      </c>
      <c r="CA26" s="69">
        <f>IF(Assumptions!$D$27&gt;BZ26+12,BZ26+12,Assumptions!$D$27)</f>
        <v>36</v>
      </c>
      <c r="CB26" s="69">
        <f>IF(Assumptions!$D$27&gt;CA26+12,CA26+12,Assumptions!$D$27)</f>
        <v>36</v>
      </c>
      <c r="CC26" s="69">
        <f>IF(Assumptions!$D$27&gt;CB26+12,CB26+12,Assumptions!$D$27)</f>
        <v>36</v>
      </c>
      <c r="CD26" s="50" t="str">
        <f t="shared" si="9"/>
        <v>Jun</v>
      </c>
      <c r="CE26" s="69">
        <f>IF(Assumptions!$D$27&gt;7,7,Assumptions!$D$27)</f>
        <v>7</v>
      </c>
      <c r="CF26" s="69">
        <f>IF(Assumptions!$D$27&gt;CE26+12,CE26+12,Assumptions!$D$27)</f>
        <v>19</v>
      </c>
      <c r="CG26" s="69">
        <f>IF(Assumptions!$D$27&gt;CF26+12,CF26+12,Assumptions!$D$27)</f>
        <v>31</v>
      </c>
      <c r="CH26" s="69">
        <f>IF(Assumptions!$D$27&gt;CG26+12,CG26+12,Assumptions!$D$27)</f>
        <v>36</v>
      </c>
      <c r="CI26" s="69">
        <f>IF(Assumptions!$D$27&gt;CH26+12,CH26+12,Assumptions!$D$27)</f>
        <v>36</v>
      </c>
      <c r="CJ26" s="69">
        <f>IF(Assumptions!$D$27&gt;CI26+12,CI26+12,Assumptions!$D$27)</f>
        <v>36</v>
      </c>
      <c r="CK26" s="69">
        <f>IF(Assumptions!$D$27&gt;CJ26+12,CJ26+12,Assumptions!$D$27)</f>
        <v>36</v>
      </c>
      <c r="CL26" s="69">
        <f>IF(Assumptions!$D$27&gt;CK26+12,CK26+12,Assumptions!$D$27)</f>
        <v>36</v>
      </c>
    </row>
    <row r="27" spans="1:90" ht="13.7" customHeight="1">
      <c r="A27" s="50" t="str">
        <f t="shared" si="0"/>
        <v>Jul</v>
      </c>
      <c r="B27" s="41">
        <f>IF(Assumptions!$D$27&gt;6,6,Assumptions!$D$27)</f>
        <v>6</v>
      </c>
      <c r="C27" s="41">
        <f>IF(Assumptions!$D$27&gt;B27+12,B27+12,Assumptions!$D$27)</f>
        <v>18</v>
      </c>
      <c r="D27" s="41">
        <f>IF(Assumptions!$D$27&gt;C27+12,C27+12,Assumptions!$D$27)</f>
        <v>30</v>
      </c>
      <c r="E27" s="41">
        <f>IF(Assumptions!$D$27&gt;D27+12,D27+12,Assumptions!$D$27)</f>
        <v>36</v>
      </c>
      <c r="F27" s="41">
        <f>IF(Assumptions!$D$27&gt;E27+12,E27+12,Assumptions!$D$27)</f>
        <v>36</v>
      </c>
      <c r="G27" s="41">
        <f>IF(Assumptions!$D$27&gt;F27+12,F27+12,Assumptions!$D$27)</f>
        <v>36</v>
      </c>
      <c r="H27" s="41">
        <f>IF(Assumptions!$D$27&gt;G27+12,G27+12,Assumptions!$D$27)</f>
        <v>36</v>
      </c>
      <c r="I27" s="41">
        <f>IF(Assumptions!$D$27&gt;H27+12,H27+12,Assumptions!$D$27)</f>
        <v>36</v>
      </c>
      <c r="J27" s="68" t="str">
        <f t="shared" si="1"/>
        <v>Jul</v>
      </c>
      <c r="K27" s="41">
        <f>IF(Assumptions!$D$27&gt;6,6,Assumptions!$D$27)</f>
        <v>6</v>
      </c>
      <c r="L27" s="69">
        <f>IF(Assumptions!$D$27&gt;K27+12,K27+12,Assumptions!$D$27)</f>
        <v>18</v>
      </c>
      <c r="M27" s="69">
        <f>IF(Assumptions!$D$27&gt;L27+12,L27+12,Assumptions!$D$27)</f>
        <v>30</v>
      </c>
      <c r="N27" s="69">
        <f>IF(Assumptions!$D$27&gt;M27+12,M27+12,Assumptions!$D$27)</f>
        <v>36</v>
      </c>
      <c r="O27" s="69">
        <f>IF(Assumptions!$D$27&gt;N27+12,N27+12,Assumptions!$D$27)</f>
        <v>36</v>
      </c>
      <c r="P27" s="69">
        <f>IF(Assumptions!$D$27&gt;O27+12,O27+12,Assumptions!$D$27)</f>
        <v>36</v>
      </c>
      <c r="Q27" s="69">
        <f>IF(Assumptions!$D$27&gt;P27+12,P27+12,Assumptions!$D$27)</f>
        <v>36</v>
      </c>
      <c r="R27" s="69">
        <f>IF(Assumptions!$D$27&gt;Q27+12,Q27+12,Assumptions!$D$27)</f>
        <v>36</v>
      </c>
      <c r="S27" s="50" t="str">
        <f t="shared" si="2"/>
        <v>Jul</v>
      </c>
      <c r="T27" s="69">
        <f>IF(Assumptions!$D$27&gt;6,6,Assumptions!$D$27)</f>
        <v>6</v>
      </c>
      <c r="U27" s="69">
        <f>IF(Assumptions!$D$27&gt;T27+12,T27+12,Assumptions!$D$27)</f>
        <v>18</v>
      </c>
      <c r="V27" s="69">
        <f>IF(Assumptions!$D$27&gt;U27+12,U27+12,Assumptions!$D$27)</f>
        <v>30</v>
      </c>
      <c r="W27" s="69">
        <f>IF(Assumptions!$D$27&gt;V27+12,V27+12,Assumptions!$D$27)</f>
        <v>36</v>
      </c>
      <c r="X27" s="69">
        <f>IF(Assumptions!$D$27&gt;W27+12,W27+12,Assumptions!$D$27)</f>
        <v>36</v>
      </c>
      <c r="Y27" s="69">
        <f>IF(Assumptions!$D$27&gt;X27+12,X27+12,Assumptions!$D$27)</f>
        <v>36</v>
      </c>
      <c r="Z27" s="69">
        <f>IF(Assumptions!$D$27&gt;Y27+12,Y27+12,Assumptions!$D$27)</f>
        <v>36</v>
      </c>
      <c r="AA27" s="69">
        <f>IF(Assumptions!$D$27&gt;Z27+12,Z27+12,Assumptions!$D$27)</f>
        <v>36</v>
      </c>
      <c r="AB27" s="50" t="str">
        <f t="shared" si="3"/>
        <v>Jul</v>
      </c>
      <c r="AC27" s="69">
        <f>IF(Assumptions!$D$27&gt;6,6,Assumptions!$D$27)</f>
        <v>6</v>
      </c>
      <c r="AD27" s="69">
        <f>IF(Assumptions!$D$27&gt;AC27+12,AC27+12,Assumptions!$D$27)</f>
        <v>18</v>
      </c>
      <c r="AE27" s="69">
        <f>IF(Assumptions!$D$27&gt;AD27+12,AD27+12,Assumptions!$D$27)</f>
        <v>30</v>
      </c>
      <c r="AF27" s="69">
        <f>IF(Assumptions!$D$27&gt;AE27+12,AE27+12,Assumptions!$D$27)</f>
        <v>36</v>
      </c>
      <c r="AG27" s="69">
        <f>IF(Assumptions!$D$27&gt;AF27+12,AF27+12,Assumptions!$D$27)</f>
        <v>36</v>
      </c>
      <c r="AH27" s="69">
        <f>IF(Assumptions!$D$27&gt;AG27+12,AG27+12,Assumptions!$D$27)</f>
        <v>36</v>
      </c>
      <c r="AI27" s="69">
        <f>IF(Assumptions!$D$27&gt;AH27+12,AH27+12,Assumptions!$D$27)</f>
        <v>36</v>
      </c>
      <c r="AJ27" s="69">
        <f>IF(Assumptions!$D$27&gt;AI27+12,AI27+12,Assumptions!$D$27)</f>
        <v>36</v>
      </c>
      <c r="AK27" s="50" t="str">
        <f t="shared" si="4"/>
        <v>Jul</v>
      </c>
      <c r="AL27" s="69">
        <f>IF(Assumptions!$D$27&gt;6,6,Assumptions!$D$27)</f>
        <v>6</v>
      </c>
      <c r="AM27" s="69">
        <f>IF(Assumptions!$D$27&gt;AL27+12,AL27+12,Assumptions!$D$27)</f>
        <v>18</v>
      </c>
      <c r="AN27" s="69">
        <f>IF(Assumptions!$D$27&gt;AM27+12,AM27+12,Assumptions!$D$27)</f>
        <v>30</v>
      </c>
      <c r="AO27" s="69">
        <f>IF(Assumptions!$D$27&gt;AN27+12,AN27+12,Assumptions!$D$27)</f>
        <v>36</v>
      </c>
      <c r="AP27" s="69">
        <f>IF(Assumptions!$D$27&gt;AO27+12,AO27+12,Assumptions!$D$27)</f>
        <v>36</v>
      </c>
      <c r="AQ27" s="69">
        <f>IF(Assumptions!$D$27&gt;AP27+12,AP27+12,Assumptions!$D$27)</f>
        <v>36</v>
      </c>
      <c r="AR27" s="69">
        <f>IF(Assumptions!$D$27&gt;AQ27+12,AQ27+12,Assumptions!$D$27)</f>
        <v>36</v>
      </c>
      <c r="AS27" s="69">
        <f>IF(Assumptions!$D$27&gt;AR27+12,AR27+12,Assumptions!$D$27)</f>
        <v>36</v>
      </c>
      <c r="AT27" s="50" t="str">
        <f t="shared" si="5"/>
        <v>Jul</v>
      </c>
      <c r="AU27" s="69">
        <f>IF(Assumptions!$D$27&gt;6,6,Assumptions!$D$27)</f>
        <v>6</v>
      </c>
      <c r="AV27" s="69">
        <f>IF(Assumptions!$D$27&gt;AU27+12,AU27+12,Assumptions!$D$27)</f>
        <v>18</v>
      </c>
      <c r="AW27" s="69">
        <f>IF(Assumptions!$D$27&gt;AV27+12,AV27+12,Assumptions!$D$27)</f>
        <v>30</v>
      </c>
      <c r="AX27" s="69">
        <f>IF(Assumptions!$D$27&gt;AW27+12,AW27+12,Assumptions!$D$27)</f>
        <v>36</v>
      </c>
      <c r="AY27" s="69">
        <f>IF(Assumptions!$D$27&gt;AX27+12,AX27+12,Assumptions!$D$27)</f>
        <v>36</v>
      </c>
      <c r="AZ27" s="69">
        <f>IF(Assumptions!$D$27&gt;AY27+12,AY27+12,Assumptions!$D$27)</f>
        <v>36</v>
      </c>
      <c r="BA27" s="69">
        <f>IF(Assumptions!$D$27&gt;AZ27+12,AZ27+12,Assumptions!$D$27)</f>
        <v>36</v>
      </c>
      <c r="BB27" s="69">
        <f>IF(Assumptions!$D$27&gt;BA27+12,BA27+12,Assumptions!$D$27)</f>
        <v>36</v>
      </c>
      <c r="BC27" s="50" t="str">
        <f t="shared" si="6"/>
        <v>Jul</v>
      </c>
      <c r="BD27" s="69">
        <f>IF(Assumptions!$D$27&gt;6,6,Assumptions!$D$27)</f>
        <v>6</v>
      </c>
      <c r="BE27" s="69">
        <f>IF(Assumptions!$D$27&gt;BD27+12,BD27+12,Assumptions!$D$27)</f>
        <v>18</v>
      </c>
      <c r="BF27" s="69">
        <f>IF(Assumptions!$D$27&gt;BE27+12,BE27+12,Assumptions!$D$27)</f>
        <v>30</v>
      </c>
      <c r="BG27" s="69">
        <f>IF(Assumptions!$D$27&gt;BF27+12,BF27+12,Assumptions!$D$27)</f>
        <v>36</v>
      </c>
      <c r="BH27" s="69">
        <f>IF(Assumptions!$D$27&gt;BG27+12,BG27+12,Assumptions!$D$27)</f>
        <v>36</v>
      </c>
      <c r="BI27" s="69">
        <f>IF(Assumptions!$D$27&gt;BH27+12,BH27+12,Assumptions!$D$27)</f>
        <v>36</v>
      </c>
      <c r="BJ27" s="69">
        <f>IF(Assumptions!$D$27&gt;BI27+12,BI27+12,Assumptions!$D$27)</f>
        <v>36</v>
      </c>
      <c r="BK27" s="69">
        <f>IF(Assumptions!$D$27&gt;BJ27+12,BJ27+12,Assumptions!$D$27)</f>
        <v>36</v>
      </c>
      <c r="BL27" s="50" t="str">
        <f t="shared" si="7"/>
        <v>Jul</v>
      </c>
      <c r="BM27" s="69">
        <f>IF(Assumptions!$D$27&gt;6,6,Assumptions!$D$27)</f>
        <v>6</v>
      </c>
      <c r="BN27" s="69">
        <f>IF(Assumptions!$D$27&gt;BM27+12,BM27+12,Assumptions!$D$27)</f>
        <v>18</v>
      </c>
      <c r="BO27" s="69">
        <f>IF(Assumptions!$D$27&gt;BN27+12,BN27+12,Assumptions!$D$27)</f>
        <v>30</v>
      </c>
      <c r="BP27" s="69">
        <f>IF(Assumptions!$D$27&gt;BO27+12,BO27+12,Assumptions!$D$27)</f>
        <v>36</v>
      </c>
      <c r="BQ27" s="69">
        <f>IF(Assumptions!$D$27&gt;BP27+12,BP27+12,Assumptions!$D$27)</f>
        <v>36</v>
      </c>
      <c r="BR27" s="69">
        <f>IF(Assumptions!$D$27&gt;BQ27+12,BQ27+12,Assumptions!$D$27)</f>
        <v>36</v>
      </c>
      <c r="BS27" s="69">
        <f>IF(Assumptions!$D$27&gt;BR27+12,BR27+12,Assumptions!$D$27)</f>
        <v>36</v>
      </c>
      <c r="BT27" s="69">
        <f>IF(Assumptions!$D$27&gt;BS27+12,BS27+12,Assumptions!$D$27)</f>
        <v>36</v>
      </c>
      <c r="BU27" s="50" t="str">
        <f t="shared" si="8"/>
        <v>Jul</v>
      </c>
      <c r="BV27" s="69">
        <f>IF(Assumptions!$D$27&gt;6,6,Assumptions!$D$27)</f>
        <v>6</v>
      </c>
      <c r="BW27" s="69">
        <f>IF(Assumptions!$D$27&gt;BV27+12,BV27+12,Assumptions!$D$27)</f>
        <v>18</v>
      </c>
      <c r="BX27" s="69">
        <f>IF(Assumptions!$D$27&gt;BW27+12,BW27+12,Assumptions!$D$27)</f>
        <v>30</v>
      </c>
      <c r="BY27" s="69">
        <f>IF(Assumptions!$D$27&gt;BX27+12,BX27+12,Assumptions!$D$27)</f>
        <v>36</v>
      </c>
      <c r="BZ27" s="69">
        <f>IF(Assumptions!$D$27&gt;BY27+12,BY27+12,Assumptions!$D$27)</f>
        <v>36</v>
      </c>
      <c r="CA27" s="69">
        <f>IF(Assumptions!$D$27&gt;BZ27+12,BZ27+12,Assumptions!$D$27)</f>
        <v>36</v>
      </c>
      <c r="CB27" s="69">
        <f>IF(Assumptions!$D$27&gt;CA27+12,CA27+12,Assumptions!$D$27)</f>
        <v>36</v>
      </c>
      <c r="CC27" s="69">
        <f>IF(Assumptions!$D$27&gt;CB27+12,CB27+12,Assumptions!$D$27)</f>
        <v>36</v>
      </c>
      <c r="CD27" s="50" t="str">
        <f t="shared" si="9"/>
        <v>Jul</v>
      </c>
      <c r="CE27" s="69">
        <f>IF(Assumptions!$D$27&gt;6,6,Assumptions!$D$27)</f>
        <v>6</v>
      </c>
      <c r="CF27" s="69">
        <f>IF(Assumptions!$D$27&gt;CE27+12,CE27+12,Assumptions!$D$27)</f>
        <v>18</v>
      </c>
      <c r="CG27" s="69">
        <f>IF(Assumptions!$D$27&gt;CF27+12,CF27+12,Assumptions!$D$27)</f>
        <v>30</v>
      </c>
      <c r="CH27" s="69">
        <f>IF(Assumptions!$D$27&gt;CG27+12,CG27+12,Assumptions!$D$27)</f>
        <v>36</v>
      </c>
      <c r="CI27" s="69">
        <f>IF(Assumptions!$D$27&gt;CH27+12,CH27+12,Assumptions!$D$27)</f>
        <v>36</v>
      </c>
      <c r="CJ27" s="69">
        <f>IF(Assumptions!$D$27&gt;CI27+12,CI27+12,Assumptions!$D$27)</f>
        <v>36</v>
      </c>
      <c r="CK27" s="69">
        <f>IF(Assumptions!$D$27&gt;CJ27+12,CJ27+12,Assumptions!$D$27)</f>
        <v>36</v>
      </c>
      <c r="CL27" s="69">
        <f>IF(Assumptions!$D$27&gt;CK27+12,CK27+12,Assumptions!$D$27)</f>
        <v>36</v>
      </c>
    </row>
    <row r="28" spans="1:90" ht="13.7" customHeight="1">
      <c r="A28" s="50" t="str">
        <f t="shared" si="0"/>
        <v>Aug</v>
      </c>
      <c r="B28" s="41">
        <f>IF(Assumptions!$D$27&gt;5,5,Assumptions!$D$27)</f>
        <v>5</v>
      </c>
      <c r="C28" s="41">
        <f>IF(Assumptions!$D$27&gt;B28+12,B28+12,Assumptions!$D$27)</f>
        <v>17</v>
      </c>
      <c r="D28" s="41">
        <f>IF(Assumptions!$D$27&gt;C28+12,C28+12,Assumptions!$D$27)</f>
        <v>29</v>
      </c>
      <c r="E28" s="41">
        <f>IF(Assumptions!$D$27&gt;D28+12,D28+12,Assumptions!$D$27)</f>
        <v>36</v>
      </c>
      <c r="F28" s="41">
        <f>IF(Assumptions!$D$27&gt;E28+12,E28+12,Assumptions!$D$27)</f>
        <v>36</v>
      </c>
      <c r="G28" s="41">
        <f>IF(Assumptions!$D$27&gt;F28+12,F28+12,Assumptions!$D$27)</f>
        <v>36</v>
      </c>
      <c r="H28" s="41">
        <f>IF(Assumptions!$D$27&gt;G28+12,G28+12,Assumptions!$D$27)</f>
        <v>36</v>
      </c>
      <c r="I28" s="41">
        <f>IF(Assumptions!$D$27&gt;H28+12,H28+12,Assumptions!$D$27)</f>
        <v>36</v>
      </c>
      <c r="J28" s="68" t="str">
        <f t="shared" si="1"/>
        <v>Aug</v>
      </c>
      <c r="K28" s="41">
        <f>IF(Assumptions!$D$27&gt;5,5,Assumptions!$D$27)</f>
        <v>5</v>
      </c>
      <c r="L28" s="69">
        <f>IF(Assumptions!$D$27&gt;K28+12,K28+12,Assumptions!$D$27)</f>
        <v>17</v>
      </c>
      <c r="M28" s="69">
        <f>IF(Assumptions!$D$27&gt;L28+12,L28+12,Assumptions!$D$27)</f>
        <v>29</v>
      </c>
      <c r="N28" s="69">
        <f>IF(Assumptions!$D$27&gt;M28+12,M28+12,Assumptions!$D$27)</f>
        <v>36</v>
      </c>
      <c r="O28" s="69">
        <f>IF(Assumptions!$D$27&gt;N28+12,N28+12,Assumptions!$D$27)</f>
        <v>36</v>
      </c>
      <c r="P28" s="69">
        <f>IF(Assumptions!$D$27&gt;O28+12,O28+12,Assumptions!$D$27)</f>
        <v>36</v>
      </c>
      <c r="Q28" s="69">
        <f>IF(Assumptions!$D$27&gt;P28+12,P28+12,Assumptions!$D$27)</f>
        <v>36</v>
      </c>
      <c r="R28" s="69">
        <f>IF(Assumptions!$D$27&gt;Q28+12,Q28+12,Assumptions!$D$27)</f>
        <v>36</v>
      </c>
      <c r="S28" s="50" t="str">
        <f t="shared" si="2"/>
        <v>Aug</v>
      </c>
      <c r="T28" s="69">
        <f>IF(Assumptions!$D$27&gt;5,5,Assumptions!$D$27)</f>
        <v>5</v>
      </c>
      <c r="U28" s="69">
        <f>IF(Assumptions!$D$27&gt;T28+12,T28+12,Assumptions!$D$27)</f>
        <v>17</v>
      </c>
      <c r="V28" s="69">
        <f>IF(Assumptions!$D$27&gt;U28+12,U28+12,Assumptions!$D$27)</f>
        <v>29</v>
      </c>
      <c r="W28" s="69">
        <f>IF(Assumptions!$D$27&gt;V28+12,V28+12,Assumptions!$D$27)</f>
        <v>36</v>
      </c>
      <c r="X28" s="69">
        <f>IF(Assumptions!$D$27&gt;W28+12,W28+12,Assumptions!$D$27)</f>
        <v>36</v>
      </c>
      <c r="Y28" s="69">
        <f>IF(Assumptions!$D$27&gt;X28+12,X28+12,Assumptions!$D$27)</f>
        <v>36</v>
      </c>
      <c r="Z28" s="69">
        <f>IF(Assumptions!$D$27&gt;Y28+12,Y28+12,Assumptions!$D$27)</f>
        <v>36</v>
      </c>
      <c r="AA28" s="69">
        <f>IF(Assumptions!$D$27&gt;Z28+12,Z28+12,Assumptions!$D$27)</f>
        <v>36</v>
      </c>
      <c r="AB28" s="50" t="str">
        <f t="shared" si="3"/>
        <v>Aug</v>
      </c>
      <c r="AC28" s="69">
        <f>IF(Assumptions!$D$27&gt;5,5,Assumptions!$D$27)</f>
        <v>5</v>
      </c>
      <c r="AD28" s="69">
        <f>IF(Assumptions!$D$27&gt;AC28+12,AC28+12,Assumptions!$D$27)</f>
        <v>17</v>
      </c>
      <c r="AE28" s="69">
        <f>IF(Assumptions!$D$27&gt;AD28+12,AD28+12,Assumptions!$D$27)</f>
        <v>29</v>
      </c>
      <c r="AF28" s="69">
        <f>IF(Assumptions!$D$27&gt;AE28+12,AE28+12,Assumptions!$D$27)</f>
        <v>36</v>
      </c>
      <c r="AG28" s="69">
        <f>IF(Assumptions!$D$27&gt;AF28+12,AF28+12,Assumptions!$D$27)</f>
        <v>36</v>
      </c>
      <c r="AH28" s="69">
        <f>IF(Assumptions!$D$27&gt;AG28+12,AG28+12,Assumptions!$D$27)</f>
        <v>36</v>
      </c>
      <c r="AI28" s="69">
        <f>IF(Assumptions!$D$27&gt;AH28+12,AH28+12,Assumptions!$D$27)</f>
        <v>36</v>
      </c>
      <c r="AJ28" s="69">
        <f>IF(Assumptions!$D$27&gt;AI28+12,AI28+12,Assumptions!$D$27)</f>
        <v>36</v>
      </c>
      <c r="AK28" s="50" t="str">
        <f t="shared" si="4"/>
        <v>Aug</v>
      </c>
      <c r="AL28" s="69">
        <f>IF(Assumptions!$D$27&gt;5,5,Assumptions!$D$27)</f>
        <v>5</v>
      </c>
      <c r="AM28" s="69">
        <f>IF(Assumptions!$D$27&gt;AL28+12,AL28+12,Assumptions!$D$27)</f>
        <v>17</v>
      </c>
      <c r="AN28" s="69">
        <f>IF(Assumptions!$D$27&gt;AM28+12,AM28+12,Assumptions!$D$27)</f>
        <v>29</v>
      </c>
      <c r="AO28" s="69">
        <f>IF(Assumptions!$D$27&gt;AN28+12,AN28+12,Assumptions!$D$27)</f>
        <v>36</v>
      </c>
      <c r="AP28" s="69">
        <f>IF(Assumptions!$D$27&gt;AO28+12,AO28+12,Assumptions!$D$27)</f>
        <v>36</v>
      </c>
      <c r="AQ28" s="69">
        <f>IF(Assumptions!$D$27&gt;AP28+12,AP28+12,Assumptions!$D$27)</f>
        <v>36</v>
      </c>
      <c r="AR28" s="69">
        <f>IF(Assumptions!$D$27&gt;AQ28+12,AQ28+12,Assumptions!$D$27)</f>
        <v>36</v>
      </c>
      <c r="AS28" s="69">
        <f>IF(Assumptions!$D$27&gt;AR28+12,AR28+12,Assumptions!$D$27)</f>
        <v>36</v>
      </c>
      <c r="AT28" s="50" t="str">
        <f t="shared" si="5"/>
        <v>Aug</v>
      </c>
      <c r="AU28" s="69">
        <f>IF(Assumptions!$D$27&gt;5,5,Assumptions!$D$27)</f>
        <v>5</v>
      </c>
      <c r="AV28" s="69">
        <f>IF(Assumptions!$D$27&gt;AU28+12,AU28+12,Assumptions!$D$27)</f>
        <v>17</v>
      </c>
      <c r="AW28" s="69">
        <f>IF(Assumptions!$D$27&gt;AV28+12,AV28+12,Assumptions!$D$27)</f>
        <v>29</v>
      </c>
      <c r="AX28" s="69">
        <f>IF(Assumptions!$D$27&gt;AW28+12,AW28+12,Assumptions!$D$27)</f>
        <v>36</v>
      </c>
      <c r="AY28" s="69">
        <f>IF(Assumptions!$D$27&gt;AX28+12,AX28+12,Assumptions!$D$27)</f>
        <v>36</v>
      </c>
      <c r="AZ28" s="69">
        <f>IF(Assumptions!$D$27&gt;AY28+12,AY28+12,Assumptions!$D$27)</f>
        <v>36</v>
      </c>
      <c r="BA28" s="69">
        <f>IF(Assumptions!$D$27&gt;AZ28+12,AZ28+12,Assumptions!$D$27)</f>
        <v>36</v>
      </c>
      <c r="BB28" s="69">
        <f>IF(Assumptions!$D$27&gt;BA28+12,BA28+12,Assumptions!$D$27)</f>
        <v>36</v>
      </c>
      <c r="BC28" s="50" t="str">
        <f t="shared" si="6"/>
        <v>Aug</v>
      </c>
      <c r="BD28" s="69">
        <f>IF(Assumptions!$D$27&gt;5,5,Assumptions!$D$27)</f>
        <v>5</v>
      </c>
      <c r="BE28" s="69">
        <f>IF(Assumptions!$D$27&gt;BD28+12,BD28+12,Assumptions!$D$27)</f>
        <v>17</v>
      </c>
      <c r="BF28" s="69">
        <f>IF(Assumptions!$D$27&gt;BE28+12,BE28+12,Assumptions!$D$27)</f>
        <v>29</v>
      </c>
      <c r="BG28" s="69">
        <f>IF(Assumptions!$D$27&gt;BF28+12,BF28+12,Assumptions!$D$27)</f>
        <v>36</v>
      </c>
      <c r="BH28" s="69">
        <f>IF(Assumptions!$D$27&gt;BG28+12,BG28+12,Assumptions!$D$27)</f>
        <v>36</v>
      </c>
      <c r="BI28" s="69">
        <f>IF(Assumptions!$D$27&gt;BH28+12,BH28+12,Assumptions!$D$27)</f>
        <v>36</v>
      </c>
      <c r="BJ28" s="69">
        <f>IF(Assumptions!$D$27&gt;BI28+12,BI28+12,Assumptions!$D$27)</f>
        <v>36</v>
      </c>
      <c r="BK28" s="69">
        <f>IF(Assumptions!$D$27&gt;BJ28+12,BJ28+12,Assumptions!$D$27)</f>
        <v>36</v>
      </c>
      <c r="BL28" s="50" t="str">
        <f t="shared" si="7"/>
        <v>Aug</v>
      </c>
      <c r="BM28" s="69">
        <f>IF(Assumptions!$D$27&gt;5,5,Assumptions!$D$27)</f>
        <v>5</v>
      </c>
      <c r="BN28" s="69">
        <f>IF(Assumptions!$D$27&gt;BM28+12,BM28+12,Assumptions!$D$27)</f>
        <v>17</v>
      </c>
      <c r="BO28" s="69">
        <f>IF(Assumptions!$D$27&gt;BN28+12,BN28+12,Assumptions!$D$27)</f>
        <v>29</v>
      </c>
      <c r="BP28" s="69">
        <f>IF(Assumptions!$D$27&gt;BO28+12,BO28+12,Assumptions!$D$27)</f>
        <v>36</v>
      </c>
      <c r="BQ28" s="69">
        <f>IF(Assumptions!$D$27&gt;BP28+12,BP28+12,Assumptions!$D$27)</f>
        <v>36</v>
      </c>
      <c r="BR28" s="69">
        <f>IF(Assumptions!$D$27&gt;BQ28+12,BQ28+12,Assumptions!$D$27)</f>
        <v>36</v>
      </c>
      <c r="BS28" s="69">
        <f>IF(Assumptions!$D$27&gt;BR28+12,BR28+12,Assumptions!$D$27)</f>
        <v>36</v>
      </c>
      <c r="BT28" s="69">
        <f>IF(Assumptions!$D$27&gt;BS28+12,BS28+12,Assumptions!$D$27)</f>
        <v>36</v>
      </c>
      <c r="BU28" s="50" t="str">
        <f t="shared" si="8"/>
        <v>Aug</v>
      </c>
      <c r="BV28" s="69">
        <f>IF(Assumptions!$D$27&gt;5,5,Assumptions!$D$27)</f>
        <v>5</v>
      </c>
      <c r="BW28" s="69">
        <f>IF(Assumptions!$D$27&gt;BV28+12,BV28+12,Assumptions!$D$27)</f>
        <v>17</v>
      </c>
      <c r="BX28" s="69">
        <f>IF(Assumptions!$D$27&gt;BW28+12,BW28+12,Assumptions!$D$27)</f>
        <v>29</v>
      </c>
      <c r="BY28" s="69">
        <f>IF(Assumptions!$D$27&gt;BX28+12,BX28+12,Assumptions!$D$27)</f>
        <v>36</v>
      </c>
      <c r="BZ28" s="69">
        <f>IF(Assumptions!$D$27&gt;BY28+12,BY28+12,Assumptions!$D$27)</f>
        <v>36</v>
      </c>
      <c r="CA28" s="69">
        <f>IF(Assumptions!$D$27&gt;BZ28+12,BZ28+12,Assumptions!$D$27)</f>
        <v>36</v>
      </c>
      <c r="CB28" s="69">
        <f>IF(Assumptions!$D$27&gt;CA28+12,CA28+12,Assumptions!$D$27)</f>
        <v>36</v>
      </c>
      <c r="CC28" s="69">
        <f>IF(Assumptions!$D$27&gt;CB28+12,CB28+12,Assumptions!$D$27)</f>
        <v>36</v>
      </c>
      <c r="CD28" s="50" t="str">
        <f t="shared" si="9"/>
        <v>Aug</v>
      </c>
      <c r="CE28" s="69">
        <f>IF(Assumptions!$D$27&gt;5,5,Assumptions!$D$27)</f>
        <v>5</v>
      </c>
      <c r="CF28" s="69">
        <f>IF(Assumptions!$D$27&gt;CE28+12,CE28+12,Assumptions!$D$27)</f>
        <v>17</v>
      </c>
      <c r="CG28" s="69">
        <f>IF(Assumptions!$D$27&gt;CF28+12,CF28+12,Assumptions!$D$27)</f>
        <v>29</v>
      </c>
      <c r="CH28" s="69">
        <f>IF(Assumptions!$D$27&gt;CG28+12,CG28+12,Assumptions!$D$27)</f>
        <v>36</v>
      </c>
      <c r="CI28" s="69">
        <f>IF(Assumptions!$D$27&gt;CH28+12,CH28+12,Assumptions!$D$27)</f>
        <v>36</v>
      </c>
      <c r="CJ28" s="69">
        <f>IF(Assumptions!$D$27&gt;CI28+12,CI28+12,Assumptions!$D$27)</f>
        <v>36</v>
      </c>
      <c r="CK28" s="69">
        <f>IF(Assumptions!$D$27&gt;CJ28+12,CJ28+12,Assumptions!$D$27)</f>
        <v>36</v>
      </c>
      <c r="CL28" s="69">
        <f>IF(Assumptions!$D$27&gt;CK28+12,CK28+12,Assumptions!$D$27)</f>
        <v>36</v>
      </c>
    </row>
    <row r="29" spans="1:90" ht="13.7" customHeight="1">
      <c r="A29" s="50" t="str">
        <f t="shared" si="0"/>
        <v>Sep</v>
      </c>
      <c r="B29" s="41">
        <f>IF(Assumptions!$D$27&gt;4,4,Assumptions!$D$27)</f>
        <v>4</v>
      </c>
      <c r="C29" s="41">
        <f>IF(Assumptions!$D$27&gt;B29+12,B29+12,Assumptions!$D$27)</f>
        <v>16</v>
      </c>
      <c r="D29" s="41">
        <f>IF(Assumptions!$D$27&gt;C29+12,C29+12,Assumptions!$D$27)</f>
        <v>28</v>
      </c>
      <c r="E29" s="41">
        <f>IF(Assumptions!$D$27&gt;D29+12,D29+12,Assumptions!$D$27)</f>
        <v>36</v>
      </c>
      <c r="F29" s="41">
        <f>IF(Assumptions!$D$27&gt;E29+12,E29+12,Assumptions!$D$27)</f>
        <v>36</v>
      </c>
      <c r="G29" s="41">
        <f>IF(Assumptions!$D$27&gt;F29+12,F29+12,Assumptions!$D$27)</f>
        <v>36</v>
      </c>
      <c r="H29" s="41">
        <f>IF(Assumptions!$D$27&gt;G29+12,G29+12,Assumptions!$D$27)</f>
        <v>36</v>
      </c>
      <c r="I29" s="41">
        <f>IF(Assumptions!$D$27&gt;H29+12,H29+12,Assumptions!$D$27)</f>
        <v>36</v>
      </c>
      <c r="J29" s="68" t="str">
        <f t="shared" si="1"/>
        <v>Sep</v>
      </c>
      <c r="K29" s="41">
        <f>IF(Assumptions!$D$27&gt;4,4,Assumptions!$D$27)</f>
        <v>4</v>
      </c>
      <c r="L29" s="69">
        <f>IF(Assumptions!$D$27&gt;K29+12,K29+12,Assumptions!$D$27)</f>
        <v>16</v>
      </c>
      <c r="M29" s="69">
        <f>IF(Assumptions!$D$27&gt;L29+12,L29+12,Assumptions!$D$27)</f>
        <v>28</v>
      </c>
      <c r="N29" s="69">
        <f>IF(Assumptions!$D$27&gt;M29+12,M29+12,Assumptions!$D$27)</f>
        <v>36</v>
      </c>
      <c r="O29" s="69">
        <f>IF(Assumptions!$D$27&gt;N29+12,N29+12,Assumptions!$D$27)</f>
        <v>36</v>
      </c>
      <c r="P29" s="69">
        <f>IF(Assumptions!$D$27&gt;O29+12,O29+12,Assumptions!$D$27)</f>
        <v>36</v>
      </c>
      <c r="Q29" s="69">
        <f>IF(Assumptions!$D$27&gt;P29+12,P29+12,Assumptions!$D$27)</f>
        <v>36</v>
      </c>
      <c r="R29" s="69">
        <f>IF(Assumptions!$D$27&gt;Q29+12,Q29+12,Assumptions!$D$27)</f>
        <v>36</v>
      </c>
      <c r="S29" s="50" t="str">
        <f t="shared" si="2"/>
        <v>Sep</v>
      </c>
      <c r="T29" s="69">
        <f>IF(Assumptions!$D$27&gt;4,4,Assumptions!$D$27)</f>
        <v>4</v>
      </c>
      <c r="U29" s="69">
        <f>IF(Assumptions!$D$27&gt;T29+12,T29+12,Assumptions!$D$27)</f>
        <v>16</v>
      </c>
      <c r="V29" s="69">
        <f>IF(Assumptions!$D$27&gt;U29+12,U29+12,Assumptions!$D$27)</f>
        <v>28</v>
      </c>
      <c r="W29" s="69">
        <f>IF(Assumptions!$D$27&gt;V29+12,V29+12,Assumptions!$D$27)</f>
        <v>36</v>
      </c>
      <c r="X29" s="69">
        <f>IF(Assumptions!$D$27&gt;W29+12,W29+12,Assumptions!$D$27)</f>
        <v>36</v>
      </c>
      <c r="Y29" s="69">
        <f>IF(Assumptions!$D$27&gt;X29+12,X29+12,Assumptions!$D$27)</f>
        <v>36</v>
      </c>
      <c r="Z29" s="69">
        <f>IF(Assumptions!$D$27&gt;Y29+12,Y29+12,Assumptions!$D$27)</f>
        <v>36</v>
      </c>
      <c r="AA29" s="69">
        <f>IF(Assumptions!$D$27&gt;Z29+12,Z29+12,Assumptions!$D$27)</f>
        <v>36</v>
      </c>
      <c r="AB29" s="50" t="str">
        <f t="shared" si="3"/>
        <v>Sep</v>
      </c>
      <c r="AC29" s="69">
        <f>IF(Assumptions!$D$27&gt;4,4,Assumptions!$D$27)</f>
        <v>4</v>
      </c>
      <c r="AD29" s="69">
        <f>IF(Assumptions!$D$27&gt;AC29+12,AC29+12,Assumptions!$D$27)</f>
        <v>16</v>
      </c>
      <c r="AE29" s="69">
        <f>IF(Assumptions!$D$27&gt;AD29+12,AD29+12,Assumptions!$D$27)</f>
        <v>28</v>
      </c>
      <c r="AF29" s="69">
        <f>IF(Assumptions!$D$27&gt;AE29+12,AE29+12,Assumptions!$D$27)</f>
        <v>36</v>
      </c>
      <c r="AG29" s="69">
        <f>IF(Assumptions!$D$27&gt;AF29+12,AF29+12,Assumptions!$D$27)</f>
        <v>36</v>
      </c>
      <c r="AH29" s="69">
        <f>IF(Assumptions!$D$27&gt;AG29+12,AG29+12,Assumptions!$D$27)</f>
        <v>36</v>
      </c>
      <c r="AI29" s="69">
        <f>IF(Assumptions!$D$27&gt;AH29+12,AH29+12,Assumptions!$D$27)</f>
        <v>36</v>
      </c>
      <c r="AJ29" s="69">
        <f>IF(Assumptions!$D$27&gt;AI29+12,AI29+12,Assumptions!$D$27)</f>
        <v>36</v>
      </c>
      <c r="AK29" s="50" t="str">
        <f t="shared" si="4"/>
        <v>Sep</v>
      </c>
      <c r="AL29" s="69">
        <f>IF(Assumptions!$D$27&gt;4,4,Assumptions!$D$27)</f>
        <v>4</v>
      </c>
      <c r="AM29" s="69">
        <f>IF(Assumptions!$D$27&gt;AL29+12,AL29+12,Assumptions!$D$27)</f>
        <v>16</v>
      </c>
      <c r="AN29" s="69">
        <f>IF(Assumptions!$D$27&gt;AM29+12,AM29+12,Assumptions!$D$27)</f>
        <v>28</v>
      </c>
      <c r="AO29" s="69">
        <f>IF(Assumptions!$D$27&gt;AN29+12,AN29+12,Assumptions!$D$27)</f>
        <v>36</v>
      </c>
      <c r="AP29" s="69">
        <f>IF(Assumptions!$D$27&gt;AO29+12,AO29+12,Assumptions!$D$27)</f>
        <v>36</v>
      </c>
      <c r="AQ29" s="69">
        <f>IF(Assumptions!$D$27&gt;AP29+12,AP29+12,Assumptions!$D$27)</f>
        <v>36</v>
      </c>
      <c r="AR29" s="69">
        <f>IF(Assumptions!$D$27&gt;AQ29+12,AQ29+12,Assumptions!$D$27)</f>
        <v>36</v>
      </c>
      <c r="AS29" s="69">
        <f>IF(Assumptions!$D$27&gt;AR29+12,AR29+12,Assumptions!$D$27)</f>
        <v>36</v>
      </c>
      <c r="AT29" s="50" t="str">
        <f t="shared" si="5"/>
        <v>Sep</v>
      </c>
      <c r="AU29" s="69">
        <f>IF(Assumptions!$D$27&gt;4,4,Assumptions!$D$27)</f>
        <v>4</v>
      </c>
      <c r="AV29" s="69">
        <f>IF(Assumptions!$D$27&gt;AU29+12,AU29+12,Assumptions!$D$27)</f>
        <v>16</v>
      </c>
      <c r="AW29" s="69">
        <f>IF(Assumptions!$D$27&gt;AV29+12,AV29+12,Assumptions!$D$27)</f>
        <v>28</v>
      </c>
      <c r="AX29" s="69">
        <f>IF(Assumptions!$D$27&gt;AW29+12,AW29+12,Assumptions!$D$27)</f>
        <v>36</v>
      </c>
      <c r="AY29" s="69">
        <f>IF(Assumptions!$D$27&gt;AX29+12,AX29+12,Assumptions!$D$27)</f>
        <v>36</v>
      </c>
      <c r="AZ29" s="69">
        <f>IF(Assumptions!$D$27&gt;AY29+12,AY29+12,Assumptions!$D$27)</f>
        <v>36</v>
      </c>
      <c r="BA29" s="69">
        <f>IF(Assumptions!$D$27&gt;AZ29+12,AZ29+12,Assumptions!$D$27)</f>
        <v>36</v>
      </c>
      <c r="BB29" s="69">
        <f>IF(Assumptions!$D$27&gt;BA29+12,BA29+12,Assumptions!$D$27)</f>
        <v>36</v>
      </c>
      <c r="BC29" s="50" t="str">
        <f t="shared" si="6"/>
        <v>Sep</v>
      </c>
      <c r="BD29" s="69">
        <f>IF(Assumptions!$D$27&gt;4,4,Assumptions!$D$27)</f>
        <v>4</v>
      </c>
      <c r="BE29" s="69">
        <f>IF(Assumptions!$D$27&gt;BD29+12,BD29+12,Assumptions!$D$27)</f>
        <v>16</v>
      </c>
      <c r="BF29" s="69">
        <f>IF(Assumptions!$D$27&gt;BE29+12,BE29+12,Assumptions!$D$27)</f>
        <v>28</v>
      </c>
      <c r="BG29" s="69">
        <f>IF(Assumptions!$D$27&gt;BF29+12,BF29+12,Assumptions!$D$27)</f>
        <v>36</v>
      </c>
      <c r="BH29" s="69">
        <f>IF(Assumptions!$D$27&gt;BG29+12,BG29+12,Assumptions!$D$27)</f>
        <v>36</v>
      </c>
      <c r="BI29" s="69">
        <f>IF(Assumptions!$D$27&gt;BH29+12,BH29+12,Assumptions!$D$27)</f>
        <v>36</v>
      </c>
      <c r="BJ29" s="69">
        <f>IF(Assumptions!$D$27&gt;BI29+12,BI29+12,Assumptions!$D$27)</f>
        <v>36</v>
      </c>
      <c r="BK29" s="69">
        <f>IF(Assumptions!$D$27&gt;BJ29+12,BJ29+12,Assumptions!$D$27)</f>
        <v>36</v>
      </c>
      <c r="BL29" s="50" t="str">
        <f t="shared" si="7"/>
        <v>Sep</v>
      </c>
      <c r="BM29" s="69">
        <f>IF(Assumptions!$D$27&gt;4,4,Assumptions!$D$27)</f>
        <v>4</v>
      </c>
      <c r="BN29" s="69">
        <f>IF(Assumptions!$D$27&gt;BM29+12,BM29+12,Assumptions!$D$27)</f>
        <v>16</v>
      </c>
      <c r="BO29" s="69">
        <f>IF(Assumptions!$D$27&gt;BN29+12,BN29+12,Assumptions!$D$27)</f>
        <v>28</v>
      </c>
      <c r="BP29" s="69">
        <f>IF(Assumptions!$D$27&gt;BO29+12,BO29+12,Assumptions!$D$27)</f>
        <v>36</v>
      </c>
      <c r="BQ29" s="69">
        <f>IF(Assumptions!$D$27&gt;BP29+12,BP29+12,Assumptions!$D$27)</f>
        <v>36</v>
      </c>
      <c r="BR29" s="69">
        <f>IF(Assumptions!$D$27&gt;BQ29+12,BQ29+12,Assumptions!$D$27)</f>
        <v>36</v>
      </c>
      <c r="BS29" s="69">
        <f>IF(Assumptions!$D$27&gt;BR29+12,BR29+12,Assumptions!$D$27)</f>
        <v>36</v>
      </c>
      <c r="BT29" s="69">
        <f>IF(Assumptions!$D$27&gt;BS29+12,BS29+12,Assumptions!$D$27)</f>
        <v>36</v>
      </c>
      <c r="BU29" s="50" t="str">
        <f t="shared" si="8"/>
        <v>Sep</v>
      </c>
      <c r="BV29" s="69">
        <f>IF(Assumptions!$D$27&gt;4,4,Assumptions!$D$27)</f>
        <v>4</v>
      </c>
      <c r="BW29" s="69">
        <f>IF(Assumptions!$D$27&gt;BV29+12,BV29+12,Assumptions!$D$27)</f>
        <v>16</v>
      </c>
      <c r="BX29" s="69">
        <f>IF(Assumptions!$D$27&gt;BW29+12,BW29+12,Assumptions!$D$27)</f>
        <v>28</v>
      </c>
      <c r="BY29" s="69">
        <f>IF(Assumptions!$D$27&gt;BX29+12,BX29+12,Assumptions!$D$27)</f>
        <v>36</v>
      </c>
      <c r="BZ29" s="69">
        <f>IF(Assumptions!$D$27&gt;BY29+12,BY29+12,Assumptions!$D$27)</f>
        <v>36</v>
      </c>
      <c r="CA29" s="69">
        <f>IF(Assumptions!$D$27&gt;BZ29+12,BZ29+12,Assumptions!$D$27)</f>
        <v>36</v>
      </c>
      <c r="CB29" s="69">
        <f>IF(Assumptions!$D$27&gt;CA29+12,CA29+12,Assumptions!$D$27)</f>
        <v>36</v>
      </c>
      <c r="CC29" s="69">
        <f>IF(Assumptions!$D$27&gt;CB29+12,CB29+12,Assumptions!$D$27)</f>
        <v>36</v>
      </c>
      <c r="CD29" s="50" t="str">
        <f t="shared" si="9"/>
        <v>Sep</v>
      </c>
      <c r="CE29" s="69">
        <f>IF(Assumptions!$D$27&gt;4,4,Assumptions!$D$27)</f>
        <v>4</v>
      </c>
      <c r="CF29" s="69">
        <f>IF(Assumptions!$D$27&gt;CE29+12,CE29+12,Assumptions!$D$27)</f>
        <v>16</v>
      </c>
      <c r="CG29" s="69">
        <f>IF(Assumptions!$D$27&gt;CF29+12,CF29+12,Assumptions!$D$27)</f>
        <v>28</v>
      </c>
      <c r="CH29" s="69">
        <f>IF(Assumptions!$D$27&gt;CG29+12,CG29+12,Assumptions!$D$27)</f>
        <v>36</v>
      </c>
      <c r="CI29" s="69">
        <f>IF(Assumptions!$D$27&gt;CH29+12,CH29+12,Assumptions!$D$27)</f>
        <v>36</v>
      </c>
      <c r="CJ29" s="69">
        <f>IF(Assumptions!$D$27&gt;CI29+12,CI29+12,Assumptions!$D$27)</f>
        <v>36</v>
      </c>
      <c r="CK29" s="69">
        <f>IF(Assumptions!$D$27&gt;CJ29+12,CJ29+12,Assumptions!$D$27)</f>
        <v>36</v>
      </c>
      <c r="CL29" s="69">
        <f>IF(Assumptions!$D$27&gt;CK29+12,CK29+12,Assumptions!$D$27)</f>
        <v>36</v>
      </c>
    </row>
    <row r="30" spans="1:90" ht="13.7" customHeight="1">
      <c r="A30" s="50" t="str">
        <f t="shared" si="0"/>
        <v>Oct</v>
      </c>
      <c r="B30" s="41">
        <f>IF(Assumptions!$D$27&gt;3,3,Assumptions!$D$27)</f>
        <v>3</v>
      </c>
      <c r="C30" s="41">
        <f>IF(Assumptions!$D$27&gt;B30+12,B30+12,Assumptions!$D$27)</f>
        <v>15</v>
      </c>
      <c r="D30" s="41">
        <f>IF(Assumptions!$D$27&gt;C30+12,C30+12,Assumptions!$D$27)</f>
        <v>27</v>
      </c>
      <c r="E30" s="41">
        <f>IF(Assumptions!$D$27&gt;D30+12,D30+12,Assumptions!$D$27)</f>
        <v>36</v>
      </c>
      <c r="F30" s="41">
        <f>IF(Assumptions!$D$27&gt;E30+12,E30+12,Assumptions!$D$27)</f>
        <v>36</v>
      </c>
      <c r="G30" s="41">
        <f>IF(Assumptions!$D$27&gt;F30+12,F30+12,Assumptions!$D$27)</f>
        <v>36</v>
      </c>
      <c r="H30" s="41">
        <f>IF(Assumptions!$D$27&gt;G30+12,G30+12,Assumptions!$D$27)</f>
        <v>36</v>
      </c>
      <c r="I30" s="41">
        <f>IF(Assumptions!$D$27&gt;H30+12,H30+12,Assumptions!$D$27)</f>
        <v>36</v>
      </c>
      <c r="J30" s="68" t="str">
        <f t="shared" si="1"/>
        <v>Oct</v>
      </c>
      <c r="K30" s="41">
        <f>IF(Assumptions!$D$27&gt;3,3,Assumptions!$D$27)</f>
        <v>3</v>
      </c>
      <c r="L30" s="69">
        <f>IF(Assumptions!$D$27&gt;K30+12,K30+12,Assumptions!$D$27)</f>
        <v>15</v>
      </c>
      <c r="M30" s="69">
        <f>IF(Assumptions!$D$27&gt;L30+12,L30+12,Assumptions!$D$27)</f>
        <v>27</v>
      </c>
      <c r="N30" s="69">
        <f>IF(Assumptions!$D$27&gt;M30+12,M30+12,Assumptions!$D$27)</f>
        <v>36</v>
      </c>
      <c r="O30" s="69">
        <f>IF(Assumptions!$D$27&gt;N30+12,N30+12,Assumptions!$D$27)</f>
        <v>36</v>
      </c>
      <c r="P30" s="69">
        <f>IF(Assumptions!$D$27&gt;O30+12,O30+12,Assumptions!$D$27)</f>
        <v>36</v>
      </c>
      <c r="Q30" s="69">
        <f>IF(Assumptions!$D$27&gt;P30+12,P30+12,Assumptions!$D$27)</f>
        <v>36</v>
      </c>
      <c r="R30" s="69">
        <f>IF(Assumptions!$D$27&gt;Q30+12,Q30+12,Assumptions!$D$27)</f>
        <v>36</v>
      </c>
      <c r="S30" s="50" t="str">
        <f t="shared" si="2"/>
        <v>Oct</v>
      </c>
      <c r="T30" s="69">
        <f>IF(Assumptions!$D$27&gt;3,3,Assumptions!$D$27)</f>
        <v>3</v>
      </c>
      <c r="U30" s="69">
        <f>IF(Assumptions!$D$27&gt;T30+12,T30+12,Assumptions!$D$27)</f>
        <v>15</v>
      </c>
      <c r="V30" s="69">
        <f>IF(Assumptions!$D$27&gt;U30+12,U30+12,Assumptions!$D$27)</f>
        <v>27</v>
      </c>
      <c r="W30" s="69">
        <f>IF(Assumptions!$D$27&gt;V30+12,V30+12,Assumptions!$D$27)</f>
        <v>36</v>
      </c>
      <c r="X30" s="69">
        <f>IF(Assumptions!$D$27&gt;W30+12,W30+12,Assumptions!$D$27)</f>
        <v>36</v>
      </c>
      <c r="Y30" s="69">
        <f>IF(Assumptions!$D$27&gt;X30+12,X30+12,Assumptions!$D$27)</f>
        <v>36</v>
      </c>
      <c r="Z30" s="69">
        <f>IF(Assumptions!$D$27&gt;Y30+12,Y30+12,Assumptions!$D$27)</f>
        <v>36</v>
      </c>
      <c r="AA30" s="69">
        <f>IF(Assumptions!$D$27&gt;Z30+12,Z30+12,Assumptions!$D$27)</f>
        <v>36</v>
      </c>
      <c r="AB30" s="50" t="str">
        <f t="shared" si="3"/>
        <v>Oct</v>
      </c>
      <c r="AC30" s="69">
        <f>IF(Assumptions!$D$27&gt;3,3,Assumptions!$D$27)</f>
        <v>3</v>
      </c>
      <c r="AD30" s="69">
        <f>IF(Assumptions!$D$27&gt;AC30+12,AC30+12,Assumptions!$D$27)</f>
        <v>15</v>
      </c>
      <c r="AE30" s="69">
        <f>IF(Assumptions!$D$27&gt;AD30+12,AD30+12,Assumptions!$D$27)</f>
        <v>27</v>
      </c>
      <c r="AF30" s="69">
        <f>IF(Assumptions!$D$27&gt;AE30+12,AE30+12,Assumptions!$D$27)</f>
        <v>36</v>
      </c>
      <c r="AG30" s="69">
        <f>IF(Assumptions!$D$27&gt;AF30+12,AF30+12,Assumptions!$D$27)</f>
        <v>36</v>
      </c>
      <c r="AH30" s="69">
        <f>IF(Assumptions!$D$27&gt;AG30+12,AG30+12,Assumptions!$D$27)</f>
        <v>36</v>
      </c>
      <c r="AI30" s="69">
        <f>IF(Assumptions!$D$27&gt;AH30+12,AH30+12,Assumptions!$D$27)</f>
        <v>36</v>
      </c>
      <c r="AJ30" s="69">
        <f>IF(Assumptions!$D$27&gt;AI30+12,AI30+12,Assumptions!$D$27)</f>
        <v>36</v>
      </c>
      <c r="AK30" s="50" t="str">
        <f t="shared" si="4"/>
        <v>Oct</v>
      </c>
      <c r="AL30" s="69">
        <f>IF(Assumptions!$D$27&gt;3,3,Assumptions!$D$27)</f>
        <v>3</v>
      </c>
      <c r="AM30" s="69">
        <f>IF(Assumptions!$D$27&gt;AL30+12,AL30+12,Assumptions!$D$27)</f>
        <v>15</v>
      </c>
      <c r="AN30" s="69">
        <f>IF(Assumptions!$D$27&gt;AM30+12,AM30+12,Assumptions!$D$27)</f>
        <v>27</v>
      </c>
      <c r="AO30" s="69">
        <f>IF(Assumptions!$D$27&gt;AN30+12,AN30+12,Assumptions!$D$27)</f>
        <v>36</v>
      </c>
      <c r="AP30" s="69">
        <f>IF(Assumptions!$D$27&gt;AO30+12,AO30+12,Assumptions!$D$27)</f>
        <v>36</v>
      </c>
      <c r="AQ30" s="69">
        <f>IF(Assumptions!$D$27&gt;AP30+12,AP30+12,Assumptions!$D$27)</f>
        <v>36</v>
      </c>
      <c r="AR30" s="69">
        <f>IF(Assumptions!$D$27&gt;AQ30+12,AQ30+12,Assumptions!$D$27)</f>
        <v>36</v>
      </c>
      <c r="AS30" s="69">
        <f>IF(Assumptions!$D$27&gt;AR30+12,AR30+12,Assumptions!$D$27)</f>
        <v>36</v>
      </c>
      <c r="AT30" s="50" t="str">
        <f t="shared" si="5"/>
        <v>Oct</v>
      </c>
      <c r="AU30" s="69">
        <f>IF(Assumptions!$D$27&gt;3,3,Assumptions!$D$27)</f>
        <v>3</v>
      </c>
      <c r="AV30" s="69">
        <f>IF(Assumptions!$D$27&gt;AU30+12,AU30+12,Assumptions!$D$27)</f>
        <v>15</v>
      </c>
      <c r="AW30" s="69">
        <f>IF(Assumptions!$D$27&gt;AV30+12,AV30+12,Assumptions!$D$27)</f>
        <v>27</v>
      </c>
      <c r="AX30" s="69">
        <f>IF(Assumptions!$D$27&gt;AW30+12,AW30+12,Assumptions!$D$27)</f>
        <v>36</v>
      </c>
      <c r="AY30" s="69">
        <f>IF(Assumptions!$D$27&gt;AX30+12,AX30+12,Assumptions!$D$27)</f>
        <v>36</v>
      </c>
      <c r="AZ30" s="69">
        <f>IF(Assumptions!$D$27&gt;AY30+12,AY30+12,Assumptions!$D$27)</f>
        <v>36</v>
      </c>
      <c r="BA30" s="69">
        <f>IF(Assumptions!$D$27&gt;AZ30+12,AZ30+12,Assumptions!$D$27)</f>
        <v>36</v>
      </c>
      <c r="BB30" s="69">
        <f>IF(Assumptions!$D$27&gt;BA30+12,BA30+12,Assumptions!$D$27)</f>
        <v>36</v>
      </c>
      <c r="BC30" s="50" t="str">
        <f t="shared" si="6"/>
        <v>Oct</v>
      </c>
      <c r="BD30" s="69">
        <f>IF(Assumptions!$D$27&gt;3,3,Assumptions!$D$27)</f>
        <v>3</v>
      </c>
      <c r="BE30" s="69">
        <f>IF(Assumptions!$D$27&gt;BD30+12,BD30+12,Assumptions!$D$27)</f>
        <v>15</v>
      </c>
      <c r="BF30" s="69">
        <f>IF(Assumptions!$D$27&gt;BE30+12,BE30+12,Assumptions!$D$27)</f>
        <v>27</v>
      </c>
      <c r="BG30" s="69">
        <f>IF(Assumptions!$D$27&gt;BF30+12,BF30+12,Assumptions!$D$27)</f>
        <v>36</v>
      </c>
      <c r="BH30" s="69">
        <f>IF(Assumptions!$D$27&gt;BG30+12,BG30+12,Assumptions!$D$27)</f>
        <v>36</v>
      </c>
      <c r="BI30" s="69">
        <f>IF(Assumptions!$D$27&gt;BH30+12,BH30+12,Assumptions!$D$27)</f>
        <v>36</v>
      </c>
      <c r="BJ30" s="69">
        <f>IF(Assumptions!$D$27&gt;BI30+12,BI30+12,Assumptions!$D$27)</f>
        <v>36</v>
      </c>
      <c r="BK30" s="69">
        <f>IF(Assumptions!$D$27&gt;BJ30+12,BJ30+12,Assumptions!$D$27)</f>
        <v>36</v>
      </c>
      <c r="BL30" s="50" t="str">
        <f t="shared" si="7"/>
        <v>Oct</v>
      </c>
      <c r="BM30" s="69">
        <f>IF(Assumptions!$D$27&gt;3,3,Assumptions!$D$27)</f>
        <v>3</v>
      </c>
      <c r="BN30" s="69">
        <f>IF(Assumptions!$D$27&gt;BM30+12,BM30+12,Assumptions!$D$27)</f>
        <v>15</v>
      </c>
      <c r="BO30" s="69">
        <f>IF(Assumptions!$D$27&gt;BN30+12,BN30+12,Assumptions!$D$27)</f>
        <v>27</v>
      </c>
      <c r="BP30" s="69">
        <f>IF(Assumptions!$D$27&gt;BO30+12,BO30+12,Assumptions!$D$27)</f>
        <v>36</v>
      </c>
      <c r="BQ30" s="69">
        <f>IF(Assumptions!$D$27&gt;BP30+12,BP30+12,Assumptions!$D$27)</f>
        <v>36</v>
      </c>
      <c r="BR30" s="69">
        <f>IF(Assumptions!$D$27&gt;BQ30+12,BQ30+12,Assumptions!$D$27)</f>
        <v>36</v>
      </c>
      <c r="BS30" s="69">
        <f>IF(Assumptions!$D$27&gt;BR30+12,BR30+12,Assumptions!$D$27)</f>
        <v>36</v>
      </c>
      <c r="BT30" s="69">
        <f>IF(Assumptions!$D$27&gt;BS30+12,BS30+12,Assumptions!$D$27)</f>
        <v>36</v>
      </c>
      <c r="BU30" s="50" t="str">
        <f t="shared" si="8"/>
        <v>Oct</v>
      </c>
      <c r="BV30" s="69">
        <f>IF(Assumptions!$D$27&gt;3,3,Assumptions!$D$27)</f>
        <v>3</v>
      </c>
      <c r="BW30" s="69">
        <f>IF(Assumptions!$D$27&gt;BV30+12,BV30+12,Assumptions!$D$27)</f>
        <v>15</v>
      </c>
      <c r="BX30" s="69">
        <f>IF(Assumptions!$D$27&gt;BW30+12,BW30+12,Assumptions!$D$27)</f>
        <v>27</v>
      </c>
      <c r="BY30" s="69">
        <f>IF(Assumptions!$D$27&gt;BX30+12,BX30+12,Assumptions!$D$27)</f>
        <v>36</v>
      </c>
      <c r="BZ30" s="69">
        <f>IF(Assumptions!$D$27&gt;BY30+12,BY30+12,Assumptions!$D$27)</f>
        <v>36</v>
      </c>
      <c r="CA30" s="69">
        <f>IF(Assumptions!$D$27&gt;BZ30+12,BZ30+12,Assumptions!$D$27)</f>
        <v>36</v>
      </c>
      <c r="CB30" s="69">
        <f>IF(Assumptions!$D$27&gt;CA30+12,CA30+12,Assumptions!$D$27)</f>
        <v>36</v>
      </c>
      <c r="CC30" s="69">
        <f>IF(Assumptions!$D$27&gt;CB30+12,CB30+12,Assumptions!$D$27)</f>
        <v>36</v>
      </c>
      <c r="CD30" s="50" t="str">
        <f t="shared" si="9"/>
        <v>Oct</v>
      </c>
      <c r="CE30" s="69">
        <f>IF(Assumptions!$D$27&gt;3,3,Assumptions!$D$27)</f>
        <v>3</v>
      </c>
      <c r="CF30" s="69">
        <f>IF(Assumptions!$D$27&gt;CE30+12,CE30+12,Assumptions!$D$27)</f>
        <v>15</v>
      </c>
      <c r="CG30" s="69">
        <f>IF(Assumptions!$D$27&gt;CF30+12,CF30+12,Assumptions!$D$27)</f>
        <v>27</v>
      </c>
      <c r="CH30" s="69">
        <f>IF(Assumptions!$D$27&gt;CG30+12,CG30+12,Assumptions!$D$27)</f>
        <v>36</v>
      </c>
      <c r="CI30" s="69">
        <f>IF(Assumptions!$D$27&gt;CH30+12,CH30+12,Assumptions!$D$27)</f>
        <v>36</v>
      </c>
      <c r="CJ30" s="69">
        <f>IF(Assumptions!$D$27&gt;CI30+12,CI30+12,Assumptions!$D$27)</f>
        <v>36</v>
      </c>
      <c r="CK30" s="69">
        <f>IF(Assumptions!$D$27&gt;CJ30+12,CJ30+12,Assumptions!$D$27)</f>
        <v>36</v>
      </c>
      <c r="CL30" s="69">
        <f>IF(Assumptions!$D$27&gt;CK30+12,CK30+12,Assumptions!$D$27)</f>
        <v>36</v>
      </c>
    </row>
    <row r="31" spans="1:90" ht="13.7" customHeight="1">
      <c r="A31" s="50" t="str">
        <f t="shared" si="0"/>
        <v>Nov</v>
      </c>
      <c r="B31" s="41">
        <f>IF(Assumptions!$D$27&gt;2,2,Assumptions!$D$27)</f>
        <v>2</v>
      </c>
      <c r="C31" s="41">
        <f>IF(Assumptions!$D$27&gt;B31+12,B31+12,Assumptions!$D$27)</f>
        <v>14</v>
      </c>
      <c r="D31" s="41">
        <f>IF(Assumptions!$D$27&gt;C31+12,C31+12,Assumptions!$D$27)</f>
        <v>26</v>
      </c>
      <c r="E31" s="41">
        <f>IF(Assumptions!$D$27&gt;D31+12,D31+12,Assumptions!$D$27)</f>
        <v>36</v>
      </c>
      <c r="F31" s="41">
        <f>IF(Assumptions!$D$27&gt;E31+12,E31+12,Assumptions!$D$27)</f>
        <v>36</v>
      </c>
      <c r="G31" s="41">
        <f>IF(Assumptions!$D$27&gt;F31+12,F31+12,Assumptions!$D$27)</f>
        <v>36</v>
      </c>
      <c r="H31" s="41">
        <f>IF(Assumptions!$D$27&gt;G31+12,G31+12,Assumptions!$D$27)</f>
        <v>36</v>
      </c>
      <c r="I31" s="41">
        <f>IF(Assumptions!$D$27&gt;H31+12,H31+12,Assumptions!$D$27)</f>
        <v>36</v>
      </c>
      <c r="J31" s="68" t="str">
        <f t="shared" si="1"/>
        <v>Nov</v>
      </c>
      <c r="K31" s="41">
        <f>IF(Assumptions!$D$27&gt;2,2,Assumptions!$D$27)</f>
        <v>2</v>
      </c>
      <c r="L31" s="69">
        <f>IF(Assumptions!$D$27&gt;K31+12,K31+12,Assumptions!$D$27)</f>
        <v>14</v>
      </c>
      <c r="M31" s="69">
        <f>IF(Assumptions!$D$27&gt;L31+12,L31+12,Assumptions!$D$27)</f>
        <v>26</v>
      </c>
      <c r="N31" s="69">
        <f>IF(Assumptions!$D$27&gt;M31+12,M31+12,Assumptions!$D$27)</f>
        <v>36</v>
      </c>
      <c r="O31" s="69">
        <f>IF(Assumptions!$D$27&gt;N31+12,N31+12,Assumptions!$D$27)</f>
        <v>36</v>
      </c>
      <c r="P31" s="69">
        <f>IF(Assumptions!$D$27&gt;O31+12,O31+12,Assumptions!$D$27)</f>
        <v>36</v>
      </c>
      <c r="Q31" s="69">
        <f>IF(Assumptions!$D$27&gt;P31+12,P31+12,Assumptions!$D$27)</f>
        <v>36</v>
      </c>
      <c r="R31" s="69">
        <f>IF(Assumptions!$D$27&gt;Q31+12,Q31+12,Assumptions!$D$27)</f>
        <v>36</v>
      </c>
      <c r="S31" s="50" t="str">
        <f t="shared" si="2"/>
        <v>Nov</v>
      </c>
      <c r="T31" s="69">
        <f>IF(Assumptions!$D$27&gt;2,2,Assumptions!$D$27)</f>
        <v>2</v>
      </c>
      <c r="U31" s="69">
        <f>IF(Assumptions!$D$27&gt;T31+12,T31+12,Assumptions!$D$27)</f>
        <v>14</v>
      </c>
      <c r="V31" s="69">
        <f>IF(Assumptions!$D$27&gt;U31+12,U31+12,Assumptions!$D$27)</f>
        <v>26</v>
      </c>
      <c r="W31" s="69">
        <f>IF(Assumptions!$D$27&gt;V31+12,V31+12,Assumptions!$D$27)</f>
        <v>36</v>
      </c>
      <c r="X31" s="69">
        <f>IF(Assumptions!$D$27&gt;W31+12,W31+12,Assumptions!$D$27)</f>
        <v>36</v>
      </c>
      <c r="Y31" s="69">
        <f>IF(Assumptions!$D$27&gt;X31+12,X31+12,Assumptions!$D$27)</f>
        <v>36</v>
      </c>
      <c r="Z31" s="69">
        <f>IF(Assumptions!$D$27&gt;Y31+12,Y31+12,Assumptions!$D$27)</f>
        <v>36</v>
      </c>
      <c r="AA31" s="69">
        <f>IF(Assumptions!$D$27&gt;Z31+12,Z31+12,Assumptions!$D$27)</f>
        <v>36</v>
      </c>
      <c r="AB31" s="50" t="str">
        <f t="shared" si="3"/>
        <v>Nov</v>
      </c>
      <c r="AC31" s="69">
        <f>IF(Assumptions!$D$27&gt;2,2,Assumptions!$D$27)</f>
        <v>2</v>
      </c>
      <c r="AD31" s="69">
        <f>IF(Assumptions!$D$27&gt;AC31+12,AC31+12,Assumptions!$D$27)</f>
        <v>14</v>
      </c>
      <c r="AE31" s="69">
        <f>IF(Assumptions!$D$27&gt;AD31+12,AD31+12,Assumptions!$D$27)</f>
        <v>26</v>
      </c>
      <c r="AF31" s="69">
        <f>IF(Assumptions!$D$27&gt;AE31+12,AE31+12,Assumptions!$D$27)</f>
        <v>36</v>
      </c>
      <c r="AG31" s="69">
        <f>IF(Assumptions!$D$27&gt;AF31+12,AF31+12,Assumptions!$D$27)</f>
        <v>36</v>
      </c>
      <c r="AH31" s="69">
        <f>IF(Assumptions!$D$27&gt;AG31+12,AG31+12,Assumptions!$D$27)</f>
        <v>36</v>
      </c>
      <c r="AI31" s="69">
        <f>IF(Assumptions!$D$27&gt;AH31+12,AH31+12,Assumptions!$D$27)</f>
        <v>36</v>
      </c>
      <c r="AJ31" s="69">
        <f>IF(Assumptions!$D$27&gt;AI31+12,AI31+12,Assumptions!$D$27)</f>
        <v>36</v>
      </c>
      <c r="AK31" s="50" t="str">
        <f t="shared" si="4"/>
        <v>Nov</v>
      </c>
      <c r="AL31" s="69">
        <f>IF(Assumptions!$D$27&gt;2,2,Assumptions!$D$27)</f>
        <v>2</v>
      </c>
      <c r="AM31" s="69">
        <f>IF(Assumptions!$D$27&gt;AL31+12,AL31+12,Assumptions!$D$27)</f>
        <v>14</v>
      </c>
      <c r="AN31" s="69">
        <f>IF(Assumptions!$D$27&gt;AM31+12,AM31+12,Assumptions!$D$27)</f>
        <v>26</v>
      </c>
      <c r="AO31" s="69">
        <f>IF(Assumptions!$D$27&gt;AN31+12,AN31+12,Assumptions!$D$27)</f>
        <v>36</v>
      </c>
      <c r="AP31" s="69">
        <f>IF(Assumptions!$D$27&gt;AO31+12,AO31+12,Assumptions!$D$27)</f>
        <v>36</v>
      </c>
      <c r="AQ31" s="69">
        <f>IF(Assumptions!$D$27&gt;AP31+12,AP31+12,Assumptions!$D$27)</f>
        <v>36</v>
      </c>
      <c r="AR31" s="69">
        <f>IF(Assumptions!$D$27&gt;AQ31+12,AQ31+12,Assumptions!$D$27)</f>
        <v>36</v>
      </c>
      <c r="AS31" s="69">
        <f>IF(Assumptions!$D$27&gt;AR31+12,AR31+12,Assumptions!$D$27)</f>
        <v>36</v>
      </c>
      <c r="AT31" s="50" t="str">
        <f t="shared" si="5"/>
        <v>Nov</v>
      </c>
      <c r="AU31" s="69">
        <f>IF(Assumptions!$D$27&gt;2,2,Assumptions!$D$27)</f>
        <v>2</v>
      </c>
      <c r="AV31" s="69">
        <f>IF(Assumptions!$D$27&gt;AU31+12,AU31+12,Assumptions!$D$27)</f>
        <v>14</v>
      </c>
      <c r="AW31" s="69">
        <f>IF(Assumptions!$D$27&gt;AV31+12,AV31+12,Assumptions!$D$27)</f>
        <v>26</v>
      </c>
      <c r="AX31" s="69">
        <f>IF(Assumptions!$D$27&gt;AW31+12,AW31+12,Assumptions!$D$27)</f>
        <v>36</v>
      </c>
      <c r="AY31" s="69">
        <f>IF(Assumptions!$D$27&gt;AX31+12,AX31+12,Assumptions!$D$27)</f>
        <v>36</v>
      </c>
      <c r="AZ31" s="69">
        <f>IF(Assumptions!$D$27&gt;AY31+12,AY31+12,Assumptions!$D$27)</f>
        <v>36</v>
      </c>
      <c r="BA31" s="69">
        <f>IF(Assumptions!$D$27&gt;AZ31+12,AZ31+12,Assumptions!$D$27)</f>
        <v>36</v>
      </c>
      <c r="BB31" s="69">
        <f>IF(Assumptions!$D$27&gt;BA31+12,BA31+12,Assumptions!$D$27)</f>
        <v>36</v>
      </c>
      <c r="BC31" s="50" t="str">
        <f t="shared" si="6"/>
        <v>Nov</v>
      </c>
      <c r="BD31" s="69">
        <f>IF(Assumptions!$D$27&gt;2,2,Assumptions!$D$27)</f>
        <v>2</v>
      </c>
      <c r="BE31" s="69">
        <f>IF(Assumptions!$D$27&gt;BD31+12,BD31+12,Assumptions!$D$27)</f>
        <v>14</v>
      </c>
      <c r="BF31" s="69">
        <f>IF(Assumptions!$D$27&gt;BE31+12,BE31+12,Assumptions!$D$27)</f>
        <v>26</v>
      </c>
      <c r="BG31" s="69">
        <f>IF(Assumptions!$D$27&gt;BF31+12,BF31+12,Assumptions!$D$27)</f>
        <v>36</v>
      </c>
      <c r="BH31" s="69">
        <f>IF(Assumptions!$D$27&gt;BG31+12,BG31+12,Assumptions!$D$27)</f>
        <v>36</v>
      </c>
      <c r="BI31" s="69">
        <f>IF(Assumptions!$D$27&gt;BH31+12,BH31+12,Assumptions!$D$27)</f>
        <v>36</v>
      </c>
      <c r="BJ31" s="69">
        <f>IF(Assumptions!$D$27&gt;BI31+12,BI31+12,Assumptions!$D$27)</f>
        <v>36</v>
      </c>
      <c r="BK31" s="69">
        <f>IF(Assumptions!$D$27&gt;BJ31+12,BJ31+12,Assumptions!$D$27)</f>
        <v>36</v>
      </c>
      <c r="BL31" s="50" t="str">
        <f t="shared" si="7"/>
        <v>Nov</v>
      </c>
      <c r="BM31" s="69">
        <f>IF(Assumptions!$D$27&gt;2,2,Assumptions!$D$27)</f>
        <v>2</v>
      </c>
      <c r="BN31" s="69">
        <f>IF(Assumptions!$D$27&gt;BM31+12,BM31+12,Assumptions!$D$27)</f>
        <v>14</v>
      </c>
      <c r="BO31" s="69">
        <f>IF(Assumptions!$D$27&gt;BN31+12,BN31+12,Assumptions!$D$27)</f>
        <v>26</v>
      </c>
      <c r="BP31" s="69">
        <f>IF(Assumptions!$D$27&gt;BO31+12,BO31+12,Assumptions!$D$27)</f>
        <v>36</v>
      </c>
      <c r="BQ31" s="69">
        <f>IF(Assumptions!$D$27&gt;BP31+12,BP31+12,Assumptions!$D$27)</f>
        <v>36</v>
      </c>
      <c r="BR31" s="69">
        <f>IF(Assumptions!$D$27&gt;BQ31+12,BQ31+12,Assumptions!$D$27)</f>
        <v>36</v>
      </c>
      <c r="BS31" s="69">
        <f>IF(Assumptions!$D$27&gt;BR31+12,BR31+12,Assumptions!$D$27)</f>
        <v>36</v>
      </c>
      <c r="BT31" s="69">
        <f>IF(Assumptions!$D$27&gt;BS31+12,BS31+12,Assumptions!$D$27)</f>
        <v>36</v>
      </c>
      <c r="BU31" s="50" t="str">
        <f t="shared" si="8"/>
        <v>Nov</v>
      </c>
      <c r="BV31" s="69">
        <f>IF(Assumptions!$D$27&gt;2,2,Assumptions!$D$27)</f>
        <v>2</v>
      </c>
      <c r="BW31" s="69">
        <f>IF(Assumptions!$D$27&gt;BV31+12,BV31+12,Assumptions!$D$27)</f>
        <v>14</v>
      </c>
      <c r="BX31" s="69">
        <f>IF(Assumptions!$D$27&gt;BW31+12,BW31+12,Assumptions!$D$27)</f>
        <v>26</v>
      </c>
      <c r="BY31" s="69">
        <f>IF(Assumptions!$D$27&gt;BX31+12,BX31+12,Assumptions!$D$27)</f>
        <v>36</v>
      </c>
      <c r="BZ31" s="69">
        <f>IF(Assumptions!$D$27&gt;BY31+12,BY31+12,Assumptions!$D$27)</f>
        <v>36</v>
      </c>
      <c r="CA31" s="69">
        <f>IF(Assumptions!$D$27&gt;BZ31+12,BZ31+12,Assumptions!$D$27)</f>
        <v>36</v>
      </c>
      <c r="CB31" s="69">
        <f>IF(Assumptions!$D$27&gt;CA31+12,CA31+12,Assumptions!$D$27)</f>
        <v>36</v>
      </c>
      <c r="CC31" s="69">
        <f>IF(Assumptions!$D$27&gt;CB31+12,CB31+12,Assumptions!$D$27)</f>
        <v>36</v>
      </c>
      <c r="CD31" s="50" t="str">
        <f t="shared" si="9"/>
        <v>Nov</v>
      </c>
      <c r="CE31" s="69">
        <f>IF(Assumptions!$D$27&gt;2,2,Assumptions!$D$27)</f>
        <v>2</v>
      </c>
      <c r="CF31" s="69">
        <f>IF(Assumptions!$D$27&gt;CE31+12,CE31+12,Assumptions!$D$27)</f>
        <v>14</v>
      </c>
      <c r="CG31" s="69">
        <f>IF(Assumptions!$D$27&gt;CF31+12,CF31+12,Assumptions!$D$27)</f>
        <v>26</v>
      </c>
      <c r="CH31" s="69">
        <f>IF(Assumptions!$D$27&gt;CG31+12,CG31+12,Assumptions!$D$27)</f>
        <v>36</v>
      </c>
      <c r="CI31" s="69">
        <f>IF(Assumptions!$D$27&gt;CH31+12,CH31+12,Assumptions!$D$27)</f>
        <v>36</v>
      </c>
      <c r="CJ31" s="69">
        <f>IF(Assumptions!$D$27&gt;CI31+12,CI31+12,Assumptions!$D$27)</f>
        <v>36</v>
      </c>
      <c r="CK31" s="69">
        <f>IF(Assumptions!$D$27&gt;CJ31+12,CJ31+12,Assumptions!$D$27)</f>
        <v>36</v>
      </c>
      <c r="CL31" s="69">
        <f>IF(Assumptions!$D$27&gt;CK31+12,CK31+12,Assumptions!$D$27)</f>
        <v>36</v>
      </c>
    </row>
    <row r="32" spans="1:90" ht="13.7" customHeight="1">
      <c r="A32" s="50" t="str">
        <f t="shared" si="0"/>
        <v>Dec</v>
      </c>
      <c r="B32" s="41">
        <f>IF(Assumptions!$D$27&gt;1,1,Assumptions!$D$27)</f>
        <v>1</v>
      </c>
      <c r="C32" s="41">
        <f>IF(Assumptions!$D$27&gt;B32+12,B32+12,Assumptions!$D$27)</f>
        <v>13</v>
      </c>
      <c r="D32" s="41">
        <f>IF(Assumptions!$D$27&gt;C32+12,C32+12,Assumptions!$D$27)</f>
        <v>25</v>
      </c>
      <c r="E32" s="41">
        <f>IF(Assumptions!$D$27&gt;D32+12,D32+12,Assumptions!$D$27)</f>
        <v>36</v>
      </c>
      <c r="F32" s="41">
        <f>IF(Assumptions!$D$27&gt;E32+12,E32+12,Assumptions!$D$27)</f>
        <v>36</v>
      </c>
      <c r="G32" s="41">
        <f>IF(Assumptions!$D$27&gt;F32+12,F32+12,Assumptions!$D$27)</f>
        <v>36</v>
      </c>
      <c r="H32" s="41">
        <f>IF(Assumptions!$D$27&gt;G32+12,G32+12,Assumptions!$D$27)</f>
        <v>36</v>
      </c>
      <c r="I32" s="41">
        <f>IF(Assumptions!$D$27&gt;H32+12,H32+12,Assumptions!$D$27)</f>
        <v>36</v>
      </c>
      <c r="J32" s="68" t="str">
        <f t="shared" si="1"/>
        <v>Dec</v>
      </c>
      <c r="K32" s="41">
        <f>IF(Assumptions!$D$27&gt;1,1,Assumptions!$D$27)</f>
        <v>1</v>
      </c>
      <c r="L32" s="69">
        <f>IF(Assumptions!$D$27&gt;K32+12,K32+12,Assumptions!$D$27)</f>
        <v>13</v>
      </c>
      <c r="M32" s="69">
        <f>IF(Assumptions!$D$27&gt;L32+12,L32+12,Assumptions!$D$27)</f>
        <v>25</v>
      </c>
      <c r="N32" s="69">
        <f>IF(Assumptions!$D$27&gt;M32+12,M32+12,Assumptions!$D$27)</f>
        <v>36</v>
      </c>
      <c r="O32" s="69">
        <f>IF(Assumptions!$D$27&gt;N32+12,N32+12,Assumptions!$D$27)</f>
        <v>36</v>
      </c>
      <c r="P32" s="69">
        <f>IF(Assumptions!$D$27&gt;O32+12,O32+12,Assumptions!$D$27)</f>
        <v>36</v>
      </c>
      <c r="Q32" s="69">
        <f>IF(Assumptions!$D$27&gt;P32+12,P32+12,Assumptions!$D$27)</f>
        <v>36</v>
      </c>
      <c r="R32" s="69">
        <f>IF(Assumptions!$D$27&gt;Q32+12,Q32+12,Assumptions!$D$27)</f>
        <v>36</v>
      </c>
      <c r="S32" s="50" t="str">
        <f t="shared" si="2"/>
        <v>Dec</v>
      </c>
      <c r="T32" s="69">
        <f>IF(Assumptions!$D$27&gt;1,1,Assumptions!$D$27)</f>
        <v>1</v>
      </c>
      <c r="U32" s="69">
        <f>IF(Assumptions!$D$27&gt;T32+12,T32+12,Assumptions!$D$27)</f>
        <v>13</v>
      </c>
      <c r="V32" s="69">
        <f>IF(Assumptions!$D$27&gt;U32+12,U32+12,Assumptions!$D$27)</f>
        <v>25</v>
      </c>
      <c r="W32" s="69">
        <f>IF(Assumptions!$D$27&gt;V32+12,V32+12,Assumptions!$D$27)</f>
        <v>36</v>
      </c>
      <c r="X32" s="69">
        <f>IF(Assumptions!$D$27&gt;W32+12,W32+12,Assumptions!$D$27)</f>
        <v>36</v>
      </c>
      <c r="Y32" s="69">
        <f>IF(Assumptions!$D$27&gt;X32+12,X32+12,Assumptions!$D$27)</f>
        <v>36</v>
      </c>
      <c r="Z32" s="69">
        <f>IF(Assumptions!$D$27&gt;Y32+12,Y32+12,Assumptions!$D$27)</f>
        <v>36</v>
      </c>
      <c r="AA32" s="69">
        <f>IF(Assumptions!$D$27&gt;Z32+12,Z32+12,Assumptions!$D$27)</f>
        <v>36</v>
      </c>
      <c r="AB32" s="50" t="str">
        <f t="shared" si="3"/>
        <v>Dec</v>
      </c>
      <c r="AC32" s="69">
        <f>IF(Assumptions!$D$27&gt;1,1,Assumptions!$D$27)</f>
        <v>1</v>
      </c>
      <c r="AD32" s="69">
        <f>IF(Assumptions!$D$27&gt;AC32+12,AC32+12,Assumptions!$D$27)</f>
        <v>13</v>
      </c>
      <c r="AE32" s="69">
        <f>IF(Assumptions!$D$27&gt;AD32+12,AD32+12,Assumptions!$D$27)</f>
        <v>25</v>
      </c>
      <c r="AF32" s="69">
        <f>IF(Assumptions!$D$27&gt;AE32+12,AE32+12,Assumptions!$D$27)</f>
        <v>36</v>
      </c>
      <c r="AG32" s="69">
        <f>IF(Assumptions!$D$27&gt;AF32+12,AF32+12,Assumptions!$D$27)</f>
        <v>36</v>
      </c>
      <c r="AH32" s="69">
        <f>IF(Assumptions!$D$27&gt;AG32+12,AG32+12,Assumptions!$D$27)</f>
        <v>36</v>
      </c>
      <c r="AI32" s="69">
        <f>IF(Assumptions!$D$27&gt;AH32+12,AH32+12,Assumptions!$D$27)</f>
        <v>36</v>
      </c>
      <c r="AJ32" s="69">
        <f>IF(Assumptions!$D$27&gt;AI32+12,AI32+12,Assumptions!$D$27)</f>
        <v>36</v>
      </c>
      <c r="AK32" s="50" t="str">
        <f t="shared" si="4"/>
        <v>Dec</v>
      </c>
      <c r="AL32" s="69">
        <f>IF(Assumptions!$D$27&gt;1,1,Assumptions!$D$27)</f>
        <v>1</v>
      </c>
      <c r="AM32" s="69">
        <f>IF(Assumptions!$D$27&gt;AL32+12,AL32+12,Assumptions!$D$27)</f>
        <v>13</v>
      </c>
      <c r="AN32" s="69">
        <f>IF(Assumptions!$D$27&gt;AM32+12,AM32+12,Assumptions!$D$27)</f>
        <v>25</v>
      </c>
      <c r="AO32" s="69">
        <f>IF(Assumptions!$D$27&gt;AN32+12,AN32+12,Assumptions!$D$27)</f>
        <v>36</v>
      </c>
      <c r="AP32" s="69">
        <f>IF(Assumptions!$D$27&gt;AO32+12,AO32+12,Assumptions!$D$27)</f>
        <v>36</v>
      </c>
      <c r="AQ32" s="69">
        <f>IF(Assumptions!$D$27&gt;AP32+12,AP32+12,Assumptions!$D$27)</f>
        <v>36</v>
      </c>
      <c r="AR32" s="69">
        <f>IF(Assumptions!$D$27&gt;AQ32+12,AQ32+12,Assumptions!$D$27)</f>
        <v>36</v>
      </c>
      <c r="AS32" s="69">
        <f>IF(Assumptions!$D$27&gt;AR32+12,AR32+12,Assumptions!$D$27)</f>
        <v>36</v>
      </c>
      <c r="AT32" s="50" t="str">
        <f t="shared" si="5"/>
        <v>Dec</v>
      </c>
      <c r="AU32" s="69">
        <f>IF(Assumptions!$D$27&gt;1,1,Assumptions!$D$27)</f>
        <v>1</v>
      </c>
      <c r="AV32" s="69">
        <f>IF(Assumptions!$D$27&gt;AU32+12,AU32+12,Assumptions!$D$27)</f>
        <v>13</v>
      </c>
      <c r="AW32" s="69">
        <f>IF(Assumptions!$D$27&gt;AV32+12,AV32+12,Assumptions!$D$27)</f>
        <v>25</v>
      </c>
      <c r="AX32" s="69">
        <f>IF(Assumptions!$D$27&gt;AW32+12,AW32+12,Assumptions!$D$27)</f>
        <v>36</v>
      </c>
      <c r="AY32" s="69">
        <f>IF(Assumptions!$D$27&gt;AX32+12,AX32+12,Assumptions!$D$27)</f>
        <v>36</v>
      </c>
      <c r="AZ32" s="69">
        <f>IF(Assumptions!$D$27&gt;AY32+12,AY32+12,Assumptions!$D$27)</f>
        <v>36</v>
      </c>
      <c r="BA32" s="69">
        <f>IF(Assumptions!$D$27&gt;AZ32+12,AZ32+12,Assumptions!$D$27)</f>
        <v>36</v>
      </c>
      <c r="BB32" s="69">
        <f>IF(Assumptions!$D$27&gt;BA32+12,BA32+12,Assumptions!$D$27)</f>
        <v>36</v>
      </c>
      <c r="BC32" s="50" t="str">
        <f t="shared" si="6"/>
        <v>Dec</v>
      </c>
      <c r="BD32" s="69">
        <f>IF(Assumptions!$D$27&gt;1,1,Assumptions!$D$27)</f>
        <v>1</v>
      </c>
      <c r="BE32" s="69">
        <f>IF(Assumptions!$D$27&gt;BD32+12,BD32+12,Assumptions!$D$27)</f>
        <v>13</v>
      </c>
      <c r="BF32" s="69">
        <f>IF(Assumptions!$D$27&gt;BE32+12,BE32+12,Assumptions!$D$27)</f>
        <v>25</v>
      </c>
      <c r="BG32" s="69">
        <f>IF(Assumptions!$D$27&gt;BF32+12,BF32+12,Assumptions!$D$27)</f>
        <v>36</v>
      </c>
      <c r="BH32" s="69">
        <f>IF(Assumptions!$D$27&gt;BG32+12,BG32+12,Assumptions!$D$27)</f>
        <v>36</v>
      </c>
      <c r="BI32" s="69">
        <f>IF(Assumptions!$D$27&gt;BH32+12,BH32+12,Assumptions!$D$27)</f>
        <v>36</v>
      </c>
      <c r="BJ32" s="69">
        <f>IF(Assumptions!$D$27&gt;BI32+12,BI32+12,Assumptions!$D$27)</f>
        <v>36</v>
      </c>
      <c r="BK32" s="69">
        <f>IF(Assumptions!$D$27&gt;BJ32+12,BJ32+12,Assumptions!$D$27)</f>
        <v>36</v>
      </c>
      <c r="BL32" s="50" t="str">
        <f t="shared" si="7"/>
        <v>Dec</v>
      </c>
      <c r="BM32" s="69">
        <f>IF(Assumptions!$D$27&gt;1,1,Assumptions!$D$27)</f>
        <v>1</v>
      </c>
      <c r="BN32" s="69">
        <f>IF(Assumptions!$D$27&gt;BM32+12,BM32+12,Assumptions!$D$27)</f>
        <v>13</v>
      </c>
      <c r="BO32" s="69">
        <f>IF(Assumptions!$D$27&gt;BN32+12,BN32+12,Assumptions!$D$27)</f>
        <v>25</v>
      </c>
      <c r="BP32" s="69">
        <f>IF(Assumptions!$D$27&gt;BO32+12,BO32+12,Assumptions!$D$27)</f>
        <v>36</v>
      </c>
      <c r="BQ32" s="69">
        <f>IF(Assumptions!$D$27&gt;BP32+12,BP32+12,Assumptions!$D$27)</f>
        <v>36</v>
      </c>
      <c r="BR32" s="69">
        <f>IF(Assumptions!$D$27&gt;BQ32+12,BQ32+12,Assumptions!$D$27)</f>
        <v>36</v>
      </c>
      <c r="BS32" s="69">
        <f>IF(Assumptions!$D$27&gt;BR32+12,BR32+12,Assumptions!$D$27)</f>
        <v>36</v>
      </c>
      <c r="BT32" s="69">
        <f>IF(Assumptions!$D$27&gt;BS32+12,BS32+12,Assumptions!$D$27)</f>
        <v>36</v>
      </c>
      <c r="BU32" s="50" t="str">
        <f t="shared" si="8"/>
        <v>Dec</v>
      </c>
      <c r="BV32" s="69">
        <f>IF(Assumptions!$D$27&gt;1,1,Assumptions!$D$27)</f>
        <v>1</v>
      </c>
      <c r="BW32" s="69">
        <f>IF(Assumptions!$D$27&gt;BV32+12,BV32+12,Assumptions!$D$27)</f>
        <v>13</v>
      </c>
      <c r="BX32" s="69">
        <f>IF(Assumptions!$D$27&gt;BW32+12,BW32+12,Assumptions!$D$27)</f>
        <v>25</v>
      </c>
      <c r="BY32" s="69">
        <f>IF(Assumptions!$D$27&gt;BX32+12,BX32+12,Assumptions!$D$27)</f>
        <v>36</v>
      </c>
      <c r="BZ32" s="69">
        <f>IF(Assumptions!$D$27&gt;BY32+12,BY32+12,Assumptions!$D$27)</f>
        <v>36</v>
      </c>
      <c r="CA32" s="69">
        <f>IF(Assumptions!$D$27&gt;BZ32+12,BZ32+12,Assumptions!$D$27)</f>
        <v>36</v>
      </c>
      <c r="CB32" s="69">
        <f>IF(Assumptions!$D$27&gt;CA32+12,CA32+12,Assumptions!$D$27)</f>
        <v>36</v>
      </c>
      <c r="CC32" s="69">
        <f>IF(Assumptions!$D$27&gt;CB32+12,CB32+12,Assumptions!$D$27)</f>
        <v>36</v>
      </c>
      <c r="CD32" s="50" t="str">
        <f t="shared" si="9"/>
        <v>Dec</v>
      </c>
      <c r="CE32" s="69">
        <f>IF(Assumptions!$D$27&gt;1,1,Assumptions!$D$27)</f>
        <v>1</v>
      </c>
      <c r="CF32" s="69">
        <f>IF(Assumptions!$D$27&gt;CE32+12,CE32+12,Assumptions!$D$27)</f>
        <v>13</v>
      </c>
      <c r="CG32" s="69">
        <f>IF(Assumptions!$D$27&gt;CF32+12,CF32+12,Assumptions!$D$27)</f>
        <v>25</v>
      </c>
      <c r="CH32" s="69">
        <f>IF(Assumptions!$D$27&gt;CG32+12,CG32+12,Assumptions!$D$27)</f>
        <v>36</v>
      </c>
      <c r="CI32" s="69">
        <f>IF(Assumptions!$D$27&gt;CH32+12,CH32+12,Assumptions!$D$27)</f>
        <v>36</v>
      </c>
      <c r="CJ32" s="69">
        <f>IF(Assumptions!$D$27&gt;CI32+12,CI32+12,Assumptions!$D$27)</f>
        <v>36</v>
      </c>
      <c r="CK32" s="69">
        <f>IF(Assumptions!$D$27&gt;CJ32+12,CJ32+12,Assumptions!$D$27)</f>
        <v>36</v>
      </c>
      <c r="CL32" s="69">
        <f>IF(Assumptions!$D$27&gt;CK32+12,CK32+12,Assumptions!$D$27)</f>
        <v>36</v>
      </c>
    </row>
    <row r="33" spans="1:90" ht="15.95" customHeight="1">
      <c r="A33" s="38"/>
      <c r="B33" s="44" t="s">
        <v>37</v>
      </c>
      <c r="C33" s="44" t="s">
        <v>38</v>
      </c>
      <c r="D33" s="44" t="s">
        <v>39</v>
      </c>
      <c r="E33" s="44" t="s">
        <v>40</v>
      </c>
      <c r="F33" s="44" t="s">
        <v>41</v>
      </c>
      <c r="G33" s="44" t="s">
        <v>42</v>
      </c>
      <c r="H33" s="44" t="s">
        <v>43</v>
      </c>
      <c r="I33" s="44" t="s">
        <v>44</v>
      </c>
      <c r="J33" s="17"/>
      <c r="K33" s="44" t="s">
        <v>37</v>
      </c>
      <c r="L33" s="64" t="s">
        <v>38</v>
      </c>
      <c r="M33" s="64" t="s">
        <v>39</v>
      </c>
      <c r="N33" s="64" t="s">
        <v>40</v>
      </c>
      <c r="O33" s="64" t="s">
        <v>41</v>
      </c>
      <c r="P33" s="64" t="s">
        <v>42</v>
      </c>
      <c r="Q33" s="64" t="s">
        <v>43</v>
      </c>
      <c r="R33" s="64" t="s">
        <v>44</v>
      </c>
      <c r="S33" s="38"/>
      <c r="T33" s="64" t="s">
        <v>37</v>
      </c>
      <c r="U33" s="64" t="s">
        <v>38</v>
      </c>
      <c r="V33" s="64" t="s">
        <v>39</v>
      </c>
      <c r="W33" s="64" t="s">
        <v>40</v>
      </c>
      <c r="X33" s="64" t="s">
        <v>41</v>
      </c>
      <c r="Y33" s="64" t="s">
        <v>42</v>
      </c>
      <c r="Z33" s="64" t="s">
        <v>43</v>
      </c>
      <c r="AA33" s="64" t="s">
        <v>44</v>
      </c>
      <c r="AB33" s="38"/>
      <c r="AC33" s="64" t="s">
        <v>37</v>
      </c>
      <c r="AD33" s="64" t="s">
        <v>38</v>
      </c>
      <c r="AE33" s="64" t="s">
        <v>39</v>
      </c>
      <c r="AF33" s="64" t="s">
        <v>40</v>
      </c>
      <c r="AG33" s="64" t="s">
        <v>41</v>
      </c>
      <c r="AH33" s="64" t="s">
        <v>42</v>
      </c>
      <c r="AI33" s="64" t="s">
        <v>43</v>
      </c>
      <c r="AJ33" s="64" t="s">
        <v>44</v>
      </c>
      <c r="AK33" s="38"/>
      <c r="AL33" s="64" t="s">
        <v>37</v>
      </c>
      <c r="AM33" s="64" t="s">
        <v>38</v>
      </c>
      <c r="AN33" s="64" t="s">
        <v>39</v>
      </c>
      <c r="AO33" s="64" t="s">
        <v>40</v>
      </c>
      <c r="AP33" s="64" t="s">
        <v>41</v>
      </c>
      <c r="AQ33" s="64" t="s">
        <v>42</v>
      </c>
      <c r="AR33" s="64" t="s">
        <v>43</v>
      </c>
      <c r="AS33" s="64" t="s">
        <v>44</v>
      </c>
      <c r="AT33" s="38"/>
      <c r="AU33" s="64" t="s">
        <v>37</v>
      </c>
      <c r="AV33" s="64" t="s">
        <v>38</v>
      </c>
      <c r="AW33" s="64" t="s">
        <v>39</v>
      </c>
      <c r="AX33" s="64" t="s">
        <v>40</v>
      </c>
      <c r="AY33" s="64" t="s">
        <v>41</v>
      </c>
      <c r="AZ33" s="64" t="s">
        <v>42</v>
      </c>
      <c r="BA33" s="64" t="s">
        <v>43</v>
      </c>
      <c r="BB33" s="64" t="s">
        <v>44</v>
      </c>
      <c r="BC33" s="38"/>
      <c r="BD33" s="64" t="s">
        <v>37</v>
      </c>
      <c r="BE33" s="64" t="s">
        <v>38</v>
      </c>
      <c r="BF33" s="64" t="s">
        <v>39</v>
      </c>
      <c r="BG33" s="64" t="s">
        <v>40</v>
      </c>
      <c r="BH33" s="64" t="s">
        <v>41</v>
      </c>
      <c r="BI33" s="64" t="s">
        <v>42</v>
      </c>
      <c r="BJ33" s="64" t="s">
        <v>43</v>
      </c>
      <c r="BK33" s="64" t="s">
        <v>44</v>
      </c>
      <c r="BL33" s="38"/>
      <c r="BM33" s="64" t="s">
        <v>37</v>
      </c>
      <c r="BN33" s="64" t="s">
        <v>38</v>
      </c>
      <c r="BO33" s="64" t="s">
        <v>39</v>
      </c>
      <c r="BP33" s="64" t="s">
        <v>40</v>
      </c>
      <c r="BQ33" s="64" t="s">
        <v>41</v>
      </c>
      <c r="BR33" s="64" t="s">
        <v>42</v>
      </c>
      <c r="BS33" s="64" t="s">
        <v>43</v>
      </c>
      <c r="BT33" s="64" t="s">
        <v>44</v>
      </c>
      <c r="BU33" s="38"/>
      <c r="BV33" s="64" t="s">
        <v>37</v>
      </c>
      <c r="BW33" s="64" t="s">
        <v>38</v>
      </c>
      <c r="BX33" s="64" t="s">
        <v>39</v>
      </c>
      <c r="BY33" s="64" t="s">
        <v>40</v>
      </c>
      <c r="BZ33" s="64" t="s">
        <v>41</v>
      </c>
      <c r="CA33" s="64" t="s">
        <v>42</v>
      </c>
      <c r="CB33" s="64" t="s">
        <v>43</v>
      </c>
      <c r="CC33" s="64" t="s">
        <v>44</v>
      </c>
      <c r="CD33" s="38"/>
      <c r="CE33" s="64" t="s">
        <v>37</v>
      </c>
      <c r="CF33" s="64" t="s">
        <v>38</v>
      </c>
      <c r="CG33" s="64" t="s">
        <v>39</v>
      </c>
      <c r="CH33" s="64" t="s">
        <v>40</v>
      </c>
      <c r="CI33" s="64" t="s">
        <v>41</v>
      </c>
      <c r="CJ33" s="64" t="s">
        <v>42</v>
      </c>
      <c r="CK33" s="64" t="s">
        <v>43</v>
      </c>
      <c r="CL33" s="64" t="s">
        <v>44</v>
      </c>
    </row>
    <row r="34" spans="1:90" ht="13.7" customHeight="1">
      <c r="A34" s="50" t="str">
        <f t="shared" ref="A34:A45" si="10">A21</f>
        <v>Jan</v>
      </c>
      <c r="B34" s="70">
        <f>1-(B21/Assumptions!$D$27)</f>
        <v>0.66666666666666674</v>
      </c>
      <c r="C34" s="70">
        <f>1-(C21/Assumptions!$D$27)</f>
        <v>0.33333333333333337</v>
      </c>
      <c r="D34" s="70">
        <f>1-(D21/Assumptions!$D$27)</f>
        <v>0</v>
      </c>
      <c r="E34" s="70">
        <f>1-(E21/Assumptions!$D$27)</f>
        <v>0</v>
      </c>
      <c r="F34" s="70">
        <f>1-(F21/Assumptions!$D$27)</f>
        <v>0</v>
      </c>
      <c r="G34" s="70">
        <f>1-(G21/Assumptions!$D$27)</f>
        <v>0</v>
      </c>
      <c r="H34" s="70">
        <f>1-(H21/Assumptions!$D$27)</f>
        <v>0</v>
      </c>
      <c r="I34" s="70">
        <f>1-(I21/Assumptions!$D$27)</f>
        <v>0</v>
      </c>
      <c r="J34" s="68" t="str">
        <f t="shared" ref="J34:J45" si="11">J21</f>
        <v>Jan</v>
      </c>
      <c r="K34" s="70">
        <f>1-(K21/Assumptions!$D$27)</f>
        <v>0.66666666666666674</v>
      </c>
      <c r="L34" s="71">
        <f>1-(L21/Assumptions!$D$27)</f>
        <v>0.33333333333333337</v>
      </c>
      <c r="M34" s="71">
        <f>1-(M21/Assumptions!$D$27)</f>
        <v>0</v>
      </c>
      <c r="N34" s="71">
        <f>1-(N21/Assumptions!$D$27)</f>
        <v>0</v>
      </c>
      <c r="O34" s="71">
        <f>1-(O21/Assumptions!$D$27)</f>
        <v>0</v>
      </c>
      <c r="P34" s="71">
        <f>1-(P21/Assumptions!$D$27)</f>
        <v>0</v>
      </c>
      <c r="Q34" s="71">
        <f>1-(Q21/Assumptions!$D$27)</f>
        <v>0</v>
      </c>
      <c r="R34" s="71">
        <f>1-(R21/Assumptions!$D$27)</f>
        <v>0</v>
      </c>
      <c r="S34" s="50" t="str">
        <f t="shared" ref="S34:S45" si="12">S21</f>
        <v>Jan</v>
      </c>
      <c r="T34" s="71">
        <f>1-(T21/Assumptions!$D$27)</f>
        <v>0.66666666666666674</v>
      </c>
      <c r="U34" s="71">
        <f>1-(U21/Assumptions!$D$27)</f>
        <v>0.33333333333333337</v>
      </c>
      <c r="V34" s="71">
        <f>1-(V21/Assumptions!$D$27)</f>
        <v>0</v>
      </c>
      <c r="W34" s="71">
        <f>1-(W21/Assumptions!$D$27)</f>
        <v>0</v>
      </c>
      <c r="X34" s="71">
        <f>1-(X21/Assumptions!$D$27)</f>
        <v>0</v>
      </c>
      <c r="Y34" s="71">
        <f>1-(Y21/Assumptions!$D$27)</f>
        <v>0</v>
      </c>
      <c r="Z34" s="71">
        <f>1-(Z21/Assumptions!$D$27)</f>
        <v>0</v>
      </c>
      <c r="AA34" s="71">
        <f>1-(AA21/Assumptions!$D$27)</f>
        <v>0</v>
      </c>
      <c r="AB34" s="50" t="str">
        <f t="shared" ref="AB34:AB45" si="13">AB21</f>
        <v>Jan</v>
      </c>
      <c r="AC34" s="71">
        <f>1-(AC21/Assumptions!$D$27)</f>
        <v>0.66666666666666674</v>
      </c>
      <c r="AD34" s="71">
        <f>1-(AD21/Assumptions!$D$27)</f>
        <v>0.33333333333333337</v>
      </c>
      <c r="AE34" s="71">
        <f>1-(AE21/Assumptions!$D$27)</f>
        <v>0</v>
      </c>
      <c r="AF34" s="71">
        <f>1-(AF21/Assumptions!$D$27)</f>
        <v>0</v>
      </c>
      <c r="AG34" s="71">
        <f>1-(AG21/Assumptions!$D$27)</f>
        <v>0</v>
      </c>
      <c r="AH34" s="71">
        <f>1-(AH21/Assumptions!$D$27)</f>
        <v>0</v>
      </c>
      <c r="AI34" s="71">
        <f>1-(AI21/Assumptions!$D$27)</f>
        <v>0</v>
      </c>
      <c r="AJ34" s="71">
        <f>1-(AJ21/Assumptions!$D$27)</f>
        <v>0</v>
      </c>
      <c r="AK34" s="50" t="str">
        <f t="shared" ref="AK34:AK45" si="14">AK21</f>
        <v>Jan</v>
      </c>
      <c r="AL34" s="71">
        <f>1-(AL21/Assumptions!$D$27)</f>
        <v>0.66666666666666674</v>
      </c>
      <c r="AM34" s="71">
        <f>1-(AM21/Assumptions!$D$27)</f>
        <v>0.33333333333333337</v>
      </c>
      <c r="AN34" s="71">
        <f>1-(AN21/Assumptions!$D$27)</f>
        <v>0</v>
      </c>
      <c r="AO34" s="71">
        <f>1-(AO21/Assumptions!$D$27)</f>
        <v>0</v>
      </c>
      <c r="AP34" s="71">
        <f>1-(AP21/Assumptions!$D$27)</f>
        <v>0</v>
      </c>
      <c r="AQ34" s="71">
        <f>1-(AQ21/Assumptions!$D$27)</f>
        <v>0</v>
      </c>
      <c r="AR34" s="71">
        <f>1-(AR21/Assumptions!$D$27)</f>
        <v>0</v>
      </c>
      <c r="AS34" s="71">
        <f>1-(AS21/Assumptions!$D$27)</f>
        <v>0</v>
      </c>
      <c r="AT34" s="50" t="str">
        <f t="shared" ref="AT34:AT45" si="15">AT21</f>
        <v>Jan</v>
      </c>
      <c r="AU34" s="71">
        <f>1-(AU21/Assumptions!$D$27)</f>
        <v>0.66666666666666674</v>
      </c>
      <c r="AV34" s="71">
        <f>1-(AV21/Assumptions!$D$27)</f>
        <v>0.33333333333333337</v>
      </c>
      <c r="AW34" s="71">
        <f>1-(AW21/Assumptions!$D$27)</f>
        <v>0</v>
      </c>
      <c r="AX34" s="71">
        <f>1-(AX21/Assumptions!$D$27)</f>
        <v>0</v>
      </c>
      <c r="AY34" s="71">
        <f>1-(AY21/Assumptions!$D$27)</f>
        <v>0</v>
      </c>
      <c r="AZ34" s="71">
        <f>1-(AZ21/Assumptions!$D$27)</f>
        <v>0</v>
      </c>
      <c r="BA34" s="71">
        <f>1-(BA21/Assumptions!$D$27)</f>
        <v>0</v>
      </c>
      <c r="BB34" s="71">
        <f>1-(BB21/Assumptions!$D$27)</f>
        <v>0</v>
      </c>
      <c r="BC34" s="50" t="str">
        <f t="shared" ref="BC34:BC45" si="16">BC21</f>
        <v>Jan</v>
      </c>
      <c r="BD34" s="71">
        <f>1-(BD21/Assumptions!$D$27)</f>
        <v>0.66666666666666674</v>
      </c>
      <c r="BE34" s="71">
        <f>1-(BE21/Assumptions!$D$27)</f>
        <v>0.33333333333333337</v>
      </c>
      <c r="BF34" s="71">
        <f>1-(BF21/Assumptions!$D$27)</f>
        <v>0</v>
      </c>
      <c r="BG34" s="71">
        <f>1-(BG21/Assumptions!$D$27)</f>
        <v>0</v>
      </c>
      <c r="BH34" s="71">
        <f>1-(BH21/Assumptions!$D$27)</f>
        <v>0</v>
      </c>
      <c r="BI34" s="71">
        <f>1-(BI21/Assumptions!$D$27)</f>
        <v>0</v>
      </c>
      <c r="BJ34" s="71">
        <f>1-(BJ21/Assumptions!$D$27)</f>
        <v>0</v>
      </c>
      <c r="BK34" s="71">
        <f>1-(BK21/Assumptions!$D$27)</f>
        <v>0</v>
      </c>
      <c r="BL34" s="50" t="str">
        <f t="shared" ref="BL34:BL45" si="17">BL21</f>
        <v>Jan</v>
      </c>
      <c r="BM34" s="71">
        <f>1-(BM21/Assumptions!$D$27)</f>
        <v>0.66666666666666674</v>
      </c>
      <c r="BN34" s="71">
        <f>1-(BN21/Assumptions!$D$27)</f>
        <v>0.33333333333333337</v>
      </c>
      <c r="BO34" s="71">
        <f>1-(BO21/Assumptions!$D$27)</f>
        <v>0</v>
      </c>
      <c r="BP34" s="71">
        <f>1-(BP21/Assumptions!$D$27)</f>
        <v>0</v>
      </c>
      <c r="BQ34" s="71">
        <f>1-(BQ21/Assumptions!$D$27)</f>
        <v>0</v>
      </c>
      <c r="BR34" s="71">
        <f>1-(BR21/Assumptions!$D$27)</f>
        <v>0</v>
      </c>
      <c r="BS34" s="71">
        <f>1-(BS21/Assumptions!$D$27)</f>
        <v>0</v>
      </c>
      <c r="BT34" s="71">
        <f>1-(BT21/Assumptions!$D$27)</f>
        <v>0</v>
      </c>
      <c r="BU34" s="50" t="str">
        <f t="shared" ref="BU34:BU45" si="18">BU21</f>
        <v>Jan</v>
      </c>
      <c r="BV34" s="71">
        <f>1-(BV21/Assumptions!$D$27)</f>
        <v>0.66666666666666674</v>
      </c>
      <c r="BW34" s="71">
        <f>1-(BW21/Assumptions!$D$27)</f>
        <v>0.33333333333333337</v>
      </c>
      <c r="BX34" s="71">
        <f>1-(BX21/Assumptions!$D$27)</f>
        <v>0</v>
      </c>
      <c r="BY34" s="71">
        <f>1-(BY21/Assumptions!$D$27)</f>
        <v>0</v>
      </c>
      <c r="BZ34" s="71">
        <f>1-(BZ21/Assumptions!$D$27)</f>
        <v>0</v>
      </c>
      <c r="CA34" s="71">
        <f>1-(CA21/Assumptions!$D$27)</f>
        <v>0</v>
      </c>
      <c r="CB34" s="71">
        <f>1-(CB21/Assumptions!$D$27)</f>
        <v>0</v>
      </c>
      <c r="CC34" s="71">
        <f>1-(CC21/Assumptions!$D$27)</f>
        <v>0</v>
      </c>
      <c r="CD34" s="50" t="str">
        <f t="shared" ref="CD34:CD45" si="19">CD21</f>
        <v>Jan</v>
      </c>
      <c r="CE34" s="71">
        <f>1-(CE21/Assumptions!$D$27)</f>
        <v>0.66666666666666674</v>
      </c>
      <c r="CF34" s="71">
        <f>1-(CF21/Assumptions!$D$27)</f>
        <v>0.33333333333333337</v>
      </c>
      <c r="CG34" s="71">
        <f>1-(CG21/Assumptions!$D$27)</f>
        <v>0</v>
      </c>
      <c r="CH34" s="71">
        <f>1-(CH21/Assumptions!$D$27)</f>
        <v>0</v>
      </c>
      <c r="CI34" s="71">
        <f>1-(CI21/Assumptions!$D$27)</f>
        <v>0</v>
      </c>
      <c r="CJ34" s="71">
        <f>1-(CJ21/Assumptions!$D$27)</f>
        <v>0</v>
      </c>
      <c r="CK34" s="71">
        <f>1-(CK21/Assumptions!$D$27)</f>
        <v>0</v>
      </c>
      <c r="CL34" s="71">
        <f>1-(CL21/Assumptions!$D$27)</f>
        <v>0</v>
      </c>
    </row>
    <row r="35" spans="1:90" ht="13.7" customHeight="1">
      <c r="A35" s="50" t="str">
        <f t="shared" si="10"/>
        <v>Feb</v>
      </c>
      <c r="B35" s="70">
        <f>1-(B22/Assumptions!$D$27)</f>
        <v>0.69444444444444442</v>
      </c>
      <c r="C35" s="70">
        <f>1-(C22/Assumptions!$D$27)</f>
        <v>0.36111111111111116</v>
      </c>
      <c r="D35" s="70">
        <f>1-(D22/Assumptions!$D$27)</f>
        <v>2.777777777777779E-2</v>
      </c>
      <c r="E35" s="70">
        <f>1-(E22/Assumptions!$D$27)</f>
        <v>0</v>
      </c>
      <c r="F35" s="70">
        <f>1-(F22/Assumptions!$D$27)</f>
        <v>0</v>
      </c>
      <c r="G35" s="70">
        <f>1-(G22/Assumptions!$D$27)</f>
        <v>0</v>
      </c>
      <c r="H35" s="70">
        <f>1-(H22/Assumptions!$D$27)</f>
        <v>0</v>
      </c>
      <c r="I35" s="70">
        <f>1-(I22/Assumptions!$D$27)</f>
        <v>0</v>
      </c>
      <c r="J35" s="68" t="str">
        <f t="shared" si="11"/>
        <v>Feb</v>
      </c>
      <c r="K35" s="70">
        <f>1-(K22/Assumptions!$D$27)</f>
        <v>0.69444444444444442</v>
      </c>
      <c r="L35" s="71">
        <f>1-(L22/Assumptions!$D$27)</f>
        <v>0.36111111111111116</v>
      </c>
      <c r="M35" s="71">
        <f>1-(M22/Assumptions!$D$27)</f>
        <v>2.777777777777779E-2</v>
      </c>
      <c r="N35" s="71">
        <f>1-(N22/Assumptions!$D$27)</f>
        <v>0</v>
      </c>
      <c r="O35" s="71">
        <f>1-(O22/Assumptions!$D$27)</f>
        <v>0</v>
      </c>
      <c r="P35" s="71">
        <f>1-(P22/Assumptions!$D$27)</f>
        <v>0</v>
      </c>
      <c r="Q35" s="71">
        <f>1-(Q22/Assumptions!$D$27)</f>
        <v>0</v>
      </c>
      <c r="R35" s="71">
        <f>1-(R22/Assumptions!$D$27)</f>
        <v>0</v>
      </c>
      <c r="S35" s="50" t="str">
        <f t="shared" si="12"/>
        <v>Feb</v>
      </c>
      <c r="T35" s="71">
        <f>1-(T22/Assumptions!$D$27)</f>
        <v>0.69444444444444442</v>
      </c>
      <c r="U35" s="71">
        <f>1-(U22/Assumptions!$D$27)</f>
        <v>0.36111111111111116</v>
      </c>
      <c r="V35" s="71">
        <f>1-(V22/Assumptions!$D$27)</f>
        <v>2.777777777777779E-2</v>
      </c>
      <c r="W35" s="71">
        <f>1-(W22/Assumptions!$D$27)</f>
        <v>0</v>
      </c>
      <c r="X35" s="71">
        <f>1-(X22/Assumptions!$D$27)</f>
        <v>0</v>
      </c>
      <c r="Y35" s="71">
        <f>1-(Y22/Assumptions!$D$27)</f>
        <v>0</v>
      </c>
      <c r="Z35" s="71">
        <f>1-(Z22/Assumptions!$D$27)</f>
        <v>0</v>
      </c>
      <c r="AA35" s="71">
        <f>1-(AA22/Assumptions!$D$27)</f>
        <v>0</v>
      </c>
      <c r="AB35" s="50" t="str">
        <f t="shared" si="13"/>
        <v>Feb</v>
      </c>
      <c r="AC35" s="71">
        <f>1-(AC22/Assumptions!$D$27)</f>
        <v>0.69444444444444442</v>
      </c>
      <c r="AD35" s="71">
        <f>1-(AD22/Assumptions!$D$27)</f>
        <v>0.36111111111111116</v>
      </c>
      <c r="AE35" s="71">
        <f>1-(AE22/Assumptions!$D$27)</f>
        <v>2.777777777777779E-2</v>
      </c>
      <c r="AF35" s="71">
        <f>1-(AF22/Assumptions!$D$27)</f>
        <v>0</v>
      </c>
      <c r="AG35" s="71">
        <f>1-(AG22/Assumptions!$D$27)</f>
        <v>0</v>
      </c>
      <c r="AH35" s="71">
        <f>1-(AH22/Assumptions!$D$27)</f>
        <v>0</v>
      </c>
      <c r="AI35" s="71">
        <f>1-(AI22/Assumptions!$D$27)</f>
        <v>0</v>
      </c>
      <c r="AJ35" s="71">
        <f>1-(AJ22/Assumptions!$D$27)</f>
        <v>0</v>
      </c>
      <c r="AK35" s="50" t="str">
        <f t="shared" si="14"/>
        <v>Feb</v>
      </c>
      <c r="AL35" s="71">
        <f>1-(AL22/Assumptions!$D$27)</f>
        <v>0.69444444444444442</v>
      </c>
      <c r="AM35" s="71">
        <f>1-(AM22/Assumptions!$D$27)</f>
        <v>0.36111111111111116</v>
      </c>
      <c r="AN35" s="71">
        <f>1-(AN22/Assumptions!$D$27)</f>
        <v>2.777777777777779E-2</v>
      </c>
      <c r="AO35" s="71">
        <f>1-(AO22/Assumptions!$D$27)</f>
        <v>0</v>
      </c>
      <c r="AP35" s="71">
        <f>1-(AP22/Assumptions!$D$27)</f>
        <v>0</v>
      </c>
      <c r="AQ35" s="71">
        <f>1-(AQ22/Assumptions!$D$27)</f>
        <v>0</v>
      </c>
      <c r="AR35" s="71">
        <f>1-(AR22/Assumptions!$D$27)</f>
        <v>0</v>
      </c>
      <c r="AS35" s="71">
        <f>1-(AS22/Assumptions!$D$27)</f>
        <v>0</v>
      </c>
      <c r="AT35" s="50" t="str">
        <f t="shared" si="15"/>
        <v>Feb</v>
      </c>
      <c r="AU35" s="71">
        <f>1-(AU22/Assumptions!$D$27)</f>
        <v>0.69444444444444442</v>
      </c>
      <c r="AV35" s="71">
        <f>1-(AV22/Assumptions!$D$27)</f>
        <v>0.36111111111111116</v>
      </c>
      <c r="AW35" s="71">
        <f>1-(AW22/Assumptions!$D$27)</f>
        <v>2.777777777777779E-2</v>
      </c>
      <c r="AX35" s="71">
        <f>1-(AX22/Assumptions!$D$27)</f>
        <v>0</v>
      </c>
      <c r="AY35" s="71">
        <f>1-(AY22/Assumptions!$D$27)</f>
        <v>0</v>
      </c>
      <c r="AZ35" s="71">
        <f>1-(AZ22/Assumptions!$D$27)</f>
        <v>0</v>
      </c>
      <c r="BA35" s="71">
        <f>1-(BA22/Assumptions!$D$27)</f>
        <v>0</v>
      </c>
      <c r="BB35" s="71">
        <f>1-(BB22/Assumptions!$D$27)</f>
        <v>0</v>
      </c>
      <c r="BC35" s="50" t="str">
        <f t="shared" si="16"/>
        <v>Feb</v>
      </c>
      <c r="BD35" s="71">
        <f>1-(BD22/Assumptions!$D$27)</f>
        <v>0.69444444444444442</v>
      </c>
      <c r="BE35" s="71">
        <f>1-(BE22/Assumptions!$D$27)</f>
        <v>0.36111111111111116</v>
      </c>
      <c r="BF35" s="71">
        <f>1-(BF22/Assumptions!$D$27)</f>
        <v>2.777777777777779E-2</v>
      </c>
      <c r="BG35" s="71">
        <f>1-(BG22/Assumptions!$D$27)</f>
        <v>0</v>
      </c>
      <c r="BH35" s="71">
        <f>1-(BH22/Assumptions!$D$27)</f>
        <v>0</v>
      </c>
      <c r="BI35" s="71">
        <f>1-(BI22/Assumptions!$D$27)</f>
        <v>0</v>
      </c>
      <c r="BJ35" s="71">
        <f>1-(BJ22/Assumptions!$D$27)</f>
        <v>0</v>
      </c>
      <c r="BK35" s="71">
        <f>1-(BK22/Assumptions!$D$27)</f>
        <v>0</v>
      </c>
      <c r="BL35" s="50" t="str">
        <f t="shared" si="17"/>
        <v>Feb</v>
      </c>
      <c r="BM35" s="71">
        <f>1-(BM22/Assumptions!$D$27)</f>
        <v>0.69444444444444442</v>
      </c>
      <c r="BN35" s="71">
        <f>1-(BN22/Assumptions!$D$27)</f>
        <v>0.36111111111111116</v>
      </c>
      <c r="BO35" s="71">
        <f>1-(BO22/Assumptions!$D$27)</f>
        <v>2.777777777777779E-2</v>
      </c>
      <c r="BP35" s="71">
        <f>1-(BP22/Assumptions!$D$27)</f>
        <v>0</v>
      </c>
      <c r="BQ35" s="71">
        <f>1-(BQ22/Assumptions!$D$27)</f>
        <v>0</v>
      </c>
      <c r="BR35" s="71">
        <f>1-(BR22/Assumptions!$D$27)</f>
        <v>0</v>
      </c>
      <c r="BS35" s="71">
        <f>1-(BS22/Assumptions!$D$27)</f>
        <v>0</v>
      </c>
      <c r="BT35" s="71">
        <f>1-(BT22/Assumptions!$D$27)</f>
        <v>0</v>
      </c>
      <c r="BU35" s="50" t="str">
        <f t="shared" si="18"/>
        <v>Feb</v>
      </c>
      <c r="BV35" s="71">
        <f>1-(BV22/Assumptions!$D$27)</f>
        <v>0.69444444444444442</v>
      </c>
      <c r="BW35" s="71">
        <f>1-(BW22/Assumptions!$D$27)</f>
        <v>0.36111111111111116</v>
      </c>
      <c r="BX35" s="71">
        <f>1-(BX22/Assumptions!$D$27)</f>
        <v>2.777777777777779E-2</v>
      </c>
      <c r="BY35" s="71">
        <f>1-(BY22/Assumptions!$D$27)</f>
        <v>0</v>
      </c>
      <c r="BZ35" s="71">
        <f>1-(BZ22/Assumptions!$D$27)</f>
        <v>0</v>
      </c>
      <c r="CA35" s="71">
        <f>1-(CA22/Assumptions!$D$27)</f>
        <v>0</v>
      </c>
      <c r="CB35" s="71">
        <f>1-(CB22/Assumptions!$D$27)</f>
        <v>0</v>
      </c>
      <c r="CC35" s="71">
        <f>1-(CC22/Assumptions!$D$27)</f>
        <v>0</v>
      </c>
      <c r="CD35" s="50" t="str">
        <f t="shared" si="19"/>
        <v>Feb</v>
      </c>
      <c r="CE35" s="71">
        <f>1-(CE22/Assumptions!$D$27)</f>
        <v>0.69444444444444442</v>
      </c>
      <c r="CF35" s="71">
        <f>1-(CF22/Assumptions!$D$27)</f>
        <v>0.36111111111111116</v>
      </c>
      <c r="CG35" s="71">
        <f>1-(CG22/Assumptions!$D$27)</f>
        <v>2.777777777777779E-2</v>
      </c>
      <c r="CH35" s="71">
        <f>1-(CH22/Assumptions!$D$27)</f>
        <v>0</v>
      </c>
      <c r="CI35" s="71">
        <f>1-(CI22/Assumptions!$D$27)</f>
        <v>0</v>
      </c>
      <c r="CJ35" s="71">
        <f>1-(CJ22/Assumptions!$D$27)</f>
        <v>0</v>
      </c>
      <c r="CK35" s="71">
        <f>1-(CK22/Assumptions!$D$27)</f>
        <v>0</v>
      </c>
      <c r="CL35" s="71">
        <f>1-(CL22/Assumptions!$D$27)</f>
        <v>0</v>
      </c>
    </row>
    <row r="36" spans="1:90" ht="13.7" customHeight="1">
      <c r="A36" s="50" t="str">
        <f t="shared" si="10"/>
        <v>Mar</v>
      </c>
      <c r="B36" s="70">
        <f>1-(B23/Assumptions!$D$27)</f>
        <v>0.72222222222222221</v>
      </c>
      <c r="C36" s="70">
        <f>1-(C23/Assumptions!$D$27)</f>
        <v>0.38888888888888884</v>
      </c>
      <c r="D36" s="70">
        <f>1-(D23/Assumptions!$D$27)</f>
        <v>5.555555555555558E-2</v>
      </c>
      <c r="E36" s="70">
        <f>1-(E23/Assumptions!$D$27)</f>
        <v>0</v>
      </c>
      <c r="F36" s="70">
        <f>1-(F23/Assumptions!$D$27)</f>
        <v>0</v>
      </c>
      <c r="G36" s="70">
        <f>1-(G23/Assumptions!$D$27)</f>
        <v>0</v>
      </c>
      <c r="H36" s="70">
        <f>1-(H23/Assumptions!$D$27)</f>
        <v>0</v>
      </c>
      <c r="I36" s="70">
        <f>1-(I23/Assumptions!$D$27)</f>
        <v>0</v>
      </c>
      <c r="J36" s="68" t="str">
        <f t="shared" si="11"/>
        <v>Mar</v>
      </c>
      <c r="K36" s="70">
        <f>1-(K23/Assumptions!$D$27)</f>
        <v>0.72222222222222221</v>
      </c>
      <c r="L36" s="71">
        <f>1-(L23/Assumptions!$D$27)</f>
        <v>0.38888888888888884</v>
      </c>
      <c r="M36" s="71">
        <f>1-(M23/Assumptions!$D$27)</f>
        <v>5.555555555555558E-2</v>
      </c>
      <c r="N36" s="71">
        <f>1-(N23/Assumptions!$D$27)</f>
        <v>0</v>
      </c>
      <c r="O36" s="71">
        <f>1-(O23/Assumptions!$D$27)</f>
        <v>0</v>
      </c>
      <c r="P36" s="71">
        <f>1-(P23/Assumptions!$D$27)</f>
        <v>0</v>
      </c>
      <c r="Q36" s="71">
        <f>1-(Q23/Assumptions!$D$27)</f>
        <v>0</v>
      </c>
      <c r="R36" s="71">
        <f>1-(R23/Assumptions!$D$27)</f>
        <v>0</v>
      </c>
      <c r="S36" s="50" t="str">
        <f t="shared" si="12"/>
        <v>Mar</v>
      </c>
      <c r="T36" s="71">
        <f>1-(T23/Assumptions!$D$27)</f>
        <v>0.72222222222222221</v>
      </c>
      <c r="U36" s="71">
        <f>1-(U23/Assumptions!$D$27)</f>
        <v>0.38888888888888884</v>
      </c>
      <c r="V36" s="71">
        <f>1-(V23/Assumptions!$D$27)</f>
        <v>5.555555555555558E-2</v>
      </c>
      <c r="W36" s="71">
        <f>1-(W23/Assumptions!$D$27)</f>
        <v>0</v>
      </c>
      <c r="X36" s="71">
        <f>1-(X23/Assumptions!$D$27)</f>
        <v>0</v>
      </c>
      <c r="Y36" s="71">
        <f>1-(Y23/Assumptions!$D$27)</f>
        <v>0</v>
      </c>
      <c r="Z36" s="71">
        <f>1-(Z23/Assumptions!$D$27)</f>
        <v>0</v>
      </c>
      <c r="AA36" s="71">
        <f>1-(AA23/Assumptions!$D$27)</f>
        <v>0</v>
      </c>
      <c r="AB36" s="50" t="str">
        <f t="shared" si="13"/>
        <v>Mar</v>
      </c>
      <c r="AC36" s="71">
        <f>1-(AC23/Assumptions!$D$27)</f>
        <v>0.72222222222222221</v>
      </c>
      <c r="AD36" s="71">
        <f>1-(AD23/Assumptions!$D$27)</f>
        <v>0.38888888888888884</v>
      </c>
      <c r="AE36" s="71">
        <f>1-(AE23/Assumptions!$D$27)</f>
        <v>5.555555555555558E-2</v>
      </c>
      <c r="AF36" s="71">
        <f>1-(AF23/Assumptions!$D$27)</f>
        <v>0</v>
      </c>
      <c r="AG36" s="71">
        <f>1-(AG23/Assumptions!$D$27)</f>
        <v>0</v>
      </c>
      <c r="AH36" s="71">
        <f>1-(AH23/Assumptions!$D$27)</f>
        <v>0</v>
      </c>
      <c r="AI36" s="71">
        <f>1-(AI23/Assumptions!$D$27)</f>
        <v>0</v>
      </c>
      <c r="AJ36" s="71">
        <f>1-(AJ23/Assumptions!$D$27)</f>
        <v>0</v>
      </c>
      <c r="AK36" s="50" t="str">
        <f t="shared" si="14"/>
        <v>Mar</v>
      </c>
      <c r="AL36" s="71">
        <f>1-(AL23/Assumptions!$D$27)</f>
        <v>0.72222222222222221</v>
      </c>
      <c r="AM36" s="71">
        <f>1-(AM23/Assumptions!$D$27)</f>
        <v>0.38888888888888884</v>
      </c>
      <c r="AN36" s="71">
        <f>1-(AN23/Assumptions!$D$27)</f>
        <v>5.555555555555558E-2</v>
      </c>
      <c r="AO36" s="71">
        <f>1-(AO23/Assumptions!$D$27)</f>
        <v>0</v>
      </c>
      <c r="AP36" s="71">
        <f>1-(AP23/Assumptions!$D$27)</f>
        <v>0</v>
      </c>
      <c r="AQ36" s="71">
        <f>1-(AQ23/Assumptions!$D$27)</f>
        <v>0</v>
      </c>
      <c r="AR36" s="71">
        <f>1-(AR23/Assumptions!$D$27)</f>
        <v>0</v>
      </c>
      <c r="AS36" s="71">
        <f>1-(AS23/Assumptions!$D$27)</f>
        <v>0</v>
      </c>
      <c r="AT36" s="50" t="str">
        <f t="shared" si="15"/>
        <v>Mar</v>
      </c>
      <c r="AU36" s="71">
        <f>1-(AU23/Assumptions!$D$27)</f>
        <v>0.72222222222222221</v>
      </c>
      <c r="AV36" s="71">
        <f>1-(AV23/Assumptions!$D$27)</f>
        <v>0.38888888888888884</v>
      </c>
      <c r="AW36" s="71">
        <f>1-(AW23/Assumptions!$D$27)</f>
        <v>5.555555555555558E-2</v>
      </c>
      <c r="AX36" s="71">
        <f>1-(AX23/Assumptions!$D$27)</f>
        <v>0</v>
      </c>
      <c r="AY36" s="71">
        <f>1-(AY23/Assumptions!$D$27)</f>
        <v>0</v>
      </c>
      <c r="AZ36" s="71">
        <f>1-(AZ23/Assumptions!$D$27)</f>
        <v>0</v>
      </c>
      <c r="BA36" s="71">
        <f>1-(BA23/Assumptions!$D$27)</f>
        <v>0</v>
      </c>
      <c r="BB36" s="71">
        <f>1-(BB23/Assumptions!$D$27)</f>
        <v>0</v>
      </c>
      <c r="BC36" s="50" t="str">
        <f t="shared" si="16"/>
        <v>Mar</v>
      </c>
      <c r="BD36" s="71">
        <f>1-(BD23/Assumptions!$D$27)</f>
        <v>0.72222222222222221</v>
      </c>
      <c r="BE36" s="71">
        <f>1-(BE23/Assumptions!$D$27)</f>
        <v>0.38888888888888884</v>
      </c>
      <c r="BF36" s="71">
        <f>1-(BF23/Assumptions!$D$27)</f>
        <v>5.555555555555558E-2</v>
      </c>
      <c r="BG36" s="71">
        <f>1-(BG23/Assumptions!$D$27)</f>
        <v>0</v>
      </c>
      <c r="BH36" s="71">
        <f>1-(BH23/Assumptions!$D$27)</f>
        <v>0</v>
      </c>
      <c r="BI36" s="71">
        <f>1-(BI23/Assumptions!$D$27)</f>
        <v>0</v>
      </c>
      <c r="BJ36" s="71">
        <f>1-(BJ23/Assumptions!$D$27)</f>
        <v>0</v>
      </c>
      <c r="BK36" s="71">
        <f>1-(BK23/Assumptions!$D$27)</f>
        <v>0</v>
      </c>
      <c r="BL36" s="50" t="str">
        <f t="shared" si="17"/>
        <v>Mar</v>
      </c>
      <c r="BM36" s="71">
        <f>1-(BM23/Assumptions!$D$27)</f>
        <v>0.72222222222222221</v>
      </c>
      <c r="BN36" s="71">
        <f>1-(BN23/Assumptions!$D$27)</f>
        <v>0.38888888888888884</v>
      </c>
      <c r="BO36" s="71">
        <f>1-(BO23/Assumptions!$D$27)</f>
        <v>5.555555555555558E-2</v>
      </c>
      <c r="BP36" s="71">
        <f>1-(BP23/Assumptions!$D$27)</f>
        <v>0</v>
      </c>
      <c r="BQ36" s="71">
        <f>1-(BQ23/Assumptions!$D$27)</f>
        <v>0</v>
      </c>
      <c r="BR36" s="71">
        <f>1-(BR23/Assumptions!$D$27)</f>
        <v>0</v>
      </c>
      <c r="BS36" s="71">
        <f>1-(BS23/Assumptions!$D$27)</f>
        <v>0</v>
      </c>
      <c r="BT36" s="71">
        <f>1-(BT23/Assumptions!$D$27)</f>
        <v>0</v>
      </c>
      <c r="BU36" s="50" t="str">
        <f t="shared" si="18"/>
        <v>Mar</v>
      </c>
      <c r="BV36" s="71">
        <f>1-(BV23/Assumptions!$D$27)</f>
        <v>0.72222222222222221</v>
      </c>
      <c r="BW36" s="71">
        <f>1-(BW23/Assumptions!$D$27)</f>
        <v>0.38888888888888884</v>
      </c>
      <c r="BX36" s="71">
        <f>1-(BX23/Assumptions!$D$27)</f>
        <v>5.555555555555558E-2</v>
      </c>
      <c r="BY36" s="71">
        <f>1-(BY23/Assumptions!$D$27)</f>
        <v>0</v>
      </c>
      <c r="BZ36" s="71">
        <f>1-(BZ23/Assumptions!$D$27)</f>
        <v>0</v>
      </c>
      <c r="CA36" s="71">
        <f>1-(CA23/Assumptions!$D$27)</f>
        <v>0</v>
      </c>
      <c r="CB36" s="71">
        <f>1-(CB23/Assumptions!$D$27)</f>
        <v>0</v>
      </c>
      <c r="CC36" s="71">
        <f>1-(CC23/Assumptions!$D$27)</f>
        <v>0</v>
      </c>
      <c r="CD36" s="50" t="str">
        <f t="shared" si="19"/>
        <v>Mar</v>
      </c>
      <c r="CE36" s="71">
        <f>1-(CE23/Assumptions!$D$27)</f>
        <v>0.72222222222222221</v>
      </c>
      <c r="CF36" s="71">
        <f>1-(CF23/Assumptions!$D$27)</f>
        <v>0.38888888888888884</v>
      </c>
      <c r="CG36" s="71">
        <f>1-(CG23/Assumptions!$D$27)</f>
        <v>5.555555555555558E-2</v>
      </c>
      <c r="CH36" s="71">
        <f>1-(CH23/Assumptions!$D$27)</f>
        <v>0</v>
      </c>
      <c r="CI36" s="71">
        <f>1-(CI23/Assumptions!$D$27)</f>
        <v>0</v>
      </c>
      <c r="CJ36" s="71">
        <f>1-(CJ23/Assumptions!$D$27)</f>
        <v>0</v>
      </c>
      <c r="CK36" s="71">
        <f>1-(CK23/Assumptions!$D$27)</f>
        <v>0</v>
      </c>
      <c r="CL36" s="71">
        <f>1-(CL23/Assumptions!$D$27)</f>
        <v>0</v>
      </c>
    </row>
    <row r="37" spans="1:90" ht="13.7" customHeight="1">
      <c r="A37" s="50" t="str">
        <f t="shared" si="10"/>
        <v>Apr</v>
      </c>
      <c r="B37" s="70">
        <f>1-(B24/Assumptions!$D$27)</f>
        <v>0.75</v>
      </c>
      <c r="C37" s="70">
        <f>1-(C24/Assumptions!$D$27)</f>
        <v>0.41666666666666663</v>
      </c>
      <c r="D37" s="70">
        <f>1-(D24/Assumptions!$D$27)</f>
        <v>8.333333333333337E-2</v>
      </c>
      <c r="E37" s="70">
        <f>1-(E24/Assumptions!$D$27)</f>
        <v>0</v>
      </c>
      <c r="F37" s="70">
        <f>1-(F24/Assumptions!$D$27)</f>
        <v>0</v>
      </c>
      <c r="G37" s="70">
        <f>1-(G24/Assumptions!$D$27)</f>
        <v>0</v>
      </c>
      <c r="H37" s="70">
        <f>1-(H24/Assumptions!$D$27)</f>
        <v>0</v>
      </c>
      <c r="I37" s="70">
        <f>1-(I24/Assumptions!$D$27)</f>
        <v>0</v>
      </c>
      <c r="J37" s="68" t="str">
        <f t="shared" si="11"/>
        <v>Apr</v>
      </c>
      <c r="K37" s="70">
        <f>1-(K24/Assumptions!$D$27)</f>
        <v>0.75</v>
      </c>
      <c r="L37" s="71">
        <f>1-(L24/Assumptions!$D$27)</f>
        <v>0.41666666666666663</v>
      </c>
      <c r="M37" s="71">
        <f>1-(M24/Assumptions!$D$27)</f>
        <v>8.333333333333337E-2</v>
      </c>
      <c r="N37" s="71">
        <f>1-(N24/Assumptions!$D$27)</f>
        <v>0</v>
      </c>
      <c r="O37" s="71">
        <f>1-(O24/Assumptions!$D$27)</f>
        <v>0</v>
      </c>
      <c r="P37" s="71">
        <f>1-(P24/Assumptions!$D$27)</f>
        <v>0</v>
      </c>
      <c r="Q37" s="71">
        <f>1-(Q24/Assumptions!$D$27)</f>
        <v>0</v>
      </c>
      <c r="R37" s="71">
        <f>1-(R24/Assumptions!$D$27)</f>
        <v>0</v>
      </c>
      <c r="S37" s="50" t="str">
        <f t="shared" si="12"/>
        <v>Apr</v>
      </c>
      <c r="T37" s="71">
        <f>1-(T24/Assumptions!$D$27)</f>
        <v>0.75</v>
      </c>
      <c r="U37" s="71">
        <f>1-(U24/Assumptions!$D$27)</f>
        <v>0.41666666666666663</v>
      </c>
      <c r="V37" s="71">
        <f>1-(V24/Assumptions!$D$27)</f>
        <v>8.333333333333337E-2</v>
      </c>
      <c r="W37" s="71">
        <f>1-(W24/Assumptions!$D$27)</f>
        <v>0</v>
      </c>
      <c r="X37" s="71">
        <f>1-(X24/Assumptions!$D$27)</f>
        <v>0</v>
      </c>
      <c r="Y37" s="71">
        <f>1-(Y24/Assumptions!$D$27)</f>
        <v>0</v>
      </c>
      <c r="Z37" s="71">
        <f>1-(Z24/Assumptions!$D$27)</f>
        <v>0</v>
      </c>
      <c r="AA37" s="71">
        <f>1-(AA24/Assumptions!$D$27)</f>
        <v>0</v>
      </c>
      <c r="AB37" s="50" t="str">
        <f t="shared" si="13"/>
        <v>Apr</v>
      </c>
      <c r="AC37" s="71">
        <f>1-(AC24/Assumptions!$D$27)</f>
        <v>0.75</v>
      </c>
      <c r="AD37" s="71">
        <f>1-(AD24/Assumptions!$D$27)</f>
        <v>0.41666666666666663</v>
      </c>
      <c r="AE37" s="71">
        <f>1-(AE24/Assumptions!$D$27)</f>
        <v>8.333333333333337E-2</v>
      </c>
      <c r="AF37" s="71">
        <f>1-(AF24/Assumptions!$D$27)</f>
        <v>0</v>
      </c>
      <c r="AG37" s="71">
        <f>1-(AG24/Assumptions!$D$27)</f>
        <v>0</v>
      </c>
      <c r="AH37" s="71">
        <f>1-(AH24/Assumptions!$D$27)</f>
        <v>0</v>
      </c>
      <c r="AI37" s="71">
        <f>1-(AI24/Assumptions!$D$27)</f>
        <v>0</v>
      </c>
      <c r="AJ37" s="71">
        <f>1-(AJ24/Assumptions!$D$27)</f>
        <v>0</v>
      </c>
      <c r="AK37" s="50" t="str">
        <f t="shared" si="14"/>
        <v>Apr</v>
      </c>
      <c r="AL37" s="71">
        <f>1-(AL24/Assumptions!$D$27)</f>
        <v>0.75</v>
      </c>
      <c r="AM37" s="71">
        <f>1-(AM24/Assumptions!$D$27)</f>
        <v>0.41666666666666663</v>
      </c>
      <c r="AN37" s="71">
        <f>1-(AN24/Assumptions!$D$27)</f>
        <v>8.333333333333337E-2</v>
      </c>
      <c r="AO37" s="71">
        <f>1-(AO24/Assumptions!$D$27)</f>
        <v>0</v>
      </c>
      <c r="AP37" s="71">
        <f>1-(AP24/Assumptions!$D$27)</f>
        <v>0</v>
      </c>
      <c r="AQ37" s="71">
        <f>1-(AQ24/Assumptions!$D$27)</f>
        <v>0</v>
      </c>
      <c r="AR37" s="71">
        <f>1-(AR24/Assumptions!$D$27)</f>
        <v>0</v>
      </c>
      <c r="AS37" s="71">
        <f>1-(AS24/Assumptions!$D$27)</f>
        <v>0</v>
      </c>
      <c r="AT37" s="50" t="str">
        <f t="shared" si="15"/>
        <v>Apr</v>
      </c>
      <c r="AU37" s="71">
        <f>1-(AU24/Assumptions!$D$27)</f>
        <v>0.75</v>
      </c>
      <c r="AV37" s="71">
        <f>1-(AV24/Assumptions!$D$27)</f>
        <v>0.41666666666666663</v>
      </c>
      <c r="AW37" s="71">
        <f>1-(AW24/Assumptions!$D$27)</f>
        <v>8.333333333333337E-2</v>
      </c>
      <c r="AX37" s="71">
        <f>1-(AX24/Assumptions!$D$27)</f>
        <v>0</v>
      </c>
      <c r="AY37" s="71">
        <f>1-(AY24/Assumptions!$D$27)</f>
        <v>0</v>
      </c>
      <c r="AZ37" s="71">
        <f>1-(AZ24/Assumptions!$D$27)</f>
        <v>0</v>
      </c>
      <c r="BA37" s="71">
        <f>1-(BA24/Assumptions!$D$27)</f>
        <v>0</v>
      </c>
      <c r="BB37" s="71">
        <f>1-(BB24/Assumptions!$D$27)</f>
        <v>0</v>
      </c>
      <c r="BC37" s="50" t="str">
        <f t="shared" si="16"/>
        <v>Apr</v>
      </c>
      <c r="BD37" s="71">
        <f>1-(BD24/Assumptions!$D$27)</f>
        <v>0.75</v>
      </c>
      <c r="BE37" s="71">
        <f>1-(BE24/Assumptions!$D$27)</f>
        <v>0.41666666666666663</v>
      </c>
      <c r="BF37" s="71">
        <f>1-(BF24/Assumptions!$D$27)</f>
        <v>8.333333333333337E-2</v>
      </c>
      <c r="BG37" s="71">
        <f>1-(BG24/Assumptions!$D$27)</f>
        <v>0</v>
      </c>
      <c r="BH37" s="71">
        <f>1-(BH24/Assumptions!$D$27)</f>
        <v>0</v>
      </c>
      <c r="BI37" s="71">
        <f>1-(BI24/Assumptions!$D$27)</f>
        <v>0</v>
      </c>
      <c r="BJ37" s="71">
        <f>1-(BJ24/Assumptions!$D$27)</f>
        <v>0</v>
      </c>
      <c r="BK37" s="71">
        <f>1-(BK24/Assumptions!$D$27)</f>
        <v>0</v>
      </c>
      <c r="BL37" s="50" t="str">
        <f t="shared" si="17"/>
        <v>Apr</v>
      </c>
      <c r="BM37" s="71">
        <f>1-(BM24/Assumptions!$D$27)</f>
        <v>0.75</v>
      </c>
      <c r="BN37" s="71">
        <f>1-(BN24/Assumptions!$D$27)</f>
        <v>0.41666666666666663</v>
      </c>
      <c r="BO37" s="71">
        <f>1-(BO24/Assumptions!$D$27)</f>
        <v>8.333333333333337E-2</v>
      </c>
      <c r="BP37" s="71">
        <f>1-(BP24/Assumptions!$D$27)</f>
        <v>0</v>
      </c>
      <c r="BQ37" s="71">
        <f>1-(BQ24/Assumptions!$D$27)</f>
        <v>0</v>
      </c>
      <c r="BR37" s="71">
        <f>1-(BR24/Assumptions!$D$27)</f>
        <v>0</v>
      </c>
      <c r="BS37" s="71">
        <f>1-(BS24/Assumptions!$D$27)</f>
        <v>0</v>
      </c>
      <c r="BT37" s="71">
        <f>1-(BT24/Assumptions!$D$27)</f>
        <v>0</v>
      </c>
      <c r="BU37" s="50" t="str">
        <f t="shared" si="18"/>
        <v>Apr</v>
      </c>
      <c r="BV37" s="71">
        <f>1-(BV24/Assumptions!$D$27)</f>
        <v>0.75</v>
      </c>
      <c r="BW37" s="71">
        <f>1-(BW24/Assumptions!$D$27)</f>
        <v>0.41666666666666663</v>
      </c>
      <c r="BX37" s="71">
        <f>1-(BX24/Assumptions!$D$27)</f>
        <v>8.333333333333337E-2</v>
      </c>
      <c r="BY37" s="71">
        <f>1-(BY24/Assumptions!$D$27)</f>
        <v>0</v>
      </c>
      <c r="BZ37" s="71">
        <f>1-(BZ24/Assumptions!$D$27)</f>
        <v>0</v>
      </c>
      <c r="CA37" s="71">
        <f>1-(CA24/Assumptions!$D$27)</f>
        <v>0</v>
      </c>
      <c r="CB37" s="71">
        <f>1-(CB24/Assumptions!$D$27)</f>
        <v>0</v>
      </c>
      <c r="CC37" s="71">
        <f>1-(CC24/Assumptions!$D$27)</f>
        <v>0</v>
      </c>
      <c r="CD37" s="50" t="str">
        <f t="shared" si="19"/>
        <v>Apr</v>
      </c>
      <c r="CE37" s="71">
        <f>1-(CE24/Assumptions!$D$27)</f>
        <v>0.75</v>
      </c>
      <c r="CF37" s="71">
        <f>1-(CF24/Assumptions!$D$27)</f>
        <v>0.41666666666666663</v>
      </c>
      <c r="CG37" s="71">
        <f>1-(CG24/Assumptions!$D$27)</f>
        <v>8.333333333333337E-2</v>
      </c>
      <c r="CH37" s="71">
        <f>1-(CH24/Assumptions!$D$27)</f>
        <v>0</v>
      </c>
      <c r="CI37" s="71">
        <f>1-(CI24/Assumptions!$D$27)</f>
        <v>0</v>
      </c>
      <c r="CJ37" s="71">
        <f>1-(CJ24/Assumptions!$D$27)</f>
        <v>0</v>
      </c>
      <c r="CK37" s="71">
        <f>1-(CK24/Assumptions!$D$27)</f>
        <v>0</v>
      </c>
      <c r="CL37" s="71">
        <f>1-(CL24/Assumptions!$D$27)</f>
        <v>0</v>
      </c>
    </row>
    <row r="38" spans="1:90" ht="13.7" customHeight="1">
      <c r="A38" s="50" t="str">
        <f t="shared" si="10"/>
        <v>May</v>
      </c>
      <c r="B38" s="70">
        <f>1-(B25/Assumptions!$D$27)</f>
        <v>0.77777777777777779</v>
      </c>
      <c r="C38" s="70">
        <f>1-(C25/Assumptions!$D$27)</f>
        <v>0.44444444444444442</v>
      </c>
      <c r="D38" s="70">
        <f>1-(D25/Assumptions!$D$27)</f>
        <v>0.11111111111111116</v>
      </c>
      <c r="E38" s="70">
        <f>1-(E25/Assumptions!$D$27)</f>
        <v>0</v>
      </c>
      <c r="F38" s="70">
        <f>1-(F25/Assumptions!$D$27)</f>
        <v>0</v>
      </c>
      <c r="G38" s="70">
        <f>1-(G25/Assumptions!$D$27)</f>
        <v>0</v>
      </c>
      <c r="H38" s="70">
        <f>1-(H25/Assumptions!$D$27)</f>
        <v>0</v>
      </c>
      <c r="I38" s="70">
        <f>1-(I25/Assumptions!$D$27)</f>
        <v>0</v>
      </c>
      <c r="J38" s="68" t="str">
        <f t="shared" si="11"/>
        <v>May</v>
      </c>
      <c r="K38" s="70">
        <f>1-(K25/Assumptions!$D$27)</f>
        <v>0.77777777777777779</v>
      </c>
      <c r="L38" s="71">
        <f>1-(L25/Assumptions!$D$27)</f>
        <v>0.44444444444444442</v>
      </c>
      <c r="M38" s="71">
        <f>1-(M25/Assumptions!$D$27)</f>
        <v>0.11111111111111116</v>
      </c>
      <c r="N38" s="71">
        <f>1-(N25/Assumptions!$D$27)</f>
        <v>0</v>
      </c>
      <c r="O38" s="71">
        <f>1-(O25/Assumptions!$D$27)</f>
        <v>0</v>
      </c>
      <c r="P38" s="71">
        <f>1-(P25/Assumptions!$D$27)</f>
        <v>0</v>
      </c>
      <c r="Q38" s="71">
        <f>1-(Q25/Assumptions!$D$27)</f>
        <v>0</v>
      </c>
      <c r="R38" s="71">
        <f>1-(R25/Assumptions!$D$27)</f>
        <v>0</v>
      </c>
      <c r="S38" s="50" t="str">
        <f t="shared" si="12"/>
        <v>May</v>
      </c>
      <c r="T38" s="71">
        <f>1-(T25/Assumptions!$D$27)</f>
        <v>0.77777777777777779</v>
      </c>
      <c r="U38" s="71">
        <f>1-(U25/Assumptions!$D$27)</f>
        <v>0.44444444444444442</v>
      </c>
      <c r="V38" s="71">
        <f>1-(V25/Assumptions!$D$27)</f>
        <v>0.11111111111111116</v>
      </c>
      <c r="W38" s="71">
        <f>1-(W25/Assumptions!$D$27)</f>
        <v>0</v>
      </c>
      <c r="X38" s="71">
        <f>1-(X25/Assumptions!$D$27)</f>
        <v>0</v>
      </c>
      <c r="Y38" s="71">
        <f>1-(Y25/Assumptions!$D$27)</f>
        <v>0</v>
      </c>
      <c r="Z38" s="71">
        <f>1-(Z25/Assumptions!$D$27)</f>
        <v>0</v>
      </c>
      <c r="AA38" s="71">
        <f>1-(AA25/Assumptions!$D$27)</f>
        <v>0</v>
      </c>
      <c r="AB38" s="50" t="str">
        <f t="shared" si="13"/>
        <v>May</v>
      </c>
      <c r="AC38" s="71">
        <f>1-(AC25/Assumptions!$D$27)</f>
        <v>0.77777777777777779</v>
      </c>
      <c r="AD38" s="71">
        <f>1-(AD25/Assumptions!$D$27)</f>
        <v>0.44444444444444442</v>
      </c>
      <c r="AE38" s="71">
        <f>1-(AE25/Assumptions!$D$27)</f>
        <v>0.11111111111111116</v>
      </c>
      <c r="AF38" s="71">
        <f>1-(AF25/Assumptions!$D$27)</f>
        <v>0</v>
      </c>
      <c r="AG38" s="71">
        <f>1-(AG25/Assumptions!$D$27)</f>
        <v>0</v>
      </c>
      <c r="AH38" s="71">
        <f>1-(AH25/Assumptions!$D$27)</f>
        <v>0</v>
      </c>
      <c r="AI38" s="71">
        <f>1-(AI25/Assumptions!$D$27)</f>
        <v>0</v>
      </c>
      <c r="AJ38" s="71">
        <f>1-(AJ25/Assumptions!$D$27)</f>
        <v>0</v>
      </c>
      <c r="AK38" s="50" t="str">
        <f t="shared" si="14"/>
        <v>May</v>
      </c>
      <c r="AL38" s="71">
        <f>1-(AL25/Assumptions!$D$27)</f>
        <v>0.77777777777777779</v>
      </c>
      <c r="AM38" s="71">
        <f>1-(AM25/Assumptions!$D$27)</f>
        <v>0.44444444444444442</v>
      </c>
      <c r="AN38" s="71">
        <f>1-(AN25/Assumptions!$D$27)</f>
        <v>0.11111111111111116</v>
      </c>
      <c r="AO38" s="71">
        <f>1-(AO25/Assumptions!$D$27)</f>
        <v>0</v>
      </c>
      <c r="AP38" s="71">
        <f>1-(AP25/Assumptions!$D$27)</f>
        <v>0</v>
      </c>
      <c r="AQ38" s="71">
        <f>1-(AQ25/Assumptions!$D$27)</f>
        <v>0</v>
      </c>
      <c r="AR38" s="71">
        <f>1-(AR25/Assumptions!$D$27)</f>
        <v>0</v>
      </c>
      <c r="AS38" s="71">
        <f>1-(AS25/Assumptions!$D$27)</f>
        <v>0</v>
      </c>
      <c r="AT38" s="50" t="str">
        <f t="shared" si="15"/>
        <v>May</v>
      </c>
      <c r="AU38" s="71">
        <f>1-(AU25/Assumptions!$D$27)</f>
        <v>0.77777777777777779</v>
      </c>
      <c r="AV38" s="71">
        <f>1-(AV25/Assumptions!$D$27)</f>
        <v>0.44444444444444442</v>
      </c>
      <c r="AW38" s="71">
        <f>1-(AW25/Assumptions!$D$27)</f>
        <v>0.11111111111111116</v>
      </c>
      <c r="AX38" s="71">
        <f>1-(AX25/Assumptions!$D$27)</f>
        <v>0</v>
      </c>
      <c r="AY38" s="71">
        <f>1-(AY25/Assumptions!$D$27)</f>
        <v>0</v>
      </c>
      <c r="AZ38" s="71">
        <f>1-(AZ25/Assumptions!$D$27)</f>
        <v>0</v>
      </c>
      <c r="BA38" s="71">
        <f>1-(BA25/Assumptions!$D$27)</f>
        <v>0</v>
      </c>
      <c r="BB38" s="71">
        <f>1-(BB25/Assumptions!$D$27)</f>
        <v>0</v>
      </c>
      <c r="BC38" s="50" t="str">
        <f t="shared" si="16"/>
        <v>May</v>
      </c>
      <c r="BD38" s="71">
        <f>1-(BD25/Assumptions!$D$27)</f>
        <v>0.77777777777777779</v>
      </c>
      <c r="BE38" s="71">
        <f>1-(BE25/Assumptions!$D$27)</f>
        <v>0.44444444444444442</v>
      </c>
      <c r="BF38" s="71">
        <f>1-(BF25/Assumptions!$D$27)</f>
        <v>0.11111111111111116</v>
      </c>
      <c r="BG38" s="71">
        <f>1-(BG25/Assumptions!$D$27)</f>
        <v>0</v>
      </c>
      <c r="BH38" s="71">
        <f>1-(BH25/Assumptions!$D$27)</f>
        <v>0</v>
      </c>
      <c r="BI38" s="71">
        <f>1-(BI25/Assumptions!$D$27)</f>
        <v>0</v>
      </c>
      <c r="BJ38" s="71">
        <f>1-(BJ25/Assumptions!$D$27)</f>
        <v>0</v>
      </c>
      <c r="BK38" s="71">
        <f>1-(BK25/Assumptions!$D$27)</f>
        <v>0</v>
      </c>
      <c r="BL38" s="50" t="str">
        <f t="shared" si="17"/>
        <v>May</v>
      </c>
      <c r="BM38" s="71">
        <f>1-(BM25/Assumptions!$D$27)</f>
        <v>0.77777777777777779</v>
      </c>
      <c r="BN38" s="71">
        <f>1-(BN25/Assumptions!$D$27)</f>
        <v>0.44444444444444442</v>
      </c>
      <c r="BO38" s="71">
        <f>1-(BO25/Assumptions!$D$27)</f>
        <v>0.11111111111111116</v>
      </c>
      <c r="BP38" s="71">
        <f>1-(BP25/Assumptions!$D$27)</f>
        <v>0</v>
      </c>
      <c r="BQ38" s="71">
        <f>1-(BQ25/Assumptions!$D$27)</f>
        <v>0</v>
      </c>
      <c r="BR38" s="71">
        <f>1-(BR25/Assumptions!$D$27)</f>
        <v>0</v>
      </c>
      <c r="BS38" s="71">
        <f>1-(BS25/Assumptions!$D$27)</f>
        <v>0</v>
      </c>
      <c r="BT38" s="71">
        <f>1-(BT25/Assumptions!$D$27)</f>
        <v>0</v>
      </c>
      <c r="BU38" s="50" t="str">
        <f t="shared" si="18"/>
        <v>May</v>
      </c>
      <c r="BV38" s="71">
        <f>1-(BV25/Assumptions!$D$27)</f>
        <v>0.77777777777777779</v>
      </c>
      <c r="BW38" s="71">
        <f>1-(BW25/Assumptions!$D$27)</f>
        <v>0.44444444444444442</v>
      </c>
      <c r="BX38" s="71">
        <f>1-(BX25/Assumptions!$D$27)</f>
        <v>0.11111111111111116</v>
      </c>
      <c r="BY38" s="71">
        <f>1-(BY25/Assumptions!$D$27)</f>
        <v>0</v>
      </c>
      <c r="BZ38" s="71">
        <f>1-(BZ25/Assumptions!$D$27)</f>
        <v>0</v>
      </c>
      <c r="CA38" s="71">
        <f>1-(CA25/Assumptions!$D$27)</f>
        <v>0</v>
      </c>
      <c r="CB38" s="71">
        <f>1-(CB25/Assumptions!$D$27)</f>
        <v>0</v>
      </c>
      <c r="CC38" s="71">
        <f>1-(CC25/Assumptions!$D$27)</f>
        <v>0</v>
      </c>
      <c r="CD38" s="50" t="str">
        <f t="shared" si="19"/>
        <v>May</v>
      </c>
      <c r="CE38" s="71">
        <f>1-(CE25/Assumptions!$D$27)</f>
        <v>0.77777777777777779</v>
      </c>
      <c r="CF38" s="71">
        <f>1-(CF25/Assumptions!$D$27)</f>
        <v>0.44444444444444442</v>
      </c>
      <c r="CG38" s="71">
        <f>1-(CG25/Assumptions!$D$27)</f>
        <v>0.11111111111111116</v>
      </c>
      <c r="CH38" s="71">
        <f>1-(CH25/Assumptions!$D$27)</f>
        <v>0</v>
      </c>
      <c r="CI38" s="71">
        <f>1-(CI25/Assumptions!$D$27)</f>
        <v>0</v>
      </c>
      <c r="CJ38" s="71">
        <f>1-(CJ25/Assumptions!$D$27)</f>
        <v>0</v>
      </c>
      <c r="CK38" s="71">
        <f>1-(CK25/Assumptions!$D$27)</f>
        <v>0</v>
      </c>
      <c r="CL38" s="71">
        <f>1-(CL25/Assumptions!$D$27)</f>
        <v>0</v>
      </c>
    </row>
    <row r="39" spans="1:90" ht="13.7" customHeight="1">
      <c r="A39" s="50" t="str">
        <f t="shared" si="10"/>
        <v>Jun</v>
      </c>
      <c r="B39" s="70">
        <f>1-(B26/Assumptions!$D$27)</f>
        <v>0.80555555555555558</v>
      </c>
      <c r="C39" s="70">
        <f>1-(C26/Assumptions!$D$27)</f>
        <v>0.47222222222222221</v>
      </c>
      <c r="D39" s="70">
        <f>1-(D26/Assumptions!$D$27)</f>
        <v>0.13888888888888884</v>
      </c>
      <c r="E39" s="70">
        <f>1-(E26/Assumptions!$D$27)</f>
        <v>0</v>
      </c>
      <c r="F39" s="70">
        <f>1-(F26/Assumptions!$D$27)</f>
        <v>0</v>
      </c>
      <c r="G39" s="70">
        <f>1-(G26/Assumptions!$D$27)</f>
        <v>0</v>
      </c>
      <c r="H39" s="70">
        <f>1-(H26/Assumptions!$D$27)</f>
        <v>0</v>
      </c>
      <c r="I39" s="70">
        <f>1-(I26/Assumptions!$D$27)</f>
        <v>0</v>
      </c>
      <c r="J39" s="68" t="str">
        <f t="shared" si="11"/>
        <v>Jun</v>
      </c>
      <c r="K39" s="70">
        <f>1-(K26/Assumptions!$D$27)</f>
        <v>0.80555555555555558</v>
      </c>
      <c r="L39" s="71">
        <f>1-(L26/Assumptions!$D$27)</f>
        <v>0.47222222222222221</v>
      </c>
      <c r="M39" s="71">
        <f>1-(M26/Assumptions!$D$27)</f>
        <v>0.13888888888888884</v>
      </c>
      <c r="N39" s="71">
        <f>1-(N26/Assumptions!$D$27)</f>
        <v>0</v>
      </c>
      <c r="O39" s="71">
        <f>1-(O26/Assumptions!$D$27)</f>
        <v>0</v>
      </c>
      <c r="P39" s="71">
        <f>1-(P26/Assumptions!$D$27)</f>
        <v>0</v>
      </c>
      <c r="Q39" s="71">
        <f>1-(Q26/Assumptions!$D$27)</f>
        <v>0</v>
      </c>
      <c r="R39" s="71">
        <f>1-(R26/Assumptions!$D$27)</f>
        <v>0</v>
      </c>
      <c r="S39" s="50" t="str">
        <f t="shared" si="12"/>
        <v>Jun</v>
      </c>
      <c r="T39" s="71">
        <f>1-(T26/Assumptions!$D$27)</f>
        <v>0.80555555555555558</v>
      </c>
      <c r="U39" s="71">
        <f>1-(U26/Assumptions!$D$27)</f>
        <v>0.47222222222222221</v>
      </c>
      <c r="V39" s="71">
        <f>1-(V26/Assumptions!$D$27)</f>
        <v>0.13888888888888884</v>
      </c>
      <c r="W39" s="71">
        <f>1-(W26/Assumptions!$D$27)</f>
        <v>0</v>
      </c>
      <c r="X39" s="71">
        <f>1-(X26/Assumptions!$D$27)</f>
        <v>0</v>
      </c>
      <c r="Y39" s="71">
        <f>1-(Y26/Assumptions!$D$27)</f>
        <v>0</v>
      </c>
      <c r="Z39" s="71">
        <f>1-(Z26/Assumptions!$D$27)</f>
        <v>0</v>
      </c>
      <c r="AA39" s="71">
        <f>1-(AA26/Assumptions!$D$27)</f>
        <v>0</v>
      </c>
      <c r="AB39" s="50" t="str">
        <f t="shared" si="13"/>
        <v>Jun</v>
      </c>
      <c r="AC39" s="71">
        <f>1-(AC26/Assumptions!$D$27)</f>
        <v>0.80555555555555558</v>
      </c>
      <c r="AD39" s="71">
        <f>1-(AD26/Assumptions!$D$27)</f>
        <v>0.47222222222222221</v>
      </c>
      <c r="AE39" s="71">
        <f>1-(AE26/Assumptions!$D$27)</f>
        <v>0.13888888888888884</v>
      </c>
      <c r="AF39" s="71">
        <f>1-(AF26/Assumptions!$D$27)</f>
        <v>0</v>
      </c>
      <c r="AG39" s="71">
        <f>1-(AG26/Assumptions!$D$27)</f>
        <v>0</v>
      </c>
      <c r="AH39" s="71">
        <f>1-(AH26/Assumptions!$D$27)</f>
        <v>0</v>
      </c>
      <c r="AI39" s="71">
        <f>1-(AI26/Assumptions!$D$27)</f>
        <v>0</v>
      </c>
      <c r="AJ39" s="71">
        <f>1-(AJ26/Assumptions!$D$27)</f>
        <v>0</v>
      </c>
      <c r="AK39" s="50" t="str">
        <f t="shared" si="14"/>
        <v>Jun</v>
      </c>
      <c r="AL39" s="71">
        <f>1-(AL26/Assumptions!$D$27)</f>
        <v>0.80555555555555558</v>
      </c>
      <c r="AM39" s="71">
        <f>1-(AM26/Assumptions!$D$27)</f>
        <v>0.47222222222222221</v>
      </c>
      <c r="AN39" s="71">
        <f>1-(AN26/Assumptions!$D$27)</f>
        <v>0.13888888888888884</v>
      </c>
      <c r="AO39" s="71">
        <f>1-(AO26/Assumptions!$D$27)</f>
        <v>0</v>
      </c>
      <c r="AP39" s="71">
        <f>1-(AP26/Assumptions!$D$27)</f>
        <v>0</v>
      </c>
      <c r="AQ39" s="71">
        <f>1-(AQ26/Assumptions!$D$27)</f>
        <v>0</v>
      </c>
      <c r="AR39" s="71">
        <f>1-(AR26/Assumptions!$D$27)</f>
        <v>0</v>
      </c>
      <c r="AS39" s="71">
        <f>1-(AS26/Assumptions!$D$27)</f>
        <v>0</v>
      </c>
      <c r="AT39" s="50" t="str">
        <f t="shared" si="15"/>
        <v>Jun</v>
      </c>
      <c r="AU39" s="71">
        <f>1-(AU26/Assumptions!$D$27)</f>
        <v>0.80555555555555558</v>
      </c>
      <c r="AV39" s="71">
        <f>1-(AV26/Assumptions!$D$27)</f>
        <v>0.47222222222222221</v>
      </c>
      <c r="AW39" s="71">
        <f>1-(AW26/Assumptions!$D$27)</f>
        <v>0.13888888888888884</v>
      </c>
      <c r="AX39" s="71">
        <f>1-(AX26/Assumptions!$D$27)</f>
        <v>0</v>
      </c>
      <c r="AY39" s="71">
        <f>1-(AY26/Assumptions!$D$27)</f>
        <v>0</v>
      </c>
      <c r="AZ39" s="71">
        <f>1-(AZ26/Assumptions!$D$27)</f>
        <v>0</v>
      </c>
      <c r="BA39" s="71">
        <f>1-(BA26/Assumptions!$D$27)</f>
        <v>0</v>
      </c>
      <c r="BB39" s="71">
        <f>1-(BB26/Assumptions!$D$27)</f>
        <v>0</v>
      </c>
      <c r="BC39" s="50" t="str">
        <f t="shared" si="16"/>
        <v>Jun</v>
      </c>
      <c r="BD39" s="71">
        <f>1-(BD26/Assumptions!$D$27)</f>
        <v>0.80555555555555558</v>
      </c>
      <c r="BE39" s="71">
        <f>1-(BE26/Assumptions!$D$27)</f>
        <v>0.47222222222222221</v>
      </c>
      <c r="BF39" s="71">
        <f>1-(BF26/Assumptions!$D$27)</f>
        <v>0.13888888888888884</v>
      </c>
      <c r="BG39" s="71">
        <f>1-(BG26/Assumptions!$D$27)</f>
        <v>0</v>
      </c>
      <c r="BH39" s="71">
        <f>1-(BH26/Assumptions!$D$27)</f>
        <v>0</v>
      </c>
      <c r="BI39" s="71">
        <f>1-(BI26/Assumptions!$D$27)</f>
        <v>0</v>
      </c>
      <c r="BJ39" s="71">
        <f>1-(BJ26/Assumptions!$D$27)</f>
        <v>0</v>
      </c>
      <c r="BK39" s="71">
        <f>1-(BK26/Assumptions!$D$27)</f>
        <v>0</v>
      </c>
      <c r="BL39" s="50" t="str">
        <f t="shared" si="17"/>
        <v>Jun</v>
      </c>
      <c r="BM39" s="71">
        <f>1-(BM26/Assumptions!$D$27)</f>
        <v>0.80555555555555558</v>
      </c>
      <c r="BN39" s="71">
        <f>1-(BN26/Assumptions!$D$27)</f>
        <v>0.47222222222222221</v>
      </c>
      <c r="BO39" s="71">
        <f>1-(BO26/Assumptions!$D$27)</f>
        <v>0.13888888888888884</v>
      </c>
      <c r="BP39" s="71">
        <f>1-(BP26/Assumptions!$D$27)</f>
        <v>0</v>
      </c>
      <c r="BQ39" s="71">
        <f>1-(BQ26/Assumptions!$D$27)</f>
        <v>0</v>
      </c>
      <c r="BR39" s="71">
        <f>1-(BR26/Assumptions!$D$27)</f>
        <v>0</v>
      </c>
      <c r="BS39" s="71">
        <f>1-(BS26/Assumptions!$D$27)</f>
        <v>0</v>
      </c>
      <c r="BT39" s="71">
        <f>1-(BT26/Assumptions!$D$27)</f>
        <v>0</v>
      </c>
      <c r="BU39" s="50" t="str">
        <f t="shared" si="18"/>
        <v>Jun</v>
      </c>
      <c r="BV39" s="71">
        <f>1-(BV26/Assumptions!$D$27)</f>
        <v>0.80555555555555558</v>
      </c>
      <c r="BW39" s="71">
        <f>1-(BW26/Assumptions!$D$27)</f>
        <v>0.47222222222222221</v>
      </c>
      <c r="BX39" s="71">
        <f>1-(BX26/Assumptions!$D$27)</f>
        <v>0.13888888888888884</v>
      </c>
      <c r="BY39" s="71">
        <f>1-(BY26/Assumptions!$D$27)</f>
        <v>0</v>
      </c>
      <c r="BZ39" s="71">
        <f>1-(BZ26/Assumptions!$D$27)</f>
        <v>0</v>
      </c>
      <c r="CA39" s="71">
        <f>1-(CA26/Assumptions!$D$27)</f>
        <v>0</v>
      </c>
      <c r="CB39" s="71">
        <f>1-(CB26/Assumptions!$D$27)</f>
        <v>0</v>
      </c>
      <c r="CC39" s="71">
        <f>1-(CC26/Assumptions!$D$27)</f>
        <v>0</v>
      </c>
      <c r="CD39" s="50" t="str">
        <f t="shared" si="19"/>
        <v>Jun</v>
      </c>
      <c r="CE39" s="71">
        <f>1-(CE26/Assumptions!$D$27)</f>
        <v>0.80555555555555558</v>
      </c>
      <c r="CF39" s="71">
        <f>1-(CF26/Assumptions!$D$27)</f>
        <v>0.47222222222222221</v>
      </c>
      <c r="CG39" s="71">
        <f>1-(CG26/Assumptions!$D$27)</f>
        <v>0.13888888888888884</v>
      </c>
      <c r="CH39" s="71">
        <f>1-(CH26/Assumptions!$D$27)</f>
        <v>0</v>
      </c>
      <c r="CI39" s="71">
        <f>1-(CI26/Assumptions!$D$27)</f>
        <v>0</v>
      </c>
      <c r="CJ39" s="71">
        <f>1-(CJ26/Assumptions!$D$27)</f>
        <v>0</v>
      </c>
      <c r="CK39" s="71">
        <f>1-(CK26/Assumptions!$D$27)</f>
        <v>0</v>
      </c>
      <c r="CL39" s="71">
        <f>1-(CL26/Assumptions!$D$27)</f>
        <v>0</v>
      </c>
    </row>
    <row r="40" spans="1:90" ht="13.7" customHeight="1">
      <c r="A40" s="50" t="str">
        <f t="shared" si="10"/>
        <v>Jul</v>
      </c>
      <c r="B40" s="70">
        <f>1-(B27/Assumptions!$D$27)</f>
        <v>0.83333333333333337</v>
      </c>
      <c r="C40" s="70">
        <f>1-(C27/Assumptions!$D$27)</f>
        <v>0.5</v>
      </c>
      <c r="D40" s="70">
        <f>1-(D27/Assumptions!$D$27)</f>
        <v>0.16666666666666663</v>
      </c>
      <c r="E40" s="70">
        <f>1-(E27/Assumptions!$D$27)</f>
        <v>0</v>
      </c>
      <c r="F40" s="70">
        <f>1-(F27/Assumptions!$D$27)</f>
        <v>0</v>
      </c>
      <c r="G40" s="70">
        <f>1-(G27/Assumptions!$D$27)</f>
        <v>0</v>
      </c>
      <c r="H40" s="70">
        <f>1-(H27/Assumptions!$D$27)</f>
        <v>0</v>
      </c>
      <c r="I40" s="70">
        <f>1-(I27/Assumptions!$D$27)</f>
        <v>0</v>
      </c>
      <c r="J40" s="68" t="str">
        <f t="shared" si="11"/>
        <v>Jul</v>
      </c>
      <c r="K40" s="70">
        <f>1-(K27/Assumptions!$D$27)</f>
        <v>0.83333333333333337</v>
      </c>
      <c r="L40" s="71">
        <f>1-(L27/Assumptions!$D$27)</f>
        <v>0.5</v>
      </c>
      <c r="M40" s="71">
        <f>1-(M27/Assumptions!$D$27)</f>
        <v>0.16666666666666663</v>
      </c>
      <c r="N40" s="71">
        <f>1-(N27/Assumptions!$D$27)</f>
        <v>0</v>
      </c>
      <c r="O40" s="71">
        <f>1-(O27/Assumptions!$D$27)</f>
        <v>0</v>
      </c>
      <c r="P40" s="71">
        <f>1-(P27/Assumptions!$D$27)</f>
        <v>0</v>
      </c>
      <c r="Q40" s="71">
        <f>1-(Q27/Assumptions!$D$27)</f>
        <v>0</v>
      </c>
      <c r="R40" s="71">
        <f>1-(R27/Assumptions!$D$27)</f>
        <v>0</v>
      </c>
      <c r="S40" s="50" t="str">
        <f t="shared" si="12"/>
        <v>Jul</v>
      </c>
      <c r="T40" s="71">
        <f>1-(T27/Assumptions!$D$27)</f>
        <v>0.83333333333333337</v>
      </c>
      <c r="U40" s="71">
        <f>1-(U27/Assumptions!$D$27)</f>
        <v>0.5</v>
      </c>
      <c r="V40" s="71">
        <f>1-(V27/Assumptions!$D$27)</f>
        <v>0.16666666666666663</v>
      </c>
      <c r="W40" s="71">
        <f>1-(W27/Assumptions!$D$27)</f>
        <v>0</v>
      </c>
      <c r="X40" s="71">
        <f>1-(X27/Assumptions!$D$27)</f>
        <v>0</v>
      </c>
      <c r="Y40" s="71">
        <f>1-(Y27/Assumptions!$D$27)</f>
        <v>0</v>
      </c>
      <c r="Z40" s="71">
        <f>1-(Z27/Assumptions!$D$27)</f>
        <v>0</v>
      </c>
      <c r="AA40" s="71">
        <f>1-(AA27/Assumptions!$D$27)</f>
        <v>0</v>
      </c>
      <c r="AB40" s="50" t="str">
        <f t="shared" si="13"/>
        <v>Jul</v>
      </c>
      <c r="AC40" s="71">
        <f>1-(AC27/Assumptions!$D$27)</f>
        <v>0.83333333333333337</v>
      </c>
      <c r="AD40" s="71">
        <f>1-(AD27/Assumptions!$D$27)</f>
        <v>0.5</v>
      </c>
      <c r="AE40" s="71">
        <f>1-(AE27/Assumptions!$D$27)</f>
        <v>0.16666666666666663</v>
      </c>
      <c r="AF40" s="71">
        <f>1-(AF27/Assumptions!$D$27)</f>
        <v>0</v>
      </c>
      <c r="AG40" s="71">
        <f>1-(AG27/Assumptions!$D$27)</f>
        <v>0</v>
      </c>
      <c r="AH40" s="71">
        <f>1-(AH27/Assumptions!$D$27)</f>
        <v>0</v>
      </c>
      <c r="AI40" s="71">
        <f>1-(AI27/Assumptions!$D$27)</f>
        <v>0</v>
      </c>
      <c r="AJ40" s="71">
        <f>1-(AJ27/Assumptions!$D$27)</f>
        <v>0</v>
      </c>
      <c r="AK40" s="50" t="str">
        <f t="shared" si="14"/>
        <v>Jul</v>
      </c>
      <c r="AL40" s="71">
        <f>1-(AL27/Assumptions!$D$27)</f>
        <v>0.83333333333333337</v>
      </c>
      <c r="AM40" s="71">
        <f>1-(AM27/Assumptions!$D$27)</f>
        <v>0.5</v>
      </c>
      <c r="AN40" s="71">
        <f>1-(AN27/Assumptions!$D$27)</f>
        <v>0.16666666666666663</v>
      </c>
      <c r="AO40" s="71">
        <f>1-(AO27/Assumptions!$D$27)</f>
        <v>0</v>
      </c>
      <c r="AP40" s="71">
        <f>1-(AP27/Assumptions!$D$27)</f>
        <v>0</v>
      </c>
      <c r="AQ40" s="71">
        <f>1-(AQ27/Assumptions!$D$27)</f>
        <v>0</v>
      </c>
      <c r="AR40" s="71">
        <f>1-(AR27/Assumptions!$D$27)</f>
        <v>0</v>
      </c>
      <c r="AS40" s="71">
        <f>1-(AS27/Assumptions!$D$27)</f>
        <v>0</v>
      </c>
      <c r="AT40" s="50" t="str">
        <f t="shared" si="15"/>
        <v>Jul</v>
      </c>
      <c r="AU40" s="71">
        <f>1-(AU27/Assumptions!$D$27)</f>
        <v>0.83333333333333337</v>
      </c>
      <c r="AV40" s="71">
        <f>1-(AV27/Assumptions!$D$27)</f>
        <v>0.5</v>
      </c>
      <c r="AW40" s="71">
        <f>1-(AW27/Assumptions!$D$27)</f>
        <v>0.16666666666666663</v>
      </c>
      <c r="AX40" s="71">
        <f>1-(AX27/Assumptions!$D$27)</f>
        <v>0</v>
      </c>
      <c r="AY40" s="71">
        <f>1-(AY27/Assumptions!$D$27)</f>
        <v>0</v>
      </c>
      <c r="AZ40" s="71">
        <f>1-(AZ27/Assumptions!$D$27)</f>
        <v>0</v>
      </c>
      <c r="BA40" s="71">
        <f>1-(BA27/Assumptions!$D$27)</f>
        <v>0</v>
      </c>
      <c r="BB40" s="71">
        <f>1-(BB27/Assumptions!$D$27)</f>
        <v>0</v>
      </c>
      <c r="BC40" s="50" t="str">
        <f t="shared" si="16"/>
        <v>Jul</v>
      </c>
      <c r="BD40" s="71">
        <f>1-(BD27/Assumptions!$D$27)</f>
        <v>0.83333333333333337</v>
      </c>
      <c r="BE40" s="71">
        <f>1-(BE27/Assumptions!$D$27)</f>
        <v>0.5</v>
      </c>
      <c r="BF40" s="71">
        <f>1-(BF27/Assumptions!$D$27)</f>
        <v>0.16666666666666663</v>
      </c>
      <c r="BG40" s="71">
        <f>1-(BG27/Assumptions!$D$27)</f>
        <v>0</v>
      </c>
      <c r="BH40" s="71">
        <f>1-(BH27/Assumptions!$D$27)</f>
        <v>0</v>
      </c>
      <c r="BI40" s="71">
        <f>1-(BI27/Assumptions!$D$27)</f>
        <v>0</v>
      </c>
      <c r="BJ40" s="71">
        <f>1-(BJ27/Assumptions!$D$27)</f>
        <v>0</v>
      </c>
      <c r="BK40" s="71">
        <f>1-(BK27/Assumptions!$D$27)</f>
        <v>0</v>
      </c>
      <c r="BL40" s="50" t="str">
        <f t="shared" si="17"/>
        <v>Jul</v>
      </c>
      <c r="BM40" s="71">
        <f>1-(BM27/Assumptions!$D$27)</f>
        <v>0.83333333333333337</v>
      </c>
      <c r="BN40" s="71">
        <f>1-(BN27/Assumptions!$D$27)</f>
        <v>0.5</v>
      </c>
      <c r="BO40" s="71">
        <f>1-(BO27/Assumptions!$D$27)</f>
        <v>0.16666666666666663</v>
      </c>
      <c r="BP40" s="71">
        <f>1-(BP27/Assumptions!$D$27)</f>
        <v>0</v>
      </c>
      <c r="BQ40" s="71">
        <f>1-(BQ27/Assumptions!$D$27)</f>
        <v>0</v>
      </c>
      <c r="BR40" s="71">
        <f>1-(BR27/Assumptions!$D$27)</f>
        <v>0</v>
      </c>
      <c r="BS40" s="71">
        <f>1-(BS27/Assumptions!$D$27)</f>
        <v>0</v>
      </c>
      <c r="BT40" s="71">
        <f>1-(BT27/Assumptions!$D$27)</f>
        <v>0</v>
      </c>
      <c r="BU40" s="50" t="str">
        <f t="shared" si="18"/>
        <v>Jul</v>
      </c>
      <c r="BV40" s="71">
        <f>1-(BV27/Assumptions!$D$27)</f>
        <v>0.83333333333333337</v>
      </c>
      <c r="BW40" s="71">
        <f>1-(BW27/Assumptions!$D$27)</f>
        <v>0.5</v>
      </c>
      <c r="BX40" s="71">
        <f>1-(BX27/Assumptions!$D$27)</f>
        <v>0.16666666666666663</v>
      </c>
      <c r="BY40" s="71">
        <f>1-(BY27/Assumptions!$D$27)</f>
        <v>0</v>
      </c>
      <c r="BZ40" s="71">
        <f>1-(BZ27/Assumptions!$D$27)</f>
        <v>0</v>
      </c>
      <c r="CA40" s="71">
        <f>1-(CA27/Assumptions!$D$27)</f>
        <v>0</v>
      </c>
      <c r="CB40" s="71">
        <f>1-(CB27/Assumptions!$D$27)</f>
        <v>0</v>
      </c>
      <c r="CC40" s="71">
        <f>1-(CC27/Assumptions!$D$27)</f>
        <v>0</v>
      </c>
      <c r="CD40" s="50" t="str">
        <f t="shared" si="19"/>
        <v>Jul</v>
      </c>
      <c r="CE40" s="71">
        <f>1-(CE27/Assumptions!$D$27)</f>
        <v>0.83333333333333337</v>
      </c>
      <c r="CF40" s="71">
        <f>1-(CF27/Assumptions!$D$27)</f>
        <v>0.5</v>
      </c>
      <c r="CG40" s="71">
        <f>1-(CG27/Assumptions!$D$27)</f>
        <v>0.16666666666666663</v>
      </c>
      <c r="CH40" s="71">
        <f>1-(CH27/Assumptions!$D$27)</f>
        <v>0</v>
      </c>
      <c r="CI40" s="71">
        <f>1-(CI27/Assumptions!$D$27)</f>
        <v>0</v>
      </c>
      <c r="CJ40" s="71">
        <f>1-(CJ27/Assumptions!$D$27)</f>
        <v>0</v>
      </c>
      <c r="CK40" s="71">
        <f>1-(CK27/Assumptions!$D$27)</f>
        <v>0</v>
      </c>
      <c r="CL40" s="71">
        <f>1-(CL27/Assumptions!$D$27)</f>
        <v>0</v>
      </c>
    </row>
    <row r="41" spans="1:90" ht="13.7" customHeight="1">
      <c r="A41" s="50" t="str">
        <f t="shared" si="10"/>
        <v>Aug</v>
      </c>
      <c r="B41" s="70">
        <f>1-(B28/Assumptions!$D$27)</f>
        <v>0.86111111111111116</v>
      </c>
      <c r="C41" s="70">
        <f>1-(C28/Assumptions!$D$27)</f>
        <v>0.52777777777777779</v>
      </c>
      <c r="D41" s="70">
        <f>1-(D28/Assumptions!$D$27)</f>
        <v>0.19444444444444442</v>
      </c>
      <c r="E41" s="70">
        <f>1-(E28/Assumptions!$D$27)</f>
        <v>0</v>
      </c>
      <c r="F41" s="70">
        <f>1-(F28/Assumptions!$D$27)</f>
        <v>0</v>
      </c>
      <c r="G41" s="70">
        <f>1-(G28/Assumptions!$D$27)</f>
        <v>0</v>
      </c>
      <c r="H41" s="70">
        <f>1-(H28/Assumptions!$D$27)</f>
        <v>0</v>
      </c>
      <c r="I41" s="70">
        <f>1-(I28/Assumptions!$D$27)</f>
        <v>0</v>
      </c>
      <c r="J41" s="68" t="str">
        <f t="shared" si="11"/>
        <v>Aug</v>
      </c>
      <c r="K41" s="70">
        <f>1-(K28/Assumptions!$D$27)</f>
        <v>0.86111111111111116</v>
      </c>
      <c r="L41" s="71">
        <f>1-(L28/Assumptions!$D$27)</f>
        <v>0.52777777777777779</v>
      </c>
      <c r="M41" s="71">
        <f>1-(M28/Assumptions!$D$27)</f>
        <v>0.19444444444444442</v>
      </c>
      <c r="N41" s="71">
        <f>1-(N28/Assumptions!$D$27)</f>
        <v>0</v>
      </c>
      <c r="O41" s="71">
        <f>1-(O28/Assumptions!$D$27)</f>
        <v>0</v>
      </c>
      <c r="P41" s="71">
        <f>1-(P28/Assumptions!$D$27)</f>
        <v>0</v>
      </c>
      <c r="Q41" s="71">
        <f>1-(Q28/Assumptions!$D$27)</f>
        <v>0</v>
      </c>
      <c r="R41" s="71">
        <f>1-(R28/Assumptions!$D$27)</f>
        <v>0</v>
      </c>
      <c r="S41" s="50" t="str">
        <f t="shared" si="12"/>
        <v>Aug</v>
      </c>
      <c r="T41" s="71">
        <f>1-(T28/Assumptions!$D$27)</f>
        <v>0.86111111111111116</v>
      </c>
      <c r="U41" s="71">
        <f>1-(U28/Assumptions!$D$27)</f>
        <v>0.52777777777777779</v>
      </c>
      <c r="V41" s="71">
        <f>1-(V28/Assumptions!$D$27)</f>
        <v>0.19444444444444442</v>
      </c>
      <c r="W41" s="71">
        <f>1-(W28/Assumptions!$D$27)</f>
        <v>0</v>
      </c>
      <c r="X41" s="71">
        <f>1-(X28/Assumptions!$D$27)</f>
        <v>0</v>
      </c>
      <c r="Y41" s="71">
        <f>1-(Y28/Assumptions!$D$27)</f>
        <v>0</v>
      </c>
      <c r="Z41" s="71">
        <f>1-(Z28/Assumptions!$D$27)</f>
        <v>0</v>
      </c>
      <c r="AA41" s="71">
        <f>1-(AA28/Assumptions!$D$27)</f>
        <v>0</v>
      </c>
      <c r="AB41" s="50" t="str">
        <f t="shared" si="13"/>
        <v>Aug</v>
      </c>
      <c r="AC41" s="71">
        <f>1-(AC28/Assumptions!$D$27)</f>
        <v>0.86111111111111116</v>
      </c>
      <c r="AD41" s="71">
        <f>1-(AD28/Assumptions!$D$27)</f>
        <v>0.52777777777777779</v>
      </c>
      <c r="AE41" s="71">
        <f>1-(AE28/Assumptions!$D$27)</f>
        <v>0.19444444444444442</v>
      </c>
      <c r="AF41" s="71">
        <f>1-(AF28/Assumptions!$D$27)</f>
        <v>0</v>
      </c>
      <c r="AG41" s="71">
        <f>1-(AG28/Assumptions!$D$27)</f>
        <v>0</v>
      </c>
      <c r="AH41" s="71">
        <f>1-(AH28/Assumptions!$D$27)</f>
        <v>0</v>
      </c>
      <c r="AI41" s="71">
        <f>1-(AI28/Assumptions!$D$27)</f>
        <v>0</v>
      </c>
      <c r="AJ41" s="71">
        <f>1-(AJ28/Assumptions!$D$27)</f>
        <v>0</v>
      </c>
      <c r="AK41" s="50" t="str">
        <f t="shared" si="14"/>
        <v>Aug</v>
      </c>
      <c r="AL41" s="71">
        <f>1-(AL28/Assumptions!$D$27)</f>
        <v>0.86111111111111116</v>
      </c>
      <c r="AM41" s="71">
        <f>1-(AM28/Assumptions!$D$27)</f>
        <v>0.52777777777777779</v>
      </c>
      <c r="AN41" s="71">
        <f>1-(AN28/Assumptions!$D$27)</f>
        <v>0.19444444444444442</v>
      </c>
      <c r="AO41" s="71">
        <f>1-(AO28/Assumptions!$D$27)</f>
        <v>0</v>
      </c>
      <c r="AP41" s="71">
        <f>1-(AP28/Assumptions!$D$27)</f>
        <v>0</v>
      </c>
      <c r="AQ41" s="71">
        <f>1-(AQ28/Assumptions!$D$27)</f>
        <v>0</v>
      </c>
      <c r="AR41" s="71">
        <f>1-(AR28/Assumptions!$D$27)</f>
        <v>0</v>
      </c>
      <c r="AS41" s="71">
        <f>1-(AS28/Assumptions!$D$27)</f>
        <v>0</v>
      </c>
      <c r="AT41" s="50" t="str">
        <f t="shared" si="15"/>
        <v>Aug</v>
      </c>
      <c r="AU41" s="71">
        <f>1-(AU28/Assumptions!$D$27)</f>
        <v>0.86111111111111116</v>
      </c>
      <c r="AV41" s="71">
        <f>1-(AV28/Assumptions!$D$27)</f>
        <v>0.52777777777777779</v>
      </c>
      <c r="AW41" s="71">
        <f>1-(AW28/Assumptions!$D$27)</f>
        <v>0.19444444444444442</v>
      </c>
      <c r="AX41" s="71">
        <f>1-(AX28/Assumptions!$D$27)</f>
        <v>0</v>
      </c>
      <c r="AY41" s="71">
        <f>1-(AY28/Assumptions!$D$27)</f>
        <v>0</v>
      </c>
      <c r="AZ41" s="71">
        <f>1-(AZ28/Assumptions!$D$27)</f>
        <v>0</v>
      </c>
      <c r="BA41" s="71">
        <f>1-(BA28/Assumptions!$D$27)</f>
        <v>0</v>
      </c>
      <c r="BB41" s="71">
        <f>1-(BB28/Assumptions!$D$27)</f>
        <v>0</v>
      </c>
      <c r="BC41" s="50" t="str">
        <f t="shared" si="16"/>
        <v>Aug</v>
      </c>
      <c r="BD41" s="71">
        <f>1-(BD28/Assumptions!$D$27)</f>
        <v>0.86111111111111116</v>
      </c>
      <c r="BE41" s="71">
        <f>1-(BE28/Assumptions!$D$27)</f>
        <v>0.52777777777777779</v>
      </c>
      <c r="BF41" s="71">
        <f>1-(BF28/Assumptions!$D$27)</f>
        <v>0.19444444444444442</v>
      </c>
      <c r="BG41" s="71">
        <f>1-(BG28/Assumptions!$D$27)</f>
        <v>0</v>
      </c>
      <c r="BH41" s="71">
        <f>1-(BH28/Assumptions!$D$27)</f>
        <v>0</v>
      </c>
      <c r="BI41" s="71">
        <f>1-(BI28/Assumptions!$D$27)</f>
        <v>0</v>
      </c>
      <c r="BJ41" s="71">
        <f>1-(BJ28/Assumptions!$D$27)</f>
        <v>0</v>
      </c>
      <c r="BK41" s="71">
        <f>1-(BK28/Assumptions!$D$27)</f>
        <v>0</v>
      </c>
      <c r="BL41" s="50" t="str">
        <f t="shared" si="17"/>
        <v>Aug</v>
      </c>
      <c r="BM41" s="71">
        <f>1-(BM28/Assumptions!$D$27)</f>
        <v>0.86111111111111116</v>
      </c>
      <c r="BN41" s="71">
        <f>1-(BN28/Assumptions!$D$27)</f>
        <v>0.52777777777777779</v>
      </c>
      <c r="BO41" s="71">
        <f>1-(BO28/Assumptions!$D$27)</f>
        <v>0.19444444444444442</v>
      </c>
      <c r="BP41" s="71">
        <f>1-(BP28/Assumptions!$D$27)</f>
        <v>0</v>
      </c>
      <c r="BQ41" s="71">
        <f>1-(BQ28/Assumptions!$D$27)</f>
        <v>0</v>
      </c>
      <c r="BR41" s="71">
        <f>1-(BR28/Assumptions!$D$27)</f>
        <v>0</v>
      </c>
      <c r="BS41" s="71">
        <f>1-(BS28/Assumptions!$D$27)</f>
        <v>0</v>
      </c>
      <c r="BT41" s="71">
        <f>1-(BT28/Assumptions!$D$27)</f>
        <v>0</v>
      </c>
      <c r="BU41" s="50" t="str">
        <f t="shared" si="18"/>
        <v>Aug</v>
      </c>
      <c r="BV41" s="71">
        <f>1-(BV28/Assumptions!$D$27)</f>
        <v>0.86111111111111116</v>
      </c>
      <c r="BW41" s="71">
        <f>1-(BW28/Assumptions!$D$27)</f>
        <v>0.52777777777777779</v>
      </c>
      <c r="BX41" s="71">
        <f>1-(BX28/Assumptions!$D$27)</f>
        <v>0.19444444444444442</v>
      </c>
      <c r="BY41" s="71">
        <f>1-(BY28/Assumptions!$D$27)</f>
        <v>0</v>
      </c>
      <c r="BZ41" s="71">
        <f>1-(BZ28/Assumptions!$D$27)</f>
        <v>0</v>
      </c>
      <c r="CA41" s="71">
        <f>1-(CA28/Assumptions!$D$27)</f>
        <v>0</v>
      </c>
      <c r="CB41" s="71">
        <f>1-(CB28/Assumptions!$D$27)</f>
        <v>0</v>
      </c>
      <c r="CC41" s="71">
        <f>1-(CC28/Assumptions!$D$27)</f>
        <v>0</v>
      </c>
      <c r="CD41" s="50" t="str">
        <f t="shared" si="19"/>
        <v>Aug</v>
      </c>
      <c r="CE41" s="71">
        <f>1-(CE28/Assumptions!$D$27)</f>
        <v>0.86111111111111116</v>
      </c>
      <c r="CF41" s="71">
        <f>1-(CF28/Assumptions!$D$27)</f>
        <v>0.52777777777777779</v>
      </c>
      <c r="CG41" s="71">
        <f>1-(CG28/Assumptions!$D$27)</f>
        <v>0.19444444444444442</v>
      </c>
      <c r="CH41" s="71">
        <f>1-(CH28/Assumptions!$D$27)</f>
        <v>0</v>
      </c>
      <c r="CI41" s="71">
        <f>1-(CI28/Assumptions!$D$27)</f>
        <v>0</v>
      </c>
      <c r="CJ41" s="71">
        <f>1-(CJ28/Assumptions!$D$27)</f>
        <v>0</v>
      </c>
      <c r="CK41" s="71">
        <f>1-(CK28/Assumptions!$D$27)</f>
        <v>0</v>
      </c>
      <c r="CL41" s="71">
        <f>1-(CL28/Assumptions!$D$27)</f>
        <v>0</v>
      </c>
    </row>
    <row r="42" spans="1:90" ht="13.7" customHeight="1">
      <c r="A42" s="50" t="str">
        <f t="shared" si="10"/>
        <v>Sep</v>
      </c>
      <c r="B42" s="70">
        <f>1-(B29/Assumptions!$D$27)</f>
        <v>0.88888888888888884</v>
      </c>
      <c r="C42" s="70">
        <f>1-(C29/Assumptions!$D$27)</f>
        <v>0.55555555555555558</v>
      </c>
      <c r="D42" s="70">
        <f>1-(D29/Assumptions!$D$27)</f>
        <v>0.22222222222222221</v>
      </c>
      <c r="E42" s="70">
        <f>1-(E29/Assumptions!$D$27)</f>
        <v>0</v>
      </c>
      <c r="F42" s="70">
        <f>1-(F29/Assumptions!$D$27)</f>
        <v>0</v>
      </c>
      <c r="G42" s="70">
        <f>1-(G29/Assumptions!$D$27)</f>
        <v>0</v>
      </c>
      <c r="H42" s="70">
        <f>1-(H29/Assumptions!$D$27)</f>
        <v>0</v>
      </c>
      <c r="I42" s="70">
        <f>1-(I29/Assumptions!$D$27)</f>
        <v>0</v>
      </c>
      <c r="J42" s="68" t="str">
        <f t="shared" si="11"/>
        <v>Sep</v>
      </c>
      <c r="K42" s="70">
        <f>1-(K29/Assumptions!$D$27)</f>
        <v>0.88888888888888884</v>
      </c>
      <c r="L42" s="71">
        <f>1-(L29/Assumptions!$D$27)</f>
        <v>0.55555555555555558</v>
      </c>
      <c r="M42" s="71">
        <f>1-(M29/Assumptions!$D$27)</f>
        <v>0.22222222222222221</v>
      </c>
      <c r="N42" s="71">
        <f>1-(N29/Assumptions!$D$27)</f>
        <v>0</v>
      </c>
      <c r="O42" s="71">
        <f>1-(O29/Assumptions!$D$27)</f>
        <v>0</v>
      </c>
      <c r="P42" s="71">
        <f>1-(P29/Assumptions!$D$27)</f>
        <v>0</v>
      </c>
      <c r="Q42" s="71">
        <f>1-(Q29/Assumptions!$D$27)</f>
        <v>0</v>
      </c>
      <c r="R42" s="71">
        <f>1-(R29/Assumptions!$D$27)</f>
        <v>0</v>
      </c>
      <c r="S42" s="50" t="str">
        <f t="shared" si="12"/>
        <v>Sep</v>
      </c>
      <c r="T42" s="71">
        <f>1-(T29/Assumptions!$D$27)</f>
        <v>0.88888888888888884</v>
      </c>
      <c r="U42" s="71">
        <f>1-(U29/Assumptions!$D$27)</f>
        <v>0.55555555555555558</v>
      </c>
      <c r="V42" s="71">
        <f>1-(V29/Assumptions!$D$27)</f>
        <v>0.22222222222222221</v>
      </c>
      <c r="W42" s="71">
        <f>1-(W29/Assumptions!$D$27)</f>
        <v>0</v>
      </c>
      <c r="X42" s="71">
        <f>1-(X29/Assumptions!$D$27)</f>
        <v>0</v>
      </c>
      <c r="Y42" s="71">
        <f>1-(Y29/Assumptions!$D$27)</f>
        <v>0</v>
      </c>
      <c r="Z42" s="71">
        <f>1-(Z29/Assumptions!$D$27)</f>
        <v>0</v>
      </c>
      <c r="AA42" s="71">
        <f>1-(AA29/Assumptions!$D$27)</f>
        <v>0</v>
      </c>
      <c r="AB42" s="50" t="str">
        <f t="shared" si="13"/>
        <v>Sep</v>
      </c>
      <c r="AC42" s="71">
        <f>1-(AC29/Assumptions!$D$27)</f>
        <v>0.88888888888888884</v>
      </c>
      <c r="AD42" s="71">
        <f>1-(AD29/Assumptions!$D$27)</f>
        <v>0.55555555555555558</v>
      </c>
      <c r="AE42" s="71">
        <f>1-(AE29/Assumptions!$D$27)</f>
        <v>0.22222222222222221</v>
      </c>
      <c r="AF42" s="71">
        <f>1-(AF29/Assumptions!$D$27)</f>
        <v>0</v>
      </c>
      <c r="AG42" s="71">
        <f>1-(AG29/Assumptions!$D$27)</f>
        <v>0</v>
      </c>
      <c r="AH42" s="71">
        <f>1-(AH29/Assumptions!$D$27)</f>
        <v>0</v>
      </c>
      <c r="AI42" s="71">
        <f>1-(AI29/Assumptions!$D$27)</f>
        <v>0</v>
      </c>
      <c r="AJ42" s="71">
        <f>1-(AJ29/Assumptions!$D$27)</f>
        <v>0</v>
      </c>
      <c r="AK42" s="50" t="str">
        <f t="shared" si="14"/>
        <v>Sep</v>
      </c>
      <c r="AL42" s="71">
        <f>1-(AL29/Assumptions!$D$27)</f>
        <v>0.88888888888888884</v>
      </c>
      <c r="AM42" s="71">
        <f>1-(AM29/Assumptions!$D$27)</f>
        <v>0.55555555555555558</v>
      </c>
      <c r="AN42" s="71">
        <f>1-(AN29/Assumptions!$D$27)</f>
        <v>0.22222222222222221</v>
      </c>
      <c r="AO42" s="71">
        <f>1-(AO29/Assumptions!$D$27)</f>
        <v>0</v>
      </c>
      <c r="AP42" s="71">
        <f>1-(AP29/Assumptions!$D$27)</f>
        <v>0</v>
      </c>
      <c r="AQ42" s="71">
        <f>1-(AQ29/Assumptions!$D$27)</f>
        <v>0</v>
      </c>
      <c r="AR42" s="71">
        <f>1-(AR29/Assumptions!$D$27)</f>
        <v>0</v>
      </c>
      <c r="AS42" s="71">
        <f>1-(AS29/Assumptions!$D$27)</f>
        <v>0</v>
      </c>
      <c r="AT42" s="50" t="str">
        <f t="shared" si="15"/>
        <v>Sep</v>
      </c>
      <c r="AU42" s="71">
        <f>1-(AU29/Assumptions!$D$27)</f>
        <v>0.88888888888888884</v>
      </c>
      <c r="AV42" s="71">
        <f>1-(AV29/Assumptions!$D$27)</f>
        <v>0.55555555555555558</v>
      </c>
      <c r="AW42" s="71">
        <f>1-(AW29/Assumptions!$D$27)</f>
        <v>0.22222222222222221</v>
      </c>
      <c r="AX42" s="71">
        <f>1-(AX29/Assumptions!$D$27)</f>
        <v>0</v>
      </c>
      <c r="AY42" s="71">
        <f>1-(AY29/Assumptions!$D$27)</f>
        <v>0</v>
      </c>
      <c r="AZ42" s="71">
        <f>1-(AZ29/Assumptions!$D$27)</f>
        <v>0</v>
      </c>
      <c r="BA42" s="71">
        <f>1-(BA29/Assumptions!$D$27)</f>
        <v>0</v>
      </c>
      <c r="BB42" s="71">
        <f>1-(BB29/Assumptions!$D$27)</f>
        <v>0</v>
      </c>
      <c r="BC42" s="50" t="str">
        <f t="shared" si="16"/>
        <v>Sep</v>
      </c>
      <c r="BD42" s="71">
        <f>1-(BD29/Assumptions!$D$27)</f>
        <v>0.88888888888888884</v>
      </c>
      <c r="BE42" s="71">
        <f>1-(BE29/Assumptions!$D$27)</f>
        <v>0.55555555555555558</v>
      </c>
      <c r="BF42" s="71">
        <f>1-(BF29/Assumptions!$D$27)</f>
        <v>0.22222222222222221</v>
      </c>
      <c r="BG42" s="71">
        <f>1-(BG29/Assumptions!$D$27)</f>
        <v>0</v>
      </c>
      <c r="BH42" s="71">
        <f>1-(BH29/Assumptions!$D$27)</f>
        <v>0</v>
      </c>
      <c r="BI42" s="71">
        <f>1-(BI29/Assumptions!$D$27)</f>
        <v>0</v>
      </c>
      <c r="BJ42" s="71">
        <f>1-(BJ29/Assumptions!$D$27)</f>
        <v>0</v>
      </c>
      <c r="BK42" s="71">
        <f>1-(BK29/Assumptions!$D$27)</f>
        <v>0</v>
      </c>
      <c r="BL42" s="50" t="str">
        <f t="shared" si="17"/>
        <v>Sep</v>
      </c>
      <c r="BM42" s="71">
        <f>1-(BM29/Assumptions!$D$27)</f>
        <v>0.88888888888888884</v>
      </c>
      <c r="BN42" s="71">
        <f>1-(BN29/Assumptions!$D$27)</f>
        <v>0.55555555555555558</v>
      </c>
      <c r="BO42" s="71">
        <f>1-(BO29/Assumptions!$D$27)</f>
        <v>0.22222222222222221</v>
      </c>
      <c r="BP42" s="71">
        <f>1-(BP29/Assumptions!$D$27)</f>
        <v>0</v>
      </c>
      <c r="BQ42" s="71">
        <f>1-(BQ29/Assumptions!$D$27)</f>
        <v>0</v>
      </c>
      <c r="BR42" s="71">
        <f>1-(BR29/Assumptions!$D$27)</f>
        <v>0</v>
      </c>
      <c r="BS42" s="71">
        <f>1-(BS29/Assumptions!$D$27)</f>
        <v>0</v>
      </c>
      <c r="BT42" s="71">
        <f>1-(BT29/Assumptions!$D$27)</f>
        <v>0</v>
      </c>
      <c r="BU42" s="50" t="str">
        <f t="shared" si="18"/>
        <v>Sep</v>
      </c>
      <c r="BV42" s="71">
        <f>1-(BV29/Assumptions!$D$27)</f>
        <v>0.88888888888888884</v>
      </c>
      <c r="BW42" s="71">
        <f>1-(BW29/Assumptions!$D$27)</f>
        <v>0.55555555555555558</v>
      </c>
      <c r="BX42" s="71">
        <f>1-(BX29/Assumptions!$D$27)</f>
        <v>0.22222222222222221</v>
      </c>
      <c r="BY42" s="71">
        <f>1-(BY29/Assumptions!$D$27)</f>
        <v>0</v>
      </c>
      <c r="BZ42" s="71">
        <f>1-(BZ29/Assumptions!$D$27)</f>
        <v>0</v>
      </c>
      <c r="CA42" s="71">
        <f>1-(CA29/Assumptions!$D$27)</f>
        <v>0</v>
      </c>
      <c r="CB42" s="71">
        <f>1-(CB29/Assumptions!$D$27)</f>
        <v>0</v>
      </c>
      <c r="CC42" s="71">
        <f>1-(CC29/Assumptions!$D$27)</f>
        <v>0</v>
      </c>
      <c r="CD42" s="50" t="str">
        <f t="shared" si="19"/>
        <v>Sep</v>
      </c>
      <c r="CE42" s="71">
        <f>1-(CE29/Assumptions!$D$27)</f>
        <v>0.88888888888888884</v>
      </c>
      <c r="CF42" s="71">
        <f>1-(CF29/Assumptions!$D$27)</f>
        <v>0.55555555555555558</v>
      </c>
      <c r="CG42" s="71">
        <f>1-(CG29/Assumptions!$D$27)</f>
        <v>0.22222222222222221</v>
      </c>
      <c r="CH42" s="71">
        <f>1-(CH29/Assumptions!$D$27)</f>
        <v>0</v>
      </c>
      <c r="CI42" s="71">
        <f>1-(CI29/Assumptions!$D$27)</f>
        <v>0</v>
      </c>
      <c r="CJ42" s="71">
        <f>1-(CJ29/Assumptions!$D$27)</f>
        <v>0</v>
      </c>
      <c r="CK42" s="71">
        <f>1-(CK29/Assumptions!$D$27)</f>
        <v>0</v>
      </c>
      <c r="CL42" s="71">
        <f>1-(CL29/Assumptions!$D$27)</f>
        <v>0</v>
      </c>
    </row>
    <row r="43" spans="1:90" ht="13.7" customHeight="1">
      <c r="A43" s="50" t="str">
        <f t="shared" si="10"/>
        <v>Oct</v>
      </c>
      <c r="B43" s="70">
        <f>1-(B30/Assumptions!$D$27)</f>
        <v>0.91666666666666663</v>
      </c>
      <c r="C43" s="70">
        <f>1-(C30/Assumptions!$D$27)</f>
        <v>0.58333333333333326</v>
      </c>
      <c r="D43" s="70">
        <f>1-(D30/Assumptions!$D$27)</f>
        <v>0.25</v>
      </c>
      <c r="E43" s="70">
        <f>1-(E30/Assumptions!$D$27)</f>
        <v>0</v>
      </c>
      <c r="F43" s="70">
        <f>1-(F30/Assumptions!$D$27)</f>
        <v>0</v>
      </c>
      <c r="G43" s="70">
        <f>1-(G30/Assumptions!$D$27)</f>
        <v>0</v>
      </c>
      <c r="H43" s="70">
        <f>1-(H30/Assumptions!$D$27)</f>
        <v>0</v>
      </c>
      <c r="I43" s="70">
        <f>1-(I30/Assumptions!$D$27)</f>
        <v>0</v>
      </c>
      <c r="J43" s="68" t="str">
        <f t="shared" si="11"/>
        <v>Oct</v>
      </c>
      <c r="K43" s="70">
        <f>1-(K30/Assumptions!$D$27)</f>
        <v>0.91666666666666663</v>
      </c>
      <c r="L43" s="71">
        <f>1-(L30/Assumptions!$D$27)</f>
        <v>0.58333333333333326</v>
      </c>
      <c r="M43" s="71">
        <f>1-(M30/Assumptions!$D$27)</f>
        <v>0.25</v>
      </c>
      <c r="N43" s="71">
        <f>1-(N30/Assumptions!$D$27)</f>
        <v>0</v>
      </c>
      <c r="O43" s="71">
        <f>1-(O30/Assumptions!$D$27)</f>
        <v>0</v>
      </c>
      <c r="P43" s="71">
        <f>1-(P30/Assumptions!$D$27)</f>
        <v>0</v>
      </c>
      <c r="Q43" s="71">
        <f>1-(Q30/Assumptions!$D$27)</f>
        <v>0</v>
      </c>
      <c r="R43" s="71">
        <f>1-(R30/Assumptions!$D$27)</f>
        <v>0</v>
      </c>
      <c r="S43" s="50" t="str">
        <f t="shared" si="12"/>
        <v>Oct</v>
      </c>
      <c r="T43" s="71">
        <f>1-(T30/Assumptions!$D$27)</f>
        <v>0.91666666666666663</v>
      </c>
      <c r="U43" s="71">
        <f>1-(U30/Assumptions!$D$27)</f>
        <v>0.58333333333333326</v>
      </c>
      <c r="V43" s="71">
        <f>1-(V30/Assumptions!$D$27)</f>
        <v>0.25</v>
      </c>
      <c r="W43" s="71">
        <f>1-(W30/Assumptions!$D$27)</f>
        <v>0</v>
      </c>
      <c r="X43" s="71">
        <f>1-(X30/Assumptions!$D$27)</f>
        <v>0</v>
      </c>
      <c r="Y43" s="71">
        <f>1-(Y30/Assumptions!$D$27)</f>
        <v>0</v>
      </c>
      <c r="Z43" s="71">
        <f>1-(Z30/Assumptions!$D$27)</f>
        <v>0</v>
      </c>
      <c r="AA43" s="71">
        <f>1-(AA30/Assumptions!$D$27)</f>
        <v>0</v>
      </c>
      <c r="AB43" s="50" t="str">
        <f t="shared" si="13"/>
        <v>Oct</v>
      </c>
      <c r="AC43" s="71">
        <f>1-(AC30/Assumptions!$D$27)</f>
        <v>0.91666666666666663</v>
      </c>
      <c r="AD43" s="71">
        <f>1-(AD30/Assumptions!$D$27)</f>
        <v>0.58333333333333326</v>
      </c>
      <c r="AE43" s="71">
        <f>1-(AE30/Assumptions!$D$27)</f>
        <v>0.25</v>
      </c>
      <c r="AF43" s="71">
        <f>1-(AF30/Assumptions!$D$27)</f>
        <v>0</v>
      </c>
      <c r="AG43" s="71">
        <f>1-(AG30/Assumptions!$D$27)</f>
        <v>0</v>
      </c>
      <c r="AH43" s="71">
        <f>1-(AH30/Assumptions!$D$27)</f>
        <v>0</v>
      </c>
      <c r="AI43" s="71">
        <f>1-(AI30/Assumptions!$D$27)</f>
        <v>0</v>
      </c>
      <c r="AJ43" s="71">
        <f>1-(AJ30/Assumptions!$D$27)</f>
        <v>0</v>
      </c>
      <c r="AK43" s="50" t="str">
        <f t="shared" si="14"/>
        <v>Oct</v>
      </c>
      <c r="AL43" s="71">
        <f>1-(AL30/Assumptions!$D$27)</f>
        <v>0.91666666666666663</v>
      </c>
      <c r="AM43" s="71">
        <f>1-(AM30/Assumptions!$D$27)</f>
        <v>0.58333333333333326</v>
      </c>
      <c r="AN43" s="71">
        <f>1-(AN30/Assumptions!$D$27)</f>
        <v>0.25</v>
      </c>
      <c r="AO43" s="71">
        <f>1-(AO30/Assumptions!$D$27)</f>
        <v>0</v>
      </c>
      <c r="AP43" s="71">
        <f>1-(AP30/Assumptions!$D$27)</f>
        <v>0</v>
      </c>
      <c r="AQ43" s="71">
        <f>1-(AQ30/Assumptions!$D$27)</f>
        <v>0</v>
      </c>
      <c r="AR43" s="71">
        <f>1-(AR30/Assumptions!$D$27)</f>
        <v>0</v>
      </c>
      <c r="AS43" s="71">
        <f>1-(AS30/Assumptions!$D$27)</f>
        <v>0</v>
      </c>
      <c r="AT43" s="50" t="str">
        <f t="shared" si="15"/>
        <v>Oct</v>
      </c>
      <c r="AU43" s="71">
        <f>1-(AU30/Assumptions!$D$27)</f>
        <v>0.91666666666666663</v>
      </c>
      <c r="AV43" s="71">
        <f>1-(AV30/Assumptions!$D$27)</f>
        <v>0.58333333333333326</v>
      </c>
      <c r="AW43" s="71">
        <f>1-(AW30/Assumptions!$D$27)</f>
        <v>0.25</v>
      </c>
      <c r="AX43" s="71">
        <f>1-(AX30/Assumptions!$D$27)</f>
        <v>0</v>
      </c>
      <c r="AY43" s="71">
        <f>1-(AY30/Assumptions!$D$27)</f>
        <v>0</v>
      </c>
      <c r="AZ43" s="71">
        <f>1-(AZ30/Assumptions!$D$27)</f>
        <v>0</v>
      </c>
      <c r="BA43" s="71">
        <f>1-(BA30/Assumptions!$D$27)</f>
        <v>0</v>
      </c>
      <c r="BB43" s="71">
        <f>1-(BB30/Assumptions!$D$27)</f>
        <v>0</v>
      </c>
      <c r="BC43" s="50" t="str">
        <f t="shared" si="16"/>
        <v>Oct</v>
      </c>
      <c r="BD43" s="71">
        <f>1-(BD30/Assumptions!$D$27)</f>
        <v>0.91666666666666663</v>
      </c>
      <c r="BE43" s="71">
        <f>1-(BE30/Assumptions!$D$27)</f>
        <v>0.58333333333333326</v>
      </c>
      <c r="BF43" s="71">
        <f>1-(BF30/Assumptions!$D$27)</f>
        <v>0.25</v>
      </c>
      <c r="BG43" s="71">
        <f>1-(BG30/Assumptions!$D$27)</f>
        <v>0</v>
      </c>
      <c r="BH43" s="71">
        <f>1-(BH30/Assumptions!$D$27)</f>
        <v>0</v>
      </c>
      <c r="BI43" s="71">
        <f>1-(BI30/Assumptions!$D$27)</f>
        <v>0</v>
      </c>
      <c r="BJ43" s="71">
        <f>1-(BJ30/Assumptions!$D$27)</f>
        <v>0</v>
      </c>
      <c r="BK43" s="71">
        <f>1-(BK30/Assumptions!$D$27)</f>
        <v>0</v>
      </c>
      <c r="BL43" s="50" t="str">
        <f t="shared" si="17"/>
        <v>Oct</v>
      </c>
      <c r="BM43" s="71">
        <f>1-(BM30/Assumptions!$D$27)</f>
        <v>0.91666666666666663</v>
      </c>
      <c r="BN43" s="71">
        <f>1-(BN30/Assumptions!$D$27)</f>
        <v>0.58333333333333326</v>
      </c>
      <c r="BO43" s="71">
        <f>1-(BO30/Assumptions!$D$27)</f>
        <v>0.25</v>
      </c>
      <c r="BP43" s="71">
        <f>1-(BP30/Assumptions!$D$27)</f>
        <v>0</v>
      </c>
      <c r="BQ43" s="71">
        <f>1-(BQ30/Assumptions!$D$27)</f>
        <v>0</v>
      </c>
      <c r="BR43" s="71">
        <f>1-(BR30/Assumptions!$D$27)</f>
        <v>0</v>
      </c>
      <c r="BS43" s="71">
        <f>1-(BS30/Assumptions!$D$27)</f>
        <v>0</v>
      </c>
      <c r="BT43" s="71">
        <f>1-(BT30/Assumptions!$D$27)</f>
        <v>0</v>
      </c>
      <c r="BU43" s="50" t="str">
        <f t="shared" si="18"/>
        <v>Oct</v>
      </c>
      <c r="BV43" s="71">
        <f>1-(BV30/Assumptions!$D$27)</f>
        <v>0.91666666666666663</v>
      </c>
      <c r="BW43" s="71">
        <f>1-(BW30/Assumptions!$D$27)</f>
        <v>0.58333333333333326</v>
      </c>
      <c r="BX43" s="71">
        <f>1-(BX30/Assumptions!$D$27)</f>
        <v>0.25</v>
      </c>
      <c r="BY43" s="71">
        <f>1-(BY30/Assumptions!$D$27)</f>
        <v>0</v>
      </c>
      <c r="BZ43" s="71">
        <f>1-(BZ30/Assumptions!$D$27)</f>
        <v>0</v>
      </c>
      <c r="CA43" s="71">
        <f>1-(CA30/Assumptions!$D$27)</f>
        <v>0</v>
      </c>
      <c r="CB43" s="71">
        <f>1-(CB30/Assumptions!$D$27)</f>
        <v>0</v>
      </c>
      <c r="CC43" s="71">
        <f>1-(CC30/Assumptions!$D$27)</f>
        <v>0</v>
      </c>
      <c r="CD43" s="50" t="str">
        <f t="shared" si="19"/>
        <v>Oct</v>
      </c>
      <c r="CE43" s="71">
        <f>1-(CE30/Assumptions!$D$27)</f>
        <v>0.91666666666666663</v>
      </c>
      <c r="CF43" s="71">
        <f>1-(CF30/Assumptions!$D$27)</f>
        <v>0.58333333333333326</v>
      </c>
      <c r="CG43" s="71">
        <f>1-(CG30/Assumptions!$D$27)</f>
        <v>0.25</v>
      </c>
      <c r="CH43" s="71">
        <f>1-(CH30/Assumptions!$D$27)</f>
        <v>0</v>
      </c>
      <c r="CI43" s="71">
        <f>1-(CI30/Assumptions!$D$27)</f>
        <v>0</v>
      </c>
      <c r="CJ43" s="71">
        <f>1-(CJ30/Assumptions!$D$27)</f>
        <v>0</v>
      </c>
      <c r="CK43" s="71">
        <f>1-(CK30/Assumptions!$D$27)</f>
        <v>0</v>
      </c>
      <c r="CL43" s="71">
        <f>1-(CL30/Assumptions!$D$27)</f>
        <v>0</v>
      </c>
    </row>
    <row r="44" spans="1:90" ht="13.7" customHeight="1">
      <c r="A44" s="50" t="str">
        <f t="shared" si="10"/>
        <v>Nov</v>
      </c>
      <c r="B44" s="70">
        <f>1-(B31/Assumptions!$D$27)</f>
        <v>0.94444444444444442</v>
      </c>
      <c r="C44" s="70">
        <f>1-(C31/Assumptions!$D$27)</f>
        <v>0.61111111111111116</v>
      </c>
      <c r="D44" s="70">
        <f>1-(D31/Assumptions!$D$27)</f>
        <v>0.27777777777777779</v>
      </c>
      <c r="E44" s="70">
        <f>1-(E31/Assumptions!$D$27)</f>
        <v>0</v>
      </c>
      <c r="F44" s="70">
        <f>1-(F31/Assumptions!$D$27)</f>
        <v>0</v>
      </c>
      <c r="G44" s="70">
        <f>1-(G31/Assumptions!$D$27)</f>
        <v>0</v>
      </c>
      <c r="H44" s="70">
        <f>1-(H31/Assumptions!$D$27)</f>
        <v>0</v>
      </c>
      <c r="I44" s="70">
        <f>1-(I31/Assumptions!$D$27)</f>
        <v>0</v>
      </c>
      <c r="J44" s="68" t="str">
        <f t="shared" si="11"/>
        <v>Nov</v>
      </c>
      <c r="K44" s="70">
        <f>1-(K31/Assumptions!$D$27)</f>
        <v>0.94444444444444442</v>
      </c>
      <c r="L44" s="71">
        <f>1-(L31/Assumptions!$D$27)</f>
        <v>0.61111111111111116</v>
      </c>
      <c r="M44" s="71">
        <f>1-(M31/Assumptions!$D$27)</f>
        <v>0.27777777777777779</v>
      </c>
      <c r="N44" s="71">
        <f>1-(N31/Assumptions!$D$27)</f>
        <v>0</v>
      </c>
      <c r="O44" s="71">
        <f>1-(O31/Assumptions!$D$27)</f>
        <v>0</v>
      </c>
      <c r="P44" s="71">
        <f>1-(P31/Assumptions!$D$27)</f>
        <v>0</v>
      </c>
      <c r="Q44" s="71">
        <f>1-(Q31/Assumptions!$D$27)</f>
        <v>0</v>
      </c>
      <c r="R44" s="71">
        <f>1-(R31/Assumptions!$D$27)</f>
        <v>0</v>
      </c>
      <c r="S44" s="50" t="str">
        <f t="shared" si="12"/>
        <v>Nov</v>
      </c>
      <c r="T44" s="71">
        <f>1-(T31/Assumptions!$D$27)</f>
        <v>0.94444444444444442</v>
      </c>
      <c r="U44" s="71">
        <f>1-(U31/Assumptions!$D$27)</f>
        <v>0.61111111111111116</v>
      </c>
      <c r="V44" s="71">
        <f>1-(V31/Assumptions!$D$27)</f>
        <v>0.27777777777777779</v>
      </c>
      <c r="W44" s="71">
        <f>1-(W31/Assumptions!$D$27)</f>
        <v>0</v>
      </c>
      <c r="X44" s="71">
        <f>1-(X31/Assumptions!$D$27)</f>
        <v>0</v>
      </c>
      <c r="Y44" s="71">
        <f>1-(Y31/Assumptions!$D$27)</f>
        <v>0</v>
      </c>
      <c r="Z44" s="71">
        <f>1-(Z31/Assumptions!$D$27)</f>
        <v>0</v>
      </c>
      <c r="AA44" s="71">
        <f>1-(AA31/Assumptions!$D$27)</f>
        <v>0</v>
      </c>
      <c r="AB44" s="50" t="str">
        <f t="shared" si="13"/>
        <v>Nov</v>
      </c>
      <c r="AC44" s="71">
        <f>1-(AC31/Assumptions!$D$27)</f>
        <v>0.94444444444444442</v>
      </c>
      <c r="AD44" s="71">
        <f>1-(AD31/Assumptions!$D$27)</f>
        <v>0.61111111111111116</v>
      </c>
      <c r="AE44" s="71">
        <f>1-(AE31/Assumptions!$D$27)</f>
        <v>0.27777777777777779</v>
      </c>
      <c r="AF44" s="71">
        <f>1-(AF31/Assumptions!$D$27)</f>
        <v>0</v>
      </c>
      <c r="AG44" s="71">
        <f>1-(AG31/Assumptions!$D$27)</f>
        <v>0</v>
      </c>
      <c r="AH44" s="71">
        <f>1-(AH31/Assumptions!$D$27)</f>
        <v>0</v>
      </c>
      <c r="AI44" s="71">
        <f>1-(AI31/Assumptions!$D$27)</f>
        <v>0</v>
      </c>
      <c r="AJ44" s="71">
        <f>1-(AJ31/Assumptions!$D$27)</f>
        <v>0</v>
      </c>
      <c r="AK44" s="50" t="str">
        <f t="shared" si="14"/>
        <v>Nov</v>
      </c>
      <c r="AL44" s="71">
        <f>1-(AL31/Assumptions!$D$27)</f>
        <v>0.94444444444444442</v>
      </c>
      <c r="AM44" s="71">
        <f>1-(AM31/Assumptions!$D$27)</f>
        <v>0.61111111111111116</v>
      </c>
      <c r="AN44" s="71">
        <f>1-(AN31/Assumptions!$D$27)</f>
        <v>0.27777777777777779</v>
      </c>
      <c r="AO44" s="71">
        <f>1-(AO31/Assumptions!$D$27)</f>
        <v>0</v>
      </c>
      <c r="AP44" s="71">
        <f>1-(AP31/Assumptions!$D$27)</f>
        <v>0</v>
      </c>
      <c r="AQ44" s="71">
        <f>1-(AQ31/Assumptions!$D$27)</f>
        <v>0</v>
      </c>
      <c r="AR44" s="71">
        <f>1-(AR31/Assumptions!$D$27)</f>
        <v>0</v>
      </c>
      <c r="AS44" s="71">
        <f>1-(AS31/Assumptions!$D$27)</f>
        <v>0</v>
      </c>
      <c r="AT44" s="50" t="str">
        <f t="shared" si="15"/>
        <v>Nov</v>
      </c>
      <c r="AU44" s="71">
        <f>1-(AU31/Assumptions!$D$27)</f>
        <v>0.94444444444444442</v>
      </c>
      <c r="AV44" s="71">
        <f>1-(AV31/Assumptions!$D$27)</f>
        <v>0.61111111111111116</v>
      </c>
      <c r="AW44" s="71">
        <f>1-(AW31/Assumptions!$D$27)</f>
        <v>0.27777777777777779</v>
      </c>
      <c r="AX44" s="71">
        <f>1-(AX31/Assumptions!$D$27)</f>
        <v>0</v>
      </c>
      <c r="AY44" s="71">
        <f>1-(AY31/Assumptions!$D$27)</f>
        <v>0</v>
      </c>
      <c r="AZ44" s="71">
        <f>1-(AZ31/Assumptions!$D$27)</f>
        <v>0</v>
      </c>
      <c r="BA44" s="71">
        <f>1-(BA31/Assumptions!$D$27)</f>
        <v>0</v>
      </c>
      <c r="BB44" s="71">
        <f>1-(BB31/Assumptions!$D$27)</f>
        <v>0</v>
      </c>
      <c r="BC44" s="50" t="str">
        <f t="shared" si="16"/>
        <v>Nov</v>
      </c>
      <c r="BD44" s="71">
        <f>1-(BD31/Assumptions!$D$27)</f>
        <v>0.94444444444444442</v>
      </c>
      <c r="BE44" s="71">
        <f>1-(BE31/Assumptions!$D$27)</f>
        <v>0.61111111111111116</v>
      </c>
      <c r="BF44" s="71">
        <f>1-(BF31/Assumptions!$D$27)</f>
        <v>0.27777777777777779</v>
      </c>
      <c r="BG44" s="71">
        <f>1-(BG31/Assumptions!$D$27)</f>
        <v>0</v>
      </c>
      <c r="BH44" s="71">
        <f>1-(BH31/Assumptions!$D$27)</f>
        <v>0</v>
      </c>
      <c r="BI44" s="71">
        <f>1-(BI31/Assumptions!$D$27)</f>
        <v>0</v>
      </c>
      <c r="BJ44" s="71">
        <f>1-(BJ31/Assumptions!$D$27)</f>
        <v>0</v>
      </c>
      <c r="BK44" s="71">
        <f>1-(BK31/Assumptions!$D$27)</f>
        <v>0</v>
      </c>
      <c r="BL44" s="50" t="str">
        <f t="shared" si="17"/>
        <v>Nov</v>
      </c>
      <c r="BM44" s="71">
        <f>1-(BM31/Assumptions!$D$27)</f>
        <v>0.94444444444444442</v>
      </c>
      <c r="BN44" s="71">
        <f>1-(BN31/Assumptions!$D$27)</f>
        <v>0.61111111111111116</v>
      </c>
      <c r="BO44" s="71">
        <f>1-(BO31/Assumptions!$D$27)</f>
        <v>0.27777777777777779</v>
      </c>
      <c r="BP44" s="71">
        <f>1-(BP31/Assumptions!$D$27)</f>
        <v>0</v>
      </c>
      <c r="BQ44" s="71">
        <f>1-(BQ31/Assumptions!$D$27)</f>
        <v>0</v>
      </c>
      <c r="BR44" s="71">
        <f>1-(BR31/Assumptions!$D$27)</f>
        <v>0</v>
      </c>
      <c r="BS44" s="71">
        <f>1-(BS31/Assumptions!$D$27)</f>
        <v>0</v>
      </c>
      <c r="BT44" s="71">
        <f>1-(BT31/Assumptions!$D$27)</f>
        <v>0</v>
      </c>
      <c r="BU44" s="50" t="str">
        <f t="shared" si="18"/>
        <v>Nov</v>
      </c>
      <c r="BV44" s="71">
        <f>1-(BV31/Assumptions!$D$27)</f>
        <v>0.94444444444444442</v>
      </c>
      <c r="BW44" s="71">
        <f>1-(BW31/Assumptions!$D$27)</f>
        <v>0.61111111111111116</v>
      </c>
      <c r="BX44" s="71">
        <f>1-(BX31/Assumptions!$D$27)</f>
        <v>0.27777777777777779</v>
      </c>
      <c r="BY44" s="71">
        <f>1-(BY31/Assumptions!$D$27)</f>
        <v>0</v>
      </c>
      <c r="BZ44" s="71">
        <f>1-(BZ31/Assumptions!$D$27)</f>
        <v>0</v>
      </c>
      <c r="CA44" s="71">
        <f>1-(CA31/Assumptions!$D$27)</f>
        <v>0</v>
      </c>
      <c r="CB44" s="71">
        <f>1-(CB31/Assumptions!$D$27)</f>
        <v>0</v>
      </c>
      <c r="CC44" s="71">
        <f>1-(CC31/Assumptions!$D$27)</f>
        <v>0</v>
      </c>
      <c r="CD44" s="50" t="str">
        <f t="shared" si="19"/>
        <v>Nov</v>
      </c>
      <c r="CE44" s="71">
        <f>1-(CE31/Assumptions!$D$27)</f>
        <v>0.94444444444444442</v>
      </c>
      <c r="CF44" s="71">
        <f>1-(CF31/Assumptions!$D$27)</f>
        <v>0.61111111111111116</v>
      </c>
      <c r="CG44" s="71">
        <f>1-(CG31/Assumptions!$D$27)</f>
        <v>0.27777777777777779</v>
      </c>
      <c r="CH44" s="71">
        <f>1-(CH31/Assumptions!$D$27)</f>
        <v>0</v>
      </c>
      <c r="CI44" s="71">
        <f>1-(CI31/Assumptions!$D$27)</f>
        <v>0</v>
      </c>
      <c r="CJ44" s="71">
        <f>1-(CJ31/Assumptions!$D$27)</f>
        <v>0</v>
      </c>
      <c r="CK44" s="71">
        <f>1-(CK31/Assumptions!$D$27)</f>
        <v>0</v>
      </c>
      <c r="CL44" s="71">
        <f>1-(CL31/Assumptions!$D$27)</f>
        <v>0</v>
      </c>
    </row>
    <row r="45" spans="1:90" ht="13.7" customHeight="1">
      <c r="A45" s="50" t="str">
        <f t="shared" si="10"/>
        <v>Dec</v>
      </c>
      <c r="B45" s="70">
        <f>1-(B32/Assumptions!$D$27)</f>
        <v>0.97222222222222221</v>
      </c>
      <c r="C45" s="70">
        <f>1-(C32/Assumptions!$D$27)</f>
        <v>0.63888888888888884</v>
      </c>
      <c r="D45" s="70">
        <f>1-(D32/Assumptions!$D$27)</f>
        <v>0.30555555555555558</v>
      </c>
      <c r="E45" s="70">
        <f>1-(E32/Assumptions!$D$27)</f>
        <v>0</v>
      </c>
      <c r="F45" s="70">
        <f>1-(F32/Assumptions!$D$27)</f>
        <v>0</v>
      </c>
      <c r="G45" s="70">
        <f>1-(G32/Assumptions!$D$27)</f>
        <v>0</v>
      </c>
      <c r="H45" s="70">
        <f>1-(H32/Assumptions!$D$27)</f>
        <v>0</v>
      </c>
      <c r="I45" s="70">
        <f>1-(I32/Assumptions!$D$27)</f>
        <v>0</v>
      </c>
      <c r="J45" s="68" t="str">
        <f t="shared" si="11"/>
        <v>Dec</v>
      </c>
      <c r="K45" s="70">
        <f>1-(K32/Assumptions!$D$27)</f>
        <v>0.97222222222222221</v>
      </c>
      <c r="L45" s="71">
        <f>1-(L32/Assumptions!$D$27)</f>
        <v>0.63888888888888884</v>
      </c>
      <c r="M45" s="71">
        <f>1-(M32/Assumptions!$D$27)</f>
        <v>0.30555555555555558</v>
      </c>
      <c r="N45" s="71">
        <f>1-(N32/Assumptions!$D$27)</f>
        <v>0</v>
      </c>
      <c r="O45" s="71">
        <f>1-(O32/Assumptions!$D$27)</f>
        <v>0</v>
      </c>
      <c r="P45" s="71">
        <f>1-(P32/Assumptions!$D$27)</f>
        <v>0</v>
      </c>
      <c r="Q45" s="71">
        <f>1-(Q32/Assumptions!$D$27)</f>
        <v>0</v>
      </c>
      <c r="R45" s="71">
        <f>1-(R32/Assumptions!$D$27)</f>
        <v>0</v>
      </c>
      <c r="S45" s="50" t="str">
        <f t="shared" si="12"/>
        <v>Dec</v>
      </c>
      <c r="T45" s="71">
        <f>1-(T32/Assumptions!$D$27)</f>
        <v>0.97222222222222221</v>
      </c>
      <c r="U45" s="71">
        <f>1-(U32/Assumptions!$D$27)</f>
        <v>0.63888888888888884</v>
      </c>
      <c r="V45" s="71">
        <f>1-(V32/Assumptions!$D$27)</f>
        <v>0.30555555555555558</v>
      </c>
      <c r="W45" s="71">
        <f>1-(W32/Assumptions!$D$27)</f>
        <v>0</v>
      </c>
      <c r="X45" s="71">
        <f>1-(X32/Assumptions!$D$27)</f>
        <v>0</v>
      </c>
      <c r="Y45" s="71">
        <f>1-(Y32/Assumptions!$D$27)</f>
        <v>0</v>
      </c>
      <c r="Z45" s="71">
        <f>1-(Z32/Assumptions!$D$27)</f>
        <v>0</v>
      </c>
      <c r="AA45" s="71">
        <f>1-(AA32/Assumptions!$D$27)</f>
        <v>0</v>
      </c>
      <c r="AB45" s="50" t="str">
        <f t="shared" si="13"/>
        <v>Dec</v>
      </c>
      <c r="AC45" s="71">
        <f>1-(AC32/Assumptions!$D$27)</f>
        <v>0.97222222222222221</v>
      </c>
      <c r="AD45" s="71">
        <f>1-(AD32/Assumptions!$D$27)</f>
        <v>0.63888888888888884</v>
      </c>
      <c r="AE45" s="71">
        <f>1-(AE32/Assumptions!$D$27)</f>
        <v>0.30555555555555558</v>
      </c>
      <c r="AF45" s="71">
        <f>1-(AF32/Assumptions!$D$27)</f>
        <v>0</v>
      </c>
      <c r="AG45" s="71">
        <f>1-(AG32/Assumptions!$D$27)</f>
        <v>0</v>
      </c>
      <c r="AH45" s="71">
        <f>1-(AH32/Assumptions!$D$27)</f>
        <v>0</v>
      </c>
      <c r="AI45" s="71">
        <f>1-(AI32/Assumptions!$D$27)</f>
        <v>0</v>
      </c>
      <c r="AJ45" s="71">
        <f>1-(AJ32/Assumptions!$D$27)</f>
        <v>0</v>
      </c>
      <c r="AK45" s="50" t="str">
        <f t="shared" si="14"/>
        <v>Dec</v>
      </c>
      <c r="AL45" s="71">
        <f>1-(AL32/Assumptions!$D$27)</f>
        <v>0.97222222222222221</v>
      </c>
      <c r="AM45" s="71">
        <f>1-(AM32/Assumptions!$D$27)</f>
        <v>0.63888888888888884</v>
      </c>
      <c r="AN45" s="71">
        <f>1-(AN32/Assumptions!$D$27)</f>
        <v>0.30555555555555558</v>
      </c>
      <c r="AO45" s="71">
        <f>1-(AO32/Assumptions!$D$27)</f>
        <v>0</v>
      </c>
      <c r="AP45" s="71">
        <f>1-(AP32/Assumptions!$D$27)</f>
        <v>0</v>
      </c>
      <c r="AQ45" s="71">
        <f>1-(AQ32/Assumptions!$D$27)</f>
        <v>0</v>
      </c>
      <c r="AR45" s="71">
        <f>1-(AR32/Assumptions!$D$27)</f>
        <v>0</v>
      </c>
      <c r="AS45" s="71">
        <f>1-(AS32/Assumptions!$D$27)</f>
        <v>0</v>
      </c>
      <c r="AT45" s="50" t="str">
        <f t="shared" si="15"/>
        <v>Dec</v>
      </c>
      <c r="AU45" s="71">
        <f>1-(AU32/Assumptions!$D$27)</f>
        <v>0.97222222222222221</v>
      </c>
      <c r="AV45" s="71">
        <f>1-(AV32/Assumptions!$D$27)</f>
        <v>0.63888888888888884</v>
      </c>
      <c r="AW45" s="71">
        <f>1-(AW32/Assumptions!$D$27)</f>
        <v>0.30555555555555558</v>
      </c>
      <c r="AX45" s="71">
        <f>1-(AX32/Assumptions!$D$27)</f>
        <v>0</v>
      </c>
      <c r="AY45" s="71">
        <f>1-(AY32/Assumptions!$D$27)</f>
        <v>0</v>
      </c>
      <c r="AZ45" s="71">
        <f>1-(AZ32/Assumptions!$D$27)</f>
        <v>0</v>
      </c>
      <c r="BA45" s="71">
        <f>1-(BA32/Assumptions!$D$27)</f>
        <v>0</v>
      </c>
      <c r="BB45" s="71">
        <f>1-(BB32/Assumptions!$D$27)</f>
        <v>0</v>
      </c>
      <c r="BC45" s="50" t="str">
        <f t="shared" si="16"/>
        <v>Dec</v>
      </c>
      <c r="BD45" s="71">
        <f>1-(BD32/Assumptions!$D$27)</f>
        <v>0.97222222222222221</v>
      </c>
      <c r="BE45" s="71">
        <f>1-(BE32/Assumptions!$D$27)</f>
        <v>0.63888888888888884</v>
      </c>
      <c r="BF45" s="71">
        <f>1-(BF32/Assumptions!$D$27)</f>
        <v>0.30555555555555558</v>
      </c>
      <c r="BG45" s="71">
        <f>1-(BG32/Assumptions!$D$27)</f>
        <v>0</v>
      </c>
      <c r="BH45" s="71">
        <f>1-(BH32/Assumptions!$D$27)</f>
        <v>0</v>
      </c>
      <c r="BI45" s="71">
        <f>1-(BI32/Assumptions!$D$27)</f>
        <v>0</v>
      </c>
      <c r="BJ45" s="71">
        <f>1-(BJ32/Assumptions!$D$27)</f>
        <v>0</v>
      </c>
      <c r="BK45" s="71">
        <f>1-(BK32/Assumptions!$D$27)</f>
        <v>0</v>
      </c>
      <c r="BL45" s="50" t="str">
        <f t="shared" si="17"/>
        <v>Dec</v>
      </c>
      <c r="BM45" s="71">
        <f>1-(BM32/Assumptions!$D$27)</f>
        <v>0.97222222222222221</v>
      </c>
      <c r="BN45" s="71">
        <f>1-(BN32/Assumptions!$D$27)</f>
        <v>0.63888888888888884</v>
      </c>
      <c r="BO45" s="71">
        <f>1-(BO32/Assumptions!$D$27)</f>
        <v>0.30555555555555558</v>
      </c>
      <c r="BP45" s="71">
        <f>1-(BP32/Assumptions!$D$27)</f>
        <v>0</v>
      </c>
      <c r="BQ45" s="71">
        <f>1-(BQ32/Assumptions!$D$27)</f>
        <v>0</v>
      </c>
      <c r="BR45" s="71">
        <f>1-(BR32/Assumptions!$D$27)</f>
        <v>0</v>
      </c>
      <c r="BS45" s="71">
        <f>1-(BS32/Assumptions!$D$27)</f>
        <v>0</v>
      </c>
      <c r="BT45" s="71">
        <f>1-(BT32/Assumptions!$D$27)</f>
        <v>0</v>
      </c>
      <c r="BU45" s="50" t="str">
        <f t="shared" si="18"/>
        <v>Dec</v>
      </c>
      <c r="BV45" s="71">
        <f>1-(BV32/Assumptions!$D$27)</f>
        <v>0.97222222222222221</v>
      </c>
      <c r="BW45" s="71">
        <f>1-(BW32/Assumptions!$D$27)</f>
        <v>0.63888888888888884</v>
      </c>
      <c r="BX45" s="71">
        <f>1-(BX32/Assumptions!$D$27)</f>
        <v>0.30555555555555558</v>
      </c>
      <c r="BY45" s="71">
        <f>1-(BY32/Assumptions!$D$27)</f>
        <v>0</v>
      </c>
      <c r="BZ45" s="71">
        <f>1-(BZ32/Assumptions!$D$27)</f>
        <v>0</v>
      </c>
      <c r="CA45" s="71">
        <f>1-(CA32/Assumptions!$D$27)</f>
        <v>0</v>
      </c>
      <c r="CB45" s="71">
        <f>1-(CB32/Assumptions!$D$27)</f>
        <v>0</v>
      </c>
      <c r="CC45" s="71">
        <f>1-(CC32/Assumptions!$D$27)</f>
        <v>0</v>
      </c>
      <c r="CD45" s="50" t="str">
        <f t="shared" si="19"/>
        <v>Dec</v>
      </c>
      <c r="CE45" s="71">
        <f>1-(CE32/Assumptions!$D$27)</f>
        <v>0.97222222222222221</v>
      </c>
      <c r="CF45" s="71">
        <f>1-(CF32/Assumptions!$D$27)</f>
        <v>0.63888888888888884</v>
      </c>
      <c r="CG45" s="71">
        <f>1-(CG32/Assumptions!$D$27)</f>
        <v>0.30555555555555558</v>
      </c>
      <c r="CH45" s="71">
        <f>1-(CH32/Assumptions!$D$27)</f>
        <v>0</v>
      </c>
      <c r="CI45" s="71">
        <f>1-(CI32/Assumptions!$D$27)</f>
        <v>0</v>
      </c>
      <c r="CJ45" s="71">
        <f>1-(CJ32/Assumptions!$D$27)</f>
        <v>0</v>
      </c>
      <c r="CK45" s="71">
        <f>1-(CK32/Assumptions!$D$27)</f>
        <v>0</v>
      </c>
      <c r="CL45" s="71">
        <f>1-(CL32/Assumptions!$D$27)</f>
        <v>0</v>
      </c>
    </row>
    <row r="46" spans="1:90" ht="15.95" customHeight="1">
      <c r="A46" s="45"/>
      <c r="B46" s="44" t="s">
        <v>37</v>
      </c>
      <c r="C46" s="44" t="s">
        <v>38</v>
      </c>
      <c r="D46" s="44" t="s">
        <v>39</v>
      </c>
      <c r="E46" s="44" t="s">
        <v>40</v>
      </c>
      <c r="F46" s="44" t="s">
        <v>41</v>
      </c>
      <c r="G46" s="44" t="s">
        <v>42</v>
      </c>
      <c r="H46" s="44" t="s">
        <v>43</v>
      </c>
      <c r="I46" s="44" t="s">
        <v>44</v>
      </c>
      <c r="J46" s="72"/>
      <c r="K46" s="44" t="s">
        <v>38</v>
      </c>
      <c r="L46" s="64" t="s">
        <v>39</v>
      </c>
      <c r="M46" s="64" t="s">
        <v>40</v>
      </c>
      <c r="N46" s="64" t="s">
        <v>41</v>
      </c>
      <c r="O46" s="64" t="s">
        <v>42</v>
      </c>
      <c r="P46" s="64" t="s">
        <v>43</v>
      </c>
      <c r="Q46" s="64" t="s">
        <v>44</v>
      </c>
      <c r="R46" s="64" t="s">
        <v>45</v>
      </c>
      <c r="S46" s="45"/>
      <c r="T46" s="64" t="s">
        <v>39</v>
      </c>
      <c r="U46" s="64" t="s">
        <v>40</v>
      </c>
      <c r="V46" s="64" t="s">
        <v>41</v>
      </c>
      <c r="W46" s="64" t="s">
        <v>42</v>
      </c>
      <c r="X46" s="64" t="s">
        <v>43</v>
      </c>
      <c r="Y46" s="64" t="s">
        <v>44</v>
      </c>
      <c r="Z46" s="64" t="s">
        <v>45</v>
      </c>
      <c r="AA46" s="64" t="s">
        <v>46</v>
      </c>
      <c r="AB46" s="45"/>
      <c r="AC46" s="64" t="s">
        <v>40</v>
      </c>
      <c r="AD46" s="64" t="s">
        <v>41</v>
      </c>
      <c r="AE46" s="64" t="s">
        <v>42</v>
      </c>
      <c r="AF46" s="64" t="s">
        <v>43</v>
      </c>
      <c r="AG46" s="64" t="s">
        <v>44</v>
      </c>
      <c r="AH46" s="64" t="s">
        <v>45</v>
      </c>
      <c r="AI46" s="64" t="s">
        <v>46</v>
      </c>
      <c r="AJ46" s="64" t="s">
        <v>81</v>
      </c>
      <c r="AK46" s="45"/>
      <c r="AL46" s="64" t="s">
        <v>41</v>
      </c>
      <c r="AM46" s="64" t="s">
        <v>42</v>
      </c>
      <c r="AN46" s="64" t="s">
        <v>43</v>
      </c>
      <c r="AO46" s="64" t="s">
        <v>44</v>
      </c>
      <c r="AP46" s="64" t="s">
        <v>45</v>
      </c>
      <c r="AQ46" s="64" t="s">
        <v>46</v>
      </c>
      <c r="AR46" s="64" t="s">
        <v>81</v>
      </c>
      <c r="AS46" s="64" t="s">
        <v>82</v>
      </c>
      <c r="AT46" s="45"/>
      <c r="AU46" s="64" t="s">
        <v>42</v>
      </c>
      <c r="AV46" s="64" t="s">
        <v>43</v>
      </c>
      <c r="AW46" s="64" t="s">
        <v>44</v>
      </c>
      <c r="AX46" s="64" t="s">
        <v>45</v>
      </c>
      <c r="AY46" s="64" t="s">
        <v>46</v>
      </c>
      <c r="AZ46" s="64" t="s">
        <v>81</v>
      </c>
      <c r="BA46" s="64" t="s">
        <v>82</v>
      </c>
      <c r="BB46" s="64" t="s">
        <v>83</v>
      </c>
      <c r="BC46" s="45"/>
      <c r="BD46" s="64" t="s">
        <v>43</v>
      </c>
      <c r="BE46" s="64" t="s">
        <v>44</v>
      </c>
      <c r="BF46" s="64" t="s">
        <v>45</v>
      </c>
      <c r="BG46" s="64" t="s">
        <v>46</v>
      </c>
      <c r="BH46" s="64" t="s">
        <v>81</v>
      </c>
      <c r="BI46" s="64" t="s">
        <v>82</v>
      </c>
      <c r="BJ46" s="64" t="s">
        <v>83</v>
      </c>
      <c r="BK46" s="64" t="s">
        <v>84</v>
      </c>
      <c r="BL46" s="45"/>
      <c r="BM46" s="64" t="s">
        <v>44</v>
      </c>
      <c r="BN46" s="64" t="s">
        <v>45</v>
      </c>
      <c r="BO46" s="64" t="s">
        <v>46</v>
      </c>
      <c r="BP46" s="64" t="s">
        <v>81</v>
      </c>
      <c r="BQ46" s="64" t="s">
        <v>82</v>
      </c>
      <c r="BR46" s="64" t="s">
        <v>83</v>
      </c>
      <c r="BS46" s="64" t="s">
        <v>84</v>
      </c>
      <c r="BT46" s="64" t="s">
        <v>85</v>
      </c>
      <c r="BU46" s="45"/>
      <c r="BV46" s="64" t="s">
        <v>45</v>
      </c>
      <c r="BW46" s="64" t="s">
        <v>46</v>
      </c>
      <c r="BX46" s="64" t="s">
        <v>81</v>
      </c>
      <c r="BY46" s="64" t="s">
        <v>82</v>
      </c>
      <c r="BZ46" s="64" t="s">
        <v>83</v>
      </c>
      <c r="CA46" s="64" t="s">
        <v>84</v>
      </c>
      <c r="CB46" s="64" t="s">
        <v>85</v>
      </c>
      <c r="CC46" s="64" t="s">
        <v>86</v>
      </c>
      <c r="CD46" s="45"/>
      <c r="CE46" s="64" t="s">
        <v>46</v>
      </c>
      <c r="CF46" s="64" t="s">
        <v>81</v>
      </c>
      <c r="CG46" s="64" t="s">
        <v>82</v>
      </c>
      <c r="CH46" s="64" t="s">
        <v>83</v>
      </c>
      <c r="CI46" s="64" t="s">
        <v>84</v>
      </c>
      <c r="CJ46" s="64" t="s">
        <v>85</v>
      </c>
      <c r="CK46" s="64" t="s">
        <v>86</v>
      </c>
      <c r="CL46" s="64" t="s">
        <v>87</v>
      </c>
    </row>
    <row r="47" spans="1:90" ht="13.7" customHeight="1">
      <c r="A47" s="50" t="str">
        <f t="shared" ref="A47:A58" si="20">A34</f>
        <v>Jan</v>
      </c>
      <c r="B47" s="41">
        <f t="shared" ref="B47:B58" si="21">ROUND(B34*B8,0)</f>
        <v>-200</v>
      </c>
      <c r="C47" s="41">
        <f t="shared" ref="C47:C58" si="22">ROUND(C34*B8,0)</f>
        <v>-100</v>
      </c>
      <c r="D47" s="41">
        <f>ROUND(D34*B8,0)</f>
        <v>0</v>
      </c>
      <c r="E47" s="41">
        <f t="shared" ref="E47:E58" si="23">ROUND(E34*B8,0)</f>
        <v>0</v>
      </c>
      <c r="F47" s="41">
        <f t="shared" ref="F47:F58" si="24">ROUND(F34*B8,0)</f>
        <v>0</v>
      </c>
      <c r="G47" s="41">
        <f t="shared" ref="G47:G58" si="25">ROUND(G34*B8,0)</f>
        <v>0</v>
      </c>
      <c r="H47" s="41">
        <f t="shared" ref="H47:H58" si="26">ROUND(H34*B8,0)</f>
        <v>0</v>
      </c>
      <c r="I47" s="41">
        <f t="shared" ref="I47:I58" si="27">ROUND(I34*B8,0)</f>
        <v>0</v>
      </c>
      <c r="J47" s="68" t="str">
        <f t="shared" ref="J47:J58" si="28">J34</f>
        <v>Jan</v>
      </c>
      <c r="K47" s="41">
        <f t="shared" ref="K47:K58" si="29">ROUND(K34*K8,0)</f>
        <v>-200</v>
      </c>
      <c r="L47" s="69">
        <f t="shared" ref="L47:L58" si="30">ROUND(L34*K8,0)</f>
        <v>-100</v>
      </c>
      <c r="M47" s="69">
        <f>ROUND(M34*K8,0)</f>
        <v>0</v>
      </c>
      <c r="N47" s="69">
        <f t="shared" ref="N47:N58" si="31">ROUND(N34*K8,0)</f>
        <v>0</v>
      </c>
      <c r="O47" s="69">
        <f t="shared" ref="O47:O58" si="32">ROUND(O34*K8,0)</f>
        <v>0</v>
      </c>
      <c r="P47" s="69">
        <f t="shared" ref="P47:P58" si="33">ROUND(P34*K8,0)</f>
        <v>0</v>
      </c>
      <c r="Q47" s="69">
        <f t="shared" ref="Q47:Q58" si="34">ROUND(Q34*K8,0)</f>
        <v>0</v>
      </c>
      <c r="R47" s="69">
        <f t="shared" ref="R47:R58" si="35">ROUND(R34*K8,0)</f>
        <v>0</v>
      </c>
      <c r="S47" s="50" t="str">
        <f t="shared" ref="S47:S58" si="36">S34</f>
        <v>Jan</v>
      </c>
      <c r="T47" s="69">
        <f t="shared" ref="T47:T58" si="37">ROUND(T34*T8,0)</f>
        <v>-200</v>
      </c>
      <c r="U47" s="69">
        <f t="shared" ref="U47:U58" si="38">ROUND(U34*T8,0)</f>
        <v>-100</v>
      </c>
      <c r="V47" s="69">
        <f>ROUND(V34*T8,0)</f>
        <v>0</v>
      </c>
      <c r="W47" s="69">
        <f t="shared" ref="W47:W58" si="39">ROUND(W34*T8,0)</f>
        <v>0</v>
      </c>
      <c r="X47" s="69">
        <f t="shared" ref="X47:X58" si="40">ROUND(X34*T8,0)</f>
        <v>0</v>
      </c>
      <c r="Y47" s="69">
        <f t="shared" ref="Y47:Y58" si="41">ROUND(Y34*T8,0)</f>
        <v>0</v>
      </c>
      <c r="Z47" s="69">
        <f t="shared" ref="Z47:Z58" si="42">ROUND(Z34*T8,0)</f>
        <v>0</v>
      </c>
      <c r="AA47" s="69">
        <f t="shared" ref="AA47:AA58" si="43">ROUND(AA34*T8,0)</f>
        <v>0</v>
      </c>
      <c r="AB47" s="50" t="str">
        <f t="shared" ref="AB47:AB58" si="44">AB34</f>
        <v>Jan</v>
      </c>
      <c r="AC47" s="69">
        <f t="shared" ref="AC47:AC58" si="45">ROUND(AC34*AC8,0)</f>
        <v>-200</v>
      </c>
      <c r="AD47" s="69">
        <f t="shared" ref="AD47:AD58" si="46">ROUND(AD34*AC8,0)</f>
        <v>-100</v>
      </c>
      <c r="AE47" s="69">
        <f>ROUND(AE34*AC8,0)</f>
        <v>0</v>
      </c>
      <c r="AF47" s="69">
        <f t="shared" ref="AF47:AF58" si="47">ROUND(AF34*AC8,0)</f>
        <v>0</v>
      </c>
      <c r="AG47" s="69">
        <f t="shared" ref="AG47:AG58" si="48">ROUND(AG34*AC8,0)</f>
        <v>0</v>
      </c>
      <c r="AH47" s="69">
        <f t="shared" ref="AH47:AH58" si="49">ROUND(AH34*AC8,0)</f>
        <v>0</v>
      </c>
      <c r="AI47" s="69">
        <f t="shared" ref="AI47:AI58" si="50">ROUND(AI34*AC8,0)</f>
        <v>0</v>
      </c>
      <c r="AJ47" s="69">
        <f t="shared" ref="AJ47:AJ58" si="51">ROUND(AJ34*AC8,0)</f>
        <v>0</v>
      </c>
      <c r="AK47" s="50" t="str">
        <f t="shared" ref="AK47:AK58" si="52">AK34</f>
        <v>Jan</v>
      </c>
      <c r="AL47" s="69">
        <f t="shared" ref="AL47:AL58" si="53">ROUND(AL34*AL8,0)</f>
        <v>-200</v>
      </c>
      <c r="AM47" s="69">
        <f t="shared" ref="AM47:AM58" si="54">ROUND(AM34*AL8,0)</f>
        <v>-100</v>
      </c>
      <c r="AN47" s="69">
        <f>ROUND(AN34*AL8,0)</f>
        <v>0</v>
      </c>
      <c r="AO47" s="69">
        <f t="shared" ref="AO47:AO58" si="55">ROUND(AO34*AL8,0)</f>
        <v>0</v>
      </c>
      <c r="AP47" s="69">
        <f t="shared" ref="AP47:AP58" si="56">ROUND(AP34*AL8,0)</f>
        <v>0</v>
      </c>
      <c r="AQ47" s="69">
        <f t="shared" ref="AQ47:AQ58" si="57">ROUND(AQ34*AL8,0)</f>
        <v>0</v>
      </c>
      <c r="AR47" s="69">
        <f t="shared" ref="AR47:AR58" si="58">ROUND(AR34*AL8,0)</f>
        <v>0</v>
      </c>
      <c r="AS47" s="69">
        <f t="shared" ref="AS47:AS58" si="59">ROUND(AS34*AL8,0)</f>
        <v>0</v>
      </c>
      <c r="AT47" s="50" t="str">
        <f t="shared" ref="AT47:AT58" si="60">AT34</f>
        <v>Jan</v>
      </c>
      <c r="AU47" s="69">
        <f t="shared" ref="AU47:AU58" si="61">ROUND(AU34*AU8,0)</f>
        <v>-200</v>
      </c>
      <c r="AV47" s="69">
        <f t="shared" ref="AV47:AV58" si="62">ROUND(AV34*AU8,0)</f>
        <v>-100</v>
      </c>
      <c r="AW47" s="69">
        <f>ROUND(AW34*AU8,0)</f>
        <v>0</v>
      </c>
      <c r="AX47" s="69">
        <f t="shared" ref="AX47:AX58" si="63">ROUND(AX34*AU8,0)</f>
        <v>0</v>
      </c>
      <c r="AY47" s="69">
        <f t="shared" ref="AY47:AY58" si="64">ROUND(AY34*AU8,0)</f>
        <v>0</v>
      </c>
      <c r="AZ47" s="69">
        <f t="shared" ref="AZ47:AZ58" si="65">ROUND(AZ34*AU8,0)</f>
        <v>0</v>
      </c>
      <c r="BA47" s="69">
        <f t="shared" ref="BA47:BA58" si="66">ROUND(BA34*AU8,0)</f>
        <v>0</v>
      </c>
      <c r="BB47" s="69">
        <f t="shared" ref="BB47:BB58" si="67">ROUND(BB34*AU8,0)</f>
        <v>0</v>
      </c>
      <c r="BC47" s="50" t="str">
        <f t="shared" ref="BC47:BC58" si="68">BC34</f>
        <v>Jan</v>
      </c>
      <c r="BD47" s="69">
        <f t="shared" ref="BD47:BD58" si="69">ROUND(BD34*BD8,0)</f>
        <v>-200</v>
      </c>
      <c r="BE47" s="69">
        <f t="shared" ref="BE47:BE58" si="70">ROUND(BE34*BD8,0)</f>
        <v>-100</v>
      </c>
      <c r="BF47" s="69">
        <f>ROUND(BF34*BD8,0)</f>
        <v>0</v>
      </c>
      <c r="BG47" s="69">
        <f t="shared" ref="BG47:BG58" si="71">ROUND(BG34*BD8,0)</f>
        <v>0</v>
      </c>
      <c r="BH47" s="69">
        <f t="shared" ref="BH47:BH58" si="72">ROUND(BH34*BD8,0)</f>
        <v>0</v>
      </c>
      <c r="BI47" s="69">
        <f t="shared" ref="BI47:BI58" si="73">ROUND(BI34*BD8,0)</f>
        <v>0</v>
      </c>
      <c r="BJ47" s="69">
        <f t="shared" ref="BJ47:BJ58" si="74">ROUND(BJ34*BD8,0)</f>
        <v>0</v>
      </c>
      <c r="BK47" s="69">
        <f t="shared" ref="BK47:BK58" si="75">ROUND(BK34*BD8,0)</f>
        <v>0</v>
      </c>
      <c r="BL47" s="50" t="str">
        <f t="shared" ref="BL47:BL58" si="76">BL34</f>
        <v>Jan</v>
      </c>
      <c r="BM47" s="69">
        <f t="shared" ref="BM47:BM58" si="77">ROUND(BM34*BM8,0)</f>
        <v>-200</v>
      </c>
      <c r="BN47" s="69">
        <f t="shared" ref="BN47:BN58" si="78">ROUND(BN34*BM8,0)</f>
        <v>-100</v>
      </c>
      <c r="BO47" s="69">
        <f>ROUND(BO34*BM8,0)</f>
        <v>0</v>
      </c>
      <c r="BP47" s="69">
        <f t="shared" ref="BP47:BP58" si="79">ROUND(BP34*BM8,0)</f>
        <v>0</v>
      </c>
      <c r="BQ47" s="69">
        <f t="shared" ref="BQ47:BQ58" si="80">ROUND(BQ34*BM8,0)</f>
        <v>0</v>
      </c>
      <c r="BR47" s="69">
        <f t="shared" ref="BR47:BR58" si="81">ROUND(BR34*BM8,0)</f>
        <v>0</v>
      </c>
      <c r="BS47" s="69">
        <f t="shared" ref="BS47:BS58" si="82">ROUND(BS34*BM8,0)</f>
        <v>0</v>
      </c>
      <c r="BT47" s="69">
        <f t="shared" ref="BT47:BT58" si="83">ROUND(BT34*BM8,0)</f>
        <v>0</v>
      </c>
      <c r="BU47" s="50" t="str">
        <f t="shared" ref="BU47:BU58" si="84">BU34</f>
        <v>Jan</v>
      </c>
      <c r="BV47" s="69">
        <f t="shared" ref="BV47:BV58" si="85">ROUND(BV34*BV8,0)</f>
        <v>-200</v>
      </c>
      <c r="BW47" s="69">
        <f t="shared" ref="BW47:BW58" si="86">ROUND(BW34*BV8,0)</f>
        <v>-100</v>
      </c>
      <c r="BX47" s="69">
        <f>ROUND(BX34*BV8,0)</f>
        <v>0</v>
      </c>
      <c r="BY47" s="69">
        <f t="shared" ref="BY47:BY58" si="87">ROUND(BY34*BV8,0)</f>
        <v>0</v>
      </c>
      <c r="BZ47" s="69">
        <f t="shared" ref="BZ47:BZ58" si="88">ROUND(BZ34*BV8,0)</f>
        <v>0</v>
      </c>
      <c r="CA47" s="69">
        <f t="shared" ref="CA47:CA58" si="89">ROUND(CA34*BV8,0)</f>
        <v>0</v>
      </c>
      <c r="CB47" s="69">
        <f t="shared" ref="CB47:CB58" si="90">ROUND(CB34*BV8,0)</f>
        <v>0</v>
      </c>
      <c r="CC47" s="69">
        <f t="shared" ref="CC47:CC58" si="91">ROUND(CC34*BV8,0)</f>
        <v>0</v>
      </c>
      <c r="CD47" s="50" t="str">
        <f t="shared" ref="CD47:CD58" si="92">CD34</f>
        <v>Jan</v>
      </c>
      <c r="CE47" s="69">
        <f t="shared" ref="CE47:CE58" si="93">ROUND(CE34*CE8,0)</f>
        <v>-200</v>
      </c>
      <c r="CF47" s="69">
        <f t="shared" ref="CF47:CF58" si="94">ROUND(CF34*CE8,0)</f>
        <v>-100</v>
      </c>
      <c r="CG47" s="69">
        <f>ROUND(CG34*CE8,0)</f>
        <v>0</v>
      </c>
      <c r="CH47" s="69">
        <f t="shared" ref="CH47:CH58" si="95">ROUND(CH34*CE8,0)</f>
        <v>0</v>
      </c>
      <c r="CI47" s="69">
        <f t="shared" ref="CI47:CI58" si="96">ROUND(CI34*CE8,0)</f>
        <v>0</v>
      </c>
      <c r="CJ47" s="69">
        <f t="shared" ref="CJ47:CJ58" si="97">ROUND(CJ34*CE8,0)</f>
        <v>0</v>
      </c>
      <c r="CK47" s="69">
        <f t="shared" ref="CK47:CK58" si="98">ROUND(CK34*CE8,0)</f>
        <v>0</v>
      </c>
      <c r="CL47" s="69">
        <f t="shared" ref="CL47:CL58" si="99">ROUND(CL34*CE8,0)</f>
        <v>0</v>
      </c>
    </row>
    <row r="48" spans="1:90" ht="13.7" customHeight="1">
      <c r="A48" s="50" t="str">
        <f t="shared" si="20"/>
        <v>Feb</v>
      </c>
      <c r="B48" s="41">
        <f t="shared" si="21"/>
        <v>-208</v>
      </c>
      <c r="C48" s="41">
        <f t="shared" si="22"/>
        <v>-108</v>
      </c>
      <c r="D48" s="41">
        <f t="shared" ref="D48:D58" si="100">ROUND(D35*B$8,0)</f>
        <v>-8</v>
      </c>
      <c r="E48" s="41">
        <f t="shared" si="23"/>
        <v>0</v>
      </c>
      <c r="F48" s="41">
        <f t="shared" si="24"/>
        <v>0</v>
      </c>
      <c r="G48" s="41">
        <f t="shared" si="25"/>
        <v>0</v>
      </c>
      <c r="H48" s="41">
        <f t="shared" si="26"/>
        <v>0</v>
      </c>
      <c r="I48" s="41">
        <f t="shared" si="27"/>
        <v>0</v>
      </c>
      <c r="J48" s="68" t="str">
        <f t="shared" si="28"/>
        <v>Feb</v>
      </c>
      <c r="K48" s="41">
        <f t="shared" si="29"/>
        <v>-208</v>
      </c>
      <c r="L48" s="69">
        <f t="shared" si="30"/>
        <v>-108</v>
      </c>
      <c r="M48" s="69">
        <f t="shared" ref="M48:M58" si="101">ROUND(M35*K$8,0)</f>
        <v>-8</v>
      </c>
      <c r="N48" s="69">
        <f t="shared" si="31"/>
        <v>0</v>
      </c>
      <c r="O48" s="69">
        <f t="shared" si="32"/>
        <v>0</v>
      </c>
      <c r="P48" s="69">
        <f t="shared" si="33"/>
        <v>0</v>
      </c>
      <c r="Q48" s="69">
        <f t="shared" si="34"/>
        <v>0</v>
      </c>
      <c r="R48" s="69">
        <f t="shared" si="35"/>
        <v>0</v>
      </c>
      <c r="S48" s="50" t="str">
        <f t="shared" si="36"/>
        <v>Feb</v>
      </c>
      <c r="T48" s="69">
        <f t="shared" si="37"/>
        <v>-208</v>
      </c>
      <c r="U48" s="69">
        <f t="shared" si="38"/>
        <v>-108</v>
      </c>
      <c r="V48" s="69">
        <f t="shared" ref="V48:V58" si="102">ROUND(V35*T$8,0)</f>
        <v>-8</v>
      </c>
      <c r="W48" s="69">
        <f t="shared" si="39"/>
        <v>0</v>
      </c>
      <c r="X48" s="69">
        <f t="shared" si="40"/>
        <v>0</v>
      </c>
      <c r="Y48" s="69">
        <f t="shared" si="41"/>
        <v>0</v>
      </c>
      <c r="Z48" s="69">
        <f t="shared" si="42"/>
        <v>0</v>
      </c>
      <c r="AA48" s="69">
        <f t="shared" si="43"/>
        <v>0</v>
      </c>
      <c r="AB48" s="50" t="str">
        <f t="shared" si="44"/>
        <v>Feb</v>
      </c>
      <c r="AC48" s="69">
        <f t="shared" si="45"/>
        <v>-208</v>
      </c>
      <c r="AD48" s="69">
        <f t="shared" si="46"/>
        <v>-108</v>
      </c>
      <c r="AE48" s="69">
        <f t="shared" ref="AE48:AE58" si="103">ROUND(AE35*AC$8,0)</f>
        <v>-8</v>
      </c>
      <c r="AF48" s="69">
        <f t="shared" si="47"/>
        <v>0</v>
      </c>
      <c r="AG48" s="69">
        <f t="shared" si="48"/>
        <v>0</v>
      </c>
      <c r="AH48" s="69">
        <f t="shared" si="49"/>
        <v>0</v>
      </c>
      <c r="AI48" s="69">
        <f t="shared" si="50"/>
        <v>0</v>
      </c>
      <c r="AJ48" s="69">
        <f t="shared" si="51"/>
        <v>0</v>
      </c>
      <c r="AK48" s="50" t="str">
        <f t="shared" si="52"/>
        <v>Feb</v>
      </c>
      <c r="AL48" s="69">
        <f t="shared" si="53"/>
        <v>-208</v>
      </c>
      <c r="AM48" s="69">
        <f t="shared" si="54"/>
        <v>-108</v>
      </c>
      <c r="AN48" s="69">
        <f t="shared" ref="AN48:AN58" si="104">ROUND(AN35*AL$8,0)</f>
        <v>-8</v>
      </c>
      <c r="AO48" s="69">
        <f t="shared" si="55"/>
        <v>0</v>
      </c>
      <c r="AP48" s="69">
        <f t="shared" si="56"/>
        <v>0</v>
      </c>
      <c r="AQ48" s="69">
        <f t="shared" si="57"/>
        <v>0</v>
      </c>
      <c r="AR48" s="69">
        <f t="shared" si="58"/>
        <v>0</v>
      </c>
      <c r="AS48" s="69">
        <f t="shared" si="59"/>
        <v>0</v>
      </c>
      <c r="AT48" s="50" t="str">
        <f t="shared" si="60"/>
        <v>Feb</v>
      </c>
      <c r="AU48" s="69">
        <f t="shared" si="61"/>
        <v>-208</v>
      </c>
      <c r="AV48" s="69">
        <f t="shared" si="62"/>
        <v>-108</v>
      </c>
      <c r="AW48" s="69">
        <f t="shared" ref="AW48:AW58" si="105">ROUND(AW35*AU$8,0)</f>
        <v>-8</v>
      </c>
      <c r="AX48" s="69">
        <f t="shared" si="63"/>
        <v>0</v>
      </c>
      <c r="AY48" s="69">
        <f t="shared" si="64"/>
        <v>0</v>
      </c>
      <c r="AZ48" s="69">
        <f t="shared" si="65"/>
        <v>0</v>
      </c>
      <c r="BA48" s="69">
        <f t="shared" si="66"/>
        <v>0</v>
      </c>
      <c r="BB48" s="69">
        <f t="shared" si="67"/>
        <v>0</v>
      </c>
      <c r="BC48" s="50" t="str">
        <f t="shared" si="68"/>
        <v>Feb</v>
      </c>
      <c r="BD48" s="69">
        <f t="shared" si="69"/>
        <v>-208</v>
      </c>
      <c r="BE48" s="69">
        <f t="shared" si="70"/>
        <v>-108</v>
      </c>
      <c r="BF48" s="69">
        <f t="shared" ref="BF48:BF58" si="106">ROUND(BF35*BD$8,0)</f>
        <v>-8</v>
      </c>
      <c r="BG48" s="69">
        <f t="shared" si="71"/>
        <v>0</v>
      </c>
      <c r="BH48" s="69">
        <f t="shared" si="72"/>
        <v>0</v>
      </c>
      <c r="BI48" s="69">
        <f t="shared" si="73"/>
        <v>0</v>
      </c>
      <c r="BJ48" s="69">
        <f t="shared" si="74"/>
        <v>0</v>
      </c>
      <c r="BK48" s="69">
        <f t="shared" si="75"/>
        <v>0</v>
      </c>
      <c r="BL48" s="50" t="str">
        <f t="shared" si="76"/>
        <v>Feb</v>
      </c>
      <c r="BM48" s="69">
        <f t="shared" si="77"/>
        <v>-208</v>
      </c>
      <c r="BN48" s="69">
        <f t="shared" si="78"/>
        <v>-108</v>
      </c>
      <c r="BO48" s="69">
        <f t="shared" ref="BO48:BO58" si="107">ROUND(BO35*BM$8,0)</f>
        <v>-8</v>
      </c>
      <c r="BP48" s="69">
        <f t="shared" si="79"/>
        <v>0</v>
      </c>
      <c r="BQ48" s="69">
        <f t="shared" si="80"/>
        <v>0</v>
      </c>
      <c r="BR48" s="69">
        <f t="shared" si="81"/>
        <v>0</v>
      </c>
      <c r="BS48" s="69">
        <f t="shared" si="82"/>
        <v>0</v>
      </c>
      <c r="BT48" s="69">
        <f t="shared" si="83"/>
        <v>0</v>
      </c>
      <c r="BU48" s="50" t="str">
        <f t="shared" si="84"/>
        <v>Feb</v>
      </c>
      <c r="BV48" s="69">
        <f t="shared" si="85"/>
        <v>-208</v>
      </c>
      <c r="BW48" s="69">
        <f t="shared" si="86"/>
        <v>-108</v>
      </c>
      <c r="BX48" s="69">
        <f t="shared" ref="BX48:BX58" si="108">ROUND(BX35*BV$8,0)</f>
        <v>-8</v>
      </c>
      <c r="BY48" s="69">
        <f t="shared" si="87"/>
        <v>0</v>
      </c>
      <c r="BZ48" s="69">
        <f t="shared" si="88"/>
        <v>0</v>
      </c>
      <c r="CA48" s="69">
        <f t="shared" si="89"/>
        <v>0</v>
      </c>
      <c r="CB48" s="69">
        <f t="shared" si="90"/>
        <v>0</v>
      </c>
      <c r="CC48" s="69">
        <f t="shared" si="91"/>
        <v>0</v>
      </c>
      <c r="CD48" s="50" t="str">
        <f t="shared" si="92"/>
        <v>Feb</v>
      </c>
      <c r="CE48" s="69">
        <f t="shared" si="93"/>
        <v>-208</v>
      </c>
      <c r="CF48" s="69">
        <f t="shared" si="94"/>
        <v>-108</v>
      </c>
      <c r="CG48" s="69">
        <f t="shared" ref="CG48:CG58" si="109">ROUND(CG35*CE$8,0)</f>
        <v>-8</v>
      </c>
      <c r="CH48" s="69">
        <f t="shared" si="95"/>
        <v>0</v>
      </c>
      <c r="CI48" s="69">
        <f t="shared" si="96"/>
        <v>0</v>
      </c>
      <c r="CJ48" s="69">
        <f t="shared" si="97"/>
        <v>0</v>
      </c>
      <c r="CK48" s="69">
        <f t="shared" si="98"/>
        <v>0</v>
      </c>
      <c r="CL48" s="69">
        <f t="shared" si="99"/>
        <v>0</v>
      </c>
    </row>
    <row r="49" spans="1:90" ht="13.7" customHeight="1">
      <c r="A49" s="50" t="str">
        <f t="shared" si="20"/>
        <v>Mar</v>
      </c>
      <c r="B49" s="41">
        <f t="shared" si="21"/>
        <v>-217</v>
      </c>
      <c r="C49" s="41">
        <f t="shared" si="22"/>
        <v>-117</v>
      </c>
      <c r="D49" s="41">
        <f t="shared" si="100"/>
        <v>-17</v>
      </c>
      <c r="E49" s="41">
        <f t="shared" si="23"/>
        <v>0</v>
      </c>
      <c r="F49" s="41">
        <f t="shared" si="24"/>
        <v>0</v>
      </c>
      <c r="G49" s="41">
        <f t="shared" si="25"/>
        <v>0</v>
      </c>
      <c r="H49" s="41">
        <f t="shared" si="26"/>
        <v>0</v>
      </c>
      <c r="I49" s="41">
        <f t="shared" si="27"/>
        <v>0</v>
      </c>
      <c r="J49" s="68" t="str">
        <f t="shared" si="28"/>
        <v>Mar</v>
      </c>
      <c r="K49" s="41">
        <f t="shared" si="29"/>
        <v>-217</v>
      </c>
      <c r="L49" s="69">
        <f t="shared" si="30"/>
        <v>-117</v>
      </c>
      <c r="M49" s="69">
        <f t="shared" si="101"/>
        <v>-17</v>
      </c>
      <c r="N49" s="69">
        <f t="shared" si="31"/>
        <v>0</v>
      </c>
      <c r="O49" s="69">
        <f t="shared" si="32"/>
        <v>0</v>
      </c>
      <c r="P49" s="69">
        <f t="shared" si="33"/>
        <v>0</v>
      </c>
      <c r="Q49" s="69">
        <f t="shared" si="34"/>
        <v>0</v>
      </c>
      <c r="R49" s="69">
        <f t="shared" si="35"/>
        <v>0</v>
      </c>
      <c r="S49" s="50" t="str">
        <f t="shared" si="36"/>
        <v>Mar</v>
      </c>
      <c r="T49" s="69">
        <f t="shared" si="37"/>
        <v>-217</v>
      </c>
      <c r="U49" s="69">
        <f t="shared" si="38"/>
        <v>-117</v>
      </c>
      <c r="V49" s="69">
        <f t="shared" si="102"/>
        <v>-17</v>
      </c>
      <c r="W49" s="69">
        <f t="shared" si="39"/>
        <v>0</v>
      </c>
      <c r="X49" s="69">
        <f t="shared" si="40"/>
        <v>0</v>
      </c>
      <c r="Y49" s="69">
        <f t="shared" si="41"/>
        <v>0</v>
      </c>
      <c r="Z49" s="69">
        <f t="shared" si="42"/>
        <v>0</v>
      </c>
      <c r="AA49" s="69">
        <f t="shared" si="43"/>
        <v>0</v>
      </c>
      <c r="AB49" s="50" t="str">
        <f t="shared" si="44"/>
        <v>Mar</v>
      </c>
      <c r="AC49" s="69">
        <f t="shared" si="45"/>
        <v>-217</v>
      </c>
      <c r="AD49" s="69">
        <f t="shared" si="46"/>
        <v>-117</v>
      </c>
      <c r="AE49" s="69">
        <f t="shared" si="103"/>
        <v>-17</v>
      </c>
      <c r="AF49" s="69">
        <f t="shared" si="47"/>
        <v>0</v>
      </c>
      <c r="AG49" s="69">
        <f t="shared" si="48"/>
        <v>0</v>
      </c>
      <c r="AH49" s="69">
        <f t="shared" si="49"/>
        <v>0</v>
      </c>
      <c r="AI49" s="69">
        <f t="shared" si="50"/>
        <v>0</v>
      </c>
      <c r="AJ49" s="69">
        <f t="shared" si="51"/>
        <v>0</v>
      </c>
      <c r="AK49" s="50" t="str">
        <f t="shared" si="52"/>
        <v>Mar</v>
      </c>
      <c r="AL49" s="69">
        <f t="shared" si="53"/>
        <v>-217</v>
      </c>
      <c r="AM49" s="69">
        <f t="shared" si="54"/>
        <v>-117</v>
      </c>
      <c r="AN49" s="69">
        <f t="shared" si="104"/>
        <v>-17</v>
      </c>
      <c r="AO49" s="69">
        <f t="shared" si="55"/>
        <v>0</v>
      </c>
      <c r="AP49" s="69">
        <f t="shared" si="56"/>
        <v>0</v>
      </c>
      <c r="AQ49" s="69">
        <f t="shared" si="57"/>
        <v>0</v>
      </c>
      <c r="AR49" s="69">
        <f t="shared" si="58"/>
        <v>0</v>
      </c>
      <c r="AS49" s="69">
        <f t="shared" si="59"/>
        <v>0</v>
      </c>
      <c r="AT49" s="50" t="str">
        <f t="shared" si="60"/>
        <v>Mar</v>
      </c>
      <c r="AU49" s="69">
        <f t="shared" si="61"/>
        <v>-217</v>
      </c>
      <c r="AV49" s="69">
        <f t="shared" si="62"/>
        <v>-117</v>
      </c>
      <c r="AW49" s="69">
        <f t="shared" si="105"/>
        <v>-17</v>
      </c>
      <c r="AX49" s="69">
        <f t="shared" si="63"/>
        <v>0</v>
      </c>
      <c r="AY49" s="69">
        <f t="shared" si="64"/>
        <v>0</v>
      </c>
      <c r="AZ49" s="69">
        <f t="shared" si="65"/>
        <v>0</v>
      </c>
      <c r="BA49" s="69">
        <f t="shared" si="66"/>
        <v>0</v>
      </c>
      <c r="BB49" s="69">
        <f t="shared" si="67"/>
        <v>0</v>
      </c>
      <c r="BC49" s="50" t="str">
        <f t="shared" si="68"/>
        <v>Mar</v>
      </c>
      <c r="BD49" s="69">
        <f t="shared" si="69"/>
        <v>-217</v>
      </c>
      <c r="BE49" s="69">
        <f t="shared" si="70"/>
        <v>-117</v>
      </c>
      <c r="BF49" s="69">
        <f t="shared" si="106"/>
        <v>-17</v>
      </c>
      <c r="BG49" s="69">
        <f t="shared" si="71"/>
        <v>0</v>
      </c>
      <c r="BH49" s="69">
        <f t="shared" si="72"/>
        <v>0</v>
      </c>
      <c r="BI49" s="69">
        <f t="shared" si="73"/>
        <v>0</v>
      </c>
      <c r="BJ49" s="69">
        <f t="shared" si="74"/>
        <v>0</v>
      </c>
      <c r="BK49" s="69">
        <f t="shared" si="75"/>
        <v>0</v>
      </c>
      <c r="BL49" s="50" t="str">
        <f t="shared" si="76"/>
        <v>Mar</v>
      </c>
      <c r="BM49" s="69">
        <f t="shared" si="77"/>
        <v>-217</v>
      </c>
      <c r="BN49" s="69">
        <f t="shared" si="78"/>
        <v>-117</v>
      </c>
      <c r="BO49" s="69">
        <f t="shared" si="107"/>
        <v>-17</v>
      </c>
      <c r="BP49" s="69">
        <f t="shared" si="79"/>
        <v>0</v>
      </c>
      <c r="BQ49" s="69">
        <f t="shared" si="80"/>
        <v>0</v>
      </c>
      <c r="BR49" s="69">
        <f t="shared" si="81"/>
        <v>0</v>
      </c>
      <c r="BS49" s="69">
        <f t="shared" si="82"/>
        <v>0</v>
      </c>
      <c r="BT49" s="69">
        <f t="shared" si="83"/>
        <v>0</v>
      </c>
      <c r="BU49" s="50" t="str">
        <f t="shared" si="84"/>
        <v>Mar</v>
      </c>
      <c r="BV49" s="69">
        <f t="shared" si="85"/>
        <v>-217</v>
      </c>
      <c r="BW49" s="69">
        <f t="shared" si="86"/>
        <v>-117</v>
      </c>
      <c r="BX49" s="69">
        <f t="shared" si="108"/>
        <v>-17</v>
      </c>
      <c r="BY49" s="69">
        <f t="shared" si="87"/>
        <v>0</v>
      </c>
      <c r="BZ49" s="69">
        <f t="shared" si="88"/>
        <v>0</v>
      </c>
      <c r="CA49" s="69">
        <f t="shared" si="89"/>
        <v>0</v>
      </c>
      <c r="CB49" s="69">
        <f t="shared" si="90"/>
        <v>0</v>
      </c>
      <c r="CC49" s="69">
        <f t="shared" si="91"/>
        <v>0</v>
      </c>
      <c r="CD49" s="50" t="str">
        <f t="shared" si="92"/>
        <v>Mar</v>
      </c>
      <c r="CE49" s="69">
        <f t="shared" si="93"/>
        <v>-217</v>
      </c>
      <c r="CF49" s="69">
        <f t="shared" si="94"/>
        <v>-117</v>
      </c>
      <c r="CG49" s="69">
        <f t="shared" si="109"/>
        <v>-17</v>
      </c>
      <c r="CH49" s="69">
        <f t="shared" si="95"/>
        <v>0</v>
      </c>
      <c r="CI49" s="69">
        <f t="shared" si="96"/>
        <v>0</v>
      </c>
      <c r="CJ49" s="69">
        <f t="shared" si="97"/>
        <v>0</v>
      </c>
      <c r="CK49" s="69">
        <f t="shared" si="98"/>
        <v>0</v>
      </c>
      <c r="CL49" s="69">
        <f t="shared" si="99"/>
        <v>0</v>
      </c>
    </row>
    <row r="50" spans="1:90" ht="13.7" customHeight="1">
      <c r="A50" s="50" t="str">
        <f t="shared" si="20"/>
        <v>Apr</v>
      </c>
      <c r="B50" s="41">
        <f t="shared" si="21"/>
        <v>-225</v>
      </c>
      <c r="C50" s="41">
        <f t="shared" si="22"/>
        <v>-125</v>
      </c>
      <c r="D50" s="41">
        <f t="shared" si="100"/>
        <v>-25</v>
      </c>
      <c r="E50" s="41">
        <f t="shared" si="23"/>
        <v>0</v>
      </c>
      <c r="F50" s="41">
        <f t="shared" si="24"/>
        <v>0</v>
      </c>
      <c r="G50" s="41">
        <f t="shared" si="25"/>
        <v>0</v>
      </c>
      <c r="H50" s="41">
        <f t="shared" si="26"/>
        <v>0</v>
      </c>
      <c r="I50" s="41">
        <f t="shared" si="27"/>
        <v>0</v>
      </c>
      <c r="J50" s="68" t="str">
        <f t="shared" si="28"/>
        <v>Apr</v>
      </c>
      <c r="K50" s="41">
        <f t="shared" si="29"/>
        <v>-225</v>
      </c>
      <c r="L50" s="69">
        <f t="shared" si="30"/>
        <v>-125</v>
      </c>
      <c r="M50" s="69">
        <f t="shared" si="101"/>
        <v>-25</v>
      </c>
      <c r="N50" s="69">
        <f t="shared" si="31"/>
        <v>0</v>
      </c>
      <c r="O50" s="69">
        <f t="shared" si="32"/>
        <v>0</v>
      </c>
      <c r="P50" s="69">
        <f t="shared" si="33"/>
        <v>0</v>
      </c>
      <c r="Q50" s="69">
        <f t="shared" si="34"/>
        <v>0</v>
      </c>
      <c r="R50" s="69">
        <f t="shared" si="35"/>
        <v>0</v>
      </c>
      <c r="S50" s="50" t="str">
        <f t="shared" si="36"/>
        <v>Apr</v>
      </c>
      <c r="T50" s="69">
        <f t="shared" si="37"/>
        <v>-225</v>
      </c>
      <c r="U50" s="69">
        <f t="shared" si="38"/>
        <v>-125</v>
      </c>
      <c r="V50" s="69">
        <f t="shared" si="102"/>
        <v>-25</v>
      </c>
      <c r="W50" s="69">
        <f t="shared" si="39"/>
        <v>0</v>
      </c>
      <c r="X50" s="69">
        <f t="shared" si="40"/>
        <v>0</v>
      </c>
      <c r="Y50" s="69">
        <f t="shared" si="41"/>
        <v>0</v>
      </c>
      <c r="Z50" s="69">
        <f t="shared" si="42"/>
        <v>0</v>
      </c>
      <c r="AA50" s="69">
        <f t="shared" si="43"/>
        <v>0</v>
      </c>
      <c r="AB50" s="50" t="str">
        <f t="shared" si="44"/>
        <v>Apr</v>
      </c>
      <c r="AC50" s="69">
        <f t="shared" si="45"/>
        <v>-225</v>
      </c>
      <c r="AD50" s="69">
        <f t="shared" si="46"/>
        <v>-125</v>
      </c>
      <c r="AE50" s="69">
        <f t="shared" si="103"/>
        <v>-25</v>
      </c>
      <c r="AF50" s="69">
        <f t="shared" si="47"/>
        <v>0</v>
      </c>
      <c r="AG50" s="69">
        <f t="shared" si="48"/>
        <v>0</v>
      </c>
      <c r="AH50" s="69">
        <f t="shared" si="49"/>
        <v>0</v>
      </c>
      <c r="AI50" s="69">
        <f t="shared" si="50"/>
        <v>0</v>
      </c>
      <c r="AJ50" s="69">
        <f t="shared" si="51"/>
        <v>0</v>
      </c>
      <c r="AK50" s="50" t="str">
        <f t="shared" si="52"/>
        <v>Apr</v>
      </c>
      <c r="AL50" s="69">
        <f t="shared" si="53"/>
        <v>-225</v>
      </c>
      <c r="AM50" s="69">
        <f t="shared" si="54"/>
        <v>-125</v>
      </c>
      <c r="AN50" s="69">
        <f t="shared" si="104"/>
        <v>-25</v>
      </c>
      <c r="AO50" s="69">
        <f t="shared" si="55"/>
        <v>0</v>
      </c>
      <c r="AP50" s="69">
        <f t="shared" si="56"/>
        <v>0</v>
      </c>
      <c r="AQ50" s="69">
        <f t="shared" si="57"/>
        <v>0</v>
      </c>
      <c r="AR50" s="69">
        <f t="shared" si="58"/>
        <v>0</v>
      </c>
      <c r="AS50" s="69">
        <f t="shared" si="59"/>
        <v>0</v>
      </c>
      <c r="AT50" s="50" t="str">
        <f t="shared" si="60"/>
        <v>Apr</v>
      </c>
      <c r="AU50" s="69">
        <f t="shared" si="61"/>
        <v>-225</v>
      </c>
      <c r="AV50" s="69">
        <f t="shared" si="62"/>
        <v>-125</v>
      </c>
      <c r="AW50" s="69">
        <f t="shared" si="105"/>
        <v>-25</v>
      </c>
      <c r="AX50" s="69">
        <f t="shared" si="63"/>
        <v>0</v>
      </c>
      <c r="AY50" s="69">
        <f t="shared" si="64"/>
        <v>0</v>
      </c>
      <c r="AZ50" s="69">
        <f t="shared" si="65"/>
        <v>0</v>
      </c>
      <c r="BA50" s="69">
        <f t="shared" si="66"/>
        <v>0</v>
      </c>
      <c r="BB50" s="69">
        <f t="shared" si="67"/>
        <v>0</v>
      </c>
      <c r="BC50" s="50" t="str">
        <f t="shared" si="68"/>
        <v>Apr</v>
      </c>
      <c r="BD50" s="69">
        <f t="shared" si="69"/>
        <v>-225</v>
      </c>
      <c r="BE50" s="69">
        <f t="shared" si="70"/>
        <v>-125</v>
      </c>
      <c r="BF50" s="69">
        <f t="shared" si="106"/>
        <v>-25</v>
      </c>
      <c r="BG50" s="69">
        <f t="shared" si="71"/>
        <v>0</v>
      </c>
      <c r="BH50" s="69">
        <f t="shared" si="72"/>
        <v>0</v>
      </c>
      <c r="BI50" s="69">
        <f t="shared" si="73"/>
        <v>0</v>
      </c>
      <c r="BJ50" s="69">
        <f t="shared" si="74"/>
        <v>0</v>
      </c>
      <c r="BK50" s="69">
        <f t="shared" si="75"/>
        <v>0</v>
      </c>
      <c r="BL50" s="50" t="str">
        <f t="shared" si="76"/>
        <v>Apr</v>
      </c>
      <c r="BM50" s="69">
        <f t="shared" si="77"/>
        <v>-225</v>
      </c>
      <c r="BN50" s="69">
        <f t="shared" si="78"/>
        <v>-125</v>
      </c>
      <c r="BO50" s="69">
        <f t="shared" si="107"/>
        <v>-25</v>
      </c>
      <c r="BP50" s="69">
        <f t="shared" si="79"/>
        <v>0</v>
      </c>
      <c r="BQ50" s="69">
        <f t="shared" si="80"/>
        <v>0</v>
      </c>
      <c r="BR50" s="69">
        <f t="shared" si="81"/>
        <v>0</v>
      </c>
      <c r="BS50" s="69">
        <f t="shared" si="82"/>
        <v>0</v>
      </c>
      <c r="BT50" s="69">
        <f t="shared" si="83"/>
        <v>0</v>
      </c>
      <c r="BU50" s="50" t="str">
        <f t="shared" si="84"/>
        <v>Apr</v>
      </c>
      <c r="BV50" s="69">
        <f t="shared" si="85"/>
        <v>-225</v>
      </c>
      <c r="BW50" s="69">
        <f t="shared" si="86"/>
        <v>-125</v>
      </c>
      <c r="BX50" s="69">
        <f t="shared" si="108"/>
        <v>-25</v>
      </c>
      <c r="BY50" s="69">
        <f t="shared" si="87"/>
        <v>0</v>
      </c>
      <c r="BZ50" s="69">
        <f t="shared" si="88"/>
        <v>0</v>
      </c>
      <c r="CA50" s="69">
        <f t="shared" si="89"/>
        <v>0</v>
      </c>
      <c r="CB50" s="69">
        <f t="shared" si="90"/>
        <v>0</v>
      </c>
      <c r="CC50" s="69">
        <f t="shared" si="91"/>
        <v>0</v>
      </c>
      <c r="CD50" s="50" t="str">
        <f t="shared" si="92"/>
        <v>Apr</v>
      </c>
      <c r="CE50" s="69">
        <f t="shared" si="93"/>
        <v>-225</v>
      </c>
      <c r="CF50" s="69">
        <f t="shared" si="94"/>
        <v>-125</v>
      </c>
      <c r="CG50" s="69">
        <f t="shared" si="109"/>
        <v>-25</v>
      </c>
      <c r="CH50" s="69">
        <f t="shared" si="95"/>
        <v>0</v>
      </c>
      <c r="CI50" s="69">
        <f t="shared" si="96"/>
        <v>0</v>
      </c>
      <c r="CJ50" s="69">
        <f t="shared" si="97"/>
        <v>0</v>
      </c>
      <c r="CK50" s="69">
        <f t="shared" si="98"/>
        <v>0</v>
      </c>
      <c r="CL50" s="69">
        <f t="shared" si="99"/>
        <v>0</v>
      </c>
    </row>
    <row r="51" spans="1:90" ht="13.7" customHeight="1">
      <c r="A51" s="50" t="str">
        <f t="shared" si="20"/>
        <v>May</v>
      </c>
      <c r="B51" s="41">
        <f t="shared" si="21"/>
        <v>-233</v>
      </c>
      <c r="C51" s="41">
        <f t="shared" si="22"/>
        <v>-133</v>
      </c>
      <c r="D51" s="41">
        <f t="shared" si="100"/>
        <v>-33</v>
      </c>
      <c r="E51" s="41">
        <f t="shared" si="23"/>
        <v>0</v>
      </c>
      <c r="F51" s="41">
        <f t="shared" si="24"/>
        <v>0</v>
      </c>
      <c r="G51" s="41">
        <f t="shared" si="25"/>
        <v>0</v>
      </c>
      <c r="H51" s="41">
        <f t="shared" si="26"/>
        <v>0</v>
      </c>
      <c r="I51" s="41">
        <f t="shared" si="27"/>
        <v>0</v>
      </c>
      <c r="J51" s="68" t="str">
        <f t="shared" si="28"/>
        <v>May</v>
      </c>
      <c r="K51" s="41">
        <f t="shared" si="29"/>
        <v>-233</v>
      </c>
      <c r="L51" s="69">
        <f t="shared" si="30"/>
        <v>-133</v>
      </c>
      <c r="M51" s="69">
        <f t="shared" si="101"/>
        <v>-33</v>
      </c>
      <c r="N51" s="69">
        <f t="shared" si="31"/>
        <v>0</v>
      </c>
      <c r="O51" s="69">
        <f t="shared" si="32"/>
        <v>0</v>
      </c>
      <c r="P51" s="69">
        <f t="shared" si="33"/>
        <v>0</v>
      </c>
      <c r="Q51" s="69">
        <f t="shared" si="34"/>
        <v>0</v>
      </c>
      <c r="R51" s="69">
        <f t="shared" si="35"/>
        <v>0</v>
      </c>
      <c r="S51" s="50" t="str">
        <f t="shared" si="36"/>
        <v>May</v>
      </c>
      <c r="T51" s="69">
        <f t="shared" si="37"/>
        <v>-233</v>
      </c>
      <c r="U51" s="69">
        <f t="shared" si="38"/>
        <v>-133</v>
      </c>
      <c r="V51" s="69">
        <f t="shared" si="102"/>
        <v>-33</v>
      </c>
      <c r="W51" s="69">
        <f t="shared" si="39"/>
        <v>0</v>
      </c>
      <c r="X51" s="69">
        <f t="shared" si="40"/>
        <v>0</v>
      </c>
      <c r="Y51" s="69">
        <f t="shared" si="41"/>
        <v>0</v>
      </c>
      <c r="Z51" s="69">
        <f t="shared" si="42"/>
        <v>0</v>
      </c>
      <c r="AA51" s="69">
        <f t="shared" si="43"/>
        <v>0</v>
      </c>
      <c r="AB51" s="50" t="str">
        <f t="shared" si="44"/>
        <v>May</v>
      </c>
      <c r="AC51" s="69">
        <f t="shared" si="45"/>
        <v>-233</v>
      </c>
      <c r="AD51" s="69">
        <f t="shared" si="46"/>
        <v>-133</v>
      </c>
      <c r="AE51" s="69">
        <f t="shared" si="103"/>
        <v>-33</v>
      </c>
      <c r="AF51" s="69">
        <f t="shared" si="47"/>
        <v>0</v>
      </c>
      <c r="AG51" s="69">
        <f t="shared" si="48"/>
        <v>0</v>
      </c>
      <c r="AH51" s="69">
        <f t="shared" si="49"/>
        <v>0</v>
      </c>
      <c r="AI51" s="69">
        <f t="shared" si="50"/>
        <v>0</v>
      </c>
      <c r="AJ51" s="69">
        <f t="shared" si="51"/>
        <v>0</v>
      </c>
      <c r="AK51" s="50" t="str">
        <f t="shared" si="52"/>
        <v>May</v>
      </c>
      <c r="AL51" s="69">
        <f t="shared" si="53"/>
        <v>-233</v>
      </c>
      <c r="AM51" s="69">
        <f t="shared" si="54"/>
        <v>-133</v>
      </c>
      <c r="AN51" s="69">
        <f t="shared" si="104"/>
        <v>-33</v>
      </c>
      <c r="AO51" s="69">
        <f t="shared" si="55"/>
        <v>0</v>
      </c>
      <c r="AP51" s="69">
        <f t="shared" si="56"/>
        <v>0</v>
      </c>
      <c r="AQ51" s="69">
        <f t="shared" si="57"/>
        <v>0</v>
      </c>
      <c r="AR51" s="69">
        <f t="shared" si="58"/>
        <v>0</v>
      </c>
      <c r="AS51" s="69">
        <f t="shared" si="59"/>
        <v>0</v>
      </c>
      <c r="AT51" s="50" t="str">
        <f t="shared" si="60"/>
        <v>May</v>
      </c>
      <c r="AU51" s="69">
        <f t="shared" si="61"/>
        <v>-233</v>
      </c>
      <c r="AV51" s="69">
        <f t="shared" si="62"/>
        <v>-133</v>
      </c>
      <c r="AW51" s="69">
        <f t="shared" si="105"/>
        <v>-33</v>
      </c>
      <c r="AX51" s="69">
        <f t="shared" si="63"/>
        <v>0</v>
      </c>
      <c r="AY51" s="69">
        <f t="shared" si="64"/>
        <v>0</v>
      </c>
      <c r="AZ51" s="69">
        <f t="shared" si="65"/>
        <v>0</v>
      </c>
      <c r="BA51" s="69">
        <f t="shared" si="66"/>
        <v>0</v>
      </c>
      <c r="BB51" s="69">
        <f t="shared" si="67"/>
        <v>0</v>
      </c>
      <c r="BC51" s="50" t="str">
        <f t="shared" si="68"/>
        <v>May</v>
      </c>
      <c r="BD51" s="69">
        <f t="shared" si="69"/>
        <v>-233</v>
      </c>
      <c r="BE51" s="69">
        <f t="shared" si="70"/>
        <v>-133</v>
      </c>
      <c r="BF51" s="69">
        <f t="shared" si="106"/>
        <v>-33</v>
      </c>
      <c r="BG51" s="69">
        <f t="shared" si="71"/>
        <v>0</v>
      </c>
      <c r="BH51" s="69">
        <f t="shared" si="72"/>
        <v>0</v>
      </c>
      <c r="BI51" s="69">
        <f t="shared" si="73"/>
        <v>0</v>
      </c>
      <c r="BJ51" s="69">
        <f t="shared" si="74"/>
        <v>0</v>
      </c>
      <c r="BK51" s="69">
        <f t="shared" si="75"/>
        <v>0</v>
      </c>
      <c r="BL51" s="50" t="str">
        <f t="shared" si="76"/>
        <v>May</v>
      </c>
      <c r="BM51" s="69">
        <f t="shared" si="77"/>
        <v>-233</v>
      </c>
      <c r="BN51" s="69">
        <f t="shared" si="78"/>
        <v>-133</v>
      </c>
      <c r="BO51" s="69">
        <f t="shared" si="107"/>
        <v>-33</v>
      </c>
      <c r="BP51" s="69">
        <f t="shared" si="79"/>
        <v>0</v>
      </c>
      <c r="BQ51" s="69">
        <f t="shared" si="80"/>
        <v>0</v>
      </c>
      <c r="BR51" s="69">
        <f t="shared" si="81"/>
        <v>0</v>
      </c>
      <c r="BS51" s="69">
        <f t="shared" si="82"/>
        <v>0</v>
      </c>
      <c r="BT51" s="69">
        <f t="shared" si="83"/>
        <v>0</v>
      </c>
      <c r="BU51" s="50" t="str">
        <f t="shared" si="84"/>
        <v>May</v>
      </c>
      <c r="BV51" s="69">
        <f t="shared" si="85"/>
        <v>-233</v>
      </c>
      <c r="BW51" s="69">
        <f t="shared" si="86"/>
        <v>-133</v>
      </c>
      <c r="BX51" s="69">
        <f t="shared" si="108"/>
        <v>-33</v>
      </c>
      <c r="BY51" s="69">
        <f t="shared" si="87"/>
        <v>0</v>
      </c>
      <c r="BZ51" s="69">
        <f t="shared" si="88"/>
        <v>0</v>
      </c>
      <c r="CA51" s="69">
        <f t="shared" si="89"/>
        <v>0</v>
      </c>
      <c r="CB51" s="69">
        <f t="shared" si="90"/>
        <v>0</v>
      </c>
      <c r="CC51" s="69">
        <f t="shared" si="91"/>
        <v>0</v>
      </c>
      <c r="CD51" s="50" t="str">
        <f t="shared" si="92"/>
        <v>May</v>
      </c>
      <c r="CE51" s="69">
        <f t="shared" si="93"/>
        <v>-233</v>
      </c>
      <c r="CF51" s="69">
        <f t="shared" si="94"/>
        <v>-133</v>
      </c>
      <c r="CG51" s="69">
        <f t="shared" si="109"/>
        <v>-33</v>
      </c>
      <c r="CH51" s="69">
        <f t="shared" si="95"/>
        <v>0</v>
      </c>
      <c r="CI51" s="69">
        <f t="shared" si="96"/>
        <v>0</v>
      </c>
      <c r="CJ51" s="69">
        <f t="shared" si="97"/>
        <v>0</v>
      </c>
      <c r="CK51" s="69">
        <f t="shared" si="98"/>
        <v>0</v>
      </c>
      <c r="CL51" s="69">
        <f t="shared" si="99"/>
        <v>0</v>
      </c>
    </row>
    <row r="52" spans="1:90" ht="13.7" customHeight="1">
      <c r="A52" s="50" t="str">
        <f t="shared" si="20"/>
        <v>Jun</v>
      </c>
      <c r="B52" s="41">
        <f t="shared" si="21"/>
        <v>-242</v>
      </c>
      <c r="C52" s="41">
        <f t="shared" si="22"/>
        <v>-142</v>
      </c>
      <c r="D52" s="41">
        <f t="shared" si="100"/>
        <v>-42</v>
      </c>
      <c r="E52" s="41">
        <f t="shared" si="23"/>
        <v>0</v>
      </c>
      <c r="F52" s="41">
        <f t="shared" si="24"/>
        <v>0</v>
      </c>
      <c r="G52" s="41">
        <f t="shared" si="25"/>
        <v>0</v>
      </c>
      <c r="H52" s="41">
        <f t="shared" si="26"/>
        <v>0</v>
      </c>
      <c r="I52" s="41">
        <f t="shared" si="27"/>
        <v>0</v>
      </c>
      <c r="J52" s="68" t="str">
        <f t="shared" si="28"/>
        <v>Jun</v>
      </c>
      <c r="K52" s="41">
        <f t="shared" si="29"/>
        <v>-242</v>
      </c>
      <c r="L52" s="69">
        <f t="shared" si="30"/>
        <v>-142</v>
      </c>
      <c r="M52" s="69">
        <f t="shared" si="101"/>
        <v>-42</v>
      </c>
      <c r="N52" s="69">
        <f t="shared" si="31"/>
        <v>0</v>
      </c>
      <c r="O52" s="69">
        <f t="shared" si="32"/>
        <v>0</v>
      </c>
      <c r="P52" s="69">
        <f t="shared" si="33"/>
        <v>0</v>
      </c>
      <c r="Q52" s="69">
        <f t="shared" si="34"/>
        <v>0</v>
      </c>
      <c r="R52" s="69">
        <f t="shared" si="35"/>
        <v>0</v>
      </c>
      <c r="S52" s="50" t="str">
        <f t="shared" si="36"/>
        <v>Jun</v>
      </c>
      <c r="T52" s="69">
        <f t="shared" si="37"/>
        <v>-242</v>
      </c>
      <c r="U52" s="69">
        <f t="shared" si="38"/>
        <v>-142</v>
      </c>
      <c r="V52" s="69">
        <f t="shared" si="102"/>
        <v>-42</v>
      </c>
      <c r="W52" s="69">
        <f t="shared" si="39"/>
        <v>0</v>
      </c>
      <c r="X52" s="69">
        <f t="shared" si="40"/>
        <v>0</v>
      </c>
      <c r="Y52" s="69">
        <f t="shared" si="41"/>
        <v>0</v>
      </c>
      <c r="Z52" s="69">
        <f t="shared" si="42"/>
        <v>0</v>
      </c>
      <c r="AA52" s="69">
        <f t="shared" si="43"/>
        <v>0</v>
      </c>
      <c r="AB52" s="50" t="str">
        <f t="shared" si="44"/>
        <v>Jun</v>
      </c>
      <c r="AC52" s="69">
        <f t="shared" si="45"/>
        <v>-242</v>
      </c>
      <c r="AD52" s="69">
        <f t="shared" si="46"/>
        <v>-142</v>
      </c>
      <c r="AE52" s="69">
        <f t="shared" si="103"/>
        <v>-42</v>
      </c>
      <c r="AF52" s="69">
        <f t="shared" si="47"/>
        <v>0</v>
      </c>
      <c r="AG52" s="69">
        <f t="shared" si="48"/>
        <v>0</v>
      </c>
      <c r="AH52" s="69">
        <f t="shared" si="49"/>
        <v>0</v>
      </c>
      <c r="AI52" s="69">
        <f t="shared" si="50"/>
        <v>0</v>
      </c>
      <c r="AJ52" s="69">
        <f t="shared" si="51"/>
        <v>0</v>
      </c>
      <c r="AK52" s="50" t="str">
        <f t="shared" si="52"/>
        <v>Jun</v>
      </c>
      <c r="AL52" s="69">
        <f t="shared" si="53"/>
        <v>-242</v>
      </c>
      <c r="AM52" s="69">
        <f t="shared" si="54"/>
        <v>-142</v>
      </c>
      <c r="AN52" s="69">
        <f t="shared" si="104"/>
        <v>-42</v>
      </c>
      <c r="AO52" s="69">
        <f t="shared" si="55"/>
        <v>0</v>
      </c>
      <c r="AP52" s="69">
        <f t="shared" si="56"/>
        <v>0</v>
      </c>
      <c r="AQ52" s="69">
        <f t="shared" si="57"/>
        <v>0</v>
      </c>
      <c r="AR52" s="69">
        <f t="shared" si="58"/>
        <v>0</v>
      </c>
      <c r="AS52" s="69">
        <f t="shared" si="59"/>
        <v>0</v>
      </c>
      <c r="AT52" s="50" t="str">
        <f t="shared" si="60"/>
        <v>Jun</v>
      </c>
      <c r="AU52" s="69">
        <f t="shared" si="61"/>
        <v>-242</v>
      </c>
      <c r="AV52" s="69">
        <f t="shared" si="62"/>
        <v>-142</v>
      </c>
      <c r="AW52" s="69">
        <f t="shared" si="105"/>
        <v>-42</v>
      </c>
      <c r="AX52" s="69">
        <f t="shared" si="63"/>
        <v>0</v>
      </c>
      <c r="AY52" s="69">
        <f t="shared" si="64"/>
        <v>0</v>
      </c>
      <c r="AZ52" s="69">
        <f t="shared" si="65"/>
        <v>0</v>
      </c>
      <c r="BA52" s="69">
        <f t="shared" si="66"/>
        <v>0</v>
      </c>
      <c r="BB52" s="69">
        <f t="shared" si="67"/>
        <v>0</v>
      </c>
      <c r="BC52" s="50" t="str">
        <f t="shared" si="68"/>
        <v>Jun</v>
      </c>
      <c r="BD52" s="69">
        <f t="shared" si="69"/>
        <v>-242</v>
      </c>
      <c r="BE52" s="69">
        <f t="shared" si="70"/>
        <v>-142</v>
      </c>
      <c r="BF52" s="69">
        <f t="shared" si="106"/>
        <v>-42</v>
      </c>
      <c r="BG52" s="69">
        <f t="shared" si="71"/>
        <v>0</v>
      </c>
      <c r="BH52" s="69">
        <f t="shared" si="72"/>
        <v>0</v>
      </c>
      <c r="BI52" s="69">
        <f t="shared" si="73"/>
        <v>0</v>
      </c>
      <c r="BJ52" s="69">
        <f t="shared" si="74"/>
        <v>0</v>
      </c>
      <c r="BK52" s="69">
        <f t="shared" si="75"/>
        <v>0</v>
      </c>
      <c r="BL52" s="50" t="str">
        <f t="shared" si="76"/>
        <v>Jun</v>
      </c>
      <c r="BM52" s="69">
        <f t="shared" si="77"/>
        <v>-242</v>
      </c>
      <c r="BN52" s="69">
        <f t="shared" si="78"/>
        <v>-142</v>
      </c>
      <c r="BO52" s="69">
        <f t="shared" si="107"/>
        <v>-42</v>
      </c>
      <c r="BP52" s="69">
        <f t="shared" si="79"/>
        <v>0</v>
      </c>
      <c r="BQ52" s="69">
        <f t="shared" si="80"/>
        <v>0</v>
      </c>
      <c r="BR52" s="69">
        <f t="shared" si="81"/>
        <v>0</v>
      </c>
      <c r="BS52" s="69">
        <f t="shared" si="82"/>
        <v>0</v>
      </c>
      <c r="BT52" s="69">
        <f t="shared" si="83"/>
        <v>0</v>
      </c>
      <c r="BU52" s="50" t="str">
        <f t="shared" si="84"/>
        <v>Jun</v>
      </c>
      <c r="BV52" s="69">
        <f t="shared" si="85"/>
        <v>-242</v>
      </c>
      <c r="BW52" s="69">
        <f t="shared" si="86"/>
        <v>-142</v>
      </c>
      <c r="BX52" s="69">
        <f t="shared" si="108"/>
        <v>-42</v>
      </c>
      <c r="BY52" s="69">
        <f t="shared" si="87"/>
        <v>0</v>
      </c>
      <c r="BZ52" s="69">
        <f t="shared" si="88"/>
        <v>0</v>
      </c>
      <c r="CA52" s="69">
        <f t="shared" si="89"/>
        <v>0</v>
      </c>
      <c r="CB52" s="69">
        <f t="shared" si="90"/>
        <v>0</v>
      </c>
      <c r="CC52" s="69">
        <f t="shared" si="91"/>
        <v>0</v>
      </c>
      <c r="CD52" s="50" t="str">
        <f t="shared" si="92"/>
        <v>Jun</v>
      </c>
      <c r="CE52" s="69">
        <f t="shared" si="93"/>
        <v>-242</v>
      </c>
      <c r="CF52" s="69">
        <f t="shared" si="94"/>
        <v>-142</v>
      </c>
      <c r="CG52" s="69">
        <f t="shared" si="109"/>
        <v>-42</v>
      </c>
      <c r="CH52" s="69">
        <f t="shared" si="95"/>
        <v>0</v>
      </c>
      <c r="CI52" s="69">
        <f t="shared" si="96"/>
        <v>0</v>
      </c>
      <c r="CJ52" s="69">
        <f t="shared" si="97"/>
        <v>0</v>
      </c>
      <c r="CK52" s="69">
        <f t="shared" si="98"/>
        <v>0</v>
      </c>
      <c r="CL52" s="69">
        <f t="shared" si="99"/>
        <v>0</v>
      </c>
    </row>
    <row r="53" spans="1:90" ht="13.7" customHeight="1">
      <c r="A53" s="50" t="str">
        <f t="shared" si="20"/>
        <v>Jul</v>
      </c>
      <c r="B53" s="41">
        <f t="shared" si="21"/>
        <v>-250</v>
      </c>
      <c r="C53" s="41">
        <f t="shared" si="22"/>
        <v>-150</v>
      </c>
      <c r="D53" s="41">
        <f t="shared" si="100"/>
        <v>-50</v>
      </c>
      <c r="E53" s="41">
        <f t="shared" si="23"/>
        <v>0</v>
      </c>
      <c r="F53" s="41">
        <f t="shared" si="24"/>
        <v>0</v>
      </c>
      <c r="G53" s="41">
        <f t="shared" si="25"/>
        <v>0</v>
      </c>
      <c r="H53" s="41">
        <f t="shared" si="26"/>
        <v>0</v>
      </c>
      <c r="I53" s="41">
        <f t="shared" si="27"/>
        <v>0</v>
      </c>
      <c r="J53" s="68" t="str">
        <f t="shared" si="28"/>
        <v>Jul</v>
      </c>
      <c r="K53" s="41">
        <f t="shared" si="29"/>
        <v>-250</v>
      </c>
      <c r="L53" s="69">
        <f t="shared" si="30"/>
        <v>-150</v>
      </c>
      <c r="M53" s="69">
        <f t="shared" si="101"/>
        <v>-50</v>
      </c>
      <c r="N53" s="69">
        <f t="shared" si="31"/>
        <v>0</v>
      </c>
      <c r="O53" s="69">
        <f t="shared" si="32"/>
        <v>0</v>
      </c>
      <c r="P53" s="69">
        <f t="shared" si="33"/>
        <v>0</v>
      </c>
      <c r="Q53" s="69">
        <f t="shared" si="34"/>
        <v>0</v>
      </c>
      <c r="R53" s="69">
        <f t="shared" si="35"/>
        <v>0</v>
      </c>
      <c r="S53" s="50" t="str">
        <f t="shared" si="36"/>
        <v>Jul</v>
      </c>
      <c r="T53" s="69">
        <f t="shared" si="37"/>
        <v>-250</v>
      </c>
      <c r="U53" s="69">
        <f t="shared" si="38"/>
        <v>-150</v>
      </c>
      <c r="V53" s="69">
        <f t="shared" si="102"/>
        <v>-50</v>
      </c>
      <c r="W53" s="69">
        <f t="shared" si="39"/>
        <v>0</v>
      </c>
      <c r="X53" s="69">
        <f t="shared" si="40"/>
        <v>0</v>
      </c>
      <c r="Y53" s="69">
        <f t="shared" si="41"/>
        <v>0</v>
      </c>
      <c r="Z53" s="69">
        <f t="shared" si="42"/>
        <v>0</v>
      </c>
      <c r="AA53" s="69">
        <f t="shared" si="43"/>
        <v>0</v>
      </c>
      <c r="AB53" s="50" t="str">
        <f t="shared" si="44"/>
        <v>Jul</v>
      </c>
      <c r="AC53" s="69">
        <f t="shared" si="45"/>
        <v>-250</v>
      </c>
      <c r="AD53" s="69">
        <f t="shared" si="46"/>
        <v>-150</v>
      </c>
      <c r="AE53" s="69">
        <f t="shared" si="103"/>
        <v>-50</v>
      </c>
      <c r="AF53" s="69">
        <f t="shared" si="47"/>
        <v>0</v>
      </c>
      <c r="AG53" s="69">
        <f t="shared" si="48"/>
        <v>0</v>
      </c>
      <c r="AH53" s="69">
        <f t="shared" si="49"/>
        <v>0</v>
      </c>
      <c r="AI53" s="69">
        <f t="shared" si="50"/>
        <v>0</v>
      </c>
      <c r="AJ53" s="69">
        <f t="shared" si="51"/>
        <v>0</v>
      </c>
      <c r="AK53" s="50" t="str">
        <f t="shared" si="52"/>
        <v>Jul</v>
      </c>
      <c r="AL53" s="69">
        <f t="shared" si="53"/>
        <v>-250</v>
      </c>
      <c r="AM53" s="69">
        <f t="shared" si="54"/>
        <v>-150</v>
      </c>
      <c r="AN53" s="69">
        <f t="shared" si="104"/>
        <v>-50</v>
      </c>
      <c r="AO53" s="69">
        <f t="shared" si="55"/>
        <v>0</v>
      </c>
      <c r="AP53" s="69">
        <f t="shared" si="56"/>
        <v>0</v>
      </c>
      <c r="AQ53" s="69">
        <f t="shared" si="57"/>
        <v>0</v>
      </c>
      <c r="AR53" s="69">
        <f t="shared" si="58"/>
        <v>0</v>
      </c>
      <c r="AS53" s="69">
        <f t="shared" si="59"/>
        <v>0</v>
      </c>
      <c r="AT53" s="50" t="str">
        <f t="shared" si="60"/>
        <v>Jul</v>
      </c>
      <c r="AU53" s="69">
        <f t="shared" si="61"/>
        <v>-250</v>
      </c>
      <c r="AV53" s="69">
        <f t="shared" si="62"/>
        <v>-150</v>
      </c>
      <c r="AW53" s="69">
        <f t="shared" si="105"/>
        <v>-50</v>
      </c>
      <c r="AX53" s="69">
        <f t="shared" si="63"/>
        <v>0</v>
      </c>
      <c r="AY53" s="69">
        <f t="shared" si="64"/>
        <v>0</v>
      </c>
      <c r="AZ53" s="69">
        <f t="shared" si="65"/>
        <v>0</v>
      </c>
      <c r="BA53" s="69">
        <f t="shared" si="66"/>
        <v>0</v>
      </c>
      <c r="BB53" s="69">
        <f t="shared" si="67"/>
        <v>0</v>
      </c>
      <c r="BC53" s="50" t="str">
        <f t="shared" si="68"/>
        <v>Jul</v>
      </c>
      <c r="BD53" s="69">
        <f t="shared" si="69"/>
        <v>-250</v>
      </c>
      <c r="BE53" s="69">
        <f t="shared" si="70"/>
        <v>-150</v>
      </c>
      <c r="BF53" s="69">
        <f t="shared" si="106"/>
        <v>-50</v>
      </c>
      <c r="BG53" s="69">
        <f t="shared" si="71"/>
        <v>0</v>
      </c>
      <c r="BH53" s="69">
        <f t="shared" si="72"/>
        <v>0</v>
      </c>
      <c r="BI53" s="69">
        <f t="shared" si="73"/>
        <v>0</v>
      </c>
      <c r="BJ53" s="69">
        <f t="shared" si="74"/>
        <v>0</v>
      </c>
      <c r="BK53" s="69">
        <f t="shared" si="75"/>
        <v>0</v>
      </c>
      <c r="BL53" s="50" t="str">
        <f t="shared" si="76"/>
        <v>Jul</v>
      </c>
      <c r="BM53" s="69">
        <f t="shared" si="77"/>
        <v>-250</v>
      </c>
      <c r="BN53" s="69">
        <f t="shared" si="78"/>
        <v>-150</v>
      </c>
      <c r="BO53" s="69">
        <f t="shared" si="107"/>
        <v>-50</v>
      </c>
      <c r="BP53" s="69">
        <f t="shared" si="79"/>
        <v>0</v>
      </c>
      <c r="BQ53" s="69">
        <f t="shared" si="80"/>
        <v>0</v>
      </c>
      <c r="BR53" s="69">
        <f t="shared" si="81"/>
        <v>0</v>
      </c>
      <c r="BS53" s="69">
        <f t="shared" si="82"/>
        <v>0</v>
      </c>
      <c r="BT53" s="69">
        <f t="shared" si="83"/>
        <v>0</v>
      </c>
      <c r="BU53" s="50" t="str">
        <f t="shared" si="84"/>
        <v>Jul</v>
      </c>
      <c r="BV53" s="69">
        <f t="shared" si="85"/>
        <v>-250</v>
      </c>
      <c r="BW53" s="69">
        <f t="shared" si="86"/>
        <v>-150</v>
      </c>
      <c r="BX53" s="69">
        <f t="shared" si="108"/>
        <v>-50</v>
      </c>
      <c r="BY53" s="69">
        <f t="shared" si="87"/>
        <v>0</v>
      </c>
      <c r="BZ53" s="69">
        <f t="shared" si="88"/>
        <v>0</v>
      </c>
      <c r="CA53" s="69">
        <f t="shared" si="89"/>
        <v>0</v>
      </c>
      <c r="CB53" s="69">
        <f t="shared" si="90"/>
        <v>0</v>
      </c>
      <c r="CC53" s="69">
        <f t="shared" si="91"/>
        <v>0</v>
      </c>
      <c r="CD53" s="50" t="str">
        <f t="shared" si="92"/>
        <v>Jul</v>
      </c>
      <c r="CE53" s="69">
        <f t="shared" si="93"/>
        <v>-250</v>
      </c>
      <c r="CF53" s="69">
        <f t="shared" si="94"/>
        <v>-150</v>
      </c>
      <c r="CG53" s="69">
        <f t="shared" si="109"/>
        <v>-50</v>
      </c>
      <c r="CH53" s="69">
        <f t="shared" si="95"/>
        <v>0</v>
      </c>
      <c r="CI53" s="69">
        <f t="shared" si="96"/>
        <v>0</v>
      </c>
      <c r="CJ53" s="69">
        <f t="shared" si="97"/>
        <v>0</v>
      </c>
      <c r="CK53" s="69">
        <f t="shared" si="98"/>
        <v>0</v>
      </c>
      <c r="CL53" s="69">
        <f t="shared" si="99"/>
        <v>0</v>
      </c>
    </row>
    <row r="54" spans="1:90" ht="13.7" customHeight="1">
      <c r="A54" s="50" t="str">
        <f t="shared" si="20"/>
        <v>Aug</v>
      </c>
      <c r="B54" s="41">
        <f t="shared" si="21"/>
        <v>-258</v>
      </c>
      <c r="C54" s="41">
        <f t="shared" si="22"/>
        <v>-158</v>
      </c>
      <c r="D54" s="41">
        <f t="shared" si="100"/>
        <v>-58</v>
      </c>
      <c r="E54" s="41">
        <f t="shared" si="23"/>
        <v>0</v>
      </c>
      <c r="F54" s="41">
        <f t="shared" si="24"/>
        <v>0</v>
      </c>
      <c r="G54" s="41">
        <f t="shared" si="25"/>
        <v>0</v>
      </c>
      <c r="H54" s="41">
        <f t="shared" si="26"/>
        <v>0</v>
      </c>
      <c r="I54" s="41">
        <f t="shared" si="27"/>
        <v>0</v>
      </c>
      <c r="J54" s="68" t="str">
        <f t="shared" si="28"/>
        <v>Aug</v>
      </c>
      <c r="K54" s="41">
        <f t="shared" si="29"/>
        <v>-258</v>
      </c>
      <c r="L54" s="69">
        <f t="shared" si="30"/>
        <v>-158</v>
      </c>
      <c r="M54" s="69">
        <f t="shared" si="101"/>
        <v>-58</v>
      </c>
      <c r="N54" s="69">
        <f t="shared" si="31"/>
        <v>0</v>
      </c>
      <c r="O54" s="69">
        <f t="shared" si="32"/>
        <v>0</v>
      </c>
      <c r="P54" s="69">
        <f t="shared" si="33"/>
        <v>0</v>
      </c>
      <c r="Q54" s="69">
        <f t="shared" si="34"/>
        <v>0</v>
      </c>
      <c r="R54" s="69">
        <f t="shared" si="35"/>
        <v>0</v>
      </c>
      <c r="S54" s="50" t="str">
        <f t="shared" si="36"/>
        <v>Aug</v>
      </c>
      <c r="T54" s="69">
        <f t="shared" si="37"/>
        <v>-258</v>
      </c>
      <c r="U54" s="69">
        <f t="shared" si="38"/>
        <v>-158</v>
      </c>
      <c r="V54" s="69">
        <f t="shared" si="102"/>
        <v>-58</v>
      </c>
      <c r="W54" s="69">
        <f t="shared" si="39"/>
        <v>0</v>
      </c>
      <c r="X54" s="69">
        <f t="shared" si="40"/>
        <v>0</v>
      </c>
      <c r="Y54" s="69">
        <f t="shared" si="41"/>
        <v>0</v>
      </c>
      <c r="Z54" s="69">
        <f t="shared" si="42"/>
        <v>0</v>
      </c>
      <c r="AA54" s="69">
        <f t="shared" si="43"/>
        <v>0</v>
      </c>
      <c r="AB54" s="50" t="str">
        <f t="shared" si="44"/>
        <v>Aug</v>
      </c>
      <c r="AC54" s="69">
        <f t="shared" si="45"/>
        <v>-258</v>
      </c>
      <c r="AD54" s="69">
        <f t="shared" si="46"/>
        <v>-158</v>
      </c>
      <c r="AE54" s="69">
        <f t="shared" si="103"/>
        <v>-58</v>
      </c>
      <c r="AF54" s="69">
        <f t="shared" si="47"/>
        <v>0</v>
      </c>
      <c r="AG54" s="69">
        <f t="shared" si="48"/>
        <v>0</v>
      </c>
      <c r="AH54" s="69">
        <f t="shared" si="49"/>
        <v>0</v>
      </c>
      <c r="AI54" s="69">
        <f t="shared" si="50"/>
        <v>0</v>
      </c>
      <c r="AJ54" s="69">
        <f t="shared" si="51"/>
        <v>0</v>
      </c>
      <c r="AK54" s="50" t="str">
        <f t="shared" si="52"/>
        <v>Aug</v>
      </c>
      <c r="AL54" s="69">
        <f t="shared" si="53"/>
        <v>-258</v>
      </c>
      <c r="AM54" s="69">
        <f t="shared" si="54"/>
        <v>-158</v>
      </c>
      <c r="AN54" s="69">
        <f t="shared" si="104"/>
        <v>-58</v>
      </c>
      <c r="AO54" s="69">
        <f t="shared" si="55"/>
        <v>0</v>
      </c>
      <c r="AP54" s="69">
        <f t="shared" si="56"/>
        <v>0</v>
      </c>
      <c r="AQ54" s="69">
        <f t="shared" si="57"/>
        <v>0</v>
      </c>
      <c r="AR54" s="69">
        <f t="shared" si="58"/>
        <v>0</v>
      </c>
      <c r="AS54" s="69">
        <f t="shared" si="59"/>
        <v>0</v>
      </c>
      <c r="AT54" s="50" t="str">
        <f t="shared" si="60"/>
        <v>Aug</v>
      </c>
      <c r="AU54" s="69">
        <f t="shared" si="61"/>
        <v>-258</v>
      </c>
      <c r="AV54" s="69">
        <f t="shared" si="62"/>
        <v>-158</v>
      </c>
      <c r="AW54" s="69">
        <f t="shared" si="105"/>
        <v>-58</v>
      </c>
      <c r="AX54" s="69">
        <f t="shared" si="63"/>
        <v>0</v>
      </c>
      <c r="AY54" s="69">
        <f t="shared" si="64"/>
        <v>0</v>
      </c>
      <c r="AZ54" s="69">
        <f t="shared" si="65"/>
        <v>0</v>
      </c>
      <c r="BA54" s="69">
        <f t="shared" si="66"/>
        <v>0</v>
      </c>
      <c r="BB54" s="69">
        <f t="shared" si="67"/>
        <v>0</v>
      </c>
      <c r="BC54" s="50" t="str">
        <f t="shared" si="68"/>
        <v>Aug</v>
      </c>
      <c r="BD54" s="69">
        <f t="shared" si="69"/>
        <v>-258</v>
      </c>
      <c r="BE54" s="69">
        <f t="shared" si="70"/>
        <v>-158</v>
      </c>
      <c r="BF54" s="69">
        <f t="shared" si="106"/>
        <v>-58</v>
      </c>
      <c r="BG54" s="69">
        <f t="shared" si="71"/>
        <v>0</v>
      </c>
      <c r="BH54" s="69">
        <f t="shared" si="72"/>
        <v>0</v>
      </c>
      <c r="BI54" s="69">
        <f t="shared" si="73"/>
        <v>0</v>
      </c>
      <c r="BJ54" s="69">
        <f t="shared" si="74"/>
        <v>0</v>
      </c>
      <c r="BK54" s="69">
        <f t="shared" si="75"/>
        <v>0</v>
      </c>
      <c r="BL54" s="50" t="str">
        <f t="shared" si="76"/>
        <v>Aug</v>
      </c>
      <c r="BM54" s="69">
        <f t="shared" si="77"/>
        <v>-258</v>
      </c>
      <c r="BN54" s="69">
        <f t="shared" si="78"/>
        <v>-158</v>
      </c>
      <c r="BO54" s="69">
        <f t="shared" si="107"/>
        <v>-58</v>
      </c>
      <c r="BP54" s="69">
        <f t="shared" si="79"/>
        <v>0</v>
      </c>
      <c r="BQ54" s="69">
        <f t="shared" si="80"/>
        <v>0</v>
      </c>
      <c r="BR54" s="69">
        <f t="shared" si="81"/>
        <v>0</v>
      </c>
      <c r="BS54" s="69">
        <f t="shared" si="82"/>
        <v>0</v>
      </c>
      <c r="BT54" s="69">
        <f t="shared" si="83"/>
        <v>0</v>
      </c>
      <c r="BU54" s="50" t="str">
        <f t="shared" si="84"/>
        <v>Aug</v>
      </c>
      <c r="BV54" s="69">
        <f t="shared" si="85"/>
        <v>-258</v>
      </c>
      <c r="BW54" s="69">
        <f t="shared" si="86"/>
        <v>-158</v>
      </c>
      <c r="BX54" s="69">
        <f t="shared" si="108"/>
        <v>-58</v>
      </c>
      <c r="BY54" s="69">
        <f t="shared" si="87"/>
        <v>0</v>
      </c>
      <c r="BZ54" s="69">
        <f t="shared" si="88"/>
        <v>0</v>
      </c>
      <c r="CA54" s="69">
        <f t="shared" si="89"/>
        <v>0</v>
      </c>
      <c r="CB54" s="69">
        <f t="shared" si="90"/>
        <v>0</v>
      </c>
      <c r="CC54" s="69">
        <f t="shared" si="91"/>
        <v>0</v>
      </c>
      <c r="CD54" s="50" t="str">
        <f t="shared" si="92"/>
        <v>Aug</v>
      </c>
      <c r="CE54" s="69">
        <f t="shared" si="93"/>
        <v>-258</v>
      </c>
      <c r="CF54" s="69">
        <f t="shared" si="94"/>
        <v>-158</v>
      </c>
      <c r="CG54" s="69">
        <f t="shared" si="109"/>
        <v>-58</v>
      </c>
      <c r="CH54" s="69">
        <f t="shared" si="95"/>
        <v>0</v>
      </c>
      <c r="CI54" s="69">
        <f t="shared" si="96"/>
        <v>0</v>
      </c>
      <c r="CJ54" s="69">
        <f t="shared" si="97"/>
        <v>0</v>
      </c>
      <c r="CK54" s="69">
        <f t="shared" si="98"/>
        <v>0</v>
      </c>
      <c r="CL54" s="69">
        <f t="shared" si="99"/>
        <v>0</v>
      </c>
    </row>
    <row r="55" spans="1:90" ht="13.7" customHeight="1">
      <c r="A55" s="50" t="str">
        <f t="shared" si="20"/>
        <v>Sep</v>
      </c>
      <c r="B55" s="41">
        <f t="shared" si="21"/>
        <v>-267</v>
      </c>
      <c r="C55" s="41">
        <f t="shared" si="22"/>
        <v>-167</v>
      </c>
      <c r="D55" s="41">
        <f t="shared" si="100"/>
        <v>-67</v>
      </c>
      <c r="E55" s="41">
        <f t="shared" si="23"/>
        <v>0</v>
      </c>
      <c r="F55" s="41">
        <f t="shared" si="24"/>
        <v>0</v>
      </c>
      <c r="G55" s="41">
        <f t="shared" si="25"/>
        <v>0</v>
      </c>
      <c r="H55" s="41">
        <f t="shared" si="26"/>
        <v>0</v>
      </c>
      <c r="I55" s="41">
        <f t="shared" si="27"/>
        <v>0</v>
      </c>
      <c r="J55" s="68" t="str">
        <f t="shared" si="28"/>
        <v>Sep</v>
      </c>
      <c r="K55" s="41">
        <f t="shared" si="29"/>
        <v>-267</v>
      </c>
      <c r="L55" s="69">
        <f t="shared" si="30"/>
        <v>-167</v>
      </c>
      <c r="M55" s="69">
        <f t="shared" si="101"/>
        <v>-67</v>
      </c>
      <c r="N55" s="69">
        <f t="shared" si="31"/>
        <v>0</v>
      </c>
      <c r="O55" s="69">
        <f t="shared" si="32"/>
        <v>0</v>
      </c>
      <c r="P55" s="69">
        <f t="shared" si="33"/>
        <v>0</v>
      </c>
      <c r="Q55" s="69">
        <f t="shared" si="34"/>
        <v>0</v>
      </c>
      <c r="R55" s="69">
        <f t="shared" si="35"/>
        <v>0</v>
      </c>
      <c r="S55" s="50" t="str">
        <f t="shared" si="36"/>
        <v>Sep</v>
      </c>
      <c r="T55" s="69">
        <f t="shared" si="37"/>
        <v>-267</v>
      </c>
      <c r="U55" s="69">
        <f t="shared" si="38"/>
        <v>-167</v>
      </c>
      <c r="V55" s="69">
        <f t="shared" si="102"/>
        <v>-67</v>
      </c>
      <c r="W55" s="69">
        <f t="shared" si="39"/>
        <v>0</v>
      </c>
      <c r="X55" s="69">
        <f t="shared" si="40"/>
        <v>0</v>
      </c>
      <c r="Y55" s="69">
        <f t="shared" si="41"/>
        <v>0</v>
      </c>
      <c r="Z55" s="69">
        <f t="shared" si="42"/>
        <v>0</v>
      </c>
      <c r="AA55" s="69">
        <f t="shared" si="43"/>
        <v>0</v>
      </c>
      <c r="AB55" s="50" t="str">
        <f t="shared" si="44"/>
        <v>Sep</v>
      </c>
      <c r="AC55" s="69">
        <f t="shared" si="45"/>
        <v>-267</v>
      </c>
      <c r="AD55" s="69">
        <f t="shared" si="46"/>
        <v>-167</v>
      </c>
      <c r="AE55" s="69">
        <f t="shared" si="103"/>
        <v>-67</v>
      </c>
      <c r="AF55" s="69">
        <f t="shared" si="47"/>
        <v>0</v>
      </c>
      <c r="AG55" s="69">
        <f t="shared" si="48"/>
        <v>0</v>
      </c>
      <c r="AH55" s="69">
        <f t="shared" si="49"/>
        <v>0</v>
      </c>
      <c r="AI55" s="69">
        <f t="shared" si="50"/>
        <v>0</v>
      </c>
      <c r="AJ55" s="69">
        <f t="shared" si="51"/>
        <v>0</v>
      </c>
      <c r="AK55" s="50" t="str">
        <f t="shared" si="52"/>
        <v>Sep</v>
      </c>
      <c r="AL55" s="69">
        <f t="shared" si="53"/>
        <v>-267</v>
      </c>
      <c r="AM55" s="69">
        <f t="shared" si="54"/>
        <v>-167</v>
      </c>
      <c r="AN55" s="69">
        <f t="shared" si="104"/>
        <v>-67</v>
      </c>
      <c r="AO55" s="69">
        <f t="shared" si="55"/>
        <v>0</v>
      </c>
      <c r="AP55" s="69">
        <f t="shared" si="56"/>
        <v>0</v>
      </c>
      <c r="AQ55" s="69">
        <f t="shared" si="57"/>
        <v>0</v>
      </c>
      <c r="AR55" s="69">
        <f t="shared" si="58"/>
        <v>0</v>
      </c>
      <c r="AS55" s="69">
        <f t="shared" si="59"/>
        <v>0</v>
      </c>
      <c r="AT55" s="50" t="str">
        <f t="shared" si="60"/>
        <v>Sep</v>
      </c>
      <c r="AU55" s="69">
        <f t="shared" si="61"/>
        <v>-267</v>
      </c>
      <c r="AV55" s="69">
        <f t="shared" si="62"/>
        <v>-167</v>
      </c>
      <c r="AW55" s="69">
        <f t="shared" si="105"/>
        <v>-67</v>
      </c>
      <c r="AX55" s="69">
        <f t="shared" si="63"/>
        <v>0</v>
      </c>
      <c r="AY55" s="69">
        <f t="shared" si="64"/>
        <v>0</v>
      </c>
      <c r="AZ55" s="69">
        <f t="shared" si="65"/>
        <v>0</v>
      </c>
      <c r="BA55" s="69">
        <f t="shared" si="66"/>
        <v>0</v>
      </c>
      <c r="BB55" s="69">
        <f t="shared" si="67"/>
        <v>0</v>
      </c>
      <c r="BC55" s="50" t="str">
        <f t="shared" si="68"/>
        <v>Sep</v>
      </c>
      <c r="BD55" s="69">
        <f t="shared" si="69"/>
        <v>-267</v>
      </c>
      <c r="BE55" s="69">
        <f t="shared" si="70"/>
        <v>-167</v>
      </c>
      <c r="BF55" s="69">
        <f t="shared" si="106"/>
        <v>-67</v>
      </c>
      <c r="BG55" s="69">
        <f t="shared" si="71"/>
        <v>0</v>
      </c>
      <c r="BH55" s="69">
        <f t="shared" si="72"/>
        <v>0</v>
      </c>
      <c r="BI55" s="69">
        <f t="shared" si="73"/>
        <v>0</v>
      </c>
      <c r="BJ55" s="69">
        <f t="shared" si="74"/>
        <v>0</v>
      </c>
      <c r="BK55" s="69">
        <f t="shared" si="75"/>
        <v>0</v>
      </c>
      <c r="BL55" s="50" t="str">
        <f t="shared" si="76"/>
        <v>Sep</v>
      </c>
      <c r="BM55" s="69">
        <f t="shared" si="77"/>
        <v>-267</v>
      </c>
      <c r="BN55" s="69">
        <f t="shared" si="78"/>
        <v>-167</v>
      </c>
      <c r="BO55" s="69">
        <f t="shared" si="107"/>
        <v>-67</v>
      </c>
      <c r="BP55" s="69">
        <f t="shared" si="79"/>
        <v>0</v>
      </c>
      <c r="BQ55" s="69">
        <f t="shared" si="80"/>
        <v>0</v>
      </c>
      <c r="BR55" s="69">
        <f t="shared" si="81"/>
        <v>0</v>
      </c>
      <c r="BS55" s="69">
        <f t="shared" si="82"/>
        <v>0</v>
      </c>
      <c r="BT55" s="69">
        <f t="shared" si="83"/>
        <v>0</v>
      </c>
      <c r="BU55" s="50" t="str">
        <f t="shared" si="84"/>
        <v>Sep</v>
      </c>
      <c r="BV55" s="69">
        <f t="shared" si="85"/>
        <v>-267</v>
      </c>
      <c r="BW55" s="69">
        <f t="shared" si="86"/>
        <v>-167</v>
      </c>
      <c r="BX55" s="69">
        <f t="shared" si="108"/>
        <v>-67</v>
      </c>
      <c r="BY55" s="69">
        <f t="shared" si="87"/>
        <v>0</v>
      </c>
      <c r="BZ55" s="69">
        <f t="shared" si="88"/>
        <v>0</v>
      </c>
      <c r="CA55" s="69">
        <f t="shared" si="89"/>
        <v>0</v>
      </c>
      <c r="CB55" s="69">
        <f t="shared" si="90"/>
        <v>0</v>
      </c>
      <c r="CC55" s="69">
        <f t="shared" si="91"/>
        <v>0</v>
      </c>
      <c r="CD55" s="50" t="str">
        <f t="shared" si="92"/>
        <v>Sep</v>
      </c>
      <c r="CE55" s="69">
        <f t="shared" si="93"/>
        <v>-267</v>
      </c>
      <c r="CF55" s="69">
        <f t="shared" si="94"/>
        <v>-167</v>
      </c>
      <c r="CG55" s="69">
        <f t="shared" si="109"/>
        <v>-67</v>
      </c>
      <c r="CH55" s="69">
        <f t="shared" si="95"/>
        <v>0</v>
      </c>
      <c r="CI55" s="69">
        <f t="shared" si="96"/>
        <v>0</v>
      </c>
      <c r="CJ55" s="69">
        <f t="shared" si="97"/>
        <v>0</v>
      </c>
      <c r="CK55" s="69">
        <f t="shared" si="98"/>
        <v>0</v>
      </c>
      <c r="CL55" s="69">
        <f t="shared" si="99"/>
        <v>0</v>
      </c>
    </row>
    <row r="56" spans="1:90" ht="13.7" customHeight="1">
      <c r="A56" s="50" t="str">
        <f t="shared" si="20"/>
        <v>Oct</v>
      </c>
      <c r="B56" s="41">
        <f t="shared" si="21"/>
        <v>-275</v>
      </c>
      <c r="C56" s="41">
        <f t="shared" si="22"/>
        <v>-175</v>
      </c>
      <c r="D56" s="41">
        <f t="shared" si="100"/>
        <v>-75</v>
      </c>
      <c r="E56" s="41">
        <f t="shared" si="23"/>
        <v>0</v>
      </c>
      <c r="F56" s="41">
        <f t="shared" si="24"/>
        <v>0</v>
      </c>
      <c r="G56" s="41">
        <f t="shared" si="25"/>
        <v>0</v>
      </c>
      <c r="H56" s="41">
        <f t="shared" si="26"/>
        <v>0</v>
      </c>
      <c r="I56" s="41">
        <f t="shared" si="27"/>
        <v>0</v>
      </c>
      <c r="J56" s="68" t="str">
        <f t="shared" si="28"/>
        <v>Oct</v>
      </c>
      <c r="K56" s="41">
        <f t="shared" si="29"/>
        <v>-275</v>
      </c>
      <c r="L56" s="69">
        <f t="shared" si="30"/>
        <v>-175</v>
      </c>
      <c r="M56" s="69">
        <f t="shared" si="101"/>
        <v>-75</v>
      </c>
      <c r="N56" s="69">
        <f t="shared" si="31"/>
        <v>0</v>
      </c>
      <c r="O56" s="69">
        <f t="shared" si="32"/>
        <v>0</v>
      </c>
      <c r="P56" s="69">
        <f t="shared" si="33"/>
        <v>0</v>
      </c>
      <c r="Q56" s="69">
        <f t="shared" si="34"/>
        <v>0</v>
      </c>
      <c r="R56" s="69">
        <f t="shared" si="35"/>
        <v>0</v>
      </c>
      <c r="S56" s="50" t="str">
        <f t="shared" si="36"/>
        <v>Oct</v>
      </c>
      <c r="T56" s="69">
        <f t="shared" si="37"/>
        <v>-275</v>
      </c>
      <c r="U56" s="69">
        <f t="shared" si="38"/>
        <v>-175</v>
      </c>
      <c r="V56" s="69">
        <f t="shared" si="102"/>
        <v>-75</v>
      </c>
      <c r="W56" s="69">
        <f t="shared" si="39"/>
        <v>0</v>
      </c>
      <c r="X56" s="69">
        <f t="shared" si="40"/>
        <v>0</v>
      </c>
      <c r="Y56" s="69">
        <f t="shared" si="41"/>
        <v>0</v>
      </c>
      <c r="Z56" s="69">
        <f t="shared" si="42"/>
        <v>0</v>
      </c>
      <c r="AA56" s="69">
        <f t="shared" si="43"/>
        <v>0</v>
      </c>
      <c r="AB56" s="50" t="str">
        <f t="shared" si="44"/>
        <v>Oct</v>
      </c>
      <c r="AC56" s="69">
        <f t="shared" si="45"/>
        <v>-275</v>
      </c>
      <c r="AD56" s="69">
        <f t="shared" si="46"/>
        <v>-175</v>
      </c>
      <c r="AE56" s="69">
        <f t="shared" si="103"/>
        <v>-75</v>
      </c>
      <c r="AF56" s="69">
        <f t="shared" si="47"/>
        <v>0</v>
      </c>
      <c r="AG56" s="69">
        <f t="shared" si="48"/>
        <v>0</v>
      </c>
      <c r="AH56" s="69">
        <f t="shared" si="49"/>
        <v>0</v>
      </c>
      <c r="AI56" s="69">
        <f t="shared" si="50"/>
        <v>0</v>
      </c>
      <c r="AJ56" s="69">
        <f t="shared" si="51"/>
        <v>0</v>
      </c>
      <c r="AK56" s="50" t="str">
        <f t="shared" si="52"/>
        <v>Oct</v>
      </c>
      <c r="AL56" s="69">
        <f t="shared" si="53"/>
        <v>-275</v>
      </c>
      <c r="AM56" s="69">
        <f t="shared" si="54"/>
        <v>-175</v>
      </c>
      <c r="AN56" s="69">
        <f t="shared" si="104"/>
        <v>-75</v>
      </c>
      <c r="AO56" s="69">
        <f t="shared" si="55"/>
        <v>0</v>
      </c>
      <c r="AP56" s="69">
        <f t="shared" si="56"/>
        <v>0</v>
      </c>
      <c r="AQ56" s="69">
        <f t="shared" si="57"/>
        <v>0</v>
      </c>
      <c r="AR56" s="69">
        <f t="shared" si="58"/>
        <v>0</v>
      </c>
      <c r="AS56" s="69">
        <f t="shared" si="59"/>
        <v>0</v>
      </c>
      <c r="AT56" s="50" t="str">
        <f t="shared" si="60"/>
        <v>Oct</v>
      </c>
      <c r="AU56" s="69">
        <f t="shared" si="61"/>
        <v>-275</v>
      </c>
      <c r="AV56" s="69">
        <f t="shared" si="62"/>
        <v>-175</v>
      </c>
      <c r="AW56" s="69">
        <f t="shared" si="105"/>
        <v>-75</v>
      </c>
      <c r="AX56" s="69">
        <f t="shared" si="63"/>
        <v>0</v>
      </c>
      <c r="AY56" s="69">
        <f t="shared" si="64"/>
        <v>0</v>
      </c>
      <c r="AZ56" s="69">
        <f t="shared" si="65"/>
        <v>0</v>
      </c>
      <c r="BA56" s="69">
        <f t="shared" si="66"/>
        <v>0</v>
      </c>
      <c r="BB56" s="69">
        <f t="shared" si="67"/>
        <v>0</v>
      </c>
      <c r="BC56" s="50" t="str">
        <f t="shared" si="68"/>
        <v>Oct</v>
      </c>
      <c r="BD56" s="69">
        <f t="shared" si="69"/>
        <v>-275</v>
      </c>
      <c r="BE56" s="69">
        <f t="shared" si="70"/>
        <v>-175</v>
      </c>
      <c r="BF56" s="69">
        <f t="shared" si="106"/>
        <v>-75</v>
      </c>
      <c r="BG56" s="69">
        <f t="shared" si="71"/>
        <v>0</v>
      </c>
      <c r="BH56" s="69">
        <f t="shared" si="72"/>
        <v>0</v>
      </c>
      <c r="BI56" s="69">
        <f t="shared" si="73"/>
        <v>0</v>
      </c>
      <c r="BJ56" s="69">
        <f t="shared" si="74"/>
        <v>0</v>
      </c>
      <c r="BK56" s="69">
        <f t="shared" si="75"/>
        <v>0</v>
      </c>
      <c r="BL56" s="50" t="str">
        <f t="shared" si="76"/>
        <v>Oct</v>
      </c>
      <c r="BM56" s="69">
        <f t="shared" si="77"/>
        <v>-275</v>
      </c>
      <c r="BN56" s="69">
        <f t="shared" si="78"/>
        <v>-175</v>
      </c>
      <c r="BO56" s="69">
        <f t="shared" si="107"/>
        <v>-75</v>
      </c>
      <c r="BP56" s="69">
        <f t="shared" si="79"/>
        <v>0</v>
      </c>
      <c r="BQ56" s="69">
        <f t="shared" si="80"/>
        <v>0</v>
      </c>
      <c r="BR56" s="69">
        <f t="shared" si="81"/>
        <v>0</v>
      </c>
      <c r="BS56" s="69">
        <f t="shared" si="82"/>
        <v>0</v>
      </c>
      <c r="BT56" s="69">
        <f t="shared" si="83"/>
        <v>0</v>
      </c>
      <c r="BU56" s="50" t="str">
        <f t="shared" si="84"/>
        <v>Oct</v>
      </c>
      <c r="BV56" s="69">
        <f t="shared" si="85"/>
        <v>-275</v>
      </c>
      <c r="BW56" s="69">
        <f t="shared" si="86"/>
        <v>-175</v>
      </c>
      <c r="BX56" s="69">
        <f t="shared" si="108"/>
        <v>-75</v>
      </c>
      <c r="BY56" s="69">
        <f t="shared" si="87"/>
        <v>0</v>
      </c>
      <c r="BZ56" s="69">
        <f t="shared" si="88"/>
        <v>0</v>
      </c>
      <c r="CA56" s="69">
        <f t="shared" si="89"/>
        <v>0</v>
      </c>
      <c r="CB56" s="69">
        <f t="shared" si="90"/>
        <v>0</v>
      </c>
      <c r="CC56" s="69">
        <f t="shared" si="91"/>
        <v>0</v>
      </c>
      <c r="CD56" s="50" t="str">
        <f t="shared" si="92"/>
        <v>Oct</v>
      </c>
      <c r="CE56" s="69">
        <f t="shared" si="93"/>
        <v>-275</v>
      </c>
      <c r="CF56" s="69">
        <f t="shared" si="94"/>
        <v>-175</v>
      </c>
      <c r="CG56" s="69">
        <f t="shared" si="109"/>
        <v>-75</v>
      </c>
      <c r="CH56" s="69">
        <f t="shared" si="95"/>
        <v>0</v>
      </c>
      <c r="CI56" s="69">
        <f t="shared" si="96"/>
        <v>0</v>
      </c>
      <c r="CJ56" s="69">
        <f t="shared" si="97"/>
        <v>0</v>
      </c>
      <c r="CK56" s="69">
        <f t="shared" si="98"/>
        <v>0</v>
      </c>
      <c r="CL56" s="69">
        <f t="shared" si="99"/>
        <v>0</v>
      </c>
    </row>
    <row r="57" spans="1:90" ht="13.7" customHeight="1">
      <c r="A57" s="50" t="str">
        <f t="shared" si="20"/>
        <v>Nov</v>
      </c>
      <c r="B57" s="41">
        <f t="shared" si="21"/>
        <v>-283</v>
      </c>
      <c r="C57" s="41">
        <f t="shared" si="22"/>
        <v>-183</v>
      </c>
      <c r="D57" s="41">
        <f t="shared" si="100"/>
        <v>-83</v>
      </c>
      <c r="E57" s="41">
        <f t="shared" si="23"/>
        <v>0</v>
      </c>
      <c r="F57" s="41">
        <f t="shared" si="24"/>
        <v>0</v>
      </c>
      <c r="G57" s="41">
        <f t="shared" si="25"/>
        <v>0</v>
      </c>
      <c r="H57" s="41">
        <f t="shared" si="26"/>
        <v>0</v>
      </c>
      <c r="I57" s="41">
        <f t="shared" si="27"/>
        <v>0</v>
      </c>
      <c r="J57" s="68" t="str">
        <f t="shared" si="28"/>
        <v>Nov</v>
      </c>
      <c r="K57" s="41">
        <f t="shared" si="29"/>
        <v>-283</v>
      </c>
      <c r="L57" s="69">
        <f t="shared" si="30"/>
        <v>-183</v>
      </c>
      <c r="M57" s="69">
        <f t="shared" si="101"/>
        <v>-83</v>
      </c>
      <c r="N57" s="69">
        <f t="shared" si="31"/>
        <v>0</v>
      </c>
      <c r="O57" s="69">
        <f t="shared" si="32"/>
        <v>0</v>
      </c>
      <c r="P57" s="69">
        <f t="shared" si="33"/>
        <v>0</v>
      </c>
      <c r="Q57" s="69">
        <f t="shared" si="34"/>
        <v>0</v>
      </c>
      <c r="R57" s="69">
        <f t="shared" si="35"/>
        <v>0</v>
      </c>
      <c r="S57" s="50" t="str">
        <f t="shared" si="36"/>
        <v>Nov</v>
      </c>
      <c r="T57" s="69">
        <f t="shared" si="37"/>
        <v>-283</v>
      </c>
      <c r="U57" s="69">
        <f t="shared" si="38"/>
        <v>-183</v>
      </c>
      <c r="V57" s="69">
        <f t="shared" si="102"/>
        <v>-83</v>
      </c>
      <c r="W57" s="69">
        <f t="shared" si="39"/>
        <v>0</v>
      </c>
      <c r="X57" s="69">
        <f t="shared" si="40"/>
        <v>0</v>
      </c>
      <c r="Y57" s="69">
        <f t="shared" si="41"/>
        <v>0</v>
      </c>
      <c r="Z57" s="69">
        <f t="shared" si="42"/>
        <v>0</v>
      </c>
      <c r="AA57" s="69">
        <f t="shared" si="43"/>
        <v>0</v>
      </c>
      <c r="AB57" s="50" t="str">
        <f t="shared" si="44"/>
        <v>Nov</v>
      </c>
      <c r="AC57" s="69">
        <f t="shared" si="45"/>
        <v>-283</v>
      </c>
      <c r="AD57" s="69">
        <f t="shared" si="46"/>
        <v>-183</v>
      </c>
      <c r="AE57" s="69">
        <f t="shared" si="103"/>
        <v>-83</v>
      </c>
      <c r="AF57" s="69">
        <f t="shared" si="47"/>
        <v>0</v>
      </c>
      <c r="AG57" s="69">
        <f t="shared" si="48"/>
        <v>0</v>
      </c>
      <c r="AH57" s="69">
        <f t="shared" si="49"/>
        <v>0</v>
      </c>
      <c r="AI57" s="69">
        <f t="shared" si="50"/>
        <v>0</v>
      </c>
      <c r="AJ57" s="69">
        <f t="shared" si="51"/>
        <v>0</v>
      </c>
      <c r="AK57" s="50" t="str">
        <f t="shared" si="52"/>
        <v>Nov</v>
      </c>
      <c r="AL57" s="69">
        <f t="shared" si="53"/>
        <v>-283</v>
      </c>
      <c r="AM57" s="69">
        <f t="shared" si="54"/>
        <v>-183</v>
      </c>
      <c r="AN57" s="69">
        <f t="shared" si="104"/>
        <v>-83</v>
      </c>
      <c r="AO57" s="69">
        <f t="shared" si="55"/>
        <v>0</v>
      </c>
      <c r="AP57" s="69">
        <f t="shared" si="56"/>
        <v>0</v>
      </c>
      <c r="AQ57" s="69">
        <f t="shared" si="57"/>
        <v>0</v>
      </c>
      <c r="AR57" s="69">
        <f t="shared" si="58"/>
        <v>0</v>
      </c>
      <c r="AS57" s="69">
        <f t="shared" si="59"/>
        <v>0</v>
      </c>
      <c r="AT57" s="50" t="str">
        <f t="shared" si="60"/>
        <v>Nov</v>
      </c>
      <c r="AU57" s="69">
        <f t="shared" si="61"/>
        <v>-283</v>
      </c>
      <c r="AV57" s="69">
        <f t="shared" si="62"/>
        <v>-183</v>
      </c>
      <c r="AW57" s="69">
        <f t="shared" si="105"/>
        <v>-83</v>
      </c>
      <c r="AX57" s="69">
        <f t="shared" si="63"/>
        <v>0</v>
      </c>
      <c r="AY57" s="69">
        <f t="shared" si="64"/>
        <v>0</v>
      </c>
      <c r="AZ57" s="69">
        <f t="shared" si="65"/>
        <v>0</v>
      </c>
      <c r="BA57" s="69">
        <f t="shared" si="66"/>
        <v>0</v>
      </c>
      <c r="BB57" s="69">
        <f t="shared" si="67"/>
        <v>0</v>
      </c>
      <c r="BC57" s="50" t="str">
        <f t="shared" si="68"/>
        <v>Nov</v>
      </c>
      <c r="BD57" s="69">
        <f t="shared" si="69"/>
        <v>-283</v>
      </c>
      <c r="BE57" s="69">
        <f t="shared" si="70"/>
        <v>-183</v>
      </c>
      <c r="BF57" s="69">
        <f t="shared" si="106"/>
        <v>-83</v>
      </c>
      <c r="BG57" s="69">
        <f t="shared" si="71"/>
        <v>0</v>
      </c>
      <c r="BH57" s="69">
        <f t="shared" si="72"/>
        <v>0</v>
      </c>
      <c r="BI57" s="69">
        <f t="shared" si="73"/>
        <v>0</v>
      </c>
      <c r="BJ57" s="69">
        <f t="shared" si="74"/>
        <v>0</v>
      </c>
      <c r="BK57" s="69">
        <f t="shared" si="75"/>
        <v>0</v>
      </c>
      <c r="BL57" s="50" t="str">
        <f t="shared" si="76"/>
        <v>Nov</v>
      </c>
      <c r="BM57" s="69">
        <f t="shared" si="77"/>
        <v>-283</v>
      </c>
      <c r="BN57" s="69">
        <f t="shared" si="78"/>
        <v>-183</v>
      </c>
      <c r="BO57" s="69">
        <f t="shared" si="107"/>
        <v>-83</v>
      </c>
      <c r="BP57" s="69">
        <f t="shared" si="79"/>
        <v>0</v>
      </c>
      <c r="BQ57" s="69">
        <f t="shared" si="80"/>
        <v>0</v>
      </c>
      <c r="BR57" s="69">
        <f t="shared" si="81"/>
        <v>0</v>
      </c>
      <c r="BS57" s="69">
        <f t="shared" si="82"/>
        <v>0</v>
      </c>
      <c r="BT57" s="69">
        <f t="shared" si="83"/>
        <v>0</v>
      </c>
      <c r="BU57" s="50" t="str">
        <f t="shared" si="84"/>
        <v>Nov</v>
      </c>
      <c r="BV57" s="69">
        <f t="shared" si="85"/>
        <v>-283</v>
      </c>
      <c r="BW57" s="69">
        <f t="shared" si="86"/>
        <v>-183</v>
      </c>
      <c r="BX57" s="69">
        <f t="shared" si="108"/>
        <v>-83</v>
      </c>
      <c r="BY57" s="69">
        <f t="shared" si="87"/>
        <v>0</v>
      </c>
      <c r="BZ57" s="69">
        <f t="shared" si="88"/>
        <v>0</v>
      </c>
      <c r="CA57" s="69">
        <f t="shared" si="89"/>
        <v>0</v>
      </c>
      <c r="CB57" s="69">
        <f t="shared" si="90"/>
        <v>0</v>
      </c>
      <c r="CC57" s="69">
        <f t="shared" si="91"/>
        <v>0</v>
      </c>
      <c r="CD57" s="50" t="str">
        <f t="shared" si="92"/>
        <v>Nov</v>
      </c>
      <c r="CE57" s="69">
        <f t="shared" si="93"/>
        <v>-283</v>
      </c>
      <c r="CF57" s="69">
        <f t="shared" si="94"/>
        <v>-183</v>
      </c>
      <c r="CG57" s="69">
        <f t="shared" si="109"/>
        <v>-83</v>
      </c>
      <c r="CH57" s="69">
        <f t="shared" si="95"/>
        <v>0</v>
      </c>
      <c r="CI57" s="69">
        <f t="shared" si="96"/>
        <v>0</v>
      </c>
      <c r="CJ57" s="69">
        <f t="shared" si="97"/>
        <v>0</v>
      </c>
      <c r="CK57" s="69">
        <f t="shared" si="98"/>
        <v>0</v>
      </c>
      <c r="CL57" s="69">
        <f t="shared" si="99"/>
        <v>0</v>
      </c>
    </row>
    <row r="58" spans="1:90" ht="13.7" customHeight="1">
      <c r="A58" s="50" t="str">
        <f t="shared" si="20"/>
        <v>Dec</v>
      </c>
      <c r="B58" s="41">
        <f t="shared" si="21"/>
        <v>-292</v>
      </c>
      <c r="C58" s="41">
        <f t="shared" si="22"/>
        <v>-192</v>
      </c>
      <c r="D58" s="41">
        <f t="shared" si="100"/>
        <v>-92</v>
      </c>
      <c r="E58" s="41">
        <f t="shared" si="23"/>
        <v>0</v>
      </c>
      <c r="F58" s="41">
        <f t="shared" si="24"/>
        <v>0</v>
      </c>
      <c r="G58" s="41">
        <f t="shared" si="25"/>
        <v>0</v>
      </c>
      <c r="H58" s="41">
        <f t="shared" si="26"/>
        <v>0</v>
      </c>
      <c r="I58" s="41">
        <f t="shared" si="27"/>
        <v>0</v>
      </c>
      <c r="J58" s="68" t="str">
        <f t="shared" si="28"/>
        <v>Dec</v>
      </c>
      <c r="K58" s="41">
        <f t="shared" si="29"/>
        <v>-292</v>
      </c>
      <c r="L58" s="69">
        <f t="shared" si="30"/>
        <v>-192</v>
      </c>
      <c r="M58" s="69">
        <f t="shared" si="101"/>
        <v>-92</v>
      </c>
      <c r="N58" s="69">
        <f t="shared" si="31"/>
        <v>0</v>
      </c>
      <c r="O58" s="69">
        <f t="shared" si="32"/>
        <v>0</v>
      </c>
      <c r="P58" s="69">
        <f t="shared" si="33"/>
        <v>0</v>
      </c>
      <c r="Q58" s="69">
        <f t="shared" si="34"/>
        <v>0</v>
      </c>
      <c r="R58" s="69">
        <f t="shared" si="35"/>
        <v>0</v>
      </c>
      <c r="S58" s="50" t="str">
        <f t="shared" si="36"/>
        <v>Dec</v>
      </c>
      <c r="T58" s="69">
        <f t="shared" si="37"/>
        <v>-292</v>
      </c>
      <c r="U58" s="69">
        <f t="shared" si="38"/>
        <v>-192</v>
      </c>
      <c r="V58" s="69">
        <f t="shared" si="102"/>
        <v>-92</v>
      </c>
      <c r="W58" s="69">
        <f t="shared" si="39"/>
        <v>0</v>
      </c>
      <c r="X58" s="69">
        <f t="shared" si="40"/>
        <v>0</v>
      </c>
      <c r="Y58" s="69">
        <f t="shared" si="41"/>
        <v>0</v>
      </c>
      <c r="Z58" s="69">
        <f t="shared" si="42"/>
        <v>0</v>
      </c>
      <c r="AA58" s="69">
        <f t="shared" si="43"/>
        <v>0</v>
      </c>
      <c r="AB58" s="50" t="str">
        <f t="shared" si="44"/>
        <v>Dec</v>
      </c>
      <c r="AC58" s="69">
        <f t="shared" si="45"/>
        <v>-292</v>
      </c>
      <c r="AD58" s="69">
        <f t="shared" si="46"/>
        <v>-192</v>
      </c>
      <c r="AE58" s="69">
        <f t="shared" si="103"/>
        <v>-92</v>
      </c>
      <c r="AF58" s="69">
        <f t="shared" si="47"/>
        <v>0</v>
      </c>
      <c r="AG58" s="69">
        <f t="shared" si="48"/>
        <v>0</v>
      </c>
      <c r="AH58" s="69">
        <f t="shared" si="49"/>
        <v>0</v>
      </c>
      <c r="AI58" s="69">
        <f t="shared" si="50"/>
        <v>0</v>
      </c>
      <c r="AJ58" s="69">
        <f t="shared" si="51"/>
        <v>0</v>
      </c>
      <c r="AK58" s="50" t="str">
        <f t="shared" si="52"/>
        <v>Dec</v>
      </c>
      <c r="AL58" s="69">
        <f t="shared" si="53"/>
        <v>-292</v>
      </c>
      <c r="AM58" s="69">
        <f t="shared" si="54"/>
        <v>-192</v>
      </c>
      <c r="AN58" s="69">
        <f t="shared" si="104"/>
        <v>-92</v>
      </c>
      <c r="AO58" s="69">
        <f t="shared" si="55"/>
        <v>0</v>
      </c>
      <c r="AP58" s="69">
        <f t="shared" si="56"/>
        <v>0</v>
      </c>
      <c r="AQ58" s="69">
        <f t="shared" si="57"/>
        <v>0</v>
      </c>
      <c r="AR58" s="69">
        <f t="shared" si="58"/>
        <v>0</v>
      </c>
      <c r="AS58" s="69">
        <f t="shared" si="59"/>
        <v>0</v>
      </c>
      <c r="AT58" s="50" t="str">
        <f t="shared" si="60"/>
        <v>Dec</v>
      </c>
      <c r="AU58" s="69">
        <f t="shared" si="61"/>
        <v>-292</v>
      </c>
      <c r="AV58" s="69">
        <f t="shared" si="62"/>
        <v>-192</v>
      </c>
      <c r="AW58" s="69">
        <f t="shared" si="105"/>
        <v>-92</v>
      </c>
      <c r="AX58" s="69">
        <f t="shared" si="63"/>
        <v>0</v>
      </c>
      <c r="AY58" s="69">
        <f t="shared" si="64"/>
        <v>0</v>
      </c>
      <c r="AZ58" s="69">
        <f t="shared" si="65"/>
        <v>0</v>
      </c>
      <c r="BA58" s="69">
        <f t="shared" si="66"/>
        <v>0</v>
      </c>
      <c r="BB58" s="69">
        <f t="shared" si="67"/>
        <v>0</v>
      </c>
      <c r="BC58" s="50" t="str">
        <f t="shared" si="68"/>
        <v>Dec</v>
      </c>
      <c r="BD58" s="69">
        <f t="shared" si="69"/>
        <v>-292</v>
      </c>
      <c r="BE58" s="69">
        <f t="shared" si="70"/>
        <v>-192</v>
      </c>
      <c r="BF58" s="69">
        <f t="shared" si="106"/>
        <v>-92</v>
      </c>
      <c r="BG58" s="69">
        <f t="shared" si="71"/>
        <v>0</v>
      </c>
      <c r="BH58" s="69">
        <f t="shared" si="72"/>
        <v>0</v>
      </c>
      <c r="BI58" s="69">
        <f t="shared" si="73"/>
        <v>0</v>
      </c>
      <c r="BJ58" s="69">
        <f t="shared" si="74"/>
        <v>0</v>
      </c>
      <c r="BK58" s="69">
        <f t="shared" si="75"/>
        <v>0</v>
      </c>
      <c r="BL58" s="50" t="str">
        <f t="shared" si="76"/>
        <v>Dec</v>
      </c>
      <c r="BM58" s="69">
        <f t="shared" si="77"/>
        <v>-292</v>
      </c>
      <c r="BN58" s="69">
        <f t="shared" si="78"/>
        <v>-192</v>
      </c>
      <c r="BO58" s="69">
        <f t="shared" si="107"/>
        <v>-92</v>
      </c>
      <c r="BP58" s="69">
        <f t="shared" si="79"/>
        <v>0</v>
      </c>
      <c r="BQ58" s="69">
        <f t="shared" si="80"/>
        <v>0</v>
      </c>
      <c r="BR58" s="69">
        <f t="shared" si="81"/>
        <v>0</v>
      </c>
      <c r="BS58" s="69">
        <f t="shared" si="82"/>
        <v>0</v>
      </c>
      <c r="BT58" s="69">
        <f t="shared" si="83"/>
        <v>0</v>
      </c>
      <c r="BU58" s="50" t="str">
        <f t="shared" si="84"/>
        <v>Dec</v>
      </c>
      <c r="BV58" s="69">
        <f t="shared" si="85"/>
        <v>-292</v>
      </c>
      <c r="BW58" s="69">
        <f t="shared" si="86"/>
        <v>-192</v>
      </c>
      <c r="BX58" s="69">
        <f t="shared" si="108"/>
        <v>-92</v>
      </c>
      <c r="BY58" s="69">
        <f t="shared" si="87"/>
        <v>0</v>
      </c>
      <c r="BZ58" s="69">
        <f t="shared" si="88"/>
        <v>0</v>
      </c>
      <c r="CA58" s="69">
        <f t="shared" si="89"/>
        <v>0</v>
      </c>
      <c r="CB58" s="69">
        <f t="shared" si="90"/>
        <v>0</v>
      </c>
      <c r="CC58" s="69">
        <f t="shared" si="91"/>
        <v>0</v>
      </c>
      <c r="CD58" s="50" t="str">
        <f t="shared" si="92"/>
        <v>Dec</v>
      </c>
      <c r="CE58" s="69">
        <f t="shared" si="93"/>
        <v>-292</v>
      </c>
      <c r="CF58" s="69">
        <f t="shared" si="94"/>
        <v>-192</v>
      </c>
      <c r="CG58" s="69">
        <f t="shared" si="109"/>
        <v>-92</v>
      </c>
      <c r="CH58" s="69">
        <f t="shared" si="95"/>
        <v>0</v>
      </c>
      <c r="CI58" s="69">
        <f t="shared" si="96"/>
        <v>0</v>
      </c>
      <c r="CJ58" s="69">
        <f t="shared" si="97"/>
        <v>0</v>
      </c>
      <c r="CK58" s="69">
        <f t="shared" si="98"/>
        <v>0</v>
      </c>
      <c r="CL58" s="69">
        <f t="shared" si="99"/>
        <v>0</v>
      </c>
    </row>
    <row r="59" spans="1:90" ht="13.7" customHeight="1">
      <c r="A59" s="38"/>
      <c r="B59" s="41">
        <f t="shared" ref="B59:I59" si="110">SUM(B47:B58)</f>
        <v>-2950</v>
      </c>
      <c r="C59" s="41">
        <f t="shared" si="110"/>
        <v>-1750</v>
      </c>
      <c r="D59" s="41">
        <f t="shared" si="110"/>
        <v>-550</v>
      </c>
      <c r="E59" s="41">
        <f t="shared" si="110"/>
        <v>0</v>
      </c>
      <c r="F59" s="41">
        <f t="shared" si="110"/>
        <v>0</v>
      </c>
      <c r="G59" s="41">
        <f t="shared" si="110"/>
        <v>0</v>
      </c>
      <c r="H59" s="41">
        <f t="shared" si="110"/>
        <v>0</v>
      </c>
      <c r="I59" s="41">
        <f t="shared" si="110"/>
        <v>0</v>
      </c>
      <c r="J59" s="17"/>
      <c r="K59" s="41">
        <f t="shared" ref="K59:R59" si="111">SUM(K47:K58)</f>
        <v>-2950</v>
      </c>
      <c r="L59" s="69">
        <f t="shared" si="111"/>
        <v>-1750</v>
      </c>
      <c r="M59" s="69">
        <f t="shared" si="111"/>
        <v>-550</v>
      </c>
      <c r="N59" s="69">
        <f t="shared" si="111"/>
        <v>0</v>
      </c>
      <c r="O59" s="69">
        <f t="shared" si="111"/>
        <v>0</v>
      </c>
      <c r="P59" s="69">
        <f t="shared" si="111"/>
        <v>0</v>
      </c>
      <c r="Q59" s="69">
        <f t="shared" si="111"/>
        <v>0</v>
      </c>
      <c r="R59" s="69">
        <f t="shared" si="111"/>
        <v>0</v>
      </c>
      <c r="S59" s="38"/>
      <c r="T59" s="69">
        <f t="shared" ref="T59:AA59" si="112">SUM(T47:T58)</f>
        <v>-2950</v>
      </c>
      <c r="U59" s="69">
        <f t="shared" si="112"/>
        <v>-1750</v>
      </c>
      <c r="V59" s="69">
        <f t="shared" si="112"/>
        <v>-550</v>
      </c>
      <c r="W59" s="69">
        <f t="shared" si="112"/>
        <v>0</v>
      </c>
      <c r="X59" s="69">
        <f t="shared" si="112"/>
        <v>0</v>
      </c>
      <c r="Y59" s="69">
        <f t="shared" si="112"/>
        <v>0</v>
      </c>
      <c r="Z59" s="69">
        <f t="shared" si="112"/>
        <v>0</v>
      </c>
      <c r="AA59" s="69">
        <f t="shared" si="112"/>
        <v>0</v>
      </c>
      <c r="AB59" s="38"/>
      <c r="AC59" s="69">
        <f t="shared" ref="AC59:AJ59" si="113">SUM(AC47:AC58)</f>
        <v>-2950</v>
      </c>
      <c r="AD59" s="69">
        <f t="shared" si="113"/>
        <v>-1750</v>
      </c>
      <c r="AE59" s="69">
        <f t="shared" si="113"/>
        <v>-550</v>
      </c>
      <c r="AF59" s="69">
        <f t="shared" si="113"/>
        <v>0</v>
      </c>
      <c r="AG59" s="69">
        <f t="shared" si="113"/>
        <v>0</v>
      </c>
      <c r="AH59" s="69">
        <f t="shared" si="113"/>
        <v>0</v>
      </c>
      <c r="AI59" s="69">
        <f t="shared" si="113"/>
        <v>0</v>
      </c>
      <c r="AJ59" s="69">
        <f t="shared" si="113"/>
        <v>0</v>
      </c>
      <c r="AK59" s="38"/>
      <c r="AL59" s="69">
        <f t="shared" ref="AL59:AS59" si="114">SUM(AL47:AL58)</f>
        <v>-2950</v>
      </c>
      <c r="AM59" s="69">
        <f t="shared" si="114"/>
        <v>-1750</v>
      </c>
      <c r="AN59" s="69">
        <f t="shared" si="114"/>
        <v>-550</v>
      </c>
      <c r="AO59" s="69">
        <f t="shared" si="114"/>
        <v>0</v>
      </c>
      <c r="AP59" s="69">
        <f t="shared" si="114"/>
        <v>0</v>
      </c>
      <c r="AQ59" s="69">
        <f t="shared" si="114"/>
        <v>0</v>
      </c>
      <c r="AR59" s="69">
        <f t="shared" si="114"/>
        <v>0</v>
      </c>
      <c r="AS59" s="69">
        <f t="shared" si="114"/>
        <v>0</v>
      </c>
      <c r="AT59" s="38"/>
      <c r="AU59" s="69">
        <f t="shared" ref="AU59:BB59" si="115">SUM(AU47:AU58)</f>
        <v>-2950</v>
      </c>
      <c r="AV59" s="69">
        <f t="shared" si="115"/>
        <v>-1750</v>
      </c>
      <c r="AW59" s="69">
        <f t="shared" si="115"/>
        <v>-550</v>
      </c>
      <c r="AX59" s="69">
        <f t="shared" si="115"/>
        <v>0</v>
      </c>
      <c r="AY59" s="69">
        <f t="shared" si="115"/>
        <v>0</v>
      </c>
      <c r="AZ59" s="69">
        <f t="shared" si="115"/>
        <v>0</v>
      </c>
      <c r="BA59" s="69">
        <f t="shared" si="115"/>
        <v>0</v>
      </c>
      <c r="BB59" s="69">
        <f t="shared" si="115"/>
        <v>0</v>
      </c>
      <c r="BC59" s="38"/>
      <c r="BD59" s="69">
        <f t="shared" ref="BD59:BK59" si="116">SUM(BD47:BD58)</f>
        <v>-2950</v>
      </c>
      <c r="BE59" s="69">
        <f t="shared" si="116"/>
        <v>-1750</v>
      </c>
      <c r="BF59" s="69">
        <f t="shared" si="116"/>
        <v>-550</v>
      </c>
      <c r="BG59" s="69">
        <f t="shared" si="116"/>
        <v>0</v>
      </c>
      <c r="BH59" s="69">
        <f t="shared" si="116"/>
        <v>0</v>
      </c>
      <c r="BI59" s="69">
        <f t="shared" si="116"/>
        <v>0</v>
      </c>
      <c r="BJ59" s="69">
        <f t="shared" si="116"/>
        <v>0</v>
      </c>
      <c r="BK59" s="69">
        <f t="shared" si="116"/>
        <v>0</v>
      </c>
      <c r="BL59" s="38"/>
      <c r="BM59" s="69">
        <f t="shared" ref="BM59:BT59" si="117">SUM(BM47:BM58)</f>
        <v>-2950</v>
      </c>
      <c r="BN59" s="69">
        <f t="shared" si="117"/>
        <v>-1750</v>
      </c>
      <c r="BO59" s="69">
        <f t="shared" si="117"/>
        <v>-550</v>
      </c>
      <c r="BP59" s="69">
        <f t="shared" si="117"/>
        <v>0</v>
      </c>
      <c r="BQ59" s="69">
        <f t="shared" si="117"/>
        <v>0</v>
      </c>
      <c r="BR59" s="69">
        <f t="shared" si="117"/>
        <v>0</v>
      </c>
      <c r="BS59" s="69">
        <f t="shared" si="117"/>
        <v>0</v>
      </c>
      <c r="BT59" s="69">
        <f t="shared" si="117"/>
        <v>0</v>
      </c>
      <c r="BU59" s="38"/>
      <c r="BV59" s="69">
        <f t="shared" ref="BV59:CC59" si="118">SUM(BV47:BV58)</f>
        <v>-2950</v>
      </c>
      <c r="BW59" s="69">
        <f t="shared" si="118"/>
        <v>-1750</v>
      </c>
      <c r="BX59" s="69">
        <f t="shared" si="118"/>
        <v>-550</v>
      </c>
      <c r="BY59" s="69">
        <f t="shared" si="118"/>
        <v>0</v>
      </c>
      <c r="BZ59" s="69">
        <f t="shared" si="118"/>
        <v>0</v>
      </c>
      <c r="CA59" s="69">
        <f t="shared" si="118"/>
        <v>0</v>
      </c>
      <c r="CB59" s="69">
        <f t="shared" si="118"/>
        <v>0</v>
      </c>
      <c r="CC59" s="69">
        <f t="shared" si="118"/>
        <v>0</v>
      </c>
      <c r="CD59" s="38"/>
      <c r="CE59" s="69">
        <f t="shared" ref="CE59:CL59" si="119">SUM(CE47:CE58)</f>
        <v>-2950</v>
      </c>
      <c r="CF59" s="69">
        <f t="shared" si="119"/>
        <v>-1750</v>
      </c>
      <c r="CG59" s="69">
        <f t="shared" si="119"/>
        <v>-550</v>
      </c>
      <c r="CH59" s="69">
        <f t="shared" si="119"/>
        <v>0</v>
      </c>
      <c r="CI59" s="69">
        <f t="shared" si="119"/>
        <v>0</v>
      </c>
      <c r="CJ59" s="69">
        <f t="shared" si="119"/>
        <v>0</v>
      </c>
      <c r="CK59" s="69">
        <f t="shared" si="119"/>
        <v>0</v>
      </c>
      <c r="CL59" s="69">
        <f t="shared" si="119"/>
        <v>0</v>
      </c>
    </row>
    <row r="60" spans="1:90" ht="15.95" customHeight="1">
      <c r="A60" s="38"/>
      <c r="B60" s="44" t="s">
        <v>37</v>
      </c>
      <c r="C60" s="44" t="s">
        <v>38</v>
      </c>
      <c r="D60" s="44" t="s">
        <v>39</v>
      </c>
      <c r="E60" s="44" t="s">
        <v>40</v>
      </c>
      <c r="F60" s="44" t="s">
        <v>41</v>
      </c>
      <c r="G60" s="44" t="s">
        <v>42</v>
      </c>
      <c r="H60" s="44" t="s">
        <v>43</v>
      </c>
      <c r="I60" s="44" t="s">
        <v>44</v>
      </c>
      <c r="J60" s="44" t="s">
        <v>45</v>
      </c>
      <c r="K60" s="44" t="s">
        <v>46</v>
      </c>
      <c r="L60" s="64" t="s">
        <v>81</v>
      </c>
      <c r="M60" s="64" t="s">
        <v>82</v>
      </c>
      <c r="N60" s="64" t="s">
        <v>83</v>
      </c>
      <c r="O60" s="64" t="s">
        <v>84</v>
      </c>
      <c r="P60" s="64" t="s">
        <v>85</v>
      </c>
      <c r="Q60" s="64" t="s">
        <v>86</v>
      </c>
      <c r="R60" s="64" t="s">
        <v>87</v>
      </c>
      <c r="S60" s="64" t="s">
        <v>88</v>
      </c>
      <c r="T60" s="69"/>
      <c r="U60" s="38"/>
      <c r="V60" s="38"/>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8"/>
      <c r="BI60" s="38"/>
      <c r="BJ60" s="38"/>
      <c r="BK60" s="38"/>
      <c r="BL60" s="38"/>
      <c r="BM60" s="38"/>
      <c r="BN60" s="38"/>
      <c r="BO60" s="38"/>
      <c r="BP60" s="38"/>
      <c r="BQ60" s="38"/>
      <c r="BR60" s="38"/>
      <c r="BS60" s="38"/>
      <c r="BT60" s="38"/>
      <c r="BU60" s="38"/>
      <c r="BV60" s="38"/>
      <c r="BW60" s="38"/>
      <c r="BX60" s="38"/>
      <c r="BY60" s="38"/>
      <c r="BZ60" s="38"/>
      <c r="CA60" s="38"/>
      <c r="CB60" s="38"/>
      <c r="CC60" s="38"/>
      <c r="CD60" s="38"/>
      <c r="CE60" s="38"/>
      <c r="CF60" s="38"/>
      <c r="CG60" s="38"/>
      <c r="CH60" s="38"/>
      <c r="CI60" s="38"/>
      <c r="CJ60" s="38"/>
      <c r="CK60" s="38"/>
      <c r="CL60" s="38"/>
    </row>
    <row r="61" spans="1:90" ht="13.7" customHeight="1">
      <c r="A61" s="38"/>
      <c r="B61" s="41">
        <f>B59</f>
        <v>-2950</v>
      </c>
      <c r="C61" s="41">
        <f>C59+K59</f>
        <v>-4700</v>
      </c>
      <c r="D61" s="41">
        <f>D59+L59+T59</f>
        <v>-5250</v>
      </c>
      <c r="E61" s="41">
        <f>E59+M59+U59+AC59</f>
        <v>-5250</v>
      </c>
      <c r="F61" s="41">
        <f>F59+N59+V59+AD59+AL59</f>
        <v>-5250</v>
      </c>
      <c r="G61" s="41">
        <f>G59+O59+W59+AE59+AM59+AU59</f>
        <v>-5250</v>
      </c>
      <c r="H61" s="41">
        <f>H59+P59+X59+AF59+AN59+AV59+BD59</f>
        <v>-5250</v>
      </c>
      <c r="I61" s="41">
        <f>I59+Q59+Y59+AG59+AO59+AW59+BE59+BM59</f>
        <v>-5250</v>
      </c>
      <c r="J61" s="41">
        <f>R59+Z59+AH59+AP59+AX59+BF59+BN59+BV59</f>
        <v>-5250</v>
      </c>
      <c r="K61" s="41">
        <f>AA59+AI59+AQ59+AY59+BG59+BO59+BW59+CE59</f>
        <v>-5250</v>
      </c>
      <c r="L61" s="69">
        <f>AJ59+AR59+AZ59+BH59+BP59+BX59+CF59</f>
        <v>-2300</v>
      </c>
      <c r="M61" s="69">
        <f>AS59+BA59+BI59+BQ59+BY59+CG59</f>
        <v>-550</v>
      </c>
      <c r="N61" s="69">
        <f>BB59+BJ59+BR59+BZ59+CH59</f>
        <v>0</v>
      </c>
      <c r="O61" s="69">
        <f>BK59+BS59+CA59+CI59</f>
        <v>0</v>
      </c>
      <c r="P61" s="69">
        <f>BT59+CB59+CJ59</f>
        <v>0</v>
      </c>
      <c r="Q61" s="69">
        <f>CC59+CK59</f>
        <v>0</v>
      </c>
      <c r="R61" s="69">
        <f>CL59</f>
        <v>0</v>
      </c>
      <c r="S61" s="73">
        <v>0</v>
      </c>
      <c r="T61" s="69"/>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c r="BR61" s="38"/>
      <c r="BS61" s="38"/>
      <c r="BT61" s="38"/>
      <c r="BU61" s="38"/>
      <c r="BV61" s="38"/>
      <c r="BW61" s="38"/>
      <c r="BX61" s="38"/>
      <c r="BY61" s="38"/>
      <c r="BZ61" s="38"/>
      <c r="CA61" s="38"/>
      <c r="CB61" s="38"/>
      <c r="CC61" s="38"/>
      <c r="CD61" s="38"/>
      <c r="CE61" s="38"/>
      <c r="CF61" s="38"/>
      <c r="CG61" s="38"/>
      <c r="CH61" s="38"/>
      <c r="CI61" s="38"/>
      <c r="CJ61" s="38"/>
      <c r="CK61" s="38"/>
      <c r="CL61" s="38"/>
    </row>
  </sheetData>
  <mergeCells count="13">
    <mergeCell ref="A3:R3"/>
    <mergeCell ref="A1:CL1"/>
    <mergeCell ref="A2:CL2"/>
    <mergeCell ref="AT7:BB7"/>
    <mergeCell ref="BC7:BK7"/>
    <mergeCell ref="BL7:BT7"/>
    <mergeCell ref="BU7:CC7"/>
    <mergeCell ref="CD7:CL7"/>
    <mergeCell ref="AK7:AS7"/>
    <mergeCell ref="A7:I7"/>
    <mergeCell ref="J7:R7"/>
    <mergeCell ref="S7:AA7"/>
    <mergeCell ref="AB7:AJ7"/>
  </mergeCells>
  <pageMargins left="0.7" right="0.7" top="0.75" bottom="0.75" header="0.3" footer="0.3"/>
  <pageSetup orientation="portrait" r:id="rId1"/>
  <headerFooter>
    <oddFooter>&amp;C&amp;"Helvetica Neue,Regular"&amp;12&amp;K000000&amp;P</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CL61"/>
  <sheetViews>
    <sheetView showGridLines="0" workbookViewId="0"/>
  </sheetViews>
  <sheetFormatPr defaultColWidth="9.5" defaultRowHeight="12.95" customHeight="1"/>
  <cols>
    <col min="1" max="1" width="5.5" style="5" customWidth="1"/>
    <col min="2" max="5" width="10.5" style="5" customWidth="1"/>
    <col min="6" max="12" width="11.5" style="5" customWidth="1"/>
    <col min="13" max="17" width="10.5" style="5" customWidth="1"/>
    <col min="18" max="19" width="9.5" style="5" customWidth="1"/>
    <col min="20" max="25" width="10.5" style="5" customWidth="1"/>
    <col min="26" max="26" width="9" style="5" customWidth="1"/>
    <col min="27" max="27" width="9.5" style="5" customWidth="1"/>
    <col min="28" max="28" width="5.5" style="5" customWidth="1"/>
    <col min="29" max="34" width="10.5" style="5" customWidth="1"/>
    <col min="35" max="36" width="9.5" style="5" customWidth="1"/>
    <col min="37" max="37" width="5.5" style="5" customWidth="1"/>
    <col min="38" max="43" width="10.5" style="5" customWidth="1"/>
    <col min="44" max="45" width="9.5" style="5" customWidth="1"/>
    <col min="46" max="46" width="5.5" style="5" customWidth="1"/>
    <col min="47" max="52" width="10.5" style="5" customWidth="1"/>
    <col min="53" max="54" width="9.5" style="5" customWidth="1"/>
    <col min="55" max="55" width="5.5" style="5" customWidth="1"/>
    <col min="56" max="61" width="10.5" style="5" customWidth="1"/>
    <col min="62" max="63" width="9.5" style="5" customWidth="1"/>
    <col min="64" max="64" width="5.5" style="5" customWidth="1"/>
    <col min="65" max="70" width="10.5" style="5" customWidth="1"/>
    <col min="71" max="72" width="9.5" style="5" customWidth="1"/>
    <col min="73" max="73" width="5.5" style="5" customWidth="1"/>
    <col min="74" max="79" width="10.5" style="5" customWidth="1"/>
    <col min="80" max="81" width="9.5" style="5" customWidth="1"/>
    <col min="82" max="82" width="5.5" style="5" customWidth="1"/>
    <col min="83" max="88" width="10.5" style="5" customWidth="1"/>
    <col min="89" max="91" width="9.5" style="5" customWidth="1"/>
    <col min="92" max="16384" width="9.5" style="5"/>
  </cols>
  <sheetData>
    <row r="1" spans="1:90" ht="31.7" customHeight="1">
      <c r="A1" s="120"/>
      <c r="B1" s="99"/>
      <c r="C1" s="99"/>
      <c r="D1" s="99"/>
      <c r="E1" s="99"/>
      <c r="F1" s="99"/>
      <c r="G1" s="99"/>
      <c r="H1" s="99"/>
      <c r="I1" s="99"/>
      <c r="J1" s="99"/>
      <c r="K1" s="99"/>
      <c r="L1" s="121"/>
      <c r="M1" s="121"/>
      <c r="N1" s="121"/>
      <c r="O1" s="121"/>
      <c r="P1" s="121"/>
      <c r="Q1" s="121"/>
      <c r="R1" s="121"/>
      <c r="S1" s="121"/>
      <c r="T1" s="121"/>
      <c r="U1" s="121"/>
      <c r="V1" s="121"/>
      <c r="W1" s="121"/>
      <c r="X1" s="121"/>
      <c r="Y1" s="121"/>
      <c r="Z1" s="121"/>
      <c r="AA1" s="121"/>
      <c r="AB1" s="121"/>
      <c r="AC1" s="121"/>
      <c r="AD1" s="121"/>
      <c r="AE1" s="121"/>
      <c r="AF1" s="121"/>
      <c r="AG1" s="121"/>
      <c r="AH1" s="121"/>
      <c r="AI1" s="121"/>
      <c r="AJ1" s="121"/>
      <c r="AK1" s="121"/>
      <c r="AL1" s="121"/>
      <c r="AM1" s="121"/>
      <c r="AN1" s="121"/>
      <c r="AO1" s="121"/>
      <c r="AP1" s="121"/>
      <c r="AQ1" s="121"/>
      <c r="AR1" s="121"/>
      <c r="AS1" s="121"/>
      <c r="AT1" s="121"/>
      <c r="AU1" s="121"/>
      <c r="AV1" s="121"/>
      <c r="AW1" s="121"/>
      <c r="AX1" s="121"/>
      <c r="AY1" s="121"/>
      <c r="AZ1" s="121"/>
      <c r="BA1" s="121"/>
      <c r="BB1" s="121"/>
      <c r="BC1" s="121"/>
      <c r="BD1" s="121"/>
      <c r="BE1" s="121"/>
      <c r="BF1" s="121"/>
      <c r="BG1" s="121"/>
      <c r="BH1" s="121"/>
      <c r="BI1" s="121"/>
      <c r="BJ1" s="121"/>
      <c r="BK1" s="121"/>
      <c r="BL1" s="121"/>
      <c r="BM1" s="121"/>
      <c r="BN1" s="121"/>
      <c r="BO1" s="121"/>
      <c r="BP1" s="121"/>
      <c r="BQ1" s="121"/>
      <c r="BR1" s="121"/>
      <c r="BS1" s="121"/>
      <c r="BT1" s="121"/>
      <c r="BU1" s="121"/>
      <c r="BV1" s="121"/>
      <c r="BW1" s="121"/>
      <c r="BX1" s="121"/>
      <c r="BY1" s="121"/>
      <c r="BZ1" s="121"/>
      <c r="CA1" s="121"/>
      <c r="CB1" s="121"/>
      <c r="CC1" s="121"/>
      <c r="CD1" s="121"/>
      <c r="CE1" s="121"/>
      <c r="CF1" s="121"/>
      <c r="CG1" s="121"/>
      <c r="CH1" s="121"/>
      <c r="CI1" s="121"/>
      <c r="CJ1" s="121"/>
      <c r="CK1" s="121"/>
      <c r="CL1" s="121"/>
    </row>
    <row r="2" spans="1:90" ht="13.7" customHeight="1">
      <c r="A2" s="127"/>
      <c r="B2" s="99"/>
      <c r="C2" s="99"/>
      <c r="D2" s="99"/>
      <c r="E2" s="99"/>
      <c r="F2" s="99"/>
      <c r="G2" s="99"/>
      <c r="H2" s="99"/>
      <c r="I2" s="99"/>
      <c r="J2" s="99"/>
      <c r="K2" s="99"/>
      <c r="L2" s="121"/>
      <c r="M2" s="121"/>
      <c r="N2" s="121"/>
      <c r="O2" s="121"/>
      <c r="P2" s="121"/>
      <c r="Q2" s="121"/>
      <c r="R2" s="121"/>
      <c r="S2" s="121"/>
      <c r="T2" s="121"/>
      <c r="U2" s="121"/>
      <c r="V2" s="121"/>
      <c r="W2" s="121"/>
      <c r="X2" s="121"/>
      <c r="Y2" s="121"/>
      <c r="Z2" s="121"/>
      <c r="AA2" s="121"/>
      <c r="AB2" s="121"/>
      <c r="AC2" s="121"/>
      <c r="AD2" s="121"/>
      <c r="AE2" s="121"/>
      <c r="AF2" s="121"/>
      <c r="AG2" s="121"/>
      <c r="AH2" s="121"/>
      <c r="AI2" s="121"/>
      <c r="AJ2" s="121"/>
      <c r="AK2" s="121"/>
      <c r="AL2" s="121"/>
      <c r="AM2" s="121"/>
      <c r="AN2" s="121"/>
      <c r="AO2" s="121"/>
      <c r="AP2" s="121"/>
      <c r="AQ2" s="121"/>
      <c r="AR2" s="121"/>
      <c r="AS2" s="121"/>
      <c r="AT2" s="121"/>
      <c r="AU2" s="121"/>
      <c r="AV2" s="121"/>
      <c r="AW2" s="121"/>
      <c r="AX2" s="121"/>
      <c r="AY2" s="121"/>
      <c r="AZ2" s="121"/>
      <c r="BA2" s="121"/>
      <c r="BB2" s="121"/>
      <c r="BC2" s="121"/>
      <c r="BD2" s="121"/>
      <c r="BE2" s="121"/>
      <c r="BF2" s="121"/>
      <c r="BG2" s="121"/>
      <c r="BH2" s="121"/>
      <c r="BI2" s="121"/>
      <c r="BJ2" s="121"/>
      <c r="BK2" s="121"/>
      <c r="BL2" s="121"/>
      <c r="BM2" s="121"/>
      <c r="BN2" s="121"/>
      <c r="BO2" s="121"/>
      <c r="BP2" s="121"/>
      <c r="BQ2" s="121"/>
      <c r="BR2" s="121"/>
      <c r="BS2" s="121"/>
      <c r="BT2" s="121"/>
      <c r="BU2" s="121"/>
      <c r="BV2" s="121"/>
      <c r="BW2" s="121"/>
      <c r="BX2" s="121"/>
      <c r="BY2" s="121"/>
      <c r="BZ2" s="121"/>
      <c r="CA2" s="121"/>
      <c r="CB2" s="121"/>
      <c r="CC2" s="121"/>
      <c r="CD2" s="121"/>
      <c r="CE2" s="121"/>
      <c r="CF2" s="121"/>
      <c r="CG2" s="121"/>
      <c r="CH2" s="121"/>
      <c r="CI2" s="121"/>
      <c r="CJ2" s="121"/>
      <c r="CK2" s="121"/>
      <c r="CL2" s="121"/>
    </row>
    <row r="3" spans="1:90" ht="31.7" customHeight="1">
      <c r="A3" s="116" t="s">
        <v>126</v>
      </c>
      <c r="B3" s="99"/>
      <c r="C3" s="99"/>
      <c r="D3" s="99"/>
      <c r="E3" s="99"/>
      <c r="F3" s="99"/>
      <c r="G3" s="99"/>
      <c r="H3" s="99"/>
      <c r="I3" s="99"/>
      <c r="J3" s="99"/>
      <c r="K3" s="99"/>
      <c r="L3" s="121"/>
      <c r="M3" s="121"/>
      <c r="N3" s="121"/>
      <c r="O3" s="121"/>
      <c r="P3" s="121"/>
      <c r="Q3" s="121"/>
      <c r="R3" s="121"/>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row>
    <row r="4" spans="1:90" ht="13.7" customHeight="1">
      <c r="A4" s="38"/>
      <c r="B4" s="17"/>
      <c r="C4" s="17"/>
      <c r="D4" s="17"/>
      <c r="E4" s="17"/>
      <c r="F4" s="17"/>
      <c r="G4" s="17"/>
      <c r="H4" s="17"/>
      <c r="I4" s="17"/>
      <c r="J4" s="17"/>
      <c r="K4" s="17"/>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c r="BI4" s="38"/>
      <c r="BJ4" s="38"/>
      <c r="BK4" s="38"/>
      <c r="BL4" s="38"/>
      <c r="BM4" s="38"/>
      <c r="BN4" s="38"/>
      <c r="BO4" s="38"/>
      <c r="BP4" s="38"/>
      <c r="BQ4" s="38"/>
      <c r="BR4" s="38"/>
      <c r="BS4" s="38"/>
      <c r="BT4" s="38"/>
      <c r="BU4" s="38"/>
      <c r="BV4" s="38"/>
      <c r="BW4" s="38"/>
      <c r="BX4" s="38"/>
      <c r="BY4" s="38"/>
      <c r="BZ4" s="38"/>
      <c r="CA4" s="38"/>
      <c r="CB4" s="38"/>
      <c r="CC4" s="38"/>
      <c r="CD4" s="38"/>
      <c r="CE4" s="38"/>
      <c r="CF4" s="38"/>
      <c r="CG4" s="38"/>
      <c r="CH4" s="38"/>
      <c r="CI4" s="38"/>
      <c r="CJ4" s="38"/>
      <c r="CK4" s="38"/>
      <c r="CL4" s="38"/>
    </row>
    <row r="5" spans="1:90" ht="13.7" customHeight="1">
      <c r="A5" s="38"/>
      <c r="B5" s="17"/>
      <c r="C5" s="17"/>
      <c r="D5" s="17"/>
      <c r="E5" s="17"/>
      <c r="F5" s="17"/>
      <c r="G5" s="17"/>
      <c r="H5" s="17"/>
      <c r="I5" s="17"/>
      <c r="J5" s="17"/>
      <c r="K5" s="17"/>
      <c r="L5" s="38"/>
      <c r="M5" s="38"/>
      <c r="N5" s="38"/>
      <c r="O5" s="38"/>
      <c r="P5" s="38"/>
      <c r="Q5" s="38"/>
      <c r="R5" s="38"/>
      <c r="S5" s="38"/>
      <c r="T5" s="38"/>
      <c r="U5" s="38"/>
      <c r="V5" s="38"/>
      <c r="W5" s="38"/>
      <c r="X5" s="38"/>
      <c r="Y5" s="38"/>
      <c r="Z5" s="38"/>
      <c r="AA5" s="38"/>
      <c r="AB5" s="38"/>
      <c r="AC5" s="38"/>
      <c r="AD5" s="38"/>
      <c r="AE5" s="38"/>
      <c r="AF5" s="38"/>
      <c r="AG5" s="38"/>
      <c r="AH5" s="38"/>
      <c r="AI5" s="38"/>
      <c r="AJ5" s="38"/>
      <c r="AK5" s="38"/>
      <c r="AL5" s="38"/>
      <c r="AM5" s="38"/>
      <c r="AN5" s="38"/>
      <c r="AO5" s="38"/>
      <c r="AP5" s="38"/>
      <c r="AQ5" s="38"/>
      <c r="AR5" s="38"/>
      <c r="AS5" s="38"/>
      <c r="AT5" s="38"/>
      <c r="AU5" s="38"/>
      <c r="AV5" s="38"/>
      <c r="AW5" s="38"/>
      <c r="AX5" s="38"/>
      <c r="AY5" s="38"/>
      <c r="AZ5" s="38"/>
      <c r="BA5" s="38"/>
      <c r="BB5" s="38"/>
      <c r="BC5" s="38"/>
      <c r="BD5" s="38"/>
      <c r="BE5" s="38"/>
      <c r="BF5" s="38"/>
      <c r="BG5" s="38"/>
      <c r="BH5" s="38"/>
      <c r="BI5" s="38"/>
      <c r="BJ5" s="38"/>
      <c r="BK5" s="38"/>
      <c r="BL5" s="38"/>
      <c r="BM5" s="38"/>
      <c r="BN5" s="38"/>
      <c r="BO5" s="38"/>
      <c r="BP5" s="38"/>
      <c r="BQ5" s="38"/>
      <c r="BR5" s="38"/>
      <c r="BS5" s="38"/>
      <c r="BT5" s="38"/>
      <c r="BU5" s="38"/>
      <c r="BV5" s="38"/>
      <c r="BW5" s="38"/>
      <c r="BX5" s="38"/>
      <c r="BY5" s="38"/>
      <c r="BZ5" s="38"/>
      <c r="CA5" s="38"/>
      <c r="CB5" s="38"/>
      <c r="CC5" s="38"/>
      <c r="CD5" s="38"/>
      <c r="CE5" s="38"/>
      <c r="CF5" s="38"/>
      <c r="CG5" s="38"/>
      <c r="CH5" s="38"/>
      <c r="CI5" s="38"/>
      <c r="CJ5" s="38"/>
      <c r="CK5" s="38"/>
      <c r="CL5" s="38"/>
    </row>
    <row r="6" spans="1:90" ht="13.7" customHeight="1">
      <c r="A6" s="38"/>
      <c r="B6" s="17"/>
      <c r="C6" s="17"/>
      <c r="D6" s="17"/>
      <c r="E6" s="17"/>
      <c r="F6" s="17"/>
      <c r="G6" s="17"/>
      <c r="H6" s="17"/>
      <c r="I6" s="17"/>
      <c r="J6" s="17"/>
      <c r="K6" s="17"/>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8"/>
      <c r="BD6" s="38"/>
      <c r="BE6" s="38"/>
      <c r="BF6" s="38"/>
      <c r="BG6" s="38"/>
      <c r="BH6" s="38"/>
      <c r="BI6" s="38"/>
      <c r="BJ6" s="38"/>
      <c r="BK6" s="38"/>
      <c r="BL6" s="38"/>
      <c r="BM6" s="38"/>
      <c r="BN6" s="38"/>
      <c r="BO6" s="38"/>
      <c r="BP6" s="38"/>
      <c r="BQ6" s="38"/>
      <c r="BR6" s="38"/>
      <c r="BS6" s="38"/>
      <c r="BT6" s="38"/>
      <c r="BU6" s="38"/>
      <c r="BV6" s="38"/>
      <c r="BW6" s="38"/>
      <c r="BX6" s="38"/>
      <c r="BY6" s="38"/>
      <c r="BZ6" s="38"/>
      <c r="CA6" s="38"/>
      <c r="CB6" s="38"/>
      <c r="CC6" s="38"/>
      <c r="CD6" s="38"/>
      <c r="CE6" s="38"/>
      <c r="CF6" s="38"/>
      <c r="CG6" s="38"/>
      <c r="CH6" s="38"/>
      <c r="CI6" s="38"/>
      <c r="CJ6" s="38"/>
      <c r="CK6" s="38"/>
      <c r="CL6" s="38"/>
    </row>
    <row r="7" spans="1:90" ht="15.95" customHeight="1">
      <c r="A7" s="123" t="s">
        <v>37</v>
      </c>
      <c r="B7" s="125"/>
      <c r="C7" s="125"/>
      <c r="D7" s="125"/>
      <c r="E7" s="125"/>
      <c r="F7" s="125"/>
      <c r="G7" s="125"/>
      <c r="H7" s="125"/>
      <c r="I7" s="125"/>
      <c r="J7" s="126" t="s">
        <v>38</v>
      </c>
      <c r="K7" s="125"/>
      <c r="L7" s="124"/>
      <c r="M7" s="124"/>
      <c r="N7" s="124"/>
      <c r="O7" s="124"/>
      <c r="P7" s="124"/>
      <c r="Q7" s="124"/>
      <c r="R7" s="124"/>
      <c r="S7" s="123" t="s">
        <v>39</v>
      </c>
      <c r="T7" s="124"/>
      <c r="U7" s="124"/>
      <c r="V7" s="124"/>
      <c r="W7" s="124"/>
      <c r="X7" s="124"/>
      <c r="Y7" s="124"/>
      <c r="Z7" s="124"/>
      <c r="AA7" s="124"/>
      <c r="AB7" s="123" t="s">
        <v>40</v>
      </c>
      <c r="AC7" s="124"/>
      <c r="AD7" s="124"/>
      <c r="AE7" s="124"/>
      <c r="AF7" s="124"/>
      <c r="AG7" s="124"/>
      <c r="AH7" s="124"/>
      <c r="AI7" s="124"/>
      <c r="AJ7" s="124"/>
      <c r="AK7" s="123" t="s">
        <v>41</v>
      </c>
      <c r="AL7" s="124"/>
      <c r="AM7" s="124"/>
      <c r="AN7" s="124"/>
      <c r="AO7" s="124"/>
      <c r="AP7" s="124"/>
      <c r="AQ7" s="124"/>
      <c r="AR7" s="124"/>
      <c r="AS7" s="124"/>
      <c r="AT7" s="123" t="s">
        <v>42</v>
      </c>
      <c r="AU7" s="124"/>
      <c r="AV7" s="124"/>
      <c r="AW7" s="124"/>
      <c r="AX7" s="124"/>
      <c r="AY7" s="124"/>
      <c r="AZ7" s="124"/>
      <c r="BA7" s="124"/>
      <c r="BB7" s="124"/>
      <c r="BC7" s="123" t="s">
        <v>43</v>
      </c>
      <c r="BD7" s="124"/>
      <c r="BE7" s="124"/>
      <c r="BF7" s="124"/>
      <c r="BG7" s="124"/>
      <c r="BH7" s="124"/>
      <c r="BI7" s="124"/>
      <c r="BJ7" s="124"/>
      <c r="BK7" s="124"/>
      <c r="BL7" s="123" t="s">
        <v>44</v>
      </c>
      <c r="BM7" s="124"/>
      <c r="BN7" s="124"/>
      <c r="BO7" s="124"/>
      <c r="BP7" s="124"/>
      <c r="BQ7" s="124"/>
      <c r="BR7" s="124"/>
      <c r="BS7" s="124"/>
      <c r="BT7" s="124"/>
      <c r="BU7" s="123" t="s">
        <v>45</v>
      </c>
      <c r="BV7" s="124"/>
      <c r="BW7" s="124"/>
      <c r="BX7" s="124"/>
      <c r="BY7" s="124"/>
      <c r="BZ7" s="124"/>
      <c r="CA7" s="124"/>
      <c r="CB7" s="124"/>
      <c r="CC7" s="124"/>
      <c r="CD7" s="123" t="s">
        <v>46</v>
      </c>
      <c r="CE7" s="124"/>
      <c r="CF7" s="124"/>
      <c r="CG7" s="124"/>
      <c r="CH7" s="124"/>
      <c r="CI7" s="124"/>
      <c r="CJ7" s="124"/>
      <c r="CK7" s="124"/>
      <c r="CL7" s="124"/>
    </row>
    <row r="8" spans="1:90" ht="13.7" customHeight="1">
      <c r="A8" s="50" t="s">
        <v>109</v>
      </c>
      <c r="B8" s="41">
        <f>ROUND(IF(Assumptions!$D$28&gt;0,Assumptions!$D$20*(Assumptions!$D$21-(Assumptions!$D$21*Assumptions!$D$22)-Assumptions!$D$23),0),0)</f>
        <v>-300</v>
      </c>
      <c r="C8" s="17"/>
      <c r="D8" s="17"/>
      <c r="E8" s="17"/>
      <c r="F8" s="17"/>
      <c r="G8" s="17"/>
      <c r="H8" s="17"/>
      <c r="I8" s="17"/>
      <c r="J8" s="68" t="s">
        <v>109</v>
      </c>
      <c r="K8" s="41">
        <f>ROUND(IF(Assumptions!$D$28&gt;1,B8*(1+Assumptions!$D$25),0),0)</f>
        <v>-300</v>
      </c>
      <c r="L8" s="38"/>
      <c r="M8" s="38"/>
      <c r="N8" s="38"/>
      <c r="O8" s="38"/>
      <c r="P8" s="38"/>
      <c r="Q8" s="38"/>
      <c r="R8" s="38"/>
      <c r="S8" s="50" t="s">
        <v>109</v>
      </c>
      <c r="T8" s="69">
        <f>ROUND(IF(Assumptions!$D$28&gt;2,K8*(1+Assumptions!$D$25),0),0)</f>
        <v>-300</v>
      </c>
      <c r="U8" s="69"/>
      <c r="V8" s="69"/>
      <c r="W8" s="69"/>
      <c r="X8" s="69"/>
      <c r="Y8" s="69"/>
      <c r="Z8" s="69"/>
      <c r="AA8" s="69"/>
      <c r="AB8" s="50" t="s">
        <v>109</v>
      </c>
      <c r="AC8" s="69">
        <f>ROUND(IF(Assumptions!$D$28&gt;3,T8*(1+Assumptions!$D$25),0),0)</f>
        <v>-300</v>
      </c>
      <c r="AD8" s="69"/>
      <c r="AE8" s="69"/>
      <c r="AF8" s="69"/>
      <c r="AG8" s="69"/>
      <c r="AH8" s="69"/>
      <c r="AI8" s="69"/>
      <c r="AJ8" s="69"/>
      <c r="AK8" s="50" t="s">
        <v>109</v>
      </c>
      <c r="AL8" s="69">
        <f>ROUND(IF(Assumptions!$D$28&gt;4,AC8*(1+Assumptions!$D$25),0),0)</f>
        <v>-300</v>
      </c>
      <c r="AM8" s="69"/>
      <c r="AN8" s="69"/>
      <c r="AO8" s="69"/>
      <c r="AP8" s="69"/>
      <c r="AQ8" s="69"/>
      <c r="AR8" s="69"/>
      <c r="AS8" s="69"/>
      <c r="AT8" s="50" t="s">
        <v>109</v>
      </c>
      <c r="AU8" s="69">
        <f>ROUND(IF(Assumptions!$D$28&gt;5,AL8*(1+Assumptions!$D$25),0),0)</f>
        <v>-300</v>
      </c>
      <c r="AV8" s="69"/>
      <c r="AW8" s="69"/>
      <c r="AX8" s="69"/>
      <c r="AY8" s="69"/>
      <c r="AZ8" s="69"/>
      <c r="BA8" s="69"/>
      <c r="BB8" s="69"/>
      <c r="BC8" s="50" t="s">
        <v>109</v>
      </c>
      <c r="BD8" s="69">
        <f>ROUND(IF(Assumptions!$D$28&gt;6,AU8*(1+Assumptions!$D$25),0),0)</f>
        <v>-300</v>
      </c>
      <c r="BE8" s="69"/>
      <c r="BF8" s="69"/>
      <c r="BG8" s="69"/>
      <c r="BH8" s="69"/>
      <c r="BI8" s="69"/>
      <c r="BJ8" s="69"/>
      <c r="BK8" s="69"/>
      <c r="BL8" s="50" t="s">
        <v>109</v>
      </c>
      <c r="BM8" s="69">
        <f>ROUND(IF(Assumptions!$D$28&gt;7,BD8*(1+Assumptions!$D$25),0),0)</f>
        <v>-300</v>
      </c>
      <c r="BN8" s="69"/>
      <c r="BO8" s="69"/>
      <c r="BP8" s="69"/>
      <c r="BQ8" s="69"/>
      <c r="BR8" s="69"/>
      <c r="BS8" s="69"/>
      <c r="BT8" s="69"/>
      <c r="BU8" s="50" t="s">
        <v>109</v>
      </c>
      <c r="BV8" s="69">
        <f>ROUND(IF(Assumptions!$D$28&gt;8,BM8*(1+Assumptions!$D$25),0),0)</f>
        <v>-300</v>
      </c>
      <c r="BW8" s="69"/>
      <c r="BX8" s="69"/>
      <c r="BY8" s="69"/>
      <c r="BZ8" s="69"/>
      <c r="CA8" s="69"/>
      <c r="CB8" s="69"/>
      <c r="CC8" s="69"/>
      <c r="CD8" s="50" t="s">
        <v>109</v>
      </c>
      <c r="CE8" s="69">
        <f>ROUND(IF(Assumptions!$D$28&gt;9,BV8*(1+Assumptions!$D$25),0),0)</f>
        <v>-300</v>
      </c>
      <c r="CF8" s="69"/>
      <c r="CG8" s="69"/>
      <c r="CH8" s="69"/>
      <c r="CI8" s="69"/>
      <c r="CJ8" s="69"/>
      <c r="CK8" s="69"/>
      <c r="CL8" s="69"/>
    </row>
    <row r="9" spans="1:90" ht="13.7" customHeight="1">
      <c r="A9" s="50" t="s">
        <v>110</v>
      </c>
      <c r="B9" s="41">
        <f>ROUND(IF(Assumptions!$D$28&gt;0,Assumptions!$D$20*(Assumptions!$D$21-(Assumptions!$D$21*Assumptions!$D$22)-Assumptions!$D$23),0),0)</f>
        <v>-300</v>
      </c>
      <c r="C9" s="17"/>
      <c r="D9" s="17"/>
      <c r="E9" s="17"/>
      <c r="F9" s="17"/>
      <c r="G9" s="17"/>
      <c r="H9" s="17"/>
      <c r="I9" s="17"/>
      <c r="J9" s="68" t="s">
        <v>110</v>
      </c>
      <c r="K9" s="41">
        <f>ROUND(IF(Assumptions!$D$28&gt;1,B9*(1+Assumptions!$D$25),0),0)</f>
        <v>-300</v>
      </c>
      <c r="L9" s="38"/>
      <c r="M9" s="38"/>
      <c r="N9" s="38"/>
      <c r="O9" s="38"/>
      <c r="P9" s="38"/>
      <c r="Q9" s="38"/>
      <c r="R9" s="38"/>
      <c r="S9" s="50" t="s">
        <v>110</v>
      </c>
      <c r="T9" s="69">
        <f>ROUND(IF(Assumptions!$D$28&gt;2,K9*(1+Assumptions!$D$25),0),0)</f>
        <v>-300</v>
      </c>
      <c r="U9" s="69"/>
      <c r="V9" s="69"/>
      <c r="W9" s="69"/>
      <c r="X9" s="69"/>
      <c r="Y9" s="69"/>
      <c r="Z9" s="69"/>
      <c r="AA9" s="69"/>
      <c r="AB9" s="50" t="s">
        <v>110</v>
      </c>
      <c r="AC9" s="69">
        <f>ROUND(IF(Assumptions!$D$28&gt;3,T9*(1+Assumptions!$D$25),0),0)</f>
        <v>-300</v>
      </c>
      <c r="AD9" s="69"/>
      <c r="AE9" s="69"/>
      <c r="AF9" s="69"/>
      <c r="AG9" s="69"/>
      <c r="AH9" s="69"/>
      <c r="AI9" s="69"/>
      <c r="AJ9" s="69"/>
      <c r="AK9" s="50" t="s">
        <v>110</v>
      </c>
      <c r="AL9" s="69">
        <f>ROUND(IF(Assumptions!$D$28&gt;4,AC9*(1+Assumptions!$D$25),0),0)</f>
        <v>-300</v>
      </c>
      <c r="AM9" s="69"/>
      <c r="AN9" s="69"/>
      <c r="AO9" s="69"/>
      <c r="AP9" s="69"/>
      <c r="AQ9" s="69"/>
      <c r="AR9" s="69"/>
      <c r="AS9" s="69"/>
      <c r="AT9" s="50" t="s">
        <v>110</v>
      </c>
      <c r="AU9" s="69">
        <f>ROUND(IF(Assumptions!$D$28&gt;5,AL9*(1+Assumptions!$D$25),0),0)</f>
        <v>-300</v>
      </c>
      <c r="AV9" s="69"/>
      <c r="AW9" s="69"/>
      <c r="AX9" s="69"/>
      <c r="AY9" s="69"/>
      <c r="AZ9" s="69"/>
      <c r="BA9" s="69"/>
      <c r="BB9" s="69"/>
      <c r="BC9" s="50" t="s">
        <v>110</v>
      </c>
      <c r="BD9" s="69">
        <f>ROUND(IF(Assumptions!$D$28&gt;6,AU9*(1+Assumptions!$D$25),0),0)</f>
        <v>-300</v>
      </c>
      <c r="BE9" s="69"/>
      <c r="BF9" s="69"/>
      <c r="BG9" s="69"/>
      <c r="BH9" s="69"/>
      <c r="BI9" s="69"/>
      <c r="BJ9" s="69"/>
      <c r="BK9" s="69"/>
      <c r="BL9" s="50" t="s">
        <v>110</v>
      </c>
      <c r="BM9" s="69">
        <f>ROUND(IF(Assumptions!$D$28&gt;7,BD9*(1+Assumptions!$D$25),0),0)</f>
        <v>-300</v>
      </c>
      <c r="BN9" s="69"/>
      <c r="BO9" s="69"/>
      <c r="BP9" s="69"/>
      <c r="BQ9" s="69"/>
      <c r="BR9" s="69"/>
      <c r="BS9" s="69"/>
      <c r="BT9" s="69"/>
      <c r="BU9" s="50" t="s">
        <v>110</v>
      </c>
      <c r="BV9" s="69">
        <f>ROUND(IF(Assumptions!$D$28&gt;8,BM9*(1+Assumptions!$D$25),0),0)</f>
        <v>-300</v>
      </c>
      <c r="BW9" s="69"/>
      <c r="BX9" s="69"/>
      <c r="BY9" s="69"/>
      <c r="BZ9" s="69"/>
      <c r="CA9" s="69"/>
      <c r="CB9" s="69"/>
      <c r="CC9" s="69"/>
      <c r="CD9" s="50" t="s">
        <v>110</v>
      </c>
      <c r="CE9" s="69">
        <f>ROUND(IF(Assumptions!$D$28&gt;9,BV9*(1+Assumptions!$D$25),0),0)</f>
        <v>-300</v>
      </c>
      <c r="CF9" s="69"/>
      <c r="CG9" s="69"/>
      <c r="CH9" s="69"/>
      <c r="CI9" s="69"/>
      <c r="CJ9" s="69"/>
      <c r="CK9" s="69"/>
      <c r="CL9" s="69"/>
    </row>
    <row r="10" spans="1:90" ht="13.7" customHeight="1">
      <c r="A10" s="50" t="s">
        <v>111</v>
      </c>
      <c r="B10" s="41">
        <f>ROUND(IF(Assumptions!$D$28&gt;0,Assumptions!$D$20*(Assumptions!$D$21-(Assumptions!$D$21*Assumptions!$D$22)-Assumptions!$D$23),0),0)</f>
        <v>-300</v>
      </c>
      <c r="C10" s="17"/>
      <c r="D10" s="17"/>
      <c r="E10" s="17"/>
      <c r="F10" s="17"/>
      <c r="G10" s="17"/>
      <c r="H10" s="17"/>
      <c r="I10" s="17"/>
      <c r="J10" s="68" t="s">
        <v>111</v>
      </c>
      <c r="K10" s="41">
        <f>ROUND(IF(Assumptions!$D$28&gt;1,B10*(1+Assumptions!$D$25),0),0)</f>
        <v>-300</v>
      </c>
      <c r="L10" s="38"/>
      <c r="M10" s="38"/>
      <c r="N10" s="38"/>
      <c r="O10" s="38"/>
      <c r="P10" s="38"/>
      <c r="Q10" s="38"/>
      <c r="R10" s="38"/>
      <c r="S10" s="50" t="s">
        <v>111</v>
      </c>
      <c r="T10" s="69">
        <f>ROUND(IF(Assumptions!$D$28&gt;2,K10*(1+Assumptions!$D$25),0),0)</f>
        <v>-300</v>
      </c>
      <c r="U10" s="69"/>
      <c r="V10" s="69"/>
      <c r="W10" s="69"/>
      <c r="X10" s="69"/>
      <c r="Y10" s="69"/>
      <c r="Z10" s="69"/>
      <c r="AA10" s="69"/>
      <c r="AB10" s="50" t="s">
        <v>111</v>
      </c>
      <c r="AC10" s="69">
        <f>ROUND(IF(Assumptions!$D$28&gt;3,T10*(1+Assumptions!$D$25),0),0)</f>
        <v>-300</v>
      </c>
      <c r="AD10" s="69"/>
      <c r="AE10" s="69"/>
      <c r="AF10" s="69"/>
      <c r="AG10" s="69"/>
      <c r="AH10" s="69"/>
      <c r="AI10" s="69"/>
      <c r="AJ10" s="69"/>
      <c r="AK10" s="50" t="s">
        <v>111</v>
      </c>
      <c r="AL10" s="69">
        <f>ROUND(IF(Assumptions!$D$28&gt;4,AC10*(1+Assumptions!$D$25),0),0)</f>
        <v>-300</v>
      </c>
      <c r="AM10" s="69"/>
      <c r="AN10" s="69"/>
      <c r="AO10" s="69"/>
      <c r="AP10" s="69"/>
      <c r="AQ10" s="69"/>
      <c r="AR10" s="69"/>
      <c r="AS10" s="69"/>
      <c r="AT10" s="50" t="s">
        <v>111</v>
      </c>
      <c r="AU10" s="69">
        <f>ROUND(IF(Assumptions!$D$28&gt;5,AL10*(1+Assumptions!$D$25),0),0)</f>
        <v>-300</v>
      </c>
      <c r="AV10" s="69"/>
      <c r="AW10" s="69"/>
      <c r="AX10" s="69"/>
      <c r="AY10" s="69"/>
      <c r="AZ10" s="69"/>
      <c r="BA10" s="69"/>
      <c r="BB10" s="69"/>
      <c r="BC10" s="50" t="s">
        <v>111</v>
      </c>
      <c r="BD10" s="69">
        <f>ROUND(IF(Assumptions!$D$28&gt;6,AU10*(1+Assumptions!$D$25),0),0)</f>
        <v>-300</v>
      </c>
      <c r="BE10" s="69"/>
      <c r="BF10" s="69"/>
      <c r="BG10" s="69"/>
      <c r="BH10" s="69"/>
      <c r="BI10" s="69"/>
      <c r="BJ10" s="69"/>
      <c r="BK10" s="69"/>
      <c r="BL10" s="50" t="s">
        <v>111</v>
      </c>
      <c r="BM10" s="69">
        <f>ROUND(IF(Assumptions!$D$28&gt;7,BD10*(1+Assumptions!$D$25),0),0)</f>
        <v>-300</v>
      </c>
      <c r="BN10" s="69"/>
      <c r="BO10" s="69"/>
      <c r="BP10" s="69"/>
      <c r="BQ10" s="69"/>
      <c r="BR10" s="69"/>
      <c r="BS10" s="69"/>
      <c r="BT10" s="69"/>
      <c r="BU10" s="50" t="s">
        <v>111</v>
      </c>
      <c r="BV10" s="69">
        <f>ROUND(IF(Assumptions!$D$28&gt;8,BM10*(1+Assumptions!$D$25),0),0)</f>
        <v>-300</v>
      </c>
      <c r="BW10" s="69"/>
      <c r="BX10" s="69"/>
      <c r="BY10" s="69"/>
      <c r="BZ10" s="69"/>
      <c r="CA10" s="69"/>
      <c r="CB10" s="69"/>
      <c r="CC10" s="69"/>
      <c r="CD10" s="50" t="s">
        <v>111</v>
      </c>
      <c r="CE10" s="69">
        <f>ROUND(IF(Assumptions!$D$28&gt;9,BV10*(1+Assumptions!$D$25),0),0)</f>
        <v>-300</v>
      </c>
      <c r="CF10" s="69"/>
      <c r="CG10" s="69"/>
      <c r="CH10" s="69"/>
      <c r="CI10" s="69"/>
      <c r="CJ10" s="69"/>
      <c r="CK10" s="69"/>
      <c r="CL10" s="69"/>
    </row>
    <row r="11" spans="1:90" ht="13.7" customHeight="1">
      <c r="A11" s="50" t="s">
        <v>112</v>
      </c>
      <c r="B11" s="41">
        <f>ROUND(IF(Assumptions!$D$28&gt;0,Assumptions!$D$20*(Assumptions!$D$21-(Assumptions!$D$21*Assumptions!$D$22)-Assumptions!$D$23),0),0)</f>
        <v>-300</v>
      </c>
      <c r="C11" s="17"/>
      <c r="D11" s="17"/>
      <c r="E11" s="17"/>
      <c r="F11" s="17"/>
      <c r="G11" s="17"/>
      <c r="H11" s="17"/>
      <c r="I11" s="17"/>
      <c r="J11" s="68" t="s">
        <v>112</v>
      </c>
      <c r="K11" s="41">
        <f>ROUND(IF(Assumptions!$D$28&gt;1,B11*(1+Assumptions!$D$25),0),0)</f>
        <v>-300</v>
      </c>
      <c r="L11" s="38"/>
      <c r="M11" s="38"/>
      <c r="N11" s="38"/>
      <c r="O11" s="38"/>
      <c r="P11" s="38"/>
      <c r="Q11" s="38"/>
      <c r="R11" s="38"/>
      <c r="S11" s="50" t="s">
        <v>112</v>
      </c>
      <c r="T11" s="69">
        <f>ROUND(IF(Assumptions!$D$28&gt;2,K11*(1+Assumptions!$D$25),0),0)</f>
        <v>-300</v>
      </c>
      <c r="U11" s="69"/>
      <c r="V11" s="69"/>
      <c r="W11" s="69"/>
      <c r="X11" s="69"/>
      <c r="Y11" s="69"/>
      <c r="Z11" s="69"/>
      <c r="AA11" s="69"/>
      <c r="AB11" s="50" t="s">
        <v>112</v>
      </c>
      <c r="AC11" s="69">
        <f>ROUND(IF(Assumptions!$D$28&gt;3,T11*(1+Assumptions!$D$25),0),0)</f>
        <v>-300</v>
      </c>
      <c r="AD11" s="69"/>
      <c r="AE11" s="69"/>
      <c r="AF11" s="69"/>
      <c r="AG11" s="69"/>
      <c r="AH11" s="69"/>
      <c r="AI11" s="69"/>
      <c r="AJ11" s="69"/>
      <c r="AK11" s="50" t="s">
        <v>112</v>
      </c>
      <c r="AL11" s="69">
        <f>ROUND(IF(Assumptions!$D$28&gt;4,AC11*(1+Assumptions!$D$25),0),0)</f>
        <v>-300</v>
      </c>
      <c r="AM11" s="69"/>
      <c r="AN11" s="69"/>
      <c r="AO11" s="69"/>
      <c r="AP11" s="69"/>
      <c r="AQ11" s="69"/>
      <c r="AR11" s="69"/>
      <c r="AS11" s="69"/>
      <c r="AT11" s="50" t="s">
        <v>112</v>
      </c>
      <c r="AU11" s="69">
        <f>ROUND(IF(Assumptions!$D$28&gt;5,AL11*(1+Assumptions!$D$25),0),0)</f>
        <v>-300</v>
      </c>
      <c r="AV11" s="69"/>
      <c r="AW11" s="69"/>
      <c r="AX11" s="69"/>
      <c r="AY11" s="69"/>
      <c r="AZ11" s="69"/>
      <c r="BA11" s="69"/>
      <c r="BB11" s="69"/>
      <c r="BC11" s="50" t="s">
        <v>112</v>
      </c>
      <c r="BD11" s="69">
        <f>ROUND(IF(Assumptions!$D$28&gt;6,AU11*(1+Assumptions!$D$25),0),0)</f>
        <v>-300</v>
      </c>
      <c r="BE11" s="69"/>
      <c r="BF11" s="69"/>
      <c r="BG11" s="69"/>
      <c r="BH11" s="69"/>
      <c r="BI11" s="69"/>
      <c r="BJ11" s="69"/>
      <c r="BK11" s="69"/>
      <c r="BL11" s="50" t="s">
        <v>112</v>
      </c>
      <c r="BM11" s="69">
        <f>ROUND(IF(Assumptions!$D$28&gt;7,BD11*(1+Assumptions!$D$25),0),0)</f>
        <v>-300</v>
      </c>
      <c r="BN11" s="69"/>
      <c r="BO11" s="69"/>
      <c r="BP11" s="69"/>
      <c r="BQ11" s="69"/>
      <c r="BR11" s="69"/>
      <c r="BS11" s="69"/>
      <c r="BT11" s="69"/>
      <c r="BU11" s="50" t="s">
        <v>112</v>
      </c>
      <c r="BV11" s="69">
        <f>ROUND(IF(Assumptions!$D$28&gt;8,BM11*(1+Assumptions!$D$25),0),0)</f>
        <v>-300</v>
      </c>
      <c r="BW11" s="69"/>
      <c r="BX11" s="69"/>
      <c r="BY11" s="69"/>
      <c r="BZ11" s="69"/>
      <c r="CA11" s="69"/>
      <c r="CB11" s="69"/>
      <c r="CC11" s="69"/>
      <c r="CD11" s="50" t="s">
        <v>112</v>
      </c>
      <c r="CE11" s="69">
        <f>ROUND(IF(Assumptions!$D$28&gt;9,BV11*(1+Assumptions!$D$25),0),0)</f>
        <v>-300</v>
      </c>
      <c r="CF11" s="69"/>
      <c r="CG11" s="69"/>
      <c r="CH11" s="69"/>
      <c r="CI11" s="69"/>
      <c r="CJ11" s="69"/>
      <c r="CK11" s="69"/>
      <c r="CL11" s="69"/>
    </row>
    <row r="12" spans="1:90" ht="13.7" customHeight="1">
      <c r="A12" s="50" t="s">
        <v>113</v>
      </c>
      <c r="B12" s="41">
        <f>ROUND(IF(Assumptions!$D$28&gt;0,Assumptions!$D$20*(Assumptions!$D$21-(Assumptions!$D$21*Assumptions!$D$22)-Assumptions!$D$23),0),0)</f>
        <v>-300</v>
      </c>
      <c r="C12" s="17"/>
      <c r="D12" s="17"/>
      <c r="E12" s="17"/>
      <c r="F12" s="17"/>
      <c r="G12" s="17"/>
      <c r="H12" s="17"/>
      <c r="I12" s="17"/>
      <c r="J12" s="68" t="s">
        <v>113</v>
      </c>
      <c r="K12" s="41">
        <f>ROUND(IF(Assumptions!$D$28&gt;1,B12*(1+Assumptions!$D$25),0),0)</f>
        <v>-300</v>
      </c>
      <c r="L12" s="38"/>
      <c r="M12" s="38"/>
      <c r="N12" s="38"/>
      <c r="O12" s="38"/>
      <c r="P12" s="38"/>
      <c r="Q12" s="38"/>
      <c r="R12" s="38"/>
      <c r="S12" s="50" t="s">
        <v>113</v>
      </c>
      <c r="T12" s="69">
        <f>ROUND(IF(Assumptions!$D$28&gt;2,K12*(1+Assumptions!$D$25),0),0)</f>
        <v>-300</v>
      </c>
      <c r="U12" s="69"/>
      <c r="V12" s="69"/>
      <c r="W12" s="69"/>
      <c r="X12" s="69"/>
      <c r="Y12" s="69"/>
      <c r="Z12" s="69"/>
      <c r="AA12" s="69"/>
      <c r="AB12" s="50" t="s">
        <v>113</v>
      </c>
      <c r="AC12" s="69">
        <f>ROUND(IF(Assumptions!$D$28&gt;3,T12*(1+Assumptions!$D$25),0),0)</f>
        <v>-300</v>
      </c>
      <c r="AD12" s="69"/>
      <c r="AE12" s="69"/>
      <c r="AF12" s="69"/>
      <c r="AG12" s="69"/>
      <c r="AH12" s="69"/>
      <c r="AI12" s="69"/>
      <c r="AJ12" s="69"/>
      <c r="AK12" s="50" t="s">
        <v>113</v>
      </c>
      <c r="AL12" s="69">
        <f>ROUND(IF(Assumptions!$D$28&gt;4,AC12*(1+Assumptions!$D$25),0),0)</f>
        <v>-300</v>
      </c>
      <c r="AM12" s="69"/>
      <c r="AN12" s="69"/>
      <c r="AO12" s="69"/>
      <c r="AP12" s="69"/>
      <c r="AQ12" s="69"/>
      <c r="AR12" s="69"/>
      <c r="AS12" s="69"/>
      <c r="AT12" s="50" t="s">
        <v>113</v>
      </c>
      <c r="AU12" s="69">
        <f>ROUND(IF(Assumptions!$D$28&gt;5,AL12*(1+Assumptions!$D$25),0),0)</f>
        <v>-300</v>
      </c>
      <c r="AV12" s="69"/>
      <c r="AW12" s="69"/>
      <c r="AX12" s="69"/>
      <c r="AY12" s="69"/>
      <c r="AZ12" s="69"/>
      <c r="BA12" s="69"/>
      <c r="BB12" s="69"/>
      <c r="BC12" s="50" t="s">
        <v>113</v>
      </c>
      <c r="BD12" s="69">
        <f>ROUND(IF(Assumptions!$D$28&gt;6,AU12*(1+Assumptions!$D$25),0),0)</f>
        <v>-300</v>
      </c>
      <c r="BE12" s="69"/>
      <c r="BF12" s="69"/>
      <c r="BG12" s="69"/>
      <c r="BH12" s="69"/>
      <c r="BI12" s="69"/>
      <c r="BJ12" s="69"/>
      <c r="BK12" s="69"/>
      <c r="BL12" s="50" t="s">
        <v>113</v>
      </c>
      <c r="BM12" s="69">
        <f>ROUND(IF(Assumptions!$D$28&gt;7,BD12*(1+Assumptions!$D$25),0),0)</f>
        <v>-300</v>
      </c>
      <c r="BN12" s="69"/>
      <c r="BO12" s="69"/>
      <c r="BP12" s="69"/>
      <c r="BQ12" s="69"/>
      <c r="BR12" s="69"/>
      <c r="BS12" s="69"/>
      <c r="BT12" s="69"/>
      <c r="BU12" s="50" t="s">
        <v>113</v>
      </c>
      <c r="BV12" s="69">
        <f>ROUND(IF(Assumptions!$D$28&gt;8,BM12*(1+Assumptions!$D$25),0),0)</f>
        <v>-300</v>
      </c>
      <c r="BW12" s="69"/>
      <c r="BX12" s="69"/>
      <c r="BY12" s="69"/>
      <c r="BZ12" s="69"/>
      <c r="CA12" s="69"/>
      <c r="CB12" s="69"/>
      <c r="CC12" s="69"/>
      <c r="CD12" s="50" t="s">
        <v>113</v>
      </c>
      <c r="CE12" s="69">
        <f>ROUND(IF(Assumptions!$D$28&gt;9,BV12*(1+Assumptions!$D$25),0),0)</f>
        <v>-300</v>
      </c>
      <c r="CF12" s="69"/>
      <c r="CG12" s="69"/>
      <c r="CH12" s="69"/>
      <c r="CI12" s="69"/>
      <c r="CJ12" s="69"/>
      <c r="CK12" s="69"/>
      <c r="CL12" s="69"/>
    </row>
    <row r="13" spans="1:90" ht="13.7" customHeight="1">
      <c r="A13" s="50" t="s">
        <v>114</v>
      </c>
      <c r="B13" s="41">
        <f>ROUND(IF(Assumptions!$D$28&gt;0,Assumptions!$D$20*(Assumptions!$D$21-(Assumptions!$D$21*Assumptions!$D$22)-Assumptions!$D$23),0),0)</f>
        <v>-300</v>
      </c>
      <c r="C13" s="17"/>
      <c r="D13" s="17"/>
      <c r="E13" s="17"/>
      <c r="F13" s="17"/>
      <c r="G13" s="17"/>
      <c r="H13" s="17"/>
      <c r="I13" s="17"/>
      <c r="J13" s="68" t="s">
        <v>114</v>
      </c>
      <c r="K13" s="41">
        <f>ROUND(IF(Assumptions!$D$28&gt;1,B13*(1+Assumptions!$D$25),0),0)</f>
        <v>-300</v>
      </c>
      <c r="L13" s="38"/>
      <c r="M13" s="38"/>
      <c r="N13" s="38"/>
      <c r="O13" s="38"/>
      <c r="P13" s="38"/>
      <c r="Q13" s="38"/>
      <c r="R13" s="38"/>
      <c r="S13" s="50" t="s">
        <v>114</v>
      </c>
      <c r="T13" s="69">
        <f>ROUND(IF(Assumptions!$D$28&gt;2,K13*(1+Assumptions!$D$25),0),0)</f>
        <v>-300</v>
      </c>
      <c r="U13" s="69"/>
      <c r="V13" s="69"/>
      <c r="W13" s="69"/>
      <c r="X13" s="69"/>
      <c r="Y13" s="69"/>
      <c r="Z13" s="69"/>
      <c r="AA13" s="69"/>
      <c r="AB13" s="50" t="s">
        <v>114</v>
      </c>
      <c r="AC13" s="69">
        <f>ROUND(IF(Assumptions!$D$28&gt;3,T13*(1+Assumptions!$D$25),0),0)</f>
        <v>-300</v>
      </c>
      <c r="AD13" s="69"/>
      <c r="AE13" s="69"/>
      <c r="AF13" s="69"/>
      <c r="AG13" s="69"/>
      <c r="AH13" s="69"/>
      <c r="AI13" s="69"/>
      <c r="AJ13" s="69"/>
      <c r="AK13" s="50" t="s">
        <v>114</v>
      </c>
      <c r="AL13" s="69">
        <f>ROUND(IF(Assumptions!$D$28&gt;4,AC13*(1+Assumptions!$D$25),0),0)</f>
        <v>-300</v>
      </c>
      <c r="AM13" s="69"/>
      <c r="AN13" s="69"/>
      <c r="AO13" s="69"/>
      <c r="AP13" s="69"/>
      <c r="AQ13" s="69"/>
      <c r="AR13" s="69"/>
      <c r="AS13" s="69"/>
      <c r="AT13" s="50" t="s">
        <v>114</v>
      </c>
      <c r="AU13" s="69">
        <f>ROUND(IF(Assumptions!$D$28&gt;5,AL13*(1+Assumptions!$D$25),0),0)</f>
        <v>-300</v>
      </c>
      <c r="AV13" s="69"/>
      <c r="AW13" s="69"/>
      <c r="AX13" s="69"/>
      <c r="AY13" s="69"/>
      <c r="AZ13" s="69"/>
      <c r="BA13" s="69"/>
      <c r="BB13" s="69"/>
      <c r="BC13" s="50" t="s">
        <v>114</v>
      </c>
      <c r="BD13" s="69">
        <f>ROUND(IF(Assumptions!$D$28&gt;6,AU13*(1+Assumptions!$D$25),0),0)</f>
        <v>-300</v>
      </c>
      <c r="BE13" s="69"/>
      <c r="BF13" s="69"/>
      <c r="BG13" s="69"/>
      <c r="BH13" s="69"/>
      <c r="BI13" s="69"/>
      <c r="BJ13" s="69"/>
      <c r="BK13" s="69"/>
      <c r="BL13" s="50" t="s">
        <v>114</v>
      </c>
      <c r="BM13" s="69">
        <f>ROUND(IF(Assumptions!$D$28&gt;7,BD13*(1+Assumptions!$D$25),0),0)</f>
        <v>-300</v>
      </c>
      <c r="BN13" s="69"/>
      <c r="BO13" s="69"/>
      <c r="BP13" s="69"/>
      <c r="BQ13" s="69"/>
      <c r="BR13" s="69"/>
      <c r="BS13" s="69"/>
      <c r="BT13" s="69"/>
      <c r="BU13" s="50" t="s">
        <v>114</v>
      </c>
      <c r="BV13" s="69">
        <f>ROUND(IF(Assumptions!$D$28&gt;8,BM13*(1+Assumptions!$D$25),0),0)</f>
        <v>-300</v>
      </c>
      <c r="BW13" s="69"/>
      <c r="BX13" s="69"/>
      <c r="BY13" s="69"/>
      <c r="BZ13" s="69"/>
      <c r="CA13" s="69"/>
      <c r="CB13" s="69"/>
      <c r="CC13" s="69"/>
      <c r="CD13" s="50" t="s">
        <v>114</v>
      </c>
      <c r="CE13" s="69">
        <f>ROUND(IF(Assumptions!$D$28&gt;9,BV13*(1+Assumptions!$D$25),0),0)</f>
        <v>-300</v>
      </c>
      <c r="CF13" s="69"/>
      <c r="CG13" s="69"/>
      <c r="CH13" s="69"/>
      <c r="CI13" s="69"/>
      <c r="CJ13" s="69"/>
      <c r="CK13" s="69"/>
      <c r="CL13" s="69"/>
    </row>
    <row r="14" spans="1:90" ht="13.7" customHeight="1">
      <c r="A14" s="50" t="s">
        <v>115</v>
      </c>
      <c r="B14" s="41">
        <f>ROUND(IF(Assumptions!$D$28&gt;0,Assumptions!$D$20*(Assumptions!$D$21-(Assumptions!$D$21*Assumptions!$D$22)-Assumptions!$D$23),0),0)</f>
        <v>-300</v>
      </c>
      <c r="C14" s="17"/>
      <c r="D14" s="17"/>
      <c r="E14" s="17"/>
      <c r="F14" s="17"/>
      <c r="G14" s="17"/>
      <c r="H14" s="17"/>
      <c r="I14" s="17"/>
      <c r="J14" s="68" t="s">
        <v>115</v>
      </c>
      <c r="K14" s="41">
        <f>ROUND(IF(Assumptions!$D$28&gt;1,B14*(1+Assumptions!$D$25),0),0)</f>
        <v>-300</v>
      </c>
      <c r="L14" s="38"/>
      <c r="M14" s="38"/>
      <c r="N14" s="38"/>
      <c r="O14" s="38"/>
      <c r="P14" s="38"/>
      <c r="Q14" s="38"/>
      <c r="R14" s="38"/>
      <c r="S14" s="50" t="s">
        <v>115</v>
      </c>
      <c r="T14" s="69">
        <f>ROUND(IF(Assumptions!$D$28&gt;2,K14*(1+Assumptions!$D$25),0),0)</f>
        <v>-300</v>
      </c>
      <c r="U14" s="69"/>
      <c r="V14" s="69"/>
      <c r="W14" s="69"/>
      <c r="X14" s="69"/>
      <c r="Y14" s="69"/>
      <c r="Z14" s="69"/>
      <c r="AA14" s="69"/>
      <c r="AB14" s="50" t="s">
        <v>115</v>
      </c>
      <c r="AC14" s="69">
        <f>ROUND(IF(Assumptions!$D$28&gt;3,T14*(1+Assumptions!$D$25),0),0)</f>
        <v>-300</v>
      </c>
      <c r="AD14" s="69"/>
      <c r="AE14" s="69"/>
      <c r="AF14" s="69"/>
      <c r="AG14" s="69"/>
      <c r="AH14" s="69"/>
      <c r="AI14" s="69"/>
      <c r="AJ14" s="69"/>
      <c r="AK14" s="50" t="s">
        <v>115</v>
      </c>
      <c r="AL14" s="69">
        <f>ROUND(IF(Assumptions!$D$28&gt;4,AC14*(1+Assumptions!$D$25),0),0)</f>
        <v>-300</v>
      </c>
      <c r="AM14" s="69"/>
      <c r="AN14" s="69"/>
      <c r="AO14" s="69"/>
      <c r="AP14" s="69"/>
      <c r="AQ14" s="69"/>
      <c r="AR14" s="69"/>
      <c r="AS14" s="69"/>
      <c r="AT14" s="50" t="s">
        <v>115</v>
      </c>
      <c r="AU14" s="69">
        <f>ROUND(IF(Assumptions!$D$28&gt;5,AL14*(1+Assumptions!$D$25),0),0)</f>
        <v>-300</v>
      </c>
      <c r="AV14" s="69"/>
      <c r="AW14" s="69"/>
      <c r="AX14" s="69"/>
      <c r="AY14" s="69"/>
      <c r="AZ14" s="69"/>
      <c r="BA14" s="69"/>
      <c r="BB14" s="69"/>
      <c r="BC14" s="50" t="s">
        <v>115</v>
      </c>
      <c r="BD14" s="69">
        <f>ROUND(IF(Assumptions!$D$28&gt;6,AU14*(1+Assumptions!$D$25),0),0)</f>
        <v>-300</v>
      </c>
      <c r="BE14" s="69"/>
      <c r="BF14" s="69"/>
      <c r="BG14" s="69"/>
      <c r="BH14" s="69"/>
      <c r="BI14" s="69"/>
      <c r="BJ14" s="69"/>
      <c r="BK14" s="69"/>
      <c r="BL14" s="50" t="s">
        <v>115</v>
      </c>
      <c r="BM14" s="69">
        <f>ROUND(IF(Assumptions!$D$28&gt;7,BD14*(1+Assumptions!$D$25),0),0)</f>
        <v>-300</v>
      </c>
      <c r="BN14" s="69"/>
      <c r="BO14" s="69"/>
      <c r="BP14" s="69"/>
      <c r="BQ14" s="69"/>
      <c r="BR14" s="69"/>
      <c r="BS14" s="69"/>
      <c r="BT14" s="69"/>
      <c r="BU14" s="50" t="s">
        <v>115</v>
      </c>
      <c r="BV14" s="69">
        <f>ROUND(IF(Assumptions!$D$28&gt;8,BM14*(1+Assumptions!$D$25),0),0)</f>
        <v>-300</v>
      </c>
      <c r="BW14" s="69"/>
      <c r="BX14" s="69"/>
      <c r="BY14" s="69"/>
      <c r="BZ14" s="69"/>
      <c r="CA14" s="69"/>
      <c r="CB14" s="69"/>
      <c r="CC14" s="69"/>
      <c r="CD14" s="50" t="s">
        <v>115</v>
      </c>
      <c r="CE14" s="69">
        <f>ROUND(IF(Assumptions!$D$28&gt;9,BV14*(1+Assumptions!$D$25),0),0)</f>
        <v>-300</v>
      </c>
      <c r="CF14" s="69"/>
      <c r="CG14" s="69"/>
      <c r="CH14" s="69"/>
      <c r="CI14" s="69"/>
      <c r="CJ14" s="69"/>
      <c r="CK14" s="69"/>
      <c r="CL14" s="69"/>
    </row>
    <row r="15" spans="1:90" ht="13.7" customHeight="1">
      <c r="A15" s="50" t="s">
        <v>116</v>
      </c>
      <c r="B15" s="41">
        <f>ROUND(IF(Assumptions!$D$28&gt;0,Assumptions!$D$20*(Assumptions!$D$21-(Assumptions!$D$21*Assumptions!$D$22)-Assumptions!$D$23),0),0)</f>
        <v>-300</v>
      </c>
      <c r="C15" s="17"/>
      <c r="D15" s="17"/>
      <c r="E15" s="17"/>
      <c r="F15" s="17"/>
      <c r="G15" s="17"/>
      <c r="H15" s="17"/>
      <c r="I15" s="17"/>
      <c r="J15" s="68" t="s">
        <v>116</v>
      </c>
      <c r="K15" s="41">
        <f>ROUND(IF(Assumptions!$D$28&gt;1,B15*(1+Assumptions!$D$25),0),0)</f>
        <v>-300</v>
      </c>
      <c r="L15" s="38"/>
      <c r="M15" s="38"/>
      <c r="N15" s="38"/>
      <c r="O15" s="38"/>
      <c r="P15" s="38"/>
      <c r="Q15" s="38"/>
      <c r="R15" s="38"/>
      <c r="S15" s="50" t="s">
        <v>116</v>
      </c>
      <c r="T15" s="69">
        <f>ROUND(IF(Assumptions!$D$28&gt;2,K15*(1+Assumptions!$D$25),0),0)</f>
        <v>-300</v>
      </c>
      <c r="U15" s="69"/>
      <c r="V15" s="69"/>
      <c r="W15" s="69"/>
      <c r="X15" s="69"/>
      <c r="Y15" s="69"/>
      <c r="Z15" s="69"/>
      <c r="AA15" s="69"/>
      <c r="AB15" s="50" t="s">
        <v>116</v>
      </c>
      <c r="AC15" s="69">
        <f>ROUND(IF(Assumptions!$D$28&gt;3,T15*(1+Assumptions!$D$25),0),0)</f>
        <v>-300</v>
      </c>
      <c r="AD15" s="69"/>
      <c r="AE15" s="69"/>
      <c r="AF15" s="69"/>
      <c r="AG15" s="69"/>
      <c r="AH15" s="69"/>
      <c r="AI15" s="69"/>
      <c r="AJ15" s="69"/>
      <c r="AK15" s="50" t="s">
        <v>116</v>
      </c>
      <c r="AL15" s="69">
        <f>ROUND(IF(Assumptions!$D$28&gt;4,AC15*(1+Assumptions!$D$25),0),0)</f>
        <v>-300</v>
      </c>
      <c r="AM15" s="69"/>
      <c r="AN15" s="69"/>
      <c r="AO15" s="69"/>
      <c r="AP15" s="69"/>
      <c r="AQ15" s="69"/>
      <c r="AR15" s="69"/>
      <c r="AS15" s="69"/>
      <c r="AT15" s="50" t="s">
        <v>116</v>
      </c>
      <c r="AU15" s="69">
        <f>ROUND(IF(Assumptions!$D$28&gt;5,AL15*(1+Assumptions!$D$25),0),0)</f>
        <v>-300</v>
      </c>
      <c r="AV15" s="69"/>
      <c r="AW15" s="69"/>
      <c r="AX15" s="69"/>
      <c r="AY15" s="69"/>
      <c r="AZ15" s="69"/>
      <c r="BA15" s="69"/>
      <c r="BB15" s="69"/>
      <c r="BC15" s="50" t="s">
        <v>116</v>
      </c>
      <c r="BD15" s="69">
        <f>ROUND(IF(Assumptions!$D$28&gt;6,AU15*(1+Assumptions!$D$25),0),0)</f>
        <v>-300</v>
      </c>
      <c r="BE15" s="69"/>
      <c r="BF15" s="69"/>
      <c r="BG15" s="69"/>
      <c r="BH15" s="69"/>
      <c r="BI15" s="69"/>
      <c r="BJ15" s="69"/>
      <c r="BK15" s="69"/>
      <c r="BL15" s="50" t="s">
        <v>116</v>
      </c>
      <c r="BM15" s="69">
        <f>ROUND(IF(Assumptions!$D$28&gt;7,BD15*(1+Assumptions!$D$25),0),0)</f>
        <v>-300</v>
      </c>
      <c r="BN15" s="69"/>
      <c r="BO15" s="69"/>
      <c r="BP15" s="69"/>
      <c r="BQ15" s="69"/>
      <c r="BR15" s="69"/>
      <c r="BS15" s="69"/>
      <c r="BT15" s="69"/>
      <c r="BU15" s="50" t="s">
        <v>116</v>
      </c>
      <c r="BV15" s="69">
        <f>ROUND(IF(Assumptions!$D$28&gt;8,BM15*(1+Assumptions!$D$25),0),0)</f>
        <v>-300</v>
      </c>
      <c r="BW15" s="69"/>
      <c r="BX15" s="69"/>
      <c r="BY15" s="69"/>
      <c r="BZ15" s="69"/>
      <c r="CA15" s="69"/>
      <c r="CB15" s="69"/>
      <c r="CC15" s="69"/>
      <c r="CD15" s="50" t="s">
        <v>116</v>
      </c>
      <c r="CE15" s="69">
        <f>ROUND(IF(Assumptions!$D$28&gt;9,BV15*(1+Assumptions!$D$25),0),0)</f>
        <v>-300</v>
      </c>
      <c r="CF15" s="69"/>
      <c r="CG15" s="69"/>
      <c r="CH15" s="69"/>
      <c r="CI15" s="69"/>
      <c r="CJ15" s="69"/>
      <c r="CK15" s="69"/>
      <c r="CL15" s="69"/>
    </row>
    <row r="16" spans="1:90" ht="13.7" customHeight="1">
      <c r="A16" s="50" t="s">
        <v>117</v>
      </c>
      <c r="B16" s="41">
        <f>ROUND(IF(Assumptions!$D$28&gt;0,Assumptions!$D$20*(Assumptions!$D$21-(Assumptions!$D$21*Assumptions!$D$22)-Assumptions!$D$23),0),0)</f>
        <v>-300</v>
      </c>
      <c r="C16" s="17"/>
      <c r="D16" s="17"/>
      <c r="E16" s="17"/>
      <c r="F16" s="17"/>
      <c r="G16" s="17"/>
      <c r="H16" s="17"/>
      <c r="I16" s="17"/>
      <c r="J16" s="68" t="s">
        <v>117</v>
      </c>
      <c r="K16" s="41">
        <f>ROUND(IF(Assumptions!$D$28&gt;1,B16*(1+Assumptions!$D$25),0),0)</f>
        <v>-300</v>
      </c>
      <c r="L16" s="38"/>
      <c r="M16" s="38"/>
      <c r="N16" s="38"/>
      <c r="O16" s="38"/>
      <c r="P16" s="38"/>
      <c r="Q16" s="38"/>
      <c r="R16" s="38"/>
      <c r="S16" s="50" t="s">
        <v>117</v>
      </c>
      <c r="T16" s="69">
        <f>ROUND(IF(Assumptions!$D$28&gt;2,K16*(1+Assumptions!$D$25),0),0)</f>
        <v>-300</v>
      </c>
      <c r="U16" s="69"/>
      <c r="V16" s="69"/>
      <c r="W16" s="69"/>
      <c r="X16" s="69"/>
      <c r="Y16" s="69"/>
      <c r="Z16" s="69"/>
      <c r="AA16" s="69"/>
      <c r="AB16" s="50" t="s">
        <v>117</v>
      </c>
      <c r="AC16" s="69">
        <f>ROUND(IF(Assumptions!$D$28&gt;3,T16*(1+Assumptions!$D$25),0),0)</f>
        <v>-300</v>
      </c>
      <c r="AD16" s="69"/>
      <c r="AE16" s="69"/>
      <c r="AF16" s="69"/>
      <c r="AG16" s="69"/>
      <c r="AH16" s="69"/>
      <c r="AI16" s="69"/>
      <c r="AJ16" s="69"/>
      <c r="AK16" s="50" t="s">
        <v>117</v>
      </c>
      <c r="AL16" s="69">
        <f>ROUND(IF(Assumptions!$D$28&gt;4,AC16*(1+Assumptions!$D$25),0),0)</f>
        <v>-300</v>
      </c>
      <c r="AM16" s="69"/>
      <c r="AN16" s="69"/>
      <c r="AO16" s="69"/>
      <c r="AP16" s="69"/>
      <c r="AQ16" s="69"/>
      <c r="AR16" s="69"/>
      <c r="AS16" s="69"/>
      <c r="AT16" s="50" t="s">
        <v>117</v>
      </c>
      <c r="AU16" s="69">
        <f>ROUND(IF(Assumptions!$D$28&gt;5,AL16*(1+Assumptions!$D$25),0),0)</f>
        <v>-300</v>
      </c>
      <c r="AV16" s="69"/>
      <c r="AW16" s="69"/>
      <c r="AX16" s="69"/>
      <c r="AY16" s="69"/>
      <c r="AZ16" s="69"/>
      <c r="BA16" s="69"/>
      <c r="BB16" s="69"/>
      <c r="BC16" s="50" t="s">
        <v>117</v>
      </c>
      <c r="BD16" s="69">
        <f>ROUND(IF(Assumptions!$D$28&gt;6,AU16*(1+Assumptions!$D$25),0),0)</f>
        <v>-300</v>
      </c>
      <c r="BE16" s="69"/>
      <c r="BF16" s="69"/>
      <c r="BG16" s="69"/>
      <c r="BH16" s="69"/>
      <c r="BI16" s="69"/>
      <c r="BJ16" s="69"/>
      <c r="BK16" s="69"/>
      <c r="BL16" s="50" t="s">
        <v>117</v>
      </c>
      <c r="BM16" s="69">
        <f>ROUND(IF(Assumptions!$D$28&gt;7,BD16*(1+Assumptions!$D$25),0),0)</f>
        <v>-300</v>
      </c>
      <c r="BN16" s="69"/>
      <c r="BO16" s="69"/>
      <c r="BP16" s="69"/>
      <c r="BQ16" s="69"/>
      <c r="BR16" s="69"/>
      <c r="BS16" s="69"/>
      <c r="BT16" s="69"/>
      <c r="BU16" s="50" t="s">
        <v>117</v>
      </c>
      <c r="BV16" s="69">
        <f>ROUND(IF(Assumptions!$D$28&gt;8,BM16*(1+Assumptions!$D$25),0),0)</f>
        <v>-300</v>
      </c>
      <c r="BW16" s="69"/>
      <c r="BX16" s="69"/>
      <c r="BY16" s="69"/>
      <c r="BZ16" s="69"/>
      <c r="CA16" s="69"/>
      <c r="CB16" s="69"/>
      <c r="CC16" s="69"/>
      <c r="CD16" s="50" t="s">
        <v>117</v>
      </c>
      <c r="CE16" s="69">
        <f>ROUND(IF(Assumptions!$D$28&gt;9,BV16*(1+Assumptions!$D$25),0),0)</f>
        <v>-300</v>
      </c>
      <c r="CF16" s="69"/>
      <c r="CG16" s="69"/>
      <c r="CH16" s="69"/>
      <c r="CI16" s="69"/>
      <c r="CJ16" s="69"/>
      <c r="CK16" s="69"/>
      <c r="CL16" s="69"/>
    </row>
    <row r="17" spans="1:90" ht="13.7" customHeight="1">
      <c r="A17" s="50" t="s">
        <v>118</v>
      </c>
      <c r="B17" s="41">
        <f>ROUND(IF(Assumptions!$D$28&gt;0,Assumptions!$D$20*(Assumptions!$D$21-(Assumptions!$D$21*Assumptions!$D$22)-Assumptions!$D$23),0),0)</f>
        <v>-300</v>
      </c>
      <c r="C17" s="17"/>
      <c r="D17" s="17"/>
      <c r="E17" s="17"/>
      <c r="F17" s="17"/>
      <c r="G17" s="17"/>
      <c r="H17" s="17"/>
      <c r="I17" s="17"/>
      <c r="J17" s="68" t="s">
        <v>118</v>
      </c>
      <c r="K17" s="41">
        <f>ROUND(IF(Assumptions!$D$28&gt;1,B17*(1+Assumptions!$D$25),0),0)</f>
        <v>-300</v>
      </c>
      <c r="L17" s="38"/>
      <c r="M17" s="38"/>
      <c r="N17" s="38"/>
      <c r="O17" s="38"/>
      <c r="P17" s="38"/>
      <c r="Q17" s="38"/>
      <c r="R17" s="38"/>
      <c r="S17" s="50" t="s">
        <v>118</v>
      </c>
      <c r="T17" s="69">
        <f>ROUND(IF(Assumptions!$D$28&gt;2,K17*(1+Assumptions!$D$25),0),0)</f>
        <v>-300</v>
      </c>
      <c r="U17" s="69"/>
      <c r="V17" s="69"/>
      <c r="W17" s="69"/>
      <c r="X17" s="69"/>
      <c r="Y17" s="69"/>
      <c r="Z17" s="69"/>
      <c r="AA17" s="69"/>
      <c r="AB17" s="50" t="s">
        <v>118</v>
      </c>
      <c r="AC17" s="69">
        <f>ROUND(IF(Assumptions!$D$28&gt;3,T17*(1+Assumptions!$D$25),0),0)</f>
        <v>-300</v>
      </c>
      <c r="AD17" s="69"/>
      <c r="AE17" s="69"/>
      <c r="AF17" s="69"/>
      <c r="AG17" s="69"/>
      <c r="AH17" s="69"/>
      <c r="AI17" s="69"/>
      <c r="AJ17" s="69"/>
      <c r="AK17" s="50" t="s">
        <v>118</v>
      </c>
      <c r="AL17" s="69">
        <f>ROUND(IF(Assumptions!$D$28&gt;4,AC17*(1+Assumptions!$D$25),0),0)</f>
        <v>-300</v>
      </c>
      <c r="AM17" s="69"/>
      <c r="AN17" s="69"/>
      <c r="AO17" s="69"/>
      <c r="AP17" s="69"/>
      <c r="AQ17" s="69"/>
      <c r="AR17" s="69"/>
      <c r="AS17" s="69"/>
      <c r="AT17" s="50" t="s">
        <v>118</v>
      </c>
      <c r="AU17" s="69">
        <f>ROUND(IF(Assumptions!$D$28&gt;5,AL17*(1+Assumptions!$D$25),0),0)</f>
        <v>-300</v>
      </c>
      <c r="AV17" s="69"/>
      <c r="AW17" s="69"/>
      <c r="AX17" s="69"/>
      <c r="AY17" s="69"/>
      <c r="AZ17" s="69"/>
      <c r="BA17" s="69"/>
      <c r="BB17" s="69"/>
      <c r="BC17" s="50" t="s">
        <v>118</v>
      </c>
      <c r="BD17" s="69">
        <f>ROUND(IF(Assumptions!$D$28&gt;6,AU17*(1+Assumptions!$D$25),0),0)</f>
        <v>-300</v>
      </c>
      <c r="BE17" s="69"/>
      <c r="BF17" s="69"/>
      <c r="BG17" s="69"/>
      <c r="BH17" s="69"/>
      <c r="BI17" s="69"/>
      <c r="BJ17" s="69"/>
      <c r="BK17" s="69"/>
      <c r="BL17" s="50" t="s">
        <v>118</v>
      </c>
      <c r="BM17" s="69">
        <f>ROUND(IF(Assumptions!$D$28&gt;7,BD17*(1+Assumptions!$D$25),0),0)</f>
        <v>-300</v>
      </c>
      <c r="BN17" s="69"/>
      <c r="BO17" s="69"/>
      <c r="BP17" s="69"/>
      <c r="BQ17" s="69"/>
      <c r="BR17" s="69"/>
      <c r="BS17" s="69"/>
      <c r="BT17" s="69"/>
      <c r="BU17" s="50" t="s">
        <v>118</v>
      </c>
      <c r="BV17" s="69">
        <f>ROUND(IF(Assumptions!$D$28&gt;8,BM17*(1+Assumptions!$D$25),0),0)</f>
        <v>-300</v>
      </c>
      <c r="BW17" s="69"/>
      <c r="BX17" s="69"/>
      <c r="BY17" s="69"/>
      <c r="BZ17" s="69"/>
      <c r="CA17" s="69"/>
      <c r="CB17" s="69"/>
      <c r="CC17" s="69"/>
      <c r="CD17" s="50" t="s">
        <v>118</v>
      </c>
      <c r="CE17" s="69">
        <f>ROUND(IF(Assumptions!$D$28&gt;9,BV17*(1+Assumptions!$D$25),0),0)</f>
        <v>-300</v>
      </c>
      <c r="CF17" s="69"/>
      <c r="CG17" s="69"/>
      <c r="CH17" s="69"/>
      <c r="CI17" s="69"/>
      <c r="CJ17" s="69"/>
      <c r="CK17" s="69"/>
      <c r="CL17" s="69"/>
    </row>
    <row r="18" spans="1:90" ht="13.7" customHeight="1">
      <c r="A18" s="50" t="s">
        <v>119</v>
      </c>
      <c r="B18" s="41">
        <f>ROUND(IF(Assumptions!$D$28&gt;0,Assumptions!$D$20*(Assumptions!$D$21-(Assumptions!$D$21*Assumptions!$D$22)-Assumptions!$D$23),0),0)</f>
        <v>-300</v>
      </c>
      <c r="C18" s="17"/>
      <c r="D18" s="17"/>
      <c r="E18" s="17"/>
      <c r="F18" s="17"/>
      <c r="G18" s="17"/>
      <c r="H18" s="17"/>
      <c r="I18" s="17"/>
      <c r="J18" s="68" t="s">
        <v>119</v>
      </c>
      <c r="K18" s="41">
        <f>ROUND(IF(Assumptions!$D$28&gt;1,B18*(1+Assumptions!$D$25),0),0)</f>
        <v>-300</v>
      </c>
      <c r="L18" s="38"/>
      <c r="M18" s="38"/>
      <c r="N18" s="38"/>
      <c r="O18" s="38"/>
      <c r="P18" s="38"/>
      <c r="Q18" s="38"/>
      <c r="R18" s="38"/>
      <c r="S18" s="50" t="s">
        <v>119</v>
      </c>
      <c r="T18" s="69">
        <f>ROUND(IF(Assumptions!$D$28&gt;2,K18*(1+Assumptions!$D$25),0),0)</f>
        <v>-300</v>
      </c>
      <c r="U18" s="69"/>
      <c r="V18" s="69"/>
      <c r="W18" s="69"/>
      <c r="X18" s="69"/>
      <c r="Y18" s="69"/>
      <c r="Z18" s="69"/>
      <c r="AA18" s="69"/>
      <c r="AB18" s="50" t="s">
        <v>119</v>
      </c>
      <c r="AC18" s="69">
        <f>ROUND(IF(Assumptions!$D$28&gt;3,T18*(1+Assumptions!$D$25),0),0)</f>
        <v>-300</v>
      </c>
      <c r="AD18" s="69"/>
      <c r="AE18" s="69"/>
      <c r="AF18" s="69"/>
      <c r="AG18" s="69"/>
      <c r="AH18" s="69"/>
      <c r="AI18" s="69"/>
      <c r="AJ18" s="69"/>
      <c r="AK18" s="50" t="s">
        <v>119</v>
      </c>
      <c r="AL18" s="69">
        <f>ROUND(IF(Assumptions!$D$28&gt;4,AC18*(1+Assumptions!$D$25),0),0)</f>
        <v>-300</v>
      </c>
      <c r="AM18" s="69"/>
      <c r="AN18" s="69"/>
      <c r="AO18" s="69"/>
      <c r="AP18" s="69"/>
      <c r="AQ18" s="69"/>
      <c r="AR18" s="69"/>
      <c r="AS18" s="69"/>
      <c r="AT18" s="50" t="s">
        <v>119</v>
      </c>
      <c r="AU18" s="69">
        <f>ROUND(IF(Assumptions!$D$28&gt;5,AL18*(1+Assumptions!$D$25),0),0)</f>
        <v>-300</v>
      </c>
      <c r="AV18" s="69"/>
      <c r="AW18" s="69"/>
      <c r="AX18" s="69"/>
      <c r="AY18" s="69"/>
      <c r="AZ18" s="69"/>
      <c r="BA18" s="69"/>
      <c r="BB18" s="69"/>
      <c r="BC18" s="50" t="s">
        <v>119</v>
      </c>
      <c r="BD18" s="69">
        <f>ROUND(IF(Assumptions!$D$28&gt;6,AU18*(1+Assumptions!$D$25),0),0)</f>
        <v>-300</v>
      </c>
      <c r="BE18" s="69"/>
      <c r="BF18" s="69"/>
      <c r="BG18" s="69"/>
      <c r="BH18" s="69"/>
      <c r="BI18" s="69"/>
      <c r="BJ18" s="69"/>
      <c r="BK18" s="69"/>
      <c r="BL18" s="50" t="s">
        <v>119</v>
      </c>
      <c r="BM18" s="69">
        <f>ROUND(IF(Assumptions!$D$28&gt;7,BD18*(1+Assumptions!$D$25),0),0)</f>
        <v>-300</v>
      </c>
      <c r="BN18" s="69"/>
      <c r="BO18" s="69"/>
      <c r="BP18" s="69"/>
      <c r="BQ18" s="69"/>
      <c r="BR18" s="69"/>
      <c r="BS18" s="69"/>
      <c r="BT18" s="69"/>
      <c r="BU18" s="50" t="s">
        <v>119</v>
      </c>
      <c r="BV18" s="69">
        <f>ROUND(IF(Assumptions!$D$28&gt;8,BM18*(1+Assumptions!$D$25),0),0)</f>
        <v>-300</v>
      </c>
      <c r="BW18" s="69"/>
      <c r="BX18" s="69"/>
      <c r="BY18" s="69"/>
      <c r="BZ18" s="69"/>
      <c r="CA18" s="69"/>
      <c r="CB18" s="69"/>
      <c r="CC18" s="69"/>
      <c r="CD18" s="50" t="s">
        <v>119</v>
      </c>
      <c r="CE18" s="69">
        <f>ROUND(IF(Assumptions!$D$28&gt;9,BV18*(1+Assumptions!$D$25),0),0)</f>
        <v>-300</v>
      </c>
      <c r="CF18" s="69"/>
      <c r="CG18" s="69"/>
      <c r="CH18" s="69"/>
      <c r="CI18" s="69"/>
      <c r="CJ18" s="69"/>
      <c r="CK18" s="69"/>
      <c r="CL18" s="69"/>
    </row>
    <row r="19" spans="1:90" ht="13.7" customHeight="1">
      <c r="A19" s="50" t="s">
        <v>120</v>
      </c>
      <c r="B19" s="41">
        <f>ROUND(IF(Assumptions!$D$28&gt;0,Assumptions!$D$20*(Assumptions!$D$21-(Assumptions!$D$21*Assumptions!$D$22)-Assumptions!$D$23),0),0)</f>
        <v>-300</v>
      </c>
      <c r="C19" s="17"/>
      <c r="D19" s="17"/>
      <c r="E19" s="17"/>
      <c r="F19" s="17"/>
      <c r="G19" s="17"/>
      <c r="H19" s="17"/>
      <c r="I19" s="17"/>
      <c r="J19" s="68" t="s">
        <v>120</v>
      </c>
      <c r="K19" s="41">
        <f>ROUND(IF(Assumptions!$D$28&gt;1,B19*(1+Assumptions!$D$25),0),0)</f>
        <v>-300</v>
      </c>
      <c r="L19" s="38"/>
      <c r="M19" s="38"/>
      <c r="N19" s="38"/>
      <c r="O19" s="38"/>
      <c r="P19" s="38"/>
      <c r="Q19" s="38"/>
      <c r="R19" s="38"/>
      <c r="S19" s="50" t="s">
        <v>120</v>
      </c>
      <c r="T19" s="69">
        <f>ROUND(IF(Assumptions!$D$28&gt;2,K19*(1+Assumptions!$D$25),0),0)</f>
        <v>-300</v>
      </c>
      <c r="U19" s="69"/>
      <c r="V19" s="69"/>
      <c r="W19" s="69"/>
      <c r="X19" s="69"/>
      <c r="Y19" s="69"/>
      <c r="Z19" s="69"/>
      <c r="AA19" s="69"/>
      <c r="AB19" s="50" t="s">
        <v>120</v>
      </c>
      <c r="AC19" s="69">
        <f>ROUND(IF(Assumptions!$D$28&gt;3,T19*(1+Assumptions!$D$25),0),0)</f>
        <v>-300</v>
      </c>
      <c r="AD19" s="69"/>
      <c r="AE19" s="69"/>
      <c r="AF19" s="69"/>
      <c r="AG19" s="69"/>
      <c r="AH19" s="69"/>
      <c r="AI19" s="69"/>
      <c r="AJ19" s="69"/>
      <c r="AK19" s="50" t="s">
        <v>120</v>
      </c>
      <c r="AL19" s="69">
        <f>ROUND(IF(Assumptions!$D$28&gt;4,AC19*(1+Assumptions!$D$25),0),0)</f>
        <v>-300</v>
      </c>
      <c r="AM19" s="69"/>
      <c r="AN19" s="69"/>
      <c r="AO19" s="69"/>
      <c r="AP19" s="69"/>
      <c r="AQ19" s="69"/>
      <c r="AR19" s="69"/>
      <c r="AS19" s="69"/>
      <c r="AT19" s="50" t="s">
        <v>120</v>
      </c>
      <c r="AU19" s="69">
        <f>ROUND(IF(Assumptions!$D$28&gt;5,AL19*(1+Assumptions!$D$25),0),0)</f>
        <v>-300</v>
      </c>
      <c r="AV19" s="69"/>
      <c r="AW19" s="69"/>
      <c r="AX19" s="69"/>
      <c r="AY19" s="69"/>
      <c r="AZ19" s="69"/>
      <c r="BA19" s="69"/>
      <c r="BB19" s="69"/>
      <c r="BC19" s="50" t="s">
        <v>120</v>
      </c>
      <c r="BD19" s="69">
        <f>ROUND(IF(Assumptions!$D$28&gt;6,AU19*(1+Assumptions!$D$25),0),0)</f>
        <v>-300</v>
      </c>
      <c r="BE19" s="69"/>
      <c r="BF19" s="69"/>
      <c r="BG19" s="69"/>
      <c r="BH19" s="69"/>
      <c r="BI19" s="69"/>
      <c r="BJ19" s="69"/>
      <c r="BK19" s="69"/>
      <c r="BL19" s="50" t="s">
        <v>120</v>
      </c>
      <c r="BM19" s="69">
        <f>ROUND(IF(Assumptions!$D$28&gt;7,BD19*(1+Assumptions!$D$25),0),0)</f>
        <v>-300</v>
      </c>
      <c r="BN19" s="69"/>
      <c r="BO19" s="69"/>
      <c r="BP19" s="69"/>
      <c r="BQ19" s="69"/>
      <c r="BR19" s="69"/>
      <c r="BS19" s="69"/>
      <c r="BT19" s="69"/>
      <c r="BU19" s="50" t="s">
        <v>120</v>
      </c>
      <c r="BV19" s="69">
        <f>ROUND(IF(Assumptions!$D$28&gt;8,BM19*(1+Assumptions!$D$25),0),0)</f>
        <v>-300</v>
      </c>
      <c r="BW19" s="69"/>
      <c r="BX19" s="69"/>
      <c r="BY19" s="69"/>
      <c r="BZ19" s="69"/>
      <c r="CA19" s="69"/>
      <c r="CB19" s="69"/>
      <c r="CC19" s="69"/>
      <c r="CD19" s="50" t="s">
        <v>120</v>
      </c>
      <c r="CE19" s="69">
        <f>ROUND(IF(Assumptions!$D$28&gt;9,BV19*(1+Assumptions!$D$25),0),0)</f>
        <v>-300</v>
      </c>
      <c r="CF19" s="69"/>
      <c r="CG19" s="69"/>
      <c r="CH19" s="69"/>
      <c r="CI19" s="69"/>
      <c r="CJ19" s="69"/>
      <c r="CK19" s="69"/>
      <c r="CL19" s="69"/>
    </row>
    <row r="20" spans="1:90" ht="13.7" customHeight="1">
      <c r="A20" s="38"/>
      <c r="B20" s="41">
        <f>SUM(B8:B19)</f>
        <v>-3600</v>
      </c>
      <c r="C20" s="17"/>
      <c r="D20" s="17"/>
      <c r="E20" s="17"/>
      <c r="F20" s="17"/>
      <c r="G20" s="17"/>
      <c r="H20" s="17"/>
      <c r="I20" s="17"/>
      <c r="J20" s="17"/>
      <c r="K20" s="41">
        <f>SUM(K8:K19)</f>
        <v>-3600</v>
      </c>
      <c r="L20" s="38"/>
      <c r="M20" s="38"/>
      <c r="N20" s="38"/>
      <c r="O20" s="38"/>
      <c r="P20" s="38"/>
      <c r="Q20" s="38"/>
      <c r="R20" s="38"/>
      <c r="S20" s="38"/>
      <c r="T20" s="69">
        <f>SUM(T8:T19)</f>
        <v>-3600</v>
      </c>
      <c r="U20" s="38"/>
      <c r="V20" s="38"/>
      <c r="W20" s="38"/>
      <c r="X20" s="38"/>
      <c r="Y20" s="38"/>
      <c r="Z20" s="38"/>
      <c r="AA20" s="38"/>
      <c r="AB20" s="38"/>
      <c r="AC20" s="69">
        <f>SUM(AC8:AC19)</f>
        <v>-3600</v>
      </c>
      <c r="AD20" s="38"/>
      <c r="AE20" s="38"/>
      <c r="AF20" s="38"/>
      <c r="AG20" s="38"/>
      <c r="AH20" s="38"/>
      <c r="AI20" s="38"/>
      <c r="AJ20" s="38"/>
      <c r="AK20" s="38"/>
      <c r="AL20" s="69">
        <f>SUM(AL8:AL19)</f>
        <v>-3600</v>
      </c>
      <c r="AM20" s="38"/>
      <c r="AN20" s="69"/>
      <c r="AO20" s="38"/>
      <c r="AP20" s="38"/>
      <c r="AQ20" s="38"/>
      <c r="AR20" s="38"/>
      <c r="AS20" s="38"/>
      <c r="AT20" s="38"/>
      <c r="AU20" s="69">
        <f>SUM(AU8:AU19)</f>
        <v>-3600</v>
      </c>
      <c r="AV20" s="38"/>
      <c r="AW20" s="38"/>
      <c r="AX20" s="38"/>
      <c r="AY20" s="38"/>
      <c r="AZ20" s="38"/>
      <c r="BA20" s="38"/>
      <c r="BB20" s="38"/>
      <c r="BC20" s="38"/>
      <c r="BD20" s="69">
        <f>SUM(BD8:BD19)</f>
        <v>-3600</v>
      </c>
      <c r="BE20" s="38"/>
      <c r="BF20" s="38"/>
      <c r="BG20" s="38"/>
      <c r="BH20" s="38"/>
      <c r="BI20" s="38"/>
      <c r="BJ20" s="38"/>
      <c r="BK20" s="38"/>
      <c r="BL20" s="38"/>
      <c r="BM20" s="69">
        <f>SUM(BM8:BM19)</f>
        <v>-3600</v>
      </c>
      <c r="BN20" s="38"/>
      <c r="BO20" s="38"/>
      <c r="BP20" s="38"/>
      <c r="BQ20" s="38"/>
      <c r="BR20" s="38"/>
      <c r="BS20" s="38"/>
      <c r="BT20" s="38"/>
      <c r="BU20" s="38"/>
      <c r="BV20" s="69">
        <f>SUM(BV8:BV19)</f>
        <v>-3600</v>
      </c>
      <c r="BW20" s="38"/>
      <c r="BX20" s="38"/>
      <c r="BY20" s="38"/>
      <c r="BZ20" s="38"/>
      <c r="CA20" s="38"/>
      <c r="CB20" s="38"/>
      <c r="CC20" s="38"/>
      <c r="CD20" s="38"/>
      <c r="CE20" s="69">
        <f>SUM(CE8:CE19)</f>
        <v>-3600</v>
      </c>
      <c r="CF20" s="38"/>
      <c r="CG20" s="38"/>
      <c r="CH20" s="38"/>
      <c r="CI20" s="38"/>
      <c r="CJ20" s="38"/>
      <c r="CK20" s="38"/>
      <c r="CL20" s="38"/>
    </row>
    <row r="21" spans="1:90" ht="13.7" customHeight="1">
      <c r="A21" s="50" t="str">
        <f t="shared" ref="A21:A32" si="0">A8</f>
        <v>Jan</v>
      </c>
      <c r="B21" s="41">
        <f>IF(Assumptions!$D$27&gt;12,12,Assumptions!$D$27)</f>
        <v>12</v>
      </c>
      <c r="C21" s="41">
        <f>IF(Assumptions!$D$27&gt;B21+12,B21+12,Assumptions!$D$27)</f>
        <v>24</v>
      </c>
      <c r="D21" s="41">
        <f>IF(Assumptions!$D$27&gt;C21+12,C21+12,Assumptions!$D$27)</f>
        <v>36</v>
      </c>
      <c r="E21" s="41">
        <f>IF(Assumptions!$D$27&gt;D21+12,D21+12,Assumptions!$D$27)</f>
        <v>36</v>
      </c>
      <c r="F21" s="41">
        <f>IF(Assumptions!$D$27&gt;E21+12,E21+12,Assumptions!$D$27)</f>
        <v>36</v>
      </c>
      <c r="G21" s="41">
        <f>IF(Assumptions!$D$27&gt;F21+12,F21+12,Assumptions!$D$27)</f>
        <v>36</v>
      </c>
      <c r="H21" s="41">
        <f>IF(Assumptions!$D$27&gt;G21+12,G21+12,Assumptions!$D$27)</f>
        <v>36</v>
      </c>
      <c r="I21" s="41">
        <f>IF(Assumptions!$D$27&gt;H21+12,H21+12,Assumptions!$D$27)</f>
        <v>36</v>
      </c>
      <c r="J21" s="68" t="str">
        <f t="shared" ref="J21:J32" si="1">J8</f>
        <v>Jan</v>
      </c>
      <c r="K21" s="41">
        <f>IF(Assumptions!$D$27&gt;12,12,Assumptions!$D$27)</f>
        <v>12</v>
      </c>
      <c r="L21" s="69">
        <f>IF(Assumptions!$D$27&gt;K21+12,K21+12,Assumptions!$D$27)</f>
        <v>24</v>
      </c>
      <c r="M21" s="69">
        <f>IF(Assumptions!$D$27&gt;L21+12,L21+12,Assumptions!$D$27)</f>
        <v>36</v>
      </c>
      <c r="N21" s="69">
        <f>IF(Assumptions!$D$27&gt;M21+12,M21+12,Assumptions!$D$27)</f>
        <v>36</v>
      </c>
      <c r="O21" s="69">
        <f>IF(Assumptions!$D$27&gt;N21+12,N21+12,Assumptions!$D$27)</f>
        <v>36</v>
      </c>
      <c r="P21" s="69">
        <f>IF(Assumptions!$D$27&gt;O21+12,O21+12,Assumptions!$D$27)</f>
        <v>36</v>
      </c>
      <c r="Q21" s="69">
        <f>IF(Assumptions!$D$27&gt;P21+12,P21+12,Assumptions!$D$27)</f>
        <v>36</v>
      </c>
      <c r="R21" s="69">
        <f>IF(Assumptions!$D$27&gt;Q21+12,Q21+12,Assumptions!$D$27)</f>
        <v>36</v>
      </c>
      <c r="S21" s="50" t="str">
        <f t="shared" ref="S21:S32" si="2">S8</f>
        <v>Jan</v>
      </c>
      <c r="T21" s="69">
        <f>IF(Assumptions!$D$27&gt;12,12,Assumptions!$D$27)</f>
        <v>12</v>
      </c>
      <c r="U21" s="69">
        <f>IF(Assumptions!$D$27&gt;T21+12,T21+12,Assumptions!$D$27)</f>
        <v>24</v>
      </c>
      <c r="V21" s="69">
        <f>IF(Assumptions!$D$27&gt;U21+12,U21+12,Assumptions!$D$27)</f>
        <v>36</v>
      </c>
      <c r="W21" s="69">
        <f>IF(Assumptions!$D$27&gt;V21+12,V21+12,Assumptions!$D$27)</f>
        <v>36</v>
      </c>
      <c r="X21" s="69">
        <f>IF(Assumptions!$D$27&gt;W21+12,W21+12,Assumptions!$D$27)</f>
        <v>36</v>
      </c>
      <c r="Y21" s="69">
        <f>IF(Assumptions!$D$27&gt;X21+12,X21+12,Assumptions!$D$27)</f>
        <v>36</v>
      </c>
      <c r="Z21" s="69">
        <f>IF(Assumptions!$D$27&gt;Y21+12,Y21+12,Assumptions!$D$27)</f>
        <v>36</v>
      </c>
      <c r="AA21" s="69">
        <f>IF(Assumptions!$D$27&gt;Z21+12,Z21+12,Assumptions!$D$27)</f>
        <v>36</v>
      </c>
      <c r="AB21" s="50" t="str">
        <f t="shared" ref="AB21:AB32" si="3">AB8</f>
        <v>Jan</v>
      </c>
      <c r="AC21" s="69">
        <f>IF(Assumptions!$D$27&gt;12,12,Assumptions!$D$27)</f>
        <v>12</v>
      </c>
      <c r="AD21" s="69">
        <f>IF(Assumptions!$D$27&gt;AC21+12,AC21+12,Assumptions!$D$27)</f>
        <v>24</v>
      </c>
      <c r="AE21" s="69">
        <f>IF(Assumptions!$D$27&gt;AD21+12,AD21+12,Assumptions!$D$27)</f>
        <v>36</v>
      </c>
      <c r="AF21" s="69">
        <f>IF(Assumptions!$D$27&gt;AE21+12,AE21+12,Assumptions!$D$27)</f>
        <v>36</v>
      </c>
      <c r="AG21" s="69">
        <f>IF(Assumptions!$D$27&gt;AF21+12,AF21+12,Assumptions!$D$27)</f>
        <v>36</v>
      </c>
      <c r="AH21" s="69">
        <f>IF(Assumptions!$D$27&gt;AG21+12,AG21+12,Assumptions!$D$27)</f>
        <v>36</v>
      </c>
      <c r="AI21" s="69">
        <f>IF(Assumptions!$D$27&gt;AH21+12,AH21+12,Assumptions!$D$27)</f>
        <v>36</v>
      </c>
      <c r="AJ21" s="69">
        <f>IF(Assumptions!$D$27&gt;AI21+12,AI21+12,Assumptions!$D$27)</f>
        <v>36</v>
      </c>
      <c r="AK21" s="50" t="str">
        <f t="shared" ref="AK21:AK32" si="4">AK8</f>
        <v>Jan</v>
      </c>
      <c r="AL21" s="69">
        <f>IF(Assumptions!$D$27&gt;12,12,Assumptions!$D$27)</f>
        <v>12</v>
      </c>
      <c r="AM21" s="69">
        <f>IF(Assumptions!$D$27&gt;AL21+12,AL21+12,Assumptions!$D$27)</f>
        <v>24</v>
      </c>
      <c r="AN21" s="69">
        <f>IF(Assumptions!$D$27&gt;AM21+12,AM21+12,Assumptions!$D$27)</f>
        <v>36</v>
      </c>
      <c r="AO21" s="69">
        <f>IF(Assumptions!$D$27&gt;AN21+12,AN21+12,Assumptions!$D$27)</f>
        <v>36</v>
      </c>
      <c r="AP21" s="69">
        <f>IF(Assumptions!$D$27&gt;AO21+12,AO21+12,Assumptions!$D$27)</f>
        <v>36</v>
      </c>
      <c r="AQ21" s="69">
        <f>IF(Assumptions!$D$27&gt;AP21+12,AP21+12,Assumptions!$D$27)</f>
        <v>36</v>
      </c>
      <c r="AR21" s="69">
        <f>IF(Assumptions!$D$27&gt;AQ21+12,AQ21+12,Assumptions!$D$27)</f>
        <v>36</v>
      </c>
      <c r="AS21" s="69">
        <f>IF(Assumptions!$D$27&gt;AR21+12,AR21+12,Assumptions!$D$27)</f>
        <v>36</v>
      </c>
      <c r="AT21" s="50" t="str">
        <f t="shared" ref="AT21:AT32" si="5">AT8</f>
        <v>Jan</v>
      </c>
      <c r="AU21" s="69">
        <f>IF(Assumptions!$D$27&gt;12,12,Assumptions!$D$27)</f>
        <v>12</v>
      </c>
      <c r="AV21" s="69">
        <f>IF(Assumptions!$D$27&gt;AU21+12,AU21+12,Assumptions!$D$27)</f>
        <v>24</v>
      </c>
      <c r="AW21" s="69">
        <f>IF(Assumptions!$D$27&gt;AV21+12,AV21+12,Assumptions!$D$27)</f>
        <v>36</v>
      </c>
      <c r="AX21" s="69">
        <f>IF(Assumptions!$D$27&gt;AW21+12,AW21+12,Assumptions!$D$27)</f>
        <v>36</v>
      </c>
      <c r="AY21" s="69">
        <f>IF(Assumptions!$D$27&gt;AX21+12,AX21+12,Assumptions!$D$27)</f>
        <v>36</v>
      </c>
      <c r="AZ21" s="69">
        <f>IF(Assumptions!$D$27&gt;AY21+12,AY21+12,Assumptions!$D$27)</f>
        <v>36</v>
      </c>
      <c r="BA21" s="69">
        <f>IF(Assumptions!$D$27&gt;AZ21+12,AZ21+12,Assumptions!$D$27)</f>
        <v>36</v>
      </c>
      <c r="BB21" s="69">
        <f>IF(Assumptions!$D$27&gt;BA21+12,BA21+12,Assumptions!$D$27)</f>
        <v>36</v>
      </c>
      <c r="BC21" s="50" t="str">
        <f t="shared" ref="BC21:BC32" si="6">BC8</f>
        <v>Jan</v>
      </c>
      <c r="BD21" s="69">
        <f>IF(Assumptions!$D$27&gt;12,12,Assumptions!$D$27)</f>
        <v>12</v>
      </c>
      <c r="BE21" s="69">
        <f>IF(Assumptions!$D$27&gt;BD21+12,BD21+12,Assumptions!$D$27)</f>
        <v>24</v>
      </c>
      <c r="BF21" s="69">
        <f>IF(Assumptions!$D$27&gt;BE21+12,BE21+12,Assumptions!$D$27)</f>
        <v>36</v>
      </c>
      <c r="BG21" s="69">
        <f>IF(Assumptions!$D$27&gt;BF21+12,BF21+12,Assumptions!$D$27)</f>
        <v>36</v>
      </c>
      <c r="BH21" s="69">
        <f>IF(Assumptions!$D$27&gt;BG21+12,BG21+12,Assumptions!$D$27)</f>
        <v>36</v>
      </c>
      <c r="BI21" s="69">
        <f>IF(Assumptions!$D$27&gt;BH21+12,BH21+12,Assumptions!$D$27)</f>
        <v>36</v>
      </c>
      <c r="BJ21" s="69">
        <f>IF(Assumptions!$D$27&gt;BI21+12,BI21+12,Assumptions!$D$27)</f>
        <v>36</v>
      </c>
      <c r="BK21" s="69">
        <f>IF(Assumptions!$D$27&gt;BJ21+12,BJ21+12,Assumptions!$D$27)</f>
        <v>36</v>
      </c>
      <c r="BL21" s="50" t="str">
        <f t="shared" ref="BL21:BL32" si="7">BL8</f>
        <v>Jan</v>
      </c>
      <c r="BM21" s="69">
        <f>IF(Assumptions!$D$27&gt;12,12,Assumptions!$D$27)</f>
        <v>12</v>
      </c>
      <c r="BN21" s="69">
        <f>IF(Assumptions!$D$27&gt;BM21+12,BM21+12,Assumptions!$D$27)</f>
        <v>24</v>
      </c>
      <c r="BO21" s="69">
        <f>IF(Assumptions!$D$27&gt;BN21+12,BN21+12,Assumptions!$D$27)</f>
        <v>36</v>
      </c>
      <c r="BP21" s="69">
        <f>IF(Assumptions!$D$27&gt;BO21+12,BO21+12,Assumptions!$D$27)</f>
        <v>36</v>
      </c>
      <c r="BQ21" s="69">
        <f>IF(Assumptions!$D$27&gt;BP21+12,BP21+12,Assumptions!$D$27)</f>
        <v>36</v>
      </c>
      <c r="BR21" s="69">
        <f>IF(Assumptions!$D$27&gt;BQ21+12,BQ21+12,Assumptions!$D$27)</f>
        <v>36</v>
      </c>
      <c r="BS21" s="69">
        <f>IF(Assumptions!$D$27&gt;BR21+12,BR21+12,Assumptions!$D$27)</f>
        <v>36</v>
      </c>
      <c r="BT21" s="69">
        <f>IF(Assumptions!$D$27&gt;BS21+12,BS21+12,Assumptions!$D$27)</f>
        <v>36</v>
      </c>
      <c r="BU21" s="50" t="str">
        <f t="shared" ref="BU21:BU32" si="8">BU8</f>
        <v>Jan</v>
      </c>
      <c r="BV21" s="69">
        <f>IF(Assumptions!$D$27&gt;12,12,Assumptions!$D$27)</f>
        <v>12</v>
      </c>
      <c r="BW21" s="69">
        <f>IF(Assumptions!$D$27&gt;BV21+12,BV21+12,Assumptions!$D$27)</f>
        <v>24</v>
      </c>
      <c r="BX21" s="69">
        <f>IF(Assumptions!$D$27&gt;BW21+12,BW21+12,Assumptions!$D$27)</f>
        <v>36</v>
      </c>
      <c r="BY21" s="69">
        <f>IF(Assumptions!$D$27&gt;BX21+12,BX21+12,Assumptions!$D$27)</f>
        <v>36</v>
      </c>
      <c r="BZ21" s="69">
        <f>IF(Assumptions!$D$27&gt;BY21+12,BY21+12,Assumptions!$D$27)</f>
        <v>36</v>
      </c>
      <c r="CA21" s="69">
        <f>IF(Assumptions!$D$27&gt;BZ21+12,BZ21+12,Assumptions!$D$27)</f>
        <v>36</v>
      </c>
      <c r="CB21" s="69">
        <f>IF(Assumptions!$D$27&gt;CA21+12,CA21+12,Assumptions!$D$27)</f>
        <v>36</v>
      </c>
      <c r="CC21" s="69">
        <f>IF(Assumptions!$D$27&gt;CB21+12,CB21+12,Assumptions!$D$27)</f>
        <v>36</v>
      </c>
      <c r="CD21" s="50" t="str">
        <f t="shared" ref="CD21:CD32" si="9">CD8</f>
        <v>Jan</v>
      </c>
      <c r="CE21" s="69">
        <f>IF(Assumptions!$D$27&gt;12,12,Assumptions!$D$27)</f>
        <v>12</v>
      </c>
      <c r="CF21" s="69">
        <f>IF(Assumptions!$D$27&gt;CE21+12,CE21+12,Assumptions!$D$27)</f>
        <v>24</v>
      </c>
      <c r="CG21" s="69">
        <f>IF(Assumptions!$D$27&gt;CF21+12,CF21+12,Assumptions!$D$27)</f>
        <v>36</v>
      </c>
      <c r="CH21" s="69">
        <f>IF(Assumptions!$D$27&gt;CG21+12,CG21+12,Assumptions!$D$27)</f>
        <v>36</v>
      </c>
      <c r="CI21" s="69">
        <f>IF(Assumptions!$D$27&gt;CH21+12,CH21+12,Assumptions!$D$27)</f>
        <v>36</v>
      </c>
      <c r="CJ21" s="69">
        <f>IF(Assumptions!$D$27&gt;CI21+12,CI21+12,Assumptions!$D$27)</f>
        <v>36</v>
      </c>
      <c r="CK21" s="69">
        <f>IF(Assumptions!$D$27&gt;CJ21+12,CJ21+12,Assumptions!$D$27)</f>
        <v>36</v>
      </c>
      <c r="CL21" s="69">
        <f>IF(Assumptions!$D$27&gt;CK21+12,CK21+12,Assumptions!$D$27)</f>
        <v>36</v>
      </c>
    </row>
    <row r="22" spans="1:90" ht="13.7" customHeight="1">
      <c r="A22" s="50" t="str">
        <f t="shared" si="0"/>
        <v>Feb</v>
      </c>
      <c r="B22" s="41">
        <f>IF(Assumptions!$D$27&gt;11,11,Assumptions!$D$27)</f>
        <v>11</v>
      </c>
      <c r="C22" s="41">
        <f>IF(Assumptions!$D$27&gt;B22+12,B22+12,Assumptions!$D$27)</f>
        <v>23</v>
      </c>
      <c r="D22" s="41">
        <f>IF(Assumptions!$D$27&gt;C22+12,C22+12,Assumptions!$D$27)</f>
        <v>35</v>
      </c>
      <c r="E22" s="41">
        <f>IF(Assumptions!$D$27&gt;D22+12,D22+12,Assumptions!$D$27)</f>
        <v>36</v>
      </c>
      <c r="F22" s="41">
        <f>IF(Assumptions!$D$27&gt;E22+12,E22+12,Assumptions!$D$27)</f>
        <v>36</v>
      </c>
      <c r="G22" s="41">
        <f>IF(Assumptions!$D$27&gt;F22+12,F22+12,Assumptions!$D$27)</f>
        <v>36</v>
      </c>
      <c r="H22" s="41">
        <f>IF(Assumptions!$D$27&gt;G22+12,G22+12,Assumptions!$D$27)</f>
        <v>36</v>
      </c>
      <c r="I22" s="41">
        <f>IF(Assumptions!$D$27&gt;H22+12,H22+12,Assumptions!$D$27)</f>
        <v>36</v>
      </c>
      <c r="J22" s="68" t="str">
        <f t="shared" si="1"/>
        <v>Feb</v>
      </c>
      <c r="K22" s="41">
        <f>IF(Assumptions!$D$27&gt;11,11,Assumptions!$D$27)</f>
        <v>11</v>
      </c>
      <c r="L22" s="69">
        <f>IF(Assumptions!$D$27&gt;K22+12,K22+12,Assumptions!$D$27)</f>
        <v>23</v>
      </c>
      <c r="M22" s="69">
        <f>IF(Assumptions!$D$27&gt;L22+12,L22+12,Assumptions!$D$27)</f>
        <v>35</v>
      </c>
      <c r="N22" s="69">
        <f>IF(Assumptions!$D$27&gt;M22+12,M22+12,Assumptions!$D$27)</f>
        <v>36</v>
      </c>
      <c r="O22" s="69">
        <f>IF(Assumptions!$D$27&gt;N22+12,N22+12,Assumptions!$D$27)</f>
        <v>36</v>
      </c>
      <c r="P22" s="69">
        <f>IF(Assumptions!$D$27&gt;O22+12,O22+12,Assumptions!$D$27)</f>
        <v>36</v>
      </c>
      <c r="Q22" s="69">
        <f>IF(Assumptions!$D$27&gt;P22+12,P22+12,Assumptions!$D$27)</f>
        <v>36</v>
      </c>
      <c r="R22" s="69">
        <f>IF(Assumptions!$D$27&gt;Q22+12,Q22+12,Assumptions!$D$27)</f>
        <v>36</v>
      </c>
      <c r="S22" s="50" t="str">
        <f t="shared" si="2"/>
        <v>Feb</v>
      </c>
      <c r="T22" s="69">
        <f>IF(Assumptions!$D$27&gt;11,11,Assumptions!$D$27)</f>
        <v>11</v>
      </c>
      <c r="U22" s="69">
        <f>IF(Assumptions!$D$27&gt;T22+12,T22+12,Assumptions!$D$27)</f>
        <v>23</v>
      </c>
      <c r="V22" s="69">
        <f>IF(Assumptions!$D$27&gt;U22+12,U22+12,Assumptions!$D$27)</f>
        <v>35</v>
      </c>
      <c r="W22" s="69">
        <f>IF(Assumptions!$D$27&gt;V22+12,V22+12,Assumptions!$D$27)</f>
        <v>36</v>
      </c>
      <c r="X22" s="69">
        <f>IF(Assumptions!$D$27&gt;W22+12,W22+12,Assumptions!$D$27)</f>
        <v>36</v>
      </c>
      <c r="Y22" s="69">
        <f>IF(Assumptions!$D$27&gt;X22+12,X22+12,Assumptions!$D$27)</f>
        <v>36</v>
      </c>
      <c r="Z22" s="69">
        <f>IF(Assumptions!$D$27&gt;Y22+12,Y22+12,Assumptions!$D$27)</f>
        <v>36</v>
      </c>
      <c r="AA22" s="69">
        <f>IF(Assumptions!$D$27&gt;Z22+12,Z22+12,Assumptions!$D$27)</f>
        <v>36</v>
      </c>
      <c r="AB22" s="50" t="str">
        <f t="shared" si="3"/>
        <v>Feb</v>
      </c>
      <c r="AC22" s="69">
        <f>IF(Assumptions!$D$27&gt;11,11,Assumptions!$D$27)</f>
        <v>11</v>
      </c>
      <c r="AD22" s="69">
        <f>IF(Assumptions!$D$27&gt;AC22+12,AC22+12,Assumptions!$D$27)</f>
        <v>23</v>
      </c>
      <c r="AE22" s="69">
        <f>IF(Assumptions!$D$27&gt;AD22+12,AD22+12,Assumptions!$D$27)</f>
        <v>35</v>
      </c>
      <c r="AF22" s="69">
        <f>IF(Assumptions!$D$27&gt;AE22+12,AE22+12,Assumptions!$D$27)</f>
        <v>36</v>
      </c>
      <c r="AG22" s="69">
        <f>IF(Assumptions!$D$27&gt;AF22+12,AF22+12,Assumptions!$D$27)</f>
        <v>36</v>
      </c>
      <c r="AH22" s="69">
        <f>IF(Assumptions!$D$27&gt;AG22+12,AG22+12,Assumptions!$D$27)</f>
        <v>36</v>
      </c>
      <c r="AI22" s="69">
        <f>IF(Assumptions!$D$27&gt;AH22+12,AH22+12,Assumptions!$D$27)</f>
        <v>36</v>
      </c>
      <c r="AJ22" s="69">
        <f>IF(Assumptions!$D$27&gt;AI22+12,AI22+12,Assumptions!$D$27)</f>
        <v>36</v>
      </c>
      <c r="AK22" s="50" t="str">
        <f t="shared" si="4"/>
        <v>Feb</v>
      </c>
      <c r="AL22" s="69">
        <f>IF(Assumptions!$D$27&gt;11,11,Assumptions!$D$27)</f>
        <v>11</v>
      </c>
      <c r="AM22" s="69">
        <f>IF(Assumptions!$D$27&gt;AL22+12,AL22+12,Assumptions!$D$27)</f>
        <v>23</v>
      </c>
      <c r="AN22" s="69">
        <f>IF(Assumptions!$D$27&gt;AM22+12,AM22+12,Assumptions!$D$27)</f>
        <v>35</v>
      </c>
      <c r="AO22" s="69">
        <f>IF(Assumptions!$D$27&gt;AN22+12,AN22+12,Assumptions!$D$27)</f>
        <v>36</v>
      </c>
      <c r="AP22" s="69">
        <f>IF(Assumptions!$D$27&gt;AO22+12,AO22+12,Assumptions!$D$27)</f>
        <v>36</v>
      </c>
      <c r="AQ22" s="69">
        <f>IF(Assumptions!$D$27&gt;AP22+12,AP22+12,Assumptions!$D$27)</f>
        <v>36</v>
      </c>
      <c r="AR22" s="69">
        <f>IF(Assumptions!$D$27&gt;AQ22+12,AQ22+12,Assumptions!$D$27)</f>
        <v>36</v>
      </c>
      <c r="AS22" s="69">
        <f>IF(Assumptions!$D$27&gt;AR22+12,AR22+12,Assumptions!$D$27)</f>
        <v>36</v>
      </c>
      <c r="AT22" s="50" t="str">
        <f t="shared" si="5"/>
        <v>Feb</v>
      </c>
      <c r="AU22" s="69">
        <f>IF(Assumptions!$D$27&gt;11,11,Assumptions!$D$27)</f>
        <v>11</v>
      </c>
      <c r="AV22" s="69">
        <f>IF(Assumptions!$D$27&gt;AU22+12,AU22+12,Assumptions!$D$27)</f>
        <v>23</v>
      </c>
      <c r="AW22" s="69">
        <f>IF(Assumptions!$D$27&gt;AV22+12,AV22+12,Assumptions!$D$27)</f>
        <v>35</v>
      </c>
      <c r="AX22" s="69">
        <f>IF(Assumptions!$D$27&gt;AW22+12,AW22+12,Assumptions!$D$27)</f>
        <v>36</v>
      </c>
      <c r="AY22" s="69">
        <f>IF(Assumptions!$D$27&gt;AX22+12,AX22+12,Assumptions!$D$27)</f>
        <v>36</v>
      </c>
      <c r="AZ22" s="69">
        <f>IF(Assumptions!$D$27&gt;AY22+12,AY22+12,Assumptions!$D$27)</f>
        <v>36</v>
      </c>
      <c r="BA22" s="69">
        <f>IF(Assumptions!$D$27&gt;AZ22+12,AZ22+12,Assumptions!$D$27)</f>
        <v>36</v>
      </c>
      <c r="BB22" s="69">
        <f>IF(Assumptions!$D$27&gt;BA22+12,BA22+12,Assumptions!$D$27)</f>
        <v>36</v>
      </c>
      <c r="BC22" s="50" t="str">
        <f t="shared" si="6"/>
        <v>Feb</v>
      </c>
      <c r="BD22" s="69">
        <f>IF(Assumptions!$D$27&gt;11,11,Assumptions!$D$27)</f>
        <v>11</v>
      </c>
      <c r="BE22" s="69">
        <f>IF(Assumptions!$D$27&gt;BD22+12,BD22+12,Assumptions!$D$27)</f>
        <v>23</v>
      </c>
      <c r="BF22" s="69">
        <f>IF(Assumptions!$D$27&gt;BE22+12,BE22+12,Assumptions!$D$27)</f>
        <v>35</v>
      </c>
      <c r="BG22" s="69">
        <f>IF(Assumptions!$D$27&gt;BF22+12,BF22+12,Assumptions!$D$27)</f>
        <v>36</v>
      </c>
      <c r="BH22" s="69">
        <f>IF(Assumptions!$D$27&gt;BG22+12,BG22+12,Assumptions!$D$27)</f>
        <v>36</v>
      </c>
      <c r="BI22" s="69">
        <f>IF(Assumptions!$D$27&gt;BH22+12,BH22+12,Assumptions!$D$27)</f>
        <v>36</v>
      </c>
      <c r="BJ22" s="69">
        <f>IF(Assumptions!$D$27&gt;BI22+12,BI22+12,Assumptions!$D$27)</f>
        <v>36</v>
      </c>
      <c r="BK22" s="69">
        <f>IF(Assumptions!$D$27&gt;BJ22+12,BJ22+12,Assumptions!$D$27)</f>
        <v>36</v>
      </c>
      <c r="BL22" s="50" t="str">
        <f t="shared" si="7"/>
        <v>Feb</v>
      </c>
      <c r="BM22" s="69">
        <f>IF(Assumptions!$D$27&gt;11,11,Assumptions!$D$27)</f>
        <v>11</v>
      </c>
      <c r="BN22" s="69">
        <f>IF(Assumptions!$D$27&gt;BM22+12,BM22+12,Assumptions!$D$27)</f>
        <v>23</v>
      </c>
      <c r="BO22" s="69">
        <f>IF(Assumptions!$D$27&gt;BN22+12,BN22+12,Assumptions!$D$27)</f>
        <v>35</v>
      </c>
      <c r="BP22" s="69">
        <f>IF(Assumptions!$D$27&gt;BO22+12,BO22+12,Assumptions!$D$27)</f>
        <v>36</v>
      </c>
      <c r="BQ22" s="69">
        <f>IF(Assumptions!$D$27&gt;BP22+12,BP22+12,Assumptions!$D$27)</f>
        <v>36</v>
      </c>
      <c r="BR22" s="69">
        <f>IF(Assumptions!$D$27&gt;BQ22+12,BQ22+12,Assumptions!$D$27)</f>
        <v>36</v>
      </c>
      <c r="BS22" s="69">
        <f>IF(Assumptions!$D$27&gt;BR22+12,BR22+12,Assumptions!$D$27)</f>
        <v>36</v>
      </c>
      <c r="BT22" s="69">
        <f>IF(Assumptions!$D$27&gt;BS22+12,BS22+12,Assumptions!$D$27)</f>
        <v>36</v>
      </c>
      <c r="BU22" s="50" t="str">
        <f t="shared" si="8"/>
        <v>Feb</v>
      </c>
      <c r="BV22" s="69">
        <f>IF(Assumptions!$D$27&gt;11,11,Assumptions!$D$27)</f>
        <v>11</v>
      </c>
      <c r="BW22" s="69">
        <f>IF(Assumptions!$D$27&gt;BV22+12,BV22+12,Assumptions!$D$27)</f>
        <v>23</v>
      </c>
      <c r="BX22" s="69">
        <f>IF(Assumptions!$D$27&gt;BW22+12,BW22+12,Assumptions!$D$27)</f>
        <v>35</v>
      </c>
      <c r="BY22" s="69">
        <f>IF(Assumptions!$D$27&gt;BX22+12,BX22+12,Assumptions!$D$27)</f>
        <v>36</v>
      </c>
      <c r="BZ22" s="69">
        <f>IF(Assumptions!$D$27&gt;BY22+12,BY22+12,Assumptions!$D$27)</f>
        <v>36</v>
      </c>
      <c r="CA22" s="69">
        <f>IF(Assumptions!$D$27&gt;BZ22+12,BZ22+12,Assumptions!$D$27)</f>
        <v>36</v>
      </c>
      <c r="CB22" s="69">
        <f>IF(Assumptions!$D$27&gt;CA22+12,CA22+12,Assumptions!$D$27)</f>
        <v>36</v>
      </c>
      <c r="CC22" s="69">
        <f>IF(Assumptions!$D$27&gt;CB22+12,CB22+12,Assumptions!$D$27)</f>
        <v>36</v>
      </c>
      <c r="CD22" s="50" t="str">
        <f t="shared" si="9"/>
        <v>Feb</v>
      </c>
      <c r="CE22" s="69">
        <f>IF(Assumptions!$D$27&gt;11,11,Assumptions!$D$27)</f>
        <v>11</v>
      </c>
      <c r="CF22" s="69">
        <f>IF(Assumptions!$D$27&gt;CE22+12,CE22+12,Assumptions!$D$27)</f>
        <v>23</v>
      </c>
      <c r="CG22" s="69">
        <f>IF(Assumptions!$D$27&gt;CF22+12,CF22+12,Assumptions!$D$27)</f>
        <v>35</v>
      </c>
      <c r="CH22" s="69">
        <f>IF(Assumptions!$D$27&gt;CG22+12,CG22+12,Assumptions!$D$27)</f>
        <v>36</v>
      </c>
      <c r="CI22" s="69">
        <f>IF(Assumptions!$D$27&gt;CH22+12,CH22+12,Assumptions!$D$27)</f>
        <v>36</v>
      </c>
      <c r="CJ22" s="69">
        <f>IF(Assumptions!$D$27&gt;CI22+12,CI22+12,Assumptions!$D$27)</f>
        <v>36</v>
      </c>
      <c r="CK22" s="69">
        <f>IF(Assumptions!$D$27&gt;CJ22+12,CJ22+12,Assumptions!$D$27)</f>
        <v>36</v>
      </c>
      <c r="CL22" s="69">
        <f>IF(Assumptions!$D$27&gt;CK22+12,CK22+12,Assumptions!$D$27)</f>
        <v>36</v>
      </c>
    </row>
    <row r="23" spans="1:90" ht="13.7" customHeight="1">
      <c r="A23" s="50" t="str">
        <f t="shared" si="0"/>
        <v>Mar</v>
      </c>
      <c r="B23" s="41">
        <f>IF(Assumptions!$D$27&gt;10,10,Assumptions!$D$27)</f>
        <v>10</v>
      </c>
      <c r="C23" s="41">
        <f>IF(Assumptions!$D$27&gt;B23+12,B23+12,Assumptions!$D$27)</f>
        <v>22</v>
      </c>
      <c r="D23" s="41">
        <f>IF(Assumptions!$D$27&gt;C23+12,C23+12,Assumptions!$D$27)</f>
        <v>34</v>
      </c>
      <c r="E23" s="41">
        <f>IF(Assumptions!$D$27&gt;D23+12,D23+12,Assumptions!$D$27)</f>
        <v>36</v>
      </c>
      <c r="F23" s="41">
        <f>IF(Assumptions!$D$27&gt;E23+12,E23+12,Assumptions!$D$27)</f>
        <v>36</v>
      </c>
      <c r="G23" s="41">
        <f>IF(Assumptions!$D$27&gt;F23+12,F23+12,Assumptions!$D$27)</f>
        <v>36</v>
      </c>
      <c r="H23" s="41">
        <f>IF(Assumptions!$D$27&gt;G23+12,G23+12,Assumptions!$D$27)</f>
        <v>36</v>
      </c>
      <c r="I23" s="41">
        <f>IF(Assumptions!$D$27&gt;H23+12,H23+12,Assumptions!$D$27)</f>
        <v>36</v>
      </c>
      <c r="J23" s="68" t="str">
        <f t="shared" si="1"/>
        <v>Mar</v>
      </c>
      <c r="K23" s="41">
        <f>IF(Assumptions!$D$27&gt;10,10,Assumptions!$D$27)</f>
        <v>10</v>
      </c>
      <c r="L23" s="69">
        <f>IF(Assumptions!$D$27&gt;K23+12,K23+12,Assumptions!$D$27)</f>
        <v>22</v>
      </c>
      <c r="M23" s="69">
        <f>IF(Assumptions!$D$27&gt;L23+12,L23+12,Assumptions!$D$27)</f>
        <v>34</v>
      </c>
      <c r="N23" s="69">
        <f>IF(Assumptions!$D$27&gt;M23+12,M23+12,Assumptions!$D$27)</f>
        <v>36</v>
      </c>
      <c r="O23" s="69">
        <f>IF(Assumptions!$D$27&gt;N23+12,N23+12,Assumptions!$D$27)</f>
        <v>36</v>
      </c>
      <c r="P23" s="69">
        <f>IF(Assumptions!$D$27&gt;O23+12,O23+12,Assumptions!$D$27)</f>
        <v>36</v>
      </c>
      <c r="Q23" s="69">
        <f>IF(Assumptions!$D$27&gt;P23+12,P23+12,Assumptions!$D$27)</f>
        <v>36</v>
      </c>
      <c r="R23" s="69">
        <f>IF(Assumptions!$D$27&gt;Q23+12,Q23+12,Assumptions!$D$27)</f>
        <v>36</v>
      </c>
      <c r="S23" s="50" t="str">
        <f t="shared" si="2"/>
        <v>Mar</v>
      </c>
      <c r="T23" s="69">
        <f>IF(Assumptions!$D$27&gt;10,10,Assumptions!$D$27)</f>
        <v>10</v>
      </c>
      <c r="U23" s="69">
        <f>IF(Assumptions!$D$27&gt;T23+12,T23+12,Assumptions!$D$27)</f>
        <v>22</v>
      </c>
      <c r="V23" s="69">
        <f>IF(Assumptions!$D$27&gt;U23+12,U23+12,Assumptions!$D$27)</f>
        <v>34</v>
      </c>
      <c r="W23" s="69">
        <f>IF(Assumptions!$D$27&gt;V23+12,V23+12,Assumptions!$D$27)</f>
        <v>36</v>
      </c>
      <c r="X23" s="69">
        <f>IF(Assumptions!$D$27&gt;W23+12,W23+12,Assumptions!$D$27)</f>
        <v>36</v>
      </c>
      <c r="Y23" s="69">
        <f>IF(Assumptions!$D$27&gt;X23+12,X23+12,Assumptions!$D$27)</f>
        <v>36</v>
      </c>
      <c r="Z23" s="69">
        <f>IF(Assumptions!$D$27&gt;Y23+12,Y23+12,Assumptions!$D$27)</f>
        <v>36</v>
      </c>
      <c r="AA23" s="69">
        <f>IF(Assumptions!$D$27&gt;Z23+12,Z23+12,Assumptions!$D$27)</f>
        <v>36</v>
      </c>
      <c r="AB23" s="50" t="str">
        <f t="shared" si="3"/>
        <v>Mar</v>
      </c>
      <c r="AC23" s="69">
        <f>IF(Assumptions!$D$27&gt;10,10,Assumptions!$D$27)</f>
        <v>10</v>
      </c>
      <c r="AD23" s="69">
        <f>IF(Assumptions!$D$27&gt;AC23+12,AC23+12,Assumptions!$D$27)</f>
        <v>22</v>
      </c>
      <c r="AE23" s="69">
        <f>IF(Assumptions!$D$27&gt;AD23+12,AD23+12,Assumptions!$D$27)</f>
        <v>34</v>
      </c>
      <c r="AF23" s="69">
        <f>IF(Assumptions!$D$27&gt;AE23+12,AE23+12,Assumptions!$D$27)</f>
        <v>36</v>
      </c>
      <c r="AG23" s="69">
        <f>IF(Assumptions!$D$27&gt;AF23+12,AF23+12,Assumptions!$D$27)</f>
        <v>36</v>
      </c>
      <c r="AH23" s="69">
        <f>IF(Assumptions!$D$27&gt;AG23+12,AG23+12,Assumptions!$D$27)</f>
        <v>36</v>
      </c>
      <c r="AI23" s="69">
        <f>IF(Assumptions!$D$27&gt;AH23+12,AH23+12,Assumptions!$D$27)</f>
        <v>36</v>
      </c>
      <c r="AJ23" s="69">
        <f>IF(Assumptions!$D$27&gt;AI23+12,AI23+12,Assumptions!$D$27)</f>
        <v>36</v>
      </c>
      <c r="AK23" s="50" t="str">
        <f t="shared" si="4"/>
        <v>Mar</v>
      </c>
      <c r="AL23" s="69">
        <f>IF(Assumptions!$D$27&gt;10,10,Assumptions!$D$27)</f>
        <v>10</v>
      </c>
      <c r="AM23" s="69">
        <f>IF(Assumptions!$D$27&gt;AL23+12,AL23+12,Assumptions!$D$27)</f>
        <v>22</v>
      </c>
      <c r="AN23" s="69">
        <f>IF(Assumptions!$D$27&gt;AM23+12,AM23+12,Assumptions!$D$27)</f>
        <v>34</v>
      </c>
      <c r="AO23" s="69">
        <f>IF(Assumptions!$D$27&gt;AN23+12,AN23+12,Assumptions!$D$27)</f>
        <v>36</v>
      </c>
      <c r="AP23" s="69">
        <f>IF(Assumptions!$D$27&gt;AO23+12,AO23+12,Assumptions!$D$27)</f>
        <v>36</v>
      </c>
      <c r="AQ23" s="69">
        <f>IF(Assumptions!$D$27&gt;AP23+12,AP23+12,Assumptions!$D$27)</f>
        <v>36</v>
      </c>
      <c r="AR23" s="69">
        <f>IF(Assumptions!$D$27&gt;AQ23+12,AQ23+12,Assumptions!$D$27)</f>
        <v>36</v>
      </c>
      <c r="AS23" s="69">
        <f>IF(Assumptions!$D$27&gt;AR23+12,AR23+12,Assumptions!$D$27)</f>
        <v>36</v>
      </c>
      <c r="AT23" s="50" t="str">
        <f t="shared" si="5"/>
        <v>Mar</v>
      </c>
      <c r="AU23" s="69">
        <f>IF(Assumptions!$D$27&gt;10,10,Assumptions!$D$27)</f>
        <v>10</v>
      </c>
      <c r="AV23" s="69">
        <f>IF(Assumptions!$D$27&gt;AU23+12,AU23+12,Assumptions!$D$27)</f>
        <v>22</v>
      </c>
      <c r="AW23" s="69">
        <f>IF(Assumptions!$D$27&gt;AV23+12,AV23+12,Assumptions!$D$27)</f>
        <v>34</v>
      </c>
      <c r="AX23" s="69">
        <f>IF(Assumptions!$D$27&gt;AW23+12,AW23+12,Assumptions!$D$27)</f>
        <v>36</v>
      </c>
      <c r="AY23" s="69">
        <f>IF(Assumptions!$D$27&gt;AX23+12,AX23+12,Assumptions!$D$27)</f>
        <v>36</v>
      </c>
      <c r="AZ23" s="69">
        <f>IF(Assumptions!$D$27&gt;AY23+12,AY23+12,Assumptions!$D$27)</f>
        <v>36</v>
      </c>
      <c r="BA23" s="69">
        <f>IF(Assumptions!$D$27&gt;AZ23+12,AZ23+12,Assumptions!$D$27)</f>
        <v>36</v>
      </c>
      <c r="BB23" s="69">
        <f>IF(Assumptions!$D$27&gt;BA23+12,BA23+12,Assumptions!$D$27)</f>
        <v>36</v>
      </c>
      <c r="BC23" s="50" t="str">
        <f t="shared" si="6"/>
        <v>Mar</v>
      </c>
      <c r="BD23" s="69">
        <f>IF(Assumptions!$D$27&gt;10,10,Assumptions!$D$27)</f>
        <v>10</v>
      </c>
      <c r="BE23" s="69">
        <f>IF(Assumptions!$D$27&gt;BD23+12,BD23+12,Assumptions!$D$27)</f>
        <v>22</v>
      </c>
      <c r="BF23" s="69">
        <f>IF(Assumptions!$D$27&gt;BE23+12,BE23+12,Assumptions!$D$27)</f>
        <v>34</v>
      </c>
      <c r="BG23" s="69">
        <f>IF(Assumptions!$D$27&gt;BF23+12,BF23+12,Assumptions!$D$27)</f>
        <v>36</v>
      </c>
      <c r="BH23" s="69">
        <f>IF(Assumptions!$D$27&gt;BG23+12,BG23+12,Assumptions!$D$27)</f>
        <v>36</v>
      </c>
      <c r="BI23" s="69">
        <f>IF(Assumptions!$D$27&gt;BH23+12,BH23+12,Assumptions!$D$27)</f>
        <v>36</v>
      </c>
      <c r="BJ23" s="69">
        <f>IF(Assumptions!$D$27&gt;BI23+12,BI23+12,Assumptions!$D$27)</f>
        <v>36</v>
      </c>
      <c r="BK23" s="69">
        <f>IF(Assumptions!$D$27&gt;BJ23+12,BJ23+12,Assumptions!$D$27)</f>
        <v>36</v>
      </c>
      <c r="BL23" s="50" t="str">
        <f t="shared" si="7"/>
        <v>Mar</v>
      </c>
      <c r="BM23" s="69">
        <f>IF(Assumptions!$D$27&gt;10,10,Assumptions!$D$27)</f>
        <v>10</v>
      </c>
      <c r="BN23" s="69">
        <f>IF(Assumptions!$D$27&gt;BM23+12,BM23+12,Assumptions!$D$27)</f>
        <v>22</v>
      </c>
      <c r="BO23" s="69">
        <f>IF(Assumptions!$D$27&gt;BN23+12,BN23+12,Assumptions!$D$27)</f>
        <v>34</v>
      </c>
      <c r="BP23" s="69">
        <f>IF(Assumptions!$D$27&gt;BO23+12,BO23+12,Assumptions!$D$27)</f>
        <v>36</v>
      </c>
      <c r="BQ23" s="69">
        <f>IF(Assumptions!$D$27&gt;BP23+12,BP23+12,Assumptions!$D$27)</f>
        <v>36</v>
      </c>
      <c r="BR23" s="69">
        <f>IF(Assumptions!$D$27&gt;BQ23+12,BQ23+12,Assumptions!$D$27)</f>
        <v>36</v>
      </c>
      <c r="BS23" s="69">
        <f>IF(Assumptions!$D$27&gt;BR23+12,BR23+12,Assumptions!$D$27)</f>
        <v>36</v>
      </c>
      <c r="BT23" s="69">
        <f>IF(Assumptions!$D$27&gt;BS23+12,BS23+12,Assumptions!$D$27)</f>
        <v>36</v>
      </c>
      <c r="BU23" s="50" t="str">
        <f t="shared" si="8"/>
        <v>Mar</v>
      </c>
      <c r="BV23" s="69">
        <f>IF(Assumptions!$D$27&gt;10,10,Assumptions!$D$27)</f>
        <v>10</v>
      </c>
      <c r="BW23" s="69">
        <f>IF(Assumptions!$D$27&gt;BV23+12,BV23+12,Assumptions!$D$27)</f>
        <v>22</v>
      </c>
      <c r="BX23" s="69">
        <f>IF(Assumptions!$D$27&gt;BW23+12,BW23+12,Assumptions!$D$27)</f>
        <v>34</v>
      </c>
      <c r="BY23" s="69">
        <f>IF(Assumptions!$D$27&gt;BX23+12,BX23+12,Assumptions!$D$27)</f>
        <v>36</v>
      </c>
      <c r="BZ23" s="69">
        <f>IF(Assumptions!$D$27&gt;BY23+12,BY23+12,Assumptions!$D$27)</f>
        <v>36</v>
      </c>
      <c r="CA23" s="69">
        <f>IF(Assumptions!$D$27&gt;BZ23+12,BZ23+12,Assumptions!$D$27)</f>
        <v>36</v>
      </c>
      <c r="CB23" s="69">
        <f>IF(Assumptions!$D$27&gt;CA23+12,CA23+12,Assumptions!$D$27)</f>
        <v>36</v>
      </c>
      <c r="CC23" s="69">
        <f>IF(Assumptions!$D$27&gt;CB23+12,CB23+12,Assumptions!$D$27)</f>
        <v>36</v>
      </c>
      <c r="CD23" s="50" t="str">
        <f t="shared" si="9"/>
        <v>Mar</v>
      </c>
      <c r="CE23" s="69">
        <f>IF(Assumptions!$D$27&gt;10,10,Assumptions!$D$27)</f>
        <v>10</v>
      </c>
      <c r="CF23" s="69">
        <f>IF(Assumptions!$D$27&gt;CE23+12,CE23+12,Assumptions!$D$27)</f>
        <v>22</v>
      </c>
      <c r="CG23" s="69">
        <f>IF(Assumptions!$D$27&gt;CF23+12,CF23+12,Assumptions!$D$27)</f>
        <v>34</v>
      </c>
      <c r="CH23" s="69">
        <f>IF(Assumptions!$D$27&gt;CG23+12,CG23+12,Assumptions!$D$27)</f>
        <v>36</v>
      </c>
      <c r="CI23" s="69">
        <f>IF(Assumptions!$D$27&gt;CH23+12,CH23+12,Assumptions!$D$27)</f>
        <v>36</v>
      </c>
      <c r="CJ23" s="69">
        <f>IF(Assumptions!$D$27&gt;CI23+12,CI23+12,Assumptions!$D$27)</f>
        <v>36</v>
      </c>
      <c r="CK23" s="69">
        <f>IF(Assumptions!$D$27&gt;CJ23+12,CJ23+12,Assumptions!$D$27)</f>
        <v>36</v>
      </c>
      <c r="CL23" s="69">
        <f>IF(Assumptions!$D$27&gt;CK23+12,CK23+12,Assumptions!$D$27)</f>
        <v>36</v>
      </c>
    </row>
    <row r="24" spans="1:90" ht="13.7" customHeight="1">
      <c r="A24" s="50" t="str">
        <f t="shared" si="0"/>
        <v>Apr</v>
      </c>
      <c r="B24" s="41">
        <f>IF(Assumptions!$D$27&gt;9,9,Assumptions!$D$27)</f>
        <v>9</v>
      </c>
      <c r="C24" s="41">
        <f>IF(Assumptions!$D$27&gt;B24+12,B24+12,Assumptions!$D$27)</f>
        <v>21</v>
      </c>
      <c r="D24" s="41">
        <f>IF(Assumptions!$D$27&gt;C24+12,C24+12,Assumptions!$D$27)</f>
        <v>33</v>
      </c>
      <c r="E24" s="41">
        <f>IF(Assumptions!$D$27&gt;D24+12,D24+12,Assumptions!$D$27)</f>
        <v>36</v>
      </c>
      <c r="F24" s="41">
        <f>IF(Assumptions!$D$27&gt;E24+12,E24+12,Assumptions!$D$27)</f>
        <v>36</v>
      </c>
      <c r="G24" s="41">
        <f>IF(Assumptions!$D$27&gt;F24+12,F24+12,Assumptions!$D$27)</f>
        <v>36</v>
      </c>
      <c r="H24" s="41">
        <f>IF(Assumptions!$D$27&gt;G24+12,G24+12,Assumptions!$D$27)</f>
        <v>36</v>
      </c>
      <c r="I24" s="41">
        <f>IF(Assumptions!$D$27&gt;H24+12,H24+12,Assumptions!$D$27)</f>
        <v>36</v>
      </c>
      <c r="J24" s="68" t="str">
        <f t="shared" si="1"/>
        <v>Apr</v>
      </c>
      <c r="K24" s="41">
        <f>IF(Assumptions!$D$27&gt;9,9,Assumptions!$D$27)</f>
        <v>9</v>
      </c>
      <c r="L24" s="69">
        <f>IF(Assumptions!$D$27&gt;K24+12,K24+12,Assumptions!$D$27)</f>
        <v>21</v>
      </c>
      <c r="M24" s="69">
        <f>IF(Assumptions!$D$27&gt;L24+12,L24+12,Assumptions!$D$27)</f>
        <v>33</v>
      </c>
      <c r="N24" s="69">
        <f>IF(Assumptions!$D$27&gt;M24+12,M24+12,Assumptions!$D$27)</f>
        <v>36</v>
      </c>
      <c r="O24" s="69">
        <f>IF(Assumptions!$D$27&gt;N24+12,N24+12,Assumptions!$D$27)</f>
        <v>36</v>
      </c>
      <c r="P24" s="69">
        <f>IF(Assumptions!$D$27&gt;O24+12,O24+12,Assumptions!$D$27)</f>
        <v>36</v>
      </c>
      <c r="Q24" s="69">
        <f>IF(Assumptions!$D$27&gt;P24+12,P24+12,Assumptions!$D$27)</f>
        <v>36</v>
      </c>
      <c r="R24" s="69">
        <f>IF(Assumptions!$D$27&gt;Q24+12,Q24+12,Assumptions!$D$27)</f>
        <v>36</v>
      </c>
      <c r="S24" s="50" t="str">
        <f t="shared" si="2"/>
        <v>Apr</v>
      </c>
      <c r="T24" s="69">
        <f>IF(Assumptions!$D$27&gt;9,9,Assumptions!$D$27)</f>
        <v>9</v>
      </c>
      <c r="U24" s="69">
        <f>IF(Assumptions!$D$27&gt;T24+12,T24+12,Assumptions!$D$27)</f>
        <v>21</v>
      </c>
      <c r="V24" s="69">
        <f>IF(Assumptions!$D$27&gt;U24+12,U24+12,Assumptions!$D$27)</f>
        <v>33</v>
      </c>
      <c r="W24" s="69">
        <f>IF(Assumptions!$D$27&gt;V24+12,V24+12,Assumptions!$D$27)</f>
        <v>36</v>
      </c>
      <c r="X24" s="69">
        <f>IF(Assumptions!$D$27&gt;W24+12,W24+12,Assumptions!$D$27)</f>
        <v>36</v>
      </c>
      <c r="Y24" s="69">
        <f>IF(Assumptions!$D$27&gt;X24+12,X24+12,Assumptions!$D$27)</f>
        <v>36</v>
      </c>
      <c r="Z24" s="69">
        <f>IF(Assumptions!$D$27&gt;Y24+12,Y24+12,Assumptions!$D$27)</f>
        <v>36</v>
      </c>
      <c r="AA24" s="69">
        <f>IF(Assumptions!$D$27&gt;Z24+12,Z24+12,Assumptions!$D$27)</f>
        <v>36</v>
      </c>
      <c r="AB24" s="50" t="str">
        <f t="shared" si="3"/>
        <v>Apr</v>
      </c>
      <c r="AC24" s="69">
        <f>IF(Assumptions!$D$27&gt;9,9,Assumptions!$D$27)</f>
        <v>9</v>
      </c>
      <c r="AD24" s="69">
        <f>IF(Assumptions!$D$27&gt;AC24+12,AC24+12,Assumptions!$D$27)</f>
        <v>21</v>
      </c>
      <c r="AE24" s="69">
        <f>IF(Assumptions!$D$27&gt;AD24+12,AD24+12,Assumptions!$D$27)</f>
        <v>33</v>
      </c>
      <c r="AF24" s="69">
        <f>IF(Assumptions!$D$27&gt;AE24+12,AE24+12,Assumptions!$D$27)</f>
        <v>36</v>
      </c>
      <c r="AG24" s="69">
        <f>IF(Assumptions!$D$27&gt;AF24+12,AF24+12,Assumptions!$D$27)</f>
        <v>36</v>
      </c>
      <c r="AH24" s="69">
        <f>IF(Assumptions!$D$27&gt;AG24+12,AG24+12,Assumptions!$D$27)</f>
        <v>36</v>
      </c>
      <c r="AI24" s="69">
        <f>IF(Assumptions!$D$27&gt;AH24+12,AH24+12,Assumptions!$D$27)</f>
        <v>36</v>
      </c>
      <c r="AJ24" s="69">
        <f>IF(Assumptions!$D$27&gt;AI24+12,AI24+12,Assumptions!$D$27)</f>
        <v>36</v>
      </c>
      <c r="AK24" s="50" t="str">
        <f t="shared" si="4"/>
        <v>Apr</v>
      </c>
      <c r="AL24" s="69">
        <f>IF(Assumptions!$D$27&gt;9,9,Assumptions!$D$27)</f>
        <v>9</v>
      </c>
      <c r="AM24" s="69">
        <f>IF(Assumptions!$D$27&gt;AL24+12,AL24+12,Assumptions!$D$27)</f>
        <v>21</v>
      </c>
      <c r="AN24" s="69">
        <f>IF(Assumptions!$D$27&gt;AM24+12,AM24+12,Assumptions!$D$27)</f>
        <v>33</v>
      </c>
      <c r="AO24" s="69">
        <f>IF(Assumptions!$D$27&gt;AN24+12,AN24+12,Assumptions!$D$27)</f>
        <v>36</v>
      </c>
      <c r="AP24" s="69">
        <f>IF(Assumptions!$D$27&gt;AO24+12,AO24+12,Assumptions!$D$27)</f>
        <v>36</v>
      </c>
      <c r="AQ24" s="69">
        <f>IF(Assumptions!$D$27&gt;AP24+12,AP24+12,Assumptions!$D$27)</f>
        <v>36</v>
      </c>
      <c r="AR24" s="69">
        <f>IF(Assumptions!$D$27&gt;AQ24+12,AQ24+12,Assumptions!$D$27)</f>
        <v>36</v>
      </c>
      <c r="AS24" s="69">
        <f>IF(Assumptions!$D$27&gt;AR24+12,AR24+12,Assumptions!$D$27)</f>
        <v>36</v>
      </c>
      <c r="AT24" s="50" t="str">
        <f t="shared" si="5"/>
        <v>Apr</v>
      </c>
      <c r="AU24" s="69">
        <f>IF(Assumptions!$D$27&gt;9,9,Assumptions!$D$27)</f>
        <v>9</v>
      </c>
      <c r="AV24" s="69">
        <f>IF(Assumptions!$D$27&gt;AU24+12,AU24+12,Assumptions!$D$27)</f>
        <v>21</v>
      </c>
      <c r="AW24" s="69">
        <f>IF(Assumptions!$D$27&gt;AV24+12,AV24+12,Assumptions!$D$27)</f>
        <v>33</v>
      </c>
      <c r="AX24" s="69">
        <f>IF(Assumptions!$D$27&gt;AW24+12,AW24+12,Assumptions!$D$27)</f>
        <v>36</v>
      </c>
      <c r="AY24" s="69">
        <f>IF(Assumptions!$D$27&gt;AX24+12,AX24+12,Assumptions!$D$27)</f>
        <v>36</v>
      </c>
      <c r="AZ24" s="69">
        <f>IF(Assumptions!$D$27&gt;AY24+12,AY24+12,Assumptions!$D$27)</f>
        <v>36</v>
      </c>
      <c r="BA24" s="69">
        <f>IF(Assumptions!$D$27&gt;AZ24+12,AZ24+12,Assumptions!$D$27)</f>
        <v>36</v>
      </c>
      <c r="BB24" s="69">
        <f>IF(Assumptions!$D$27&gt;BA24+12,BA24+12,Assumptions!$D$27)</f>
        <v>36</v>
      </c>
      <c r="BC24" s="50" t="str">
        <f t="shared" si="6"/>
        <v>Apr</v>
      </c>
      <c r="BD24" s="69">
        <f>IF(Assumptions!$D$27&gt;9,9,Assumptions!$D$27)</f>
        <v>9</v>
      </c>
      <c r="BE24" s="69">
        <f>IF(Assumptions!$D$27&gt;BD24+12,BD24+12,Assumptions!$D$27)</f>
        <v>21</v>
      </c>
      <c r="BF24" s="69">
        <f>IF(Assumptions!$D$27&gt;BE24+12,BE24+12,Assumptions!$D$27)</f>
        <v>33</v>
      </c>
      <c r="BG24" s="69">
        <f>IF(Assumptions!$D$27&gt;BF24+12,BF24+12,Assumptions!$D$27)</f>
        <v>36</v>
      </c>
      <c r="BH24" s="69">
        <f>IF(Assumptions!$D$27&gt;BG24+12,BG24+12,Assumptions!$D$27)</f>
        <v>36</v>
      </c>
      <c r="BI24" s="69">
        <f>IF(Assumptions!$D$27&gt;BH24+12,BH24+12,Assumptions!$D$27)</f>
        <v>36</v>
      </c>
      <c r="BJ24" s="69">
        <f>IF(Assumptions!$D$27&gt;BI24+12,BI24+12,Assumptions!$D$27)</f>
        <v>36</v>
      </c>
      <c r="BK24" s="69">
        <f>IF(Assumptions!$D$27&gt;BJ24+12,BJ24+12,Assumptions!$D$27)</f>
        <v>36</v>
      </c>
      <c r="BL24" s="50" t="str">
        <f t="shared" si="7"/>
        <v>Apr</v>
      </c>
      <c r="BM24" s="69">
        <f>IF(Assumptions!$D$27&gt;9,9,Assumptions!$D$27)</f>
        <v>9</v>
      </c>
      <c r="BN24" s="69">
        <f>IF(Assumptions!$D$27&gt;BM24+12,BM24+12,Assumptions!$D$27)</f>
        <v>21</v>
      </c>
      <c r="BO24" s="69">
        <f>IF(Assumptions!$D$27&gt;BN24+12,BN24+12,Assumptions!$D$27)</f>
        <v>33</v>
      </c>
      <c r="BP24" s="69">
        <f>IF(Assumptions!$D$27&gt;BO24+12,BO24+12,Assumptions!$D$27)</f>
        <v>36</v>
      </c>
      <c r="BQ24" s="69">
        <f>IF(Assumptions!$D$27&gt;BP24+12,BP24+12,Assumptions!$D$27)</f>
        <v>36</v>
      </c>
      <c r="BR24" s="69">
        <f>IF(Assumptions!$D$27&gt;BQ24+12,BQ24+12,Assumptions!$D$27)</f>
        <v>36</v>
      </c>
      <c r="BS24" s="69">
        <f>IF(Assumptions!$D$27&gt;BR24+12,BR24+12,Assumptions!$D$27)</f>
        <v>36</v>
      </c>
      <c r="BT24" s="69">
        <f>IF(Assumptions!$D$27&gt;BS24+12,BS24+12,Assumptions!$D$27)</f>
        <v>36</v>
      </c>
      <c r="BU24" s="50" t="str">
        <f t="shared" si="8"/>
        <v>Apr</v>
      </c>
      <c r="BV24" s="69">
        <f>IF(Assumptions!$D$27&gt;9,9,Assumptions!$D$27)</f>
        <v>9</v>
      </c>
      <c r="BW24" s="69">
        <f>IF(Assumptions!$D$27&gt;BV24+12,BV24+12,Assumptions!$D$27)</f>
        <v>21</v>
      </c>
      <c r="BX24" s="69">
        <f>IF(Assumptions!$D$27&gt;BW24+12,BW24+12,Assumptions!$D$27)</f>
        <v>33</v>
      </c>
      <c r="BY24" s="69">
        <f>IF(Assumptions!$D$27&gt;BX24+12,BX24+12,Assumptions!$D$27)</f>
        <v>36</v>
      </c>
      <c r="BZ24" s="69">
        <f>IF(Assumptions!$D$27&gt;BY24+12,BY24+12,Assumptions!$D$27)</f>
        <v>36</v>
      </c>
      <c r="CA24" s="69">
        <f>IF(Assumptions!$D$27&gt;BZ24+12,BZ24+12,Assumptions!$D$27)</f>
        <v>36</v>
      </c>
      <c r="CB24" s="69">
        <f>IF(Assumptions!$D$27&gt;CA24+12,CA24+12,Assumptions!$D$27)</f>
        <v>36</v>
      </c>
      <c r="CC24" s="69">
        <f>IF(Assumptions!$D$27&gt;CB24+12,CB24+12,Assumptions!$D$27)</f>
        <v>36</v>
      </c>
      <c r="CD24" s="50" t="str">
        <f t="shared" si="9"/>
        <v>Apr</v>
      </c>
      <c r="CE24" s="69">
        <f>IF(Assumptions!$D$27&gt;9,9,Assumptions!$D$27)</f>
        <v>9</v>
      </c>
      <c r="CF24" s="69">
        <f>IF(Assumptions!$D$27&gt;CE24+12,CE24+12,Assumptions!$D$27)</f>
        <v>21</v>
      </c>
      <c r="CG24" s="69">
        <f>IF(Assumptions!$D$27&gt;CF24+12,CF24+12,Assumptions!$D$27)</f>
        <v>33</v>
      </c>
      <c r="CH24" s="69">
        <f>IF(Assumptions!$D$27&gt;CG24+12,CG24+12,Assumptions!$D$27)</f>
        <v>36</v>
      </c>
      <c r="CI24" s="69">
        <f>IF(Assumptions!$D$27&gt;CH24+12,CH24+12,Assumptions!$D$27)</f>
        <v>36</v>
      </c>
      <c r="CJ24" s="69">
        <f>IF(Assumptions!$D$27&gt;CI24+12,CI24+12,Assumptions!$D$27)</f>
        <v>36</v>
      </c>
      <c r="CK24" s="69">
        <f>IF(Assumptions!$D$27&gt;CJ24+12,CJ24+12,Assumptions!$D$27)</f>
        <v>36</v>
      </c>
      <c r="CL24" s="69">
        <f>IF(Assumptions!$D$27&gt;CK24+12,CK24+12,Assumptions!$D$27)</f>
        <v>36</v>
      </c>
    </row>
    <row r="25" spans="1:90" ht="13.7" customHeight="1">
      <c r="A25" s="50" t="str">
        <f t="shared" si="0"/>
        <v>May</v>
      </c>
      <c r="B25" s="41">
        <f>IF(Assumptions!$D$27&gt;8,8,Assumptions!$D$27)</f>
        <v>8</v>
      </c>
      <c r="C25" s="41">
        <f>IF(Assumptions!$D$27&gt;B25+12,B25+12,Assumptions!$D$27)</f>
        <v>20</v>
      </c>
      <c r="D25" s="41">
        <f>IF(Assumptions!$D$27&gt;C25+12,C25+12,Assumptions!$D$27)</f>
        <v>32</v>
      </c>
      <c r="E25" s="41">
        <f>IF(Assumptions!$D$27&gt;D25+12,D25+12,Assumptions!$D$27)</f>
        <v>36</v>
      </c>
      <c r="F25" s="41">
        <f>IF(Assumptions!$D$27&gt;E25+12,E25+12,Assumptions!$D$27)</f>
        <v>36</v>
      </c>
      <c r="G25" s="41">
        <f>IF(Assumptions!$D$27&gt;F25+12,F25+12,Assumptions!$D$27)</f>
        <v>36</v>
      </c>
      <c r="H25" s="41">
        <f>IF(Assumptions!$D$27&gt;G25+12,G25+12,Assumptions!$D$27)</f>
        <v>36</v>
      </c>
      <c r="I25" s="41">
        <f>IF(Assumptions!$D$27&gt;H25+12,H25+12,Assumptions!$D$27)</f>
        <v>36</v>
      </c>
      <c r="J25" s="68" t="str">
        <f t="shared" si="1"/>
        <v>May</v>
      </c>
      <c r="K25" s="41">
        <f>IF(Assumptions!$D$27&gt;8,8,Assumptions!$D$27)</f>
        <v>8</v>
      </c>
      <c r="L25" s="69">
        <f>IF(Assumptions!$D$27&gt;K25+12,K25+12,Assumptions!$D$27)</f>
        <v>20</v>
      </c>
      <c r="M25" s="69">
        <f>IF(Assumptions!$D$27&gt;L25+12,L25+12,Assumptions!$D$27)</f>
        <v>32</v>
      </c>
      <c r="N25" s="69">
        <f>IF(Assumptions!$D$27&gt;M25+12,M25+12,Assumptions!$D$27)</f>
        <v>36</v>
      </c>
      <c r="O25" s="69">
        <f>IF(Assumptions!$D$27&gt;N25+12,N25+12,Assumptions!$D$27)</f>
        <v>36</v>
      </c>
      <c r="P25" s="69">
        <f>IF(Assumptions!$D$27&gt;O25+12,O25+12,Assumptions!$D$27)</f>
        <v>36</v>
      </c>
      <c r="Q25" s="69">
        <f>IF(Assumptions!$D$27&gt;P25+12,P25+12,Assumptions!$D$27)</f>
        <v>36</v>
      </c>
      <c r="R25" s="69">
        <f>IF(Assumptions!$D$27&gt;Q25+12,Q25+12,Assumptions!$D$27)</f>
        <v>36</v>
      </c>
      <c r="S25" s="50" t="str">
        <f t="shared" si="2"/>
        <v>May</v>
      </c>
      <c r="T25" s="69">
        <f>IF(Assumptions!$D$27&gt;8,8,Assumptions!$D$27)</f>
        <v>8</v>
      </c>
      <c r="U25" s="69">
        <f>IF(Assumptions!$D$27&gt;T25+12,T25+12,Assumptions!$D$27)</f>
        <v>20</v>
      </c>
      <c r="V25" s="69">
        <f>IF(Assumptions!$D$27&gt;U25+12,U25+12,Assumptions!$D$27)</f>
        <v>32</v>
      </c>
      <c r="W25" s="69">
        <f>IF(Assumptions!$D$27&gt;V25+12,V25+12,Assumptions!$D$27)</f>
        <v>36</v>
      </c>
      <c r="X25" s="69">
        <f>IF(Assumptions!$D$27&gt;W25+12,W25+12,Assumptions!$D$27)</f>
        <v>36</v>
      </c>
      <c r="Y25" s="69">
        <f>IF(Assumptions!$D$27&gt;X25+12,X25+12,Assumptions!$D$27)</f>
        <v>36</v>
      </c>
      <c r="Z25" s="69">
        <f>IF(Assumptions!$D$27&gt;Y25+12,Y25+12,Assumptions!$D$27)</f>
        <v>36</v>
      </c>
      <c r="AA25" s="69">
        <f>IF(Assumptions!$D$27&gt;Z25+12,Z25+12,Assumptions!$D$27)</f>
        <v>36</v>
      </c>
      <c r="AB25" s="50" t="str">
        <f t="shared" si="3"/>
        <v>May</v>
      </c>
      <c r="AC25" s="69">
        <f>IF(Assumptions!$D$27&gt;8,8,Assumptions!$D$27)</f>
        <v>8</v>
      </c>
      <c r="AD25" s="69">
        <f>IF(Assumptions!$D$27&gt;AC25+12,AC25+12,Assumptions!$D$27)</f>
        <v>20</v>
      </c>
      <c r="AE25" s="69">
        <f>IF(Assumptions!$D$27&gt;AD25+12,AD25+12,Assumptions!$D$27)</f>
        <v>32</v>
      </c>
      <c r="AF25" s="69">
        <f>IF(Assumptions!$D$27&gt;AE25+12,AE25+12,Assumptions!$D$27)</f>
        <v>36</v>
      </c>
      <c r="AG25" s="69">
        <f>IF(Assumptions!$D$27&gt;AF25+12,AF25+12,Assumptions!$D$27)</f>
        <v>36</v>
      </c>
      <c r="AH25" s="69">
        <f>IF(Assumptions!$D$27&gt;AG25+12,AG25+12,Assumptions!$D$27)</f>
        <v>36</v>
      </c>
      <c r="AI25" s="69">
        <f>IF(Assumptions!$D$27&gt;AH25+12,AH25+12,Assumptions!$D$27)</f>
        <v>36</v>
      </c>
      <c r="AJ25" s="69">
        <f>IF(Assumptions!$D$27&gt;AI25+12,AI25+12,Assumptions!$D$27)</f>
        <v>36</v>
      </c>
      <c r="AK25" s="50" t="str">
        <f t="shared" si="4"/>
        <v>May</v>
      </c>
      <c r="AL25" s="69">
        <f>IF(Assumptions!$D$27&gt;8,8,Assumptions!$D$27)</f>
        <v>8</v>
      </c>
      <c r="AM25" s="69">
        <f>IF(Assumptions!$D$27&gt;AL25+12,AL25+12,Assumptions!$D$27)</f>
        <v>20</v>
      </c>
      <c r="AN25" s="69">
        <f>IF(Assumptions!$D$27&gt;AM25+12,AM25+12,Assumptions!$D$27)</f>
        <v>32</v>
      </c>
      <c r="AO25" s="69">
        <f>IF(Assumptions!$D$27&gt;AN25+12,AN25+12,Assumptions!$D$27)</f>
        <v>36</v>
      </c>
      <c r="AP25" s="69">
        <f>IF(Assumptions!$D$27&gt;AO25+12,AO25+12,Assumptions!$D$27)</f>
        <v>36</v>
      </c>
      <c r="AQ25" s="69">
        <f>IF(Assumptions!$D$27&gt;AP25+12,AP25+12,Assumptions!$D$27)</f>
        <v>36</v>
      </c>
      <c r="AR25" s="69">
        <f>IF(Assumptions!$D$27&gt;AQ25+12,AQ25+12,Assumptions!$D$27)</f>
        <v>36</v>
      </c>
      <c r="AS25" s="69">
        <f>IF(Assumptions!$D$27&gt;AR25+12,AR25+12,Assumptions!$D$27)</f>
        <v>36</v>
      </c>
      <c r="AT25" s="50" t="str">
        <f t="shared" si="5"/>
        <v>May</v>
      </c>
      <c r="AU25" s="69">
        <f>IF(Assumptions!$D$27&gt;8,8,Assumptions!$D$27)</f>
        <v>8</v>
      </c>
      <c r="AV25" s="69">
        <f>IF(Assumptions!$D$27&gt;AU25+12,AU25+12,Assumptions!$D$27)</f>
        <v>20</v>
      </c>
      <c r="AW25" s="69">
        <f>IF(Assumptions!$D$27&gt;AV25+12,AV25+12,Assumptions!$D$27)</f>
        <v>32</v>
      </c>
      <c r="AX25" s="69">
        <f>IF(Assumptions!$D$27&gt;AW25+12,AW25+12,Assumptions!$D$27)</f>
        <v>36</v>
      </c>
      <c r="AY25" s="69">
        <f>IF(Assumptions!$D$27&gt;AX25+12,AX25+12,Assumptions!$D$27)</f>
        <v>36</v>
      </c>
      <c r="AZ25" s="69">
        <f>IF(Assumptions!$D$27&gt;AY25+12,AY25+12,Assumptions!$D$27)</f>
        <v>36</v>
      </c>
      <c r="BA25" s="69">
        <f>IF(Assumptions!$D$27&gt;AZ25+12,AZ25+12,Assumptions!$D$27)</f>
        <v>36</v>
      </c>
      <c r="BB25" s="69">
        <f>IF(Assumptions!$D$27&gt;BA25+12,BA25+12,Assumptions!$D$27)</f>
        <v>36</v>
      </c>
      <c r="BC25" s="50" t="str">
        <f t="shared" si="6"/>
        <v>May</v>
      </c>
      <c r="BD25" s="69">
        <f>IF(Assumptions!$D$27&gt;8,8,Assumptions!$D$27)</f>
        <v>8</v>
      </c>
      <c r="BE25" s="69">
        <f>IF(Assumptions!$D$27&gt;BD25+12,BD25+12,Assumptions!$D$27)</f>
        <v>20</v>
      </c>
      <c r="BF25" s="69">
        <f>IF(Assumptions!$D$27&gt;BE25+12,BE25+12,Assumptions!$D$27)</f>
        <v>32</v>
      </c>
      <c r="BG25" s="69">
        <f>IF(Assumptions!$D$27&gt;BF25+12,BF25+12,Assumptions!$D$27)</f>
        <v>36</v>
      </c>
      <c r="BH25" s="69">
        <f>IF(Assumptions!$D$27&gt;BG25+12,BG25+12,Assumptions!$D$27)</f>
        <v>36</v>
      </c>
      <c r="BI25" s="69">
        <f>IF(Assumptions!$D$27&gt;BH25+12,BH25+12,Assumptions!$D$27)</f>
        <v>36</v>
      </c>
      <c r="BJ25" s="69">
        <f>IF(Assumptions!$D$27&gt;BI25+12,BI25+12,Assumptions!$D$27)</f>
        <v>36</v>
      </c>
      <c r="BK25" s="69">
        <f>IF(Assumptions!$D$27&gt;BJ25+12,BJ25+12,Assumptions!$D$27)</f>
        <v>36</v>
      </c>
      <c r="BL25" s="50" t="str">
        <f t="shared" si="7"/>
        <v>May</v>
      </c>
      <c r="BM25" s="69">
        <f>IF(Assumptions!$D$27&gt;8,8,Assumptions!$D$27)</f>
        <v>8</v>
      </c>
      <c r="BN25" s="69">
        <f>IF(Assumptions!$D$27&gt;BM25+12,BM25+12,Assumptions!$D$27)</f>
        <v>20</v>
      </c>
      <c r="BO25" s="69">
        <f>IF(Assumptions!$D$27&gt;BN25+12,BN25+12,Assumptions!$D$27)</f>
        <v>32</v>
      </c>
      <c r="BP25" s="69">
        <f>IF(Assumptions!$D$27&gt;BO25+12,BO25+12,Assumptions!$D$27)</f>
        <v>36</v>
      </c>
      <c r="BQ25" s="69">
        <f>IF(Assumptions!$D$27&gt;BP25+12,BP25+12,Assumptions!$D$27)</f>
        <v>36</v>
      </c>
      <c r="BR25" s="69">
        <f>IF(Assumptions!$D$27&gt;BQ25+12,BQ25+12,Assumptions!$D$27)</f>
        <v>36</v>
      </c>
      <c r="BS25" s="69">
        <f>IF(Assumptions!$D$27&gt;BR25+12,BR25+12,Assumptions!$D$27)</f>
        <v>36</v>
      </c>
      <c r="BT25" s="69">
        <f>IF(Assumptions!$D$27&gt;BS25+12,BS25+12,Assumptions!$D$27)</f>
        <v>36</v>
      </c>
      <c r="BU25" s="50" t="str">
        <f t="shared" si="8"/>
        <v>May</v>
      </c>
      <c r="BV25" s="69">
        <f>IF(Assumptions!$D$27&gt;8,8,Assumptions!$D$27)</f>
        <v>8</v>
      </c>
      <c r="BW25" s="69">
        <f>IF(Assumptions!$D$27&gt;BV25+12,BV25+12,Assumptions!$D$27)</f>
        <v>20</v>
      </c>
      <c r="BX25" s="69">
        <f>IF(Assumptions!$D$27&gt;BW25+12,BW25+12,Assumptions!$D$27)</f>
        <v>32</v>
      </c>
      <c r="BY25" s="69">
        <f>IF(Assumptions!$D$27&gt;BX25+12,BX25+12,Assumptions!$D$27)</f>
        <v>36</v>
      </c>
      <c r="BZ25" s="69">
        <f>IF(Assumptions!$D$27&gt;BY25+12,BY25+12,Assumptions!$D$27)</f>
        <v>36</v>
      </c>
      <c r="CA25" s="69">
        <f>IF(Assumptions!$D$27&gt;BZ25+12,BZ25+12,Assumptions!$D$27)</f>
        <v>36</v>
      </c>
      <c r="CB25" s="69">
        <f>IF(Assumptions!$D$27&gt;CA25+12,CA25+12,Assumptions!$D$27)</f>
        <v>36</v>
      </c>
      <c r="CC25" s="69">
        <f>IF(Assumptions!$D$27&gt;CB25+12,CB25+12,Assumptions!$D$27)</f>
        <v>36</v>
      </c>
      <c r="CD25" s="50" t="str">
        <f t="shared" si="9"/>
        <v>May</v>
      </c>
      <c r="CE25" s="69">
        <f>IF(Assumptions!$D$27&gt;8,8,Assumptions!$D$27)</f>
        <v>8</v>
      </c>
      <c r="CF25" s="69">
        <f>IF(Assumptions!$D$27&gt;CE25+12,CE25+12,Assumptions!$D$27)</f>
        <v>20</v>
      </c>
      <c r="CG25" s="69">
        <f>IF(Assumptions!$D$27&gt;CF25+12,CF25+12,Assumptions!$D$27)</f>
        <v>32</v>
      </c>
      <c r="CH25" s="69">
        <f>IF(Assumptions!$D$27&gt;CG25+12,CG25+12,Assumptions!$D$27)</f>
        <v>36</v>
      </c>
      <c r="CI25" s="69">
        <f>IF(Assumptions!$D$27&gt;CH25+12,CH25+12,Assumptions!$D$27)</f>
        <v>36</v>
      </c>
      <c r="CJ25" s="69">
        <f>IF(Assumptions!$D$27&gt;CI25+12,CI25+12,Assumptions!$D$27)</f>
        <v>36</v>
      </c>
      <c r="CK25" s="69">
        <f>IF(Assumptions!$D$27&gt;CJ25+12,CJ25+12,Assumptions!$D$27)</f>
        <v>36</v>
      </c>
      <c r="CL25" s="69">
        <f>IF(Assumptions!$D$27&gt;CK25+12,CK25+12,Assumptions!$D$27)</f>
        <v>36</v>
      </c>
    </row>
    <row r="26" spans="1:90" ht="13.7" customHeight="1">
      <c r="A26" s="50" t="str">
        <f t="shared" si="0"/>
        <v>Jun</v>
      </c>
      <c r="B26" s="41">
        <f>IF(Assumptions!$D$27&gt;7,7,Assumptions!$D$27)</f>
        <v>7</v>
      </c>
      <c r="C26" s="41">
        <f>IF(Assumptions!$D$27&gt;B26+12,B26+12,Assumptions!$D$27)</f>
        <v>19</v>
      </c>
      <c r="D26" s="41">
        <f>IF(Assumptions!$D$27&gt;C26+12,C26+12,Assumptions!$D$27)</f>
        <v>31</v>
      </c>
      <c r="E26" s="41">
        <f>IF(Assumptions!$D$27&gt;D26+12,D26+12,Assumptions!$D$27)</f>
        <v>36</v>
      </c>
      <c r="F26" s="41">
        <f>IF(Assumptions!$D$27&gt;E26+12,E26+12,Assumptions!$D$27)</f>
        <v>36</v>
      </c>
      <c r="G26" s="41">
        <f>IF(Assumptions!$D$27&gt;F26+12,F26+12,Assumptions!$D$27)</f>
        <v>36</v>
      </c>
      <c r="H26" s="41">
        <f>IF(Assumptions!$D$27&gt;G26+12,G26+12,Assumptions!$D$27)</f>
        <v>36</v>
      </c>
      <c r="I26" s="41">
        <f>IF(Assumptions!$D$27&gt;H26+12,H26+12,Assumptions!$D$27)</f>
        <v>36</v>
      </c>
      <c r="J26" s="68" t="str">
        <f t="shared" si="1"/>
        <v>Jun</v>
      </c>
      <c r="K26" s="41">
        <f>IF(Assumptions!$D$27&gt;7,7,Assumptions!$D$27)</f>
        <v>7</v>
      </c>
      <c r="L26" s="69">
        <f>IF(Assumptions!$D$27&gt;K26+12,K26+12,Assumptions!$D$27)</f>
        <v>19</v>
      </c>
      <c r="M26" s="69">
        <f>IF(Assumptions!$D$27&gt;L26+12,L26+12,Assumptions!$D$27)</f>
        <v>31</v>
      </c>
      <c r="N26" s="69">
        <f>IF(Assumptions!$D$27&gt;M26+12,M26+12,Assumptions!$D$27)</f>
        <v>36</v>
      </c>
      <c r="O26" s="69">
        <f>IF(Assumptions!$D$27&gt;N26+12,N26+12,Assumptions!$D$27)</f>
        <v>36</v>
      </c>
      <c r="P26" s="69">
        <f>IF(Assumptions!$D$27&gt;O26+12,O26+12,Assumptions!$D$27)</f>
        <v>36</v>
      </c>
      <c r="Q26" s="69">
        <f>IF(Assumptions!$D$27&gt;P26+12,P26+12,Assumptions!$D$27)</f>
        <v>36</v>
      </c>
      <c r="R26" s="69">
        <f>IF(Assumptions!$D$27&gt;Q26+12,Q26+12,Assumptions!$D$27)</f>
        <v>36</v>
      </c>
      <c r="S26" s="50" t="str">
        <f t="shared" si="2"/>
        <v>Jun</v>
      </c>
      <c r="T26" s="69">
        <f>IF(Assumptions!$D$27&gt;7,7,Assumptions!$D$27)</f>
        <v>7</v>
      </c>
      <c r="U26" s="69">
        <f>IF(Assumptions!$D$27&gt;T26+12,T26+12,Assumptions!$D$27)</f>
        <v>19</v>
      </c>
      <c r="V26" s="69">
        <f>IF(Assumptions!$D$27&gt;U26+12,U26+12,Assumptions!$D$27)</f>
        <v>31</v>
      </c>
      <c r="W26" s="69">
        <f>IF(Assumptions!$D$27&gt;V26+12,V26+12,Assumptions!$D$27)</f>
        <v>36</v>
      </c>
      <c r="X26" s="69">
        <f>IF(Assumptions!$D$27&gt;W26+12,W26+12,Assumptions!$D$27)</f>
        <v>36</v>
      </c>
      <c r="Y26" s="69">
        <f>IF(Assumptions!$D$27&gt;X26+12,X26+12,Assumptions!$D$27)</f>
        <v>36</v>
      </c>
      <c r="Z26" s="69">
        <f>IF(Assumptions!$D$27&gt;Y26+12,Y26+12,Assumptions!$D$27)</f>
        <v>36</v>
      </c>
      <c r="AA26" s="69">
        <f>IF(Assumptions!$D$27&gt;Z26+12,Z26+12,Assumptions!$D$27)</f>
        <v>36</v>
      </c>
      <c r="AB26" s="50" t="str">
        <f t="shared" si="3"/>
        <v>Jun</v>
      </c>
      <c r="AC26" s="69">
        <f>IF(Assumptions!$D$27&gt;7,7,Assumptions!$D$27)</f>
        <v>7</v>
      </c>
      <c r="AD26" s="69">
        <f>IF(Assumptions!$D$27&gt;AC26+12,AC26+12,Assumptions!$D$27)</f>
        <v>19</v>
      </c>
      <c r="AE26" s="69">
        <f>IF(Assumptions!$D$27&gt;AD26+12,AD26+12,Assumptions!$D$27)</f>
        <v>31</v>
      </c>
      <c r="AF26" s="69">
        <f>IF(Assumptions!$D$27&gt;AE26+12,AE26+12,Assumptions!$D$27)</f>
        <v>36</v>
      </c>
      <c r="AG26" s="69">
        <f>IF(Assumptions!$D$27&gt;AF26+12,AF26+12,Assumptions!$D$27)</f>
        <v>36</v>
      </c>
      <c r="AH26" s="69">
        <f>IF(Assumptions!$D$27&gt;AG26+12,AG26+12,Assumptions!$D$27)</f>
        <v>36</v>
      </c>
      <c r="AI26" s="69">
        <f>IF(Assumptions!$D$27&gt;AH26+12,AH26+12,Assumptions!$D$27)</f>
        <v>36</v>
      </c>
      <c r="AJ26" s="69">
        <f>IF(Assumptions!$D$27&gt;AI26+12,AI26+12,Assumptions!$D$27)</f>
        <v>36</v>
      </c>
      <c r="AK26" s="50" t="str">
        <f t="shared" si="4"/>
        <v>Jun</v>
      </c>
      <c r="AL26" s="69">
        <f>IF(Assumptions!$D$27&gt;7,7,Assumptions!$D$27)</f>
        <v>7</v>
      </c>
      <c r="AM26" s="69">
        <f>IF(Assumptions!$D$27&gt;AL26+12,AL26+12,Assumptions!$D$27)</f>
        <v>19</v>
      </c>
      <c r="AN26" s="69">
        <f>IF(Assumptions!$D$27&gt;AM26+12,AM26+12,Assumptions!$D$27)</f>
        <v>31</v>
      </c>
      <c r="AO26" s="69">
        <f>IF(Assumptions!$D$27&gt;AN26+12,AN26+12,Assumptions!$D$27)</f>
        <v>36</v>
      </c>
      <c r="AP26" s="69">
        <f>IF(Assumptions!$D$27&gt;AO26+12,AO26+12,Assumptions!$D$27)</f>
        <v>36</v>
      </c>
      <c r="AQ26" s="69">
        <f>IF(Assumptions!$D$27&gt;AP26+12,AP26+12,Assumptions!$D$27)</f>
        <v>36</v>
      </c>
      <c r="AR26" s="69">
        <f>IF(Assumptions!$D$27&gt;AQ26+12,AQ26+12,Assumptions!$D$27)</f>
        <v>36</v>
      </c>
      <c r="AS26" s="69">
        <f>IF(Assumptions!$D$27&gt;AR26+12,AR26+12,Assumptions!$D$27)</f>
        <v>36</v>
      </c>
      <c r="AT26" s="50" t="str">
        <f t="shared" si="5"/>
        <v>Jun</v>
      </c>
      <c r="AU26" s="69">
        <f>IF(Assumptions!$D$27&gt;7,7,Assumptions!$D$27)</f>
        <v>7</v>
      </c>
      <c r="AV26" s="69">
        <f>IF(Assumptions!$D$27&gt;AU26+12,AU26+12,Assumptions!$D$27)</f>
        <v>19</v>
      </c>
      <c r="AW26" s="69">
        <f>IF(Assumptions!$D$27&gt;AV26+12,AV26+12,Assumptions!$D$27)</f>
        <v>31</v>
      </c>
      <c r="AX26" s="69">
        <f>IF(Assumptions!$D$27&gt;AW26+12,AW26+12,Assumptions!$D$27)</f>
        <v>36</v>
      </c>
      <c r="AY26" s="69">
        <f>IF(Assumptions!$D$27&gt;AX26+12,AX26+12,Assumptions!$D$27)</f>
        <v>36</v>
      </c>
      <c r="AZ26" s="69">
        <f>IF(Assumptions!$D$27&gt;AY26+12,AY26+12,Assumptions!$D$27)</f>
        <v>36</v>
      </c>
      <c r="BA26" s="69">
        <f>IF(Assumptions!$D$27&gt;AZ26+12,AZ26+12,Assumptions!$D$27)</f>
        <v>36</v>
      </c>
      <c r="BB26" s="69">
        <f>IF(Assumptions!$D$27&gt;BA26+12,BA26+12,Assumptions!$D$27)</f>
        <v>36</v>
      </c>
      <c r="BC26" s="50" t="str">
        <f t="shared" si="6"/>
        <v>Jun</v>
      </c>
      <c r="BD26" s="69">
        <f>IF(Assumptions!$D$27&gt;7,7,Assumptions!$D$27)</f>
        <v>7</v>
      </c>
      <c r="BE26" s="69">
        <f>IF(Assumptions!$D$27&gt;BD26+12,BD26+12,Assumptions!$D$27)</f>
        <v>19</v>
      </c>
      <c r="BF26" s="69">
        <f>IF(Assumptions!$D$27&gt;BE26+12,BE26+12,Assumptions!$D$27)</f>
        <v>31</v>
      </c>
      <c r="BG26" s="69">
        <f>IF(Assumptions!$D$27&gt;BF26+12,BF26+12,Assumptions!$D$27)</f>
        <v>36</v>
      </c>
      <c r="BH26" s="69">
        <f>IF(Assumptions!$D$27&gt;BG26+12,BG26+12,Assumptions!$D$27)</f>
        <v>36</v>
      </c>
      <c r="BI26" s="69">
        <f>IF(Assumptions!$D$27&gt;BH26+12,BH26+12,Assumptions!$D$27)</f>
        <v>36</v>
      </c>
      <c r="BJ26" s="69">
        <f>IF(Assumptions!$D$27&gt;BI26+12,BI26+12,Assumptions!$D$27)</f>
        <v>36</v>
      </c>
      <c r="BK26" s="69">
        <f>IF(Assumptions!$D$27&gt;BJ26+12,BJ26+12,Assumptions!$D$27)</f>
        <v>36</v>
      </c>
      <c r="BL26" s="50" t="str">
        <f t="shared" si="7"/>
        <v>Jun</v>
      </c>
      <c r="BM26" s="69">
        <f>IF(Assumptions!$D$27&gt;7,7,Assumptions!$D$27)</f>
        <v>7</v>
      </c>
      <c r="BN26" s="69">
        <f>IF(Assumptions!$D$27&gt;BM26+12,BM26+12,Assumptions!$D$27)</f>
        <v>19</v>
      </c>
      <c r="BO26" s="69">
        <f>IF(Assumptions!$D$27&gt;BN26+12,BN26+12,Assumptions!$D$27)</f>
        <v>31</v>
      </c>
      <c r="BP26" s="69">
        <f>IF(Assumptions!$D$27&gt;BO26+12,BO26+12,Assumptions!$D$27)</f>
        <v>36</v>
      </c>
      <c r="BQ26" s="69">
        <f>IF(Assumptions!$D$27&gt;BP26+12,BP26+12,Assumptions!$D$27)</f>
        <v>36</v>
      </c>
      <c r="BR26" s="69">
        <f>IF(Assumptions!$D$27&gt;BQ26+12,BQ26+12,Assumptions!$D$27)</f>
        <v>36</v>
      </c>
      <c r="BS26" s="69">
        <f>IF(Assumptions!$D$27&gt;BR26+12,BR26+12,Assumptions!$D$27)</f>
        <v>36</v>
      </c>
      <c r="BT26" s="69">
        <f>IF(Assumptions!$D$27&gt;BS26+12,BS26+12,Assumptions!$D$27)</f>
        <v>36</v>
      </c>
      <c r="BU26" s="50" t="str">
        <f t="shared" si="8"/>
        <v>Jun</v>
      </c>
      <c r="BV26" s="69">
        <f>IF(Assumptions!$D$27&gt;7,7,Assumptions!$D$27)</f>
        <v>7</v>
      </c>
      <c r="BW26" s="69">
        <f>IF(Assumptions!$D$27&gt;BV26+12,BV26+12,Assumptions!$D$27)</f>
        <v>19</v>
      </c>
      <c r="BX26" s="69">
        <f>IF(Assumptions!$D$27&gt;BW26+12,BW26+12,Assumptions!$D$27)</f>
        <v>31</v>
      </c>
      <c r="BY26" s="69">
        <f>IF(Assumptions!$D$27&gt;BX26+12,BX26+12,Assumptions!$D$27)</f>
        <v>36</v>
      </c>
      <c r="BZ26" s="69">
        <f>IF(Assumptions!$D$27&gt;BY26+12,BY26+12,Assumptions!$D$27)</f>
        <v>36</v>
      </c>
      <c r="CA26" s="69">
        <f>IF(Assumptions!$D$27&gt;BZ26+12,BZ26+12,Assumptions!$D$27)</f>
        <v>36</v>
      </c>
      <c r="CB26" s="69">
        <f>IF(Assumptions!$D$27&gt;CA26+12,CA26+12,Assumptions!$D$27)</f>
        <v>36</v>
      </c>
      <c r="CC26" s="69">
        <f>IF(Assumptions!$D$27&gt;CB26+12,CB26+12,Assumptions!$D$27)</f>
        <v>36</v>
      </c>
      <c r="CD26" s="50" t="str">
        <f t="shared" si="9"/>
        <v>Jun</v>
      </c>
      <c r="CE26" s="69">
        <f>IF(Assumptions!$D$27&gt;7,7,Assumptions!$D$27)</f>
        <v>7</v>
      </c>
      <c r="CF26" s="69">
        <f>IF(Assumptions!$D$27&gt;CE26+12,CE26+12,Assumptions!$D$27)</f>
        <v>19</v>
      </c>
      <c r="CG26" s="69">
        <f>IF(Assumptions!$D$27&gt;CF26+12,CF26+12,Assumptions!$D$27)</f>
        <v>31</v>
      </c>
      <c r="CH26" s="69">
        <f>IF(Assumptions!$D$27&gt;CG26+12,CG26+12,Assumptions!$D$27)</f>
        <v>36</v>
      </c>
      <c r="CI26" s="69">
        <f>IF(Assumptions!$D$27&gt;CH26+12,CH26+12,Assumptions!$D$27)</f>
        <v>36</v>
      </c>
      <c r="CJ26" s="69">
        <f>IF(Assumptions!$D$27&gt;CI26+12,CI26+12,Assumptions!$D$27)</f>
        <v>36</v>
      </c>
      <c r="CK26" s="69">
        <f>IF(Assumptions!$D$27&gt;CJ26+12,CJ26+12,Assumptions!$D$27)</f>
        <v>36</v>
      </c>
      <c r="CL26" s="69">
        <f>IF(Assumptions!$D$27&gt;CK26+12,CK26+12,Assumptions!$D$27)</f>
        <v>36</v>
      </c>
    </row>
    <row r="27" spans="1:90" ht="13.7" customHeight="1">
      <c r="A27" s="50" t="str">
        <f t="shared" si="0"/>
        <v>Jul</v>
      </c>
      <c r="B27" s="41">
        <f>IF(Assumptions!$D$27&gt;6,6,Assumptions!$D$27)</f>
        <v>6</v>
      </c>
      <c r="C27" s="41">
        <f>IF(Assumptions!$D$27&gt;B27+12,B27+12,Assumptions!$D$27)</f>
        <v>18</v>
      </c>
      <c r="D27" s="41">
        <f>IF(Assumptions!$D$27&gt;C27+12,C27+12,Assumptions!$D$27)</f>
        <v>30</v>
      </c>
      <c r="E27" s="41">
        <f>IF(Assumptions!$D$27&gt;D27+12,D27+12,Assumptions!$D$27)</f>
        <v>36</v>
      </c>
      <c r="F27" s="41">
        <f>IF(Assumptions!$D$27&gt;E27+12,E27+12,Assumptions!$D$27)</f>
        <v>36</v>
      </c>
      <c r="G27" s="41">
        <f>IF(Assumptions!$D$27&gt;F27+12,F27+12,Assumptions!$D$27)</f>
        <v>36</v>
      </c>
      <c r="H27" s="41">
        <f>IF(Assumptions!$D$27&gt;G27+12,G27+12,Assumptions!$D$27)</f>
        <v>36</v>
      </c>
      <c r="I27" s="41">
        <f>IF(Assumptions!$D$27&gt;H27+12,H27+12,Assumptions!$D$27)</f>
        <v>36</v>
      </c>
      <c r="J27" s="68" t="str">
        <f t="shared" si="1"/>
        <v>Jul</v>
      </c>
      <c r="K27" s="41">
        <f>IF(Assumptions!$D$27&gt;6,6,Assumptions!$D$27)</f>
        <v>6</v>
      </c>
      <c r="L27" s="69">
        <f>IF(Assumptions!$D$27&gt;K27+12,K27+12,Assumptions!$D$27)</f>
        <v>18</v>
      </c>
      <c r="M27" s="69">
        <f>IF(Assumptions!$D$27&gt;L27+12,L27+12,Assumptions!$D$27)</f>
        <v>30</v>
      </c>
      <c r="N27" s="69">
        <f>IF(Assumptions!$D$27&gt;M27+12,M27+12,Assumptions!$D$27)</f>
        <v>36</v>
      </c>
      <c r="O27" s="69">
        <f>IF(Assumptions!$D$27&gt;N27+12,N27+12,Assumptions!$D$27)</f>
        <v>36</v>
      </c>
      <c r="P27" s="69">
        <f>IF(Assumptions!$D$27&gt;O27+12,O27+12,Assumptions!$D$27)</f>
        <v>36</v>
      </c>
      <c r="Q27" s="69">
        <f>IF(Assumptions!$D$27&gt;P27+12,P27+12,Assumptions!$D$27)</f>
        <v>36</v>
      </c>
      <c r="R27" s="69">
        <f>IF(Assumptions!$D$27&gt;Q27+12,Q27+12,Assumptions!$D$27)</f>
        <v>36</v>
      </c>
      <c r="S27" s="50" t="str">
        <f t="shared" si="2"/>
        <v>Jul</v>
      </c>
      <c r="T27" s="69">
        <f>IF(Assumptions!$D$27&gt;6,6,Assumptions!$D$27)</f>
        <v>6</v>
      </c>
      <c r="U27" s="69">
        <f>IF(Assumptions!$D$27&gt;T27+12,T27+12,Assumptions!$D$27)</f>
        <v>18</v>
      </c>
      <c r="V27" s="69">
        <f>IF(Assumptions!$D$27&gt;U27+12,U27+12,Assumptions!$D$27)</f>
        <v>30</v>
      </c>
      <c r="W27" s="69">
        <f>IF(Assumptions!$D$27&gt;V27+12,V27+12,Assumptions!$D$27)</f>
        <v>36</v>
      </c>
      <c r="X27" s="69">
        <f>IF(Assumptions!$D$27&gt;W27+12,W27+12,Assumptions!$D$27)</f>
        <v>36</v>
      </c>
      <c r="Y27" s="69">
        <f>IF(Assumptions!$D$27&gt;X27+12,X27+12,Assumptions!$D$27)</f>
        <v>36</v>
      </c>
      <c r="Z27" s="69">
        <f>IF(Assumptions!$D$27&gt;Y27+12,Y27+12,Assumptions!$D$27)</f>
        <v>36</v>
      </c>
      <c r="AA27" s="69">
        <f>IF(Assumptions!$D$27&gt;Z27+12,Z27+12,Assumptions!$D$27)</f>
        <v>36</v>
      </c>
      <c r="AB27" s="50" t="str">
        <f t="shared" si="3"/>
        <v>Jul</v>
      </c>
      <c r="AC27" s="69">
        <f>IF(Assumptions!$D$27&gt;6,6,Assumptions!$D$27)</f>
        <v>6</v>
      </c>
      <c r="AD27" s="69">
        <f>IF(Assumptions!$D$27&gt;AC27+12,AC27+12,Assumptions!$D$27)</f>
        <v>18</v>
      </c>
      <c r="AE27" s="69">
        <f>IF(Assumptions!$D$27&gt;AD27+12,AD27+12,Assumptions!$D$27)</f>
        <v>30</v>
      </c>
      <c r="AF27" s="69">
        <f>IF(Assumptions!$D$27&gt;AE27+12,AE27+12,Assumptions!$D$27)</f>
        <v>36</v>
      </c>
      <c r="AG27" s="69">
        <f>IF(Assumptions!$D$27&gt;AF27+12,AF27+12,Assumptions!$D$27)</f>
        <v>36</v>
      </c>
      <c r="AH27" s="69">
        <f>IF(Assumptions!$D$27&gt;AG27+12,AG27+12,Assumptions!$D$27)</f>
        <v>36</v>
      </c>
      <c r="AI27" s="69">
        <f>IF(Assumptions!$D$27&gt;AH27+12,AH27+12,Assumptions!$D$27)</f>
        <v>36</v>
      </c>
      <c r="AJ27" s="69">
        <f>IF(Assumptions!$D$27&gt;AI27+12,AI27+12,Assumptions!$D$27)</f>
        <v>36</v>
      </c>
      <c r="AK27" s="50" t="str">
        <f t="shared" si="4"/>
        <v>Jul</v>
      </c>
      <c r="AL27" s="69">
        <f>IF(Assumptions!$D$27&gt;6,6,Assumptions!$D$27)</f>
        <v>6</v>
      </c>
      <c r="AM27" s="69">
        <f>IF(Assumptions!$D$27&gt;AL27+12,AL27+12,Assumptions!$D$27)</f>
        <v>18</v>
      </c>
      <c r="AN27" s="69">
        <f>IF(Assumptions!$D$27&gt;AM27+12,AM27+12,Assumptions!$D$27)</f>
        <v>30</v>
      </c>
      <c r="AO27" s="69">
        <f>IF(Assumptions!$D$27&gt;AN27+12,AN27+12,Assumptions!$D$27)</f>
        <v>36</v>
      </c>
      <c r="AP27" s="69">
        <f>IF(Assumptions!$D$27&gt;AO27+12,AO27+12,Assumptions!$D$27)</f>
        <v>36</v>
      </c>
      <c r="AQ27" s="69">
        <f>IF(Assumptions!$D$27&gt;AP27+12,AP27+12,Assumptions!$D$27)</f>
        <v>36</v>
      </c>
      <c r="AR27" s="69">
        <f>IF(Assumptions!$D$27&gt;AQ27+12,AQ27+12,Assumptions!$D$27)</f>
        <v>36</v>
      </c>
      <c r="AS27" s="69">
        <f>IF(Assumptions!$D$27&gt;AR27+12,AR27+12,Assumptions!$D$27)</f>
        <v>36</v>
      </c>
      <c r="AT27" s="50" t="str">
        <f t="shared" si="5"/>
        <v>Jul</v>
      </c>
      <c r="AU27" s="69">
        <f>IF(Assumptions!$D$27&gt;6,6,Assumptions!$D$27)</f>
        <v>6</v>
      </c>
      <c r="AV27" s="69">
        <f>IF(Assumptions!$D$27&gt;AU27+12,AU27+12,Assumptions!$D$27)</f>
        <v>18</v>
      </c>
      <c r="AW27" s="69">
        <f>IF(Assumptions!$D$27&gt;AV27+12,AV27+12,Assumptions!$D$27)</f>
        <v>30</v>
      </c>
      <c r="AX27" s="69">
        <f>IF(Assumptions!$D$27&gt;AW27+12,AW27+12,Assumptions!$D$27)</f>
        <v>36</v>
      </c>
      <c r="AY27" s="69">
        <f>IF(Assumptions!$D$27&gt;AX27+12,AX27+12,Assumptions!$D$27)</f>
        <v>36</v>
      </c>
      <c r="AZ27" s="69">
        <f>IF(Assumptions!$D$27&gt;AY27+12,AY27+12,Assumptions!$D$27)</f>
        <v>36</v>
      </c>
      <c r="BA27" s="69">
        <f>IF(Assumptions!$D$27&gt;AZ27+12,AZ27+12,Assumptions!$D$27)</f>
        <v>36</v>
      </c>
      <c r="BB27" s="69">
        <f>IF(Assumptions!$D$27&gt;BA27+12,BA27+12,Assumptions!$D$27)</f>
        <v>36</v>
      </c>
      <c r="BC27" s="50" t="str">
        <f t="shared" si="6"/>
        <v>Jul</v>
      </c>
      <c r="BD27" s="69">
        <f>IF(Assumptions!$D$27&gt;6,6,Assumptions!$D$27)</f>
        <v>6</v>
      </c>
      <c r="BE27" s="69">
        <f>IF(Assumptions!$D$27&gt;BD27+12,BD27+12,Assumptions!$D$27)</f>
        <v>18</v>
      </c>
      <c r="BF27" s="69">
        <f>IF(Assumptions!$D$27&gt;BE27+12,BE27+12,Assumptions!$D$27)</f>
        <v>30</v>
      </c>
      <c r="BG27" s="69">
        <f>IF(Assumptions!$D$27&gt;BF27+12,BF27+12,Assumptions!$D$27)</f>
        <v>36</v>
      </c>
      <c r="BH27" s="69">
        <f>IF(Assumptions!$D$27&gt;BG27+12,BG27+12,Assumptions!$D$27)</f>
        <v>36</v>
      </c>
      <c r="BI27" s="69">
        <f>IF(Assumptions!$D$27&gt;BH27+12,BH27+12,Assumptions!$D$27)</f>
        <v>36</v>
      </c>
      <c r="BJ27" s="69">
        <f>IF(Assumptions!$D$27&gt;BI27+12,BI27+12,Assumptions!$D$27)</f>
        <v>36</v>
      </c>
      <c r="BK27" s="69">
        <f>IF(Assumptions!$D$27&gt;BJ27+12,BJ27+12,Assumptions!$D$27)</f>
        <v>36</v>
      </c>
      <c r="BL27" s="50" t="str">
        <f t="shared" si="7"/>
        <v>Jul</v>
      </c>
      <c r="BM27" s="69">
        <f>IF(Assumptions!$D$27&gt;6,6,Assumptions!$D$27)</f>
        <v>6</v>
      </c>
      <c r="BN27" s="69">
        <f>IF(Assumptions!$D$27&gt;BM27+12,BM27+12,Assumptions!$D$27)</f>
        <v>18</v>
      </c>
      <c r="BO27" s="69">
        <f>IF(Assumptions!$D$27&gt;BN27+12,BN27+12,Assumptions!$D$27)</f>
        <v>30</v>
      </c>
      <c r="BP27" s="69">
        <f>IF(Assumptions!$D$27&gt;BO27+12,BO27+12,Assumptions!$D$27)</f>
        <v>36</v>
      </c>
      <c r="BQ27" s="69">
        <f>IF(Assumptions!$D$27&gt;BP27+12,BP27+12,Assumptions!$D$27)</f>
        <v>36</v>
      </c>
      <c r="BR27" s="69">
        <f>IF(Assumptions!$D$27&gt;BQ27+12,BQ27+12,Assumptions!$D$27)</f>
        <v>36</v>
      </c>
      <c r="BS27" s="69">
        <f>IF(Assumptions!$D$27&gt;BR27+12,BR27+12,Assumptions!$D$27)</f>
        <v>36</v>
      </c>
      <c r="BT27" s="69">
        <f>IF(Assumptions!$D$27&gt;BS27+12,BS27+12,Assumptions!$D$27)</f>
        <v>36</v>
      </c>
      <c r="BU27" s="50" t="str">
        <f t="shared" si="8"/>
        <v>Jul</v>
      </c>
      <c r="BV27" s="69">
        <f>IF(Assumptions!$D$27&gt;6,6,Assumptions!$D$27)</f>
        <v>6</v>
      </c>
      <c r="BW27" s="69">
        <f>IF(Assumptions!$D$27&gt;BV27+12,BV27+12,Assumptions!$D$27)</f>
        <v>18</v>
      </c>
      <c r="BX27" s="69">
        <f>IF(Assumptions!$D$27&gt;BW27+12,BW27+12,Assumptions!$D$27)</f>
        <v>30</v>
      </c>
      <c r="BY27" s="69">
        <f>IF(Assumptions!$D$27&gt;BX27+12,BX27+12,Assumptions!$D$27)</f>
        <v>36</v>
      </c>
      <c r="BZ27" s="69">
        <f>IF(Assumptions!$D$27&gt;BY27+12,BY27+12,Assumptions!$D$27)</f>
        <v>36</v>
      </c>
      <c r="CA27" s="69">
        <f>IF(Assumptions!$D$27&gt;BZ27+12,BZ27+12,Assumptions!$D$27)</f>
        <v>36</v>
      </c>
      <c r="CB27" s="69">
        <f>IF(Assumptions!$D$27&gt;CA27+12,CA27+12,Assumptions!$D$27)</f>
        <v>36</v>
      </c>
      <c r="CC27" s="69">
        <f>IF(Assumptions!$D$27&gt;CB27+12,CB27+12,Assumptions!$D$27)</f>
        <v>36</v>
      </c>
      <c r="CD27" s="50" t="str">
        <f t="shared" si="9"/>
        <v>Jul</v>
      </c>
      <c r="CE27" s="69">
        <f>IF(Assumptions!$D$27&gt;6,6,Assumptions!$D$27)</f>
        <v>6</v>
      </c>
      <c r="CF27" s="69">
        <f>IF(Assumptions!$D$27&gt;CE27+12,CE27+12,Assumptions!$D$27)</f>
        <v>18</v>
      </c>
      <c r="CG27" s="69">
        <f>IF(Assumptions!$D$27&gt;CF27+12,CF27+12,Assumptions!$D$27)</f>
        <v>30</v>
      </c>
      <c r="CH27" s="69">
        <f>IF(Assumptions!$D$27&gt;CG27+12,CG27+12,Assumptions!$D$27)</f>
        <v>36</v>
      </c>
      <c r="CI27" s="69">
        <f>IF(Assumptions!$D$27&gt;CH27+12,CH27+12,Assumptions!$D$27)</f>
        <v>36</v>
      </c>
      <c r="CJ27" s="69">
        <f>IF(Assumptions!$D$27&gt;CI27+12,CI27+12,Assumptions!$D$27)</f>
        <v>36</v>
      </c>
      <c r="CK27" s="69">
        <f>IF(Assumptions!$D$27&gt;CJ27+12,CJ27+12,Assumptions!$D$27)</f>
        <v>36</v>
      </c>
      <c r="CL27" s="69">
        <f>IF(Assumptions!$D$27&gt;CK27+12,CK27+12,Assumptions!$D$27)</f>
        <v>36</v>
      </c>
    </row>
    <row r="28" spans="1:90" ht="13.7" customHeight="1">
      <c r="A28" s="50" t="str">
        <f t="shared" si="0"/>
        <v>Aug</v>
      </c>
      <c r="B28" s="41">
        <f>IF(Assumptions!$D$27&gt;5,5,Assumptions!$D$27)</f>
        <v>5</v>
      </c>
      <c r="C28" s="41">
        <f>IF(Assumptions!$D$27&gt;B28+12,B28+12,Assumptions!$D$27)</f>
        <v>17</v>
      </c>
      <c r="D28" s="41">
        <f>IF(Assumptions!$D$27&gt;C28+12,C28+12,Assumptions!$D$27)</f>
        <v>29</v>
      </c>
      <c r="E28" s="41">
        <f>IF(Assumptions!$D$27&gt;D28+12,D28+12,Assumptions!$D$27)</f>
        <v>36</v>
      </c>
      <c r="F28" s="41">
        <f>IF(Assumptions!$D$27&gt;E28+12,E28+12,Assumptions!$D$27)</f>
        <v>36</v>
      </c>
      <c r="G28" s="41">
        <f>IF(Assumptions!$D$27&gt;F28+12,F28+12,Assumptions!$D$27)</f>
        <v>36</v>
      </c>
      <c r="H28" s="41">
        <f>IF(Assumptions!$D$27&gt;G28+12,G28+12,Assumptions!$D$27)</f>
        <v>36</v>
      </c>
      <c r="I28" s="41">
        <f>IF(Assumptions!$D$27&gt;H28+12,H28+12,Assumptions!$D$27)</f>
        <v>36</v>
      </c>
      <c r="J28" s="68" t="str">
        <f t="shared" si="1"/>
        <v>Aug</v>
      </c>
      <c r="K28" s="41">
        <f>IF(Assumptions!$D$27&gt;5,5,Assumptions!$D$27)</f>
        <v>5</v>
      </c>
      <c r="L28" s="69">
        <f>IF(Assumptions!$D$27&gt;K28+12,K28+12,Assumptions!$D$27)</f>
        <v>17</v>
      </c>
      <c r="M28" s="69">
        <f>IF(Assumptions!$D$27&gt;L28+12,L28+12,Assumptions!$D$27)</f>
        <v>29</v>
      </c>
      <c r="N28" s="69">
        <f>IF(Assumptions!$D$27&gt;M28+12,M28+12,Assumptions!$D$27)</f>
        <v>36</v>
      </c>
      <c r="O28" s="69">
        <f>IF(Assumptions!$D$27&gt;N28+12,N28+12,Assumptions!$D$27)</f>
        <v>36</v>
      </c>
      <c r="P28" s="69">
        <f>IF(Assumptions!$D$27&gt;O28+12,O28+12,Assumptions!$D$27)</f>
        <v>36</v>
      </c>
      <c r="Q28" s="69">
        <f>IF(Assumptions!$D$27&gt;P28+12,P28+12,Assumptions!$D$27)</f>
        <v>36</v>
      </c>
      <c r="R28" s="69">
        <f>IF(Assumptions!$D$27&gt;Q28+12,Q28+12,Assumptions!$D$27)</f>
        <v>36</v>
      </c>
      <c r="S28" s="50" t="str">
        <f t="shared" si="2"/>
        <v>Aug</v>
      </c>
      <c r="T28" s="69">
        <f>IF(Assumptions!$D$27&gt;5,5,Assumptions!$D$27)</f>
        <v>5</v>
      </c>
      <c r="U28" s="69">
        <f>IF(Assumptions!$D$27&gt;T28+12,T28+12,Assumptions!$D$27)</f>
        <v>17</v>
      </c>
      <c r="V28" s="69">
        <f>IF(Assumptions!$D$27&gt;U28+12,U28+12,Assumptions!$D$27)</f>
        <v>29</v>
      </c>
      <c r="W28" s="69">
        <f>IF(Assumptions!$D$27&gt;V28+12,V28+12,Assumptions!$D$27)</f>
        <v>36</v>
      </c>
      <c r="X28" s="69">
        <f>IF(Assumptions!$D$27&gt;W28+12,W28+12,Assumptions!$D$27)</f>
        <v>36</v>
      </c>
      <c r="Y28" s="69">
        <f>IF(Assumptions!$D$27&gt;X28+12,X28+12,Assumptions!$D$27)</f>
        <v>36</v>
      </c>
      <c r="Z28" s="69">
        <f>IF(Assumptions!$D$27&gt;Y28+12,Y28+12,Assumptions!$D$27)</f>
        <v>36</v>
      </c>
      <c r="AA28" s="69">
        <f>IF(Assumptions!$D$27&gt;Z28+12,Z28+12,Assumptions!$D$27)</f>
        <v>36</v>
      </c>
      <c r="AB28" s="50" t="str">
        <f t="shared" si="3"/>
        <v>Aug</v>
      </c>
      <c r="AC28" s="69">
        <f>IF(Assumptions!$D$27&gt;5,5,Assumptions!$D$27)</f>
        <v>5</v>
      </c>
      <c r="AD28" s="69">
        <f>IF(Assumptions!$D$27&gt;AC28+12,AC28+12,Assumptions!$D$27)</f>
        <v>17</v>
      </c>
      <c r="AE28" s="69">
        <f>IF(Assumptions!$D$27&gt;AD28+12,AD28+12,Assumptions!$D$27)</f>
        <v>29</v>
      </c>
      <c r="AF28" s="69">
        <f>IF(Assumptions!$D$27&gt;AE28+12,AE28+12,Assumptions!$D$27)</f>
        <v>36</v>
      </c>
      <c r="AG28" s="69">
        <f>IF(Assumptions!$D$27&gt;AF28+12,AF28+12,Assumptions!$D$27)</f>
        <v>36</v>
      </c>
      <c r="AH28" s="69">
        <f>IF(Assumptions!$D$27&gt;AG28+12,AG28+12,Assumptions!$D$27)</f>
        <v>36</v>
      </c>
      <c r="AI28" s="69">
        <f>IF(Assumptions!$D$27&gt;AH28+12,AH28+12,Assumptions!$D$27)</f>
        <v>36</v>
      </c>
      <c r="AJ28" s="69">
        <f>IF(Assumptions!$D$27&gt;AI28+12,AI28+12,Assumptions!$D$27)</f>
        <v>36</v>
      </c>
      <c r="AK28" s="50" t="str">
        <f t="shared" si="4"/>
        <v>Aug</v>
      </c>
      <c r="AL28" s="69">
        <f>IF(Assumptions!$D$27&gt;5,5,Assumptions!$D$27)</f>
        <v>5</v>
      </c>
      <c r="AM28" s="69">
        <f>IF(Assumptions!$D$27&gt;AL28+12,AL28+12,Assumptions!$D$27)</f>
        <v>17</v>
      </c>
      <c r="AN28" s="69">
        <f>IF(Assumptions!$D$27&gt;AM28+12,AM28+12,Assumptions!$D$27)</f>
        <v>29</v>
      </c>
      <c r="AO28" s="69">
        <f>IF(Assumptions!$D$27&gt;AN28+12,AN28+12,Assumptions!$D$27)</f>
        <v>36</v>
      </c>
      <c r="AP28" s="69">
        <f>IF(Assumptions!$D$27&gt;AO28+12,AO28+12,Assumptions!$D$27)</f>
        <v>36</v>
      </c>
      <c r="AQ28" s="69">
        <f>IF(Assumptions!$D$27&gt;AP28+12,AP28+12,Assumptions!$D$27)</f>
        <v>36</v>
      </c>
      <c r="AR28" s="69">
        <f>IF(Assumptions!$D$27&gt;AQ28+12,AQ28+12,Assumptions!$D$27)</f>
        <v>36</v>
      </c>
      <c r="AS28" s="69">
        <f>IF(Assumptions!$D$27&gt;AR28+12,AR28+12,Assumptions!$D$27)</f>
        <v>36</v>
      </c>
      <c r="AT28" s="50" t="str">
        <f t="shared" si="5"/>
        <v>Aug</v>
      </c>
      <c r="AU28" s="69">
        <f>IF(Assumptions!$D$27&gt;5,5,Assumptions!$D$27)</f>
        <v>5</v>
      </c>
      <c r="AV28" s="69">
        <f>IF(Assumptions!$D$27&gt;AU28+12,AU28+12,Assumptions!$D$27)</f>
        <v>17</v>
      </c>
      <c r="AW28" s="69">
        <f>IF(Assumptions!$D$27&gt;AV28+12,AV28+12,Assumptions!$D$27)</f>
        <v>29</v>
      </c>
      <c r="AX28" s="69">
        <f>IF(Assumptions!$D$27&gt;AW28+12,AW28+12,Assumptions!$D$27)</f>
        <v>36</v>
      </c>
      <c r="AY28" s="69">
        <f>IF(Assumptions!$D$27&gt;AX28+12,AX28+12,Assumptions!$D$27)</f>
        <v>36</v>
      </c>
      <c r="AZ28" s="69">
        <f>IF(Assumptions!$D$27&gt;AY28+12,AY28+12,Assumptions!$D$27)</f>
        <v>36</v>
      </c>
      <c r="BA28" s="69">
        <f>IF(Assumptions!$D$27&gt;AZ28+12,AZ28+12,Assumptions!$D$27)</f>
        <v>36</v>
      </c>
      <c r="BB28" s="69">
        <f>IF(Assumptions!$D$27&gt;BA28+12,BA28+12,Assumptions!$D$27)</f>
        <v>36</v>
      </c>
      <c r="BC28" s="50" t="str">
        <f t="shared" si="6"/>
        <v>Aug</v>
      </c>
      <c r="BD28" s="69">
        <f>IF(Assumptions!$D$27&gt;5,5,Assumptions!$D$27)</f>
        <v>5</v>
      </c>
      <c r="BE28" s="69">
        <f>IF(Assumptions!$D$27&gt;BD28+12,BD28+12,Assumptions!$D$27)</f>
        <v>17</v>
      </c>
      <c r="BF28" s="69">
        <f>IF(Assumptions!$D$27&gt;BE28+12,BE28+12,Assumptions!$D$27)</f>
        <v>29</v>
      </c>
      <c r="BG28" s="69">
        <f>IF(Assumptions!$D$27&gt;BF28+12,BF28+12,Assumptions!$D$27)</f>
        <v>36</v>
      </c>
      <c r="BH28" s="69">
        <f>IF(Assumptions!$D$27&gt;BG28+12,BG28+12,Assumptions!$D$27)</f>
        <v>36</v>
      </c>
      <c r="BI28" s="69">
        <f>IF(Assumptions!$D$27&gt;BH28+12,BH28+12,Assumptions!$D$27)</f>
        <v>36</v>
      </c>
      <c r="BJ28" s="69">
        <f>IF(Assumptions!$D$27&gt;BI28+12,BI28+12,Assumptions!$D$27)</f>
        <v>36</v>
      </c>
      <c r="BK28" s="69">
        <f>IF(Assumptions!$D$27&gt;BJ28+12,BJ28+12,Assumptions!$D$27)</f>
        <v>36</v>
      </c>
      <c r="BL28" s="50" t="str">
        <f t="shared" si="7"/>
        <v>Aug</v>
      </c>
      <c r="BM28" s="69">
        <f>IF(Assumptions!$D$27&gt;5,5,Assumptions!$D$27)</f>
        <v>5</v>
      </c>
      <c r="BN28" s="69">
        <f>IF(Assumptions!$D$27&gt;BM28+12,BM28+12,Assumptions!$D$27)</f>
        <v>17</v>
      </c>
      <c r="BO28" s="69">
        <f>IF(Assumptions!$D$27&gt;BN28+12,BN28+12,Assumptions!$D$27)</f>
        <v>29</v>
      </c>
      <c r="BP28" s="69">
        <f>IF(Assumptions!$D$27&gt;BO28+12,BO28+12,Assumptions!$D$27)</f>
        <v>36</v>
      </c>
      <c r="BQ28" s="69">
        <f>IF(Assumptions!$D$27&gt;BP28+12,BP28+12,Assumptions!$D$27)</f>
        <v>36</v>
      </c>
      <c r="BR28" s="69">
        <f>IF(Assumptions!$D$27&gt;BQ28+12,BQ28+12,Assumptions!$D$27)</f>
        <v>36</v>
      </c>
      <c r="BS28" s="69">
        <f>IF(Assumptions!$D$27&gt;BR28+12,BR28+12,Assumptions!$D$27)</f>
        <v>36</v>
      </c>
      <c r="BT28" s="69">
        <f>IF(Assumptions!$D$27&gt;BS28+12,BS28+12,Assumptions!$D$27)</f>
        <v>36</v>
      </c>
      <c r="BU28" s="50" t="str">
        <f t="shared" si="8"/>
        <v>Aug</v>
      </c>
      <c r="BV28" s="69">
        <f>IF(Assumptions!$D$27&gt;5,5,Assumptions!$D$27)</f>
        <v>5</v>
      </c>
      <c r="BW28" s="69">
        <f>IF(Assumptions!$D$27&gt;BV28+12,BV28+12,Assumptions!$D$27)</f>
        <v>17</v>
      </c>
      <c r="BX28" s="69">
        <f>IF(Assumptions!$D$27&gt;BW28+12,BW28+12,Assumptions!$D$27)</f>
        <v>29</v>
      </c>
      <c r="BY28" s="69">
        <f>IF(Assumptions!$D$27&gt;BX28+12,BX28+12,Assumptions!$D$27)</f>
        <v>36</v>
      </c>
      <c r="BZ28" s="69">
        <f>IF(Assumptions!$D$27&gt;BY28+12,BY28+12,Assumptions!$D$27)</f>
        <v>36</v>
      </c>
      <c r="CA28" s="69">
        <f>IF(Assumptions!$D$27&gt;BZ28+12,BZ28+12,Assumptions!$D$27)</f>
        <v>36</v>
      </c>
      <c r="CB28" s="69">
        <f>IF(Assumptions!$D$27&gt;CA28+12,CA28+12,Assumptions!$D$27)</f>
        <v>36</v>
      </c>
      <c r="CC28" s="69">
        <f>IF(Assumptions!$D$27&gt;CB28+12,CB28+12,Assumptions!$D$27)</f>
        <v>36</v>
      </c>
      <c r="CD28" s="50" t="str">
        <f t="shared" si="9"/>
        <v>Aug</v>
      </c>
      <c r="CE28" s="69">
        <f>IF(Assumptions!$D$27&gt;5,5,Assumptions!$D$27)</f>
        <v>5</v>
      </c>
      <c r="CF28" s="69">
        <f>IF(Assumptions!$D$27&gt;CE28+12,CE28+12,Assumptions!$D$27)</f>
        <v>17</v>
      </c>
      <c r="CG28" s="69">
        <f>IF(Assumptions!$D$27&gt;CF28+12,CF28+12,Assumptions!$D$27)</f>
        <v>29</v>
      </c>
      <c r="CH28" s="69">
        <f>IF(Assumptions!$D$27&gt;CG28+12,CG28+12,Assumptions!$D$27)</f>
        <v>36</v>
      </c>
      <c r="CI28" s="69">
        <f>IF(Assumptions!$D$27&gt;CH28+12,CH28+12,Assumptions!$D$27)</f>
        <v>36</v>
      </c>
      <c r="CJ28" s="69">
        <f>IF(Assumptions!$D$27&gt;CI28+12,CI28+12,Assumptions!$D$27)</f>
        <v>36</v>
      </c>
      <c r="CK28" s="69">
        <f>IF(Assumptions!$D$27&gt;CJ28+12,CJ28+12,Assumptions!$D$27)</f>
        <v>36</v>
      </c>
      <c r="CL28" s="69">
        <f>IF(Assumptions!$D$27&gt;CK28+12,CK28+12,Assumptions!$D$27)</f>
        <v>36</v>
      </c>
    </row>
    <row r="29" spans="1:90" ht="13.7" customHeight="1">
      <c r="A29" s="50" t="str">
        <f t="shared" si="0"/>
        <v>Sep</v>
      </c>
      <c r="B29" s="41">
        <f>IF(Assumptions!$D$27&gt;4,4,Assumptions!$D$27)</f>
        <v>4</v>
      </c>
      <c r="C29" s="41">
        <f>IF(Assumptions!$D$27&gt;B29+12,B29+12,Assumptions!$D$27)</f>
        <v>16</v>
      </c>
      <c r="D29" s="41">
        <f>IF(Assumptions!$D$27&gt;C29+12,C29+12,Assumptions!$D$27)</f>
        <v>28</v>
      </c>
      <c r="E29" s="41">
        <f>IF(Assumptions!$D$27&gt;D29+12,D29+12,Assumptions!$D$27)</f>
        <v>36</v>
      </c>
      <c r="F29" s="41">
        <f>IF(Assumptions!$D$27&gt;E29+12,E29+12,Assumptions!$D$27)</f>
        <v>36</v>
      </c>
      <c r="G29" s="41">
        <f>IF(Assumptions!$D$27&gt;F29+12,F29+12,Assumptions!$D$27)</f>
        <v>36</v>
      </c>
      <c r="H29" s="41">
        <f>IF(Assumptions!$D$27&gt;G29+12,G29+12,Assumptions!$D$27)</f>
        <v>36</v>
      </c>
      <c r="I29" s="41">
        <f>IF(Assumptions!$D$27&gt;H29+12,H29+12,Assumptions!$D$27)</f>
        <v>36</v>
      </c>
      <c r="J29" s="68" t="str">
        <f t="shared" si="1"/>
        <v>Sep</v>
      </c>
      <c r="K29" s="41">
        <f>IF(Assumptions!$D$27&gt;4,4,Assumptions!$D$27)</f>
        <v>4</v>
      </c>
      <c r="L29" s="69">
        <f>IF(Assumptions!$D$27&gt;K29+12,K29+12,Assumptions!$D$27)</f>
        <v>16</v>
      </c>
      <c r="M29" s="69">
        <f>IF(Assumptions!$D$27&gt;L29+12,L29+12,Assumptions!$D$27)</f>
        <v>28</v>
      </c>
      <c r="N29" s="69">
        <f>IF(Assumptions!$D$27&gt;M29+12,M29+12,Assumptions!$D$27)</f>
        <v>36</v>
      </c>
      <c r="O29" s="69">
        <f>IF(Assumptions!$D$27&gt;N29+12,N29+12,Assumptions!$D$27)</f>
        <v>36</v>
      </c>
      <c r="P29" s="69">
        <f>IF(Assumptions!$D$27&gt;O29+12,O29+12,Assumptions!$D$27)</f>
        <v>36</v>
      </c>
      <c r="Q29" s="69">
        <f>IF(Assumptions!$D$27&gt;P29+12,P29+12,Assumptions!$D$27)</f>
        <v>36</v>
      </c>
      <c r="R29" s="69">
        <f>IF(Assumptions!$D$27&gt;Q29+12,Q29+12,Assumptions!$D$27)</f>
        <v>36</v>
      </c>
      <c r="S29" s="50" t="str">
        <f t="shared" si="2"/>
        <v>Sep</v>
      </c>
      <c r="T29" s="69">
        <f>IF(Assumptions!$D$27&gt;4,4,Assumptions!$D$27)</f>
        <v>4</v>
      </c>
      <c r="U29" s="69">
        <f>IF(Assumptions!$D$27&gt;T29+12,T29+12,Assumptions!$D$27)</f>
        <v>16</v>
      </c>
      <c r="V29" s="69">
        <f>IF(Assumptions!$D$27&gt;U29+12,U29+12,Assumptions!$D$27)</f>
        <v>28</v>
      </c>
      <c r="W29" s="69">
        <f>IF(Assumptions!$D$27&gt;V29+12,V29+12,Assumptions!$D$27)</f>
        <v>36</v>
      </c>
      <c r="X29" s="69">
        <f>IF(Assumptions!$D$27&gt;W29+12,W29+12,Assumptions!$D$27)</f>
        <v>36</v>
      </c>
      <c r="Y29" s="69">
        <f>IF(Assumptions!$D$27&gt;X29+12,X29+12,Assumptions!$D$27)</f>
        <v>36</v>
      </c>
      <c r="Z29" s="69">
        <f>IF(Assumptions!$D$27&gt;Y29+12,Y29+12,Assumptions!$D$27)</f>
        <v>36</v>
      </c>
      <c r="AA29" s="69">
        <f>IF(Assumptions!$D$27&gt;Z29+12,Z29+12,Assumptions!$D$27)</f>
        <v>36</v>
      </c>
      <c r="AB29" s="50" t="str">
        <f t="shared" si="3"/>
        <v>Sep</v>
      </c>
      <c r="AC29" s="69">
        <f>IF(Assumptions!$D$27&gt;4,4,Assumptions!$D$27)</f>
        <v>4</v>
      </c>
      <c r="AD29" s="69">
        <f>IF(Assumptions!$D$27&gt;AC29+12,AC29+12,Assumptions!$D$27)</f>
        <v>16</v>
      </c>
      <c r="AE29" s="69">
        <f>IF(Assumptions!$D$27&gt;AD29+12,AD29+12,Assumptions!$D$27)</f>
        <v>28</v>
      </c>
      <c r="AF29" s="69">
        <f>IF(Assumptions!$D$27&gt;AE29+12,AE29+12,Assumptions!$D$27)</f>
        <v>36</v>
      </c>
      <c r="AG29" s="69">
        <f>IF(Assumptions!$D$27&gt;AF29+12,AF29+12,Assumptions!$D$27)</f>
        <v>36</v>
      </c>
      <c r="AH29" s="69">
        <f>IF(Assumptions!$D$27&gt;AG29+12,AG29+12,Assumptions!$D$27)</f>
        <v>36</v>
      </c>
      <c r="AI29" s="69">
        <f>IF(Assumptions!$D$27&gt;AH29+12,AH29+12,Assumptions!$D$27)</f>
        <v>36</v>
      </c>
      <c r="AJ29" s="69">
        <f>IF(Assumptions!$D$27&gt;AI29+12,AI29+12,Assumptions!$D$27)</f>
        <v>36</v>
      </c>
      <c r="AK29" s="50" t="str">
        <f t="shared" si="4"/>
        <v>Sep</v>
      </c>
      <c r="AL29" s="69">
        <f>IF(Assumptions!$D$27&gt;4,4,Assumptions!$D$27)</f>
        <v>4</v>
      </c>
      <c r="AM29" s="69">
        <f>IF(Assumptions!$D$27&gt;AL29+12,AL29+12,Assumptions!$D$27)</f>
        <v>16</v>
      </c>
      <c r="AN29" s="69">
        <f>IF(Assumptions!$D$27&gt;AM29+12,AM29+12,Assumptions!$D$27)</f>
        <v>28</v>
      </c>
      <c r="AO29" s="69">
        <f>IF(Assumptions!$D$27&gt;AN29+12,AN29+12,Assumptions!$D$27)</f>
        <v>36</v>
      </c>
      <c r="AP29" s="69">
        <f>IF(Assumptions!$D$27&gt;AO29+12,AO29+12,Assumptions!$D$27)</f>
        <v>36</v>
      </c>
      <c r="AQ29" s="69">
        <f>IF(Assumptions!$D$27&gt;AP29+12,AP29+12,Assumptions!$D$27)</f>
        <v>36</v>
      </c>
      <c r="AR29" s="69">
        <f>IF(Assumptions!$D$27&gt;AQ29+12,AQ29+12,Assumptions!$D$27)</f>
        <v>36</v>
      </c>
      <c r="AS29" s="69">
        <f>IF(Assumptions!$D$27&gt;AR29+12,AR29+12,Assumptions!$D$27)</f>
        <v>36</v>
      </c>
      <c r="AT29" s="50" t="str">
        <f t="shared" si="5"/>
        <v>Sep</v>
      </c>
      <c r="AU29" s="69">
        <f>IF(Assumptions!$D$27&gt;4,4,Assumptions!$D$27)</f>
        <v>4</v>
      </c>
      <c r="AV29" s="69">
        <f>IF(Assumptions!$D$27&gt;AU29+12,AU29+12,Assumptions!$D$27)</f>
        <v>16</v>
      </c>
      <c r="AW29" s="69">
        <f>IF(Assumptions!$D$27&gt;AV29+12,AV29+12,Assumptions!$D$27)</f>
        <v>28</v>
      </c>
      <c r="AX29" s="69">
        <f>IF(Assumptions!$D$27&gt;AW29+12,AW29+12,Assumptions!$D$27)</f>
        <v>36</v>
      </c>
      <c r="AY29" s="69">
        <f>IF(Assumptions!$D$27&gt;AX29+12,AX29+12,Assumptions!$D$27)</f>
        <v>36</v>
      </c>
      <c r="AZ29" s="69">
        <f>IF(Assumptions!$D$27&gt;AY29+12,AY29+12,Assumptions!$D$27)</f>
        <v>36</v>
      </c>
      <c r="BA29" s="69">
        <f>IF(Assumptions!$D$27&gt;AZ29+12,AZ29+12,Assumptions!$D$27)</f>
        <v>36</v>
      </c>
      <c r="BB29" s="69">
        <f>IF(Assumptions!$D$27&gt;BA29+12,BA29+12,Assumptions!$D$27)</f>
        <v>36</v>
      </c>
      <c r="BC29" s="50" t="str">
        <f t="shared" si="6"/>
        <v>Sep</v>
      </c>
      <c r="BD29" s="69">
        <f>IF(Assumptions!$D$27&gt;4,4,Assumptions!$D$27)</f>
        <v>4</v>
      </c>
      <c r="BE29" s="69">
        <f>IF(Assumptions!$D$27&gt;BD29+12,BD29+12,Assumptions!$D$27)</f>
        <v>16</v>
      </c>
      <c r="BF29" s="69">
        <f>IF(Assumptions!$D$27&gt;BE29+12,BE29+12,Assumptions!$D$27)</f>
        <v>28</v>
      </c>
      <c r="BG29" s="69">
        <f>IF(Assumptions!$D$27&gt;BF29+12,BF29+12,Assumptions!$D$27)</f>
        <v>36</v>
      </c>
      <c r="BH29" s="69">
        <f>IF(Assumptions!$D$27&gt;BG29+12,BG29+12,Assumptions!$D$27)</f>
        <v>36</v>
      </c>
      <c r="BI29" s="69">
        <f>IF(Assumptions!$D$27&gt;BH29+12,BH29+12,Assumptions!$D$27)</f>
        <v>36</v>
      </c>
      <c r="BJ29" s="69">
        <f>IF(Assumptions!$D$27&gt;BI29+12,BI29+12,Assumptions!$D$27)</f>
        <v>36</v>
      </c>
      <c r="BK29" s="69">
        <f>IF(Assumptions!$D$27&gt;BJ29+12,BJ29+12,Assumptions!$D$27)</f>
        <v>36</v>
      </c>
      <c r="BL29" s="50" t="str">
        <f t="shared" si="7"/>
        <v>Sep</v>
      </c>
      <c r="BM29" s="69">
        <f>IF(Assumptions!$D$27&gt;4,4,Assumptions!$D$27)</f>
        <v>4</v>
      </c>
      <c r="BN29" s="69">
        <f>IF(Assumptions!$D$27&gt;BM29+12,BM29+12,Assumptions!$D$27)</f>
        <v>16</v>
      </c>
      <c r="BO29" s="69">
        <f>IF(Assumptions!$D$27&gt;BN29+12,BN29+12,Assumptions!$D$27)</f>
        <v>28</v>
      </c>
      <c r="BP29" s="69">
        <f>IF(Assumptions!$D$27&gt;BO29+12,BO29+12,Assumptions!$D$27)</f>
        <v>36</v>
      </c>
      <c r="BQ29" s="69">
        <f>IF(Assumptions!$D$27&gt;BP29+12,BP29+12,Assumptions!$D$27)</f>
        <v>36</v>
      </c>
      <c r="BR29" s="69">
        <f>IF(Assumptions!$D$27&gt;BQ29+12,BQ29+12,Assumptions!$D$27)</f>
        <v>36</v>
      </c>
      <c r="BS29" s="69">
        <f>IF(Assumptions!$D$27&gt;BR29+12,BR29+12,Assumptions!$D$27)</f>
        <v>36</v>
      </c>
      <c r="BT29" s="69">
        <f>IF(Assumptions!$D$27&gt;BS29+12,BS29+12,Assumptions!$D$27)</f>
        <v>36</v>
      </c>
      <c r="BU29" s="50" t="str">
        <f t="shared" si="8"/>
        <v>Sep</v>
      </c>
      <c r="BV29" s="69">
        <f>IF(Assumptions!$D$27&gt;4,4,Assumptions!$D$27)</f>
        <v>4</v>
      </c>
      <c r="BW29" s="69">
        <f>IF(Assumptions!$D$27&gt;BV29+12,BV29+12,Assumptions!$D$27)</f>
        <v>16</v>
      </c>
      <c r="BX29" s="69">
        <f>IF(Assumptions!$D$27&gt;BW29+12,BW29+12,Assumptions!$D$27)</f>
        <v>28</v>
      </c>
      <c r="BY29" s="69">
        <f>IF(Assumptions!$D$27&gt;BX29+12,BX29+12,Assumptions!$D$27)</f>
        <v>36</v>
      </c>
      <c r="BZ29" s="69">
        <f>IF(Assumptions!$D$27&gt;BY29+12,BY29+12,Assumptions!$D$27)</f>
        <v>36</v>
      </c>
      <c r="CA29" s="69">
        <f>IF(Assumptions!$D$27&gt;BZ29+12,BZ29+12,Assumptions!$D$27)</f>
        <v>36</v>
      </c>
      <c r="CB29" s="69">
        <f>IF(Assumptions!$D$27&gt;CA29+12,CA29+12,Assumptions!$D$27)</f>
        <v>36</v>
      </c>
      <c r="CC29" s="69">
        <f>IF(Assumptions!$D$27&gt;CB29+12,CB29+12,Assumptions!$D$27)</f>
        <v>36</v>
      </c>
      <c r="CD29" s="50" t="str">
        <f t="shared" si="9"/>
        <v>Sep</v>
      </c>
      <c r="CE29" s="69">
        <f>IF(Assumptions!$D$27&gt;4,4,Assumptions!$D$27)</f>
        <v>4</v>
      </c>
      <c r="CF29" s="69">
        <f>IF(Assumptions!$D$27&gt;CE29+12,CE29+12,Assumptions!$D$27)</f>
        <v>16</v>
      </c>
      <c r="CG29" s="69">
        <f>IF(Assumptions!$D$27&gt;CF29+12,CF29+12,Assumptions!$D$27)</f>
        <v>28</v>
      </c>
      <c r="CH29" s="69">
        <f>IF(Assumptions!$D$27&gt;CG29+12,CG29+12,Assumptions!$D$27)</f>
        <v>36</v>
      </c>
      <c r="CI29" s="69">
        <f>IF(Assumptions!$D$27&gt;CH29+12,CH29+12,Assumptions!$D$27)</f>
        <v>36</v>
      </c>
      <c r="CJ29" s="69">
        <f>IF(Assumptions!$D$27&gt;CI29+12,CI29+12,Assumptions!$D$27)</f>
        <v>36</v>
      </c>
      <c r="CK29" s="69">
        <f>IF(Assumptions!$D$27&gt;CJ29+12,CJ29+12,Assumptions!$D$27)</f>
        <v>36</v>
      </c>
      <c r="CL29" s="69">
        <f>IF(Assumptions!$D$27&gt;CK29+12,CK29+12,Assumptions!$D$27)</f>
        <v>36</v>
      </c>
    </row>
    <row r="30" spans="1:90" ht="13.7" customHeight="1">
      <c r="A30" s="50" t="str">
        <f t="shared" si="0"/>
        <v>Oct</v>
      </c>
      <c r="B30" s="41">
        <f>IF(Assumptions!$D$27&gt;3,3,Assumptions!$D$27)</f>
        <v>3</v>
      </c>
      <c r="C30" s="41">
        <f>IF(Assumptions!$D$27&gt;B30+12,B30+12,Assumptions!$D$27)</f>
        <v>15</v>
      </c>
      <c r="D30" s="41">
        <f>IF(Assumptions!$D$27&gt;C30+12,C30+12,Assumptions!$D$27)</f>
        <v>27</v>
      </c>
      <c r="E30" s="41">
        <f>IF(Assumptions!$D$27&gt;D30+12,D30+12,Assumptions!$D$27)</f>
        <v>36</v>
      </c>
      <c r="F30" s="41">
        <f>IF(Assumptions!$D$27&gt;E30+12,E30+12,Assumptions!$D$27)</f>
        <v>36</v>
      </c>
      <c r="G30" s="41">
        <f>IF(Assumptions!$D$27&gt;F30+12,F30+12,Assumptions!$D$27)</f>
        <v>36</v>
      </c>
      <c r="H30" s="41">
        <f>IF(Assumptions!$D$27&gt;G30+12,G30+12,Assumptions!$D$27)</f>
        <v>36</v>
      </c>
      <c r="I30" s="41">
        <f>IF(Assumptions!$D$27&gt;H30+12,H30+12,Assumptions!$D$27)</f>
        <v>36</v>
      </c>
      <c r="J30" s="68" t="str">
        <f t="shared" si="1"/>
        <v>Oct</v>
      </c>
      <c r="K30" s="41">
        <f>IF(Assumptions!$D$27&gt;3,3,Assumptions!$D$27)</f>
        <v>3</v>
      </c>
      <c r="L30" s="69">
        <f>IF(Assumptions!$D$27&gt;K30+12,K30+12,Assumptions!$D$27)</f>
        <v>15</v>
      </c>
      <c r="M30" s="69">
        <f>IF(Assumptions!$D$27&gt;L30+12,L30+12,Assumptions!$D$27)</f>
        <v>27</v>
      </c>
      <c r="N30" s="69">
        <f>IF(Assumptions!$D$27&gt;M30+12,M30+12,Assumptions!$D$27)</f>
        <v>36</v>
      </c>
      <c r="O30" s="69">
        <f>IF(Assumptions!$D$27&gt;N30+12,N30+12,Assumptions!$D$27)</f>
        <v>36</v>
      </c>
      <c r="P30" s="69">
        <f>IF(Assumptions!$D$27&gt;O30+12,O30+12,Assumptions!$D$27)</f>
        <v>36</v>
      </c>
      <c r="Q30" s="69">
        <f>IF(Assumptions!$D$27&gt;P30+12,P30+12,Assumptions!$D$27)</f>
        <v>36</v>
      </c>
      <c r="R30" s="69">
        <f>IF(Assumptions!$D$27&gt;Q30+12,Q30+12,Assumptions!$D$27)</f>
        <v>36</v>
      </c>
      <c r="S30" s="50" t="str">
        <f t="shared" si="2"/>
        <v>Oct</v>
      </c>
      <c r="T30" s="69">
        <f>IF(Assumptions!$D$27&gt;3,3,Assumptions!$D$27)</f>
        <v>3</v>
      </c>
      <c r="U30" s="69">
        <f>IF(Assumptions!$D$27&gt;T30+12,T30+12,Assumptions!$D$27)</f>
        <v>15</v>
      </c>
      <c r="V30" s="69">
        <f>IF(Assumptions!$D$27&gt;U30+12,U30+12,Assumptions!$D$27)</f>
        <v>27</v>
      </c>
      <c r="W30" s="69">
        <f>IF(Assumptions!$D$27&gt;V30+12,V30+12,Assumptions!$D$27)</f>
        <v>36</v>
      </c>
      <c r="X30" s="69">
        <f>IF(Assumptions!$D$27&gt;W30+12,W30+12,Assumptions!$D$27)</f>
        <v>36</v>
      </c>
      <c r="Y30" s="69">
        <f>IF(Assumptions!$D$27&gt;X30+12,X30+12,Assumptions!$D$27)</f>
        <v>36</v>
      </c>
      <c r="Z30" s="69">
        <f>IF(Assumptions!$D$27&gt;Y30+12,Y30+12,Assumptions!$D$27)</f>
        <v>36</v>
      </c>
      <c r="AA30" s="69">
        <f>IF(Assumptions!$D$27&gt;Z30+12,Z30+12,Assumptions!$D$27)</f>
        <v>36</v>
      </c>
      <c r="AB30" s="50" t="str">
        <f t="shared" si="3"/>
        <v>Oct</v>
      </c>
      <c r="AC30" s="69">
        <f>IF(Assumptions!$D$27&gt;3,3,Assumptions!$D$27)</f>
        <v>3</v>
      </c>
      <c r="AD30" s="69">
        <f>IF(Assumptions!$D$27&gt;AC30+12,AC30+12,Assumptions!$D$27)</f>
        <v>15</v>
      </c>
      <c r="AE30" s="69">
        <f>IF(Assumptions!$D$27&gt;AD30+12,AD30+12,Assumptions!$D$27)</f>
        <v>27</v>
      </c>
      <c r="AF30" s="69">
        <f>IF(Assumptions!$D$27&gt;AE30+12,AE30+12,Assumptions!$D$27)</f>
        <v>36</v>
      </c>
      <c r="AG30" s="69">
        <f>IF(Assumptions!$D$27&gt;AF30+12,AF30+12,Assumptions!$D$27)</f>
        <v>36</v>
      </c>
      <c r="AH30" s="69">
        <f>IF(Assumptions!$D$27&gt;AG30+12,AG30+12,Assumptions!$D$27)</f>
        <v>36</v>
      </c>
      <c r="AI30" s="69">
        <f>IF(Assumptions!$D$27&gt;AH30+12,AH30+12,Assumptions!$D$27)</f>
        <v>36</v>
      </c>
      <c r="AJ30" s="69">
        <f>IF(Assumptions!$D$27&gt;AI30+12,AI30+12,Assumptions!$D$27)</f>
        <v>36</v>
      </c>
      <c r="AK30" s="50" t="str">
        <f t="shared" si="4"/>
        <v>Oct</v>
      </c>
      <c r="AL30" s="69">
        <f>IF(Assumptions!$D$27&gt;3,3,Assumptions!$D$27)</f>
        <v>3</v>
      </c>
      <c r="AM30" s="69">
        <f>IF(Assumptions!$D$27&gt;AL30+12,AL30+12,Assumptions!$D$27)</f>
        <v>15</v>
      </c>
      <c r="AN30" s="69">
        <f>IF(Assumptions!$D$27&gt;AM30+12,AM30+12,Assumptions!$D$27)</f>
        <v>27</v>
      </c>
      <c r="AO30" s="69">
        <f>IF(Assumptions!$D$27&gt;AN30+12,AN30+12,Assumptions!$D$27)</f>
        <v>36</v>
      </c>
      <c r="AP30" s="69">
        <f>IF(Assumptions!$D$27&gt;AO30+12,AO30+12,Assumptions!$D$27)</f>
        <v>36</v>
      </c>
      <c r="AQ30" s="69">
        <f>IF(Assumptions!$D$27&gt;AP30+12,AP30+12,Assumptions!$D$27)</f>
        <v>36</v>
      </c>
      <c r="AR30" s="69">
        <f>IF(Assumptions!$D$27&gt;AQ30+12,AQ30+12,Assumptions!$D$27)</f>
        <v>36</v>
      </c>
      <c r="AS30" s="69">
        <f>IF(Assumptions!$D$27&gt;AR30+12,AR30+12,Assumptions!$D$27)</f>
        <v>36</v>
      </c>
      <c r="AT30" s="50" t="str">
        <f t="shared" si="5"/>
        <v>Oct</v>
      </c>
      <c r="AU30" s="69">
        <f>IF(Assumptions!$D$27&gt;3,3,Assumptions!$D$27)</f>
        <v>3</v>
      </c>
      <c r="AV30" s="69">
        <f>IF(Assumptions!$D$27&gt;AU30+12,AU30+12,Assumptions!$D$27)</f>
        <v>15</v>
      </c>
      <c r="AW30" s="69">
        <f>IF(Assumptions!$D$27&gt;AV30+12,AV30+12,Assumptions!$D$27)</f>
        <v>27</v>
      </c>
      <c r="AX30" s="69">
        <f>IF(Assumptions!$D$27&gt;AW30+12,AW30+12,Assumptions!$D$27)</f>
        <v>36</v>
      </c>
      <c r="AY30" s="69">
        <f>IF(Assumptions!$D$27&gt;AX30+12,AX30+12,Assumptions!$D$27)</f>
        <v>36</v>
      </c>
      <c r="AZ30" s="69">
        <f>IF(Assumptions!$D$27&gt;AY30+12,AY30+12,Assumptions!$D$27)</f>
        <v>36</v>
      </c>
      <c r="BA30" s="69">
        <f>IF(Assumptions!$D$27&gt;AZ30+12,AZ30+12,Assumptions!$D$27)</f>
        <v>36</v>
      </c>
      <c r="BB30" s="69">
        <f>IF(Assumptions!$D$27&gt;BA30+12,BA30+12,Assumptions!$D$27)</f>
        <v>36</v>
      </c>
      <c r="BC30" s="50" t="str">
        <f t="shared" si="6"/>
        <v>Oct</v>
      </c>
      <c r="BD30" s="69">
        <f>IF(Assumptions!$D$27&gt;3,3,Assumptions!$D$27)</f>
        <v>3</v>
      </c>
      <c r="BE30" s="69">
        <f>IF(Assumptions!$D$27&gt;BD30+12,BD30+12,Assumptions!$D$27)</f>
        <v>15</v>
      </c>
      <c r="BF30" s="69">
        <f>IF(Assumptions!$D$27&gt;BE30+12,BE30+12,Assumptions!$D$27)</f>
        <v>27</v>
      </c>
      <c r="BG30" s="69">
        <f>IF(Assumptions!$D$27&gt;BF30+12,BF30+12,Assumptions!$D$27)</f>
        <v>36</v>
      </c>
      <c r="BH30" s="69">
        <f>IF(Assumptions!$D$27&gt;BG30+12,BG30+12,Assumptions!$D$27)</f>
        <v>36</v>
      </c>
      <c r="BI30" s="69">
        <f>IF(Assumptions!$D$27&gt;BH30+12,BH30+12,Assumptions!$D$27)</f>
        <v>36</v>
      </c>
      <c r="BJ30" s="69">
        <f>IF(Assumptions!$D$27&gt;BI30+12,BI30+12,Assumptions!$D$27)</f>
        <v>36</v>
      </c>
      <c r="BK30" s="69">
        <f>IF(Assumptions!$D$27&gt;BJ30+12,BJ30+12,Assumptions!$D$27)</f>
        <v>36</v>
      </c>
      <c r="BL30" s="50" t="str">
        <f t="shared" si="7"/>
        <v>Oct</v>
      </c>
      <c r="BM30" s="69">
        <f>IF(Assumptions!$D$27&gt;3,3,Assumptions!$D$27)</f>
        <v>3</v>
      </c>
      <c r="BN30" s="69">
        <f>IF(Assumptions!$D$27&gt;BM30+12,BM30+12,Assumptions!$D$27)</f>
        <v>15</v>
      </c>
      <c r="BO30" s="69">
        <f>IF(Assumptions!$D$27&gt;BN30+12,BN30+12,Assumptions!$D$27)</f>
        <v>27</v>
      </c>
      <c r="BP30" s="69">
        <f>IF(Assumptions!$D$27&gt;BO30+12,BO30+12,Assumptions!$D$27)</f>
        <v>36</v>
      </c>
      <c r="BQ30" s="69">
        <f>IF(Assumptions!$D$27&gt;BP30+12,BP30+12,Assumptions!$D$27)</f>
        <v>36</v>
      </c>
      <c r="BR30" s="69">
        <f>IF(Assumptions!$D$27&gt;BQ30+12,BQ30+12,Assumptions!$D$27)</f>
        <v>36</v>
      </c>
      <c r="BS30" s="69">
        <f>IF(Assumptions!$D$27&gt;BR30+12,BR30+12,Assumptions!$D$27)</f>
        <v>36</v>
      </c>
      <c r="BT30" s="69">
        <f>IF(Assumptions!$D$27&gt;BS30+12,BS30+12,Assumptions!$D$27)</f>
        <v>36</v>
      </c>
      <c r="BU30" s="50" t="str">
        <f t="shared" si="8"/>
        <v>Oct</v>
      </c>
      <c r="BV30" s="69">
        <f>IF(Assumptions!$D$27&gt;3,3,Assumptions!$D$27)</f>
        <v>3</v>
      </c>
      <c r="BW30" s="69">
        <f>IF(Assumptions!$D$27&gt;BV30+12,BV30+12,Assumptions!$D$27)</f>
        <v>15</v>
      </c>
      <c r="BX30" s="69">
        <f>IF(Assumptions!$D$27&gt;BW30+12,BW30+12,Assumptions!$D$27)</f>
        <v>27</v>
      </c>
      <c r="BY30" s="69">
        <f>IF(Assumptions!$D$27&gt;BX30+12,BX30+12,Assumptions!$D$27)</f>
        <v>36</v>
      </c>
      <c r="BZ30" s="69">
        <f>IF(Assumptions!$D$27&gt;BY30+12,BY30+12,Assumptions!$D$27)</f>
        <v>36</v>
      </c>
      <c r="CA30" s="69">
        <f>IF(Assumptions!$D$27&gt;BZ30+12,BZ30+12,Assumptions!$D$27)</f>
        <v>36</v>
      </c>
      <c r="CB30" s="69">
        <f>IF(Assumptions!$D$27&gt;CA30+12,CA30+12,Assumptions!$D$27)</f>
        <v>36</v>
      </c>
      <c r="CC30" s="69">
        <f>IF(Assumptions!$D$27&gt;CB30+12,CB30+12,Assumptions!$D$27)</f>
        <v>36</v>
      </c>
      <c r="CD30" s="50" t="str">
        <f t="shared" si="9"/>
        <v>Oct</v>
      </c>
      <c r="CE30" s="69">
        <f>IF(Assumptions!$D$27&gt;3,3,Assumptions!$D$27)</f>
        <v>3</v>
      </c>
      <c r="CF30" s="69">
        <f>IF(Assumptions!$D$27&gt;CE30+12,CE30+12,Assumptions!$D$27)</f>
        <v>15</v>
      </c>
      <c r="CG30" s="69">
        <f>IF(Assumptions!$D$27&gt;CF30+12,CF30+12,Assumptions!$D$27)</f>
        <v>27</v>
      </c>
      <c r="CH30" s="69">
        <f>IF(Assumptions!$D$27&gt;CG30+12,CG30+12,Assumptions!$D$27)</f>
        <v>36</v>
      </c>
      <c r="CI30" s="69">
        <f>IF(Assumptions!$D$27&gt;CH30+12,CH30+12,Assumptions!$D$27)</f>
        <v>36</v>
      </c>
      <c r="CJ30" s="69">
        <f>IF(Assumptions!$D$27&gt;CI30+12,CI30+12,Assumptions!$D$27)</f>
        <v>36</v>
      </c>
      <c r="CK30" s="69">
        <f>IF(Assumptions!$D$27&gt;CJ30+12,CJ30+12,Assumptions!$D$27)</f>
        <v>36</v>
      </c>
      <c r="CL30" s="69">
        <f>IF(Assumptions!$D$27&gt;CK30+12,CK30+12,Assumptions!$D$27)</f>
        <v>36</v>
      </c>
    </row>
    <row r="31" spans="1:90" ht="13.7" customHeight="1">
      <c r="A31" s="50" t="str">
        <f t="shared" si="0"/>
        <v>Nov</v>
      </c>
      <c r="B31" s="41">
        <f>IF(Assumptions!$D$27&gt;2,2,Assumptions!$D$27)</f>
        <v>2</v>
      </c>
      <c r="C31" s="41">
        <f>IF(Assumptions!$D$27&gt;B31+12,B31+12,Assumptions!$D$27)</f>
        <v>14</v>
      </c>
      <c r="D31" s="41">
        <f>IF(Assumptions!$D$27&gt;C31+12,C31+12,Assumptions!$D$27)</f>
        <v>26</v>
      </c>
      <c r="E31" s="41">
        <f>IF(Assumptions!$D$27&gt;D31+12,D31+12,Assumptions!$D$27)</f>
        <v>36</v>
      </c>
      <c r="F31" s="41">
        <f>IF(Assumptions!$D$27&gt;E31+12,E31+12,Assumptions!$D$27)</f>
        <v>36</v>
      </c>
      <c r="G31" s="41">
        <f>IF(Assumptions!$D$27&gt;F31+12,F31+12,Assumptions!$D$27)</f>
        <v>36</v>
      </c>
      <c r="H31" s="41">
        <f>IF(Assumptions!$D$27&gt;G31+12,G31+12,Assumptions!$D$27)</f>
        <v>36</v>
      </c>
      <c r="I31" s="41">
        <f>IF(Assumptions!$D$27&gt;H31+12,H31+12,Assumptions!$D$27)</f>
        <v>36</v>
      </c>
      <c r="J31" s="68" t="str">
        <f t="shared" si="1"/>
        <v>Nov</v>
      </c>
      <c r="K31" s="41">
        <f>IF(Assumptions!$D$27&gt;2,2,Assumptions!$D$27)</f>
        <v>2</v>
      </c>
      <c r="L31" s="69">
        <f>IF(Assumptions!$D$27&gt;K31+12,K31+12,Assumptions!$D$27)</f>
        <v>14</v>
      </c>
      <c r="M31" s="69">
        <f>IF(Assumptions!$D$27&gt;L31+12,L31+12,Assumptions!$D$27)</f>
        <v>26</v>
      </c>
      <c r="N31" s="69">
        <f>IF(Assumptions!$D$27&gt;M31+12,M31+12,Assumptions!$D$27)</f>
        <v>36</v>
      </c>
      <c r="O31" s="69">
        <f>IF(Assumptions!$D$27&gt;N31+12,N31+12,Assumptions!$D$27)</f>
        <v>36</v>
      </c>
      <c r="P31" s="69">
        <f>IF(Assumptions!$D$27&gt;O31+12,O31+12,Assumptions!$D$27)</f>
        <v>36</v>
      </c>
      <c r="Q31" s="69">
        <f>IF(Assumptions!$D$27&gt;P31+12,P31+12,Assumptions!$D$27)</f>
        <v>36</v>
      </c>
      <c r="R31" s="69">
        <f>IF(Assumptions!$D$27&gt;Q31+12,Q31+12,Assumptions!$D$27)</f>
        <v>36</v>
      </c>
      <c r="S31" s="50" t="str">
        <f t="shared" si="2"/>
        <v>Nov</v>
      </c>
      <c r="T31" s="69">
        <f>IF(Assumptions!$D$27&gt;2,2,Assumptions!$D$27)</f>
        <v>2</v>
      </c>
      <c r="U31" s="69">
        <f>IF(Assumptions!$D$27&gt;T31+12,T31+12,Assumptions!$D$27)</f>
        <v>14</v>
      </c>
      <c r="V31" s="69">
        <f>IF(Assumptions!$D$27&gt;U31+12,U31+12,Assumptions!$D$27)</f>
        <v>26</v>
      </c>
      <c r="W31" s="69">
        <f>IF(Assumptions!$D$27&gt;V31+12,V31+12,Assumptions!$D$27)</f>
        <v>36</v>
      </c>
      <c r="X31" s="69">
        <f>IF(Assumptions!$D$27&gt;W31+12,W31+12,Assumptions!$D$27)</f>
        <v>36</v>
      </c>
      <c r="Y31" s="69">
        <f>IF(Assumptions!$D$27&gt;X31+12,X31+12,Assumptions!$D$27)</f>
        <v>36</v>
      </c>
      <c r="Z31" s="69">
        <f>IF(Assumptions!$D$27&gt;Y31+12,Y31+12,Assumptions!$D$27)</f>
        <v>36</v>
      </c>
      <c r="AA31" s="69">
        <f>IF(Assumptions!$D$27&gt;Z31+12,Z31+12,Assumptions!$D$27)</f>
        <v>36</v>
      </c>
      <c r="AB31" s="50" t="str">
        <f t="shared" si="3"/>
        <v>Nov</v>
      </c>
      <c r="AC31" s="69">
        <f>IF(Assumptions!$D$27&gt;2,2,Assumptions!$D$27)</f>
        <v>2</v>
      </c>
      <c r="AD31" s="69">
        <f>IF(Assumptions!$D$27&gt;AC31+12,AC31+12,Assumptions!$D$27)</f>
        <v>14</v>
      </c>
      <c r="AE31" s="69">
        <f>IF(Assumptions!$D$27&gt;AD31+12,AD31+12,Assumptions!$D$27)</f>
        <v>26</v>
      </c>
      <c r="AF31" s="69">
        <f>IF(Assumptions!$D$27&gt;AE31+12,AE31+12,Assumptions!$D$27)</f>
        <v>36</v>
      </c>
      <c r="AG31" s="69">
        <f>IF(Assumptions!$D$27&gt;AF31+12,AF31+12,Assumptions!$D$27)</f>
        <v>36</v>
      </c>
      <c r="AH31" s="69">
        <f>IF(Assumptions!$D$27&gt;AG31+12,AG31+12,Assumptions!$D$27)</f>
        <v>36</v>
      </c>
      <c r="AI31" s="69">
        <f>IF(Assumptions!$D$27&gt;AH31+12,AH31+12,Assumptions!$D$27)</f>
        <v>36</v>
      </c>
      <c r="AJ31" s="69">
        <f>IF(Assumptions!$D$27&gt;AI31+12,AI31+12,Assumptions!$D$27)</f>
        <v>36</v>
      </c>
      <c r="AK31" s="50" t="str">
        <f t="shared" si="4"/>
        <v>Nov</v>
      </c>
      <c r="AL31" s="69">
        <f>IF(Assumptions!$D$27&gt;2,2,Assumptions!$D$27)</f>
        <v>2</v>
      </c>
      <c r="AM31" s="69">
        <f>IF(Assumptions!$D$27&gt;AL31+12,AL31+12,Assumptions!$D$27)</f>
        <v>14</v>
      </c>
      <c r="AN31" s="69">
        <f>IF(Assumptions!$D$27&gt;AM31+12,AM31+12,Assumptions!$D$27)</f>
        <v>26</v>
      </c>
      <c r="AO31" s="69">
        <f>IF(Assumptions!$D$27&gt;AN31+12,AN31+12,Assumptions!$D$27)</f>
        <v>36</v>
      </c>
      <c r="AP31" s="69">
        <f>IF(Assumptions!$D$27&gt;AO31+12,AO31+12,Assumptions!$D$27)</f>
        <v>36</v>
      </c>
      <c r="AQ31" s="69">
        <f>IF(Assumptions!$D$27&gt;AP31+12,AP31+12,Assumptions!$D$27)</f>
        <v>36</v>
      </c>
      <c r="AR31" s="69">
        <f>IF(Assumptions!$D$27&gt;AQ31+12,AQ31+12,Assumptions!$D$27)</f>
        <v>36</v>
      </c>
      <c r="AS31" s="69">
        <f>IF(Assumptions!$D$27&gt;AR31+12,AR31+12,Assumptions!$D$27)</f>
        <v>36</v>
      </c>
      <c r="AT31" s="50" t="str">
        <f t="shared" si="5"/>
        <v>Nov</v>
      </c>
      <c r="AU31" s="69">
        <f>IF(Assumptions!$D$27&gt;2,2,Assumptions!$D$27)</f>
        <v>2</v>
      </c>
      <c r="AV31" s="69">
        <f>IF(Assumptions!$D$27&gt;AU31+12,AU31+12,Assumptions!$D$27)</f>
        <v>14</v>
      </c>
      <c r="AW31" s="69">
        <f>IF(Assumptions!$D$27&gt;AV31+12,AV31+12,Assumptions!$D$27)</f>
        <v>26</v>
      </c>
      <c r="AX31" s="69">
        <f>IF(Assumptions!$D$27&gt;AW31+12,AW31+12,Assumptions!$D$27)</f>
        <v>36</v>
      </c>
      <c r="AY31" s="69">
        <f>IF(Assumptions!$D$27&gt;AX31+12,AX31+12,Assumptions!$D$27)</f>
        <v>36</v>
      </c>
      <c r="AZ31" s="69">
        <f>IF(Assumptions!$D$27&gt;AY31+12,AY31+12,Assumptions!$D$27)</f>
        <v>36</v>
      </c>
      <c r="BA31" s="69">
        <f>IF(Assumptions!$D$27&gt;AZ31+12,AZ31+12,Assumptions!$D$27)</f>
        <v>36</v>
      </c>
      <c r="BB31" s="69">
        <f>IF(Assumptions!$D$27&gt;BA31+12,BA31+12,Assumptions!$D$27)</f>
        <v>36</v>
      </c>
      <c r="BC31" s="50" t="str">
        <f t="shared" si="6"/>
        <v>Nov</v>
      </c>
      <c r="BD31" s="69">
        <f>IF(Assumptions!$D$27&gt;2,2,Assumptions!$D$27)</f>
        <v>2</v>
      </c>
      <c r="BE31" s="69">
        <f>IF(Assumptions!$D$27&gt;BD31+12,BD31+12,Assumptions!$D$27)</f>
        <v>14</v>
      </c>
      <c r="BF31" s="69">
        <f>IF(Assumptions!$D$27&gt;BE31+12,BE31+12,Assumptions!$D$27)</f>
        <v>26</v>
      </c>
      <c r="BG31" s="69">
        <f>IF(Assumptions!$D$27&gt;BF31+12,BF31+12,Assumptions!$D$27)</f>
        <v>36</v>
      </c>
      <c r="BH31" s="69">
        <f>IF(Assumptions!$D$27&gt;BG31+12,BG31+12,Assumptions!$D$27)</f>
        <v>36</v>
      </c>
      <c r="BI31" s="69">
        <f>IF(Assumptions!$D$27&gt;BH31+12,BH31+12,Assumptions!$D$27)</f>
        <v>36</v>
      </c>
      <c r="BJ31" s="69">
        <f>IF(Assumptions!$D$27&gt;BI31+12,BI31+12,Assumptions!$D$27)</f>
        <v>36</v>
      </c>
      <c r="BK31" s="69">
        <f>IF(Assumptions!$D$27&gt;BJ31+12,BJ31+12,Assumptions!$D$27)</f>
        <v>36</v>
      </c>
      <c r="BL31" s="50" t="str">
        <f t="shared" si="7"/>
        <v>Nov</v>
      </c>
      <c r="BM31" s="69">
        <f>IF(Assumptions!$D$27&gt;2,2,Assumptions!$D$27)</f>
        <v>2</v>
      </c>
      <c r="BN31" s="69">
        <f>IF(Assumptions!$D$27&gt;BM31+12,BM31+12,Assumptions!$D$27)</f>
        <v>14</v>
      </c>
      <c r="BO31" s="69">
        <f>IF(Assumptions!$D$27&gt;BN31+12,BN31+12,Assumptions!$D$27)</f>
        <v>26</v>
      </c>
      <c r="BP31" s="69">
        <f>IF(Assumptions!$D$27&gt;BO31+12,BO31+12,Assumptions!$D$27)</f>
        <v>36</v>
      </c>
      <c r="BQ31" s="69">
        <f>IF(Assumptions!$D$27&gt;BP31+12,BP31+12,Assumptions!$D$27)</f>
        <v>36</v>
      </c>
      <c r="BR31" s="69">
        <f>IF(Assumptions!$D$27&gt;BQ31+12,BQ31+12,Assumptions!$D$27)</f>
        <v>36</v>
      </c>
      <c r="BS31" s="69">
        <f>IF(Assumptions!$D$27&gt;BR31+12,BR31+12,Assumptions!$D$27)</f>
        <v>36</v>
      </c>
      <c r="BT31" s="69">
        <f>IF(Assumptions!$D$27&gt;BS31+12,BS31+12,Assumptions!$D$27)</f>
        <v>36</v>
      </c>
      <c r="BU31" s="50" t="str">
        <f t="shared" si="8"/>
        <v>Nov</v>
      </c>
      <c r="BV31" s="69">
        <f>IF(Assumptions!$D$27&gt;2,2,Assumptions!$D$27)</f>
        <v>2</v>
      </c>
      <c r="BW31" s="69">
        <f>IF(Assumptions!$D$27&gt;BV31+12,BV31+12,Assumptions!$D$27)</f>
        <v>14</v>
      </c>
      <c r="BX31" s="69">
        <f>IF(Assumptions!$D$27&gt;BW31+12,BW31+12,Assumptions!$D$27)</f>
        <v>26</v>
      </c>
      <c r="BY31" s="69">
        <f>IF(Assumptions!$D$27&gt;BX31+12,BX31+12,Assumptions!$D$27)</f>
        <v>36</v>
      </c>
      <c r="BZ31" s="69">
        <f>IF(Assumptions!$D$27&gt;BY31+12,BY31+12,Assumptions!$D$27)</f>
        <v>36</v>
      </c>
      <c r="CA31" s="69">
        <f>IF(Assumptions!$D$27&gt;BZ31+12,BZ31+12,Assumptions!$D$27)</f>
        <v>36</v>
      </c>
      <c r="CB31" s="69">
        <f>IF(Assumptions!$D$27&gt;CA31+12,CA31+12,Assumptions!$D$27)</f>
        <v>36</v>
      </c>
      <c r="CC31" s="69">
        <f>IF(Assumptions!$D$27&gt;CB31+12,CB31+12,Assumptions!$D$27)</f>
        <v>36</v>
      </c>
      <c r="CD31" s="50" t="str">
        <f t="shared" si="9"/>
        <v>Nov</v>
      </c>
      <c r="CE31" s="69">
        <f>IF(Assumptions!$D$27&gt;2,2,Assumptions!$D$27)</f>
        <v>2</v>
      </c>
      <c r="CF31" s="69">
        <f>IF(Assumptions!$D$27&gt;CE31+12,CE31+12,Assumptions!$D$27)</f>
        <v>14</v>
      </c>
      <c r="CG31" s="69">
        <f>IF(Assumptions!$D$27&gt;CF31+12,CF31+12,Assumptions!$D$27)</f>
        <v>26</v>
      </c>
      <c r="CH31" s="69">
        <f>IF(Assumptions!$D$27&gt;CG31+12,CG31+12,Assumptions!$D$27)</f>
        <v>36</v>
      </c>
      <c r="CI31" s="69">
        <f>IF(Assumptions!$D$27&gt;CH31+12,CH31+12,Assumptions!$D$27)</f>
        <v>36</v>
      </c>
      <c r="CJ31" s="69">
        <f>IF(Assumptions!$D$27&gt;CI31+12,CI31+12,Assumptions!$D$27)</f>
        <v>36</v>
      </c>
      <c r="CK31" s="69">
        <f>IF(Assumptions!$D$27&gt;CJ31+12,CJ31+12,Assumptions!$D$27)</f>
        <v>36</v>
      </c>
      <c r="CL31" s="69">
        <f>IF(Assumptions!$D$27&gt;CK31+12,CK31+12,Assumptions!$D$27)</f>
        <v>36</v>
      </c>
    </row>
    <row r="32" spans="1:90" ht="13.7" customHeight="1">
      <c r="A32" s="50" t="str">
        <f t="shared" si="0"/>
        <v>Dec</v>
      </c>
      <c r="B32" s="41">
        <f>IF(Assumptions!$D$27&gt;1,1,Assumptions!$D$27)</f>
        <v>1</v>
      </c>
      <c r="C32" s="41">
        <f>IF(Assumptions!$D$27&gt;B32+12,B32+12,Assumptions!$D$27)</f>
        <v>13</v>
      </c>
      <c r="D32" s="41">
        <f>IF(Assumptions!$D$27&gt;C32+12,C32+12,Assumptions!$D$27)</f>
        <v>25</v>
      </c>
      <c r="E32" s="41">
        <f>IF(Assumptions!$D$27&gt;D32+12,D32+12,Assumptions!$D$27)</f>
        <v>36</v>
      </c>
      <c r="F32" s="41">
        <f>IF(Assumptions!$D$27&gt;E32+12,E32+12,Assumptions!$D$27)</f>
        <v>36</v>
      </c>
      <c r="G32" s="41">
        <f>IF(Assumptions!$D$27&gt;F32+12,F32+12,Assumptions!$D$27)</f>
        <v>36</v>
      </c>
      <c r="H32" s="41">
        <f>IF(Assumptions!$D$27&gt;G32+12,G32+12,Assumptions!$D$27)</f>
        <v>36</v>
      </c>
      <c r="I32" s="41">
        <f>IF(Assumptions!$D$27&gt;H32+12,H32+12,Assumptions!$D$27)</f>
        <v>36</v>
      </c>
      <c r="J32" s="68" t="str">
        <f t="shared" si="1"/>
        <v>Dec</v>
      </c>
      <c r="K32" s="41">
        <f>IF(Assumptions!$D$27&gt;1,1,Assumptions!$D$27)</f>
        <v>1</v>
      </c>
      <c r="L32" s="69">
        <f>IF(Assumptions!$D$27&gt;K32+12,K32+12,Assumptions!$D$27)</f>
        <v>13</v>
      </c>
      <c r="M32" s="69">
        <f>IF(Assumptions!$D$27&gt;L32+12,L32+12,Assumptions!$D$27)</f>
        <v>25</v>
      </c>
      <c r="N32" s="69">
        <f>IF(Assumptions!$D$27&gt;M32+12,M32+12,Assumptions!$D$27)</f>
        <v>36</v>
      </c>
      <c r="O32" s="69">
        <f>IF(Assumptions!$D$27&gt;N32+12,N32+12,Assumptions!$D$27)</f>
        <v>36</v>
      </c>
      <c r="P32" s="69">
        <f>IF(Assumptions!$D$27&gt;O32+12,O32+12,Assumptions!$D$27)</f>
        <v>36</v>
      </c>
      <c r="Q32" s="69">
        <f>IF(Assumptions!$D$27&gt;P32+12,P32+12,Assumptions!$D$27)</f>
        <v>36</v>
      </c>
      <c r="R32" s="69">
        <f>IF(Assumptions!$D$27&gt;Q32+12,Q32+12,Assumptions!$D$27)</f>
        <v>36</v>
      </c>
      <c r="S32" s="50" t="str">
        <f t="shared" si="2"/>
        <v>Dec</v>
      </c>
      <c r="T32" s="69">
        <f>IF(Assumptions!$D$27&gt;1,1,Assumptions!$D$27)</f>
        <v>1</v>
      </c>
      <c r="U32" s="69">
        <f>IF(Assumptions!$D$27&gt;T32+12,T32+12,Assumptions!$D$27)</f>
        <v>13</v>
      </c>
      <c r="V32" s="69">
        <f>IF(Assumptions!$D$27&gt;U32+12,U32+12,Assumptions!$D$27)</f>
        <v>25</v>
      </c>
      <c r="W32" s="69">
        <f>IF(Assumptions!$D$27&gt;V32+12,V32+12,Assumptions!$D$27)</f>
        <v>36</v>
      </c>
      <c r="X32" s="69">
        <f>IF(Assumptions!$D$27&gt;W32+12,W32+12,Assumptions!$D$27)</f>
        <v>36</v>
      </c>
      <c r="Y32" s="69">
        <f>IF(Assumptions!$D$27&gt;X32+12,X32+12,Assumptions!$D$27)</f>
        <v>36</v>
      </c>
      <c r="Z32" s="69">
        <f>IF(Assumptions!$D$27&gt;Y32+12,Y32+12,Assumptions!$D$27)</f>
        <v>36</v>
      </c>
      <c r="AA32" s="69">
        <f>IF(Assumptions!$D$27&gt;Z32+12,Z32+12,Assumptions!$D$27)</f>
        <v>36</v>
      </c>
      <c r="AB32" s="50" t="str">
        <f t="shared" si="3"/>
        <v>Dec</v>
      </c>
      <c r="AC32" s="69">
        <f>IF(Assumptions!$D$27&gt;1,1,Assumptions!$D$27)</f>
        <v>1</v>
      </c>
      <c r="AD32" s="69">
        <f>IF(Assumptions!$D$27&gt;AC32+12,AC32+12,Assumptions!$D$27)</f>
        <v>13</v>
      </c>
      <c r="AE32" s="69">
        <f>IF(Assumptions!$D$27&gt;AD32+12,AD32+12,Assumptions!$D$27)</f>
        <v>25</v>
      </c>
      <c r="AF32" s="69">
        <f>IF(Assumptions!$D$27&gt;AE32+12,AE32+12,Assumptions!$D$27)</f>
        <v>36</v>
      </c>
      <c r="AG32" s="69">
        <f>IF(Assumptions!$D$27&gt;AF32+12,AF32+12,Assumptions!$D$27)</f>
        <v>36</v>
      </c>
      <c r="AH32" s="69">
        <f>IF(Assumptions!$D$27&gt;AG32+12,AG32+12,Assumptions!$D$27)</f>
        <v>36</v>
      </c>
      <c r="AI32" s="69">
        <f>IF(Assumptions!$D$27&gt;AH32+12,AH32+12,Assumptions!$D$27)</f>
        <v>36</v>
      </c>
      <c r="AJ32" s="69">
        <f>IF(Assumptions!$D$27&gt;AI32+12,AI32+12,Assumptions!$D$27)</f>
        <v>36</v>
      </c>
      <c r="AK32" s="50" t="str">
        <f t="shared" si="4"/>
        <v>Dec</v>
      </c>
      <c r="AL32" s="69">
        <f>IF(Assumptions!$D$27&gt;1,1,Assumptions!$D$27)</f>
        <v>1</v>
      </c>
      <c r="AM32" s="69">
        <f>IF(Assumptions!$D$27&gt;AL32+12,AL32+12,Assumptions!$D$27)</f>
        <v>13</v>
      </c>
      <c r="AN32" s="69">
        <f>IF(Assumptions!$D$27&gt;AM32+12,AM32+12,Assumptions!$D$27)</f>
        <v>25</v>
      </c>
      <c r="AO32" s="69">
        <f>IF(Assumptions!$D$27&gt;AN32+12,AN32+12,Assumptions!$D$27)</f>
        <v>36</v>
      </c>
      <c r="AP32" s="69">
        <f>IF(Assumptions!$D$27&gt;AO32+12,AO32+12,Assumptions!$D$27)</f>
        <v>36</v>
      </c>
      <c r="AQ32" s="69">
        <f>IF(Assumptions!$D$27&gt;AP32+12,AP32+12,Assumptions!$D$27)</f>
        <v>36</v>
      </c>
      <c r="AR32" s="69">
        <f>IF(Assumptions!$D$27&gt;AQ32+12,AQ32+12,Assumptions!$D$27)</f>
        <v>36</v>
      </c>
      <c r="AS32" s="69">
        <f>IF(Assumptions!$D$27&gt;AR32+12,AR32+12,Assumptions!$D$27)</f>
        <v>36</v>
      </c>
      <c r="AT32" s="50" t="str">
        <f t="shared" si="5"/>
        <v>Dec</v>
      </c>
      <c r="AU32" s="69">
        <f>IF(Assumptions!$D$27&gt;1,1,Assumptions!$D$27)</f>
        <v>1</v>
      </c>
      <c r="AV32" s="69">
        <f>IF(Assumptions!$D$27&gt;AU32+12,AU32+12,Assumptions!$D$27)</f>
        <v>13</v>
      </c>
      <c r="AW32" s="69">
        <f>IF(Assumptions!$D$27&gt;AV32+12,AV32+12,Assumptions!$D$27)</f>
        <v>25</v>
      </c>
      <c r="AX32" s="69">
        <f>IF(Assumptions!$D$27&gt;AW32+12,AW32+12,Assumptions!$D$27)</f>
        <v>36</v>
      </c>
      <c r="AY32" s="69">
        <f>IF(Assumptions!$D$27&gt;AX32+12,AX32+12,Assumptions!$D$27)</f>
        <v>36</v>
      </c>
      <c r="AZ32" s="69">
        <f>IF(Assumptions!$D$27&gt;AY32+12,AY32+12,Assumptions!$D$27)</f>
        <v>36</v>
      </c>
      <c r="BA32" s="69">
        <f>IF(Assumptions!$D$27&gt;AZ32+12,AZ32+12,Assumptions!$D$27)</f>
        <v>36</v>
      </c>
      <c r="BB32" s="69">
        <f>IF(Assumptions!$D$27&gt;BA32+12,BA32+12,Assumptions!$D$27)</f>
        <v>36</v>
      </c>
      <c r="BC32" s="50" t="str">
        <f t="shared" si="6"/>
        <v>Dec</v>
      </c>
      <c r="BD32" s="69">
        <f>IF(Assumptions!$D$27&gt;1,1,Assumptions!$D$27)</f>
        <v>1</v>
      </c>
      <c r="BE32" s="69">
        <f>IF(Assumptions!$D$27&gt;BD32+12,BD32+12,Assumptions!$D$27)</f>
        <v>13</v>
      </c>
      <c r="BF32" s="69">
        <f>IF(Assumptions!$D$27&gt;BE32+12,BE32+12,Assumptions!$D$27)</f>
        <v>25</v>
      </c>
      <c r="BG32" s="69">
        <f>IF(Assumptions!$D$27&gt;BF32+12,BF32+12,Assumptions!$D$27)</f>
        <v>36</v>
      </c>
      <c r="BH32" s="69">
        <f>IF(Assumptions!$D$27&gt;BG32+12,BG32+12,Assumptions!$D$27)</f>
        <v>36</v>
      </c>
      <c r="BI32" s="69">
        <f>IF(Assumptions!$D$27&gt;BH32+12,BH32+12,Assumptions!$D$27)</f>
        <v>36</v>
      </c>
      <c r="BJ32" s="69">
        <f>IF(Assumptions!$D$27&gt;BI32+12,BI32+12,Assumptions!$D$27)</f>
        <v>36</v>
      </c>
      <c r="BK32" s="69">
        <f>IF(Assumptions!$D$27&gt;BJ32+12,BJ32+12,Assumptions!$D$27)</f>
        <v>36</v>
      </c>
      <c r="BL32" s="50" t="str">
        <f t="shared" si="7"/>
        <v>Dec</v>
      </c>
      <c r="BM32" s="69">
        <f>IF(Assumptions!$D$27&gt;1,1,Assumptions!$D$27)</f>
        <v>1</v>
      </c>
      <c r="BN32" s="69">
        <f>IF(Assumptions!$D$27&gt;BM32+12,BM32+12,Assumptions!$D$27)</f>
        <v>13</v>
      </c>
      <c r="BO32" s="69">
        <f>IF(Assumptions!$D$27&gt;BN32+12,BN32+12,Assumptions!$D$27)</f>
        <v>25</v>
      </c>
      <c r="BP32" s="69">
        <f>IF(Assumptions!$D$27&gt;BO32+12,BO32+12,Assumptions!$D$27)</f>
        <v>36</v>
      </c>
      <c r="BQ32" s="69">
        <f>IF(Assumptions!$D$27&gt;BP32+12,BP32+12,Assumptions!$D$27)</f>
        <v>36</v>
      </c>
      <c r="BR32" s="69">
        <f>IF(Assumptions!$D$27&gt;BQ32+12,BQ32+12,Assumptions!$D$27)</f>
        <v>36</v>
      </c>
      <c r="BS32" s="69">
        <f>IF(Assumptions!$D$27&gt;BR32+12,BR32+12,Assumptions!$D$27)</f>
        <v>36</v>
      </c>
      <c r="BT32" s="69">
        <f>IF(Assumptions!$D$27&gt;BS32+12,BS32+12,Assumptions!$D$27)</f>
        <v>36</v>
      </c>
      <c r="BU32" s="50" t="str">
        <f t="shared" si="8"/>
        <v>Dec</v>
      </c>
      <c r="BV32" s="69">
        <f>IF(Assumptions!$D$27&gt;1,1,Assumptions!$D$27)</f>
        <v>1</v>
      </c>
      <c r="BW32" s="69">
        <f>IF(Assumptions!$D$27&gt;BV32+12,BV32+12,Assumptions!$D$27)</f>
        <v>13</v>
      </c>
      <c r="BX32" s="69">
        <f>IF(Assumptions!$D$27&gt;BW32+12,BW32+12,Assumptions!$D$27)</f>
        <v>25</v>
      </c>
      <c r="BY32" s="69">
        <f>IF(Assumptions!$D$27&gt;BX32+12,BX32+12,Assumptions!$D$27)</f>
        <v>36</v>
      </c>
      <c r="BZ32" s="69">
        <f>IF(Assumptions!$D$27&gt;BY32+12,BY32+12,Assumptions!$D$27)</f>
        <v>36</v>
      </c>
      <c r="CA32" s="69">
        <f>IF(Assumptions!$D$27&gt;BZ32+12,BZ32+12,Assumptions!$D$27)</f>
        <v>36</v>
      </c>
      <c r="CB32" s="69">
        <f>IF(Assumptions!$D$27&gt;CA32+12,CA32+12,Assumptions!$D$27)</f>
        <v>36</v>
      </c>
      <c r="CC32" s="69">
        <f>IF(Assumptions!$D$27&gt;CB32+12,CB32+12,Assumptions!$D$27)</f>
        <v>36</v>
      </c>
      <c r="CD32" s="50" t="str">
        <f t="shared" si="9"/>
        <v>Dec</v>
      </c>
      <c r="CE32" s="69">
        <f>IF(Assumptions!$D$27&gt;1,1,Assumptions!$D$27)</f>
        <v>1</v>
      </c>
      <c r="CF32" s="69">
        <f>IF(Assumptions!$D$27&gt;CE32+12,CE32+12,Assumptions!$D$27)</f>
        <v>13</v>
      </c>
      <c r="CG32" s="69">
        <f>IF(Assumptions!$D$27&gt;CF32+12,CF32+12,Assumptions!$D$27)</f>
        <v>25</v>
      </c>
      <c r="CH32" s="69">
        <f>IF(Assumptions!$D$27&gt;CG32+12,CG32+12,Assumptions!$D$27)</f>
        <v>36</v>
      </c>
      <c r="CI32" s="69">
        <f>IF(Assumptions!$D$27&gt;CH32+12,CH32+12,Assumptions!$D$27)</f>
        <v>36</v>
      </c>
      <c r="CJ32" s="69">
        <f>IF(Assumptions!$D$27&gt;CI32+12,CI32+12,Assumptions!$D$27)</f>
        <v>36</v>
      </c>
      <c r="CK32" s="69">
        <f>IF(Assumptions!$D$27&gt;CJ32+12,CJ32+12,Assumptions!$D$27)</f>
        <v>36</v>
      </c>
      <c r="CL32" s="69">
        <f>IF(Assumptions!$D$27&gt;CK32+12,CK32+12,Assumptions!$D$27)</f>
        <v>36</v>
      </c>
    </row>
    <row r="33" spans="1:90" ht="15.95" customHeight="1">
      <c r="A33" s="38"/>
      <c r="B33" s="44" t="s">
        <v>37</v>
      </c>
      <c r="C33" s="44" t="s">
        <v>38</v>
      </c>
      <c r="D33" s="44" t="s">
        <v>39</v>
      </c>
      <c r="E33" s="44" t="s">
        <v>40</v>
      </c>
      <c r="F33" s="44" t="s">
        <v>41</v>
      </c>
      <c r="G33" s="44" t="s">
        <v>42</v>
      </c>
      <c r="H33" s="44" t="s">
        <v>43</v>
      </c>
      <c r="I33" s="44" t="s">
        <v>44</v>
      </c>
      <c r="J33" s="17"/>
      <c r="K33" s="44" t="s">
        <v>37</v>
      </c>
      <c r="L33" s="64" t="s">
        <v>38</v>
      </c>
      <c r="M33" s="64" t="s">
        <v>39</v>
      </c>
      <c r="N33" s="64" t="s">
        <v>40</v>
      </c>
      <c r="O33" s="64" t="s">
        <v>41</v>
      </c>
      <c r="P33" s="64" t="s">
        <v>42</v>
      </c>
      <c r="Q33" s="64" t="s">
        <v>43</v>
      </c>
      <c r="R33" s="64" t="s">
        <v>44</v>
      </c>
      <c r="S33" s="38"/>
      <c r="T33" s="64" t="s">
        <v>37</v>
      </c>
      <c r="U33" s="64" t="s">
        <v>38</v>
      </c>
      <c r="V33" s="64" t="s">
        <v>39</v>
      </c>
      <c r="W33" s="64" t="s">
        <v>40</v>
      </c>
      <c r="X33" s="64" t="s">
        <v>41</v>
      </c>
      <c r="Y33" s="64" t="s">
        <v>42</v>
      </c>
      <c r="Z33" s="64" t="s">
        <v>43</v>
      </c>
      <c r="AA33" s="64" t="s">
        <v>44</v>
      </c>
      <c r="AB33" s="38"/>
      <c r="AC33" s="64" t="s">
        <v>37</v>
      </c>
      <c r="AD33" s="64" t="s">
        <v>38</v>
      </c>
      <c r="AE33" s="64" t="s">
        <v>39</v>
      </c>
      <c r="AF33" s="64" t="s">
        <v>40</v>
      </c>
      <c r="AG33" s="64" t="s">
        <v>41</v>
      </c>
      <c r="AH33" s="64" t="s">
        <v>42</v>
      </c>
      <c r="AI33" s="64" t="s">
        <v>43</v>
      </c>
      <c r="AJ33" s="64" t="s">
        <v>44</v>
      </c>
      <c r="AK33" s="38"/>
      <c r="AL33" s="64" t="s">
        <v>37</v>
      </c>
      <c r="AM33" s="64" t="s">
        <v>38</v>
      </c>
      <c r="AN33" s="64" t="s">
        <v>39</v>
      </c>
      <c r="AO33" s="64" t="s">
        <v>40</v>
      </c>
      <c r="AP33" s="64" t="s">
        <v>41</v>
      </c>
      <c r="AQ33" s="64" t="s">
        <v>42</v>
      </c>
      <c r="AR33" s="64" t="s">
        <v>43</v>
      </c>
      <c r="AS33" s="64" t="s">
        <v>44</v>
      </c>
      <c r="AT33" s="38"/>
      <c r="AU33" s="64" t="s">
        <v>37</v>
      </c>
      <c r="AV33" s="64" t="s">
        <v>38</v>
      </c>
      <c r="AW33" s="64" t="s">
        <v>39</v>
      </c>
      <c r="AX33" s="64" t="s">
        <v>40</v>
      </c>
      <c r="AY33" s="64" t="s">
        <v>41</v>
      </c>
      <c r="AZ33" s="64" t="s">
        <v>42</v>
      </c>
      <c r="BA33" s="64" t="s">
        <v>43</v>
      </c>
      <c r="BB33" s="64" t="s">
        <v>44</v>
      </c>
      <c r="BC33" s="38"/>
      <c r="BD33" s="64" t="s">
        <v>37</v>
      </c>
      <c r="BE33" s="64" t="s">
        <v>38</v>
      </c>
      <c r="BF33" s="64" t="s">
        <v>39</v>
      </c>
      <c r="BG33" s="64" t="s">
        <v>40</v>
      </c>
      <c r="BH33" s="64" t="s">
        <v>41</v>
      </c>
      <c r="BI33" s="64" t="s">
        <v>42</v>
      </c>
      <c r="BJ33" s="64" t="s">
        <v>43</v>
      </c>
      <c r="BK33" s="64" t="s">
        <v>44</v>
      </c>
      <c r="BL33" s="38"/>
      <c r="BM33" s="64" t="s">
        <v>37</v>
      </c>
      <c r="BN33" s="64" t="s">
        <v>38</v>
      </c>
      <c r="BO33" s="64" t="s">
        <v>39</v>
      </c>
      <c r="BP33" s="64" t="s">
        <v>40</v>
      </c>
      <c r="BQ33" s="64" t="s">
        <v>41</v>
      </c>
      <c r="BR33" s="64" t="s">
        <v>42</v>
      </c>
      <c r="BS33" s="64" t="s">
        <v>43</v>
      </c>
      <c r="BT33" s="64" t="s">
        <v>44</v>
      </c>
      <c r="BU33" s="38"/>
      <c r="BV33" s="64" t="s">
        <v>37</v>
      </c>
      <c r="BW33" s="64" t="s">
        <v>38</v>
      </c>
      <c r="BX33" s="64" t="s">
        <v>39</v>
      </c>
      <c r="BY33" s="64" t="s">
        <v>40</v>
      </c>
      <c r="BZ33" s="64" t="s">
        <v>41</v>
      </c>
      <c r="CA33" s="64" t="s">
        <v>42</v>
      </c>
      <c r="CB33" s="64" t="s">
        <v>43</v>
      </c>
      <c r="CC33" s="64" t="s">
        <v>44</v>
      </c>
      <c r="CD33" s="38"/>
      <c r="CE33" s="64" t="s">
        <v>37</v>
      </c>
      <c r="CF33" s="64" t="s">
        <v>38</v>
      </c>
      <c r="CG33" s="64" t="s">
        <v>39</v>
      </c>
      <c r="CH33" s="64" t="s">
        <v>40</v>
      </c>
      <c r="CI33" s="64" t="s">
        <v>41</v>
      </c>
      <c r="CJ33" s="64" t="s">
        <v>42</v>
      </c>
      <c r="CK33" s="64" t="s">
        <v>43</v>
      </c>
      <c r="CL33" s="64" t="s">
        <v>44</v>
      </c>
    </row>
    <row r="34" spans="1:90" ht="13.7" customHeight="1">
      <c r="A34" s="50" t="str">
        <f t="shared" ref="A34:A45" si="10">A21</f>
        <v>Jan</v>
      </c>
      <c r="B34" s="70">
        <f>AVERAGE('PR (GAP)'!B34,'R78s (GAP)'!B34)</f>
        <v>0.77477477477477485</v>
      </c>
      <c r="C34" s="70">
        <f>AVERAGE('PR (GAP)'!C34,'R78s (GAP)'!C34)</f>
        <v>0.44144144144144143</v>
      </c>
      <c r="D34" s="70">
        <f>AVERAGE('PR (GAP)'!D34,'R78s (GAP)'!D34)</f>
        <v>0</v>
      </c>
      <c r="E34" s="70">
        <f>AVERAGE('PR (GAP)'!E34,'R78s (GAP)'!E34)</f>
        <v>0</v>
      </c>
      <c r="F34" s="70">
        <f>AVERAGE('PR (GAP)'!F34,'R78s (GAP)'!F34)</f>
        <v>0</v>
      </c>
      <c r="G34" s="70">
        <f>AVERAGE('PR (GAP)'!G34,'R78s (GAP)'!G34)</f>
        <v>0</v>
      </c>
      <c r="H34" s="70">
        <f>AVERAGE('PR (GAP)'!H34,'R78s (GAP)'!H34)</f>
        <v>0</v>
      </c>
      <c r="I34" s="70">
        <f>AVERAGE('PR (GAP)'!I34,'R78s (GAP)'!I34)</f>
        <v>0</v>
      </c>
      <c r="J34" s="68" t="str">
        <f t="shared" ref="J34:J45" si="11">J21</f>
        <v>Jan</v>
      </c>
      <c r="K34" s="70">
        <f>AVERAGE('PR (GAP)'!K34,'R78s (GAP)'!K34)</f>
        <v>0.77477477477477485</v>
      </c>
      <c r="L34" s="71">
        <f>AVERAGE('PR (GAP)'!L34,'R78s (GAP)'!L34)</f>
        <v>0.44144144144144143</v>
      </c>
      <c r="M34" s="71">
        <f>AVERAGE('PR (GAP)'!M34,'R78s (GAP)'!M34)</f>
        <v>0</v>
      </c>
      <c r="N34" s="71">
        <f>AVERAGE('PR (GAP)'!N34,'R78s (GAP)'!N34)</f>
        <v>0</v>
      </c>
      <c r="O34" s="71">
        <f>AVERAGE('PR (GAP)'!O34,'R78s (GAP)'!O34)</f>
        <v>0</v>
      </c>
      <c r="P34" s="71">
        <f>AVERAGE('PR (GAP)'!P34,'R78s (GAP)'!P34)</f>
        <v>0</v>
      </c>
      <c r="Q34" s="71">
        <f>AVERAGE('PR (GAP)'!Q34,'R78s (GAP)'!Q34)</f>
        <v>0</v>
      </c>
      <c r="R34" s="71">
        <f>AVERAGE('PR (GAP)'!R34,'R78s (GAP)'!R34)</f>
        <v>0</v>
      </c>
      <c r="S34" s="50" t="str">
        <f t="shared" ref="S34:S45" si="12">S21</f>
        <v>Jan</v>
      </c>
      <c r="T34" s="71">
        <f>AVERAGE('PR (GAP)'!T34,'R78s (GAP)'!T34)</f>
        <v>0.77477477477477485</v>
      </c>
      <c r="U34" s="71">
        <f>AVERAGE('PR (GAP)'!U34,'R78s (GAP)'!U34)</f>
        <v>0.44144144144144143</v>
      </c>
      <c r="V34" s="71">
        <f>AVERAGE('PR (GAP)'!V34,'R78s (GAP)'!V34)</f>
        <v>0</v>
      </c>
      <c r="W34" s="71">
        <f>AVERAGE('PR (GAP)'!W34,'R78s (GAP)'!W34)</f>
        <v>0</v>
      </c>
      <c r="X34" s="71">
        <f>AVERAGE('PR (GAP)'!X34,'R78s (GAP)'!X34)</f>
        <v>0</v>
      </c>
      <c r="Y34" s="71">
        <f>AVERAGE('PR (GAP)'!Y34,'R78s (GAP)'!Y34)</f>
        <v>0</v>
      </c>
      <c r="Z34" s="71">
        <f>AVERAGE('PR (GAP)'!Z34,'R78s (GAP)'!Z34)</f>
        <v>0</v>
      </c>
      <c r="AA34" s="71">
        <f>AVERAGE('PR (GAP)'!AA34,'R78s (GAP)'!AA34)</f>
        <v>0</v>
      </c>
      <c r="AB34" s="50" t="str">
        <f t="shared" ref="AB34:AB45" si="13">AB21</f>
        <v>Jan</v>
      </c>
      <c r="AC34" s="71">
        <f>AVERAGE('PR (GAP)'!AC34,'R78s (GAP)'!AC34)</f>
        <v>0.77477477477477485</v>
      </c>
      <c r="AD34" s="71">
        <f>AVERAGE('PR (GAP)'!AD34,'R78s (GAP)'!AD34)</f>
        <v>0.44144144144144143</v>
      </c>
      <c r="AE34" s="71">
        <f>AVERAGE('PR (GAP)'!AE34,'R78s (GAP)'!AE34)</f>
        <v>0</v>
      </c>
      <c r="AF34" s="71">
        <f>AVERAGE('PR (GAP)'!AF34,'R78s (GAP)'!AF34)</f>
        <v>0</v>
      </c>
      <c r="AG34" s="71">
        <f>AVERAGE('PR (GAP)'!AG34,'R78s (GAP)'!AG34)</f>
        <v>0</v>
      </c>
      <c r="AH34" s="71">
        <f>AVERAGE('PR (GAP)'!AH34,'R78s (GAP)'!AH34)</f>
        <v>0</v>
      </c>
      <c r="AI34" s="71">
        <f>AVERAGE('PR (GAP)'!AI34,'R78s (GAP)'!AI34)</f>
        <v>0</v>
      </c>
      <c r="AJ34" s="71">
        <f>AVERAGE('PR (GAP)'!AJ34,'R78s (GAP)'!AJ34)</f>
        <v>0</v>
      </c>
      <c r="AK34" s="50" t="str">
        <f t="shared" ref="AK34:AK45" si="14">AK21</f>
        <v>Jan</v>
      </c>
      <c r="AL34" s="71">
        <f>AVERAGE('PR (GAP)'!AL34,'R78s (GAP)'!AL34)</f>
        <v>0.77477477477477485</v>
      </c>
      <c r="AM34" s="71">
        <f>AVERAGE('PR (GAP)'!AM34,'R78s (GAP)'!AM34)</f>
        <v>0.44144144144144143</v>
      </c>
      <c r="AN34" s="71">
        <f>AVERAGE('PR (GAP)'!AN34,'R78s (GAP)'!AN34)</f>
        <v>0</v>
      </c>
      <c r="AO34" s="71">
        <f>AVERAGE('PR (GAP)'!AO34,'R78s (GAP)'!AO34)</f>
        <v>0</v>
      </c>
      <c r="AP34" s="71">
        <f>AVERAGE('PR (GAP)'!AP34,'R78s (GAP)'!AP34)</f>
        <v>0</v>
      </c>
      <c r="AQ34" s="71">
        <f>AVERAGE('PR (GAP)'!AQ34,'R78s (GAP)'!AQ34)</f>
        <v>0</v>
      </c>
      <c r="AR34" s="71">
        <f>AVERAGE('PR (GAP)'!AR34,'R78s (GAP)'!AR34)</f>
        <v>0</v>
      </c>
      <c r="AS34" s="71">
        <f>AVERAGE('PR (GAP)'!AS34,'R78s (GAP)'!AS34)</f>
        <v>0</v>
      </c>
      <c r="AT34" s="50" t="str">
        <f t="shared" ref="AT34:AT45" si="15">AT21</f>
        <v>Jan</v>
      </c>
      <c r="AU34" s="71">
        <f>AVERAGE('PR (GAP)'!AU34,'R78s (GAP)'!AU34)</f>
        <v>0.77477477477477485</v>
      </c>
      <c r="AV34" s="71">
        <f>AVERAGE('PR (GAP)'!AV34,'R78s (GAP)'!AV34)</f>
        <v>0.44144144144144143</v>
      </c>
      <c r="AW34" s="71">
        <f>AVERAGE('PR (GAP)'!AW34,'R78s (GAP)'!AW34)</f>
        <v>0</v>
      </c>
      <c r="AX34" s="71">
        <f>AVERAGE('PR (GAP)'!AX34,'R78s (GAP)'!AX34)</f>
        <v>0</v>
      </c>
      <c r="AY34" s="71">
        <f>AVERAGE('PR (GAP)'!AY34,'R78s (GAP)'!AY34)</f>
        <v>0</v>
      </c>
      <c r="AZ34" s="71">
        <f>AVERAGE('PR (GAP)'!AZ34,'R78s (GAP)'!AZ34)</f>
        <v>0</v>
      </c>
      <c r="BA34" s="71">
        <f>AVERAGE('PR (GAP)'!BA34,'R78s (GAP)'!BA34)</f>
        <v>0</v>
      </c>
      <c r="BB34" s="71">
        <f>AVERAGE('PR (GAP)'!BB34,'R78s (GAP)'!BB34)</f>
        <v>0</v>
      </c>
      <c r="BC34" s="50" t="str">
        <f t="shared" ref="BC34:BC45" si="16">BC21</f>
        <v>Jan</v>
      </c>
      <c r="BD34" s="71">
        <f>AVERAGE('PR (GAP)'!BD34,'R78s (GAP)'!BD34)</f>
        <v>0.77477477477477485</v>
      </c>
      <c r="BE34" s="71">
        <f>AVERAGE('PR (GAP)'!BE34,'R78s (GAP)'!BE34)</f>
        <v>0.44144144144144143</v>
      </c>
      <c r="BF34" s="71">
        <f>AVERAGE('PR (GAP)'!BF34,'R78s (GAP)'!BF34)</f>
        <v>0</v>
      </c>
      <c r="BG34" s="71">
        <f>AVERAGE('PR (GAP)'!BG34,'R78s (GAP)'!BG34)</f>
        <v>0</v>
      </c>
      <c r="BH34" s="71">
        <f>AVERAGE('PR (GAP)'!BH34,'R78s (GAP)'!BH34)</f>
        <v>0</v>
      </c>
      <c r="BI34" s="71">
        <f>AVERAGE('PR (GAP)'!BI34,'R78s (GAP)'!BI34)</f>
        <v>0</v>
      </c>
      <c r="BJ34" s="71">
        <f>AVERAGE('PR (GAP)'!BJ34,'R78s (GAP)'!BJ34)</f>
        <v>0</v>
      </c>
      <c r="BK34" s="71">
        <f>AVERAGE('PR (GAP)'!BK34,'R78s (GAP)'!BK34)</f>
        <v>0</v>
      </c>
      <c r="BL34" s="50" t="str">
        <f t="shared" ref="BL34:BL45" si="17">BL21</f>
        <v>Jan</v>
      </c>
      <c r="BM34" s="71">
        <f>AVERAGE('PR (GAP)'!BM34,'R78s (GAP)'!BM34)</f>
        <v>0.77477477477477485</v>
      </c>
      <c r="BN34" s="71">
        <f>AVERAGE('PR (GAP)'!BN34,'R78s (GAP)'!BN34)</f>
        <v>0.44144144144144143</v>
      </c>
      <c r="BO34" s="71">
        <f>AVERAGE('PR (GAP)'!BO34,'R78s (GAP)'!BO34)</f>
        <v>0</v>
      </c>
      <c r="BP34" s="71">
        <f>AVERAGE('PR (GAP)'!BP34,'R78s (GAP)'!BP34)</f>
        <v>0</v>
      </c>
      <c r="BQ34" s="71">
        <f>AVERAGE('PR (GAP)'!BQ34,'R78s (GAP)'!BQ34)</f>
        <v>0</v>
      </c>
      <c r="BR34" s="71">
        <f>AVERAGE('PR (GAP)'!BR34,'R78s (GAP)'!BR34)</f>
        <v>0</v>
      </c>
      <c r="BS34" s="71">
        <f>AVERAGE('PR (GAP)'!BS34,'R78s (GAP)'!BS34)</f>
        <v>0</v>
      </c>
      <c r="BT34" s="71">
        <f>AVERAGE('PR (GAP)'!BT34,'R78s (GAP)'!BT34)</f>
        <v>0</v>
      </c>
      <c r="BU34" s="50" t="str">
        <f t="shared" ref="BU34:BU45" si="18">BU21</f>
        <v>Jan</v>
      </c>
      <c r="BV34" s="71">
        <f>AVERAGE('PR (GAP)'!BV34,'R78s (GAP)'!BV34)</f>
        <v>0.77477477477477485</v>
      </c>
      <c r="BW34" s="71">
        <f>AVERAGE('PR (GAP)'!BW34,'R78s (GAP)'!BW34)</f>
        <v>0.44144144144144143</v>
      </c>
      <c r="BX34" s="71">
        <f>AVERAGE('PR (GAP)'!BX34,'R78s (GAP)'!BX34)</f>
        <v>0</v>
      </c>
      <c r="BY34" s="71">
        <f>AVERAGE('PR (GAP)'!BY34,'R78s (GAP)'!BY34)</f>
        <v>0</v>
      </c>
      <c r="BZ34" s="71">
        <f>AVERAGE('PR (GAP)'!BZ34,'R78s (GAP)'!BZ34)</f>
        <v>0</v>
      </c>
      <c r="CA34" s="71">
        <f>AVERAGE('PR (GAP)'!CA34,'R78s (GAP)'!CA34)</f>
        <v>0</v>
      </c>
      <c r="CB34" s="71">
        <f>AVERAGE('PR (GAP)'!CB34,'R78s (GAP)'!CB34)</f>
        <v>0</v>
      </c>
      <c r="CC34" s="71">
        <f>AVERAGE('PR (GAP)'!CC34,'R78s (GAP)'!CC34)</f>
        <v>0</v>
      </c>
      <c r="CD34" s="50" t="str">
        <f t="shared" ref="CD34:CD45" si="19">CD21</f>
        <v>Jan</v>
      </c>
      <c r="CE34" s="71">
        <f>AVERAGE('PR (GAP)'!CE34,'R78s (GAP)'!CE34)</f>
        <v>0.77477477477477485</v>
      </c>
      <c r="CF34" s="71">
        <f>AVERAGE('PR (GAP)'!CF34,'R78s (GAP)'!CF34)</f>
        <v>0.44144144144144143</v>
      </c>
      <c r="CG34" s="71">
        <f>AVERAGE('PR (GAP)'!CG34,'R78s (GAP)'!CG34)</f>
        <v>0</v>
      </c>
      <c r="CH34" s="71">
        <f>AVERAGE('PR (GAP)'!CH34,'R78s (GAP)'!CH34)</f>
        <v>0</v>
      </c>
      <c r="CI34" s="71">
        <f>AVERAGE('PR (GAP)'!CI34,'R78s (GAP)'!CI34)</f>
        <v>0</v>
      </c>
      <c r="CJ34" s="71">
        <f>AVERAGE('PR (GAP)'!CJ34,'R78s (GAP)'!CJ34)</f>
        <v>0</v>
      </c>
      <c r="CK34" s="71">
        <f>AVERAGE('PR (GAP)'!CK34,'R78s (GAP)'!CK34)</f>
        <v>0</v>
      </c>
      <c r="CL34" s="71">
        <f>AVERAGE('PR (GAP)'!CL34,'R78s (GAP)'!CL34)</f>
        <v>0</v>
      </c>
    </row>
    <row r="35" spans="1:90" ht="13.7" customHeight="1">
      <c r="A35" s="50" t="str">
        <f t="shared" si="10"/>
        <v>Feb</v>
      </c>
      <c r="B35" s="70">
        <f>AVERAGE('PR (GAP)'!B35,'R78s (GAP)'!B35)</f>
        <v>0.79767267267267261</v>
      </c>
      <c r="C35" s="70">
        <f>AVERAGE('PR (GAP)'!C35,'R78s (GAP)'!C35)</f>
        <v>0.47334834834834838</v>
      </c>
      <c r="D35" s="70">
        <f>AVERAGE('PR (GAP)'!D35,'R78s (GAP)'!D35)</f>
        <v>4.0915915915915924E-2</v>
      </c>
      <c r="E35" s="70">
        <f>AVERAGE('PR (GAP)'!E35,'R78s (GAP)'!E35)</f>
        <v>0</v>
      </c>
      <c r="F35" s="70">
        <f>AVERAGE('PR (GAP)'!F35,'R78s (GAP)'!F35)</f>
        <v>0</v>
      </c>
      <c r="G35" s="70">
        <f>AVERAGE('PR (GAP)'!G35,'R78s (GAP)'!G35)</f>
        <v>0</v>
      </c>
      <c r="H35" s="70">
        <f>AVERAGE('PR (GAP)'!H35,'R78s (GAP)'!H35)</f>
        <v>0</v>
      </c>
      <c r="I35" s="70">
        <f>AVERAGE('PR (GAP)'!I35,'R78s (GAP)'!I35)</f>
        <v>0</v>
      </c>
      <c r="J35" s="68" t="str">
        <f t="shared" si="11"/>
        <v>Feb</v>
      </c>
      <c r="K35" s="70">
        <f>AVERAGE('PR (GAP)'!K35,'R78s (GAP)'!K35)</f>
        <v>0.79767267267267261</v>
      </c>
      <c r="L35" s="71">
        <f>AVERAGE('PR (GAP)'!L35,'R78s (GAP)'!L35)</f>
        <v>0.47334834834834838</v>
      </c>
      <c r="M35" s="71">
        <f>AVERAGE('PR (GAP)'!M35,'R78s (GAP)'!M35)</f>
        <v>4.0915915915915924E-2</v>
      </c>
      <c r="N35" s="71">
        <f>AVERAGE('PR (GAP)'!N35,'R78s (GAP)'!N35)</f>
        <v>0</v>
      </c>
      <c r="O35" s="71">
        <f>AVERAGE('PR (GAP)'!O35,'R78s (GAP)'!O35)</f>
        <v>0</v>
      </c>
      <c r="P35" s="71">
        <f>AVERAGE('PR (GAP)'!P35,'R78s (GAP)'!P35)</f>
        <v>0</v>
      </c>
      <c r="Q35" s="71">
        <f>AVERAGE('PR (GAP)'!Q35,'R78s (GAP)'!Q35)</f>
        <v>0</v>
      </c>
      <c r="R35" s="71">
        <f>AVERAGE('PR (GAP)'!R35,'R78s (GAP)'!R35)</f>
        <v>0</v>
      </c>
      <c r="S35" s="50" t="str">
        <f t="shared" si="12"/>
        <v>Feb</v>
      </c>
      <c r="T35" s="71">
        <f>AVERAGE('PR (GAP)'!T35,'R78s (GAP)'!T35)</f>
        <v>0.79767267267267261</v>
      </c>
      <c r="U35" s="71">
        <f>AVERAGE('PR (GAP)'!U35,'R78s (GAP)'!U35)</f>
        <v>0.47334834834834838</v>
      </c>
      <c r="V35" s="71">
        <f>AVERAGE('PR (GAP)'!V35,'R78s (GAP)'!V35)</f>
        <v>4.0915915915915924E-2</v>
      </c>
      <c r="W35" s="71">
        <f>AVERAGE('PR (GAP)'!W35,'R78s (GAP)'!W35)</f>
        <v>0</v>
      </c>
      <c r="X35" s="71">
        <f>AVERAGE('PR (GAP)'!X35,'R78s (GAP)'!X35)</f>
        <v>0</v>
      </c>
      <c r="Y35" s="71">
        <f>AVERAGE('PR (GAP)'!Y35,'R78s (GAP)'!Y35)</f>
        <v>0</v>
      </c>
      <c r="Z35" s="71">
        <f>AVERAGE('PR (GAP)'!Z35,'R78s (GAP)'!Z35)</f>
        <v>0</v>
      </c>
      <c r="AA35" s="71">
        <f>AVERAGE('PR (GAP)'!AA35,'R78s (GAP)'!AA35)</f>
        <v>0</v>
      </c>
      <c r="AB35" s="50" t="str">
        <f t="shared" si="13"/>
        <v>Feb</v>
      </c>
      <c r="AC35" s="71">
        <f>AVERAGE('PR (GAP)'!AC35,'R78s (GAP)'!AC35)</f>
        <v>0.79767267267267261</v>
      </c>
      <c r="AD35" s="71">
        <f>AVERAGE('PR (GAP)'!AD35,'R78s (GAP)'!AD35)</f>
        <v>0.47334834834834838</v>
      </c>
      <c r="AE35" s="71">
        <f>AVERAGE('PR (GAP)'!AE35,'R78s (GAP)'!AE35)</f>
        <v>4.0915915915915924E-2</v>
      </c>
      <c r="AF35" s="71">
        <f>AVERAGE('PR (GAP)'!AF35,'R78s (GAP)'!AF35)</f>
        <v>0</v>
      </c>
      <c r="AG35" s="71">
        <f>AVERAGE('PR (GAP)'!AG35,'R78s (GAP)'!AG35)</f>
        <v>0</v>
      </c>
      <c r="AH35" s="71">
        <f>AVERAGE('PR (GAP)'!AH35,'R78s (GAP)'!AH35)</f>
        <v>0</v>
      </c>
      <c r="AI35" s="71">
        <f>AVERAGE('PR (GAP)'!AI35,'R78s (GAP)'!AI35)</f>
        <v>0</v>
      </c>
      <c r="AJ35" s="71">
        <f>AVERAGE('PR (GAP)'!AJ35,'R78s (GAP)'!AJ35)</f>
        <v>0</v>
      </c>
      <c r="AK35" s="50" t="str">
        <f t="shared" si="14"/>
        <v>Feb</v>
      </c>
      <c r="AL35" s="71">
        <f>AVERAGE('PR (GAP)'!AL35,'R78s (GAP)'!AL35)</f>
        <v>0.79767267267267261</v>
      </c>
      <c r="AM35" s="71">
        <f>AVERAGE('PR (GAP)'!AM35,'R78s (GAP)'!AM35)</f>
        <v>0.47334834834834838</v>
      </c>
      <c r="AN35" s="71">
        <f>AVERAGE('PR (GAP)'!AN35,'R78s (GAP)'!AN35)</f>
        <v>4.0915915915915924E-2</v>
      </c>
      <c r="AO35" s="71">
        <f>AVERAGE('PR (GAP)'!AO35,'R78s (GAP)'!AO35)</f>
        <v>0</v>
      </c>
      <c r="AP35" s="71">
        <f>AVERAGE('PR (GAP)'!AP35,'R78s (GAP)'!AP35)</f>
        <v>0</v>
      </c>
      <c r="AQ35" s="71">
        <f>AVERAGE('PR (GAP)'!AQ35,'R78s (GAP)'!AQ35)</f>
        <v>0</v>
      </c>
      <c r="AR35" s="71">
        <f>AVERAGE('PR (GAP)'!AR35,'R78s (GAP)'!AR35)</f>
        <v>0</v>
      </c>
      <c r="AS35" s="71">
        <f>AVERAGE('PR (GAP)'!AS35,'R78s (GAP)'!AS35)</f>
        <v>0</v>
      </c>
      <c r="AT35" s="50" t="str">
        <f t="shared" si="15"/>
        <v>Feb</v>
      </c>
      <c r="AU35" s="71">
        <f>AVERAGE('PR (GAP)'!AU35,'R78s (GAP)'!AU35)</f>
        <v>0.79767267267267261</v>
      </c>
      <c r="AV35" s="71">
        <f>AVERAGE('PR (GAP)'!AV35,'R78s (GAP)'!AV35)</f>
        <v>0.47334834834834838</v>
      </c>
      <c r="AW35" s="71">
        <f>AVERAGE('PR (GAP)'!AW35,'R78s (GAP)'!AW35)</f>
        <v>4.0915915915915924E-2</v>
      </c>
      <c r="AX35" s="71">
        <f>AVERAGE('PR (GAP)'!AX35,'R78s (GAP)'!AX35)</f>
        <v>0</v>
      </c>
      <c r="AY35" s="71">
        <f>AVERAGE('PR (GAP)'!AY35,'R78s (GAP)'!AY35)</f>
        <v>0</v>
      </c>
      <c r="AZ35" s="71">
        <f>AVERAGE('PR (GAP)'!AZ35,'R78s (GAP)'!AZ35)</f>
        <v>0</v>
      </c>
      <c r="BA35" s="71">
        <f>AVERAGE('PR (GAP)'!BA35,'R78s (GAP)'!BA35)</f>
        <v>0</v>
      </c>
      <c r="BB35" s="71">
        <f>AVERAGE('PR (GAP)'!BB35,'R78s (GAP)'!BB35)</f>
        <v>0</v>
      </c>
      <c r="BC35" s="50" t="str">
        <f t="shared" si="16"/>
        <v>Feb</v>
      </c>
      <c r="BD35" s="71">
        <f>AVERAGE('PR (GAP)'!BD35,'R78s (GAP)'!BD35)</f>
        <v>0.79767267267267261</v>
      </c>
      <c r="BE35" s="71">
        <f>AVERAGE('PR (GAP)'!BE35,'R78s (GAP)'!BE35)</f>
        <v>0.47334834834834838</v>
      </c>
      <c r="BF35" s="71">
        <f>AVERAGE('PR (GAP)'!BF35,'R78s (GAP)'!BF35)</f>
        <v>4.0915915915915924E-2</v>
      </c>
      <c r="BG35" s="71">
        <f>AVERAGE('PR (GAP)'!BG35,'R78s (GAP)'!BG35)</f>
        <v>0</v>
      </c>
      <c r="BH35" s="71">
        <f>AVERAGE('PR (GAP)'!BH35,'R78s (GAP)'!BH35)</f>
        <v>0</v>
      </c>
      <c r="BI35" s="71">
        <f>AVERAGE('PR (GAP)'!BI35,'R78s (GAP)'!BI35)</f>
        <v>0</v>
      </c>
      <c r="BJ35" s="71">
        <f>AVERAGE('PR (GAP)'!BJ35,'R78s (GAP)'!BJ35)</f>
        <v>0</v>
      </c>
      <c r="BK35" s="71">
        <f>AVERAGE('PR (GAP)'!BK35,'R78s (GAP)'!BK35)</f>
        <v>0</v>
      </c>
      <c r="BL35" s="50" t="str">
        <f t="shared" si="17"/>
        <v>Feb</v>
      </c>
      <c r="BM35" s="71">
        <f>AVERAGE('PR (GAP)'!BM35,'R78s (GAP)'!BM35)</f>
        <v>0.79767267267267261</v>
      </c>
      <c r="BN35" s="71">
        <f>AVERAGE('PR (GAP)'!BN35,'R78s (GAP)'!BN35)</f>
        <v>0.47334834834834838</v>
      </c>
      <c r="BO35" s="71">
        <f>AVERAGE('PR (GAP)'!BO35,'R78s (GAP)'!BO35)</f>
        <v>4.0915915915915924E-2</v>
      </c>
      <c r="BP35" s="71">
        <f>AVERAGE('PR (GAP)'!BP35,'R78s (GAP)'!BP35)</f>
        <v>0</v>
      </c>
      <c r="BQ35" s="71">
        <f>AVERAGE('PR (GAP)'!BQ35,'R78s (GAP)'!BQ35)</f>
        <v>0</v>
      </c>
      <c r="BR35" s="71">
        <f>AVERAGE('PR (GAP)'!BR35,'R78s (GAP)'!BR35)</f>
        <v>0</v>
      </c>
      <c r="BS35" s="71">
        <f>AVERAGE('PR (GAP)'!BS35,'R78s (GAP)'!BS35)</f>
        <v>0</v>
      </c>
      <c r="BT35" s="71">
        <f>AVERAGE('PR (GAP)'!BT35,'R78s (GAP)'!BT35)</f>
        <v>0</v>
      </c>
      <c r="BU35" s="50" t="str">
        <f t="shared" si="18"/>
        <v>Feb</v>
      </c>
      <c r="BV35" s="71">
        <f>AVERAGE('PR (GAP)'!BV35,'R78s (GAP)'!BV35)</f>
        <v>0.79767267267267261</v>
      </c>
      <c r="BW35" s="71">
        <f>AVERAGE('PR (GAP)'!BW35,'R78s (GAP)'!BW35)</f>
        <v>0.47334834834834838</v>
      </c>
      <c r="BX35" s="71">
        <f>AVERAGE('PR (GAP)'!BX35,'R78s (GAP)'!BX35)</f>
        <v>4.0915915915915924E-2</v>
      </c>
      <c r="BY35" s="71">
        <f>AVERAGE('PR (GAP)'!BY35,'R78s (GAP)'!BY35)</f>
        <v>0</v>
      </c>
      <c r="BZ35" s="71">
        <f>AVERAGE('PR (GAP)'!BZ35,'R78s (GAP)'!BZ35)</f>
        <v>0</v>
      </c>
      <c r="CA35" s="71">
        <f>AVERAGE('PR (GAP)'!CA35,'R78s (GAP)'!CA35)</f>
        <v>0</v>
      </c>
      <c r="CB35" s="71">
        <f>AVERAGE('PR (GAP)'!CB35,'R78s (GAP)'!CB35)</f>
        <v>0</v>
      </c>
      <c r="CC35" s="71">
        <f>AVERAGE('PR (GAP)'!CC35,'R78s (GAP)'!CC35)</f>
        <v>0</v>
      </c>
      <c r="CD35" s="50" t="str">
        <f t="shared" si="19"/>
        <v>Feb</v>
      </c>
      <c r="CE35" s="71">
        <f>AVERAGE('PR (GAP)'!CE35,'R78s (GAP)'!CE35)</f>
        <v>0.79767267267267261</v>
      </c>
      <c r="CF35" s="71">
        <f>AVERAGE('PR (GAP)'!CF35,'R78s (GAP)'!CF35)</f>
        <v>0.47334834834834838</v>
      </c>
      <c r="CG35" s="71">
        <f>AVERAGE('PR (GAP)'!CG35,'R78s (GAP)'!CG35)</f>
        <v>4.0915915915915924E-2</v>
      </c>
      <c r="CH35" s="71">
        <f>AVERAGE('PR (GAP)'!CH35,'R78s (GAP)'!CH35)</f>
        <v>0</v>
      </c>
      <c r="CI35" s="71">
        <f>AVERAGE('PR (GAP)'!CI35,'R78s (GAP)'!CI35)</f>
        <v>0</v>
      </c>
      <c r="CJ35" s="71">
        <f>AVERAGE('PR (GAP)'!CJ35,'R78s (GAP)'!CJ35)</f>
        <v>0</v>
      </c>
      <c r="CK35" s="71">
        <f>AVERAGE('PR (GAP)'!CK35,'R78s (GAP)'!CK35)</f>
        <v>0</v>
      </c>
      <c r="CL35" s="71">
        <f>AVERAGE('PR (GAP)'!CL35,'R78s (GAP)'!CL35)</f>
        <v>0</v>
      </c>
    </row>
    <row r="36" spans="1:90" ht="13.7" customHeight="1">
      <c r="A36" s="50" t="str">
        <f t="shared" si="10"/>
        <v>Mar</v>
      </c>
      <c r="B36" s="70">
        <f>AVERAGE('PR (GAP)'!B36,'R78s (GAP)'!B36)</f>
        <v>0.81981981981981988</v>
      </c>
      <c r="C36" s="70">
        <f>AVERAGE('PR (GAP)'!C36,'R78s (GAP)'!C36)</f>
        <v>0.50450450450450446</v>
      </c>
      <c r="D36" s="70">
        <f>AVERAGE('PR (GAP)'!D36,'R78s (GAP)'!D36)</f>
        <v>8.1081081081081086E-2</v>
      </c>
      <c r="E36" s="70">
        <f>AVERAGE('PR (GAP)'!E36,'R78s (GAP)'!E36)</f>
        <v>0</v>
      </c>
      <c r="F36" s="70">
        <f>AVERAGE('PR (GAP)'!F36,'R78s (GAP)'!F36)</f>
        <v>0</v>
      </c>
      <c r="G36" s="70">
        <f>AVERAGE('PR (GAP)'!G36,'R78s (GAP)'!G36)</f>
        <v>0</v>
      </c>
      <c r="H36" s="70">
        <f>AVERAGE('PR (GAP)'!H36,'R78s (GAP)'!H36)</f>
        <v>0</v>
      </c>
      <c r="I36" s="70">
        <f>AVERAGE('PR (GAP)'!I36,'R78s (GAP)'!I36)</f>
        <v>0</v>
      </c>
      <c r="J36" s="68" t="str">
        <f t="shared" si="11"/>
        <v>Mar</v>
      </c>
      <c r="K36" s="70">
        <f>AVERAGE('PR (GAP)'!K36,'R78s (GAP)'!K36)</f>
        <v>0.81981981981981988</v>
      </c>
      <c r="L36" s="71">
        <f>AVERAGE('PR (GAP)'!L36,'R78s (GAP)'!L36)</f>
        <v>0.50450450450450446</v>
      </c>
      <c r="M36" s="71">
        <f>AVERAGE('PR (GAP)'!M36,'R78s (GAP)'!M36)</f>
        <v>8.1081081081081086E-2</v>
      </c>
      <c r="N36" s="71">
        <f>AVERAGE('PR (GAP)'!N36,'R78s (GAP)'!N36)</f>
        <v>0</v>
      </c>
      <c r="O36" s="71">
        <f>AVERAGE('PR (GAP)'!O36,'R78s (GAP)'!O36)</f>
        <v>0</v>
      </c>
      <c r="P36" s="71">
        <f>AVERAGE('PR (GAP)'!P36,'R78s (GAP)'!P36)</f>
        <v>0</v>
      </c>
      <c r="Q36" s="71">
        <f>AVERAGE('PR (GAP)'!Q36,'R78s (GAP)'!Q36)</f>
        <v>0</v>
      </c>
      <c r="R36" s="71">
        <f>AVERAGE('PR (GAP)'!R36,'R78s (GAP)'!R36)</f>
        <v>0</v>
      </c>
      <c r="S36" s="50" t="str">
        <f t="shared" si="12"/>
        <v>Mar</v>
      </c>
      <c r="T36" s="71">
        <f>AVERAGE('PR (GAP)'!T36,'R78s (GAP)'!T36)</f>
        <v>0.81981981981981988</v>
      </c>
      <c r="U36" s="71">
        <f>AVERAGE('PR (GAP)'!U36,'R78s (GAP)'!U36)</f>
        <v>0.50450450450450446</v>
      </c>
      <c r="V36" s="71">
        <f>AVERAGE('PR (GAP)'!V36,'R78s (GAP)'!V36)</f>
        <v>8.1081081081081086E-2</v>
      </c>
      <c r="W36" s="71">
        <f>AVERAGE('PR (GAP)'!W36,'R78s (GAP)'!W36)</f>
        <v>0</v>
      </c>
      <c r="X36" s="71">
        <f>AVERAGE('PR (GAP)'!X36,'R78s (GAP)'!X36)</f>
        <v>0</v>
      </c>
      <c r="Y36" s="71">
        <f>AVERAGE('PR (GAP)'!Y36,'R78s (GAP)'!Y36)</f>
        <v>0</v>
      </c>
      <c r="Z36" s="71">
        <f>AVERAGE('PR (GAP)'!Z36,'R78s (GAP)'!Z36)</f>
        <v>0</v>
      </c>
      <c r="AA36" s="71">
        <f>AVERAGE('PR (GAP)'!AA36,'R78s (GAP)'!AA36)</f>
        <v>0</v>
      </c>
      <c r="AB36" s="50" t="str">
        <f t="shared" si="13"/>
        <v>Mar</v>
      </c>
      <c r="AC36" s="71">
        <f>AVERAGE('PR (GAP)'!AC36,'R78s (GAP)'!AC36)</f>
        <v>0.81981981981981988</v>
      </c>
      <c r="AD36" s="71">
        <f>AVERAGE('PR (GAP)'!AD36,'R78s (GAP)'!AD36)</f>
        <v>0.50450450450450446</v>
      </c>
      <c r="AE36" s="71">
        <f>AVERAGE('PR (GAP)'!AE36,'R78s (GAP)'!AE36)</f>
        <v>8.1081081081081086E-2</v>
      </c>
      <c r="AF36" s="71">
        <f>AVERAGE('PR (GAP)'!AF36,'R78s (GAP)'!AF36)</f>
        <v>0</v>
      </c>
      <c r="AG36" s="71">
        <f>AVERAGE('PR (GAP)'!AG36,'R78s (GAP)'!AG36)</f>
        <v>0</v>
      </c>
      <c r="AH36" s="71">
        <f>AVERAGE('PR (GAP)'!AH36,'R78s (GAP)'!AH36)</f>
        <v>0</v>
      </c>
      <c r="AI36" s="71">
        <f>AVERAGE('PR (GAP)'!AI36,'R78s (GAP)'!AI36)</f>
        <v>0</v>
      </c>
      <c r="AJ36" s="71">
        <f>AVERAGE('PR (GAP)'!AJ36,'R78s (GAP)'!AJ36)</f>
        <v>0</v>
      </c>
      <c r="AK36" s="50" t="str">
        <f t="shared" si="14"/>
        <v>Mar</v>
      </c>
      <c r="AL36" s="71">
        <f>AVERAGE('PR (GAP)'!AL36,'R78s (GAP)'!AL36)</f>
        <v>0.81981981981981988</v>
      </c>
      <c r="AM36" s="71">
        <f>AVERAGE('PR (GAP)'!AM36,'R78s (GAP)'!AM36)</f>
        <v>0.50450450450450446</v>
      </c>
      <c r="AN36" s="71">
        <f>AVERAGE('PR (GAP)'!AN36,'R78s (GAP)'!AN36)</f>
        <v>8.1081081081081086E-2</v>
      </c>
      <c r="AO36" s="71">
        <f>AVERAGE('PR (GAP)'!AO36,'R78s (GAP)'!AO36)</f>
        <v>0</v>
      </c>
      <c r="AP36" s="71">
        <f>AVERAGE('PR (GAP)'!AP36,'R78s (GAP)'!AP36)</f>
        <v>0</v>
      </c>
      <c r="AQ36" s="71">
        <f>AVERAGE('PR (GAP)'!AQ36,'R78s (GAP)'!AQ36)</f>
        <v>0</v>
      </c>
      <c r="AR36" s="71">
        <f>AVERAGE('PR (GAP)'!AR36,'R78s (GAP)'!AR36)</f>
        <v>0</v>
      </c>
      <c r="AS36" s="71">
        <f>AVERAGE('PR (GAP)'!AS36,'R78s (GAP)'!AS36)</f>
        <v>0</v>
      </c>
      <c r="AT36" s="50" t="str">
        <f t="shared" si="15"/>
        <v>Mar</v>
      </c>
      <c r="AU36" s="71">
        <f>AVERAGE('PR (GAP)'!AU36,'R78s (GAP)'!AU36)</f>
        <v>0.81981981981981988</v>
      </c>
      <c r="AV36" s="71">
        <f>AVERAGE('PR (GAP)'!AV36,'R78s (GAP)'!AV36)</f>
        <v>0.50450450450450446</v>
      </c>
      <c r="AW36" s="71">
        <f>AVERAGE('PR (GAP)'!AW36,'R78s (GAP)'!AW36)</f>
        <v>8.1081081081081086E-2</v>
      </c>
      <c r="AX36" s="71">
        <f>AVERAGE('PR (GAP)'!AX36,'R78s (GAP)'!AX36)</f>
        <v>0</v>
      </c>
      <c r="AY36" s="71">
        <f>AVERAGE('PR (GAP)'!AY36,'R78s (GAP)'!AY36)</f>
        <v>0</v>
      </c>
      <c r="AZ36" s="71">
        <f>AVERAGE('PR (GAP)'!AZ36,'R78s (GAP)'!AZ36)</f>
        <v>0</v>
      </c>
      <c r="BA36" s="71">
        <f>AVERAGE('PR (GAP)'!BA36,'R78s (GAP)'!BA36)</f>
        <v>0</v>
      </c>
      <c r="BB36" s="71">
        <f>AVERAGE('PR (GAP)'!BB36,'R78s (GAP)'!BB36)</f>
        <v>0</v>
      </c>
      <c r="BC36" s="50" t="str">
        <f t="shared" si="16"/>
        <v>Mar</v>
      </c>
      <c r="BD36" s="71">
        <f>AVERAGE('PR (GAP)'!BD36,'R78s (GAP)'!BD36)</f>
        <v>0.81981981981981988</v>
      </c>
      <c r="BE36" s="71">
        <f>AVERAGE('PR (GAP)'!BE36,'R78s (GAP)'!BE36)</f>
        <v>0.50450450450450446</v>
      </c>
      <c r="BF36" s="71">
        <f>AVERAGE('PR (GAP)'!BF36,'R78s (GAP)'!BF36)</f>
        <v>8.1081081081081086E-2</v>
      </c>
      <c r="BG36" s="71">
        <f>AVERAGE('PR (GAP)'!BG36,'R78s (GAP)'!BG36)</f>
        <v>0</v>
      </c>
      <c r="BH36" s="71">
        <f>AVERAGE('PR (GAP)'!BH36,'R78s (GAP)'!BH36)</f>
        <v>0</v>
      </c>
      <c r="BI36" s="71">
        <f>AVERAGE('PR (GAP)'!BI36,'R78s (GAP)'!BI36)</f>
        <v>0</v>
      </c>
      <c r="BJ36" s="71">
        <f>AVERAGE('PR (GAP)'!BJ36,'R78s (GAP)'!BJ36)</f>
        <v>0</v>
      </c>
      <c r="BK36" s="71">
        <f>AVERAGE('PR (GAP)'!BK36,'R78s (GAP)'!BK36)</f>
        <v>0</v>
      </c>
      <c r="BL36" s="50" t="str">
        <f t="shared" si="17"/>
        <v>Mar</v>
      </c>
      <c r="BM36" s="71">
        <f>AVERAGE('PR (GAP)'!BM36,'R78s (GAP)'!BM36)</f>
        <v>0.81981981981981988</v>
      </c>
      <c r="BN36" s="71">
        <f>AVERAGE('PR (GAP)'!BN36,'R78s (GAP)'!BN36)</f>
        <v>0.50450450450450446</v>
      </c>
      <c r="BO36" s="71">
        <f>AVERAGE('PR (GAP)'!BO36,'R78s (GAP)'!BO36)</f>
        <v>8.1081081081081086E-2</v>
      </c>
      <c r="BP36" s="71">
        <f>AVERAGE('PR (GAP)'!BP36,'R78s (GAP)'!BP36)</f>
        <v>0</v>
      </c>
      <c r="BQ36" s="71">
        <f>AVERAGE('PR (GAP)'!BQ36,'R78s (GAP)'!BQ36)</f>
        <v>0</v>
      </c>
      <c r="BR36" s="71">
        <f>AVERAGE('PR (GAP)'!BR36,'R78s (GAP)'!BR36)</f>
        <v>0</v>
      </c>
      <c r="BS36" s="71">
        <f>AVERAGE('PR (GAP)'!BS36,'R78s (GAP)'!BS36)</f>
        <v>0</v>
      </c>
      <c r="BT36" s="71">
        <f>AVERAGE('PR (GAP)'!BT36,'R78s (GAP)'!BT36)</f>
        <v>0</v>
      </c>
      <c r="BU36" s="50" t="str">
        <f t="shared" si="18"/>
        <v>Mar</v>
      </c>
      <c r="BV36" s="71">
        <f>AVERAGE('PR (GAP)'!BV36,'R78s (GAP)'!BV36)</f>
        <v>0.81981981981981988</v>
      </c>
      <c r="BW36" s="71">
        <f>AVERAGE('PR (GAP)'!BW36,'R78s (GAP)'!BW36)</f>
        <v>0.50450450450450446</v>
      </c>
      <c r="BX36" s="71">
        <f>AVERAGE('PR (GAP)'!BX36,'R78s (GAP)'!BX36)</f>
        <v>8.1081081081081086E-2</v>
      </c>
      <c r="BY36" s="71">
        <f>AVERAGE('PR (GAP)'!BY36,'R78s (GAP)'!BY36)</f>
        <v>0</v>
      </c>
      <c r="BZ36" s="71">
        <f>AVERAGE('PR (GAP)'!BZ36,'R78s (GAP)'!BZ36)</f>
        <v>0</v>
      </c>
      <c r="CA36" s="71">
        <f>AVERAGE('PR (GAP)'!CA36,'R78s (GAP)'!CA36)</f>
        <v>0</v>
      </c>
      <c r="CB36" s="71">
        <f>AVERAGE('PR (GAP)'!CB36,'R78s (GAP)'!CB36)</f>
        <v>0</v>
      </c>
      <c r="CC36" s="71">
        <f>AVERAGE('PR (GAP)'!CC36,'R78s (GAP)'!CC36)</f>
        <v>0</v>
      </c>
      <c r="CD36" s="50" t="str">
        <f t="shared" si="19"/>
        <v>Mar</v>
      </c>
      <c r="CE36" s="71">
        <f>AVERAGE('PR (GAP)'!CE36,'R78s (GAP)'!CE36)</f>
        <v>0.81981981981981988</v>
      </c>
      <c r="CF36" s="71">
        <f>AVERAGE('PR (GAP)'!CF36,'R78s (GAP)'!CF36)</f>
        <v>0.50450450450450446</v>
      </c>
      <c r="CG36" s="71">
        <f>AVERAGE('PR (GAP)'!CG36,'R78s (GAP)'!CG36)</f>
        <v>8.1081081081081086E-2</v>
      </c>
      <c r="CH36" s="71">
        <f>AVERAGE('PR (GAP)'!CH36,'R78s (GAP)'!CH36)</f>
        <v>0</v>
      </c>
      <c r="CI36" s="71">
        <f>AVERAGE('PR (GAP)'!CI36,'R78s (GAP)'!CI36)</f>
        <v>0</v>
      </c>
      <c r="CJ36" s="71">
        <f>AVERAGE('PR (GAP)'!CJ36,'R78s (GAP)'!CJ36)</f>
        <v>0</v>
      </c>
      <c r="CK36" s="71">
        <f>AVERAGE('PR (GAP)'!CK36,'R78s (GAP)'!CK36)</f>
        <v>0</v>
      </c>
      <c r="CL36" s="71">
        <f>AVERAGE('PR (GAP)'!CL36,'R78s (GAP)'!CL36)</f>
        <v>0</v>
      </c>
    </row>
    <row r="37" spans="1:90" ht="13.7" customHeight="1">
      <c r="A37" s="50" t="str">
        <f t="shared" si="10"/>
        <v>Apr</v>
      </c>
      <c r="B37" s="70">
        <f>AVERAGE('PR (GAP)'!B37,'R78s (GAP)'!B37)</f>
        <v>0.84121621621621623</v>
      </c>
      <c r="C37" s="70">
        <f>AVERAGE('PR (GAP)'!C37,'R78s (GAP)'!C37)</f>
        <v>0.53490990990990994</v>
      </c>
      <c r="D37" s="70">
        <f>AVERAGE('PR (GAP)'!D37,'R78s (GAP)'!D37)</f>
        <v>0.12049549549549554</v>
      </c>
      <c r="E37" s="70">
        <f>AVERAGE('PR (GAP)'!E37,'R78s (GAP)'!E37)</f>
        <v>0</v>
      </c>
      <c r="F37" s="70">
        <f>AVERAGE('PR (GAP)'!F37,'R78s (GAP)'!F37)</f>
        <v>0</v>
      </c>
      <c r="G37" s="70">
        <f>AVERAGE('PR (GAP)'!G37,'R78s (GAP)'!G37)</f>
        <v>0</v>
      </c>
      <c r="H37" s="70">
        <f>AVERAGE('PR (GAP)'!H37,'R78s (GAP)'!H37)</f>
        <v>0</v>
      </c>
      <c r="I37" s="70">
        <f>AVERAGE('PR (GAP)'!I37,'R78s (GAP)'!I37)</f>
        <v>0</v>
      </c>
      <c r="J37" s="68" t="str">
        <f t="shared" si="11"/>
        <v>Apr</v>
      </c>
      <c r="K37" s="70">
        <f>AVERAGE('PR (GAP)'!K37,'R78s (GAP)'!K37)</f>
        <v>0.84121621621621623</v>
      </c>
      <c r="L37" s="71">
        <f>AVERAGE('PR (GAP)'!L37,'R78s (GAP)'!L37)</f>
        <v>0.53490990990990994</v>
      </c>
      <c r="M37" s="71">
        <f>AVERAGE('PR (GAP)'!M37,'R78s (GAP)'!M37)</f>
        <v>0.12049549549549554</v>
      </c>
      <c r="N37" s="71">
        <f>AVERAGE('PR (GAP)'!N37,'R78s (GAP)'!N37)</f>
        <v>0</v>
      </c>
      <c r="O37" s="71">
        <f>AVERAGE('PR (GAP)'!O37,'R78s (GAP)'!O37)</f>
        <v>0</v>
      </c>
      <c r="P37" s="71">
        <f>AVERAGE('PR (GAP)'!P37,'R78s (GAP)'!P37)</f>
        <v>0</v>
      </c>
      <c r="Q37" s="71">
        <f>AVERAGE('PR (GAP)'!Q37,'R78s (GAP)'!Q37)</f>
        <v>0</v>
      </c>
      <c r="R37" s="71">
        <f>AVERAGE('PR (GAP)'!R37,'R78s (GAP)'!R37)</f>
        <v>0</v>
      </c>
      <c r="S37" s="50" t="str">
        <f t="shared" si="12"/>
        <v>Apr</v>
      </c>
      <c r="T37" s="71">
        <f>AVERAGE('PR (GAP)'!T37,'R78s (GAP)'!T37)</f>
        <v>0.84121621621621623</v>
      </c>
      <c r="U37" s="71">
        <f>AVERAGE('PR (GAP)'!U37,'R78s (GAP)'!U37)</f>
        <v>0.53490990990990994</v>
      </c>
      <c r="V37" s="71">
        <f>AVERAGE('PR (GAP)'!V37,'R78s (GAP)'!V37)</f>
        <v>0.12049549549549554</v>
      </c>
      <c r="W37" s="71">
        <f>AVERAGE('PR (GAP)'!W37,'R78s (GAP)'!W37)</f>
        <v>0</v>
      </c>
      <c r="X37" s="71">
        <f>AVERAGE('PR (GAP)'!X37,'R78s (GAP)'!X37)</f>
        <v>0</v>
      </c>
      <c r="Y37" s="71">
        <f>AVERAGE('PR (GAP)'!Y37,'R78s (GAP)'!Y37)</f>
        <v>0</v>
      </c>
      <c r="Z37" s="71">
        <f>AVERAGE('PR (GAP)'!Z37,'R78s (GAP)'!Z37)</f>
        <v>0</v>
      </c>
      <c r="AA37" s="71">
        <f>AVERAGE('PR (GAP)'!AA37,'R78s (GAP)'!AA37)</f>
        <v>0</v>
      </c>
      <c r="AB37" s="50" t="str">
        <f t="shared" si="13"/>
        <v>Apr</v>
      </c>
      <c r="AC37" s="71">
        <f>AVERAGE('PR (GAP)'!AC37,'R78s (GAP)'!AC37)</f>
        <v>0.84121621621621623</v>
      </c>
      <c r="AD37" s="71">
        <f>AVERAGE('PR (GAP)'!AD37,'R78s (GAP)'!AD37)</f>
        <v>0.53490990990990994</v>
      </c>
      <c r="AE37" s="71">
        <f>AVERAGE('PR (GAP)'!AE37,'R78s (GAP)'!AE37)</f>
        <v>0.12049549549549554</v>
      </c>
      <c r="AF37" s="71">
        <f>AVERAGE('PR (GAP)'!AF37,'R78s (GAP)'!AF37)</f>
        <v>0</v>
      </c>
      <c r="AG37" s="71">
        <f>AVERAGE('PR (GAP)'!AG37,'R78s (GAP)'!AG37)</f>
        <v>0</v>
      </c>
      <c r="AH37" s="71">
        <f>AVERAGE('PR (GAP)'!AH37,'R78s (GAP)'!AH37)</f>
        <v>0</v>
      </c>
      <c r="AI37" s="71">
        <f>AVERAGE('PR (GAP)'!AI37,'R78s (GAP)'!AI37)</f>
        <v>0</v>
      </c>
      <c r="AJ37" s="71">
        <f>AVERAGE('PR (GAP)'!AJ37,'R78s (GAP)'!AJ37)</f>
        <v>0</v>
      </c>
      <c r="AK37" s="50" t="str">
        <f t="shared" si="14"/>
        <v>Apr</v>
      </c>
      <c r="AL37" s="71">
        <f>AVERAGE('PR (GAP)'!AL37,'R78s (GAP)'!AL37)</f>
        <v>0.84121621621621623</v>
      </c>
      <c r="AM37" s="71">
        <f>AVERAGE('PR (GAP)'!AM37,'R78s (GAP)'!AM37)</f>
        <v>0.53490990990990994</v>
      </c>
      <c r="AN37" s="71">
        <f>AVERAGE('PR (GAP)'!AN37,'R78s (GAP)'!AN37)</f>
        <v>0.12049549549549554</v>
      </c>
      <c r="AO37" s="71">
        <f>AVERAGE('PR (GAP)'!AO37,'R78s (GAP)'!AO37)</f>
        <v>0</v>
      </c>
      <c r="AP37" s="71">
        <f>AVERAGE('PR (GAP)'!AP37,'R78s (GAP)'!AP37)</f>
        <v>0</v>
      </c>
      <c r="AQ37" s="71">
        <f>AVERAGE('PR (GAP)'!AQ37,'R78s (GAP)'!AQ37)</f>
        <v>0</v>
      </c>
      <c r="AR37" s="71">
        <f>AVERAGE('PR (GAP)'!AR37,'R78s (GAP)'!AR37)</f>
        <v>0</v>
      </c>
      <c r="AS37" s="71">
        <f>AVERAGE('PR (GAP)'!AS37,'R78s (GAP)'!AS37)</f>
        <v>0</v>
      </c>
      <c r="AT37" s="50" t="str">
        <f t="shared" si="15"/>
        <v>Apr</v>
      </c>
      <c r="AU37" s="71">
        <f>AVERAGE('PR (GAP)'!AU37,'R78s (GAP)'!AU37)</f>
        <v>0.84121621621621623</v>
      </c>
      <c r="AV37" s="71">
        <f>AVERAGE('PR (GAP)'!AV37,'R78s (GAP)'!AV37)</f>
        <v>0.53490990990990994</v>
      </c>
      <c r="AW37" s="71">
        <f>AVERAGE('PR (GAP)'!AW37,'R78s (GAP)'!AW37)</f>
        <v>0.12049549549549554</v>
      </c>
      <c r="AX37" s="71">
        <f>AVERAGE('PR (GAP)'!AX37,'R78s (GAP)'!AX37)</f>
        <v>0</v>
      </c>
      <c r="AY37" s="71">
        <f>AVERAGE('PR (GAP)'!AY37,'R78s (GAP)'!AY37)</f>
        <v>0</v>
      </c>
      <c r="AZ37" s="71">
        <f>AVERAGE('PR (GAP)'!AZ37,'R78s (GAP)'!AZ37)</f>
        <v>0</v>
      </c>
      <c r="BA37" s="71">
        <f>AVERAGE('PR (GAP)'!BA37,'R78s (GAP)'!BA37)</f>
        <v>0</v>
      </c>
      <c r="BB37" s="71">
        <f>AVERAGE('PR (GAP)'!BB37,'R78s (GAP)'!BB37)</f>
        <v>0</v>
      </c>
      <c r="BC37" s="50" t="str">
        <f t="shared" si="16"/>
        <v>Apr</v>
      </c>
      <c r="BD37" s="71">
        <f>AVERAGE('PR (GAP)'!BD37,'R78s (GAP)'!BD37)</f>
        <v>0.84121621621621623</v>
      </c>
      <c r="BE37" s="71">
        <f>AVERAGE('PR (GAP)'!BE37,'R78s (GAP)'!BE37)</f>
        <v>0.53490990990990994</v>
      </c>
      <c r="BF37" s="71">
        <f>AVERAGE('PR (GAP)'!BF37,'R78s (GAP)'!BF37)</f>
        <v>0.12049549549549554</v>
      </c>
      <c r="BG37" s="71">
        <f>AVERAGE('PR (GAP)'!BG37,'R78s (GAP)'!BG37)</f>
        <v>0</v>
      </c>
      <c r="BH37" s="71">
        <f>AVERAGE('PR (GAP)'!BH37,'R78s (GAP)'!BH37)</f>
        <v>0</v>
      </c>
      <c r="BI37" s="71">
        <f>AVERAGE('PR (GAP)'!BI37,'R78s (GAP)'!BI37)</f>
        <v>0</v>
      </c>
      <c r="BJ37" s="71">
        <f>AVERAGE('PR (GAP)'!BJ37,'R78s (GAP)'!BJ37)</f>
        <v>0</v>
      </c>
      <c r="BK37" s="71">
        <f>AVERAGE('PR (GAP)'!BK37,'R78s (GAP)'!BK37)</f>
        <v>0</v>
      </c>
      <c r="BL37" s="50" t="str">
        <f t="shared" si="17"/>
        <v>Apr</v>
      </c>
      <c r="BM37" s="71">
        <f>AVERAGE('PR (GAP)'!BM37,'R78s (GAP)'!BM37)</f>
        <v>0.84121621621621623</v>
      </c>
      <c r="BN37" s="71">
        <f>AVERAGE('PR (GAP)'!BN37,'R78s (GAP)'!BN37)</f>
        <v>0.53490990990990994</v>
      </c>
      <c r="BO37" s="71">
        <f>AVERAGE('PR (GAP)'!BO37,'R78s (GAP)'!BO37)</f>
        <v>0.12049549549549554</v>
      </c>
      <c r="BP37" s="71">
        <f>AVERAGE('PR (GAP)'!BP37,'R78s (GAP)'!BP37)</f>
        <v>0</v>
      </c>
      <c r="BQ37" s="71">
        <f>AVERAGE('PR (GAP)'!BQ37,'R78s (GAP)'!BQ37)</f>
        <v>0</v>
      </c>
      <c r="BR37" s="71">
        <f>AVERAGE('PR (GAP)'!BR37,'R78s (GAP)'!BR37)</f>
        <v>0</v>
      </c>
      <c r="BS37" s="71">
        <f>AVERAGE('PR (GAP)'!BS37,'R78s (GAP)'!BS37)</f>
        <v>0</v>
      </c>
      <c r="BT37" s="71">
        <f>AVERAGE('PR (GAP)'!BT37,'R78s (GAP)'!BT37)</f>
        <v>0</v>
      </c>
      <c r="BU37" s="50" t="str">
        <f t="shared" si="18"/>
        <v>Apr</v>
      </c>
      <c r="BV37" s="71">
        <f>AVERAGE('PR (GAP)'!BV37,'R78s (GAP)'!BV37)</f>
        <v>0.84121621621621623</v>
      </c>
      <c r="BW37" s="71">
        <f>AVERAGE('PR (GAP)'!BW37,'R78s (GAP)'!BW37)</f>
        <v>0.53490990990990994</v>
      </c>
      <c r="BX37" s="71">
        <f>AVERAGE('PR (GAP)'!BX37,'R78s (GAP)'!BX37)</f>
        <v>0.12049549549549554</v>
      </c>
      <c r="BY37" s="71">
        <f>AVERAGE('PR (GAP)'!BY37,'R78s (GAP)'!BY37)</f>
        <v>0</v>
      </c>
      <c r="BZ37" s="71">
        <f>AVERAGE('PR (GAP)'!BZ37,'R78s (GAP)'!BZ37)</f>
        <v>0</v>
      </c>
      <c r="CA37" s="71">
        <f>AVERAGE('PR (GAP)'!CA37,'R78s (GAP)'!CA37)</f>
        <v>0</v>
      </c>
      <c r="CB37" s="71">
        <f>AVERAGE('PR (GAP)'!CB37,'R78s (GAP)'!CB37)</f>
        <v>0</v>
      </c>
      <c r="CC37" s="71">
        <f>AVERAGE('PR (GAP)'!CC37,'R78s (GAP)'!CC37)</f>
        <v>0</v>
      </c>
      <c r="CD37" s="50" t="str">
        <f t="shared" si="19"/>
        <v>Apr</v>
      </c>
      <c r="CE37" s="71">
        <f>AVERAGE('PR (GAP)'!CE37,'R78s (GAP)'!CE37)</f>
        <v>0.84121621621621623</v>
      </c>
      <c r="CF37" s="71">
        <f>AVERAGE('PR (GAP)'!CF37,'R78s (GAP)'!CF37)</f>
        <v>0.53490990990990994</v>
      </c>
      <c r="CG37" s="71">
        <f>AVERAGE('PR (GAP)'!CG37,'R78s (GAP)'!CG37)</f>
        <v>0.12049549549549554</v>
      </c>
      <c r="CH37" s="71">
        <f>AVERAGE('PR (GAP)'!CH37,'R78s (GAP)'!CH37)</f>
        <v>0</v>
      </c>
      <c r="CI37" s="71">
        <f>AVERAGE('PR (GAP)'!CI37,'R78s (GAP)'!CI37)</f>
        <v>0</v>
      </c>
      <c r="CJ37" s="71">
        <f>AVERAGE('PR (GAP)'!CJ37,'R78s (GAP)'!CJ37)</f>
        <v>0</v>
      </c>
      <c r="CK37" s="71">
        <f>AVERAGE('PR (GAP)'!CK37,'R78s (GAP)'!CK37)</f>
        <v>0</v>
      </c>
      <c r="CL37" s="71">
        <f>AVERAGE('PR (GAP)'!CL37,'R78s (GAP)'!CL37)</f>
        <v>0</v>
      </c>
    </row>
    <row r="38" spans="1:90" ht="13.7" customHeight="1">
      <c r="A38" s="50" t="str">
        <f t="shared" si="10"/>
        <v>May</v>
      </c>
      <c r="B38" s="70">
        <f>AVERAGE('PR (GAP)'!B38,'R78s (GAP)'!B38)</f>
        <v>0.86186186186186187</v>
      </c>
      <c r="C38" s="70">
        <f>AVERAGE('PR (GAP)'!C38,'R78s (GAP)'!C38)</f>
        <v>0.5645645645645645</v>
      </c>
      <c r="D38" s="70">
        <f>AVERAGE('PR (GAP)'!D38,'R78s (GAP)'!D38)</f>
        <v>0.15915915915915918</v>
      </c>
      <c r="E38" s="70">
        <f>AVERAGE('PR (GAP)'!E38,'R78s (GAP)'!E38)</f>
        <v>0</v>
      </c>
      <c r="F38" s="70">
        <f>AVERAGE('PR (GAP)'!F38,'R78s (GAP)'!F38)</f>
        <v>0</v>
      </c>
      <c r="G38" s="70">
        <f>AVERAGE('PR (GAP)'!G38,'R78s (GAP)'!G38)</f>
        <v>0</v>
      </c>
      <c r="H38" s="70">
        <f>AVERAGE('PR (GAP)'!H38,'R78s (GAP)'!H38)</f>
        <v>0</v>
      </c>
      <c r="I38" s="70">
        <f>AVERAGE('PR (GAP)'!I38,'R78s (GAP)'!I38)</f>
        <v>0</v>
      </c>
      <c r="J38" s="68" t="str">
        <f t="shared" si="11"/>
        <v>May</v>
      </c>
      <c r="K38" s="70">
        <f>AVERAGE('PR (GAP)'!K38,'R78s (GAP)'!K38)</f>
        <v>0.86186186186186187</v>
      </c>
      <c r="L38" s="71">
        <f>AVERAGE('PR (GAP)'!L38,'R78s (GAP)'!L38)</f>
        <v>0.5645645645645645</v>
      </c>
      <c r="M38" s="71">
        <f>AVERAGE('PR (GAP)'!M38,'R78s (GAP)'!M38)</f>
        <v>0.15915915915915918</v>
      </c>
      <c r="N38" s="71">
        <f>AVERAGE('PR (GAP)'!N38,'R78s (GAP)'!N38)</f>
        <v>0</v>
      </c>
      <c r="O38" s="71">
        <f>AVERAGE('PR (GAP)'!O38,'R78s (GAP)'!O38)</f>
        <v>0</v>
      </c>
      <c r="P38" s="71">
        <f>AVERAGE('PR (GAP)'!P38,'R78s (GAP)'!P38)</f>
        <v>0</v>
      </c>
      <c r="Q38" s="71">
        <f>AVERAGE('PR (GAP)'!Q38,'R78s (GAP)'!Q38)</f>
        <v>0</v>
      </c>
      <c r="R38" s="71">
        <f>AVERAGE('PR (GAP)'!R38,'R78s (GAP)'!R38)</f>
        <v>0</v>
      </c>
      <c r="S38" s="50" t="str">
        <f t="shared" si="12"/>
        <v>May</v>
      </c>
      <c r="T38" s="71">
        <f>AVERAGE('PR (GAP)'!T38,'R78s (GAP)'!T38)</f>
        <v>0.86186186186186187</v>
      </c>
      <c r="U38" s="71">
        <f>AVERAGE('PR (GAP)'!U38,'R78s (GAP)'!U38)</f>
        <v>0.5645645645645645</v>
      </c>
      <c r="V38" s="71">
        <f>AVERAGE('PR (GAP)'!V38,'R78s (GAP)'!V38)</f>
        <v>0.15915915915915918</v>
      </c>
      <c r="W38" s="71">
        <f>AVERAGE('PR (GAP)'!W38,'R78s (GAP)'!W38)</f>
        <v>0</v>
      </c>
      <c r="X38" s="71">
        <f>AVERAGE('PR (GAP)'!X38,'R78s (GAP)'!X38)</f>
        <v>0</v>
      </c>
      <c r="Y38" s="71">
        <f>AVERAGE('PR (GAP)'!Y38,'R78s (GAP)'!Y38)</f>
        <v>0</v>
      </c>
      <c r="Z38" s="71">
        <f>AVERAGE('PR (GAP)'!Z38,'R78s (GAP)'!Z38)</f>
        <v>0</v>
      </c>
      <c r="AA38" s="71">
        <f>AVERAGE('PR (GAP)'!AA38,'R78s (GAP)'!AA38)</f>
        <v>0</v>
      </c>
      <c r="AB38" s="50" t="str">
        <f t="shared" si="13"/>
        <v>May</v>
      </c>
      <c r="AC38" s="71">
        <f>AVERAGE('PR (GAP)'!AC38,'R78s (GAP)'!AC38)</f>
        <v>0.86186186186186187</v>
      </c>
      <c r="AD38" s="71">
        <f>AVERAGE('PR (GAP)'!AD38,'R78s (GAP)'!AD38)</f>
        <v>0.5645645645645645</v>
      </c>
      <c r="AE38" s="71">
        <f>AVERAGE('PR (GAP)'!AE38,'R78s (GAP)'!AE38)</f>
        <v>0.15915915915915918</v>
      </c>
      <c r="AF38" s="71">
        <f>AVERAGE('PR (GAP)'!AF38,'R78s (GAP)'!AF38)</f>
        <v>0</v>
      </c>
      <c r="AG38" s="71">
        <f>AVERAGE('PR (GAP)'!AG38,'R78s (GAP)'!AG38)</f>
        <v>0</v>
      </c>
      <c r="AH38" s="71">
        <f>AVERAGE('PR (GAP)'!AH38,'R78s (GAP)'!AH38)</f>
        <v>0</v>
      </c>
      <c r="AI38" s="71">
        <f>AVERAGE('PR (GAP)'!AI38,'R78s (GAP)'!AI38)</f>
        <v>0</v>
      </c>
      <c r="AJ38" s="71">
        <f>AVERAGE('PR (GAP)'!AJ38,'R78s (GAP)'!AJ38)</f>
        <v>0</v>
      </c>
      <c r="AK38" s="50" t="str">
        <f t="shared" si="14"/>
        <v>May</v>
      </c>
      <c r="AL38" s="71">
        <f>AVERAGE('PR (GAP)'!AL38,'R78s (GAP)'!AL38)</f>
        <v>0.86186186186186187</v>
      </c>
      <c r="AM38" s="71">
        <f>AVERAGE('PR (GAP)'!AM38,'R78s (GAP)'!AM38)</f>
        <v>0.5645645645645645</v>
      </c>
      <c r="AN38" s="71">
        <f>AVERAGE('PR (GAP)'!AN38,'R78s (GAP)'!AN38)</f>
        <v>0.15915915915915918</v>
      </c>
      <c r="AO38" s="71">
        <f>AVERAGE('PR (GAP)'!AO38,'R78s (GAP)'!AO38)</f>
        <v>0</v>
      </c>
      <c r="AP38" s="71">
        <f>AVERAGE('PR (GAP)'!AP38,'R78s (GAP)'!AP38)</f>
        <v>0</v>
      </c>
      <c r="AQ38" s="71">
        <f>AVERAGE('PR (GAP)'!AQ38,'R78s (GAP)'!AQ38)</f>
        <v>0</v>
      </c>
      <c r="AR38" s="71">
        <f>AVERAGE('PR (GAP)'!AR38,'R78s (GAP)'!AR38)</f>
        <v>0</v>
      </c>
      <c r="AS38" s="71">
        <f>AVERAGE('PR (GAP)'!AS38,'R78s (GAP)'!AS38)</f>
        <v>0</v>
      </c>
      <c r="AT38" s="50" t="str">
        <f t="shared" si="15"/>
        <v>May</v>
      </c>
      <c r="AU38" s="71">
        <f>AVERAGE('PR (GAP)'!AU38,'R78s (GAP)'!AU38)</f>
        <v>0.86186186186186187</v>
      </c>
      <c r="AV38" s="71">
        <f>AVERAGE('PR (GAP)'!AV38,'R78s (GAP)'!AV38)</f>
        <v>0.5645645645645645</v>
      </c>
      <c r="AW38" s="71">
        <f>AVERAGE('PR (GAP)'!AW38,'R78s (GAP)'!AW38)</f>
        <v>0.15915915915915918</v>
      </c>
      <c r="AX38" s="71">
        <f>AVERAGE('PR (GAP)'!AX38,'R78s (GAP)'!AX38)</f>
        <v>0</v>
      </c>
      <c r="AY38" s="71">
        <f>AVERAGE('PR (GAP)'!AY38,'R78s (GAP)'!AY38)</f>
        <v>0</v>
      </c>
      <c r="AZ38" s="71">
        <f>AVERAGE('PR (GAP)'!AZ38,'R78s (GAP)'!AZ38)</f>
        <v>0</v>
      </c>
      <c r="BA38" s="71">
        <f>AVERAGE('PR (GAP)'!BA38,'R78s (GAP)'!BA38)</f>
        <v>0</v>
      </c>
      <c r="BB38" s="71">
        <f>AVERAGE('PR (GAP)'!BB38,'R78s (GAP)'!BB38)</f>
        <v>0</v>
      </c>
      <c r="BC38" s="50" t="str">
        <f t="shared" si="16"/>
        <v>May</v>
      </c>
      <c r="BD38" s="71">
        <f>AVERAGE('PR (GAP)'!BD38,'R78s (GAP)'!BD38)</f>
        <v>0.86186186186186187</v>
      </c>
      <c r="BE38" s="71">
        <f>AVERAGE('PR (GAP)'!BE38,'R78s (GAP)'!BE38)</f>
        <v>0.5645645645645645</v>
      </c>
      <c r="BF38" s="71">
        <f>AVERAGE('PR (GAP)'!BF38,'R78s (GAP)'!BF38)</f>
        <v>0.15915915915915918</v>
      </c>
      <c r="BG38" s="71">
        <f>AVERAGE('PR (GAP)'!BG38,'R78s (GAP)'!BG38)</f>
        <v>0</v>
      </c>
      <c r="BH38" s="71">
        <f>AVERAGE('PR (GAP)'!BH38,'R78s (GAP)'!BH38)</f>
        <v>0</v>
      </c>
      <c r="BI38" s="71">
        <f>AVERAGE('PR (GAP)'!BI38,'R78s (GAP)'!BI38)</f>
        <v>0</v>
      </c>
      <c r="BJ38" s="71">
        <f>AVERAGE('PR (GAP)'!BJ38,'R78s (GAP)'!BJ38)</f>
        <v>0</v>
      </c>
      <c r="BK38" s="71">
        <f>AVERAGE('PR (GAP)'!BK38,'R78s (GAP)'!BK38)</f>
        <v>0</v>
      </c>
      <c r="BL38" s="50" t="str">
        <f t="shared" si="17"/>
        <v>May</v>
      </c>
      <c r="BM38" s="71">
        <f>AVERAGE('PR (GAP)'!BM38,'R78s (GAP)'!BM38)</f>
        <v>0.86186186186186187</v>
      </c>
      <c r="BN38" s="71">
        <f>AVERAGE('PR (GAP)'!BN38,'R78s (GAP)'!BN38)</f>
        <v>0.5645645645645645</v>
      </c>
      <c r="BO38" s="71">
        <f>AVERAGE('PR (GAP)'!BO38,'R78s (GAP)'!BO38)</f>
        <v>0.15915915915915918</v>
      </c>
      <c r="BP38" s="71">
        <f>AVERAGE('PR (GAP)'!BP38,'R78s (GAP)'!BP38)</f>
        <v>0</v>
      </c>
      <c r="BQ38" s="71">
        <f>AVERAGE('PR (GAP)'!BQ38,'R78s (GAP)'!BQ38)</f>
        <v>0</v>
      </c>
      <c r="BR38" s="71">
        <f>AVERAGE('PR (GAP)'!BR38,'R78s (GAP)'!BR38)</f>
        <v>0</v>
      </c>
      <c r="BS38" s="71">
        <f>AVERAGE('PR (GAP)'!BS38,'R78s (GAP)'!BS38)</f>
        <v>0</v>
      </c>
      <c r="BT38" s="71">
        <f>AVERAGE('PR (GAP)'!BT38,'R78s (GAP)'!BT38)</f>
        <v>0</v>
      </c>
      <c r="BU38" s="50" t="str">
        <f t="shared" si="18"/>
        <v>May</v>
      </c>
      <c r="BV38" s="71">
        <f>AVERAGE('PR (GAP)'!BV38,'R78s (GAP)'!BV38)</f>
        <v>0.86186186186186187</v>
      </c>
      <c r="BW38" s="71">
        <f>AVERAGE('PR (GAP)'!BW38,'R78s (GAP)'!BW38)</f>
        <v>0.5645645645645645</v>
      </c>
      <c r="BX38" s="71">
        <f>AVERAGE('PR (GAP)'!BX38,'R78s (GAP)'!BX38)</f>
        <v>0.15915915915915918</v>
      </c>
      <c r="BY38" s="71">
        <f>AVERAGE('PR (GAP)'!BY38,'R78s (GAP)'!BY38)</f>
        <v>0</v>
      </c>
      <c r="BZ38" s="71">
        <f>AVERAGE('PR (GAP)'!BZ38,'R78s (GAP)'!BZ38)</f>
        <v>0</v>
      </c>
      <c r="CA38" s="71">
        <f>AVERAGE('PR (GAP)'!CA38,'R78s (GAP)'!CA38)</f>
        <v>0</v>
      </c>
      <c r="CB38" s="71">
        <f>AVERAGE('PR (GAP)'!CB38,'R78s (GAP)'!CB38)</f>
        <v>0</v>
      </c>
      <c r="CC38" s="71">
        <f>AVERAGE('PR (GAP)'!CC38,'R78s (GAP)'!CC38)</f>
        <v>0</v>
      </c>
      <c r="CD38" s="50" t="str">
        <f t="shared" si="19"/>
        <v>May</v>
      </c>
      <c r="CE38" s="71">
        <f>AVERAGE('PR (GAP)'!CE38,'R78s (GAP)'!CE38)</f>
        <v>0.86186186186186187</v>
      </c>
      <c r="CF38" s="71">
        <f>AVERAGE('PR (GAP)'!CF38,'R78s (GAP)'!CF38)</f>
        <v>0.5645645645645645</v>
      </c>
      <c r="CG38" s="71">
        <f>AVERAGE('PR (GAP)'!CG38,'R78s (GAP)'!CG38)</f>
        <v>0.15915915915915918</v>
      </c>
      <c r="CH38" s="71">
        <f>AVERAGE('PR (GAP)'!CH38,'R78s (GAP)'!CH38)</f>
        <v>0</v>
      </c>
      <c r="CI38" s="71">
        <f>AVERAGE('PR (GAP)'!CI38,'R78s (GAP)'!CI38)</f>
        <v>0</v>
      </c>
      <c r="CJ38" s="71">
        <f>AVERAGE('PR (GAP)'!CJ38,'R78s (GAP)'!CJ38)</f>
        <v>0</v>
      </c>
      <c r="CK38" s="71">
        <f>AVERAGE('PR (GAP)'!CK38,'R78s (GAP)'!CK38)</f>
        <v>0</v>
      </c>
      <c r="CL38" s="71">
        <f>AVERAGE('PR (GAP)'!CL38,'R78s (GAP)'!CL38)</f>
        <v>0</v>
      </c>
    </row>
    <row r="39" spans="1:90" ht="13.7" customHeight="1">
      <c r="A39" s="50" t="str">
        <f t="shared" si="10"/>
        <v>Jun</v>
      </c>
      <c r="B39" s="70">
        <f>AVERAGE('PR (GAP)'!B39,'R78s (GAP)'!B39)</f>
        <v>0.8817567567567568</v>
      </c>
      <c r="C39" s="70">
        <f>AVERAGE('PR (GAP)'!C39,'R78s (GAP)'!C39)</f>
        <v>0.59346846846846846</v>
      </c>
      <c r="D39" s="70">
        <f>AVERAGE('PR (GAP)'!D39,'R78s (GAP)'!D39)</f>
        <v>0.19707207207207206</v>
      </c>
      <c r="E39" s="70">
        <f>AVERAGE('PR (GAP)'!E39,'R78s (GAP)'!E39)</f>
        <v>0</v>
      </c>
      <c r="F39" s="70">
        <f>AVERAGE('PR (GAP)'!F39,'R78s (GAP)'!F39)</f>
        <v>0</v>
      </c>
      <c r="G39" s="70">
        <f>AVERAGE('PR (GAP)'!G39,'R78s (GAP)'!G39)</f>
        <v>0</v>
      </c>
      <c r="H39" s="70">
        <f>AVERAGE('PR (GAP)'!H39,'R78s (GAP)'!H39)</f>
        <v>0</v>
      </c>
      <c r="I39" s="70">
        <f>AVERAGE('PR (GAP)'!I39,'R78s (GAP)'!I39)</f>
        <v>0</v>
      </c>
      <c r="J39" s="68" t="str">
        <f t="shared" si="11"/>
        <v>Jun</v>
      </c>
      <c r="K39" s="70">
        <f>AVERAGE('PR (GAP)'!K39,'R78s (GAP)'!K39)</f>
        <v>0.8817567567567568</v>
      </c>
      <c r="L39" s="71">
        <f>AVERAGE('PR (GAP)'!L39,'R78s (GAP)'!L39)</f>
        <v>0.59346846846846846</v>
      </c>
      <c r="M39" s="71">
        <f>AVERAGE('PR (GAP)'!M39,'R78s (GAP)'!M39)</f>
        <v>0.19707207207207206</v>
      </c>
      <c r="N39" s="71">
        <f>AVERAGE('PR (GAP)'!N39,'R78s (GAP)'!N39)</f>
        <v>0</v>
      </c>
      <c r="O39" s="71">
        <f>AVERAGE('PR (GAP)'!O39,'R78s (GAP)'!O39)</f>
        <v>0</v>
      </c>
      <c r="P39" s="71">
        <f>AVERAGE('PR (GAP)'!P39,'R78s (GAP)'!P39)</f>
        <v>0</v>
      </c>
      <c r="Q39" s="71">
        <f>AVERAGE('PR (GAP)'!Q39,'R78s (GAP)'!Q39)</f>
        <v>0</v>
      </c>
      <c r="R39" s="71">
        <f>AVERAGE('PR (GAP)'!R39,'R78s (GAP)'!R39)</f>
        <v>0</v>
      </c>
      <c r="S39" s="50" t="str">
        <f t="shared" si="12"/>
        <v>Jun</v>
      </c>
      <c r="T39" s="71">
        <f>AVERAGE('PR (GAP)'!T39,'R78s (GAP)'!T39)</f>
        <v>0.8817567567567568</v>
      </c>
      <c r="U39" s="71">
        <f>AVERAGE('PR (GAP)'!U39,'R78s (GAP)'!U39)</f>
        <v>0.59346846846846846</v>
      </c>
      <c r="V39" s="71">
        <f>AVERAGE('PR (GAP)'!V39,'R78s (GAP)'!V39)</f>
        <v>0.19707207207207206</v>
      </c>
      <c r="W39" s="71">
        <f>AVERAGE('PR (GAP)'!W39,'R78s (GAP)'!W39)</f>
        <v>0</v>
      </c>
      <c r="X39" s="71">
        <f>AVERAGE('PR (GAP)'!X39,'R78s (GAP)'!X39)</f>
        <v>0</v>
      </c>
      <c r="Y39" s="71">
        <f>AVERAGE('PR (GAP)'!Y39,'R78s (GAP)'!Y39)</f>
        <v>0</v>
      </c>
      <c r="Z39" s="71">
        <f>AVERAGE('PR (GAP)'!Z39,'R78s (GAP)'!Z39)</f>
        <v>0</v>
      </c>
      <c r="AA39" s="71">
        <f>AVERAGE('PR (GAP)'!AA39,'R78s (GAP)'!AA39)</f>
        <v>0</v>
      </c>
      <c r="AB39" s="50" t="str">
        <f t="shared" si="13"/>
        <v>Jun</v>
      </c>
      <c r="AC39" s="71">
        <f>AVERAGE('PR (GAP)'!AC39,'R78s (GAP)'!AC39)</f>
        <v>0.8817567567567568</v>
      </c>
      <c r="AD39" s="71">
        <f>AVERAGE('PR (GAP)'!AD39,'R78s (GAP)'!AD39)</f>
        <v>0.59346846846846846</v>
      </c>
      <c r="AE39" s="71">
        <f>AVERAGE('PR (GAP)'!AE39,'R78s (GAP)'!AE39)</f>
        <v>0.19707207207207206</v>
      </c>
      <c r="AF39" s="71">
        <f>AVERAGE('PR (GAP)'!AF39,'R78s (GAP)'!AF39)</f>
        <v>0</v>
      </c>
      <c r="AG39" s="71">
        <f>AVERAGE('PR (GAP)'!AG39,'R78s (GAP)'!AG39)</f>
        <v>0</v>
      </c>
      <c r="AH39" s="71">
        <f>AVERAGE('PR (GAP)'!AH39,'R78s (GAP)'!AH39)</f>
        <v>0</v>
      </c>
      <c r="AI39" s="71">
        <f>AVERAGE('PR (GAP)'!AI39,'R78s (GAP)'!AI39)</f>
        <v>0</v>
      </c>
      <c r="AJ39" s="71">
        <f>AVERAGE('PR (GAP)'!AJ39,'R78s (GAP)'!AJ39)</f>
        <v>0</v>
      </c>
      <c r="AK39" s="50" t="str">
        <f t="shared" si="14"/>
        <v>Jun</v>
      </c>
      <c r="AL39" s="71">
        <f>AVERAGE('PR (GAP)'!AL39,'R78s (GAP)'!AL39)</f>
        <v>0.8817567567567568</v>
      </c>
      <c r="AM39" s="71">
        <f>AVERAGE('PR (GAP)'!AM39,'R78s (GAP)'!AM39)</f>
        <v>0.59346846846846846</v>
      </c>
      <c r="AN39" s="71">
        <f>AVERAGE('PR (GAP)'!AN39,'R78s (GAP)'!AN39)</f>
        <v>0.19707207207207206</v>
      </c>
      <c r="AO39" s="71">
        <f>AVERAGE('PR (GAP)'!AO39,'R78s (GAP)'!AO39)</f>
        <v>0</v>
      </c>
      <c r="AP39" s="71">
        <f>AVERAGE('PR (GAP)'!AP39,'R78s (GAP)'!AP39)</f>
        <v>0</v>
      </c>
      <c r="AQ39" s="71">
        <f>AVERAGE('PR (GAP)'!AQ39,'R78s (GAP)'!AQ39)</f>
        <v>0</v>
      </c>
      <c r="AR39" s="71">
        <f>AVERAGE('PR (GAP)'!AR39,'R78s (GAP)'!AR39)</f>
        <v>0</v>
      </c>
      <c r="AS39" s="71">
        <f>AVERAGE('PR (GAP)'!AS39,'R78s (GAP)'!AS39)</f>
        <v>0</v>
      </c>
      <c r="AT39" s="50" t="str">
        <f t="shared" si="15"/>
        <v>Jun</v>
      </c>
      <c r="AU39" s="71">
        <f>AVERAGE('PR (GAP)'!AU39,'R78s (GAP)'!AU39)</f>
        <v>0.8817567567567568</v>
      </c>
      <c r="AV39" s="71">
        <f>AVERAGE('PR (GAP)'!AV39,'R78s (GAP)'!AV39)</f>
        <v>0.59346846846846846</v>
      </c>
      <c r="AW39" s="71">
        <f>AVERAGE('PR (GAP)'!AW39,'R78s (GAP)'!AW39)</f>
        <v>0.19707207207207206</v>
      </c>
      <c r="AX39" s="71">
        <f>AVERAGE('PR (GAP)'!AX39,'R78s (GAP)'!AX39)</f>
        <v>0</v>
      </c>
      <c r="AY39" s="71">
        <f>AVERAGE('PR (GAP)'!AY39,'R78s (GAP)'!AY39)</f>
        <v>0</v>
      </c>
      <c r="AZ39" s="71">
        <f>AVERAGE('PR (GAP)'!AZ39,'R78s (GAP)'!AZ39)</f>
        <v>0</v>
      </c>
      <c r="BA39" s="71">
        <f>AVERAGE('PR (GAP)'!BA39,'R78s (GAP)'!BA39)</f>
        <v>0</v>
      </c>
      <c r="BB39" s="71">
        <f>AVERAGE('PR (GAP)'!BB39,'R78s (GAP)'!BB39)</f>
        <v>0</v>
      </c>
      <c r="BC39" s="50" t="str">
        <f t="shared" si="16"/>
        <v>Jun</v>
      </c>
      <c r="BD39" s="71">
        <f>AVERAGE('PR (GAP)'!BD39,'R78s (GAP)'!BD39)</f>
        <v>0.8817567567567568</v>
      </c>
      <c r="BE39" s="71">
        <f>AVERAGE('PR (GAP)'!BE39,'R78s (GAP)'!BE39)</f>
        <v>0.59346846846846846</v>
      </c>
      <c r="BF39" s="71">
        <f>AVERAGE('PR (GAP)'!BF39,'R78s (GAP)'!BF39)</f>
        <v>0.19707207207207206</v>
      </c>
      <c r="BG39" s="71">
        <f>AVERAGE('PR (GAP)'!BG39,'R78s (GAP)'!BG39)</f>
        <v>0</v>
      </c>
      <c r="BH39" s="71">
        <f>AVERAGE('PR (GAP)'!BH39,'R78s (GAP)'!BH39)</f>
        <v>0</v>
      </c>
      <c r="BI39" s="71">
        <f>AVERAGE('PR (GAP)'!BI39,'R78s (GAP)'!BI39)</f>
        <v>0</v>
      </c>
      <c r="BJ39" s="71">
        <f>AVERAGE('PR (GAP)'!BJ39,'R78s (GAP)'!BJ39)</f>
        <v>0</v>
      </c>
      <c r="BK39" s="71">
        <f>AVERAGE('PR (GAP)'!BK39,'R78s (GAP)'!BK39)</f>
        <v>0</v>
      </c>
      <c r="BL39" s="50" t="str">
        <f t="shared" si="17"/>
        <v>Jun</v>
      </c>
      <c r="BM39" s="71">
        <f>AVERAGE('PR (GAP)'!BM39,'R78s (GAP)'!BM39)</f>
        <v>0.8817567567567568</v>
      </c>
      <c r="BN39" s="71">
        <f>AVERAGE('PR (GAP)'!BN39,'R78s (GAP)'!BN39)</f>
        <v>0.59346846846846846</v>
      </c>
      <c r="BO39" s="71">
        <f>AVERAGE('PR (GAP)'!BO39,'R78s (GAP)'!BO39)</f>
        <v>0.19707207207207206</v>
      </c>
      <c r="BP39" s="71">
        <f>AVERAGE('PR (GAP)'!BP39,'R78s (GAP)'!BP39)</f>
        <v>0</v>
      </c>
      <c r="BQ39" s="71">
        <f>AVERAGE('PR (GAP)'!BQ39,'R78s (GAP)'!BQ39)</f>
        <v>0</v>
      </c>
      <c r="BR39" s="71">
        <f>AVERAGE('PR (GAP)'!BR39,'R78s (GAP)'!BR39)</f>
        <v>0</v>
      </c>
      <c r="BS39" s="71">
        <f>AVERAGE('PR (GAP)'!BS39,'R78s (GAP)'!BS39)</f>
        <v>0</v>
      </c>
      <c r="BT39" s="71">
        <f>AVERAGE('PR (GAP)'!BT39,'R78s (GAP)'!BT39)</f>
        <v>0</v>
      </c>
      <c r="BU39" s="50" t="str">
        <f t="shared" si="18"/>
        <v>Jun</v>
      </c>
      <c r="BV39" s="71">
        <f>AVERAGE('PR (GAP)'!BV39,'R78s (GAP)'!BV39)</f>
        <v>0.8817567567567568</v>
      </c>
      <c r="BW39" s="71">
        <f>AVERAGE('PR (GAP)'!BW39,'R78s (GAP)'!BW39)</f>
        <v>0.59346846846846846</v>
      </c>
      <c r="BX39" s="71">
        <f>AVERAGE('PR (GAP)'!BX39,'R78s (GAP)'!BX39)</f>
        <v>0.19707207207207206</v>
      </c>
      <c r="BY39" s="71">
        <f>AVERAGE('PR (GAP)'!BY39,'R78s (GAP)'!BY39)</f>
        <v>0</v>
      </c>
      <c r="BZ39" s="71">
        <f>AVERAGE('PR (GAP)'!BZ39,'R78s (GAP)'!BZ39)</f>
        <v>0</v>
      </c>
      <c r="CA39" s="71">
        <f>AVERAGE('PR (GAP)'!CA39,'R78s (GAP)'!CA39)</f>
        <v>0</v>
      </c>
      <c r="CB39" s="71">
        <f>AVERAGE('PR (GAP)'!CB39,'R78s (GAP)'!CB39)</f>
        <v>0</v>
      </c>
      <c r="CC39" s="71">
        <f>AVERAGE('PR (GAP)'!CC39,'R78s (GAP)'!CC39)</f>
        <v>0</v>
      </c>
      <c r="CD39" s="50" t="str">
        <f t="shared" si="19"/>
        <v>Jun</v>
      </c>
      <c r="CE39" s="71">
        <f>AVERAGE('PR (GAP)'!CE39,'R78s (GAP)'!CE39)</f>
        <v>0.8817567567567568</v>
      </c>
      <c r="CF39" s="71">
        <f>AVERAGE('PR (GAP)'!CF39,'R78s (GAP)'!CF39)</f>
        <v>0.59346846846846846</v>
      </c>
      <c r="CG39" s="71">
        <f>AVERAGE('PR (GAP)'!CG39,'R78s (GAP)'!CG39)</f>
        <v>0.19707207207207206</v>
      </c>
      <c r="CH39" s="71">
        <f>AVERAGE('PR (GAP)'!CH39,'R78s (GAP)'!CH39)</f>
        <v>0</v>
      </c>
      <c r="CI39" s="71">
        <f>AVERAGE('PR (GAP)'!CI39,'R78s (GAP)'!CI39)</f>
        <v>0</v>
      </c>
      <c r="CJ39" s="71">
        <f>AVERAGE('PR (GAP)'!CJ39,'R78s (GAP)'!CJ39)</f>
        <v>0</v>
      </c>
      <c r="CK39" s="71">
        <f>AVERAGE('PR (GAP)'!CK39,'R78s (GAP)'!CK39)</f>
        <v>0</v>
      </c>
      <c r="CL39" s="71">
        <f>AVERAGE('PR (GAP)'!CL39,'R78s (GAP)'!CL39)</f>
        <v>0</v>
      </c>
    </row>
    <row r="40" spans="1:90" ht="13.7" customHeight="1">
      <c r="A40" s="50" t="str">
        <f t="shared" si="10"/>
        <v>Jul</v>
      </c>
      <c r="B40" s="70">
        <f>AVERAGE('PR (GAP)'!B40,'R78s (GAP)'!B40)</f>
        <v>0.90090090090090091</v>
      </c>
      <c r="C40" s="70">
        <f>AVERAGE('PR (GAP)'!C40,'R78s (GAP)'!C40)</f>
        <v>0.6216216216216216</v>
      </c>
      <c r="D40" s="70">
        <f>AVERAGE('PR (GAP)'!D40,'R78s (GAP)'!D40)</f>
        <v>0.23423423423423423</v>
      </c>
      <c r="E40" s="70">
        <f>AVERAGE('PR (GAP)'!E40,'R78s (GAP)'!E40)</f>
        <v>0</v>
      </c>
      <c r="F40" s="70">
        <f>AVERAGE('PR (GAP)'!F40,'R78s (GAP)'!F40)</f>
        <v>0</v>
      </c>
      <c r="G40" s="70">
        <f>AVERAGE('PR (GAP)'!G40,'R78s (GAP)'!G40)</f>
        <v>0</v>
      </c>
      <c r="H40" s="70">
        <f>AVERAGE('PR (GAP)'!H40,'R78s (GAP)'!H40)</f>
        <v>0</v>
      </c>
      <c r="I40" s="70">
        <f>AVERAGE('PR (GAP)'!I40,'R78s (GAP)'!I40)</f>
        <v>0</v>
      </c>
      <c r="J40" s="68" t="str">
        <f t="shared" si="11"/>
        <v>Jul</v>
      </c>
      <c r="K40" s="70">
        <f>AVERAGE('PR (GAP)'!K40,'R78s (GAP)'!K40)</f>
        <v>0.90090090090090091</v>
      </c>
      <c r="L40" s="71">
        <f>AVERAGE('PR (GAP)'!L40,'R78s (GAP)'!L40)</f>
        <v>0.6216216216216216</v>
      </c>
      <c r="M40" s="71">
        <f>AVERAGE('PR (GAP)'!M40,'R78s (GAP)'!M40)</f>
        <v>0.23423423423423423</v>
      </c>
      <c r="N40" s="71">
        <f>AVERAGE('PR (GAP)'!N40,'R78s (GAP)'!N40)</f>
        <v>0</v>
      </c>
      <c r="O40" s="71">
        <f>AVERAGE('PR (GAP)'!O40,'R78s (GAP)'!O40)</f>
        <v>0</v>
      </c>
      <c r="P40" s="71">
        <f>AVERAGE('PR (GAP)'!P40,'R78s (GAP)'!P40)</f>
        <v>0</v>
      </c>
      <c r="Q40" s="71">
        <f>AVERAGE('PR (GAP)'!Q40,'R78s (GAP)'!Q40)</f>
        <v>0</v>
      </c>
      <c r="R40" s="71">
        <f>AVERAGE('PR (GAP)'!R40,'R78s (GAP)'!R40)</f>
        <v>0</v>
      </c>
      <c r="S40" s="50" t="str">
        <f t="shared" si="12"/>
        <v>Jul</v>
      </c>
      <c r="T40" s="71">
        <f>AVERAGE('PR (GAP)'!T40,'R78s (GAP)'!T40)</f>
        <v>0.90090090090090091</v>
      </c>
      <c r="U40" s="71">
        <f>AVERAGE('PR (GAP)'!U40,'R78s (GAP)'!U40)</f>
        <v>0.6216216216216216</v>
      </c>
      <c r="V40" s="71">
        <f>AVERAGE('PR (GAP)'!V40,'R78s (GAP)'!V40)</f>
        <v>0.23423423423423423</v>
      </c>
      <c r="W40" s="71">
        <f>AVERAGE('PR (GAP)'!W40,'R78s (GAP)'!W40)</f>
        <v>0</v>
      </c>
      <c r="X40" s="71">
        <f>AVERAGE('PR (GAP)'!X40,'R78s (GAP)'!X40)</f>
        <v>0</v>
      </c>
      <c r="Y40" s="71">
        <f>AVERAGE('PR (GAP)'!Y40,'R78s (GAP)'!Y40)</f>
        <v>0</v>
      </c>
      <c r="Z40" s="71">
        <f>AVERAGE('PR (GAP)'!Z40,'R78s (GAP)'!Z40)</f>
        <v>0</v>
      </c>
      <c r="AA40" s="71">
        <f>AVERAGE('PR (GAP)'!AA40,'R78s (GAP)'!AA40)</f>
        <v>0</v>
      </c>
      <c r="AB40" s="50" t="str">
        <f t="shared" si="13"/>
        <v>Jul</v>
      </c>
      <c r="AC40" s="71">
        <f>AVERAGE('PR (GAP)'!AC40,'R78s (GAP)'!AC40)</f>
        <v>0.90090090090090091</v>
      </c>
      <c r="AD40" s="71">
        <f>AVERAGE('PR (GAP)'!AD40,'R78s (GAP)'!AD40)</f>
        <v>0.6216216216216216</v>
      </c>
      <c r="AE40" s="71">
        <f>AVERAGE('PR (GAP)'!AE40,'R78s (GAP)'!AE40)</f>
        <v>0.23423423423423423</v>
      </c>
      <c r="AF40" s="71">
        <f>AVERAGE('PR (GAP)'!AF40,'R78s (GAP)'!AF40)</f>
        <v>0</v>
      </c>
      <c r="AG40" s="71">
        <f>AVERAGE('PR (GAP)'!AG40,'R78s (GAP)'!AG40)</f>
        <v>0</v>
      </c>
      <c r="AH40" s="71">
        <f>AVERAGE('PR (GAP)'!AH40,'R78s (GAP)'!AH40)</f>
        <v>0</v>
      </c>
      <c r="AI40" s="71">
        <f>AVERAGE('PR (GAP)'!AI40,'R78s (GAP)'!AI40)</f>
        <v>0</v>
      </c>
      <c r="AJ40" s="71">
        <f>AVERAGE('PR (GAP)'!AJ40,'R78s (GAP)'!AJ40)</f>
        <v>0</v>
      </c>
      <c r="AK40" s="50" t="str">
        <f t="shared" si="14"/>
        <v>Jul</v>
      </c>
      <c r="AL40" s="71">
        <f>AVERAGE('PR (GAP)'!AL40,'R78s (GAP)'!AL40)</f>
        <v>0.90090090090090091</v>
      </c>
      <c r="AM40" s="71">
        <f>AVERAGE('PR (GAP)'!AM40,'R78s (GAP)'!AM40)</f>
        <v>0.6216216216216216</v>
      </c>
      <c r="AN40" s="71">
        <f>AVERAGE('PR (GAP)'!AN40,'R78s (GAP)'!AN40)</f>
        <v>0.23423423423423423</v>
      </c>
      <c r="AO40" s="71">
        <f>AVERAGE('PR (GAP)'!AO40,'R78s (GAP)'!AO40)</f>
        <v>0</v>
      </c>
      <c r="AP40" s="71">
        <f>AVERAGE('PR (GAP)'!AP40,'R78s (GAP)'!AP40)</f>
        <v>0</v>
      </c>
      <c r="AQ40" s="71">
        <f>AVERAGE('PR (GAP)'!AQ40,'R78s (GAP)'!AQ40)</f>
        <v>0</v>
      </c>
      <c r="AR40" s="71">
        <f>AVERAGE('PR (GAP)'!AR40,'R78s (GAP)'!AR40)</f>
        <v>0</v>
      </c>
      <c r="AS40" s="71">
        <f>AVERAGE('PR (GAP)'!AS40,'R78s (GAP)'!AS40)</f>
        <v>0</v>
      </c>
      <c r="AT40" s="50" t="str">
        <f t="shared" si="15"/>
        <v>Jul</v>
      </c>
      <c r="AU40" s="71">
        <f>AVERAGE('PR (GAP)'!AU40,'R78s (GAP)'!AU40)</f>
        <v>0.90090090090090091</v>
      </c>
      <c r="AV40" s="71">
        <f>AVERAGE('PR (GAP)'!AV40,'R78s (GAP)'!AV40)</f>
        <v>0.6216216216216216</v>
      </c>
      <c r="AW40" s="71">
        <f>AVERAGE('PR (GAP)'!AW40,'R78s (GAP)'!AW40)</f>
        <v>0.23423423423423423</v>
      </c>
      <c r="AX40" s="71">
        <f>AVERAGE('PR (GAP)'!AX40,'R78s (GAP)'!AX40)</f>
        <v>0</v>
      </c>
      <c r="AY40" s="71">
        <f>AVERAGE('PR (GAP)'!AY40,'R78s (GAP)'!AY40)</f>
        <v>0</v>
      </c>
      <c r="AZ40" s="71">
        <f>AVERAGE('PR (GAP)'!AZ40,'R78s (GAP)'!AZ40)</f>
        <v>0</v>
      </c>
      <c r="BA40" s="71">
        <f>AVERAGE('PR (GAP)'!BA40,'R78s (GAP)'!BA40)</f>
        <v>0</v>
      </c>
      <c r="BB40" s="71">
        <f>AVERAGE('PR (GAP)'!BB40,'R78s (GAP)'!BB40)</f>
        <v>0</v>
      </c>
      <c r="BC40" s="50" t="str">
        <f t="shared" si="16"/>
        <v>Jul</v>
      </c>
      <c r="BD40" s="71">
        <f>AVERAGE('PR (GAP)'!BD40,'R78s (GAP)'!BD40)</f>
        <v>0.90090090090090091</v>
      </c>
      <c r="BE40" s="71">
        <f>AVERAGE('PR (GAP)'!BE40,'R78s (GAP)'!BE40)</f>
        <v>0.6216216216216216</v>
      </c>
      <c r="BF40" s="71">
        <f>AVERAGE('PR (GAP)'!BF40,'R78s (GAP)'!BF40)</f>
        <v>0.23423423423423423</v>
      </c>
      <c r="BG40" s="71">
        <f>AVERAGE('PR (GAP)'!BG40,'R78s (GAP)'!BG40)</f>
        <v>0</v>
      </c>
      <c r="BH40" s="71">
        <f>AVERAGE('PR (GAP)'!BH40,'R78s (GAP)'!BH40)</f>
        <v>0</v>
      </c>
      <c r="BI40" s="71">
        <f>AVERAGE('PR (GAP)'!BI40,'R78s (GAP)'!BI40)</f>
        <v>0</v>
      </c>
      <c r="BJ40" s="71">
        <f>AVERAGE('PR (GAP)'!BJ40,'R78s (GAP)'!BJ40)</f>
        <v>0</v>
      </c>
      <c r="BK40" s="71">
        <f>AVERAGE('PR (GAP)'!BK40,'R78s (GAP)'!BK40)</f>
        <v>0</v>
      </c>
      <c r="BL40" s="50" t="str">
        <f t="shared" si="17"/>
        <v>Jul</v>
      </c>
      <c r="BM40" s="71">
        <f>AVERAGE('PR (GAP)'!BM40,'R78s (GAP)'!BM40)</f>
        <v>0.90090090090090091</v>
      </c>
      <c r="BN40" s="71">
        <f>AVERAGE('PR (GAP)'!BN40,'R78s (GAP)'!BN40)</f>
        <v>0.6216216216216216</v>
      </c>
      <c r="BO40" s="71">
        <f>AVERAGE('PR (GAP)'!BO40,'R78s (GAP)'!BO40)</f>
        <v>0.23423423423423423</v>
      </c>
      <c r="BP40" s="71">
        <f>AVERAGE('PR (GAP)'!BP40,'R78s (GAP)'!BP40)</f>
        <v>0</v>
      </c>
      <c r="BQ40" s="71">
        <f>AVERAGE('PR (GAP)'!BQ40,'R78s (GAP)'!BQ40)</f>
        <v>0</v>
      </c>
      <c r="BR40" s="71">
        <f>AVERAGE('PR (GAP)'!BR40,'R78s (GAP)'!BR40)</f>
        <v>0</v>
      </c>
      <c r="BS40" s="71">
        <f>AVERAGE('PR (GAP)'!BS40,'R78s (GAP)'!BS40)</f>
        <v>0</v>
      </c>
      <c r="BT40" s="71">
        <f>AVERAGE('PR (GAP)'!BT40,'R78s (GAP)'!BT40)</f>
        <v>0</v>
      </c>
      <c r="BU40" s="50" t="str">
        <f t="shared" si="18"/>
        <v>Jul</v>
      </c>
      <c r="BV40" s="71">
        <f>AVERAGE('PR (GAP)'!BV40,'R78s (GAP)'!BV40)</f>
        <v>0.90090090090090091</v>
      </c>
      <c r="BW40" s="71">
        <f>AVERAGE('PR (GAP)'!BW40,'R78s (GAP)'!BW40)</f>
        <v>0.6216216216216216</v>
      </c>
      <c r="BX40" s="71">
        <f>AVERAGE('PR (GAP)'!BX40,'R78s (GAP)'!BX40)</f>
        <v>0.23423423423423423</v>
      </c>
      <c r="BY40" s="71">
        <f>AVERAGE('PR (GAP)'!BY40,'R78s (GAP)'!BY40)</f>
        <v>0</v>
      </c>
      <c r="BZ40" s="71">
        <f>AVERAGE('PR (GAP)'!BZ40,'R78s (GAP)'!BZ40)</f>
        <v>0</v>
      </c>
      <c r="CA40" s="71">
        <f>AVERAGE('PR (GAP)'!CA40,'R78s (GAP)'!CA40)</f>
        <v>0</v>
      </c>
      <c r="CB40" s="71">
        <f>AVERAGE('PR (GAP)'!CB40,'R78s (GAP)'!CB40)</f>
        <v>0</v>
      </c>
      <c r="CC40" s="71">
        <f>AVERAGE('PR (GAP)'!CC40,'R78s (GAP)'!CC40)</f>
        <v>0</v>
      </c>
      <c r="CD40" s="50" t="str">
        <f t="shared" si="19"/>
        <v>Jul</v>
      </c>
      <c r="CE40" s="71">
        <f>AVERAGE('PR (GAP)'!CE40,'R78s (GAP)'!CE40)</f>
        <v>0.90090090090090091</v>
      </c>
      <c r="CF40" s="71">
        <f>AVERAGE('PR (GAP)'!CF40,'R78s (GAP)'!CF40)</f>
        <v>0.6216216216216216</v>
      </c>
      <c r="CG40" s="71">
        <f>AVERAGE('PR (GAP)'!CG40,'R78s (GAP)'!CG40)</f>
        <v>0.23423423423423423</v>
      </c>
      <c r="CH40" s="71">
        <f>AVERAGE('PR (GAP)'!CH40,'R78s (GAP)'!CH40)</f>
        <v>0</v>
      </c>
      <c r="CI40" s="71">
        <f>AVERAGE('PR (GAP)'!CI40,'R78s (GAP)'!CI40)</f>
        <v>0</v>
      </c>
      <c r="CJ40" s="71">
        <f>AVERAGE('PR (GAP)'!CJ40,'R78s (GAP)'!CJ40)</f>
        <v>0</v>
      </c>
      <c r="CK40" s="71">
        <f>AVERAGE('PR (GAP)'!CK40,'R78s (GAP)'!CK40)</f>
        <v>0</v>
      </c>
      <c r="CL40" s="71">
        <f>AVERAGE('PR (GAP)'!CL40,'R78s (GAP)'!CL40)</f>
        <v>0</v>
      </c>
    </row>
    <row r="41" spans="1:90" ht="13.7" customHeight="1">
      <c r="A41" s="50" t="str">
        <f t="shared" si="10"/>
        <v>Aug</v>
      </c>
      <c r="B41" s="70">
        <f>AVERAGE('PR (GAP)'!B41,'R78s (GAP)'!B41)</f>
        <v>0.91929429429429432</v>
      </c>
      <c r="C41" s="70">
        <f>AVERAGE('PR (GAP)'!C41,'R78s (GAP)'!C41)</f>
        <v>0.64902402402402404</v>
      </c>
      <c r="D41" s="70">
        <f>AVERAGE('PR (GAP)'!D41,'R78s (GAP)'!D41)</f>
        <v>0.27064564564564564</v>
      </c>
      <c r="E41" s="70">
        <f>AVERAGE('PR (GAP)'!E41,'R78s (GAP)'!E41)</f>
        <v>0</v>
      </c>
      <c r="F41" s="70">
        <f>AVERAGE('PR (GAP)'!F41,'R78s (GAP)'!F41)</f>
        <v>0</v>
      </c>
      <c r="G41" s="70">
        <f>AVERAGE('PR (GAP)'!G41,'R78s (GAP)'!G41)</f>
        <v>0</v>
      </c>
      <c r="H41" s="70">
        <f>AVERAGE('PR (GAP)'!H41,'R78s (GAP)'!H41)</f>
        <v>0</v>
      </c>
      <c r="I41" s="70">
        <f>AVERAGE('PR (GAP)'!I41,'R78s (GAP)'!I41)</f>
        <v>0</v>
      </c>
      <c r="J41" s="68" t="str">
        <f t="shared" si="11"/>
        <v>Aug</v>
      </c>
      <c r="K41" s="70">
        <f>AVERAGE('PR (GAP)'!K41,'R78s (GAP)'!K41)</f>
        <v>0.91929429429429432</v>
      </c>
      <c r="L41" s="71">
        <f>AVERAGE('PR (GAP)'!L41,'R78s (GAP)'!L41)</f>
        <v>0.64902402402402404</v>
      </c>
      <c r="M41" s="71">
        <f>AVERAGE('PR (GAP)'!M41,'R78s (GAP)'!M41)</f>
        <v>0.27064564564564564</v>
      </c>
      <c r="N41" s="71">
        <f>AVERAGE('PR (GAP)'!N41,'R78s (GAP)'!N41)</f>
        <v>0</v>
      </c>
      <c r="O41" s="71">
        <f>AVERAGE('PR (GAP)'!O41,'R78s (GAP)'!O41)</f>
        <v>0</v>
      </c>
      <c r="P41" s="71">
        <f>AVERAGE('PR (GAP)'!P41,'R78s (GAP)'!P41)</f>
        <v>0</v>
      </c>
      <c r="Q41" s="71">
        <f>AVERAGE('PR (GAP)'!Q41,'R78s (GAP)'!Q41)</f>
        <v>0</v>
      </c>
      <c r="R41" s="71">
        <f>AVERAGE('PR (GAP)'!R41,'R78s (GAP)'!R41)</f>
        <v>0</v>
      </c>
      <c r="S41" s="50" t="str">
        <f t="shared" si="12"/>
        <v>Aug</v>
      </c>
      <c r="T41" s="71">
        <f>AVERAGE('PR (GAP)'!T41,'R78s (GAP)'!T41)</f>
        <v>0.91929429429429432</v>
      </c>
      <c r="U41" s="71">
        <f>AVERAGE('PR (GAP)'!U41,'R78s (GAP)'!U41)</f>
        <v>0.64902402402402404</v>
      </c>
      <c r="V41" s="71">
        <f>AVERAGE('PR (GAP)'!V41,'R78s (GAP)'!V41)</f>
        <v>0.27064564564564564</v>
      </c>
      <c r="W41" s="71">
        <f>AVERAGE('PR (GAP)'!W41,'R78s (GAP)'!W41)</f>
        <v>0</v>
      </c>
      <c r="X41" s="71">
        <f>AVERAGE('PR (GAP)'!X41,'R78s (GAP)'!X41)</f>
        <v>0</v>
      </c>
      <c r="Y41" s="71">
        <f>AVERAGE('PR (GAP)'!Y41,'R78s (GAP)'!Y41)</f>
        <v>0</v>
      </c>
      <c r="Z41" s="71">
        <f>AVERAGE('PR (GAP)'!Z41,'R78s (GAP)'!Z41)</f>
        <v>0</v>
      </c>
      <c r="AA41" s="71">
        <f>AVERAGE('PR (GAP)'!AA41,'R78s (GAP)'!AA41)</f>
        <v>0</v>
      </c>
      <c r="AB41" s="50" t="str">
        <f t="shared" si="13"/>
        <v>Aug</v>
      </c>
      <c r="AC41" s="71">
        <f>AVERAGE('PR (GAP)'!AC41,'R78s (GAP)'!AC41)</f>
        <v>0.91929429429429432</v>
      </c>
      <c r="AD41" s="71">
        <f>AVERAGE('PR (GAP)'!AD41,'R78s (GAP)'!AD41)</f>
        <v>0.64902402402402404</v>
      </c>
      <c r="AE41" s="71">
        <f>AVERAGE('PR (GAP)'!AE41,'R78s (GAP)'!AE41)</f>
        <v>0.27064564564564564</v>
      </c>
      <c r="AF41" s="71">
        <f>AVERAGE('PR (GAP)'!AF41,'R78s (GAP)'!AF41)</f>
        <v>0</v>
      </c>
      <c r="AG41" s="71">
        <f>AVERAGE('PR (GAP)'!AG41,'R78s (GAP)'!AG41)</f>
        <v>0</v>
      </c>
      <c r="AH41" s="71">
        <f>AVERAGE('PR (GAP)'!AH41,'R78s (GAP)'!AH41)</f>
        <v>0</v>
      </c>
      <c r="AI41" s="71">
        <f>AVERAGE('PR (GAP)'!AI41,'R78s (GAP)'!AI41)</f>
        <v>0</v>
      </c>
      <c r="AJ41" s="71">
        <f>AVERAGE('PR (GAP)'!AJ41,'R78s (GAP)'!AJ41)</f>
        <v>0</v>
      </c>
      <c r="AK41" s="50" t="str">
        <f t="shared" si="14"/>
        <v>Aug</v>
      </c>
      <c r="AL41" s="71">
        <f>AVERAGE('PR (GAP)'!AL41,'R78s (GAP)'!AL41)</f>
        <v>0.91929429429429432</v>
      </c>
      <c r="AM41" s="71">
        <f>AVERAGE('PR (GAP)'!AM41,'R78s (GAP)'!AM41)</f>
        <v>0.64902402402402404</v>
      </c>
      <c r="AN41" s="71">
        <f>AVERAGE('PR (GAP)'!AN41,'R78s (GAP)'!AN41)</f>
        <v>0.27064564564564564</v>
      </c>
      <c r="AO41" s="71">
        <f>AVERAGE('PR (GAP)'!AO41,'R78s (GAP)'!AO41)</f>
        <v>0</v>
      </c>
      <c r="AP41" s="71">
        <f>AVERAGE('PR (GAP)'!AP41,'R78s (GAP)'!AP41)</f>
        <v>0</v>
      </c>
      <c r="AQ41" s="71">
        <f>AVERAGE('PR (GAP)'!AQ41,'R78s (GAP)'!AQ41)</f>
        <v>0</v>
      </c>
      <c r="AR41" s="71">
        <f>AVERAGE('PR (GAP)'!AR41,'R78s (GAP)'!AR41)</f>
        <v>0</v>
      </c>
      <c r="AS41" s="71">
        <f>AVERAGE('PR (GAP)'!AS41,'R78s (GAP)'!AS41)</f>
        <v>0</v>
      </c>
      <c r="AT41" s="50" t="str">
        <f t="shared" si="15"/>
        <v>Aug</v>
      </c>
      <c r="AU41" s="71">
        <f>AVERAGE('PR (GAP)'!AU41,'R78s (GAP)'!AU41)</f>
        <v>0.91929429429429432</v>
      </c>
      <c r="AV41" s="71">
        <f>AVERAGE('PR (GAP)'!AV41,'R78s (GAP)'!AV41)</f>
        <v>0.64902402402402404</v>
      </c>
      <c r="AW41" s="71">
        <f>AVERAGE('PR (GAP)'!AW41,'R78s (GAP)'!AW41)</f>
        <v>0.27064564564564564</v>
      </c>
      <c r="AX41" s="71">
        <f>AVERAGE('PR (GAP)'!AX41,'R78s (GAP)'!AX41)</f>
        <v>0</v>
      </c>
      <c r="AY41" s="71">
        <f>AVERAGE('PR (GAP)'!AY41,'R78s (GAP)'!AY41)</f>
        <v>0</v>
      </c>
      <c r="AZ41" s="71">
        <f>AVERAGE('PR (GAP)'!AZ41,'R78s (GAP)'!AZ41)</f>
        <v>0</v>
      </c>
      <c r="BA41" s="71">
        <f>AVERAGE('PR (GAP)'!BA41,'R78s (GAP)'!BA41)</f>
        <v>0</v>
      </c>
      <c r="BB41" s="71">
        <f>AVERAGE('PR (GAP)'!BB41,'R78s (GAP)'!BB41)</f>
        <v>0</v>
      </c>
      <c r="BC41" s="50" t="str">
        <f t="shared" si="16"/>
        <v>Aug</v>
      </c>
      <c r="BD41" s="71">
        <f>AVERAGE('PR (GAP)'!BD41,'R78s (GAP)'!BD41)</f>
        <v>0.91929429429429432</v>
      </c>
      <c r="BE41" s="71">
        <f>AVERAGE('PR (GAP)'!BE41,'R78s (GAP)'!BE41)</f>
        <v>0.64902402402402404</v>
      </c>
      <c r="BF41" s="71">
        <f>AVERAGE('PR (GAP)'!BF41,'R78s (GAP)'!BF41)</f>
        <v>0.27064564564564564</v>
      </c>
      <c r="BG41" s="71">
        <f>AVERAGE('PR (GAP)'!BG41,'R78s (GAP)'!BG41)</f>
        <v>0</v>
      </c>
      <c r="BH41" s="71">
        <f>AVERAGE('PR (GAP)'!BH41,'R78s (GAP)'!BH41)</f>
        <v>0</v>
      </c>
      <c r="BI41" s="71">
        <f>AVERAGE('PR (GAP)'!BI41,'R78s (GAP)'!BI41)</f>
        <v>0</v>
      </c>
      <c r="BJ41" s="71">
        <f>AVERAGE('PR (GAP)'!BJ41,'R78s (GAP)'!BJ41)</f>
        <v>0</v>
      </c>
      <c r="BK41" s="71">
        <f>AVERAGE('PR (GAP)'!BK41,'R78s (GAP)'!BK41)</f>
        <v>0</v>
      </c>
      <c r="BL41" s="50" t="str">
        <f t="shared" si="17"/>
        <v>Aug</v>
      </c>
      <c r="BM41" s="71">
        <f>AVERAGE('PR (GAP)'!BM41,'R78s (GAP)'!BM41)</f>
        <v>0.91929429429429432</v>
      </c>
      <c r="BN41" s="71">
        <f>AVERAGE('PR (GAP)'!BN41,'R78s (GAP)'!BN41)</f>
        <v>0.64902402402402404</v>
      </c>
      <c r="BO41" s="71">
        <f>AVERAGE('PR (GAP)'!BO41,'R78s (GAP)'!BO41)</f>
        <v>0.27064564564564564</v>
      </c>
      <c r="BP41" s="71">
        <f>AVERAGE('PR (GAP)'!BP41,'R78s (GAP)'!BP41)</f>
        <v>0</v>
      </c>
      <c r="BQ41" s="71">
        <f>AVERAGE('PR (GAP)'!BQ41,'R78s (GAP)'!BQ41)</f>
        <v>0</v>
      </c>
      <c r="BR41" s="71">
        <f>AVERAGE('PR (GAP)'!BR41,'R78s (GAP)'!BR41)</f>
        <v>0</v>
      </c>
      <c r="BS41" s="71">
        <f>AVERAGE('PR (GAP)'!BS41,'R78s (GAP)'!BS41)</f>
        <v>0</v>
      </c>
      <c r="BT41" s="71">
        <f>AVERAGE('PR (GAP)'!BT41,'R78s (GAP)'!BT41)</f>
        <v>0</v>
      </c>
      <c r="BU41" s="50" t="str">
        <f t="shared" si="18"/>
        <v>Aug</v>
      </c>
      <c r="BV41" s="71">
        <f>AVERAGE('PR (GAP)'!BV41,'R78s (GAP)'!BV41)</f>
        <v>0.91929429429429432</v>
      </c>
      <c r="BW41" s="71">
        <f>AVERAGE('PR (GAP)'!BW41,'R78s (GAP)'!BW41)</f>
        <v>0.64902402402402404</v>
      </c>
      <c r="BX41" s="71">
        <f>AVERAGE('PR (GAP)'!BX41,'R78s (GAP)'!BX41)</f>
        <v>0.27064564564564564</v>
      </c>
      <c r="BY41" s="71">
        <f>AVERAGE('PR (GAP)'!BY41,'R78s (GAP)'!BY41)</f>
        <v>0</v>
      </c>
      <c r="BZ41" s="71">
        <f>AVERAGE('PR (GAP)'!BZ41,'R78s (GAP)'!BZ41)</f>
        <v>0</v>
      </c>
      <c r="CA41" s="71">
        <f>AVERAGE('PR (GAP)'!CA41,'R78s (GAP)'!CA41)</f>
        <v>0</v>
      </c>
      <c r="CB41" s="71">
        <f>AVERAGE('PR (GAP)'!CB41,'R78s (GAP)'!CB41)</f>
        <v>0</v>
      </c>
      <c r="CC41" s="71">
        <f>AVERAGE('PR (GAP)'!CC41,'R78s (GAP)'!CC41)</f>
        <v>0</v>
      </c>
      <c r="CD41" s="50" t="str">
        <f t="shared" si="19"/>
        <v>Aug</v>
      </c>
      <c r="CE41" s="71">
        <f>AVERAGE('PR (GAP)'!CE41,'R78s (GAP)'!CE41)</f>
        <v>0.91929429429429432</v>
      </c>
      <c r="CF41" s="71">
        <f>AVERAGE('PR (GAP)'!CF41,'R78s (GAP)'!CF41)</f>
        <v>0.64902402402402404</v>
      </c>
      <c r="CG41" s="71">
        <f>AVERAGE('PR (GAP)'!CG41,'R78s (GAP)'!CG41)</f>
        <v>0.27064564564564564</v>
      </c>
      <c r="CH41" s="71">
        <f>AVERAGE('PR (GAP)'!CH41,'R78s (GAP)'!CH41)</f>
        <v>0</v>
      </c>
      <c r="CI41" s="71">
        <f>AVERAGE('PR (GAP)'!CI41,'R78s (GAP)'!CI41)</f>
        <v>0</v>
      </c>
      <c r="CJ41" s="71">
        <f>AVERAGE('PR (GAP)'!CJ41,'R78s (GAP)'!CJ41)</f>
        <v>0</v>
      </c>
      <c r="CK41" s="71">
        <f>AVERAGE('PR (GAP)'!CK41,'R78s (GAP)'!CK41)</f>
        <v>0</v>
      </c>
      <c r="CL41" s="71">
        <f>AVERAGE('PR (GAP)'!CL41,'R78s (GAP)'!CL41)</f>
        <v>0</v>
      </c>
    </row>
    <row r="42" spans="1:90" ht="13.7" customHeight="1">
      <c r="A42" s="50" t="str">
        <f t="shared" si="10"/>
        <v>Sep</v>
      </c>
      <c r="B42" s="70">
        <f>AVERAGE('PR (GAP)'!B42,'R78s (GAP)'!B42)</f>
        <v>0.93693693693693691</v>
      </c>
      <c r="C42" s="70">
        <f>AVERAGE('PR (GAP)'!C42,'R78s (GAP)'!C42)</f>
        <v>0.67567567567567566</v>
      </c>
      <c r="D42" s="70">
        <f>AVERAGE('PR (GAP)'!D42,'R78s (GAP)'!D42)</f>
        <v>0.30630630630630629</v>
      </c>
      <c r="E42" s="70">
        <f>AVERAGE('PR (GAP)'!E42,'R78s (GAP)'!E42)</f>
        <v>0</v>
      </c>
      <c r="F42" s="70">
        <f>AVERAGE('PR (GAP)'!F42,'R78s (GAP)'!F42)</f>
        <v>0</v>
      </c>
      <c r="G42" s="70">
        <f>AVERAGE('PR (GAP)'!G42,'R78s (GAP)'!G42)</f>
        <v>0</v>
      </c>
      <c r="H42" s="70">
        <f>AVERAGE('PR (GAP)'!H42,'R78s (GAP)'!H42)</f>
        <v>0</v>
      </c>
      <c r="I42" s="70">
        <f>AVERAGE('PR (GAP)'!I42,'R78s (GAP)'!I42)</f>
        <v>0</v>
      </c>
      <c r="J42" s="68" t="str">
        <f t="shared" si="11"/>
        <v>Sep</v>
      </c>
      <c r="K42" s="70">
        <f>AVERAGE('PR (GAP)'!K42,'R78s (GAP)'!K42)</f>
        <v>0.93693693693693691</v>
      </c>
      <c r="L42" s="71">
        <f>AVERAGE('PR (GAP)'!L42,'R78s (GAP)'!L42)</f>
        <v>0.67567567567567566</v>
      </c>
      <c r="M42" s="71">
        <f>AVERAGE('PR (GAP)'!M42,'R78s (GAP)'!M42)</f>
        <v>0.30630630630630629</v>
      </c>
      <c r="N42" s="71">
        <f>AVERAGE('PR (GAP)'!N42,'R78s (GAP)'!N42)</f>
        <v>0</v>
      </c>
      <c r="O42" s="71">
        <f>AVERAGE('PR (GAP)'!O42,'R78s (GAP)'!O42)</f>
        <v>0</v>
      </c>
      <c r="P42" s="71">
        <f>AVERAGE('PR (GAP)'!P42,'R78s (GAP)'!P42)</f>
        <v>0</v>
      </c>
      <c r="Q42" s="71">
        <f>AVERAGE('PR (GAP)'!Q42,'R78s (GAP)'!Q42)</f>
        <v>0</v>
      </c>
      <c r="R42" s="71">
        <f>AVERAGE('PR (GAP)'!R42,'R78s (GAP)'!R42)</f>
        <v>0</v>
      </c>
      <c r="S42" s="50" t="str">
        <f t="shared" si="12"/>
        <v>Sep</v>
      </c>
      <c r="T42" s="71">
        <f>AVERAGE('PR (GAP)'!T42,'R78s (GAP)'!T42)</f>
        <v>0.93693693693693691</v>
      </c>
      <c r="U42" s="71">
        <f>AVERAGE('PR (GAP)'!U42,'R78s (GAP)'!U42)</f>
        <v>0.67567567567567566</v>
      </c>
      <c r="V42" s="71">
        <f>AVERAGE('PR (GAP)'!V42,'R78s (GAP)'!V42)</f>
        <v>0.30630630630630629</v>
      </c>
      <c r="W42" s="71">
        <f>AVERAGE('PR (GAP)'!W42,'R78s (GAP)'!W42)</f>
        <v>0</v>
      </c>
      <c r="X42" s="71">
        <f>AVERAGE('PR (GAP)'!X42,'R78s (GAP)'!X42)</f>
        <v>0</v>
      </c>
      <c r="Y42" s="71">
        <f>AVERAGE('PR (GAP)'!Y42,'R78s (GAP)'!Y42)</f>
        <v>0</v>
      </c>
      <c r="Z42" s="71">
        <f>AVERAGE('PR (GAP)'!Z42,'R78s (GAP)'!Z42)</f>
        <v>0</v>
      </c>
      <c r="AA42" s="71">
        <f>AVERAGE('PR (GAP)'!AA42,'R78s (GAP)'!AA42)</f>
        <v>0</v>
      </c>
      <c r="AB42" s="50" t="str">
        <f t="shared" si="13"/>
        <v>Sep</v>
      </c>
      <c r="AC42" s="71">
        <f>AVERAGE('PR (GAP)'!AC42,'R78s (GAP)'!AC42)</f>
        <v>0.93693693693693691</v>
      </c>
      <c r="AD42" s="71">
        <f>AVERAGE('PR (GAP)'!AD42,'R78s (GAP)'!AD42)</f>
        <v>0.67567567567567566</v>
      </c>
      <c r="AE42" s="71">
        <f>AVERAGE('PR (GAP)'!AE42,'R78s (GAP)'!AE42)</f>
        <v>0.30630630630630629</v>
      </c>
      <c r="AF42" s="71">
        <f>AVERAGE('PR (GAP)'!AF42,'R78s (GAP)'!AF42)</f>
        <v>0</v>
      </c>
      <c r="AG42" s="71">
        <f>AVERAGE('PR (GAP)'!AG42,'R78s (GAP)'!AG42)</f>
        <v>0</v>
      </c>
      <c r="AH42" s="71">
        <f>AVERAGE('PR (GAP)'!AH42,'R78s (GAP)'!AH42)</f>
        <v>0</v>
      </c>
      <c r="AI42" s="71">
        <f>AVERAGE('PR (GAP)'!AI42,'R78s (GAP)'!AI42)</f>
        <v>0</v>
      </c>
      <c r="AJ42" s="71">
        <f>AVERAGE('PR (GAP)'!AJ42,'R78s (GAP)'!AJ42)</f>
        <v>0</v>
      </c>
      <c r="AK42" s="50" t="str">
        <f t="shared" si="14"/>
        <v>Sep</v>
      </c>
      <c r="AL42" s="71">
        <f>AVERAGE('PR (GAP)'!AL42,'R78s (GAP)'!AL42)</f>
        <v>0.93693693693693691</v>
      </c>
      <c r="AM42" s="71">
        <f>AVERAGE('PR (GAP)'!AM42,'R78s (GAP)'!AM42)</f>
        <v>0.67567567567567566</v>
      </c>
      <c r="AN42" s="71">
        <f>AVERAGE('PR (GAP)'!AN42,'R78s (GAP)'!AN42)</f>
        <v>0.30630630630630629</v>
      </c>
      <c r="AO42" s="71">
        <f>AVERAGE('PR (GAP)'!AO42,'R78s (GAP)'!AO42)</f>
        <v>0</v>
      </c>
      <c r="AP42" s="71">
        <f>AVERAGE('PR (GAP)'!AP42,'R78s (GAP)'!AP42)</f>
        <v>0</v>
      </c>
      <c r="AQ42" s="71">
        <f>AVERAGE('PR (GAP)'!AQ42,'R78s (GAP)'!AQ42)</f>
        <v>0</v>
      </c>
      <c r="AR42" s="71">
        <f>AVERAGE('PR (GAP)'!AR42,'R78s (GAP)'!AR42)</f>
        <v>0</v>
      </c>
      <c r="AS42" s="71">
        <f>AVERAGE('PR (GAP)'!AS42,'R78s (GAP)'!AS42)</f>
        <v>0</v>
      </c>
      <c r="AT42" s="50" t="str">
        <f t="shared" si="15"/>
        <v>Sep</v>
      </c>
      <c r="AU42" s="71">
        <f>AVERAGE('PR (GAP)'!AU42,'R78s (GAP)'!AU42)</f>
        <v>0.93693693693693691</v>
      </c>
      <c r="AV42" s="71">
        <f>AVERAGE('PR (GAP)'!AV42,'R78s (GAP)'!AV42)</f>
        <v>0.67567567567567566</v>
      </c>
      <c r="AW42" s="71">
        <f>AVERAGE('PR (GAP)'!AW42,'R78s (GAP)'!AW42)</f>
        <v>0.30630630630630629</v>
      </c>
      <c r="AX42" s="71">
        <f>AVERAGE('PR (GAP)'!AX42,'R78s (GAP)'!AX42)</f>
        <v>0</v>
      </c>
      <c r="AY42" s="71">
        <f>AVERAGE('PR (GAP)'!AY42,'R78s (GAP)'!AY42)</f>
        <v>0</v>
      </c>
      <c r="AZ42" s="71">
        <f>AVERAGE('PR (GAP)'!AZ42,'R78s (GAP)'!AZ42)</f>
        <v>0</v>
      </c>
      <c r="BA42" s="71">
        <f>AVERAGE('PR (GAP)'!BA42,'R78s (GAP)'!BA42)</f>
        <v>0</v>
      </c>
      <c r="BB42" s="71">
        <f>AVERAGE('PR (GAP)'!BB42,'R78s (GAP)'!BB42)</f>
        <v>0</v>
      </c>
      <c r="BC42" s="50" t="str">
        <f t="shared" si="16"/>
        <v>Sep</v>
      </c>
      <c r="BD42" s="71">
        <f>AVERAGE('PR (GAP)'!BD42,'R78s (GAP)'!BD42)</f>
        <v>0.93693693693693691</v>
      </c>
      <c r="BE42" s="71">
        <f>AVERAGE('PR (GAP)'!BE42,'R78s (GAP)'!BE42)</f>
        <v>0.67567567567567566</v>
      </c>
      <c r="BF42" s="71">
        <f>AVERAGE('PR (GAP)'!BF42,'R78s (GAP)'!BF42)</f>
        <v>0.30630630630630629</v>
      </c>
      <c r="BG42" s="71">
        <f>AVERAGE('PR (GAP)'!BG42,'R78s (GAP)'!BG42)</f>
        <v>0</v>
      </c>
      <c r="BH42" s="71">
        <f>AVERAGE('PR (GAP)'!BH42,'R78s (GAP)'!BH42)</f>
        <v>0</v>
      </c>
      <c r="BI42" s="71">
        <f>AVERAGE('PR (GAP)'!BI42,'R78s (GAP)'!BI42)</f>
        <v>0</v>
      </c>
      <c r="BJ42" s="71">
        <f>AVERAGE('PR (GAP)'!BJ42,'R78s (GAP)'!BJ42)</f>
        <v>0</v>
      </c>
      <c r="BK42" s="71">
        <f>AVERAGE('PR (GAP)'!BK42,'R78s (GAP)'!BK42)</f>
        <v>0</v>
      </c>
      <c r="BL42" s="50" t="str">
        <f t="shared" si="17"/>
        <v>Sep</v>
      </c>
      <c r="BM42" s="71">
        <f>AVERAGE('PR (GAP)'!BM42,'R78s (GAP)'!BM42)</f>
        <v>0.93693693693693691</v>
      </c>
      <c r="BN42" s="71">
        <f>AVERAGE('PR (GAP)'!BN42,'R78s (GAP)'!BN42)</f>
        <v>0.67567567567567566</v>
      </c>
      <c r="BO42" s="71">
        <f>AVERAGE('PR (GAP)'!BO42,'R78s (GAP)'!BO42)</f>
        <v>0.30630630630630629</v>
      </c>
      <c r="BP42" s="71">
        <f>AVERAGE('PR (GAP)'!BP42,'R78s (GAP)'!BP42)</f>
        <v>0</v>
      </c>
      <c r="BQ42" s="71">
        <f>AVERAGE('PR (GAP)'!BQ42,'R78s (GAP)'!BQ42)</f>
        <v>0</v>
      </c>
      <c r="BR42" s="71">
        <f>AVERAGE('PR (GAP)'!BR42,'R78s (GAP)'!BR42)</f>
        <v>0</v>
      </c>
      <c r="BS42" s="71">
        <f>AVERAGE('PR (GAP)'!BS42,'R78s (GAP)'!BS42)</f>
        <v>0</v>
      </c>
      <c r="BT42" s="71">
        <f>AVERAGE('PR (GAP)'!BT42,'R78s (GAP)'!BT42)</f>
        <v>0</v>
      </c>
      <c r="BU42" s="50" t="str">
        <f t="shared" si="18"/>
        <v>Sep</v>
      </c>
      <c r="BV42" s="71">
        <f>AVERAGE('PR (GAP)'!BV42,'R78s (GAP)'!BV42)</f>
        <v>0.93693693693693691</v>
      </c>
      <c r="BW42" s="71">
        <f>AVERAGE('PR (GAP)'!BW42,'R78s (GAP)'!BW42)</f>
        <v>0.67567567567567566</v>
      </c>
      <c r="BX42" s="71">
        <f>AVERAGE('PR (GAP)'!BX42,'R78s (GAP)'!BX42)</f>
        <v>0.30630630630630629</v>
      </c>
      <c r="BY42" s="71">
        <f>AVERAGE('PR (GAP)'!BY42,'R78s (GAP)'!BY42)</f>
        <v>0</v>
      </c>
      <c r="BZ42" s="71">
        <f>AVERAGE('PR (GAP)'!BZ42,'R78s (GAP)'!BZ42)</f>
        <v>0</v>
      </c>
      <c r="CA42" s="71">
        <f>AVERAGE('PR (GAP)'!CA42,'R78s (GAP)'!CA42)</f>
        <v>0</v>
      </c>
      <c r="CB42" s="71">
        <f>AVERAGE('PR (GAP)'!CB42,'R78s (GAP)'!CB42)</f>
        <v>0</v>
      </c>
      <c r="CC42" s="71">
        <f>AVERAGE('PR (GAP)'!CC42,'R78s (GAP)'!CC42)</f>
        <v>0</v>
      </c>
      <c r="CD42" s="50" t="str">
        <f t="shared" si="19"/>
        <v>Sep</v>
      </c>
      <c r="CE42" s="71">
        <f>AVERAGE('PR (GAP)'!CE42,'R78s (GAP)'!CE42)</f>
        <v>0.93693693693693691</v>
      </c>
      <c r="CF42" s="71">
        <f>AVERAGE('PR (GAP)'!CF42,'R78s (GAP)'!CF42)</f>
        <v>0.67567567567567566</v>
      </c>
      <c r="CG42" s="71">
        <f>AVERAGE('PR (GAP)'!CG42,'R78s (GAP)'!CG42)</f>
        <v>0.30630630630630629</v>
      </c>
      <c r="CH42" s="71">
        <f>AVERAGE('PR (GAP)'!CH42,'R78s (GAP)'!CH42)</f>
        <v>0</v>
      </c>
      <c r="CI42" s="71">
        <f>AVERAGE('PR (GAP)'!CI42,'R78s (GAP)'!CI42)</f>
        <v>0</v>
      </c>
      <c r="CJ42" s="71">
        <f>AVERAGE('PR (GAP)'!CJ42,'R78s (GAP)'!CJ42)</f>
        <v>0</v>
      </c>
      <c r="CK42" s="71">
        <f>AVERAGE('PR (GAP)'!CK42,'R78s (GAP)'!CK42)</f>
        <v>0</v>
      </c>
      <c r="CL42" s="71">
        <f>AVERAGE('PR (GAP)'!CL42,'R78s (GAP)'!CL42)</f>
        <v>0</v>
      </c>
    </row>
    <row r="43" spans="1:90" ht="13.7" customHeight="1">
      <c r="A43" s="50" t="str">
        <f t="shared" si="10"/>
        <v>Oct</v>
      </c>
      <c r="B43" s="70">
        <f>AVERAGE('PR (GAP)'!B43,'R78s (GAP)'!B43)</f>
        <v>0.9538288288288288</v>
      </c>
      <c r="C43" s="70">
        <f>AVERAGE('PR (GAP)'!C43,'R78s (GAP)'!C43)</f>
        <v>0.70157657657657657</v>
      </c>
      <c r="D43" s="70">
        <f>AVERAGE('PR (GAP)'!D43,'R78s (GAP)'!D43)</f>
        <v>0.34121621621621623</v>
      </c>
      <c r="E43" s="70">
        <f>AVERAGE('PR (GAP)'!E43,'R78s (GAP)'!E43)</f>
        <v>0</v>
      </c>
      <c r="F43" s="70">
        <f>AVERAGE('PR (GAP)'!F43,'R78s (GAP)'!F43)</f>
        <v>0</v>
      </c>
      <c r="G43" s="70">
        <f>AVERAGE('PR (GAP)'!G43,'R78s (GAP)'!G43)</f>
        <v>0</v>
      </c>
      <c r="H43" s="70">
        <f>AVERAGE('PR (GAP)'!H43,'R78s (GAP)'!H43)</f>
        <v>0</v>
      </c>
      <c r="I43" s="70">
        <f>AVERAGE('PR (GAP)'!I43,'R78s (GAP)'!I43)</f>
        <v>0</v>
      </c>
      <c r="J43" s="68" t="str">
        <f t="shared" si="11"/>
        <v>Oct</v>
      </c>
      <c r="K43" s="70">
        <f>AVERAGE('PR (GAP)'!K43,'R78s (GAP)'!K43)</f>
        <v>0.9538288288288288</v>
      </c>
      <c r="L43" s="71">
        <f>AVERAGE('PR (GAP)'!L43,'R78s (GAP)'!L43)</f>
        <v>0.70157657657657657</v>
      </c>
      <c r="M43" s="71">
        <f>AVERAGE('PR (GAP)'!M43,'R78s (GAP)'!M43)</f>
        <v>0.34121621621621623</v>
      </c>
      <c r="N43" s="71">
        <f>AVERAGE('PR (GAP)'!N43,'R78s (GAP)'!N43)</f>
        <v>0</v>
      </c>
      <c r="O43" s="71">
        <f>AVERAGE('PR (GAP)'!O43,'R78s (GAP)'!O43)</f>
        <v>0</v>
      </c>
      <c r="P43" s="71">
        <f>AVERAGE('PR (GAP)'!P43,'R78s (GAP)'!P43)</f>
        <v>0</v>
      </c>
      <c r="Q43" s="71">
        <f>AVERAGE('PR (GAP)'!Q43,'R78s (GAP)'!Q43)</f>
        <v>0</v>
      </c>
      <c r="R43" s="71">
        <f>AVERAGE('PR (GAP)'!R43,'R78s (GAP)'!R43)</f>
        <v>0</v>
      </c>
      <c r="S43" s="50" t="str">
        <f t="shared" si="12"/>
        <v>Oct</v>
      </c>
      <c r="T43" s="71">
        <f>AVERAGE('PR (GAP)'!T43,'R78s (GAP)'!T43)</f>
        <v>0.9538288288288288</v>
      </c>
      <c r="U43" s="71">
        <f>AVERAGE('PR (GAP)'!U43,'R78s (GAP)'!U43)</f>
        <v>0.70157657657657657</v>
      </c>
      <c r="V43" s="71">
        <f>AVERAGE('PR (GAP)'!V43,'R78s (GAP)'!V43)</f>
        <v>0.34121621621621623</v>
      </c>
      <c r="W43" s="71">
        <f>AVERAGE('PR (GAP)'!W43,'R78s (GAP)'!W43)</f>
        <v>0</v>
      </c>
      <c r="X43" s="71">
        <f>AVERAGE('PR (GAP)'!X43,'R78s (GAP)'!X43)</f>
        <v>0</v>
      </c>
      <c r="Y43" s="71">
        <f>AVERAGE('PR (GAP)'!Y43,'R78s (GAP)'!Y43)</f>
        <v>0</v>
      </c>
      <c r="Z43" s="71">
        <f>AVERAGE('PR (GAP)'!Z43,'R78s (GAP)'!Z43)</f>
        <v>0</v>
      </c>
      <c r="AA43" s="71">
        <f>AVERAGE('PR (GAP)'!AA43,'R78s (GAP)'!AA43)</f>
        <v>0</v>
      </c>
      <c r="AB43" s="50" t="str">
        <f t="shared" si="13"/>
        <v>Oct</v>
      </c>
      <c r="AC43" s="71">
        <f>AVERAGE('PR (GAP)'!AC43,'R78s (GAP)'!AC43)</f>
        <v>0.9538288288288288</v>
      </c>
      <c r="AD43" s="71">
        <f>AVERAGE('PR (GAP)'!AD43,'R78s (GAP)'!AD43)</f>
        <v>0.70157657657657657</v>
      </c>
      <c r="AE43" s="71">
        <f>AVERAGE('PR (GAP)'!AE43,'R78s (GAP)'!AE43)</f>
        <v>0.34121621621621623</v>
      </c>
      <c r="AF43" s="71">
        <f>AVERAGE('PR (GAP)'!AF43,'R78s (GAP)'!AF43)</f>
        <v>0</v>
      </c>
      <c r="AG43" s="71">
        <f>AVERAGE('PR (GAP)'!AG43,'R78s (GAP)'!AG43)</f>
        <v>0</v>
      </c>
      <c r="AH43" s="71">
        <f>AVERAGE('PR (GAP)'!AH43,'R78s (GAP)'!AH43)</f>
        <v>0</v>
      </c>
      <c r="AI43" s="71">
        <f>AVERAGE('PR (GAP)'!AI43,'R78s (GAP)'!AI43)</f>
        <v>0</v>
      </c>
      <c r="AJ43" s="71">
        <f>AVERAGE('PR (GAP)'!AJ43,'R78s (GAP)'!AJ43)</f>
        <v>0</v>
      </c>
      <c r="AK43" s="50" t="str">
        <f t="shared" si="14"/>
        <v>Oct</v>
      </c>
      <c r="AL43" s="71">
        <f>AVERAGE('PR (GAP)'!AL43,'R78s (GAP)'!AL43)</f>
        <v>0.9538288288288288</v>
      </c>
      <c r="AM43" s="71">
        <f>AVERAGE('PR (GAP)'!AM43,'R78s (GAP)'!AM43)</f>
        <v>0.70157657657657657</v>
      </c>
      <c r="AN43" s="71">
        <f>AVERAGE('PR (GAP)'!AN43,'R78s (GAP)'!AN43)</f>
        <v>0.34121621621621623</v>
      </c>
      <c r="AO43" s="71">
        <f>AVERAGE('PR (GAP)'!AO43,'R78s (GAP)'!AO43)</f>
        <v>0</v>
      </c>
      <c r="AP43" s="71">
        <f>AVERAGE('PR (GAP)'!AP43,'R78s (GAP)'!AP43)</f>
        <v>0</v>
      </c>
      <c r="AQ43" s="71">
        <f>AVERAGE('PR (GAP)'!AQ43,'R78s (GAP)'!AQ43)</f>
        <v>0</v>
      </c>
      <c r="AR43" s="71">
        <f>AVERAGE('PR (GAP)'!AR43,'R78s (GAP)'!AR43)</f>
        <v>0</v>
      </c>
      <c r="AS43" s="71">
        <f>AVERAGE('PR (GAP)'!AS43,'R78s (GAP)'!AS43)</f>
        <v>0</v>
      </c>
      <c r="AT43" s="50" t="str">
        <f t="shared" si="15"/>
        <v>Oct</v>
      </c>
      <c r="AU43" s="71">
        <f>AVERAGE('PR (GAP)'!AU43,'R78s (GAP)'!AU43)</f>
        <v>0.9538288288288288</v>
      </c>
      <c r="AV43" s="71">
        <f>AVERAGE('PR (GAP)'!AV43,'R78s (GAP)'!AV43)</f>
        <v>0.70157657657657657</v>
      </c>
      <c r="AW43" s="71">
        <f>AVERAGE('PR (GAP)'!AW43,'R78s (GAP)'!AW43)</f>
        <v>0.34121621621621623</v>
      </c>
      <c r="AX43" s="71">
        <f>AVERAGE('PR (GAP)'!AX43,'R78s (GAP)'!AX43)</f>
        <v>0</v>
      </c>
      <c r="AY43" s="71">
        <f>AVERAGE('PR (GAP)'!AY43,'R78s (GAP)'!AY43)</f>
        <v>0</v>
      </c>
      <c r="AZ43" s="71">
        <f>AVERAGE('PR (GAP)'!AZ43,'R78s (GAP)'!AZ43)</f>
        <v>0</v>
      </c>
      <c r="BA43" s="71">
        <f>AVERAGE('PR (GAP)'!BA43,'R78s (GAP)'!BA43)</f>
        <v>0</v>
      </c>
      <c r="BB43" s="71">
        <f>AVERAGE('PR (GAP)'!BB43,'R78s (GAP)'!BB43)</f>
        <v>0</v>
      </c>
      <c r="BC43" s="50" t="str">
        <f t="shared" si="16"/>
        <v>Oct</v>
      </c>
      <c r="BD43" s="71">
        <f>AVERAGE('PR (GAP)'!BD43,'R78s (GAP)'!BD43)</f>
        <v>0.9538288288288288</v>
      </c>
      <c r="BE43" s="71">
        <f>AVERAGE('PR (GAP)'!BE43,'R78s (GAP)'!BE43)</f>
        <v>0.70157657657657657</v>
      </c>
      <c r="BF43" s="71">
        <f>AVERAGE('PR (GAP)'!BF43,'R78s (GAP)'!BF43)</f>
        <v>0.34121621621621623</v>
      </c>
      <c r="BG43" s="71">
        <f>AVERAGE('PR (GAP)'!BG43,'R78s (GAP)'!BG43)</f>
        <v>0</v>
      </c>
      <c r="BH43" s="71">
        <f>AVERAGE('PR (GAP)'!BH43,'R78s (GAP)'!BH43)</f>
        <v>0</v>
      </c>
      <c r="BI43" s="71">
        <f>AVERAGE('PR (GAP)'!BI43,'R78s (GAP)'!BI43)</f>
        <v>0</v>
      </c>
      <c r="BJ43" s="71">
        <f>AVERAGE('PR (GAP)'!BJ43,'R78s (GAP)'!BJ43)</f>
        <v>0</v>
      </c>
      <c r="BK43" s="71">
        <f>AVERAGE('PR (GAP)'!BK43,'R78s (GAP)'!BK43)</f>
        <v>0</v>
      </c>
      <c r="BL43" s="50" t="str">
        <f t="shared" si="17"/>
        <v>Oct</v>
      </c>
      <c r="BM43" s="71">
        <f>AVERAGE('PR (GAP)'!BM43,'R78s (GAP)'!BM43)</f>
        <v>0.9538288288288288</v>
      </c>
      <c r="BN43" s="71">
        <f>AVERAGE('PR (GAP)'!BN43,'R78s (GAP)'!BN43)</f>
        <v>0.70157657657657657</v>
      </c>
      <c r="BO43" s="71">
        <f>AVERAGE('PR (GAP)'!BO43,'R78s (GAP)'!BO43)</f>
        <v>0.34121621621621623</v>
      </c>
      <c r="BP43" s="71">
        <f>AVERAGE('PR (GAP)'!BP43,'R78s (GAP)'!BP43)</f>
        <v>0</v>
      </c>
      <c r="BQ43" s="71">
        <f>AVERAGE('PR (GAP)'!BQ43,'R78s (GAP)'!BQ43)</f>
        <v>0</v>
      </c>
      <c r="BR43" s="71">
        <f>AVERAGE('PR (GAP)'!BR43,'R78s (GAP)'!BR43)</f>
        <v>0</v>
      </c>
      <c r="BS43" s="71">
        <f>AVERAGE('PR (GAP)'!BS43,'R78s (GAP)'!BS43)</f>
        <v>0</v>
      </c>
      <c r="BT43" s="71">
        <f>AVERAGE('PR (GAP)'!BT43,'R78s (GAP)'!BT43)</f>
        <v>0</v>
      </c>
      <c r="BU43" s="50" t="str">
        <f t="shared" si="18"/>
        <v>Oct</v>
      </c>
      <c r="BV43" s="71">
        <f>AVERAGE('PR (GAP)'!BV43,'R78s (GAP)'!BV43)</f>
        <v>0.9538288288288288</v>
      </c>
      <c r="BW43" s="71">
        <f>AVERAGE('PR (GAP)'!BW43,'R78s (GAP)'!BW43)</f>
        <v>0.70157657657657657</v>
      </c>
      <c r="BX43" s="71">
        <f>AVERAGE('PR (GAP)'!BX43,'R78s (GAP)'!BX43)</f>
        <v>0.34121621621621623</v>
      </c>
      <c r="BY43" s="71">
        <f>AVERAGE('PR (GAP)'!BY43,'R78s (GAP)'!BY43)</f>
        <v>0</v>
      </c>
      <c r="BZ43" s="71">
        <f>AVERAGE('PR (GAP)'!BZ43,'R78s (GAP)'!BZ43)</f>
        <v>0</v>
      </c>
      <c r="CA43" s="71">
        <f>AVERAGE('PR (GAP)'!CA43,'R78s (GAP)'!CA43)</f>
        <v>0</v>
      </c>
      <c r="CB43" s="71">
        <f>AVERAGE('PR (GAP)'!CB43,'R78s (GAP)'!CB43)</f>
        <v>0</v>
      </c>
      <c r="CC43" s="71">
        <f>AVERAGE('PR (GAP)'!CC43,'R78s (GAP)'!CC43)</f>
        <v>0</v>
      </c>
      <c r="CD43" s="50" t="str">
        <f t="shared" si="19"/>
        <v>Oct</v>
      </c>
      <c r="CE43" s="71">
        <f>AVERAGE('PR (GAP)'!CE43,'R78s (GAP)'!CE43)</f>
        <v>0.9538288288288288</v>
      </c>
      <c r="CF43" s="71">
        <f>AVERAGE('PR (GAP)'!CF43,'R78s (GAP)'!CF43)</f>
        <v>0.70157657657657657</v>
      </c>
      <c r="CG43" s="71">
        <f>AVERAGE('PR (GAP)'!CG43,'R78s (GAP)'!CG43)</f>
        <v>0.34121621621621623</v>
      </c>
      <c r="CH43" s="71">
        <f>AVERAGE('PR (GAP)'!CH43,'R78s (GAP)'!CH43)</f>
        <v>0</v>
      </c>
      <c r="CI43" s="71">
        <f>AVERAGE('PR (GAP)'!CI43,'R78s (GAP)'!CI43)</f>
        <v>0</v>
      </c>
      <c r="CJ43" s="71">
        <f>AVERAGE('PR (GAP)'!CJ43,'R78s (GAP)'!CJ43)</f>
        <v>0</v>
      </c>
      <c r="CK43" s="71">
        <f>AVERAGE('PR (GAP)'!CK43,'R78s (GAP)'!CK43)</f>
        <v>0</v>
      </c>
      <c r="CL43" s="71">
        <f>AVERAGE('PR (GAP)'!CL43,'R78s (GAP)'!CL43)</f>
        <v>0</v>
      </c>
    </row>
    <row r="44" spans="1:90" ht="13.7" customHeight="1">
      <c r="A44" s="50" t="str">
        <f t="shared" si="10"/>
        <v>Nov</v>
      </c>
      <c r="B44" s="70">
        <f>AVERAGE('PR (GAP)'!B44,'R78s (GAP)'!B44)</f>
        <v>0.96996996996996998</v>
      </c>
      <c r="C44" s="70">
        <f>AVERAGE('PR (GAP)'!C44,'R78s (GAP)'!C44)</f>
        <v>0.72672672672672678</v>
      </c>
      <c r="D44" s="70">
        <f>AVERAGE('PR (GAP)'!D44,'R78s (GAP)'!D44)</f>
        <v>0.37537537537537541</v>
      </c>
      <c r="E44" s="70">
        <f>AVERAGE('PR (GAP)'!E44,'R78s (GAP)'!E44)</f>
        <v>0</v>
      </c>
      <c r="F44" s="70">
        <f>AVERAGE('PR (GAP)'!F44,'R78s (GAP)'!F44)</f>
        <v>0</v>
      </c>
      <c r="G44" s="70">
        <f>AVERAGE('PR (GAP)'!G44,'R78s (GAP)'!G44)</f>
        <v>0</v>
      </c>
      <c r="H44" s="70">
        <f>AVERAGE('PR (GAP)'!H44,'R78s (GAP)'!H44)</f>
        <v>0</v>
      </c>
      <c r="I44" s="70">
        <f>AVERAGE('PR (GAP)'!I44,'R78s (GAP)'!I44)</f>
        <v>0</v>
      </c>
      <c r="J44" s="68" t="str">
        <f t="shared" si="11"/>
        <v>Nov</v>
      </c>
      <c r="K44" s="70">
        <f>AVERAGE('PR (GAP)'!K44,'R78s (GAP)'!K44)</f>
        <v>0.96996996996996998</v>
      </c>
      <c r="L44" s="71">
        <f>AVERAGE('PR (GAP)'!L44,'R78s (GAP)'!L44)</f>
        <v>0.72672672672672678</v>
      </c>
      <c r="M44" s="71">
        <f>AVERAGE('PR (GAP)'!M44,'R78s (GAP)'!M44)</f>
        <v>0.37537537537537541</v>
      </c>
      <c r="N44" s="71">
        <f>AVERAGE('PR (GAP)'!N44,'R78s (GAP)'!N44)</f>
        <v>0</v>
      </c>
      <c r="O44" s="71">
        <f>AVERAGE('PR (GAP)'!O44,'R78s (GAP)'!O44)</f>
        <v>0</v>
      </c>
      <c r="P44" s="71">
        <f>AVERAGE('PR (GAP)'!P44,'R78s (GAP)'!P44)</f>
        <v>0</v>
      </c>
      <c r="Q44" s="71">
        <f>AVERAGE('PR (GAP)'!Q44,'R78s (GAP)'!Q44)</f>
        <v>0</v>
      </c>
      <c r="R44" s="71">
        <f>AVERAGE('PR (GAP)'!R44,'R78s (GAP)'!R44)</f>
        <v>0</v>
      </c>
      <c r="S44" s="50" t="str">
        <f t="shared" si="12"/>
        <v>Nov</v>
      </c>
      <c r="T44" s="71">
        <f>AVERAGE('PR (GAP)'!T44,'R78s (GAP)'!T44)</f>
        <v>0.96996996996996998</v>
      </c>
      <c r="U44" s="71">
        <f>AVERAGE('PR (GAP)'!U44,'R78s (GAP)'!U44)</f>
        <v>0.72672672672672678</v>
      </c>
      <c r="V44" s="71">
        <f>AVERAGE('PR (GAP)'!V44,'R78s (GAP)'!V44)</f>
        <v>0.37537537537537541</v>
      </c>
      <c r="W44" s="71">
        <f>AVERAGE('PR (GAP)'!W44,'R78s (GAP)'!W44)</f>
        <v>0</v>
      </c>
      <c r="X44" s="71">
        <f>AVERAGE('PR (GAP)'!X44,'R78s (GAP)'!X44)</f>
        <v>0</v>
      </c>
      <c r="Y44" s="71">
        <f>AVERAGE('PR (GAP)'!Y44,'R78s (GAP)'!Y44)</f>
        <v>0</v>
      </c>
      <c r="Z44" s="71">
        <f>AVERAGE('PR (GAP)'!Z44,'R78s (GAP)'!Z44)</f>
        <v>0</v>
      </c>
      <c r="AA44" s="71">
        <f>AVERAGE('PR (GAP)'!AA44,'R78s (GAP)'!AA44)</f>
        <v>0</v>
      </c>
      <c r="AB44" s="50" t="str">
        <f t="shared" si="13"/>
        <v>Nov</v>
      </c>
      <c r="AC44" s="71">
        <f>AVERAGE('PR (GAP)'!AC44,'R78s (GAP)'!AC44)</f>
        <v>0.96996996996996998</v>
      </c>
      <c r="AD44" s="71">
        <f>AVERAGE('PR (GAP)'!AD44,'R78s (GAP)'!AD44)</f>
        <v>0.72672672672672678</v>
      </c>
      <c r="AE44" s="71">
        <f>AVERAGE('PR (GAP)'!AE44,'R78s (GAP)'!AE44)</f>
        <v>0.37537537537537541</v>
      </c>
      <c r="AF44" s="71">
        <f>AVERAGE('PR (GAP)'!AF44,'R78s (GAP)'!AF44)</f>
        <v>0</v>
      </c>
      <c r="AG44" s="71">
        <f>AVERAGE('PR (GAP)'!AG44,'R78s (GAP)'!AG44)</f>
        <v>0</v>
      </c>
      <c r="AH44" s="71">
        <f>AVERAGE('PR (GAP)'!AH44,'R78s (GAP)'!AH44)</f>
        <v>0</v>
      </c>
      <c r="AI44" s="71">
        <f>AVERAGE('PR (GAP)'!AI44,'R78s (GAP)'!AI44)</f>
        <v>0</v>
      </c>
      <c r="AJ44" s="71">
        <f>AVERAGE('PR (GAP)'!AJ44,'R78s (GAP)'!AJ44)</f>
        <v>0</v>
      </c>
      <c r="AK44" s="50" t="str">
        <f t="shared" si="14"/>
        <v>Nov</v>
      </c>
      <c r="AL44" s="71">
        <f>AVERAGE('PR (GAP)'!AL44,'R78s (GAP)'!AL44)</f>
        <v>0.96996996996996998</v>
      </c>
      <c r="AM44" s="71">
        <f>AVERAGE('PR (GAP)'!AM44,'R78s (GAP)'!AM44)</f>
        <v>0.72672672672672678</v>
      </c>
      <c r="AN44" s="71">
        <f>AVERAGE('PR (GAP)'!AN44,'R78s (GAP)'!AN44)</f>
        <v>0.37537537537537541</v>
      </c>
      <c r="AO44" s="71">
        <f>AVERAGE('PR (GAP)'!AO44,'R78s (GAP)'!AO44)</f>
        <v>0</v>
      </c>
      <c r="AP44" s="71">
        <f>AVERAGE('PR (GAP)'!AP44,'R78s (GAP)'!AP44)</f>
        <v>0</v>
      </c>
      <c r="AQ44" s="71">
        <f>AVERAGE('PR (GAP)'!AQ44,'R78s (GAP)'!AQ44)</f>
        <v>0</v>
      </c>
      <c r="AR44" s="71">
        <f>AVERAGE('PR (GAP)'!AR44,'R78s (GAP)'!AR44)</f>
        <v>0</v>
      </c>
      <c r="AS44" s="71">
        <f>AVERAGE('PR (GAP)'!AS44,'R78s (GAP)'!AS44)</f>
        <v>0</v>
      </c>
      <c r="AT44" s="50" t="str">
        <f t="shared" si="15"/>
        <v>Nov</v>
      </c>
      <c r="AU44" s="71">
        <f>AVERAGE('PR (GAP)'!AU44,'R78s (GAP)'!AU44)</f>
        <v>0.96996996996996998</v>
      </c>
      <c r="AV44" s="71">
        <f>AVERAGE('PR (GAP)'!AV44,'R78s (GAP)'!AV44)</f>
        <v>0.72672672672672678</v>
      </c>
      <c r="AW44" s="71">
        <f>AVERAGE('PR (GAP)'!AW44,'R78s (GAP)'!AW44)</f>
        <v>0.37537537537537541</v>
      </c>
      <c r="AX44" s="71">
        <f>AVERAGE('PR (GAP)'!AX44,'R78s (GAP)'!AX44)</f>
        <v>0</v>
      </c>
      <c r="AY44" s="71">
        <f>AVERAGE('PR (GAP)'!AY44,'R78s (GAP)'!AY44)</f>
        <v>0</v>
      </c>
      <c r="AZ44" s="71">
        <f>AVERAGE('PR (GAP)'!AZ44,'R78s (GAP)'!AZ44)</f>
        <v>0</v>
      </c>
      <c r="BA44" s="71">
        <f>AVERAGE('PR (GAP)'!BA44,'R78s (GAP)'!BA44)</f>
        <v>0</v>
      </c>
      <c r="BB44" s="71">
        <f>AVERAGE('PR (GAP)'!BB44,'R78s (GAP)'!BB44)</f>
        <v>0</v>
      </c>
      <c r="BC44" s="50" t="str">
        <f t="shared" si="16"/>
        <v>Nov</v>
      </c>
      <c r="BD44" s="71">
        <f>AVERAGE('PR (GAP)'!BD44,'R78s (GAP)'!BD44)</f>
        <v>0.96996996996996998</v>
      </c>
      <c r="BE44" s="71">
        <f>AVERAGE('PR (GAP)'!BE44,'R78s (GAP)'!BE44)</f>
        <v>0.72672672672672678</v>
      </c>
      <c r="BF44" s="71">
        <f>AVERAGE('PR (GAP)'!BF44,'R78s (GAP)'!BF44)</f>
        <v>0.37537537537537541</v>
      </c>
      <c r="BG44" s="71">
        <f>AVERAGE('PR (GAP)'!BG44,'R78s (GAP)'!BG44)</f>
        <v>0</v>
      </c>
      <c r="BH44" s="71">
        <f>AVERAGE('PR (GAP)'!BH44,'R78s (GAP)'!BH44)</f>
        <v>0</v>
      </c>
      <c r="BI44" s="71">
        <f>AVERAGE('PR (GAP)'!BI44,'R78s (GAP)'!BI44)</f>
        <v>0</v>
      </c>
      <c r="BJ44" s="71">
        <f>AVERAGE('PR (GAP)'!BJ44,'R78s (GAP)'!BJ44)</f>
        <v>0</v>
      </c>
      <c r="BK44" s="71">
        <f>AVERAGE('PR (GAP)'!BK44,'R78s (GAP)'!BK44)</f>
        <v>0</v>
      </c>
      <c r="BL44" s="50" t="str">
        <f t="shared" si="17"/>
        <v>Nov</v>
      </c>
      <c r="BM44" s="71">
        <f>AVERAGE('PR (GAP)'!BM44,'R78s (GAP)'!BM44)</f>
        <v>0.96996996996996998</v>
      </c>
      <c r="BN44" s="71">
        <f>AVERAGE('PR (GAP)'!BN44,'R78s (GAP)'!BN44)</f>
        <v>0.72672672672672678</v>
      </c>
      <c r="BO44" s="71">
        <f>AVERAGE('PR (GAP)'!BO44,'R78s (GAP)'!BO44)</f>
        <v>0.37537537537537541</v>
      </c>
      <c r="BP44" s="71">
        <f>AVERAGE('PR (GAP)'!BP44,'R78s (GAP)'!BP44)</f>
        <v>0</v>
      </c>
      <c r="BQ44" s="71">
        <f>AVERAGE('PR (GAP)'!BQ44,'R78s (GAP)'!BQ44)</f>
        <v>0</v>
      </c>
      <c r="BR44" s="71">
        <f>AVERAGE('PR (GAP)'!BR44,'R78s (GAP)'!BR44)</f>
        <v>0</v>
      </c>
      <c r="BS44" s="71">
        <f>AVERAGE('PR (GAP)'!BS44,'R78s (GAP)'!BS44)</f>
        <v>0</v>
      </c>
      <c r="BT44" s="71">
        <f>AVERAGE('PR (GAP)'!BT44,'R78s (GAP)'!BT44)</f>
        <v>0</v>
      </c>
      <c r="BU44" s="50" t="str">
        <f t="shared" si="18"/>
        <v>Nov</v>
      </c>
      <c r="BV44" s="71">
        <f>AVERAGE('PR (GAP)'!BV44,'R78s (GAP)'!BV44)</f>
        <v>0.96996996996996998</v>
      </c>
      <c r="BW44" s="71">
        <f>AVERAGE('PR (GAP)'!BW44,'R78s (GAP)'!BW44)</f>
        <v>0.72672672672672678</v>
      </c>
      <c r="BX44" s="71">
        <f>AVERAGE('PR (GAP)'!BX44,'R78s (GAP)'!BX44)</f>
        <v>0.37537537537537541</v>
      </c>
      <c r="BY44" s="71">
        <f>AVERAGE('PR (GAP)'!BY44,'R78s (GAP)'!BY44)</f>
        <v>0</v>
      </c>
      <c r="BZ44" s="71">
        <f>AVERAGE('PR (GAP)'!BZ44,'R78s (GAP)'!BZ44)</f>
        <v>0</v>
      </c>
      <c r="CA44" s="71">
        <f>AVERAGE('PR (GAP)'!CA44,'R78s (GAP)'!CA44)</f>
        <v>0</v>
      </c>
      <c r="CB44" s="71">
        <f>AVERAGE('PR (GAP)'!CB44,'R78s (GAP)'!CB44)</f>
        <v>0</v>
      </c>
      <c r="CC44" s="71">
        <f>AVERAGE('PR (GAP)'!CC44,'R78s (GAP)'!CC44)</f>
        <v>0</v>
      </c>
      <c r="CD44" s="50" t="str">
        <f t="shared" si="19"/>
        <v>Nov</v>
      </c>
      <c r="CE44" s="71">
        <f>AVERAGE('PR (GAP)'!CE44,'R78s (GAP)'!CE44)</f>
        <v>0.96996996996996998</v>
      </c>
      <c r="CF44" s="71">
        <f>AVERAGE('PR (GAP)'!CF44,'R78s (GAP)'!CF44)</f>
        <v>0.72672672672672678</v>
      </c>
      <c r="CG44" s="71">
        <f>AVERAGE('PR (GAP)'!CG44,'R78s (GAP)'!CG44)</f>
        <v>0.37537537537537541</v>
      </c>
      <c r="CH44" s="71">
        <f>AVERAGE('PR (GAP)'!CH44,'R78s (GAP)'!CH44)</f>
        <v>0</v>
      </c>
      <c r="CI44" s="71">
        <f>AVERAGE('PR (GAP)'!CI44,'R78s (GAP)'!CI44)</f>
        <v>0</v>
      </c>
      <c r="CJ44" s="71">
        <f>AVERAGE('PR (GAP)'!CJ44,'R78s (GAP)'!CJ44)</f>
        <v>0</v>
      </c>
      <c r="CK44" s="71">
        <f>AVERAGE('PR (GAP)'!CK44,'R78s (GAP)'!CK44)</f>
        <v>0</v>
      </c>
      <c r="CL44" s="71">
        <f>AVERAGE('PR (GAP)'!CL44,'R78s (GAP)'!CL44)</f>
        <v>0</v>
      </c>
    </row>
    <row r="45" spans="1:90" ht="13.7" customHeight="1">
      <c r="A45" s="50" t="str">
        <f t="shared" si="10"/>
        <v>Dec</v>
      </c>
      <c r="B45" s="70">
        <f>AVERAGE('PR (GAP)'!B45,'R78s (GAP)'!B45)</f>
        <v>0.98536036036036034</v>
      </c>
      <c r="C45" s="70">
        <f>AVERAGE('PR (GAP)'!C45,'R78s (GAP)'!C45)</f>
        <v>0.75112612612612617</v>
      </c>
      <c r="D45" s="70">
        <f>AVERAGE('PR (GAP)'!D45,'R78s (GAP)'!D45)</f>
        <v>0.40878378378378377</v>
      </c>
      <c r="E45" s="70">
        <f>AVERAGE('PR (GAP)'!E45,'R78s (GAP)'!E45)</f>
        <v>0</v>
      </c>
      <c r="F45" s="70">
        <f>AVERAGE('PR (GAP)'!F45,'R78s (GAP)'!F45)</f>
        <v>0</v>
      </c>
      <c r="G45" s="70">
        <f>AVERAGE('PR (GAP)'!G45,'R78s (GAP)'!G45)</f>
        <v>0</v>
      </c>
      <c r="H45" s="70">
        <f>AVERAGE('PR (GAP)'!H45,'R78s (GAP)'!H45)</f>
        <v>0</v>
      </c>
      <c r="I45" s="70">
        <f>AVERAGE('PR (GAP)'!I45,'R78s (GAP)'!I45)</f>
        <v>0</v>
      </c>
      <c r="J45" s="68" t="str">
        <f t="shared" si="11"/>
        <v>Dec</v>
      </c>
      <c r="K45" s="70">
        <f>AVERAGE('PR (GAP)'!K45,'R78s (GAP)'!K45)</f>
        <v>0.98536036036036034</v>
      </c>
      <c r="L45" s="71">
        <f>AVERAGE('PR (GAP)'!L45,'R78s (GAP)'!L45)</f>
        <v>0.75112612612612617</v>
      </c>
      <c r="M45" s="71">
        <f>AVERAGE('PR (GAP)'!M45,'R78s (GAP)'!M45)</f>
        <v>0.40878378378378377</v>
      </c>
      <c r="N45" s="71">
        <f>AVERAGE('PR (GAP)'!N45,'R78s (GAP)'!N45)</f>
        <v>0</v>
      </c>
      <c r="O45" s="71">
        <f>AVERAGE('PR (GAP)'!O45,'R78s (GAP)'!O45)</f>
        <v>0</v>
      </c>
      <c r="P45" s="71">
        <f>AVERAGE('PR (GAP)'!P45,'R78s (GAP)'!P45)</f>
        <v>0</v>
      </c>
      <c r="Q45" s="71">
        <f>AVERAGE('PR (GAP)'!Q45,'R78s (GAP)'!Q45)</f>
        <v>0</v>
      </c>
      <c r="R45" s="71">
        <f>AVERAGE('PR (GAP)'!R45,'R78s (GAP)'!R45)</f>
        <v>0</v>
      </c>
      <c r="S45" s="50" t="str">
        <f t="shared" si="12"/>
        <v>Dec</v>
      </c>
      <c r="T45" s="71">
        <f>AVERAGE('PR (GAP)'!T45,'R78s (GAP)'!T45)</f>
        <v>0.98536036036036034</v>
      </c>
      <c r="U45" s="71">
        <f>AVERAGE('PR (GAP)'!U45,'R78s (GAP)'!U45)</f>
        <v>0.75112612612612617</v>
      </c>
      <c r="V45" s="71">
        <f>AVERAGE('PR (GAP)'!V45,'R78s (GAP)'!V45)</f>
        <v>0.40878378378378377</v>
      </c>
      <c r="W45" s="71">
        <f>AVERAGE('PR (GAP)'!W45,'R78s (GAP)'!W45)</f>
        <v>0</v>
      </c>
      <c r="X45" s="71">
        <f>AVERAGE('PR (GAP)'!X45,'R78s (GAP)'!X45)</f>
        <v>0</v>
      </c>
      <c r="Y45" s="71">
        <f>AVERAGE('PR (GAP)'!Y45,'R78s (GAP)'!Y45)</f>
        <v>0</v>
      </c>
      <c r="Z45" s="71">
        <f>AVERAGE('PR (GAP)'!Z45,'R78s (GAP)'!Z45)</f>
        <v>0</v>
      </c>
      <c r="AA45" s="71">
        <f>AVERAGE('PR (GAP)'!AA45,'R78s (GAP)'!AA45)</f>
        <v>0</v>
      </c>
      <c r="AB45" s="50" t="str">
        <f t="shared" si="13"/>
        <v>Dec</v>
      </c>
      <c r="AC45" s="71">
        <f>AVERAGE('PR (GAP)'!AC45,'R78s (GAP)'!AC45)</f>
        <v>0.98536036036036034</v>
      </c>
      <c r="AD45" s="71">
        <f>AVERAGE('PR (GAP)'!AD45,'R78s (GAP)'!AD45)</f>
        <v>0.75112612612612617</v>
      </c>
      <c r="AE45" s="71">
        <f>AVERAGE('PR (GAP)'!AE45,'R78s (GAP)'!AE45)</f>
        <v>0.40878378378378377</v>
      </c>
      <c r="AF45" s="71">
        <f>AVERAGE('PR (GAP)'!AF45,'R78s (GAP)'!AF45)</f>
        <v>0</v>
      </c>
      <c r="AG45" s="71">
        <f>AVERAGE('PR (GAP)'!AG45,'R78s (GAP)'!AG45)</f>
        <v>0</v>
      </c>
      <c r="AH45" s="71">
        <f>AVERAGE('PR (GAP)'!AH45,'R78s (GAP)'!AH45)</f>
        <v>0</v>
      </c>
      <c r="AI45" s="71">
        <f>AVERAGE('PR (GAP)'!AI45,'R78s (GAP)'!AI45)</f>
        <v>0</v>
      </c>
      <c r="AJ45" s="71">
        <f>AVERAGE('PR (GAP)'!AJ45,'R78s (GAP)'!AJ45)</f>
        <v>0</v>
      </c>
      <c r="AK45" s="50" t="str">
        <f t="shared" si="14"/>
        <v>Dec</v>
      </c>
      <c r="AL45" s="71">
        <f>AVERAGE('PR (GAP)'!AL45,'R78s (GAP)'!AL45)</f>
        <v>0.98536036036036034</v>
      </c>
      <c r="AM45" s="71">
        <f>AVERAGE('PR (GAP)'!AM45,'R78s (GAP)'!AM45)</f>
        <v>0.75112612612612617</v>
      </c>
      <c r="AN45" s="71">
        <f>AVERAGE('PR (GAP)'!AN45,'R78s (GAP)'!AN45)</f>
        <v>0.40878378378378377</v>
      </c>
      <c r="AO45" s="71">
        <f>AVERAGE('PR (GAP)'!AO45,'R78s (GAP)'!AO45)</f>
        <v>0</v>
      </c>
      <c r="AP45" s="71">
        <f>AVERAGE('PR (GAP)'!AP45,'R78s (GAP)'!AP45)</f>
        <v>0</v>
      </c>
      <c r="AQ45" s="71">
        <f>AVERAGE('PR (GAP)'!AQ45,'R78s (GAP)'!AQ45)</f>
        <v>0</v>
      </c>
      <c r="AR45" s="71">
        <f>AVERAGE('PR (GAP)'!AR45,'R78s (GAP)'!AR45)</f>
        <v>0</v>
      </c>
      <c r="AS45" s="71">
        <f>AVERAGE('PR (GAP)'!AS45,'R78s (GAP)'!AS45)</f>
        <v>0</v>
      </c>
      <c r="AT45" s="50" t="str">
        <f t="shared" si="15"/>
        <v>Dec</v>
      </c>
      <c r="AU45" s="71">
        <f>AVERAGE('PR (GAP)'!AU45,'R78s (GAP)'!AU45)</f>
        <v>0.98536036036036034</v>
      </c>
      <c r="AV45" s="71">
        <f>AVERAGE('PR (GAP)'!AV45,'R78s (GAP)'!AV45)</f>
        <v>0.75112612612612617</v>
      </c>
      <c r="AW45" s="71">
        <f>AVERAGE('PR (GAP)'!AW45,'R78s (GAP)'!AW45)</f>
        <v>0.40878378378378377</v>
      </c>
      <c r="AX45" s="71">
        <f>AVERAGE('PR (GAP)'!AX45,'R78s (GAP)'!AX45)</f>
        <v>0</v>
      </c>
      <c r="AY45" s="71">
        <f>AVERAGE('PR (GAP)'!AY45,'R78s (GAP)'!AY45)</f>
        <v>0</v>
      </c>
      <c r="AZ45" s="71">
        <f>AVERAGE('PR (GAP)'!AZ45,'R78s (GAP)'!AZ45)</f>
        <v>0</v>
      </c>
      <c r="BA45" s="71">
        <f>AVERAGE('PR (GAP)'!BA45,'R78s (GAP)'!BA45)</f>
        <v>0</v>
      </c>
      <c r="BB45" s="71">
        <f>AVERAGE('PR (GAP)'!BB45,'R78s (GAP)'!BB45)</f>
        <v>0</v>
      </c>
      <c r="BC45" s="50" t="str">
        <f t="shared" si="16"/>
        <v>Dec</v>
      </c>
      <c r="BD45" s="71">
        <f>AVERAGE('PR (GAP)'!BD45,'R78s (GAP)'!BD45)</f>
        <v>0.98536036036036034</v>
      </c>
      <c r="BE45" s="71">
        <f>AVERAGE('PR (GAP)'!BE45,'R78s (GAP)'!BE45)</f>
        <v>0.75112612612612617</v>
      </c>
      <c r="BF45" s="71">
        <f>AVERAGE('PR (GAP)'!BF45,'R78s (GAP)'!BF45)</f>
        <v>0.40878378378378377</v>
      </c>
      <c r="BG45" s="71">
        <f>AVERAGE('PR (GAP)'!BG45,'R78s (GAP)'!BG45)</f>
        <v>0</v>
      </c>
      <c r="BH45" s="71">
        <f>AVERAGE('PR (GAP)'!BH45,'R78s (GAP)'!BH45)</f>
        <v>0</v>
      </c>
      <c r="BI45" s="71">
        <f>AVERAGE('PR (GAP)'!BI45,'R78s (GAP)'!BI45)</f>
        <v>0</v>
      </c>
      <c r="BJ45" s="71">
        <f>AVERAGE('PR (GAP)'!BJ45,'R78s (GAP)'!BJ45)</f>
        <v>0</v>
      </c>
      <c r="BK45" s="71">
        <f>AVERAGE('PR (GAP)'!BK45,'R78s (GAP)'!BK45)</f>
        <v>0</v>
      </c>
      <c r="BL45" s="50" t="str">
        <f t="shared" si="17"/>
        <v>Dec</v>
      </c>
      <c r="BM45" s="71">
        <f>AVERAGE('PR (GAP)'!BM45,'R78s (GAP)'!BM45)</f>
        <v>0.98536036036036034</v>
      </c>
      <c r="BN45" s="71">
        <f>AVERAGE('PR (GAP)'!BN45,'R78s (GAP)'!BN45)</f>
        <v>0.75112612612612617</v>
      </c>
      <c r="BO45" s="71">
        <f>AVERAGE('PR (GAP)'!BO45,'R78s (GAP)'!BO45)</f>
        <v>0.40878378378378377</v>
      </c>
      <c r="BP45" s="71">
        <f>AVERAGE('PR (GAP)'!BP45,'R78s (GAP)'!BP45)</f>
        <v>0</v>
      </c>
      <c r="BQ45" s="71">
        <f>AVERAGE('PR (GAP)'!BQ45,'R78s (GAP)'!BQ45)</f>
        <v>0</v>
      </c>
      <c r="BR45" s="71">
        <f>AVERAGE('PR (GAP)'!BR45,'R78s (GAP)'!BR45)</f>
        <v>0</v>
      </c>
      <c r="BS45" s="71">
        <f>AVERAGE('PR (GAP)'!BS45,'R78s (GAP)'!BS45)</f>
        <v>0</v>
      </c>
      <c r="BT45" s="71">
        <f>AVERAGE('PR (GAP)'!BT45,'R78s (GAP)'!BT45)</f>
        <v>0</v>
      </c>
      <c r="BU45" s="50" t="str">
        <f t="shared" si="18"/>
        <v>Dec</v>
      </c>
      <c r="BV45" s="71">
        <f>AVERAGE('PR (GAP)'!BV45,'R78s (GAP)'!BV45)</f>
        <v>0.98536036036036034</v>
      </c>
      <c r="BW45" s="71">
        <f>AVERAGE('PR (GAP)'!BW45,'R78s (GAP)'!BW45)</f>
        <v>0.75112612612612617</v>
      </c>
      <c r="BX45" s="71">
        <f>AVERAGE('PR (GAP)'!BX45,'R78s (GAP)'!BX45)</f>
        <v>0.40878378378378377</v>
      </c>
      <c r="BY45" s="71">
        <f>AVERAGE('PR (GAP)'!BY45,'R78s (GAP)'!BY45)</f>
        <v>0</v>
      </c>
      <c r="BZ45" s="71">
        <f>AVERAGE('PR (GAP)'!BZ45,'R78s (GAP)'!BZ45)</f>
        <v>0</v>
      </c>
      <c r="CA45" s="71">
        <f>AVERAGE('PR (GAP)'!CA45,'R78s (GAP)'!CA45)</f>
        <v>0</v>
      </c>
      <c r="CB45" s="71">
        <f>AVERAGE('PR (GAP)'!CB45,'R78s (GAP)'!CB45)</f>
        <v>0</v>
      </c>
      <c r="CC45" s="71">
        <f>AVERAGE('PR (GAP)'!CC45,'R78s (GAP)'!CC45)</f>
        <v>0</v>
      </c>
      <c r="CD45" s="50" t="str">
        <f t="shared" si="19"/>
        <v>Dec</v>
      </c>
      <c r="CE45" s="71">
        <f>AVERAGE('PR (GAP)'!CE45,'R78s (GAP)'!CE45)</f>
        <v>0.98536036036036034</v>
      </c>
      <c r="CF45" s="71">
        <f>AVERAGE('PR (GAP)'!CF45,'R78s (GAP)'!CF45)</f>
        <v>0.75112612612612617</v>
      </c>
      <c r="CG45" s="71">
        <f>AVERAGE('PR (GAP)'!CG45,'R78s (GAP)'!CG45)</f>
        <v>0.40878378378378377</v>
      </c>
      <c r="CH45" s="71">
        <f>AVERAGE('PR (GAP)'!CH45,'R78s (GAP)'!CH45)</f>
        <v>0</v>
      </c>
      <c r="CI45" s="71">
        <f>AVERAGE('PR (GAP)'!CI45,'R78s (GAP)'!CI45)</f>
        <v>0</v>
      </c>
      <c r="CJ45" s="71">
        <f>AVERAGE('PR (GAP)'!CJ45,'R78s (GAP)'!CJ45)</f>
        <v>0</v>
      </c>
      <c r="CK45" s="71">
        <f>AVERAGE('PR (GAP)'!CK45,'R78s (GAP)'!CK45)</f>
        <v>0</v>
      </c>
      <c r="CL45" s="71">
        <f>AVERAGE('PR (GAP)'!CL45,'R78s (GAP)'!CL45)</f>
        <v>0</v>
      </c>
    </row>
    <row r="46" spans="1:90" ht="15.95" customHeight="1">
      <c r="A46" s="45"/>
      <c r="B46" s="44" t="s">
        <v>37</v>
      </c>
      <c r="C46" s="44" t="s">
        <v>38</v>
      </c>
      <c r="D46" s="44" t="s">
        <v>39</v>
      </c>
      <c r="E46" s="44" t="s">
        <v>40</v>
      </c>
      <c r="F46" s="44" t="s">
        <v>41</v>
      </c>
      <c r="G46" s="44" t="s">
        <v>42</v>
      </c>
      <c r="H46" s="44" t="s">
        <v>43</v>
      </c>
      <c r="I46" s="44" t="s">
        <v>44</v>
      </c>
      <c r="J46" s="72"/>
      <c r="K46" s="44" t="s">
        <v>38</v>
      </c>
      <c r="L46" s="64" t="s">
        <v>39</v>
      </c>
      <c r="M46" s="64" t="s">
        <v>40</v>
      </c>
      <c r="N46" s="64" t="s">
        <v>41</v>
      </c>
      <c r="O46" s="64" t="s">
        <v>42</v>
      </c>
      <c r="P46" s="64" t="s">
        <v>43</v>
      </c>
      <c r="Q46" s="64" t="s">
        <v>44</v>
      </c>
      <c r="R46" s="64" t="s">
        <v>45</v>
      </c>
      <c r="S46" s="45"/>
      <c r="T46" s="64" t="s">
        <v>39</v>
      </c>
      <c r="U46" s="64" t="s">
        <v>40</v>
      </c>
      <c r="V46" s="64" t="s">
        <v>41</v>
      </c>
      <c r="W46" s="64" t="s">
        <v>42</v>
      </c>
      <c r="X46" s="64" t="s">
        <v>43</v>
      </c>
      <c r="Y46" s="64" t="s">
        <v>44</v>
      </c>
      <c r="Z46" s="64" t="s">
        <v>45</v>
      </c>
      <c r="AA46" s="64" t="s">
        <v>46</v>
      </c>
      <c r="AB46" s="45"/>
      <c r="AC46" s="64" t="s">
        <v>40</v>
      </c>
      <c r="AD46" s="64" t="s">
        <v>41</v>
      </c>
      <c r="AE46" s="64" t="s">
        <v>42</v>
      </c>
      <c r="AF46" s="64" t="s">
        <v>43</v>
      </c>
      <c r="AG46" s="64" t="s">
        <v>44</v>
      </c>
      <c r="AH46" s="64" t="s">
        <v>45</v>
      </c>
      <c r="AI46" s="64" t="s">
        <v>46</v>
      </c>
      <c r="AJ46" s="64" t="s">
        <v>81</v>
      </c>
      <c r="AK46" s="45"/>
      <c r="AL46" s="64" t="s">
        <v>41</v>
      </c>
      <c r="AM46" s="64" t="s">
        <v>42</v>
      </c>
      <c r="AN46" s="64" t="s">
        <v>43</v>
      </c>
      <c r="AO46" s="64" t="s">
        <v>44</v>
      </c>
      <c r="AP46" s="64" t="s">
        <v>45</v>
      </c>
      <c r="AQ46" s="64" t="s">
        <v>46</v>
      </c>
      <c r="AR46" s="64" t="s">
        <v>81</v>
      </c>
      <c r="AS46" s="64" t="s">
        <v>82</v>
      </c>
      <c r="AT46" s="45"/>
      <c r="AU46" s="64" t="s">
        <v>42</v>
      </c>
      <c r="AV46" s="64" t="s">
        <v>43</v>
      </c>
      <c r="AW46" s="64" t="s">
        <v>44</v>
      </c>
      <c r="AX46" s="64" t="s">
        <v>45</v>
      </c>
      <c r="AY46" s="64" t="s">
        <v>46</v>
      </c>
      <c r="AZ46" s="64" t="s">
        <v>81</v>
      </c>
      <c r="BA46" s="64" t="s">
        <v>82</v>
      </c>
      <c r="BB46" s="64" t="s">
        <v>83</v>
      </c>
      <c r="BC46" s="45"/>
      <c r="BD46" s="64" t="s">
        <v>43</v>
      </c>
      <c r="BE46" s="64" t="s">
        <v>44</v>
      </c>
      <c r="BF46" s="64" t="s">
        <v>45</v>
      </c>
      <c r="BG46" s="64" t="s">
        <v>46</v>
      </c>
      <c r="BH46" s="64" t="s">
        <v>81</v>
      </c>
      <c r="BI46" s="64" t="s">
        <v>82</v>
      </c>
      <c r="BJ46" s="64" t="s">
        <v>83</v>
      </c>
      <c r="BK46" s="64" t="s">
        <v>84</v>
      </c>
      <c r="BL46" s="45"/>
      <c r="BM46" s="64" t="s">
        <v>44</v>
      </c>
      <c r="BN46" s="64" t="s">
        <v>45</v>
      </c>
      <c r="BO46" s="64" t="s">
        <v>46</v>
      </c>
      <c r="BP46" s="64" t="s">
        <v>81</v>
      </c>
      <c r="BQ46" s="64" t="s">
        <v>82</v>
      </c>
      <c r="BR46" s="64" t="s">
        <v>83</v>
      </c>
      <c r="BS46" s="64" t="s">
        <v>84</v>
      </c>
      <c r="BT46" s="64" t="s">
        <v>85</v>
      </c>
      <c r="BU46" s="45"/>
      <c r="BV46" s="64" t="s">
        <v>45</v>
      </c>
      <c r="BW46" s="64" t="s">
        <v>46</v>
      </c>
      <c r="BX46" s="64" t="s">
        <v>81</v>
      </c>
      <c r="BY46" s="64" t="s">
        <v>82</v>
      </c>
      <c r="BZ46" s="64" t="s">
        <v>83</v>
      </c>
      <c r="CA46" s="64" t="s">
        <v>84</v>
      </c>
      <c r="CB46" s="64" t="s">
        <v>85</v>
      </c>
      <c r="CC46" s="64" t="s">
        <v>86</v>
      </c>
      <c r="CD46" s="45"/>
      <c r="CE46" s="64" t="s">
        <v>46</v>
      </c>
      <c r="CF46" s="64" t="s">
        <v>81</v>
      </c>
      <c r="CG46" s="64" t="s">
        <v>82</v>
      </c>
      <c r="CH46" s="64" t="s">
        <v>83</v>
      </c>
      <c r="CI46" s="64" t="s">
        <v>84</v>
      </c>
      <c r="CJ46" s="64" t="s">
        <v>85</v>
      </c>
      <c r="CK46" s="64" t="s">
        <v>86</v>
      </c>
      <c r="CL46" s="64" t="s">
        <v>87</v>
      </c>
    </row>
    <row r="47" spans="1:90" ht="13.7" customHeight="1">
      <c r="A47" s="50" t="str">
        <f t="shared" ref="A47:A58" si="20">A34</f>
        <v>Jan</v>
      </c>
      <c r="B47" s="41">
        <f t="shared" ref="B47:B58" si="21">ROUND(B34*B8,0)</f>
        <v>-232</v>
      </c>
      <c r="C47" s="41">
        <f t="shared" ref="C47:C58" si="22">ROUND(C34*B8,0)</f>
        <v>-132</v>
      </c>
      <c r="D47" s="41">
        <f>ROUND(D34*B8,0)</f>
        <v>0</v>
      </c>
      <c r="E47" s="41">
        <f t="shared" ref="E47:E58" si="23">ROUND(E34*B8,0)</f>
        <v>0</v>
      </c>
      <c r="F47" s="41">
        <f t="shared" ref="F47:F58" si="24">ROUND(F34*B8,0)</f>
        <v>0</v>
      </c>
      <c r="G47" s="41">
        <f t="shared" ref="G47:G58" si="25">ROUND(G34*B8,0)</f>
        <v>0</v>
      </c>
      <c r="H47" s="41">
        <f t="shared" ref="H47:H58" si="26">ROUND(H34*B8,0)</f>
        <v>0</v>
      </c>
      <c r="I47" s="41">
        <f t="shared" ref="I47:I58" si="27">ROUND(I34*B8,0)</f>
        <v>0</v>
      </c>
      <c r="J47" s="68" t="str">
        <f t="shared" ref="J47:J58" si="28">J34</f>
        <v>Jan</v>
      </c>
      <c r="K47" s="41">
        <f t="shared" ref="K47:K58" si="29">ROUND(K34*K8,0)</f>
        <v>-232</v>
      </c>
      <c r="L47" s="69">
        <f t="shared" ref="L47:L58" si="30">ROUND(L34*K8,0)</f>
        <v>-132</v>
      </c>
      <c r="M47" s="69">
        <f>ROUND(M34*K8,0)</f>
        <v>0</v>
      </c>
      <c r="N47" s="69">
        <f t="shared" ref="N47:N58" si="31">ROUND(N34*K8,0)</f>
        <v>0</v>
      </c>
      <c r="O47" s="69">
        <f t="shared" ref="O47:O58" si="32">ROUND(O34*K8,0)</f>
        <v>0</v>
      </c>
      <c r="P47" s="69">
        <f t="shared" ref="P47:P58" si="33">ROUND(P34*K8,0)</f>
        <v>0</v>
      </c>
      <c r="Q47" s="69">
        <f t="shared" ref="Q47:Q58" si="34">ROUND(Q34*K8,0)</f>
        <v>0</v>
      </c>
      <c r="R47" s="69">
        <f t="shared" ref="R47:R58" si="35">ROUND(R34*K8,0)</f>
        <v>0</v>
      </c>
      <c r="S47" s="50" t="str">
        <f t="shared" ref="S47:S58" si="36">S34</f>
        <v>Jan</v>
      </c>
      <c r="T47" s="69">
        <f t="shared" ref="T47:T58" si="37">ROUND(T34*T8,0)</f>
        <v>-232</v>
      </c>
      <c r="U47" s="69">
        <f t="shared" ref="U47:U58" si="38">ROUND(U34*T8,0)</f>
        <v>-132</v>
      </c>
      <c r="V47" s="69">
        <f>ROUND(V34*T8,0)</f>
        <v>0</v>
      </c>
      <c r="W47" s="69">
        <f t="shared" ref="W47:W58" si="39">ROUND(W34*T8,0)</f>
        <v>0</v>
      </c>
      <c r="X47" s="69">
        <f t="shared" ref="X47:X58" si="40">ROUND(X34*T8,0)</f>
        <v>0</v>
      </c>
      <c r="Y47" s="69">
        <f t="shared" ref="Y47:Y58" si="41">ROUND(Y34*T8,0)</f>
        <v>0</v>
      </c>
      <c r="Z47" s="69">
        <f t="shared" ref="Z47:Z58" si="42">ROUND(Z34*T8,0)</f>
        <v>0</v>
      </c>
      <c r="AA47" s="69">
        <f t="shared" ref="AA47:AA58" si="43">ROUND(AA34*T8,0)</f>
        <v>0</v>
      </c>
      <c r="AB47" s="50" t="str">
        <f t="shared" ref="AB47:AB58" si="44">AB34</f>
        <v>Jan</v>
      </c>
      <c r="AC47" s="69">
        <f t="shared" ref="AC47:AC58" si="45">ROUND(AC34*AC8,0)</f>
        <v>-232</v>
      </c>
      <c r="AD47" s="69">
        <f t="shared" ref="AD47:AD58" si="46">ROUND(AD34*AC8,0)</f>
        <v>-132</v>
      </c>
      <c r="AE47" s="69">
        <f>ROUND(AE34*AC8,0)</f>
        <v>0</v>
      </c>
      <c r="AF47" s="69">
        <f t="shared" ref="AF47:AF58" si="47">ROUND(AF34*AC8,0)</f>
        <v>0</v>
      </c>
      <c r="AG47" s="69">
        <f t="shared" ref="AG47:AG58" si="48">ROUND(AG34*AC8,0)</f>
        <v>0</v>
      </c>
      <c r="AH47" s="69">
        <f t="shared" ref="AH47:AH58" si="49">ROUND(AH34*AC8,0)</f>
        <v>0</v>
      </c>
      <c r="AI47" s="69">
        <f t="shared" ref="AI47:AI58" si="50">ROUND(AI34*AC8,0)</f>
        <v>0</v>
      </c>
      <c r="AJ47" s="69">
        <f t="shared" ref="AJ47:AJ58" si="51">ROUND(AJ34*AC8,0)</f>
        <v>0</v>
      </c>
      <c r="AK47" s="50" t="str">
        <f t="shared" ref="AK47:AK58" si="52">AK34</f>
        <v>Jan</v>
      </c>
      <c r="AL47" s="69">
        <f t="shared" ref="AL47:AL58" si="53">ROUND(AL34*AL8,0)</f>
        <v>-232</v>
      </c>
      <c r="AM47" s="69">
        <f t="shared" ref="AM47:AM58" si="54">ROUND(AM34*AL8,0)</f>
        <v>-132</v>
      </c>
      <c r="AN47" s="69">
        <f>ROUND(AN34*AL8,0)</f>
        <v>0</v>
      </c>
      <c r="AO47" s="69">
        <f t="shared" ref="AO47:AO58" si="55">ROUND(AO34*AL8,0)</f>
        <v>0</v>
      </c>
      <c r="AP47" s="69">
        <f t="shared" ref="AP47:AP58" si="56">ROUND(AP34*AL8,0)</f>
        <v>0</v>
      </c>
      <c r="AQ47" s="69">
        <f t="shared" ref="AQ47:AQ58" si="57">ROUND(AQ34*AL8,0)</f>
        <v>0</v>
      </c>
      <c r="AR47" s="69">
        <f t="shared" ref="AR47:AR58" si="58">ROUND(AR34*AL8,0)</f>
        <v>0</v>
      </c>
      <c r="AS47" s="69">
        <f t="shared" ref="AS47:AS58" si="59">ROUND(AS34*AL8,0)</f>
        <v>0</v>
      </c>
      <c r="AT47" s="50" t="str">
        <f t="shared" ref="AT47:AT58" si="60">AT34</f>
        <v>Jan</v>
      </c>
      <c r="AU47" s="69">
        <f t="shared" ref="AU47:AU58" si="61">ROUND(AU34*AU8,0)</f>
        <v>-232</v>
      </c>
      <c r="AV47" s="69">
        <f t="shared" ref="AV47:AV58" si="62">ROUND(AV34*AU8,0)</f>
        <v>-132</v>
      </c>
      <c r="AW47" s="69">
        <f>ROUND(AW34*AU8,0)</f>
        <v>0</v>
      </c>
      <c r="AX47" s="69">
        <f t="shared" ref="AX47:AX58" si="63">ROUND(AX34*AU8,0)</f>
        <v>0</v>
      </c>
      <c r="AY47" s="69">
        <f t="shared" ref="AY47:AY58" si="64">ROUND(AY34*AU8,0)</f>
        <v>0</v>
      </c>
      <c r="AZ47" s="69">
        <f t="shared" ref="AZ47:AZ58" si="65">ROUND(AZ34*AU8,0)</f>
        <v>0</v>
      </c>
      <c r="BA47" s="69">
        <f t="shared" ref="BA47:BA58" si="66">ROUND(BA34*AU8,0)</f>
        <v>0</v>
      </c>
      <c r="BB47" s="69">
        <f t="shared" ref="BB47:BB58" si="67">ROUND(BB34*AU8,0)</f>
        <v>0</v>
      </c>
      <c r="BC47" s="50" t="str">
        <f t="shared" ref="BC47:BC58" si="68">BC34</f>
        <v>Jan</v>
      </c>
      <c r="BD47" s="69">
        <f t="shared" ref="BD47:BD58" si="69">ROUND(BD34*BD8,0)</f>
        <v>-232</v>
      </c>
      <c r="BE47" s="69">
        <f t="shared" ref="BE47:BE58" si="70">ROUND(BE34*BD8,0)</f>
        <v>-132</v>
      </c>
      <c r="BF47" s="69">
        <f>ROUND(BF34*BD8,0)</f>
        <v>0</v>
      </c>
      <c r="BG47" s="69">
        <f t="shared" ref="BG47:BG58" si="71">ROUND(BG34*BD8,0)</f>
        <v>0</v>
      </c>
      <c r="BH47" s="69">
        <f t="shared" ref="BH47:BH58" si="72">ROUND(BH34*BD8,0)</f>
        <v>0</v>
      </c>
      <c r="BI47" s="69">
        <f t="shared" ref="BI47:BI58" si="73">ROUND(BI34*BD8,0)</f>
        <v>0</v>
      </c>
      <c r="BJ47" s="69">
        <f t="shared" ref="BJ47:BJ58" si="74">ROUND(BJ34*BD8,0)</f>
        <v>0</v>
      </c>
      <c r="BK47" s="69">
        <f t="shared" ref="BK47:BK58" si="75">ROUND(BK34*BD8,0)</f>
        <v>0</v>
      </c>
      <c r="BL47" s="50" t="str">
        <f t="shared" ref="BL47:BL58" si="76">BL34</f>
        <v>Jan</v>
      </c>
      <c r="BM47" s="69">
        <f t="shared" ref="BM47:BM58" si="77">ROUND(BM34*BM8,0)</f>
        <v>-232</v>
      </c>
      <c r="BN47" s="69">
        <f t="shared" ref="BN47:BN58" si="78">ROUND(BN34*BM8,0)</f>
        <v>-132</v>
      </c>
      <c r="BO47" s="69">
        <f>ROUND(BO34*BM8,0)</f>
        <v>0</v>
      </c>
      <c r="BP47" s="69">
        <f t="shared" ref="BP47:BP58" si="79">ROUND(BP34*BM8,0)</f>
        <v>0</v>
      </c>
      <c r="BQ47" s="69">
        <f t="shared" ref="BQ47:BQ58" si="80">ROUND(BQ34*BM8,0)</f>
        <v>0</v>
      </c>
      <c r="BR47" s="69">
        <f t="shared" ref="BR47:BR58" si="81">ROUND(BR34*BM8,0)</f>
        <v>0</v>
      </c>
      <c r="BS47" s="69">
        <f t="shared" ref="BS47:BS58" si="82">ROUND(BS34*BM8,0)</f>
        <v>0</v>
      </c>
      <c r="BT47" s="69">
        <f t="shared" ref="BT47:BT58" si="83">ROUND(BT34*BM8,0)</f>
        <v>0</v>
      </c>
      <c r="BU47" s="50" t="str">
        <f t="shared" ref="BU47:BU58" si="84">BU34</f>
        <v>Jan</v>
      </c>
      <c r="BV47" s="69">
        <f t="shared" ref="BV47:BV58" si="85">ROUND(BV34*BV8,0)</f>
        <v>-232</v>
      </c>
      <c r="BW47" s="69">
        <f t="shared" ref="BW47:BW58" si="86">ROUND(BW34*BV8,0)</f>
        <v>-132</v>
      </c>
      <c r="BX47" s="69">
        <f>ROUND(BX34*BV8,0)</f>
        <v>0</v>
      </c>
      <c r="BY47" s="69">
        <f t="shared" ref="BY47:BY58" si="87">ROUND(BY34*BV8,0)</f>
        <v>0</v>
      </c>
      <c r="BZ47" s="69">
        <f t="shared" ref="BZ47:BZ58" si="88">ROUND(BZ34*BV8,0)</f>
        <v>0</v>
      </c>
      <c r="CA47" s="69">
        <f t="shared" ref="CA47:CA58" si="89">ROUND(CA34*BV8,0)</f>
        <v>0</v>
      </c>
      <c r="CB47" s="69">
        <f t="shared" ref="CB47:CB58" si="90">ROUND(CB34*BV8,0)</f>
        <v>0</v>
      </c>
      <c r="CC47" s="69">
        <f t="shared" ref="CC47:CC58" si="91">ROUND(CC34*BV8,0)</f>
        <v>0</v>
      </c>
      <c r="CD47" s="50" t="str">
        <f t="shared" ref="CD47:CD58" si="92">CD34</f>
        <v>Jan</v>
      </c>
      <c r="CE47" s="69">
        <f t="shared" ref="CE47:CE58" si="93">ROUND(CE34*CE8,0)</f>
        <v>-232</v>
      </c>
      <c r="CF47" s="69">
        <f t="shared" ref="CF47:CF58" si="94">ROUND(CF34*CE8,0)</f>
        <v>-132</v>
      </c>
      <c r="CG47" s="69">
        <f>ROUND(CG34*CE8,0)</f>
        <v>0</v>
      </c>
      <c r="CH47" s="69">
        <f t="shared" ref="CH47:CH58" si="95">ROUND(CH34*CE8,0)</f>
        <v>0</v>
      </c>
      <c r="CI47" s="69">
        <f t="shared" ref="CI47:CI58" si="96">ROUND(CI34*CE8,0)</f>
        <v>0</v>
      </c>
      <c r="CJ47" s="69">
        <f t="shared" ref="CJ47:CJ58" si="97">ROUND(CJ34*CE8,0)</f>
        <v>0</v>
      </c>
      <c r="CK47" s="69">
        <f t="shared" ref="CK47:CK58" si="98">ROUND(CK34*CE8,0)</f>
        <v>0</v>
      </c>
      <c r="CL47" s="69">
        <f t="shared" ref="CL47:CL58" si="99">ROUND(CL34*CE8,0)</f>
        <v>0</v>
      </c>
    </row>
    <row r="48" spans="1:90" ht="13.7" customHeight="1">
      <c r="A48" s="50" t="str">
        <f t="shared" si="20"/>
        <v>Feb</v>
      </c>
      <c r="B48" s="41">
        <f t="shared" si="21"/>
        <v>-239</v>
      </c>
      <c r="C48" s="41">
        <f t="shared" si="22"/>
        <v>-142</v>
      </c>
      <c r="D48" s="41">
        <f t="shared" ref="D48:D58" si="100">ROUND(D35*B$8,0)</f>
        <v>-12</v>
      </c>
      <c r="E48" s="41">
        <f t="shared" si="23"/>
        <v>0</v>
      </c>
      <c r="F48" s="41">
        <f t="shared" si="24"/>
        <v>0</v>
      </c>
      <c r="G48" s="41">
        <f t="shared" si="25"/>
        <v>0</v>
      </c>
      <c r="H48" s="41">
        <f t="shared" si="26"/>
        <v>0</v>
      </c>
      <c r="I48" s="41">
        <f t="shared" si="27"/>
        <v>0</v>
      </c>
      <c r="J48" s="68" t="str">
        <f t="shared" si="28"/>
        <v>Feb</v>
      </c>
      <c r="K48" s="41">
        <f t="shared" si="29"/>
        <v>-239</v>
      </c>
      <c r="L48" s="69">
        <f t="shared" si="30"/>
        <v>-142</v>
      </c>
      <c r="M48" s="69">
        <f t="shared" ref="M48:M58" si="101">ROUND(M35*K$8,0)</f>
        <v>-12</v>
      </c>
      <c r="N48" s="69">
        <f t="shared" si="31"/>
        <v>0</v>
      </c>
      <c r="O48" s="69">
        <f t="shared" si="32"/>
        <v>0</v>
      </c>
      <c r="P48" s="69">
        <f t="shared" si="33"/>
        <v>0</v>
      </c>
      <c r="Q48" s="69">
        <f t="shared" si="34"/>
        <v>0</v>
      </c>
      <c r="R48" s="69">
        <f t="shared" si="35"/>
        <v>0</v>
      </c>
      <c r="S48" s="50" t="str">
        <f t="shared" si="36"/>
        <v>Feb</v>
      </c>
      <c r="T48" s="69">
        <f t="shared" si="37"/>
        <v>-239</v>
      </c>
      <c r="U48" s="69">
        <f t="shared" si="38"/>
        <v>-142</v>
      </c>
      <c r="V48" s="69">
        <f t="shared" ref="V48:V58" si="102">ROUND(V35*T$8,0)</f>
        <v>-12</v>
      </c>
      <c r="W48" s="69">
        <f t="shared" si="39"/>
        <v>0</v>
      </c>
      <c r="X48" s="69">
        <f t="shared" si="40"/>
        <v>0</v>
      </c>
      <c r="Y48" s="69">
        <f t="shared" si="41"/>
        <v>0</v>
      </c>
      <c r="Z48" s="69">
        <f t="shared" si="42"/>
        <v>0</v>
      </c>
      <c r="AA48" s="69">
        <f t="shared" si="43"/>
        <v>0</v>
      </c>
      <c r="AB48" s="50" t="str">
        <f t="shared" si="44"/>
        <v>Feb</v>
      </c>
      <c r="AC48" s="69">
        <f t="shared" si="45"/>
        <v>-239</v>
      </c>
      <c r="AD48" s="69">
        <f t="shared" si="46"/>
        <v>-142</v>
      </c>
      <c r="AE48" s="69">
        <f t="shared" ref="AE48:AE58" si="103">ROUND(AE35*AC$8,0)</f>
        <v>-12</v>
      </c>
      <c r="AF48" s="69">
        <f t="shared" si="47"/>
        <v>0</v>
      </c>
      <c r="AG48" s="69">
        <f t="shared" si="48"/>
        <v>0</v>
      </c>
      <c r="AH48" s="69">
        <f t="shared" si="49"/>
        <v>0</v>
      </c>
      <c r="AI48" s="69">
        <f t="shared" si="50"/>
        <v>0</v>
      </c>
      <c r="AJ48" s="69">
        <f t="shared" si="51"/>
        <v>0</v>
      </c>
      <c r="AK48" s="50" t="str">
        <f t="shared" si="52"/>
        <v>Feb</v>
      </c>
      <c r="AL48" s="69">
        <f t="shared" si="53"/>
        <v>-239</v>
      </c>
      <c r="AM48" s="69">
        <f t="shared" si="54"/>
        <v>-142</v>
      </c>
      <c r="AN48" s="69">
        <f t="shared" ref="AN48:AN58" si="104">ROUND(AN35*AL$8,0)</f>
        <v>-12</v>
      </c>
      <c r="AO48" s="69">
        <f t="shared" si="55"/>
        <v>0</v>
      </c>
      <c r="AP48" s="69">
        <f t="shared" si="56"/>
        <v>0</v>
      </c>
      <c r="AQ48" s="69">
        <f t="shared" si="57"/>
        <v>0</v>
      </c>
      <c r="AR48" s="69">
        <f t="shared" si="58"/>
        <v>0</v>
      </c>
      <c r="AS48" s="69">
        <f t="shared" si="59"/>
        <v>0</v>
      </c>
      <c r="AT48" s="50" t="str">
        <f t="shared" si="60"/>
        <v>Feb</v>
      </c>
      <c r="AU48" s="69">
        <f t="shared" si="61"/>
        <v>-239</v>
      </c>
      <c r="AV48" s="69">
        <f t="shared" si="62"/>
        <v>-142</v>
      </c>
      <c r="AW48" s="69">
        <f t="shared" ref="AW48:AW58" si="105">ROUND(AW35*AU$8,0)</f>
        <v>-12</v>
      </c>
      <c r="AX48" s="69">
        <f t="shared" si="63"/>
        <v>0</v>
      </c>
      <c r="AY48" s="69">
        <f t="shared" si="64"/>
        <v>0</v>
      </c>
      <c r="AZ48" s="69">
        <f t="shared" si="65"/>
        <v>0</v>
      </c>
      <c r="BA48" s="69">
        <f t="shared" si="66"/>
        <v>0</v>
      </c>
      <c r="BB48" s="69">
        <f t="shared" si="67"/>
        <v>0</v>
      </c>
      <c r="BC48" s="50" t="str">
        <f t="shared" si="68"/>
        <v>Feb</v>
      </c>
      <c r="BD48" s="69">
        <f t="shared" si="69"/>
        <v>-239</v>
      </c>
      <c r="BE48" s="69">
        <f t="shared" si="70"/>
        <v>-142</v>
      </c>
      <c r="BF48" s="69">
        <f t="shared" ref="BF48:BF58" si="106">ROUND(BF35*BD$8,0)</f>
        <v>-12</v>
      </c>
      <c r="BG48" s="69">
        <f t="shared" si="71"/>
        <v>0</v>
      </c>
      <c r="BH48" s="69">
        <f t="shared" si="72"/>
        <v>0</v>
      </c>
      <c r="BI48" s="69">
        <f t="shared" si="73"/>
        <v>0</v>
      </c>
      <c r="BJ48" s="69">
        <f t="shared" si="74"/>
        <v>0</v>
      </c>
      <c r="BK48" s="69">
        <f t="shared" si="75"/>
        <v>0</v>
      </c>
      <c r="BL48" s="50" t="str">
        <f t="shared" si="76"/>
        <v>Feb</v>
      </c>
      <c r="BM48" s="69">
        <f t="shared" si="77"/>
        <v>-239</v>
      </c>
      <c r="BN48" s="69">
        <f t="shared" si="78"/>
        <v>-142</v>
      </c>
      <c r="BO48" s="69">
        <f t="shared" ref="BO48:BO58" si="107">ROUND(BO35*BM$8,0)</f>
        <v>-12</v>
      </c>
      <c r="BP48" s="69">
        <f t="shared" si="79"/>
        <v>0</v>
      </c>
      <c r="BQ48" s="69">
        <f t="shared" si="80"/>
        <v>0</v>
      </c>
      <c r="BR48" s="69">
        <f t="shared" si="81"/>
        <v>0</v>
      </c>
      <c r="BS48" s="69">
        <f t="shared" si="82"/>
        <v>0</v>
      </c>
      <c r="BT48" s="69">
        <f t="shared" si="83"/>
        <v>0</v>
      </c>
      <c r="BU48" s="50" t="str">
        <f t="shared" si="84"/>
        <v>Feb</v>
      </c>
      <c r="BV48" s="69">
        <f t="shared" si="85"/>
        <v>-239</v>
      </c>
      <c r="BW48" s="69">
        <f t="shared" si="86"/>
        <v>-142</v>
      </c>
      <c r="BX48" s="69">
        <f t="shared" ref="BX48:BX58" si="108">ROUND(BX35*BV$8,0)</f>
        <v>-12</v>
      </c>
      <c r="BY48" s="69">
        <f t="shared" si="87"/>
        <v>0</v>
      </c>
      <c r="BZ48" s="69">
        <f t="shared" si="88"/>
        <v>0</v>
      </c>
      <c r="CA48" s="69">
        <f t="shared" si="89"/>
        <v>0</v>
      </c>
      <c r="CB48" s="69">
        <f t="shared" si="90"/>
        <v>0</v>
      </c>
      <c r="CC48" s="69">
        <f t="shared" si="91"/>
        <v>0</v>
      </c>
      <c r="CD48" s="50" t="str">
        <f t="shared" si="92"/>
        <v>Feb</v>
      </c>
      <c r="CE48" s="69">
        <f t="shared" si="93"/>
        <v>-239</v>
      </c>
      <c r="CF48" s="69">
        <f t="shared" si="94"/>
        <v>-142</v>
      </c>
      <c r="CG48" s="69">
        <f t="shared" ref="CG48:CG58" si="109">ROUND(CG35*CE$8,0)</f>
        <v>-12</v>
      </c>
      <c r="CH48" s="69">
        <f t="shared" si="95"/>
        <v>0</v>
      </c>
      <c r="CI48" s="69">
        <f t="shared" si="96"/>
        <v>0</v>
      </c>
      <c r="CJ48" s="69">
        <f t="shared" si="97"/>
        <v>0</v>
      </c>
      <c r="CK48" s="69">
        <f t="shared" si="98"/>
        <v>0</v>
      </c>
      <c r="CL48" s="69">
        <f t="shared" si="99"/>
        <v>0</v>
      </c>
    </row>
    <row r="49" spans="1:90" ht="13.7" customHeight="1">
      <c r="A49" s="50" t="str">
        <f t="shared" si="20"/>
        <v>Mar</v>
      </c>
      <c r="B49" s="41">
        <f t="shared" si="21"/>
        <v>-246</v>
      </c>
      <c r="C49" s="41">
        <f t="shared" si="22"/>
        <v>-151</v>
      </c>
      <c r="D49" s="41">
        <f t="shared" si="100"/>
        <v>-24</v>
      </c>
      <c r="E49" s="41">
        <f t="shared" si="23"/>
        <v>0</v>
      </c>
      <c r="F49" s="41">
        <f t="shared" si="24"/>
        <v>0</v>
      </c>
      <c r="G49" s="41">
        <f t="shared" si="25"/>
        <v>0</v>
      </c>
      <c r="H49" s="41">
        <f t="shared" si="26"/>
        <v>0</v>
      </c>
      <c r="I49" s="41">
        <f t="shared" si="27"/>
        <v>0</v>
      </c>
      <c r="J49" s="68" t="str">
        <f t="shared" si="28"/>
        <v>Mar</v>
      </c>
      <c r="K49" s="41">
        <f t="shared" si="29"/>
        <v>-246</v>
      </c>
      <c r="L49" s="69">
        <f t="shared" si="30"/>
        <v>-151</v>
      </c>
      <c r="M49" s="69">
        <f t="shared" si="101"/>
        <v>-24</v>
      </c>
      <c r="N49" s="69">
        <f t="shared" si="31"/>
        <v>0</v>
      </c>
      <c r="O49" s="69">
        <f t="shared" si="32"/>
        <v>0</v>
      </c>
      <c r="P49" s="69">
        <f t="shared" si="33"/>
        <v>0</v>
      </c>
      <c r="Q49" s="69">
        <f t="shared" si="34"/>
        <v>0</v>
      </c>
      <c r="R49" s="69">
        <f t="shared" si="35"/>
        <v>0</v>
      </c>
      <c r="S49" s="50" t="str">
        <f t="shared" si="36"/>
        <v>Mar</v>
      </c>
      <c r="T49" s="69">
        <f t="shared" si="37"/>
        <v>-246</v>
      </c>
      <c r="U49" s="69">
        <f t="shared" si="38"/>
        <v>-151</v>
      </c>
      <c r="V49" s="69">
        <f t="shared" si="102"/>
        <v>-24</v>
      </c>
      <c r="W49" s="69">
        <f t="shared" si="39"/>
        <v>0</v>
      </c>
      <c r="X49" s="69">
        <f t="shared" si="40"/>
        <v>0</v>
      </c>
      <c r="Y49" s="69">
        <f t="shared" si="41"/>
        <v>0</v>
      </c>
      <c r="Z49" s="69">
        <f t="shared" si="42"/>
        <v>0</v>
      </c>
      <c r="AA49" s="69">
        <f t="shared" si="43"/>
        <v>0</v>
      </c>
      <c r="AB49" s="50" t="str">
        <f t="shared" si="44"/>
        <v>Mar</v>
      </c>
      <c r="AC49" s="69">
        <f t="shared" si="45"/>
        <v>-246</v>
      </c>
      <c r="AD49" s="69">
        <f t="shared" si="46"/>
        <v>-151</v>
      </c>
      <c r="AE49" s="69">
        <f t="shared" si="103"/>
        <v>-24</v>
      </c>
      <c r="AF49" s="69">
        <f t="shared" si="47"/>
        <v>0</v>
      </c>
      <c r="AG49" s="69">
        <f t="shared" si="48"/>
        <v>0</v>
      </c>
      <c r="AH49" s="69">
        <f t="shared" si="49"/>
        <v>0</v>
      </c>
      <c r="AI49" s="69">
        <f t="shared" si="50"/>
        <v>0</v>
      </c>
      <c r="AJ49" s="69">
        <f t="shared" si="51"/>
        <v>0</v>
      </c>
      <c r="AK49" s="50" t="str">
        <f t="shared" si="52"/>
        <v>Mar</v>
      </c>
      <c r="AL49" s="69">
        <f t="shared" si="53"/>
        <v>-246</v>
      </c>
      <c r="AM49" s="69">
        <f t="shared" si="54"/>
        <v>-151</v>
      </c>
      <c r="AN49" s="69">
        <f t="shared" si="104"/>
        <v>-24</v>
      </c>
      <c r="AO49" s="69">
        <f t="shared" si="55"/>
        <v>0</v>
      </c>
      <c r="AP49" s="69">
        <f t="shared" si="56"/>
        <v>0</v>
      </c>
      <c r="AQ49" s="69">
        <f t="shared" si="57"/>
        <v>0</v>
      </c>
      <c r="AR49" s="69">
        <f t="shared" si="58"/>
        <v>0</v>
      </c>
      <c r="AS49" s="69">
        <f t="shared" si="59"/>
        <v>0</v>
      </c>
      <c r="AT49" s="50" t="str">
        <f t="shared" si="60"/>
        <v>Mar</v>
      </c>
      <c r="AU49" s="69">
        <f t="shared" si="61"/>
        <v>-246</v>
      </c>
      <c r="AV49" s="69">
        <f t="shared" si="62"/>
        <v>-151</v>
      </c>
      <c r="AW49" s="69">
        <f t="shared" si="105"/>
        <v>-24</v>
      </c>
      <c r="AX49" s="69">
        <f t="shared" si="63"/>
        <v>0</v>
      </c>
      <c r="AY49" s="69">
        <f t="shared" si="64"/>
        <v>0</v>
      </c>
      <c r="AZ49" s="69">
        <f t="shared" si="65"/>
        <v>0</v>
      </c>
      <c r="BA49" s="69">
        <f t="shared" si="66"/>
        <v>0</v>
      </c>
      <c r="BB49" s="69">
        <f t="shared" si="67"/>
        <v>0</v>
      </c>
      <c r="BC49" s="50" t="str">
        <f t="shared" si="68"/>
        <v>Mar</v>
      </c>
      <c r="BD49" s="69">
        <f t="shared" si="69"/>
        <v>-246</v>
      </c>
      <c r="BE49" s="69">
        <f t="shared" si="70"/>
        <v>-151</v>
      </c>
      <c r="BF49" s="69">
        <f t="shared" si="106"/>
        <v>-24</v>
      </c>
      <c r="BG49" s="69">
        <f t="shared" si="71"/>
        <v>0</v>
      </c>
      <c r="BH49" s="69">
        <f t="shared" si="72"/>
        <v>0</v>
      </c>
      <c r="BI49" s="69">
        <f t="shared" si="73"/>
        <v>0</v>
      </c>
      <c r="BJ49" s="69">
        <f t="shared" si="74"/>
        <v>0</v>
      </c>
      <c r="BK49" s="69">
        <f t="shared" si="75"/>
        <v>0</v>
      </c>
      <c r="BL49" s="50" t="str">
        <f t="shared" si="76"/>
        <v>Mar</v>
      </c>
      <c r="BM49" s="69">
        <f t="shared" si="77"/>
        <v>-246</v>
      </c>
      <c r="BN49" s="69">
        <f t="shared" si="78"/>
        <v>-151</v>
      </c>
      <c r="BO49" s="69">
        <f t="shared" si="107"/>
        <v>-24</v>
      </c>
      <c r="BP49" s="69">
        <f t="shared" si="79"/>
        <v>0</v>
      </c>
      <c r="BQ49" s="69">
        <f t="shared" si="80"/>
        <v>0</v>
      </c>
      <c r="BR49" s="69">
        <f t="shared" si="81"/>
        <v>0</v>
      </c>
      <c r="BS49" s="69">
        <f t="shared" si="82"/>
        <v>0</v>
      </c>
      <c r="BT49" s="69">
        <f t="shared" si="83"/>
        <v>0</v>
      </c>
      <c r="BU49" s="50" t="str">
        <f t="shared" si="84"/>
        <v>Mar</v>
      </c>
      <c r="BV49" s="69">
        <f t="shared" si="85"/>
        <v>-246</v>
      </c>
      <c r="BW49" s="69">
        <f t="shared" si="86"/>
        <v>-151</v>
      </c>
      <c r="BX49" s="69">
        <f t="shared" si="108"/>
        <v>-24</v>
      </c>
      <c r="BY49" s="69">
        <f t="shared" si="87"/>
        <v>0</v>
      </c>
      <c r="BZ49" s="69">
        <f t="shared" si="88"/>
        <v>0</v>
      </c>
      <c r="CA49" s="69">
        <f t="shared" si="89"/>
        <v>0</v>
      </c>
      <c r="CB49" s="69">
        <f t="shared" si="90"/>
        <v>0</v>
      </c>
      <c r="CC49" s="69">
        <f t="shared" si="91"/>
        <v>0</v>
      </c>
      <c r="CD49" s="50" t="str">
        <f t="shared" si="92"/>
        <v>Mar</v>
      </c>
      <c r="CE49" s="69">
        <f t="shared" si="93"/>
        <v>-246</v>
      </c>
      <c r="CF49" s="69">
        <f t="shared" si="94"/>
        <v>-151</v>
      </c>
      <c r="CG49" s="69">
        <f t="shared" si="109"/>
        <v>-24</v>
      </c>
      <c r="CH49" s="69">
        <f t="shared" si="95"/>
        <v>0</v>
      </c>
      <c r="CI49" s="69">
        <f t="shared" si="96"/>
        <v>0</v>
      </c>
      <c r="CJ49" s="69">
        <f t="shared" si="97"/>
        <v>0</v>
      </c>
      <c r="CK49" s="69">
        <f t="shared" si="98"/>
        <v>0</v>
      </c>
      <c r="CL49" s="69">
        <f t="shared" si="99"/>
        <v>0</v>
      </c>
    </row>
    <row r="50" spans="1:90" ht="13.7" customHeight="1">
      <c r="A50" s="50" t="str">
        <f t="shared" si="20"/>
        <v>Apr</v>
      </c>
      <c r="B50" s="41">
        <f t="shared" si="21"/>
        <v>-252</v>
      </c>
      <c r="C50" s="41">
        <f t="shared" si="22"/>
        <v>-160</v>
      </c>
      <c r="D50" s="41">
        <f t="shared" si="100"/>
        <v>-36</v>
      </c>
      <c r="E50" s="41">
        <f t="shared" si="23"/>
        <v>0</v>
      </c>
      <c r="F50" s="41">
        <f t="shared" si="24"/>
        <v>0</v>
      </c>
      <c r="G50" s="41">
        <f t="shared" si="25"/>
        <v>0</v>
      </c>
      <c r="H50" s="41">
        <f t="shared" si="26"/>
        <v>0</v>
      </c>
      <c r="I50" s="41">
        <f t="shared" si="27"/>
        <v>0</v>
      </c>
      <c r="J50" s="68" t="str">
        <f t="shared" si="28"/>
        <v>Apr</v>
      </c>
      <c r="K50" s="41">
        <f t="shared" si="29"/>
        <v>-252</v>
      </c>
      <c r="L50" s="69">
        <f t="shared" si="30"/>
        <v>-160</v>
      </c>
      <c r="M50" s="69">
        <f t="shared" si="101"/>
        <v>-36</v>
      </c>
      <c r="N50" s="69">
        <f t="shared" si="31"/>
        <v>0</v>
      </c>
      <c r="O50" s="69">
        <f t="shared" si="32"/>
        <v>0</v>
      </c>
      <c r="P50" s="69">
        <f t="shared" si="33"/>
        <v>0</v>
      </c>
      <c r="Q50" s="69">
        <f t="shared" si="34"/>
        <v>0</v>
      </c>
      <c r="R50" s="69">
        <f t="shared" si="35"/>
        <v>0</v>
      </c>
      <c r="S50" s="50" t="str">
        <f t="shared" si="36"/>
        <v>Apr</v>
      </c>
      <c r="T50" s="69">
        <f t="shared" si="37"/>
        <v>-252</v>
      </c>
      <c r="U50" s="69">
        <f t="shared" si="38"/>
        <v>-160</v>
      </c>
      <c r="V50" s="69">
        <f t="shared" si="102"/>
        <v>-36</v>
      </c>
      <c r="W50" s="69">
        <f t="shared" si="39"/>
        <v>0</v>
      </c>
      <c r="X50" s="69">
        <f t="shared" si="40"/>
        <v>0</v>
      </c>
      <c r="Y50" s="69">
        <f t="shared" si="41"/>
        <v>0</v>
      </c>
      <c r="Z50" s="69">
        <f t="shared" si="42"/>
        <v>0</v>
      </c>
      <c r="AA50" s="69">
        <f t="shared" si="43"/>
        <v>0</v>
      </c>
      <c r="AB50" s="50" t="str">
        <f t="shared" si="44"/>
        <v>Apr</v>
      </c>
      <c r="AC50" s="69">
        <f t="shared" si="45"/>
        <v>-252</v>
      </c>
      <c r="AD50" s="69">
        <f t="shared" si="46"/>
        <v>-160</v>
      </c>
      <c r="AE50" s="69">
        <f t="shared" si="103"/>
        <v>-36</v>
      </c>
      <c r="AF50" s="69">
        <f t="shared" si="47"/>
        <v>0</v>
      </c>
      <c r="AG50" s="69">
        <f t="shared" si="48"/>
        <v>0</v>
      </c>
      <c r="AH50" s="69">
        <f t="shared" si="49"/>
        <v>0</v>
      </c>
      <c r="AI50" s="69">
        <f t="shared" si="50"/>
        <v>0</v>
      </c>
      <c r="AJ50" s="69">
        <f t="shared" si="51"/>
        <v>0</v>
      </c>
      <c r="AK50" s="50" t="str">
        <f t="shared" si="52"/>
        <v>Apr</v>
      </c>
      <c r="AL50" s="69">
        <f t="shared" si="53"/>
        <v>-252</v>
      </c>
      <c r="AM50" s="69">
        <f t="shared" si="54"/>
        <v>-160</v>
      </c>
      <c r="AN50" s="69">
        <f t="shared" si="104"/>
        <v>-36</v>
      </c>
      <c r="AO50" s="69">
        <f t="shared" si="55"/>
        <v>0</v>
      </c>
      <c r="AP50" s="69">
        <f t="shared" si="56"/>
        <v>0</v>
      </c>
      <c r="AQ50" s="69">
        <f t="shared" si="57"/>
        <v>0</v>
      </c>
      <c r="AR50" s="69">
        <f t="shared" si="58"/>
        <v>0</v>
      </c>
      <c r="AS50" s="69">
        <f t="shared" si="59"/>
        <v>0</v>
      </c>
      <c r="AT50" s="50" t="str">
        <f t="shared" si="60"/>
        <v>Apr</v>
      </c>
      <c r="AU50" s="69">
        <f t="shared" si="61"/>
        <v>-252</v>
      </c>
      <c r="AV50" s="69">
        <f t="shared" si="62"/>
        <v>-160</v>
      </c>
      <c r="AW50" s="69">
        <f t="shared" si="105"/>
        <v>-36</v>
      </c>
      <c r="AX50" s="69">
        <f t="shared" si="63"/>
        <v>0</v>
      </c>
      <c r="AY50" s="69">
        <f t="shared" si="64"/>
        <v>0</v>
      </c>
      <c r="AZ50" s="69">
        <f t="shared" si="65"/>
        <v>0</v>
      </c>
      <c r="BA50" s="69">
        <f t="shared" si="66"/>
        <v>0</v>
      </c>
      <c r="BB50" s="69">
        <f t="shared" si="67"/>
        <v>0</v>
      </c>
      <c r="BC50" s="50" t="str">
        <f t="shared" si="68"/>
        <v>Apr</v>
      </c>
      <c r="BD50" s="69">
        <f t="shared" si="69"/>
        <v>-252</v>
      </c>
      <c r="BE50" s="69">
        <f t="shared" si="70"/>
        <v>-160</v>
      </c>
      <c r="BF50" s="69">
        <f t="shared" si="106"/>
        <v>-36</v>
      </c>
      <c r="BG50" s="69">
        <f t="shared" si="71"/>
        <v>0</v>
      </c>
      <c r="BH50" s="69">
        <f t="shared" si="72"/>
        <v>0</v>
      </c>
      <c r="BI50" s="69">
        <f t="shared" si="73"/>
        <v>0</v>
      </c>
      <c r="BJ50" s="69">
        <f t="shared" si="74"/>
        <v>0</v>
      </c>
      <c r="BK50" s="69">
        <f t="shared" si="75"/>
        <v>0</v>
      </c>
      <c r="BL50" s="50" t="str">
        <f t="shared" si="76"/>
        <v>Apr</v>
      </c>
      <c r="BM50" s="69">
        <f t="shared" si="77"/>
        <v>-252</v>
      </c>
      <c r="BN50" s="69">
        <f t="shared" si="78"/>
        <v>-160</v>
      </c>
      <c r="BO50" s="69">
        <f t="shared" si="107"/>
        <v>-36</v>
      </c>
      <c r="BP50" s="69">
        <f t="shared" si="79"/>
        <v>0</v>
      </c>
      <c r="BQ50" s="69">
        <f t="shared" si="80"/>
        <v>0</v>
      </c>
      <c r="BR50" s="69">
        <f t="shared" si="81"/>
        <v>0</v>
      </c>
      <c r="BS50" s="69">
        <f t="shared" si="82"/>
        <v>0</v>
      </c>
      <c r="BT50" s="69">
        <f t="shared" si="83"/>
        <v>0</v>
      </c>
      <c r="BU50" s="50" t="str">
        <f t="shared" si="84"/>
        <v>Apr</v>
      </c>
      <c r="BV50" s="69">
        <f t="shared" si="85"/>
        <v>-252</v>
      </c>
      <c r="BW50" s="69">
        <f t="shared" si="86"/>
        <v>-160</v>
      </c>
      <c r="BX50" s="69">
        <f t="shared" si="108"/>
        <v>-36</v>
      </c>
      <c r="BY50" s="69">
        <f t="shared" si="87"/>
        <v>0</v>
      </c>
      <c r="BZ50" s="69">
        <f t="shared" si="88"/>
        <v>0</v>
      </c>
      <c r="CA50" s="69">
        <f t="shared" si="89"/>
        <v>0</v>
      </c>
      <c r="CB50" s="69">
        <f t="shared" si="90"/>
        <v>0</v>
      </c>
      <c r="CC50" s="69">
        <f t="shared" si="91"/>
        <v>0</v>
      </c>
      <c r="CD50" s="50" t="str">
        <f t="shared" si="92"/>
        <v>Apr</v>
      </c>
      <c r="CE50" s="69">
        <f t="shared" si="93"/>
        <v>-252</v>
      </c>
      <c r="CF50" s="69">
        <f t="shared" si="94"/>
        <v>-160</v>
      </c>
      <c r="CG50" s="69">
        <f t="shared" si="109"/>
        <v>-36</v>
      </c>
      <c r="CH50" s="69">
        <f t="shared" si="95"/>
        <v>0</v>
      </c>
      <c r="CI50" s="69">
        <f t="shared" si="96"/>
        <v>0</v>
      </c>
      <c r="CJ50" s="69">
        <f t="shared" si="97"/>
        <v>0</v>
      </c>
      <c r="CK50" s="69">
        <f t="shared" si="98"/>
        <v>0</v>
      </c>
      <c r="CL50" s="69">
        <f t="shared" si="99"/>
        <v>0</v>
      </c>
    </row>
    <row r="51" spans="1:90" ht="13.7" customHeight="1">
      <c r="A51" s="50" t="str">
        <f t="shared" si="20"/>
        <v>May</v>
      </c>
      <c r="B51" s="41">
        <f t="shared" si="21"/>
        <v>-259</v>
      </c>
      <c r="C51" s="41">
        <f t="shared" si="22"/>
        <v>-169</v>
      </c>
      <c r="D51" s="41">
        <f t="shared" si="100"/>
        <v>-48</v>
      </c>
      <c r="E51" s="41">
        <f t="shared" si="23"/>
        <v>0</v>
      </c>
      <c r="F51" s="41">
        <f t="shared" si="24"/>
        <v>0</v>
      </c>
      <c r="G51" s="41">
        <f t="shared" si="25"/>
        <v>0</v>
      </c>
      <c r="H51" s="41">
        <f t="shared" si="26"/>
        <v>0</v>
      </c>
      <c r="I51" s="41">
        <f t="shared" si="27"/>
        <v>0</v>
      </c>
      <c r="J51" s="68" t="str">
        <f t="shared" si="28"/>
        <v>May</v>
      </c>
      <c r="K51" s="41">
        <f t="shared" si="29"/>
        <v>-259</v>
      </c>
      <c r="L51" s="69">
        <f t="shared" si="30"/>
        <v>-169</v>
      </c>
      <c r="M51" s="69">
        <f t="shared" si="101"/>
        <v>-48</v>
      </c>
      <c r="N51" s="69">
        <f t="shared" si="31"/>
        <v>0</v>
      </c>
      <c r="O51" s="69">
        <f t="shared" si="32"/>
        <v>0</v>
      </c>
      <c r="P51" s="69">
        <f t="shared" si="33"/>
        <v>0</v>
      </c>
      <c r="Q51" s="69">
        <f t="shared" si="34"/>
        <v>0</v>
      </c>
      <c r="R51" s="69">
        <f t="shared" si="35"/>
        <v>0</v>
      </c>
      <c r="S51" s="50" t="str">
        <f t="shared" si="36"/>
        <v>May</v>
      </c>
      <c r="T51" s="69">
        <f t="shared" si="37"/>
        <v>-259</v>
      </c>
      <c r="U51" s="69">
        <f t="shared" si="38"/>
        <v>-169</v>
      </c>
      <c r="V51" s="69">
        <f t="shared" si="102"/>
        <v>-48</v>
      </c>
      <c r="W51" s="69">
        <f t="shared" si="39"/>
        <v>0</v>
      </c>
      <c r="X51" s="69">
        <f t="shared" si="40"/>
        <v>0</v>
      </c>
      <c r="Y51" s="69">
        <f t="shared" si="41"/>
        <v>0</v>
      </c>
      <c r="Z51" s="69">
        <f t="shared" si="42"/>
        <v>0</v>
      </c>
      <c r="AA51" s="69">
        <f t="shared" si="43"/>
        <v>0</v>
      </c>
      <c r="AB51" s="50" t="str">
        <f t="shared" si="44"/>
        <v>May</v>
      </c>
      <c r="AC51" s="69">
        <f t="shared" si="45"/>
        <v>-259</v>
      </c>
      <c r="AD51" s="69">
        <f t="shared" si="46"/>
        <v>-169</v>
      </c>
      <c r="AE51" s="69">
        <f t="shared" si="103"/>
        <v>-48</v>
      </c>
      <c r="AF51" s="69">
        <f t="shared" si="47"/>
        <v>0</v>
      </c>
      <c r="AG51" s="69">
        <f t="shared" si="48"/>
        <v>0</v>
      </c>
      <c r="AH51" s="69">
        <f t="shared" si="49"/>
        <v>0</v>
      </c>
      <c r="AI51" s="69">
        <f t="shared" si="50"/>
        <v>0</v>
      </c>
      <c r="AJ51" s="69">
        <f t="shared" si="51"/>
        <v>0</v>
      </c>
      <c r="AK51" s="50" t="str">
        <f t="shared" si="52"/>
        <v>May</v>
      </c>
      <c r="AL51" s="69">
        <f t="shared" si="53"/>
        <v>-259</v>
      </c>
      <c r="AM51" s="69">
        <f t="shared" si="54"/>
        <v>-169</v>
      </c>
      <c r="AN51" s="69">
        <f t="shared" si="104"/>
        <v>-48</v>
      </c>
      <c r="AO51" s="69">
        <f t="shared" si="55"/>
        <v>0</v>
      </c>
      <c r="AP51" s="69">
        <f t="shared" si="56"/>
        <v>0</v>
      </c>
      <c r="AQ51" s="69">
        <f t="shared" si="57"/>
        <v>0</v>
      </c>
      <c r="AR51" s="69">
        <f t="shared" si="58"/>
        <v>0</v>
      </c>
      <c r="AS51" s="69">
        <f t="shared" si="59"/>
        <v>0</v>
      </c>
      <c r="AT51" s="50" t="str">
        <f t="shared" si="60"/>
        <v>May</v>
      </c>
      <c r="AU51" s="69">
        <f t="shared" si="61"/>
        <v>-259</v>
      </c>
      <c r="AV51" s="69">
        <f t="shared" si="62"/>
        <v>-169</v>
      </c>
      <c r="AW51" s="69">
        <f t="shared" si="105"/>
        <v>-48</v>
      </c>
      <c r="AX51" s="69">
        <f t="shared" si="63"/>
        <v>0</v>
      </c>
      <c r="AY51" s="69">
        <f t="shared" si="64"/>
        <v>0</v>
      </c>
      <c r="AZ51" s="69">
        <f t="shared" si="65"/>
        <v>0</v>
      </c>
      <c r="BA51" s="69">
        <f t="shared" si="66"/>
        <v>0</v>
      </c>
      <c r="BB51" s="69">
        <f t="shared" si="67"/>
        <v>0</v>
      </c>
      <c r="BC51" s="50" t="str">
        <f t="shared" si="68"/>
        <v>May</v>
      </c>
      <c r="BD51" s="69">
        <f t="shared" si="69"/>
        <v>-259</v>
      </c>
      <c r="BE51" s="69">
        <f t="shared" si="70"/>
        <v>-169</v>
      </c>
      <c r="BF51" s="69">
        <f t="shared" si="106"/>
        <v>-48</v>
      </c>
      <c r="BG51" s="69">
        <f t="shared" si="71"/>
        <v>0</v>
      </c>
      <c r="BH51" s="69">
        <f t="shared" si="72"/>
        <v>0</v>
      </c>
      <c r="BI51" s="69">
        <f t="shared" si="73"/>
        <v>0</v>
      </c>
      <c r="BJ51" s="69">
        <f t="shared" si="74"/>
        <v>0</v>
      </c>
      <c r="BK51" s="69">
        <f t="shared" si="75"/>
        <v>0</v>
      </c>
      <c r="BL51" s="50" t="str">
        <f t="shared" si="76"/>
        <v>May</v>
      </c>
      <c r="BM51" s="69">
        <f t="shared" si="77"/>
        <v>-259</v>
      </c>
      <c r="BN51" s="69">
        <f t="shared" si="78"/>
        <v>-169</v>
      </c>
      <c r="BO51" s="69">
        <f t="shared" si="107"/>
        <v>-48</v>
      </c>
      <c r="BP51" s="69">
        <f t="shared" si="79"/>
        <v>0</v>
      </c>
      <c r="BQ51" s="69">
        <f t="shared" si="80"/>
        <v>0</v>
      </c>
      <c r="BR51" s="69">
        <f t="shared" si="81"/>
        <v>0</v>
      </c>
      <c r="BS51" s="69">
        <f t="shared" si="82"/>
        <v>0</v>
      </c>
      <c r="BT51" s="69">
        <f t="shared" si="83"/>
        <v>0</v>
      </c>
      <c r="BU51" s="50" t="str">
        <f t="shared" si="84"/>
        <v>May</v>
      </c>
      <c r="BV51" s="69">
        <f t="shared" si="85"/>
        <v>-259</v>
      </c>
      <c r="BW51" s="69">
        <f t="shared" si="86"/>
        <v>-169</v>
      </c>
      <c r="BX51" s="69">
        <f t="shared" si="108"/>
        <v>-48</v>
      </c>
      <c r="BY51" s="69">
        <f t="shared" si="87"/>
        <v>0</v>
      </c>
      <c r="BZ51" s="69">
        <f t="shared" si="88"/>
        <v>0</v>
      </c>
      <c r="CA51" s="69">
        <f t="shared" si="89"/>
        <v>0</v>
      </c>
      <c r="CB51" s="69">
        <f t="shared" si="90"/>
        <v>0</v>
      </c>
      <c r="CC51" s="69">
        <f t="shared" si="91"/>
        <v>0</v>
      </c>
      <c r="CD51" s="50" t="str">
        <f t="shared" si="92"/>
        <v>May</v>
      </c>
      <c r="CE51" s="69">
        <f t="shared" si="93"/>
        <v>-259</v>
      </c>
      <c r="CF51" s="69">
        <f t="shared" si="94"/>
        <v>-169</v>
      </c>
      <c r="CG51" s="69">
        <f t="shared" si="109"/>
        <v>-48</v>
      </c>
      <c r="CH51" s="69">
        <f t="shared" si="95"/>
        <v>0</v>
      </c>
      <c r="CI51" s="69">
        <f t="shared" si="96"/>
        <v>0</v>
      </c>
      <c r="CJ51" s="69">
        <f t="shared" si="97"/>
        <v>0</v>
      </c>
      <c r="CK51" s="69">
        <f t="shared" si="98"/>
        <v>0</v>
      </c>
      <c r="CL51" s="69">
        <f t="shared" si="99"/>
        <v>0</v>
      </c>
    </row>
    <row r="52" spans="1:90" ht="13.7" customHeight="1">
      <c r="A52" s="50" t="str">
        <f t="shared" si="20"/>
        <v>Jun</v>
      </c>
      <c r="B52" s="41">
        <f t="shared" si="21"/>
        <v>-265</v>
      </c>
      <c r="C52" s="41">
        <f t="shared" si="22"/>
        <v>-178</v>
      </c>
      <c r="D52" s="41">
        <f t="shared" si="100"/>
        <v>-59</v>
      </c>
      <c r="E52" s="41">
        <f t="shared" si="23"/>
        <v>0</v>
      </c>
      <c r="F52" s="41">
        <f t="shared" si="24"/>
        <v>0</v>
      </c>
      <c r="G52" s="41">
        <f t="shared" si="25"/>
        <v>0</v>
      </c>
      <c r="H52" s="41">
        <f t="shared" si="26"/>
        <v>0</v>
      </c>
      <c r="I52" s="41">
        <f t="shared" si="27"/>
        <v>0</v>
      </c>
      <c r="J52" s="68" t="str">
        <f t="shared" si="28"/>
        <v>Jun</v>
      </c>
      <c r="K52" s="41">
        <f t="shared" si="29"/>
        <v>-265</v>
      </c>
      <c r="L52" s="69">
        <f t="shared" si="30"/>
        <v>-178</v>
      </c>
      <c r="M52" s="69">
        <f t="shared" si="101"/>
        <v>-59</v>
      </c>
      <c r="N52" s="69">
        <f t="shared" si="31"/>
        <v>0</v>
      </c>
      <c r="O52" s="69">
        <f t="shared" si="32"/>
        <v>0</v>
      </c>
      <c r="P52" s="69">
        <f t="shared" si="33"/>
        <v>0</v>
      </c>
      <c r="Q52" s="69">
        <f t="shared" si="34"/>
        <v>0</v>
      </c>
      <c r="R52" s="69">
        <f t="shared" si="35"/>
        <v>0</v>
      </c>
      <c r="S52" s="50" t="str">
        <f t="shared" si="36"/>
        <v>Jun</v>
      </c>
      <c r="T52" s="69">
        <f t="shared" si="37"/>
        <v>-265</v>
      </c>
      <c r="U52" s="69">
        <f t="shared" si="38"/>
        <v>-178</v>
      </c>
      <c r="V52" s="69">
        <f t="shared" si="102"/>
        <v>-59</v>
      </c>
      <c r="W52" s="69">
        <f t="shared" si="39"/>
        <v>0</v>
      </c>
      <c r="X52" s="69">
        <f t="shared" si="40"/>
        <v>0</v>
      </c>
      <c r="Y52" s="69">
        <f t="shared" si="41"/>
        <v>0</v>
      </c>
      <c r="Z52" s="69">
        <f t="shared" si="42"/>
        <v>0</v>
      </c>
      <c r="AA52" s="69">
        <f t="shared" si="43"/>
        <v>0</v>
      </c>
      <c r="AB52" s="50" t="str">
        <f t="shared" si="44"/>
        <v>Jun</v>
      </c>
      <c r="AC52" s="69">
        <f t="shared" si="45"/>
        <v>-265</v>
      </c>
      <c r="AD52" s="69">
        <f t="shared" si="46"/>
        <v>-178</v>
      </c>
      <c r="AE52" s="69">
        <f t="shared" si="103"/>
        <v>-59</v>
      </c>
      <c r="AF52" s="69">
        <f t="shared" si="47"/>
        <v>0</v>
      </c>
      <c r="AG52" s="69">
        <f t="shared" si="48"/>
        <v>0</v>
      </c>
      <c r="AH52" s="69">
        <f t="shared" si="49"/>
        <v>0</v>
      </c>
      <c r="AI52" s="69">
        <f t="shared" si="50"/>
        <v>0</v>
      </c>
      <c r="AJ52" s="69">
        <f t="shared" si="51"/>
        <v>0</v>
      </c>
      <c r="AK52" s="50" t="str">
        <f t="shared" si="52"/>
        <v>Jun</v>
      </c>
      <c r="AL52" s="69">
        <f t="shared" si="53"/>
        <v>-265</v>
      </c>
      <c r="AM52" s="69">
        <f t="shared" si="54"/>
        <v>-178</v>
      </c>
      <c r="AN52" s="69">
        <f t="shared" si="104"/>
        <v>-59</v>
      </c>
      <c r="AO52" s="69">
        <f t="shared" si="55"/>
        <v>0</v>
      </c>
      <c r="AP52" s="69">
        <f t="shared" si="56"/>
        <v>0</v>
      </c>
      <c r="AQ52" s="69">
        <f t="shared" si="57"/>
        <v>0</v>
      </c>
      <c r="AR52" s="69">
        <f t="shared" si="58"/>
        <v>0</v>
      </c>
      <c r="AS52" s="69">
        <f t="shared" si="59"/>
        <v>0</v>
      </c>
      <c r="AT52" s="50" t="str">
        <f t="shared" si="60"/>
        <v>Jun</v>
      </c>
      <c r="AU52" s="69">
        <f t="shared" si="61"/>
        <v>-265</v>
      </c>
      <c r="AV52" s="69">
        <f t="shared" si="62"/>
        <v>-178</v>
      </c>
      <c r="AW52" s="69">
        <f t="shared" si="105"/>
        <v>-59</v>
      </c>
      <c r="AX52" s="69">
        <f t="shared" si="63"/>
        <v>0</v>
      </c>
      <c r="AY52" s="69">
        <f t="shared" si="64"/>
        <v>0</v>
      </c>
      <c r="AZ52" s="69">
        <f t="shared" si="65"/>
        <v>0</v>
      </c>
      <c r="BA52" s="69">
        <f t="shared" si="66"/>
        <v>0</v>
      </c>
      <c r="BB52" s="69">
        <f t="shared" si="67"/>
        <v>0</v>
      </c>
      <c r="BC52" s="50" t="str">
        <f t="shared" si="68"/>
        <v>Jun</v>
      </c>
      <c r="BD52" s="69">
        <f t="shared" si="69"/>
        <v>-265</v>
      </c>
      <c r="BE52" s="69">
        <f t="shared" si="70"/>
        <v>-178</v>
      </c>
      <c r="BF52" s="69">
        <f t="shared" si="106"/>
        <v>-59</v>
      </c>
      <c r="BG52" s="69">
        <f t="shared" si="71"/>
        <v>0</v>
      </c>
      <c r="BH52" s="69">
        <f t="shared" si="72"/>
        <v>0</v>
      </c>
      <c r="BI52" s="69">
        <f t="shared" si="73"/>
        <v>0</v>
      </c>
      <c r="BJ52" s="69">
        <f t="shared" si="74"/>
        <v>0</v>
      </c>
      <c r="BK52" s="69">
        <f t="shared" si="75"/>
        <v>0</v>
      </c>
      <c r="BL52" s="50" t="str">
        <f t="shared" si="76"/>
        <v>Jun</v>
      </c>
      <c r="BM52" s="69">
        <f t="shared" si="77"/>
        <v>-265</v>
      </c>
      <c r="BN52" s="69">
        <f t="shared" si="78"/>
        <v>-178</v>
      </c>
      <c r="BO52" s="69">
        <f t="shared" si="107"/>
        <v>-59</v>
      </c>
      <c r="BP52" s="69">
        <f t="shared" si="79"/>
        <v>0</v>
      </c>
      <c r="BQ52" s="69">
        <f t="shared" si="80"/>
        <v>0</v>
      </c>
      <c r="BR52" s="69">
        <f t="shared" si="81"/>
        <v>0</v>
      </c>
      <c r="BS52" s="69">
        <f t="shared" si="82"/>
        <v>0</v>
      </c>
      <c r="BT52" s="69">
        <f t="shared" si="83"/>
        <v>0</v>
      </c>
      <c r="BU52" s="50" t="str">
        <f t="shared" si="84"/>
        <v>Jun</v>
      </c>
      <c r="BV52" s="69">
        <f t="shared" si="85"/>
        <v>-265</v>
      </c>
      <c r="BW52" s="69">
        <f t="shared" si="86"/>
        <v>-178</v>
      </c>
      <c r="BX52" s="69">
        <f t="shared" si="108"/>
        <v>-59</v>
      </c>
      <c r="BY52" s="69">
        <f t="shared" si="87"/>
        <v>0</v>
      </c>
      <c r="BZ52" s="69">
        <f t="shared" si="88"/>
        <v>0</v>
      </c>
      <c r="CA52" s="69">
        <f t="shared" si="89"/>
        <v>0</v>
      </c>
      <c r="CB52" s="69">
        <f t="shared" si="90"/>
        <v>0</v>
      </c>
      <c r="CC52" s="69">
        <f t="shared" si="91"/>
        <v>0</v>
      </c>
      <c r="CD52" s="50" t="str">
        <f t="shared" si="92"/>
        <v>Jun</v>
      </c>
      <c r="CE52" s="69">
        <f t="shared" si="93"/>
        <v>-265</v>
      </c>
      <c r="CF52" s="69">
        <f t="shared" si="94"/>
        <v>-178</v>
      </c>
      <c r="CG52" s="69">
        <f t="shared" si="109"/>
        <v>-59</v>
      </c>
      <c r="CH52" s="69">
        <f t="shared" si="95"/>
        <v>0</v>
      </c>
      <c r="CI52" s="69">
        <f t="shared" si="96"/>
        <v>0</v>
      </c>
      <c r="CJ52" s="69">
        <f t="shared" si="97"/>
        <v>0</v>
      </c>
      <c r="CK52" s="69">
        <f t="shared" si="98"/>
        <v>0</v>
      </c>
      <c r="CL52" s="69">
        <f t="shared" si="99"/>
        <v>0</v>
      </c>
    </row>
    <row r="53" spans="1:90" ht="13.7" customHeight="1">
      <c r="A53" s="50" t="str">
        <f t="shared" si="20"/>
        <v>Jul</v>
      </c>
      <c r="B53" s="41">
        <f t="shared" si="21"/>
        <v>-270</v>
      </c>
      <c r="C53" s="41">
        <f t="shared" si="22"/>
        <v>-186</v>
      </c>
      <c r="D53" s="41">
        <f t="shared" si="100"/>
        <v>-70</v>
      </c>
      <c r="E53" s="41">
        <f t="shared" si="23"/>
        <v>0</v>
      </c>
      <c r="F53" s="41">
        <f t="shared" si="24"/>
        <v>0</v>
      </c>
      <c r="G53" s="41">
        <f t="shared" si="25"/>
        <v>0</v>
      </c>
      <c r="H53" s="41">
        <f t="shared" si="26"/>
        <v>0</v>
      </c>
      <c r="I53" s="41">
        <f t="shared" si="27"/>
        <v>0</v>
      </c>
      <c r="J53" s="68" t="str">
        <f t="shared" si="28"/>
        <v>Jul</v>
      </c>
      <c r="K53" s="41">
        <f t="shared" si="29"/>
        <v>-270</v>
      </c>
      <c r="L53" s="69">
        <f t="shared" si="30"/>
        <v>-186</v>
      </c>
      <c r="M53" s="69">
        <f t="shared" si="101"/>
        <v>-70</v>
      </c>
      <c r="N53" s="69">
        <f t="shared" si="31"/>
        <v>0</v>
      </c>
      <c r="O53" s="69">
        <f t="shared" si="32"/>
        <v>0</v>
      </c>
      <c r="P53" s="69">
        <f t="shared" si="33"/>
        <v>0</v>
      </c>
      <c r="Q53" s="69">
        <f t="shared" si="34"/>
        <v>0</v>
      </c>
      <c r="R53" s="69">
        <f t="shared" si="35"/>
        <v>0</v>
      </c>
      <c r="S53" s="50" t="str">
        <f t="shared" si="36"/>
        <v>Jul</v>
      </c>
      <c r="T53" s="69">
        <f t="shared" si="37"/>
        <v>-270</v>
      </c>
      <c r="U53" s="69">
        <f t="shared" si="38"/>
        <v>-186</v>
      </c>
      <c r="V53" s="69">
        <f t="shared" si="102"/>
        <v>-70</v>
      </c>
      <c r="W53" s="69">
        <f t="shared" si="39"/>
        <v>0</v>
      </c>
      <c r="X53" s="69">
        <f t="shared" si="40"/>
        <v>0</v>
      </c>
      <c r="Y53" s="69">
        <f t="shared" si="41"/>
        <v>0</v>
      </c>
      <c r="Z53" s="69">
        <f t="shared" si="42"/>
        <v>0</v>
      </c>
      <c r="AA53" s="69">
        <f t="shared" si="43"/>
        <v>0</v>
      </c>
      <c r="AB53" s="50" t="str">
        <f t="shared" si="44"/>
        <v>Jul</v>
      </c>
      <c r="AC53" s="69">
        <f t="shared" si="45"/>
        <v>-270</v>
      </c>
      <c r="AD53" s="69">
        <f t="shared" si="46"/>
        <v>-186</v>
      </c>
      <c r="AE53" s="69">
        <f t="shared" si="103"/>
        <v>-70</v>
      </c>
      <c r="AF53" s="69">
        <f t="shared" si="47"/>
        <v>0</v>
      </c>
      <c r="AG53" s="69">
        <f t="shared" si="48"/>
        <v>0</v>
      </c>
      <c r="AH53" s="69">
        <f t="shared" si="49"/>
        <v>0</v>
      </c>
      <c r="AI53" s="69">
        <f t="shared" si="50"/>
        <v>0</v>
      </c>
      <c r="AJ53" s="69">
        <f t="shared" si="51"/>
        <v>0</v>
      </c>
      <c r="AK53" s="50" t="str">
        <f t="shared" si="52"/>
        <v>Jul</v>
      </c>
      <c r="AL53" s="69">
        <f t="shared" si="53"/>
        <v>-270</v>
      </c>
      <c r="AM53" s="69">
        <f t="shared" si="54"/>
        <v>-186</v>
      </c>
      <c r="AN53" s="69">
        <f t="shared" si="104"/>
        <v>-70</v>
      </c>
      <c r="AO53" s="69">
        <f t="shared" si="55"/>
        <v>0</v>
      </c>
      <c r="AP53" s="69">
        <f t="shared" si="56"/>
        <v>0</v>
      </c>
      <c r="AQ53" s="69">
        <f t="shared" si="57"/>
        <v>0</v>
      </c>
      <c r="AR53" s="69">
        <f t="shared" si="58"/>
        <v>0</v>
      </c>
      <c r="AS53" s="69">
        <f t="shared" si="59"/>
        <v>0</v>
      </c>
      <c r="AT53" s="50" t="str">
        <f t="shared" si="60"/>
        <v>Jul</v>
      </c>
      <c r="AU53" s="69">
        <f t="shared" si="61"/>
        <v>-270</v>
      </c>
      <c r="AV53" s="69">
        <f t="shared" si="62"/>
        <v>-186</v>
      </c>
      <c r="AW53" s="69">
        <f t="shared" si="105"/>
        <v>-70</v>
      </c>
      <c r="AX53" s="69">
        <f t="shared" si="63"/>
        <v>0</v>
      </c>
      <c r="AY53" s="69">
        <f t="shared" si="64"/>
        <v>0</v>
      </c>
      <c r="AZ53" s="69">
        <f t="shared" si="65"/>
        <v>0</v>
      </c>
      <c r="BA53" s="69">
        <f t="shared" si="66"/>
        <v>0</v>
      </c>
      <c r="BB53" s="69">
        <f t="shared" si="67"/>
        <v>0</v>
      </c>
      <c r="BC53" s="50" t="str">
        <f t="shared" si="68"/>
        <v>Jul</v>
      </c>
      <c r="BD53" s="69">
        <f t="shared" si="69"/>
        <v>-270</v>
      </c>
      <c r="BE53" s="69">
        <f t="shared" si="70"/>
        <v>-186</v>
      </c>
      <c r="BF53" s="69">
        <f t="shared" si="106"/>
        <v>-70</v>
      </c>
      <c r="BG53" s="69">
        <f t="shared" si="71"/>
        <v>0</v>
      </c>
      <c r="BH53" s="69">
        <f t="shared" si="72"/>
        <v>0</v>
      </c>
      <c r="BI53" s="69">
        <f t="shared" si="73"/>
        <v>0</v>
      </c>
      <c r="BJ53" s="69">
        <f t="shared" si="74"/>
        <v>0</v>
      </c>
      <c r="BK53" s="69">
        <f t="shared" si="75"/>
        <v>0</v>
      </c>
      <c r="BL53" s="50" t="str">
        <f t="shared" si="76"/>
        <v>Jul</v>
      </c>
      <c r="BM53" s="69">
        <f t="shared" si="77"/>
        <v>-270</v>
      </c>
      <c r="BN53" s="69">
        <f t="shared" si="78"/>
        <v>-186</v>
      </c>
      <c r="BO53" s="69">
        <f t="shared" si="107"/>
        <v>-70</v>
      </c>
      <c r="BP53" s="69">
        <f t="shared" si="79"/>
        <v>0</v>
      </c>
      <c r="BQ53" s="69">
        <f t="shared" si="80"/>
        <v>0</v>
      </c>
      <c r="BR53" s="69">
        <f t="shared" si="81"/>
        <v>0</v>
      </c>
      <c r="BS53" s="69">
        <f t="shared" si="82"/>
        <v>0</v>
      </c>
      <c r="BT53" s="69">
        <f t="shared" si="83"/>
        <v>0</v>
      </c>
      <c r="BU53" s="50" t="str">
        <f t="shared" si="84"/>
        <v>Jul</v>
      </c>
      <c r="BV53" s="69">
        <f t="shared" si="85"/>
        <v>-270</v>
      </c>
      <c r="BW53" s="69">
        <f t="shared" si="86"/>
        <v>-186</v>
      </c>
      <c r="BX53" s="69">
        <f t="shared" si="108"/>
        <v>-70</v>
      </c>
      <c r="BY53" s="69">
        <f t="shared" si="87"/>
        <v>0</v>
      </c>
      <c r="BZ53" s="69">
        <f t="shared" si="88"/>
        <v>0</v>
      </c>
      <c r="CA53" s="69">
        <f t="shared" si="89"/>
        <v>0</v>
      </c>
      <c r="CB53" s="69">
        <f t="shared" si="90"/>
        <v>0</v>
      </c>
      <c r="CC53" s="69">
        <f t="shared" si="91"/>
        <v>0</v>
      </c>
      <c r="CD53" s="50" t="str">
        <f t="shared" si="92"/>
        <v>Jul</v>
      </c>
      <c r="CE53" s="69">
        <f t="shared" si="93"/>
        <v>-270</v>
      </c>
      <c r="CF53" s="69">
        <f t="shared" si="94"/>
        <v>-186</v>
      </c>
      <c r="CG53" s="69">
        <f t="shared" si="109"/>
        <v>-70</v>
      </c>
      <c r="CH53" s="69">
        <f t="shared" si="95"/>
        <v>0</v>
      </c>
      <c r="CI53" s="69">
        <f t="shared" si="96"/>
        <v>0</v>
      </c>
      <c r="CJ53" s="69">
        <f t="shared" si="97"/>
        <v>0</v>
      </c>
      <c r="CK53" s="69">
        <f t="shared" si="98"/>
        <v>0</v>
      </c>
      <c r="CL53" s="69">
        <f t="shared" si="99"/>
        <v>0</v>
      </c>
    </row>
    <row r="54" spans="1:90" ht="13.7" customHeight="1">
      <c r="A54" s="50" t="str">
        <f t="shared" si="20"/>
        <v>Aug</v>
      </c>
      <c r="B54" s="41">
        <f t="shared" si="21"/>
        <v>-276</v>
      </c>
      <c r="C54" s="41">
        <f t="shared" si="22"/>
        <v>-195</v>
      </c>
      <c r="D54" s="41">
        <f t="shared" si="100"/>
        <v>-81</v>
      </c>
      <c r="E54" s="41">
        <f t="shared" si="23"/>
        <v>0</v>
      </c>
      <c r="F54" s="41">
        <f t="shared" si="24"/>
        <v>0</v>
      </c>
      <c r="G54" s="41">
        <f t="shared" si="25"/>
        <v>0</v>
      </c>
      <c r="H54" s="41">
        <f t="shared" si="26"/>
        <v>0</v>
      </c>
      <c r="I54" s="41">
        <f t="shared" si="27"/>
        <v>0</v>
      </c>
      <c r="J54" s="68" t="str">
        <f t="shared" si="28"/>
        <v>Aug</v>
      </c>
      <c r="K54" s="41">
        <f t="shared" si="29"/>
        <v>-276</v>
      </c>
      <c r="L54" s="69">
        <f t="shared" si="30"/>
        <v>-195</v>
      </c>
      <c r="M54" s="69">
        <f t="shared" si="101"/>
        <v>-81</v>
      </c>
      <c r="N54" s="69">
        <f t="shared" si="31"/>
        <v>0</v>
      </c>
      <c r="O54" s="69">
        <f t="shared" si="32"/>
        <v>0</v>
      </c>
      <c r="P54" s="69">
        <f t="shared" si="33"/>
        <v>0</v>
      </c>
      <c r="Q54" s="69">
        <f t="shared" si="34"/>
        <v>0</v>
      </c>
      <c r="R54" s="69">
        <f t="shared" si="35"/>
        <v>0</v>
      </c>
      <c r="S54" s="50" t="str">
        <f t="shared" si="36"/>
        <v>Aug</v>
      </c>
      <c r="T54" s="69">
        <f t="shared" si="37"/>
        <v>-276</v>
      </c>
      <c r="U54" s="69">
        <f t="shared" si="38"/>
        <v>-195</v>
      </c>
      <c r="V54" s="69">
        <f t="shared" si="102"/>
        <v>-81</v>
      </c>
      <c r="W54" s="69">
        <f t="shared" si="39"/>
        <v>0</v>
      </c>
      <c r="X54" s="69">
        <f t="shared" si="40"/>
        <v>0</v>
      </c>
      <c r="Y54" s="69">
        <f t="shared" si="41"/>
        <v>0</v>
      </c>
      <c r="Z54" s="69">
        <f t="shared" si="42"/>
        <v>0</v>
      </c>
      <c r="AA54" s="69">
        <f t="shared" si="43"/>
        <v>0</v>
      </c>
      <c r="AB54" s="50" t="str">
        <f t="shared" si="44"/>
        <v>Aug</v>
      </c>
      <c r="AC54" s="69">
        <f t="shared" si="45"/>
        <v>-276</v>
      </c>
      <c r="AD54" s="69">
        <f t="shared" si="46"/>
        <v>-195</v>
      </c>
      <c r="AE54" s="69">
        <f t="shared" si="103"/>
        <v>-81</v>
      </c>
      <c r="AF54" s="69">
        <f t="shared" si="47"/>
        <v>0</v>
      </c>
      <c r="AG54" s="69">
        <f t="shared" si="48"/>
        <v>0</v>
      </c>
      <c r="AH54" s="69">
        <f t="shared" si="49"/>
        <v>0</v>
      </c>
      <c r="AI54" s="69">
        <f t="shared" si="50"/>
        <v>0</v>
      </c>
      <c r="AJ54" s="69">
        <f t="shared" si="51"/>
        <v>0</v>
      </c>
      <c r="AK54" s="50" t="str">
        <f t="shared" si="52"/>
        <v>Aug</v>
      </c>
      <c r="AL54" s="69">
        <f t="shared" si="53"/>
        <v>-276</v>
      </c>
      <c r="AM54" s="69">
        <f t="shared" si="54"/>
        <v>-195</v>
      </c>
      <c r="AN54" s="69">
        <f t="shared" si="104"/>
        <v>-81</v>
      </c>
      <c r="AO54" s="69">
        <f t="shared" si="55"/>
        <v>0</v>
      </c>
      <c r="AP54" s="69">
        <f t="shared" si="56"/>
        <v>0</v>
      </c>
      <c r="AQ54" s="69">
        <f t="shared" si="57"/>
        <v>0</v>
      </c>
      <c r="AR54" s="69">
        <f t="shared" si="58"/>
        <v>0</v>
      </c>
      <c r="AS54" s="69">
        <f t="shared" si="59"/>
        <v>0</v>
      </c>
      <c r="AT54" s="50" t="str">
        <f t="shared" si="60"/>
        <v>Aug</v>
      </c>
      <c r="AU54" s="69">
        <f t="shared" si="61"/>
        <v>-276</v>
      </c>
      <c r="AV54" s="69">
        <f t="shared" si="62"/>
        <v>-195</v>
      </c>
      <c r="AW54" s="69">
        <f t="shared" si="105"/>
        <v>-81</v>
      </c>
      <c r="AX54" s="69">
        <f t="shared" si="63"/>
        <v>0</v>
      </c>
      <c r="AY54" s="69">
        <f t="shared" si="64"/>
        <v>0</v>
      </c>
      <c r="AZ54" s="69">
        <f t="shared" si="65"/>
        <v>0</v>
      </c>
      <c r="BA54" s="69">
        <f t="shared" si="66"/>
        <v>0</v>
      </c>
      <c r="BB54" s="69">
        <f t="shared" si="67"/>
        <v>0</v>
      </c>
      <c r="BC54" s="50" t="str">
        <f t="shared" si="68"/>
        <v>Aug</v>
      </c>
      <c r="BD54" s="69">
        <f t="shared" si="69"/>
        <v>-276</v>
      </c>
      <c r="BE54" s="69">
        <f t="shared" si="70"/>
        <v>-195</v>
      </c>
      <c r="BF54" s="69">
        <f t="shared" si="106"/>
        <v>-81</v>
      </c>
      <c r="BG54" s="69">
        <f t="shared" si="71"/>
        <v>0</v>
      </c>
      <c r="BH54" s="69">
        <f t="shared" si="72"/>
        <v>0</v>
      </c>
      <c r="BI54" s="69">
        <f t="shared" si="73"/>
        <v>0</v>
      </c>
      <c r="BJ54" s="69">
        <f t="shared" si="74"/>
        <v>0</v>
      </c>
      <c r="BK54" s="69">
        <f t="shared" si="75"/>
        <v>0</v>
      </c>
      <c r="BL54" s="50" t="str">
        <f t="shared" si="76"/>
        <v>Aug</v>
      </c>
      <c r="BM54" s="69">
        <f t="shared" si="77"/>
        <v>-276</v>
      </c>
      <c r="BN54" s="69">
        <f t="shared" si="78"/>
        <v>-195</v>
      </c>
      <c r="BO54" s="69">
        <f t="shared" si="107"/>
        <v>-81</v>
      </c>
      <c r="BP54" s="69">
        <f t="shared" si="79"/>
        <v>0</v>
      </c>
      <c r="BQ54" s="69">
        <f t="shared" si="80"/>
        <v>0</v>
      </c>
      <c r="BR54" s="69">
        <f t="shared" si="81"/>
        <v>0</v>
      </c>
      <c r="BS54" s="69">
        <f t="shared" si="82"/>
        <v>0</v>
      </c>
      <c r="BT54" s="69">
        <f t="shared" si="83"/>
        <v>0</v>
      </c>
      <c r="BU54" s="50" t="str">
        <f t="shared" si="84"/>
        <v>Aug</v>
      </c>
      <c r="BV54" s="69">
        <f t="shared" si="85"/>
        <v>-276</v>
      </c>
      <c r="BW54" s="69">
        <f t="shared" si="86"/>
        <v>-195</v>
      </c>
      <c r="BX54" s="69">
        <f t="shared" si="108"/>
        <v>-81</v>
      </c>
      <c r="BY54" s="69">
        <f t="shared" si="87"/>
        <v>0</v>
      </c>
      <c r="BZ54" s="69">
        <f t="shared" si="88"/>
        <v>0</v>
      </c>
      <c r="CA54" s="69">
        <f t="shared" si="89"/>
        <v>0</v>
      </c>
      <c r="CB54" s="69">
        <f t="shared" si="90"/>
        <v>0</v>
      </c>
      <c r="CC54" s="69">
        <f t="shared" si="91"/>
        <v>0</v>
      </c>
      <c r="CD54" s="50" t="str">
        <f t="shared" si="92"/>
        <v>Aug</v>
      </c>
      <c r="CE54" s="69">
        <f t="shared" si="93"/>
        <v>-276</v>
      </c>
      <c r="CF54" s="69">
        <f t="shared" si="94"/>
        <v>-195</v>
      </c>
      <c r="CG54" s="69">
        <f t="shared" si="109"/>
        <v>-81</v>
      </c>
      <c r="CH54" s="69">
        <f t="shared" si="95"/>
        <v>0</v>
      </c>
      <c r="CI54" s="69">
        <f t="shared" si="96"/>
        <v>0</v>
      </c>
      <c r="CJ54" s="69">
        <f t="shared" si="97"/>
        <v>0</v>
      </c>
      <c r="CK54" s="69">
        <f t="shared" si="98"/>
        <v>0</v>
      </c>
      <c r="CL54" s="69">
        <f t="shared" si="99"/>
        <v>0</v>
      </c>
    </row>
    <row r="55" spans="1:90" ht="13.7" customHeight="1">
      <c r="A55" s="50" t="str">
        <f t="shared" si="20"/>
        <v>Sep</v>
      </c>
      <c r="B55" s="41">
        <f t="shared" si="21"/>
        <v>-281</v>
      </c>
      <c r="C55" s="41">
        <f t="shared" si="22"/>
        <v>-203</v>
      </c>
      <c r="D55" s="41">
        <f t="shared" si="100"/>
        <v>-92</v>
      </c>
      <c r="E55" s="41">
        <f t="shared" si="23"/>
        <v>0</v>
      </c>
      <c r="F55" s="41">
        <f t="shared" si="24"/>
        <v>0</v>
      </c>
      <c r="G55" s="41">
        <f t="shared" si="25"/>
        <v>0</v>
      </c>
      <c r="H55" s="41">
        <f t="shared" si="26"/>
        <v>0</v>
      </c>
      <c r="I55" s="41">
        <f t="shared" si="27"/>
        <v>0</v>
      </c>
      <c r="J55" s="68" t="str">
        <f t="shared" si="28"/>
        <v>Sep</v>
      </c>
      <c r="K55" s="41">
        <f t="shared" si="29"/>
        <v>-281</v>
      </c>
      <c r="L55" s="69">
        <f t="shared" si="30"/>
        <v>-203</v>
      </c>
      <c r="M55" s="69">
        <f t="shared" si="101"/>
        <v>-92</v>
      </c>
      <c r="N55" s="69">
        <f t="shared" si="31"/>
        <v>0</v>
      </c>
      <c r="O55" s="69">
        <f t="shared" si="32"/>
        <v>0</v>
      </c>
      <c r="P55" s="69">
        <f t="shared" si="33"/>
        <v>0</v>
      </c>
      <c r="Q55" s="69">
        <f t="shared" si="34"/>
        <v>0</v>
      </c>
      <c r="R55" s="69">
        <f t="shared" si="35"/>
        <v>0</v>
      </c>
      <c r="S55" s="50" t="str">
        <f t="shared" si="36"/>
        <v>Sep</v>
      </c>
      <c r="T55" s="69">
        <f t="shared" si="37"/>
        <v>-281</v>
      </c>
      <c r="U55" s="69">
        <f t="shared" si="38"/>
        <v>-203</v>
      </c>
      <c r="V55" s="69">
        <f t="shared" si="102"/>
        <v>-92</v>
      </c>
      <c r="W55" s="69">
        <f t="shared" si="39"/>
        <v>0</v>
      </c>
      <c r="X55" s="69">
        <f t="shared" si="40"/>
        <v>0</v>
      </c>
      <c r="Y55" s="69">
        <f t="shared" si="41"/>
        <v>0</v>
      </c>
      <c r="Z55" s="69">
        <f t="shared" si="42"/>
        <v>0</v>
      </c>
      <c r="AA55" s="69">
        <f t="shared" si="43"/>
        <v>0</v>
      </c>
      <c r="AB55" s="50" t="str">
        <f t="shared" si="44"/>
        <v>Sep</v>
      </c>
      <c r="AC55" s="69">
        <f t="shared" si="45"/>
        <v>-281</v>
      </c>
      <c r="AD55" s="69">
        <f t="shared" si="46"/>
        <v>-203</v>
      </c>
      <c r="AE55" s="69">
        <f t="shared" si="103"/>
        <v>-92</v>
      </c>
      <c r="AF55" s="69">
        <f t="shared" si="47"/>
        <v>0</v>
      </c>
      <c r="AG55" s="69">
        <f t="shared" si="48"/>
        <v>0</v>
      </c>
      <c r="AH55" s="69">
        <f t="shared" si="49"/>
        <v>0</v>
      </c>
      <c r="AI55" s="69">
        <f t="shared" si="50"/>
        <v>0</v>
      </c>
      <c r="AJ55" s="69">
        <f t="shared" si="51"/>
        <v>0</v>
      </c>
      <c r="AK55" s="50" t="str">
        <f t="shared" si="52"/>
        <v>Sep</v>
      </c>
      <c r="AL55" s="69">
        <f t="shared" si="53"/>
        <v>-281</v>
      </c>
      <c r="AM55" s="69">
        <f t="shared" si="54"/>
        <v>-203</v>
      </c>
      <c r="AN55" s="69">
        <f t="shared" si="104"/>
        <v>-92</v>
      </c>
      <c r="AO55" s="69">
        <f t="shared" si="55"/>
        <v>0</v>
      </c>
      <c r="AP55" s="69">
        <f t="shared" si="56"/>
        <v>0</v>
      </c>
      <c r="AQ55" s="69">
        <f t="shared" si="57"/>
        <v>0</v>
      </c>
      <c r="AR55" s="69">
        <f t="shared" si="58"/>
        <v>0</v>
      </c>
      <c r="AS55" s="69">
        <f t="shared" si="59"/>
        <v>0</v>
      </c>
      <c r="AT55" s="50" t="str">
        <f t="shared" si="60"/>
        <v>Sep</v>
      </c>
      <c r="AU55" s="69">
        <f t="shared" si="61"/>
        <v>-281</v>
      </c>
      <c r="AV55" s="69">
        <f t="shared" si="62"/>
        <v>-203</v>
      </c>
      <c r="AW55" s="69">
        <f t="shared" si="105"/>
        <v>-92</v>
      </c>
      <c r="AX55" s="69">
        <f t="shared" si="63"/>
        <v>0</v>
      </c>
      <c r="AY55" s="69">
        <f t="shared" si="64"/>
        <v>0</v>
      </c>
      <c r="AZ55" s="69">
        <f t="shared" si="65"/>
        <v>0</v>
      </c>
      <c r="BA55" s="69">
        <f t="shared" si="66"/>
        <v>0</v>
      </c>
      <c r="BB55" s="69">
        <f t="shared" si="67"/>
        <v>0</v>
      </c>
      <c r="BC55" s="50" t="str">
        <f t="shared" si="68"/>
        <v>Sep</v>
      </c>
      <c r="BD55" s="69">
        <f t="shared" si="69"/>
        <v>-281</v>
      </c>
      <c r="BE55" s="69">
        <f t="shared" si="70"/>
        <v>-203</v>
      </c>
      <c r="BF55" s="69">
        <f t="shared" si="106"/>
        <v>-92</v>
      </c>
      <c r="BG55" s="69">
        <f t="shared" si="71"/>
        <v>0</v>
      </c>
      <c r="BH55" s="69">
        <f t="shared" si="72"/>
        <v>0</v>
      </c>
      <c r="BI55" s="69">
        <f t="shared" si="73"/>
        <v>0</v>
      </c>
      <c r="BJ55" s="69">
        <f t="shared" si="74"/>
        <v>0</v>
      </c>
      <c r="BK55" s="69">
        <f t="shared" si="75"/>
        <v>0</v>
      </c>
      <c r="BL55" s="50" t="str">
        <f t="shared" si="76"/>
        <v>Sep</v>
      </c>
      <c r="BM55" s="69">
        <f t="shared" si="77"/>
        <v>-281</v>
      </c>
      <c r="BN55" s="69">
        <f t="shared" si="78"/>
        <v>-203</v>
      </c>
      <c r="BO55" s="69">
        <f t="shared" si="107"/>
        <v>-92</v>
      </c>
      <c r="BP55" s="69">
        <f t="shared" si="79"/>
        <v>0</v>
      </c>
      <c r="BQ55" s="69">
        <f t="shared" si="80"/>
        <v>0</v>
      </c>
      <c r="BR55" s="69">
        <f t="shared" si="81"/>
        <v>0</v>
      </c>
      <c r="BS55" s="69">
        <f t="shared" si="82"/>
        <v>0</v>
      </c>
      <c r="BT55" s="69">
        <f t="shared" si="83"/>
        <v>0</v>
      </c>
      <c r="BU55" s="50" t="str">
        <f t="shared" si="84"/>
        <v>Sep</v>
      </c>
      <c r="BV55" s="69">
        <f t="shared" si="85"/>
        <v>-281</v>
      </c>
      <c r="BW55" s="69">
        <f t="shared" si="86"/>
        <v>-203</v>
      </c>
      <c r="BX55" s="69">
        <f t="shared" si="108"/>
        <v>-92</v>
      </c>
      <c r="BY55" s="69">
        <f t="shared" si="87"/>
        <v>0</v>
      </c>
      <c r="BZ55" s="69">
        <f t="shared" si="88"/>
        <v>0</v>
      </c>
      <c r="CA55" s="69">
        <f t="shared" si="89"/>
        <v>0</v>
      </c>
      <c r="CB55" s="69">
        <f t="shared" si="90"/>
        <v>0</v>
      </c>
      <c r="CC55" s="69">
        <f t="shared" si="91"/>
        <v>0</v>
      </c>
      <c r="CD55" s="50" t="str">
        <f t="shared" si="92"/>
        <v>Sep</v>
      </c>
      <c r="CE55" s="69">
        <f t="shared" si="93"/>
        <v>-281</v>
      </c>
      <c r="CF55" s="69">
        <f t="shared" si="94"/>
        <v>-203</v>
      </c>
      <c r="CG55" s="69">
        <f t="shared" si="109"/>
        <v>-92</v>
      </c>
      <c r="CH55" s="69">
        <f t="shared" si="95"/>
        <v>0</v>
      </c>
      <c r="CI55" s="69">
        <f t="shared" si="96"/>
        <v>0</v>
      </c>
      <c r="CJ55" s="69">
        <f t="shared" si="97"/>
        <v>0</v>
      </c>
      <c r="CK55" s="69">
        <f t="shared" si="98"/>
        <v>0</v>
      </c>
      <c r="CL55" s="69">
        <f t="shared" si="99"/>
        <v>0</v>
      </c>
    </row>
    <row r="56" spans="1:90" ht="13.7" customHeight="1">
      <c r="A56" s="50" t="str">
        <f t="shared" si="20"/>
        <v>Oct</v>
      </c>
      <c r="B56" s="41">
        <f t="shared" si="21"/>
        <v>-286</v>
      </c>
      <c r="C56" s="41">
        <f t="shared" si="22"/>
        <v>-210</v>
      </c>
      <c r="D56" s="41">
        <f t="shared" si="100"/>
        <v>-102</v>
      </c>
      <c r="E56" s="41">
        <f t="shared" si="23"/>
        <v>0</v>
      </c>
      <c r="F56" s="41">
        <f t="shared" si="24"/>
        <v>0</v>
      </c>
      <c r="G56" s="41">
        <f t="shared" si="25"/>
        <v>0</v>
      </c>
      <c r="H56" s="41">
        <f t="shared" si="26"/>
        <v>0</v>
      </c>
      <c r="I56" s="41">
        <f t="shared" si="27"/>
        <v>0</v>
      </c>
      <c r="J56" s="68" t="str">
        <f t="shared" si="28"/>
        <v>Oct</v>
      </c>
      <c r="K56" s="41">
        <f t="shared" si="29"/>
        <v>-286</v>
      </c>
      <c r="L56" s="69">
        <f t="shared" si="30"/>
        <v>-210</v>
      </c>
      <c r="M56" s="69">
        <f t="shared" si="101"/>
        <v>-102</v>
      </c>
      <c r="N56" s="69">
        <f t="shared" si="31"/>
        <v>0</v>
      </c>
      <c r="O56" s="69">
        <f t="shared" si="32"/>
        <v>0</v>
      </c>
      <c r="P56" s="69">
        <f t="shared" si="33"/>
        <v>0</v>
      </c>
      <c r="Q56" s="69">
        <f t="shared" si="34"/>
        <v>0</v>
      </c>
      <c r="R56" s="69">
        <f t="shared" si="35"/>
        <v>0</v>
      </c>
      <c r="S56" s="50" t="str">
        <f t="shared" si="36"/>
        <v>Oct</v>
      </c>
      <c r="T56" s="69">
        <f t="shared" si="37"/>
        <v>-286</v>
      </c>
      <c r="U56" s="69">
        <f t="shared" si="38"/>
        <v>-210</v>
      </c>
      <c r="V56" s="69">
        <f t="shared" si="102"/>
        <v>-102</v>
      </c>
      <c r="W56" s="69">
        <f t="shared" si="39"/>
        <v>0</v>
      </c>
      <c r="X56" s="69">
        <f t="shared" si="40"/>
        <v>0</v>
      </c>
      <c r="Y56" s="69">
        <f t="shared" si="41"/>
        <v>0</v>
      </c>
      <c r="Z56" s="69">
        <f t="shared" si="42"/>
        <v>0</v>
      </c>
      <c r="AA56" s="69">
        <f t="shared" si="43"/>
        <v>0</v>
      </c>
      <c r="AB56" s="50" t="str">
        <f t="shared" si="44"/>
        <v>Oct</v>
      </c>
      <c r="AC56" s="69">
        <f t="shared" si="45"/>
        <v>-286</v>
      </c>
      <c r="AD56" s="69">
        <f t="shared" si="46"/>
        <v>-210</v>
      </c>
      <c r="AE56" s="69">
        <f t="shared" si="103"/>
        <v>-102</v>
      </c>
      <c r="AF56" s="69">
        <f t="shared" si="47"/>
        <v>0</v>
      </c>
      <c r="AG56" s="69">
        <f t="shared" si="48"/>
        <v>0</v>
      </c>
      <c r="AH56" s="69">
        <f t="shared" si="49"/>
        <v>0</v>
      </c>
      <c r="AI56" s="69">
        <f t="shared" si="50"/>
        <v>0</v>
      </c>
      <c r="AJ56" s="69">
        <f t="shared" si="51"/>
        <v>0</v>
      </c>
      <c r="AK56" s="50" t="str">
        <f t="shared" si="52"/>
        <v>Oct</v>
      </c>
      <c r="AL56" s="69">
        <f t="shared" si="53"/>
        <v>-286</v>
      </c>
      <c r="AM56" s="69">
        <f t="shared" si="54"/>
        <v>-210</v>
      </c>
      <c r="AN56" s="69">
        <f t="shared" si="104"/>
        <v>-102</v>
      </c>
      <c r="AO56" s="69">
        <f t="shared" si="55"/>
        <v>0</v>
      </c>
      <c r="AP56" s="69">
        <f t="shared" si="56"/>
        <v>0</v>
      </c>
      <c r="AQ56" s="69">
        <f t="shared" si="57"/>
        <v>0</v>
      </c>
      <c r="AR56" s="69">
        <f t="shared" si="58"/>
        <v>0</v>
      </c>
      <c r="AS56" s="69">
        <f t="shared" si="59"/>
        <v>0</v>
      </c>
      <c r="AT56" s="50" t="str">
        <f t="shared" si="60"/>
        <v>Oct</v>
      </c>
      <c r="AU56" s="69">
        <f t="shared" si="61"/>
        <v>-286</v>
      </c>
      <c r="AV56" s="69">
        <f t="shared" si="62"/>
        <v>-210</v>
      </c>
      <c r="AW56" s="69">
        <f t="shared" si="105"/>
        <v>-102</v>
      </c>
      <c r="AX56" s="69">
        <f t="shared" si="63"/>
        <v>0</v>
      </c>
      <c r="AY56" s="69">
        <f t="shared" si="64"/>
        <v>0</v>
      </c>
      <c r="AZ56" s="69">
        <f t="shared" si="65"/>
        <v>0</v>
      </c>
      <c r="BA56" s="69">
        <f t="shared" si="66"/>
        <v>0</v>
      </c>
      <c r="BB56" s="69">
        <f t="shared" si="67"/>
        <v>0</v>
      </c>
      <c r="BC56" s="50" t="str">
        <f t="shared" si="68"/>
        <v>Oct</v>
      </c>
      <c r="BD56" s="69">
        <f t="shared" si="69"/>
        <v>-286</v>
      </c>
      <c r="BE56" s="69">
        <f t="shared" si="70"/>
        <v>-210</v>
      </c>
      <c r="BF56" s="69">
        <f t="shared" si="106"/>
        <v>-102</v>
      </c>
      <c r="BG56" s="69">
        <f t="shared" si="71"/>
        <v>0</v>
      </c>
      <c r="BH56" s="69">
        <f t="shared" si="72"/>
        <v>0</v>
      </c>
      <c r="BI56" s="69">
        <f t="shared" si="73"/>
        <v>0</v>
      </c>
      <c r="BJ56" s="69">
        <f t="shared" si="74"/>
        <v>0</v>
      </c>
      <c r="BK56" s="69">
        <f t="shared" si="75"/>
        <v>0</v>
      </c>
      <c r="BL56" s="50" t="str">
        <f t="shared" si="76"/>
        <v>Oct</v>
      </c>
      <c r="BM56" s="69">
        <f t="shared" si="77"/>
        <v>-286</v>
      </c>
      <c r="BN56" s="69">
        <f t="shared" si="78"/>
        <v>-210</v>
      </c>
      <c r="BO56" s="69">
        <f t="shared" si="107"/>
        <v>-102</v>
      </c>
      <c r="BP56" s="69">
        <f t="shared" si="79"/>
        <v>0</v>
      </c>
      <c r="BQ56" s="69">
        <f t="shared" si="80"/>
        <v>0</v>
      </c>
      <c r="BR56" s="69">
        <f t="shared" si="81"/>
        <v>0</v>
      </c>
      <c r="BS56" s="69">
        <f t="shared" si="82"/>
        <v>0</v>
      </c>
      <c r="BT56" s="69">
        <f t="shared" si="83"/>
        <v>0</v>
      </c>
      <c r="BU56" s="50" t="str">
        <f t="shared" si="84"/>
        <v>Oct</v>
      </c>
      <c r="BV56" s="69">
        <f t="shared" si="85"/>
        <v>-286</v>
      </c>
      <c r="BW56" s="69">
        <f t="shared" si="86"/>
        <v>-210</v>
      </c>
      <c r="BX56" s="69">
        <f t="shared" si="108"/>
        <v>-102</v>
      </c>
      <c r="BY56" s="69">
        <f t="shared" si="87"/>
        <v>0</v>
      </c>
      <c r="BZ56" s="69">
        <f t="shared" si="88"/>
        <v>0</v>
      </c>
      <c r="CA56" s="69">
        <f t="shared" si="89"/>
        <v>0</v>
      </c>
      <c r="CB56" s="69">
        <f t="shared" si="90"/>
        <v>0</v>
      </c>
      <c r="CC56" s="69">
        <f t="shared" si="91"/>
        <v>0</v>
      </c>
      <c r="CD56" s="50" t="str">
        <f t="shared" si="92"/>
        <v>Oct</v>
      </c>
      <c r="CE56" s="69">
        <f t="shared" si="93"/>
        <v>-286</v>
      </c>
      <c r="CF56" s="69">
        <f t="shared" si="94"/>
        <v>-210</v>
      </c>
      <c r="CG56" s="69">
        <f t="shared" si="109"/>
        <v>-102</v>
      </c>
      <c r="CH56" s="69">
        <f t="shared" si="95"/>
        <v>0</v>
      </c>
      <c r="CI56" s="69">
        <f t="shared" si="96"/>
        <v>0</v>
      </c>
      <c r="CJ56" s="69">
        <f t="shared" si="97"/>
        <v>0</v>
      </c>
      <c r="CK56" s="69">
        <f t="shared" si="98"/>
        <v>0</v>
      </c>
      <c r="CL56" s="69">
        <f t="shared" si="99"/>
        <v>0</v>
      </c>
    </row>
    <row r="57" spans="1:90" ht="13.7" customHeight="1">
      <c r="A57" s="50" t="str">
        <f t="shared" si="20"/>
        <v>Nov</v>
      </c>
      <c r="B57" s="41">
        <f t="shared" si="21"/>
        <v>-291</v>
      </c>
      <c r="C57" s="41">
        <f t="shared" si="22"/>
        <v>-218</v>
      </c>
      <c r="D57" s="41">
        <f t="shared" si="100"/>
        <v>-113</v>
      </c>
      <c r="E57" s="41">
        <f t="shared" si="23"/>
        <v>0</v>
      </c>
      <c r="F57" s="41">
        <f t="shared" si="24"/>
        <v>0</v>
      </c>
      <c r="G57" s="41">
        <f t="shared" si="25"/>
        <v>0</v>
      </c>
      <c r="H57" s="41">
        <f t="shared" si="26"/>
        <v>0</v>
      </c>
      <c r="I57" s="41">
        <f t="shared" si="27"/>
        <v>0</v>
      </c>
      <c r="J57" s="68" t="str">
        <f t="shared" si="28"/>
        <v>Nov</v>
      </c>
      <c r="K57" s="41">
        <f t="shared" si="29"/>
        <v>-291</v>
      </c>
      <c r="L57" s="69">
        <f t="shared" si="30"/>
        <v>-218</v>
      </c>
      <c r="M57" s="69">
        <f t="shared" si="101"/>
        <v>-113</v>
      </c>
      <c r="N57" s="69">
        <f t="shared" si="31"/>
        <v>0</v>
      </c>
      <c r="O57" s="69">
        <f t="shared" si="32"/>
        <v>0</v>
      </c>
      <c r="P57" s="69">
        <f t="shared" si="33"/>
        <v>0</v>
      </c>
      <c r="Q57" s="69">
        <f t="shared" si="34"/>
        <v>0</v>
      </c>
      <c r="R57" s="69">
        <f t="shared" si="35"/>
        <v>0</v>
      </c>
      <c r="S57" s="50" t="str">
        <f t="shared" si="36"/>
        <v>Nov</v>
      </c>
      <c r="T57" s="69">
        <f t="shared" si="37"/>
        <v>-291</v>
      </c>
      <c r="U57" s="69">
        <f t="shared" si="38"/>
        <v>-218</v>
      </c>
      <c r="V57" s="69">
        <f t="shared" si="102"/>
        <v>-113</v>
      </c>
      <c r="W57" s="69">
        <f t="shared" si="39"/>
        <v>0</v>
      </c>
      <c r="X57" s="69">
        <f t="shared" si="40"/>
        <v>0</v>
      </c>
      <c r="Y57" s="69">
        <f t="shared" si="41"/>
        <v>0</v>
      </c>
      <c r="Z57" s="69">
        <f t="shared" si="42"/>
        <v>0</v>
      </c>
      <c r="AA57" s="69">
        <f t="shared" si="43"/>
        <v>0</v>
      </c>
      <c r="AB57" s="50" t="str">
        <f t="shared" si="44"/>
        <v>Nov</v>
      </c>
      <c r="AC57" s="69">
        <f t="shared" si="45"/>
        <v>-291</v>
      </c>
      <c r="AD57" s="69">
        <f t="shared" si="46"/>
        <v>-218</v>
      </c>
      <c r="AE57" s="69">
        <f t="shared" si="103"/>
        <v>-113</v>
      </c>
      <c r="AF57" s="69">
        <f t="shared" si="47"/>
        <v>0</v>
      </c>
      <c r="AG57" s="69">
        <f t="shared" si="48"/>
        <v>0</v>
      </c>
      <c r="AH57" s="69">
        <f t="shared" si="49"/>
        <v>0</v>
      </c>
      <c r="AI57" s="69">
        <f t="shared" si="50"/>
        <v>0</v>
      </c>
      <c r="AJ57" s="69">
        <f t="shared" si="51"/>
        <v>0</v>
      </c>
      <c r="AK57" s="50" t="str">
        <f t="shared" si="52"/>
        <v>Nov</v>
      </c>
      <c r="AL57" s="69">
        <f t="shared" si="53"/>
        <v>-291</v>
      </c>
      <c r="AM57" s="69">
        <f t="shared" si="54"/>
        <v>-218</v>
      </c>
      <c r="AN57" s="69">
        <f t="shared" si="104"/>
        <v>-113</v>
      </c>
      <c r="AO57" s="69">
        <f t="shared" si="55"/>
        <v>0</v>
      </c>
      <c r="AP57" s="69">
        <f t="shared" si="56"/>
        <v>0</v>
      </c>
      <c r="AQ57" s="69">
        <f t="shared" si="57"/>
        <v>0</v>
      </c>
      <c r="AR57" s="69">
        <f t="shared" si="58"/>
        <v>0</v>
      </c>
      <c r="AS57" s="69">
        <f t="shared" si="59"/>
        <v>0</v>
      </c>
      <c r="AT57" s="50" t="str">
        <f t="shared" si="60"/>
        <v>Nov</v>
      </c>
      <c r="AU57" s="69">
        <f t="shared" si="61"/>
        <v>-291</v>
      </c>
      <c r="AV57" s="69">
        <f t="shared" si="62"/>
        <v>-218</v>
      </c>
      <c r="AW57" s="69">
        <f t="shared" si="105"/>
        <v>-113</v>
      </c>
      <c r="AX57" s="69">
        <f t="shared" si="63"/>
        <v>0</v>
      </c>
      <c r="AY57" s="69">
        <f t="shared" si="64"/>
        <v>0</v>
      </c>
      <c r="AZ57" s="69">
        <f t="shared" si="65"/>
        <v>0</v>
      </c>
      <c r="BA57" s="69">
        <f t="shared" si="66"/>
        <v>0</v>
      </c>
      <c r="BB57" s="69">
        <f t="shared" si="67"/>
        <v>0</v>
      </c>
      <c r="BC57" s="50" t="str">
        <f t="shared" si="68"/>
        <v>Nov</v>
      </c>
      <c r="BD57" s="69">
        <f t="shared" si="69"/>
        <v>-291</v>
      </c>
      <c r="BE57" s="69">
        <f t="shared" si="70"/>
        <v>-218</v>
      </c>
      <c r="BF57" s="69">
        <f t="shared" si="106"/>
        <v>-113</v>
      </c>
      <c r="BG57" s="69">
        <f t="shared" si="71"/>
        <v>0</v>
      </c>
      <c r="BH57" s="69">
        <f t="shared" si="72"/>
        <v>0</v>
      </c>
      <c r="BI57" s="69">
        <f t="shared" si="73"/>
        <v>0</v>
      </c>
      <c r="BJ57" s="69">
        <f t="shared" si="74"/>
        <v>0</v>
      </c>
      <c r="BK57" s="69">
        <f t="shared" si="75"/>
        <v>0</v>
      </c>
      <c r="BL57" s="50" t="str">
        <f t="shared" si="76"/>
        <v>Nov</v>
      </c>
      <c r="BM57" s="69">
        <f t="shared" si="77"/>
        <v>-291</v>
      </c>
      <c r="BN57" s="69">
        <f t="shared" si="78"/>
        <v>-218</v>
      </c>
      <c r="BO57" s="69">
        <f t="shared" si="107"/>
        <v>-113</v>
      </c>
      <c r="BP57" s="69">
        <f t="shared" si="79"/>
        <v>0</v>
      </c>
      <c r="BQ57" s="69">
        <f t="shared" si="80"/>
        <v>0</v>
      </c>
      <c r="BR57" s="69">
        <f t="shared" si="81"/>
        <v>0</v>
      </c>
      <c r="BS57" s="69">
        <f t="shared" si="82"/>
        <v>0</v>
      </c>
      <c r="BT57" s="69">
        <f t="shared" si="83"/>
        <v>0</v>
      </c>
      <c r="BU57" s="50" t="str">
        <f t="shared" si="84"/>
        <v>Nov</v>
      </c>
      <c r="BV57" s="69">
        <f t="shared" si="85"/>
        <v>-291</v>
      </c>
      <c r="BW57" s="69">
        <f t="shared" si="86"/>
        <v>-218</v>
      </c>
      <c r="BX57" s="69">
        <f t="shared" si="108"/>
        <v>-113</v>
      </c>
      <c r="BY57" s="69">
        <f t="shared" si="87"/>
        <v>0</v>
      </c>
      <c r="BZ57" s="69">
        <f t="shared" si="88"/>
        <v>0</v>
      </c>
      <c r="CA57" s="69">
        <f t="shared" si="89"/>
        <v>0</v>
      </c>
      <c r="CB57" s="69">
        <f t="shared" si="90"/>
        <v>0</v>
      </c>
      <c r="CC57" s="69">
        <f t="shared" si="91"/>
        <v>0</v>
      </c>
      <c r="CD57" s="50" t="str">
        <f t="shared" si="92"/>
        <v>Nov</v>
      </c>
      <c r="CE57" s="69">
        <f t="shared" si="93"/>
        <v>-291</v>
      </c>
      <c r="CF57" s="69">
        <f t="shared" si="94"/>
        <v>-218</v>
      </c>
      <c r="CG57" s="69">
        <f t="shared" si="109"/>
        <v>-113</v>
      </c>
      <c r="CH57" s="69">
        <f t="shared" si="95"/>
        <v>0</v>
      </c>
      <c r="CI57" s="69">
        <f t="shared" si="96"/>
        <v>0</v>
      </c>
      <c r="CJ57" s="69">
        <f t="shared" si="97"/>
        <v>0</v>
      </c>
      <c r="CK57" s="69">
        <f t="shared" si="98"/>
        <v>0</v>
      </c>
      <c r="CL57" s="69">
        <f t="shared" si="99"/>
        <v>0</v>
      </c>
    </row>
    <row r="58" spans="1:90" ht="13.7" customHeight="1">
      <c r="A58" s="50" t="str">
        <f t="shared" si="20"/>
        <v>Dec</v>
      </c>
      <c r="B58" s="41">
        <f t="shared" si="21"/>
        <v>-296</v>
      </c>
      <c r="C58" s="41">
        <f t="shared" si="22"/>
        <v>-225</v>
      </c>
      <c r="D58" s="41">
        <f t="shared" si="100"/>
        <v>-123</v>
      </c>
      <c r="E58" s="41">
        <f t="shared" si="23"/>
        <v>0</v>
      </c>
      <c r="F58" s="41">
        <f t="shared" si="24"/>
        <v>0</v>
      </c>
      <c r="G58" s="41">
        <f t="shared" si="25"/>
        <v>0</v>
      </c>
      <c r="H58" s="41">
        <f t="shared" si="26"/>
        <v>0</v>
      </c>
      <c r="I58" s="41">
        <f t="shared" si="27"/>
        <v>0</v>
      </c>
      <c r="J58" s="68" t="str">
        <f t="shared" si="28"/>
        <v>Dec</v>
      </c>
      <c r="K58" s="41">
        <f t="shared" si="29"/>
        <v>-296</v>
      </c>
      <c r="L58" s="69">
        <f t="shared" si="30"/>
        <v>-225</v>
      </c>
      <c r="M58" s="69">
        <f t="shared" si="101"/>
        <v>-123</v>
      </c>
      <c r="N58" s="69">
        <f t="shared" si="31"/>
        <v>0</v>
      </c>
      <c r="O58" s="69">
        <f t="shared" si="32"/>
        <v>0</v>
      </c>
      <c r="P58" s="69">
        <f t="shared" si="33"/>
        <v>0</v>
      </c>
      <c r="Q58" s="69">
        <f t="shared" si="34"/>
        <v>0</v>
      </c>
      <c r="R58" s="69">
        <f t="shared" si="35"/>
        <v>0</v>
      </c>
      <c r="S58" s="50" t="str">
        <f t="shared" si="36"/>
        <v>Dec</v>
      </c>
      <c r="T58" s="69">
        <f t="shared" si="37"/>
        <v>-296</v>
      </c>
      <c r="U58" s="69">
        <f t="shared" si="38"/>
        <v>-225</v>
      </c>
      <c r="V58" s="69">
        <f t="shared" si="102"/>
        <v>-123</v>
      </c>
      <c r="W58" s="69">
        <f t="shared" si="39"/>
        <v>0</v>
      </c>
      <c r="X58" s="69">
        <f t="shared" si="40"/>
        <v>0</v>
      </c>
      <c r="Y58" s="69">
        <f t="shared" si="41"/>
        <v>0</v>
      </c>
      <c r="Z58" s="69">
        <f t="shared" si="42"/>
        <v>0</v>
      </c>
      <c r="AA58" s="69">
        <f t="shared" si="43"/>
        <v>0</v>
      </c>
      <c r="AB58" s="50" t="str">
        <f t="shared" si="44"/>
        <v>Dec</v>
      </c>
      <c r="AC58" s="69">
        <f t="shared" si="45"/>
        <v>-296</v>
      </c>
      <c r="AD58" s="69">
        <f t="shared" si="46"/>
        <v>-225</v>
      </c>
      <c r="AE58" s="69">
        <f t="shared" si="103"/>
        <v>-123</v>
      </c>
      <c r="AF58" s="69">
        <f t="shared" si="47"/>
        <v>0</v>
      </c>
      <c r="AG58" s="69">
        <f t="shared" si="48"/>
        <v>0</v>
      </c>
      <c r="AH58" s="69">
        <f t="shared" si="49"/>
        <v>0</v>
      </c>
      <c r="AI58" s="69">
        <f t="shared" si="50"/>
        <v>0</v>
      </c>
      <c r="AJ58" s="69">
        <f t="shared" si="51"/>
        <v>0</v>
      </c>
      <c r="AK58" s="50" t="str">
        <f t="shared" si="52"/>
        <v>Dec</v>
      </c>
      <c r="AL58" s="69">
        <f t="shared" si="53"/>
        <v>-296</v>
      </c>
      <c r="AM58" s="69">
        <f t="shared" si="54"/>
        <v>-225</v>
      </c>
      <c r="AN58" s="69">
        <f t="shared" si="104"/>
        <v>-123</v>
      </c>
      <c r="AO58" s="69">
        <f t="shared" si="55"/>
        <v>0</v>
      </c>
      <c r="AP58" s="69">
        <f t="shared" si="56"/>
        <v>0</v>
      </c>
      <c r="AQ58" s="69">
        <f t="shared" si="57"/>
        <v>0</v>
      </c>
      <c r="AR58" s="69">
        <f t="shared" si="58"/>
        <v>0</v>
      </c>
      <c r="AS58" s="69">
        <f t="shared" si="59"/>
        <v>0</v>
      </c>
      <c r="AT58" s="50" t="str">
        <f t="shared" si="60"/>
        <v>Dec</v>
      </c>
      <c r="AU58" s="69">
        <f t="shared" si="61"/>
        <v>-296</v>
      </c>
      <c r="AV58" s="69">
        <f t="shared" si="62"/>
        <v>-225</v>
      </c>
      <c r="AW58" s="69">
        <f t="shared" si="105"/>
        <v>-123</v>
      </c>
      <c r="AX58" s="69">
        <f t="shared" si="63"/>
        <v>0</v>
      </c>
      <c r="AY58" s="69">
        <f t="shared" si="64"/>
        <v>0</v>
      </c>
      <c r="AZ58" s="69">
        <f t="shared" si="65"/>
        <v>0</v>
      </c>
      <c r="BA58" s="69">
        <f t="shared" si="66"/>
        <v>0</v>
      </c>
      <c r="BB58" s="69">
        <f t="shared" si="67"/>
        <v>0</v>
      </c>
      <c r="BC58" s="50" t="str">
        <f t="shared" si="68"/>
        <v>Dec</v>
      </c>
      <c r="BD58" s="69">
        <f t="shared" si="69"/>
        <v>-296</v>
      </c>
      <c r="BE58" s="69">
        <f t="shared" si="70"/>
        <v>-225</v>
      </c>
      <c r="BF58" s="69">
        <f t="shared" si="106"/>
        <v>-123</v>
      </c>
      <c r="BG58" s="69">
        <f t="shared" si="71"/>
        <v>0</v>
      </c>
      <c r="BH58" s="69">
        <f t="shared" si="72"/>
        <v>0</v>
      </c>
      <c r="BI58" s="69">
        <f t="shared" si="73"/>
        <v>0</v>
      </c>
      <c r="BJ58" s="69">
        <f t="shared" si="74"/>
        <v>0</v>
      </c>
      <c r="BK58" s="69">
        <f t="shared" si="75"/>
        <v>0</v>
      </c>
      <c r="BL58" s="50" t="str">
        <f t="shared" si="76"/>
        <v>Dec</v>
      </c>
      <c r="BM58" s="69">
        <f t="shared" si="77"/>
        <v>-296</v>
      </c>
      <c r="BN58" s="69">
        <f t="shared" si="78"/>
        <v>-225</v>
      </c>
      <c r="BO58" s="69">
        <f t="shared" si="107"/>
        <v>-123</v>
      </c>
      <c r="BP58" s="69">
        <f t="shared" si="79"/>
        <v>0</v>
      </c>
      <c r="BQ58" s="69">
        <f t="shared" si="80"/>
        <v>0</v>
      </c>
      <c r="BR58" s="69">
        <f t="shared" si="81"/>
        <v>0</v>
      </c>
      <c r="BS58" s="69">
        <f t="shared" si="82"/>
        <v>0</v>
      </c>
      <c r="BT58" s="69">
        <f t="shared" si="83"/>
        <v>0</v>
      </c>
      <c r="BU58" s="50" t="str">
        <f t="shared" si="84"/>
        <v>Dec</v>
      </c>
      <c r="BV58" s="69">
        <f t="shared" si="85"/>
        <v>-296</v>
      </c>
      <c r="BW58" s="69">
        <f t="shared" si="86"/>
        <v>-225</v>
      </c>
      <c r="BX58" s="69">
        <f t="shared" si="108"/>
        <v>-123</v>
      </c>
      <c r="BY58" s="69">
        <f t="shared" si="87"/>
        <v>0</v>
      </c>
      <c r="BZ58" s="69">
        <f t="shared" si="88"/>
        <v>0</v>
      </c>
      <c r="CA58" s="69">
        <f t="shared" si="89"/>
        <v>0</v>
      </c>
      <c r="CB58" s="69">
        <f t="shared" si="90"/>
        <v>0</v>
      </c>
      <c r="CC58" s="69">
        <f t="shared" si="91"/>
        <v>0</v>
      </c>
      <c r="CD58" s="50" t="str">
        <f t="shared" si="92"/>
        <v>Dec</v>
      </c>
      <c r="CE58" s="69">
        <f t="shared" si="93"/>
        <v>-296</v>
      </c>
      <c r="CF58" s="69">
        <f t="shared" si="94"/>
        <v>-225</v>
      </c>
      <c r="CG58" s="69">
        <f t="shared" si="109"/>
        <v>-123</v>
      </c>
      <c r="CH58" s="69">
        <f t="shared" si="95"/>
        <v>0</v>
      </c>
      <c r="CI58" s="69">
        <f t="shared" si="96"/>
        <v>0</v>
      </c>
      <c r="CJ58" s="69">
        <f t="shared" si="97"/>
        <v>0</v>
      </c>
      <c r="CK58" s="69">
        <f t="shared" si="98"/>
        <v>0</v>
      </c>
      <c r="CL58" s="69">
        <f t="shared" si="99"/>
        <v>0</v>
      </c>
    </row>
    <row r="59" spans="1:90" ht="13.7" customHeight="1">
      <c r="A59" s="38"/>
      <c r="B59" s="41">
        <f t="shared" ref="B59:I59" si="110">SUM(B47:B58)</f>
        <v>-3193</v>
      </c>
      <c r="C59" s="41">
        <f t="shared" si="110"/>
        <v>-2169</v>
      </c>
      <c r="D59" s="41">
        <f t="shared" si="110"/>
        <v>-760</v>
      </c>
      <c r="E59" s="41">
        <f t="shared" si="110"/>
        <v>0</v>
      </c>
      <c r="F59" s="41">
        <f t="shared" si="110"/>
        <v>0</v>
      </c>
      <c r="G59" s="41">
        <f t="shared" si="110"/>
        <v>0</v>
      </c>
      <c r="H59" s="41">
        <f t="shared" si="110"/>
        <v>0</v>
      </c>
      <c r="I59" s="41">
        <f t="shared" si="110"/>
        <v>0</v>
      </c>
      <c r="J59" s="17"/>
      <c r="K59" s="41">
        <f t="shared" ref="K59:R59" si="111">SUM(K47:K58)</f>
        <v>-3193</v>
      </c>
      <c r="L59" s="69">
        <f t="shared" si="111"/>
        <v>-2169</v>
      </c>
      <c r="M59" s="69">
        <f t="shared" si="111"/>
        <v>-760</v>
      </c>
      <c r="N59" s="69">
        <f t="shared" si="111"/>
        <v>0</v>
      </c>
      <c r="O59" s="69">
        <f t="shared" si="111"/>
        <v>0</v>
      </c>
      <c r="P59" s="69">
        <f t="shared" si="111"/>
        <v>0</v>
      </c>
      <c r="Q59" s="69">
        <f t="shared" si="111"/>
        <v>0</v>
      </c>
      <c r="R59" s="69">
        <f t="shared" si="111"/>
        <v>0</v>
      </c>
      <c r="S59" s="38"/>
      <c r="T59" s="69">
        <f t="shared" ref="T59:AA59" si="112">SUM(T47:T58)</f>
        <v>-3193</v>
      </c>
      <c r="U59" s="69">
        <f t="shared" si="112"/>
        <v>-2169</v>
      </c>
      <c r="V59" s="69">
        <f t="shared" si="112"/>
        <v>-760</v>
      </c>
      <c r="W59" s="69">
        <f t="shared" si="112"/>
        <v>0</v>
      </c>
      <c r="X59" s="69">
        <f t="shared" si="112"/>
        <v>0</v>
      </c>
      <c r="Y59" s="69">
        <f t="shared" si="112"/>
        <v>0</v>
      </c>
      <c r="Z59" s="69">
        <f t="shared" si="112"/>
        <v>0</v>
      </c>
      <c r="AA59" s="69">
        <f t="shared" si="112"/>
        <v>0</v>
      </c>
      <c r="AB59" s="38"/>
      <c r="AC59" s="69">
        <f t="shared" ref="AC59:AJ59" si="113">SUM(AC47:AC58)</f>
        <v>-3193</v>
      </c>
      <c r="AD59" s="69">
        <f t="shared" si="113"/>
        <v>-2169</v>
      </c>
      <c r="AE59" s="69">
        <f t="shared" si="113"/>
        <v>-760</v>
      </c>
      <c r="AF59" s="69">
        <f t="shared" si="113"/>
        <v>0</v>
      </c>
      <c r="AG59" s="69">
        <f t="shared" si="113"/>
        <v>0</v>
      </c>
      <c r="AH59" s="69">
        <f t="shared" si="113"/>
        <v>0</v>
      </c>
      <c r="AI59" s="69">
        <f t="shared" si="113"/>
        <v>0</v>
      </c>
      <c r="AJ59" s="69">
        <f t="shared" si="113"/>
        <v>0</v>
      </c>
      <c r="AK59" s="38"/>
      <c r="AL59" s="69">
        <f t="shared" ref="AL59:AS59" si="114">SUM(AL47:AL58)</f>
        <v>-3193</v>
      </c>
      <c r="AM59" s="69">
        <f t="shared" si="114"/>
        <v>-2169</v>
      </c>
      <c r="AN59" s="69">
        <f t="shared" si="114"/>
        <v>-760</v>
      </c>
      <c r="AO59" s="69">
        <f t="shared" si="114"/>
        <v>0</v>
      </c>
      <c r="AP59" s="69">
        <f t="shared" si="114"/>
        <v>0</v>
      </c>
      <c r="AQ59" s="69">
        <f t="shared" si="114"/>
        <v>0</v>
      </c>
      <c r="AR59" s="69">
        <f t="shared" si="114"/>
        <v>0</v>
      </c>
      <c r="AS59" s="69">
        <f t="shared" si="114"/>
        <v>0</v>
      </c>
      <c r="AT59" s="38"/>
      <c r="AU59" s="69">
        <f t="shared" ref="AU59:BB59" si="115">SUM(AU47:AU58)</f>
        <v>-3193</v>
      </c>
      <c r="AV59" s="69">
        <f t="shared" si="115"/>
        <v>-2169</v>
      </c>
      <c r="AW59" s="69">
        <f t="shared" si="115"/>
        <v>-760</v>
      </c>
      <c r="AX59" s="69">
        <f t="shared" si="115"/>
        <v>0</v>
      </c>
      <c r="AY59" s="69">
        <f t="shared" si="115"/>
        <v>0</v>
      </c>
      <c r="AZ59" s="69">
        <f t="shared" si="115"/>
        <v>0</v>
      </c>
      <c r="BA59" s="69">
        <f t="shared" si="115"/>
        <v>0</v>
      </c>
      <c r="BB59" s="69">
        <f t="shared" si="115"/>
        <v>0</v>
      </c>
      <c r="BC59" s="38"/>
      <c r="BD59" s="69">
        <f t="shared" ref="BD59:BK59" si="116">SUM(BD47:BD58)</f>
        <v>-3193</v>
      </c>
      <c r="BE59" s="69">
        <f t="shared" si="116"/>
        <v>-2169</v>
      </c>
      <c r="BF59" s="69">
        <f t="shared" si="116"/>
        <v>-760</v>
      </c>
      <c r="BG59" s="69">
        <f t="shared" si="116"/>
        <v>0</v>
      </c>
      <c r="BH59" s="69">
        <f t="shared" si="116"/>
        <v>0</v>
      </c>
      <c r="BI59" s="69">
        <f t="shared" si="116"/>
        <v>0</v>
      </c>
      <c r="BJ59" s="69">
        <f t="shared" si="116"/>
        <v>0</v>
      </c>
      <c r="BK59" s="69">
        <f t="shared" si="116"/>
        <v>0</v>
      </c>
      <c r="BL59" s="38"/>
      <c r="BM59" s="69">
        <f t="shared" ref="BM59:BT59" si="117">SUM(BM47:BM58)</f>
        <v>-3193</v>
      </c>
      <c r="BN59" s="69">
        <f t="shared" si="117"/>
        <v>-2169</v>
      </c>
      <c r="BO59" s="69">
        <f t="shared" si="117"/>
        <v>-760</v>
      </c>
      <c r="BP59" s="69">
        <f t="shared" si="117"/>
        <v>0</v>
      </c>
      <c r="BQ59" s="69">
        <f t="shared" si="117"/>
        <v>0</v>
      </c>
      <c r="BR59" s="69">
        <f t="shared" si="117"/>
        <v>0</v>
      </c>
      <c r="BS59" s="69">
        <f t="shared" si="117"/>
        <v>0</v>
      </c>
      <c r="BT59" s="69">
        <f t="shared" si="117"/>
        <v>0</v>
      </c>
      <c r="BU59" s="38"/>
      <c r="BV59" s="69">
        <f t="shared" ref="BV59:CC59" si="118">SUM(BV47:BV58)</f>
        <v>-3193</v>
      </c>
      <c r="BW59" s="69">
        <f t="shared" si="118"/>
        <v>-2169</v>
      </c>
      <c r="BX59" s="69">
        <f t="shared" si="118"/>
        <v>-760</v>
      </c>
      <c r="BY59" s="69">
        <f t="shared" si="118"/>
        <v>0</v>
      </c>
      <c r="BZ59" s="69">
        <f t="shared" si="118"/>
        <v>0</v>
      </c>
      <c r="CA59" s="69">
        <f t="shared" si="118"/>
        <v>0</v>
      </c>
      <c r="CB59" s="69">
        <f t="shared" si="118"/>
        <v>0</v>
      </c>
      <c r="CC59" s="69">
        <f t="shared" si="118"/>
        <v>0</v>
      </c>
      <c r="CD59" s="38"/>
      <c r="CE59" s="69">
        <f t="shared" ref="CE59:CL59" si="119">SUM(CE47:CE58)</f>
        <v>-3193</v>
      </c>
      <c r="CF59" s="69">
        <f t="shared" si="119"/>
        <v>-2169</v>
      </c>
      <c r="CG59" s="69">
        <f t="shared" si="119"/>
        <v>-760</v>
      </c>
      <c r="CH59" s="69">
        <f t="shared" si="119"/>
        <v>0</v>
      </c>
      <c r="CI59" s="69">
        <f t="shared" si="119"/>
        <v>0</v>
      </c>
      <c r="CJ59" s="69">
        <f t="shared" si="119"/>
        <v>0</v>
      </c>
      <c r="CK59" s="69">
        <f t="shared" si="119"/>
        <v>0</v>
      </c>
      <c r="CL59" s="69">
        <f t="shared" si="119"/>
        <v>0</v>
      </c>
    </row>
    <row r="60" spans="1:90" ht="15.95" customHeight="1">
      <c r="A60" s="38"/>
      <c r="B60" s="44" t="s">
        <v>37</v>
      </c>
      <c r="C60" s="44" t="s">
        <v>38</v>
      </c>
      <c r="D60" s="44" t="s">
        <v>39</v>
      </c>
      <c r="E60" s="44" t="s">
        <v>40</v>
      </c>
      <c r="F60" s="44" t="s">
        <v>41</v>
      </c>
      <c r="G60" s="44" t="s">
        <v>42</v>
      </c>
      <c r="H60" s="44" t="s">
        <v>43</v>
      </c>
      <c r="I60" s="44" t="s">
        <v>44</v>
      </c>
      <c r="J60" s="44" t="s">
        <v>45</v>
      </c>
      <c r="K60" s="44" t="s">
        <v>46</v>
      </c>
      <c r="L60" s="64" t="s">
        <v>81</v>
      </c>
      <c r="M60" s="64" t="s">
        <v>82</v>
      </c>
      <c r="N60" s="64" t="s">
        <v>83</v>
      </c>
      <c r="O60" s="64" t="s">
        <v>84</v>
      </c>
      <c r="P60" s="64" t="s">
        <v>85</v>
      </c>
      <c r="Q60" s="64" t="s">
        <v>86</v>
      </c>
      <c r="R60" s="64" t="s">
        <v>87</v>
      </c>
      <c r="S60" s="64" t="s">
        <v>88</v>
      </c>
      <c r="T60" s="69"/>
      <c r="U60" s="38"/>
      <c r="V60" s="38"/>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8"/>
      <c r="BI60" s="38"/>
      <c r="BJ60" s="38"/>
      <c r="BK60" s="38"/>
      <c r="BL60" s="38"/>
      <c r="BM60" s="38"/>
      <c r="BN60" s="38"/>
      <c r="BO60" s="38"/>
      <c r="BP60" s="38"/>
      <c r="BQ60" s="38"/>
      <c r="BR60" s="38"/>
      <c r="BS60" s="38"/>
      <c r="BT60" s="38"/>
      <c r="BU60" s="38"/>
      <c r="BV60" s="38"/>
      <c r="BW60" s="38"/>
      <c r="BX60" s="38"/>
      <c r="BY60" s="38"/>
      <c r="BZ60" s="38"/>
      <c r="CA60" s="38"/>
      <c r="CB60" s="38"/>
      <c r="CC60" s="38"/>
      <c r="CD60" s="38"/>
      <c r="CE60" s="38"/>
      <c r="CF60" s="38"/>
      <c r="CG60" s="38"/>
      <c r="CH60" s="38"/>
      <c r="CI60" s="38"/>
      <c r="CJ60" s="38"/>
      <c r="CK60" s="38"/>
      <c r="CL60" s="38"/>
    </row>
    <row r="61" spans="1:90" ht="13.7" customHeight="1">
      <c r="A61" s="38"/>
      <c r="B61" s="41">
        <f>B59</f>
        <v>-3193</v>
      </c>
      <c r="C61" s="41">
        <f>C59+K59</f>
        <v>-5362</v>
      </c>
      <c r="D61" s="41">
        <f>D59+L59+T59</f>
        <v>-6122</v>
      </c>
      <c r="E61" s="41">
        <f>E59+M59+U59+AC59</f>
        <v>-6122</v>
      </c>
      <c r="F61" s="41">
        <f>F59+N59+V59+AD59+AL59</f>
        <v>-6122</v>
      </c>
      <c r="G61" s="41">
        <f>G59+O59+W59+AE59+AM59+AU59</f>
        <v>-6122</v>
      </c>
      <c r="H61" s="41">
        <f>H59+P59+X59+AF59+AN59+AV59+BD59</f>
        <v>-6122</v>
      </c>
      <c r="I61" s="41">
        <f>I59+Q59+Y59+AG59+AO59+AW59+BE59+BM59</f>
        <v>-6122</v>
      </c>
      <c r="J61" s="41">
        <f>R59+Z59+AH59+AP59+AX59+BF59+BN59+BV59</f>
        <v>-6122</v>
      </c>
      <c r="K61" s="41">
        <f>AA59+AI59+AQ59+AY59+BG59+BO59+BW59+CE59</f>
        <v>-6122</v>
      </c>
      <c r="L61" s="69">
        <f>AJ59+AR59+AZ59+BH59+BP59+BX59+CF59</f>
        <v>-2929</v>
      </c>
      <c r="M61" s="69">
        <f>AS59+BA59+BI59+BQ59+BY59+CG59</f>
        <v>-760</v>
      </c>
      <c r="N61" s="69">
        <f>BB59+BJ59+BR59+BZ59+CH59</f>
        <v>0</v>
      </c>
      <c r="O61" s="69">
        <f>BK59+BS59+CA59+CI59</f>
        <v>0</v>
      </c>
      <c r="P61" s="69">
        <f>BT59+CB59+CJ59</f>
        <v>0</v>
      </c>
      <c r="Q61" s="69">
        <f>CC59+CK59</f>
        <v>0</v>
      </c>
      <c r="R61" s="69">
        <f>CL59</f>
        <v>0</v>
      </c>
      <c r="S61" s="73">
        <v>0</v>
      </c>
      <c r="T61" s="69"/>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c r="BR61" s="38"/>
      <c r="BS61" s="38"/>
      <c r="BT61" s="38"/>
      <c r="BU61" s="38"/>
      <c r="BV61" s="38"/>
      <c r="BW61" s="38"/>
      <c r="BX61" s="38"/>
      <c r="BY61" s="38"/>
      <c r="BZ61" s="38"/>
      <c r="CA61" s="38"/>
      <c r="CB61" s="38"/>
      <c r="CC61" s="38"/>
      <c r="CD61" s="38"/>
      <c r="CE61" s="38"/>
      <c r="CF61" s="38"/>
      <c r="CG61" s="38"/>
      <c r="CH61" s="38"/>
      <c r="CI61" s="38"/>
      <c r="CJ61" s="38"/>
      <c r="CK61" s="38"/>
      <c r="CL61" s="38"/>
    </row>
  </sheetData>
  <mergeCells count="13">
    <mergeCell ref="A1:CL1"/>
    <mergeCell ref="A2:CL2"/>
    <mergeCell ref="A3:R3"/>
    <mergeCell ref="AT7:BB7"/>
    <mergeCell ref="BC7:BK7"/>
    <mergeCell ref="BL7:BT7"/>
    <mergeCell ref="BU7:CC7"/>
    <mergeCell ref="CD7:CL7"/>
    <mergeCell ref="AK7:AS7"/>
    <mergeCell ref="A7:I7"/>
    <mergeCell ref="J7:R7"/>
    <mergeCell ref="S7:AA7"/>
    <mergeCell ref="AB7:AJ7"/>
  </mergeCells>
  <pageMargins left="0.7" right="0.7" top="0.75" bottom="0.75" header="0.3" footer="0.3"/>
  <pageSetup orientation="portrait" r:id="rId1"/>
  <headerFooter>
    <oddFooter>&amp;C&amp;"Helvetica Neue,Regular"&amp;12&amp;K000000&amp;P</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CL61"/>
  <sheetViews>
    <sheetView showGridLines="0" workbookViewId="0"/>
  </sheetViews>
  <sheetFormatPr defaultColWidth="9.5" defaultRowHeight="12.95" customHeight="1"/>
  <cols>
    <col min="1" max="1" width="5.5" style="5" customWidth="1"/>
    <col min="2" max="5" width="10.5" style="5" customWidth="1"/>
    <col min="6" max="12" width="11.5" style="5" customWidth="1"/>
    <col min="13" max="17" width="10.5" style="5" customWidth="1"/>
    <col min="18" max="19" width="9.5" style="5" customWidth="1"/>
    <col min="20" max="25" width="10.5" style="5" customWidth="1"/>
    <col min="26" max="26" width="9" style="5" customWidth="1"/>
    <col min="27" max="27" width="9.5" style="5" customWidth="1"/>
    <col min="28" max="28" width="5.5" style="5" customWidth="1"/>
    <col min="29" max="34" width="10.5" style="5" customWidth="1"/>
    <col min="35" max="36" width="9.5" style="5" customWidth="1"/>
    <col min="37" max="37" width="5.5" style="5" customWidth="1"/>
    <col min="38" max="43" width="10.5" style="5" customWidth="1"/>
    <col min="44" max="45" width="9.5" style="5" customWidth="1"/>
    <col min="46" max="46" width="5.5" style="5" customWidth="1"/>
    <col min="47" max="52" width="10.5" style="5" customWidth="1"/>
    <col min="53" max="54" width="9.5" style="5" customWidth="1"/>
    <col min="55" max="55" width="5.5" style="5" customWidth="1"/>
    <col min="56" max="61" width="10.5" style="5" customWidth="1"/>
    <col min="62" max="63" width="9.5" style="5" customWidth="1"/>
    <col min="64" max="64" width="5.5" style="5" customWidth="1"/>
    <col min="65" max="70" width="10.5" style="5" customWidth="1"/>
    <col min="71" max="72" width="9.5" style="5" customWidth="1"/>
    <col min="73" max="73" width="5.5" style="5" customWidth="1"/>
    <col min="74" max="79" width="10.5" style="5" customWidth="1"/>
    <col min="80" max="81" width="9.5" style="5" customWidth="1"/>
    <col min="82" max="82" width="5.5" style="5" customWidth="1"/>
    <col min="83" max="88" width="10.5" style="5" customWidth="1"/>
    <col min="89" max="91" width="9.5" style="5" customWidth="1"/>
    <col min="92" max="16384" width="9.5" style="5"/>
  </cols>
  <sheetData>
    <row r="1" spans="1:90" ht="33" customHeight="1">
      <c r="A1" s="120"/>
      <c r="B1" s="99"/>
      <c r="C1" s="99"/>
      <c r="D1" s="99"/>
      <c r="E1" s="99"/>
      <c r="F1" s="99"/>
      <c r="G1" s="99"/>
      <c r="H1" s="99"/>
      <c r="I1" s="99"/>
      <c r="J1" s="99"/>
      <c r="K1" s="99"/>
      <c r="L1" s="121"/>
      <c r="M1" s="121"/>
      <c r="N1" s="121"/>
      <c r="O1" s="121"/>
      <c r="P1" s="121"/>
      <c r="Q1" s="121"/>
      <c r="R1" s="121"/>
      <c r="S1" s="121"/>
      <c r="T1" s="121"/>
      <c r="U1" s="121"/>
      <c r="V1" s="121"/>
      <c r="W1" s="121"/>
      <c r="X1" s="121"/>
      <c r="Y1" s="121"/>
      <c r="Z1" s="121"/>
      <c r="AA1" s="121"/>
      <c r="AB1" s="121"/>
      <c r="AC1" s="121"/>
      <c r="AD1" s="121"/>
      <c r="AE1" s="121"/>
      <c r="AF1" s="121"/>
      <c r="AG1" s="121"/>
      <c r="AH1" s="121"/>
      <c r="AI1" s="121"/>
      <c r="AJ1" s="121"/>
      <c r="AK1" s="121"/>
      <c r="AL1" s="121"/>
      <c r="AM1" s="121"/>
      <c r="AN1" s="121"/>
      <c r="AO1" s="121"/>
      <c r="AP1" s="121"/>
      <c r="AQ1" s="121"/>
      <c r="AR1" s="121"/>
      <c r="AS1" s="121"/>
      <c r="AT1" s="121"/>
      <c r="AU1" s="121"/>
      <c r="AV1" s="121"/>
      <c r="AW1" s="121"/>
      <c r="AX1" s="121"/>
      <c r="AY1" s="121"/>
      <c r="AZ1" s="121"/>
      <c r="BA1" s="121"/>
      <c r="BB1" s="121"/>
      <c r="BC1" s="121"/>
      <c r="BD1" s="121"/>
      <c r="BE1" s="121"/>
      <c r="BF1" s="121"/>
      <c r="BG1" s="121"/>
      <c r="BH1" s="121"/>
      <c r="BI1" s="121"/>
      <c r="BJ1" s="121"/>
      <c r="BK1" s="121"/>
      <c r="BL1" s="121"/>
      <c r="BM1" s="121"/>
      <c r="BN1" s="121"/>
      <c r="BO1" s="121"/>
      <c r="BP1" s="121"/>
      <c r="BQ1" s="121"/>
      <c r="BR1" s="121"/>
      <c r="BS1" s="121"/>
      <c r="BT1" s="121"/>
      <c r="BU1" s="121"/>
      <c r="BV1" s="121"/>
      <c r="BW1" s="121"/>
      <c r="BX1" s="121"/>
      <c r="BY1" s="121"/>
      <c r="BZ1" s="121"/>
      <c r="CA1" s="121"/>
      <c r="CB1" s="121"/>
      <c r="CC1" s="121"/>
      <c r="CD1" s="121"/>
      <c r="CE1" s="121"/>
      <c r="CF1" s="121"/>
      <c r="CG1" s="121"/>
      <c r="CH1" s="121"/>
      <c r="CI1" s="121"/>
      <c r="CJ1" s="121"/>
      <c r="CK1" s="121"/>
      <c r="CL1" s="121"/>
    </row>
    <row r="2" spans="1:90" ht="15" customHeight="1">
      <c r="A2" s="127"/>
      <c r="B2" s="99"/>
      <c r="C2" s="99"/>
      <c r="D2" s="99"/>
      <c r="E2" s="99"/>
      <c r="F2" s="99"/>
      <c r="G2" s="99"/>
      <c r="H2" s="99"/>
      <c r="I2" s="99"/>
      <c r="J2" s="99"/>
      <c r="K2" s="99"/>
      <c r="L2" s="121"/>
      <c r="M2" s="121"/>
      <c r="N2" s="121"/>
      <c r="O2" s="121"/>
      <c r="P2" s="121"/>
      <c r="Q2" s="121"/>
      <c r="R2" s="121"/>
      <c r="S2" s="121"/>
      <c r="T2" s="121"/>
      <c r="U2" s="121"/>
      <c r="V2" s="121"/>
      <c r="W2" s="121"/>
      <c r="X2" s="121"/>
      <c r="Y2" s="121"/>
      <c r="Z2" s="121"/>
      <c r="AA2" s="121"/>
      <c r="AB2" s="121"/>
      <c r="AC2" s="121"/>
      <c r="AD2" s="121"/>
      <c r="AE2" s="121"/>
      <c r="AF2" s="121"/>
      <c r="AG2" s="121"/>
      <c r="AH2" s="121"/>
      <c r="AI2" s="121"/>
      <c r="AJ2" s="121"/>
      <c r="AK2" s="121"/>
      <c r="AL2" s="121"/>
      <c r="AM2" s="121"/>
      <c r="AN2" s="121"/>
      <c r="AO2" s="121"/>
      <c r="AP2" s="121"/>
      <c r="AQ2" s="121"/>
      <c r="AR2" s="121"/>
      <c r="AS2" s="121"/>
      <c r="AT2" s="121"/>
      <c r="AU2" s="121"/>
      <c r="AV2" s="121"/>
      <c r="AW2" s="121"/>
      <c r="AX2" s="121"/>
      <c r="AY2" s="121"/>
      <c r="AZ2" s="121"/>
      <c r="BA2" s="121"/>
      <c r="BB2" s="121"/>
      <c r="BC2" s="121"/>
      <c r="BD2" s="121"/>
      <c r="BE2" s="121"/>
      <c r="BF2" s="121"/>
      <c r="BG2" s="121"/>
      <c r="BH2" s="121"/>
      <c r="BI2" s="121"/>
      <c r="BJ2" s="121"/>
      <c r="BK2" s="121"/>
      <c r="BL2" s="121"/>
      <c r="BM2" s="121"/>
      <c r="BN2" s="121"/>
      <c r="BO2" s="121"/>
      <c r="BP2" s="121"/>
      <c r="BQ2" s="121"/>
      <c r="BR2" s="121"/>
      <c r="BS2" s="121"/>
      <c r="BT2" s="121"/>
      <c r="BU2" s="121"/>
      <c r="BV2" s="121"/>
      <c r="BW2" s="121"/>
      <c r="BX2" s="121"/>
      <c r="BY2" s="121"/>
      <c r="BZ2" s="121"/>
      <c r="CA2" s="121"/>
      <c r="CB2" s="121"/>
      <c r="CC2" s="121"/>
      <c r="CD2" s="121"/>
      <c r="CE2" s="121"/>
      <c r="CF2" s="121"/>
      <c r="CG2" s="121"/>
      <c r="CH2" s="121"/>
      <c r="CI2" s="121"/>
      <c r="CJ2" s="121"/>
      <c r="CK2" s="121"/>
      <c r="CL2" s="121"/>
    </row>
    <row r="3" spans="1:90" ht="33" customHeight="1">
      <c r="A3" s="116" t="s">
        <v>128</v>
      </c>
      <c r="B3" s="99"/>
      <c r="C3" s="99"/>
      <c r="D3" s="99"/>
      <c r="E3" s="99"/>
      <c r="F3" s="99"/>
      <c r="G3" s="99"/>
      <c r="H3" s="99"/>
      <c r="I3" s="99"/>
      <c r="J3" s="99"/>
      <c r="K3" s="99"/>
      <c r="L3" s="121"/>
      <c r="M3" s="121"/>
      <c r="N3" s="121"/>
      <c r="O3" s="121"/>
      <c r="P3" s="121"/>
      <c r="Q3" s="121"/>
      <c r="R3" s="121"/>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row>
    <row r="4" spans="1:90" ht="13.7" customHeight="1">
      <c r="A4" s="38"/>
      <c r="B4" s="17"/>
      <c r="C4" s="17"/>
      <c r="D4" s="17"/>
      <c r="E4" s="17"/>
      <c r="F4" s="17"/>
      <c r="G4" s="17"/>
      <c r="H4" s="17"/>
      <c r="I4" s="17"/>
      <c r="J4" s="17"/>
      <c r="K4" s="17"/>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c r="BI4" s="38"/>
      <c r="BJ4" s="38"/>
      <c r="BK4" s="38"/>
      <c r="BL4" s="38"/>
      <c r="BM4" s="38"/>
      <c r="BN4" s="38"/>
      <c r="BO4" s="38"/>
      <c r="BP4" s="38"/>
      <c r="BQ4" s="38"/>
      <c r="BR4" s="38"/>
      <c r="BS4" s="38"/>
      <c r="BT4" s="38"/>
      <c r="BU4" s="38"/>
      <c r="BV4" s="38"/>
      <c r="BW4" s="38"/>
      <c r="BX4" s="38"/>
      <c r="BY4" s="38"/>
      <c r="BZ4" s="38"/>
      <c r="CA4" s="38"/>
      <c r="CB4" s="38"/>
      <c r="CC4" s="38"/>
      <c r="CD4" s="38"/>
      <c r="CE4" s="38"/>
      <c r="CF4" s="38"/>
      <c r="CG4" s="38"/>
      <c r="CH4" s="38"/>
      <c r="CI4" s="38"/>
      <c r="CJ4" s="38"/>
      <c r="CK4" s="38"/>
      <c r="CL4" s="38"/>
    </row>
    <row r="5" spans="1:90" ht="13.7" customHeight="1">
      <c r="A5" s="38"/>
      <c r="B5" s="17"/>
      <c r="C5" s="17"/>
      <c r="D5" s="17"/>
      <c r="E5" s="17"/>
      <c r="F5" s="17"/>
      <c r="G5" s="17"/>
      <c r="H5" s="17"/>
      <c r="I5" s="17"/>
      <c r="J5" s="17"/>
      <c r="K5" s="17"/>
      <c r="L5" s="38"/>
      <c r="M5" s="38"/>
      <c r="N5" s="38"/>
      <c r="O5" s="38"/>
      <c r="P5" s="38"/>
      <c r="Q5" s="38"/>
      <c r="R5" s="38"/>
      <c r="S5" s="38"/>
      <c r="T5" s="38"/>
      <c r="U5" s="38"/>
      <c r="V5" s="38"/>
      <c r="W5" s="38"/>
      <c r="X5" s="38"/>
      <c r="Y5" s="38"/>
      <c r="Z5" s="38"/>
      <c r="AA5" s="38"/>
      <c r="AB5" s="38"/>
      <c r="AC5" s="38"/>
      <c r="AD5" s="38"/>
      <c r="AE5" s="38"/>
      <c r="AF5" s="38"/>
      <c r="AG5" s="38"/>
      <c r="AH5" s="38"/>
      <c r="AI5" s="38"/>
      <c r="AJ5" s="38"/>
      <c r="AK5" s="38"/>
      <c r="AL5" s="38"/>
      <c r="AM5" s="38"/>
      <c r="AN5" s="38"/>
      <c r="AO5" s="38"/>
      <c r="AP5" s="38"/>
      <c r="AQ5" s="38"/>
      <c r="AR5" s="38"/>
      <c r="AS5" s="38"/>
      <c r="AT5" s="38"/>
      <c r="AU5" s="38"/>
      <c r="AV5" s="38"/>
      <c r="AW5" s="38"/>
      <c r="AX5" s="38"/>
      <c r="AY5" s="38"/>
      <c r="AZ5" s="38"/>
      <c r="BA5" s="38"/>
      <c r="BB5" s="38"/>
      <c r="BC5" s="38"/>
      <c r="BD5" s="38"/>
      <c r="BE5" s="38"/>
      <c r="BF5" s="38"/>
      <c r="BG5" s="38"/>
      <c r="BH5" s="38"/>
      <c r="BI5" s="38"/>
      <c r="BJ5" s="38"/>
      <c r="BK5" s="38"/>
      <c r="BL5" s="38"/>
      <c r="BM5" s="38"/>
      <c r="BN5" s="38"/>
      <c r="BO5" s="38"/>
      <c r="BP5" s="38"/>
      <c r="BQ5" s="38"/>
      <c r="BR5" s="38"/>
      <c r="BS5" s="38"/>
      <c r="BT5" s="38"/>
      <c r="BU5" s="38"/>
      <c r="BV5" s="38"/>
      <c r="BW5" s="38"/>
      <c r="BX5" s="38"/>
      <c r="BY5" s="38"/>
      <c r="BZ5" s="38"/>
      <c r="CA5" s="38"/>
      <c r="CB5" s="38"/>
      <c r="CC5" s="38"/>
      <c r="CD5" s="38"/>
      <c r="CE5" s="38"/>
      <c r="CF5" s="38"/>
      <c r="CG5" s="38"/>
      <c r="CH5" s="38"/>
      <c r="CI5" s="38"/>
      <c r="CJ5" s="38"/>
      <c r="CK5" s="38"/>
      <c r="CL5" s="38"/>
    </row>
    <row r="6" spans="1:90" ht="13.7" customHeight="1">
      <c r="A6" s="38"/>
      <c r="B6" s="17"/>
      <c r="C6" s="17"/>
      <c r="D6" s="17"/>
      <c r="E6" s="17"/>
      <c r="F6" s="17"/>
      <c r="G6" s="17"/>
      <c r="H6" s="17"/>
      <c r="I6" s="17"/>
      <c r="J6" s="17"/>
      <c r="K6" s="17"/>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8"/>
      <c r="BD6" s="38"/>
      <c r="BE6" s="38"/>
      <c r="BF6" s="38"/>
      <c r="BG6" s="38"/>
      <c r="BH6" s="38"/>
      <c r="BI6" s="38"/>
      <c r="BJ6" s="38"/>
      <c r="BK6" s="38"/>
      <c r="BL6" s="38"/>
      <c r="BM6" s="38"/>
      <c r="BN6" s="38"/>
      <c r="BO6" s="38"/>
      <c r="BP6" s="38"/>
      <c r="BQ6" s="38"/>
      <c r="BR6" s="38"/>
      <c r="BS6" s="38"/>
      <c r="BT6" s="38"/>
      <c r="BU6" s="38"/>
      <c r="BV6" s="38"/>
      <c r="BW6" s="38"/>
      <c r="BX6" s="38"/>
      <c r="BY6" s="38"/>
      <c r="BZ6" s="38"/>
      <c r="CA6" s="38"/>
      <c r="CB6" s="38"/>
      <c r="CC6" s="38"/>
      <c r="CD6" s="38"/>
      <c r="CE6" s="38"/>
      <c r="CF6" s="38"/>
      <c r="CG6" s="38"/>
      <c r="CH6" s="38"/>
      <c r="CI6" s="38"/>
      <c r="CJ6" s="38"/>
      <c r="CK6" s="38"/>
      <c r="CL6" s="38"/>
    </row>
    <row r="7" spans="1:90" ht="15.95" customHeight="1">
      <c r="A7" s="123" t="s">
        <v>37</v>
      </c>
      <c r="B7" s="125"/>
      <c r="C7" s="125"/>
      <c r="D7" s="125"/>
      <c r="E7" s="125"/>
      <c r="F7" s="125"/>
      <c r="G7" s="125"/>
      <c r="H7" s="125"/>
      <c r="I7" s="125"/>
      <c r="J7" s="126" t="s">
        <v>38</v>
      </c>
      <c r="K7" s="125"/>
      <c r="L7" s="124"/>
      <c r="M7" s="124"/>
      <c r="N7" s="124"/>
      <c r="O7" s="124"/>
      <c r="P7" s="124"/>
      <c r="Q7" s="124"/>
      <c r="R7" s="124"/>
      <c r="S7" s="123" t="s">
        <v>39</v>
      </c>
      <c r="T7" s="124"/>
      <c r="U7" s="124"/>
      <c r="V7" s="124"/>
      <c r="W7" s="124"/>
      <c r="X7" s="124"/>
      <c r="Y7" s="124"/>
      <c r="Z7" s="124"/>
      <c r="AA7" s="124"/>
      <c r="AB7" s="123" t="s">
        <v>40</v>
      </c>
      <c r="AC7" s="124"/>
      <c r="AD7" s="124"/>
      <c r="AE7" s="124"/>
      <c r="AF7" s="124"/>
      <c r="AG7" s="124"/>
      <c r="AH7" s="124"/>
      <c r="AI7" s="124"/>
      <c r="AJ7" s="124"/>
      <c r="AK7" s="123" t="s">
        <v>41</v>
      </c>
      <c r="AL7" s="124"/>
      <c r="AM7" s="124"/>
      <c r="AN7" s="124"/>
      <c r="AO7" s="124"/>
      <c r="AP7" s="124"/>
      <c r="AQ7" s="124"/>
      <c r="AR7" s="124"/>
      <c r="AS7" s="124"/>
      <c r="AT7" s="123" t="s">
        <v>42</v>
      </c>
      <c r="AU7" s="124"/>
      <c r="AV7" s="124"/>
      <c r="AW7" s="124"/>
      <c r="AX7" s="124"/>
      <c r="AY7" s="124"/>
      <c r="AZ7" s="124"/>
      <c r="BA7" s="124"/>
      <c r="BB7" s="124"/>
      <c r="BC7" s="123" t="s">
        <v>43</v>
      </c>
      <c r="BD7" s="124"/>
      <c r="BE7" s="124"/>
      <c r="BF7" s="124"/>
      <c r="BG7" s="124"/>
      <c r="BH7" s="124"/>
      <c r="BI7" s="124"/>
      <c r="BJ7" s="124"/>
      <c r="BK7" s="124"/>
      <c r="BL7" s="123" t="s">
        <v>44</v>
      </c>
      <c r="BM7" s="124"/>
      <c r="BN7" s="124"/>
      <c r="BO7" s="124"/>
      <c r="BP7" s="124"/>
      <c r="BQ7" s="124"/>
      <c r="BR7" s="124"/>
      <c r="BS7" s="124"/>
      <c r="BT7" s="124"/>
      <c r="BU7" s="123" t="s">
        <v>45</v>
      </c>
      <c r="BV7" s="124"/>
      <c r="BW7" s="124"/>
      <c r="BX7" s="124"/>
      <c r="BY7" s="124"/>
      <c r="BZ7" s="124"/>
      <c r="CA7" s="124"/>
      <c r="CB7" s="124"/>
      <c r="CC7" s="124"/>
      <c r="CD7" s="123" t="s">
        <v>46</v>
      </c>
      <c r="CE7" s="124"/>
      <c r="CF7" s="124"/>
      <c r="CG7" s="124"/>
      <c r="CH7" s="124"/>
      <c r="CI7" s="124"/>
      <c r="CJ7" s="124"/>
      <c r="CK7" s="124"/>
      <c r="CL7" s="124"/>
    </row>
    <row r="8" spans="1:90" ht="13.7" customHeight="1">
      <c r="A8" s="50" t="s">
        <v>109</v>
      </c>
      <c r="B8" s="41">
        <f>ROUND(IF(Assumptions!$D$28&gt;0,Assumptions!$D$20*(Assumptions!$D$21-(Assumptions!$D$21*Assumptions!$D$22)-Assumptions!$D$23),0),0)</f>
        <v>-300</v>
      </c>
      <c r="C8" s="17"/>
      <c r="D8" s="17"/>
      <c r="E8" s="17"/>
      <c r="F8" s="17"/>
      <c r="G8" s="17"/>
      <c r="H8" s="17"/>
      <c r="I8" s="17"/>
      <c r="J8" s="68" t="s">
        <v>109</v>
      </c>
      <c r="K8" s="41">
        <f>ROUND(IF(Assumptions!$D$28&gt;1,B8*(1+Assumptions!$D$25),0),0)</f>
        <v>-300</v>
      </c>
      <c r="L8" s="38"/>
      <c r="M8" s="38"/>
      <c r="N8" s="38"/>
      <c r="O8" s="38"/>
      <c r="P8" s="38"/>
      <c r="Q8" s="38"/>
      <c r="R8" s="38"/>
      <c r="S8" s="50" t="s">
        <v>109</v>
      </c>
      <c r="T8" s="69">
        <f>ROUND(IF(Assumptions!$D$28&gt;2,K8*(1+Assumptions!$D$25),0),0)</f>
        <v>-300</v>
      </c>
      <c r="U8" s="69"/>
      <c r="V8" s="69"/>
      <c r="W8" s="69"/>
      <c r="X8" s="69"/>
      <c r="Y8" s="69"/>
      <c r="Z8" s="69"/>
      <c r="AA8" s="69"/>
      <c r="AB8" s="50" t="s">
        <v>109</v>
      </c>
      <c r="AC8" s="69">
        <f>ROUND(IF(Assumptions!$D$28&gt;3,T8*(1+Assumptions!$D$25),0),0)</f>
        <v>-300</v>
      </c>
      <c r="AD8" s="69"/>
      <c r="AE8" s="69"/>
      <c r="AF8" s="69"/>
      <c r="AG8" s="69"/>
      <c r="AH8" s="69"/>
      <c r="AI8" s="69"/>
      <c r="AJ8" s="69"/>
      <c r="AK8" s="50" t="s">
        <v>109</v>
      </c>
      <c r="AL8" s="69">
        <f>ROUND(IF(Assumptions!$D$28&gt;4,AC8*(1+Assumptions!$D$25),0),0)</f>
        <v>-300</v>
      </c>
      <c r="AM8" s="69"/>
      <c r="AN8" s="69"/>
      <c r="AO8" s="69"/>
      <c r="AP8" s="69"/>
      <c r="AQ8" s="69"/>
      <c r="AR8" s="69"/>
      <c r="AS8" s="69"/>
      <c r="AT8" s="50" t="s">
        <v>109</v>
      </c>
      <c r="AU8" s="69">
        <f>ROUND(IF(Assumptions!$D$28&gt;5,AL8*(1+Assumptions!$D$25),0),0)</f>
        <v>-300</v>
      </c>
      <c r="AV8" s="69"/>
      <c r="AW8" s="69"/>
      <c r="AX8" s="69"/>
      <c r="AY8" s="69"/>
      <c r="AZ8" s="69"/>
      <c r="BA8" s="69"/>
      <c r="BB8" s="69"/>
      <c r="BC8" s="50" t="s">
        <v>109</v>
      </c>
      <c r="BD8" s="69">
        <f>ROUND(IF(Assumptions!$D$28&gt;6,AU8*(1+Assumptions!$D$25),0),0)</f>
        <v>-300</v>
      </c>
      <c r="BE8" s="69"/>
      <c r="BF8" s="69"/>
      <c r="BG8" s="69"/>
      <c r="BH8" s="69"/>
      <c r="BI8" s="69"/>
      <c r="BJ8" s="69"/>
      <c r="BK8" s="69"/>
      <c r="BL8" s="50" t="s">
        <v>109</v>
      </c>
      <c r="BM8" s="69">
        <f>ROUND(IF(Assumptions!$D$28&gt;7,BD8*(1+Assumptions!$D$25),0),0)</f>
        <v>-300</v>
      </c>
      <c r="BN8" s="69"/>
      <c r="BO8" s="69"/>
      <c r="BP8" s="69"/>
      <c r="BQ8" s="69"/>
      <c r="BR8" s="69"/>
      <c r="BS8" s="69"/>
      <c r="BT8" s="69"/>
      <c r="BU8" s="50" t="s">
        <v>109</v>
      </c>
      <c r="BV8" s="69">
        <f>ROUND(IF(Assumptions!$D$28&gt;8,BM8*(1+Assumptions!$D$25),0),0)</f>
        <v>-300</v>
      </c>
      <c r="BW8" s="69"/>
      <c r="BX8" s="69"/>
      <c r="BY8" s="69"/>
      <c r="BZ8" s="69"/>
      <c r="CA8" s="69"/>
      <c r="CB8" s="69"/>
      <c r="CC8" s="69"/>
      <c r="CD8" s="50" t="s">
        <v>109</v>
      </c>
      <c r="CE8" s="69">
        <f>ROUND(IF(Assumptions!$D$28&gt;9,BV8*(1+Assumptions!$D$25),0),0)</f>
        <v>-300</v>
      </c>
      <c r="CF8" s="69"/>
      <c r="CG8" s="69"/>
      <c r="CH8" s="69"/>
      <c r="CI8" s="69"/>
      <c r="CJ8" s="69"/>
      <c r="CK8" s="69"/>
      <c r="CL8" s="69"/>
    </row>
    <row r="9" spans="1:90" ht="13.7" customHeight="1">
      <c r="A9" s="50" t="s">
        <v>110</v>
      </c>
      <c r="B9" s="41">
        <f>ROUND(IF(Assumptions!$D$28&gt;0,Assumptions!$D$20*(Assumptions!$D$21-(Assumptions!$D$21*Assumptions!$D$22)-Assumptions!$D$23),0),0)</f>
        <v>-300</v>
      </c>
      <c r="C9" s="17"/>
      <c r="D9" s="17"/>
      <c r="E9" s="17"/>
      <c r="F9" s="17"/>
      <c r="G9" s="17"/>
      <c r="H9" s="17"/>
      <c r="I9" s="17"/>
      <c r="J9" s="68" t="s">
        <v>110</v>
      </c>
      <c r="K9" s="41">
        <f>ROUND(IF(Assumptions!$D$28&gt;1,B9*(1+Assumptions!$D$25),0),0)</f>
        <v>-300</v>
      </c>
      <c r="L9" s="38"/>
      <c r="M9" s="38"/>
      <c r="N9" s="38"/>
      <c r="O9" s="38"/>
      <c r="P9" s="38"/>
      <c r="Q9" s="38"/>
      <c r="R9" s="38"/>
      <c r="S9" s="50" t="s">
        <v>110</v>
      </c>
      <c r="T9" s="69">
        <f>ROUND(IF(Assumptions!$D$28&gt;2,K9*(1+Assumptions!$D$25),0),0)</f>
        <v>-300</v>
      </c>
      <c r="U9" s="69"/>
      <c r="V9" s="69"/>
      <c r="W9" s="69"/>
      <c r="X9" s="69"/>
      <c r="Y9" s="69"/>
      <c r="Z9" s="69"/>
      <c r="AA9" s="69"/>
      <c r="AB9" s="50" t="s">
        <v>110</v>
      </c>
      <c r="AC9" s="69">
        <f>ROUND(IF(Assumptions!$D$28&gt;3,T9*(1+Assumptions!$D$25),0),0)</f>
        <v>-300</v>
      </c>
      <c r="AD9" s="69"/>
      <c r="AE9" s="69"/>
      <c r="AF9" s="69"/>
      <c r="AG9" s="69"/>
      <c r="AH9" s="69"/>
      <c r="AI9" s="69"/>
      <c r="AJ9" s="69"/>
      <c r="AK9" s="50" t="s">
        <v>110</v>
      </c>
      <c r="AL9" s="69">
        <f>ROUND(IF(Assumptions!$D$28&gt;4,AC9*(1+Assumptions!$D$25),0),0)</f>
        <v>-300</v>
      </c>
      <c r="AM9" s="69"/>
      <c r="AN9" s="69"/>
      <c r="AO9" s="69"/>
      <c r="AP9" s="69"/>
      <c r="AQ9" s="69"/>
      <c r="AR9" s="69"/>
      <c r="AS9" s="69"/>
      <c r="AT9" s="50" t="s">
        <v>110</v>
      </c>
      <c r="AU9" s="69">
        <f>ROUND(IF(Assumptions!$D$28&gt;5,AL9*(1+Assumptions!$D$25),0),0)</f>
        <v>-300</v>
      </c>
      <c r="AV9" s="69"/>
      <c r="AW9" s="69"/>
      <c r="AX9" s="69"/>
      <c r="AY9" s="69"/>
      <c r="AZ9" s="69"/>
      <c r="BA9" s="69"/>
      <c r="BB9" s="69"/>
      <c r="BC9" s="50" t="s">
        <v>110</v>
      </c>
      <c r="BD9" s="69">
        <f>ROUND(IF(Assumptions!$D$28&gt;6,AU9*(1+Assumptions!$D$25),0),0)</f>
        <v>-300</v>
      </c>
      <c r="BE9" s="69"/>
      <c r="BF9" s="69"/>
      <c r="BG9" s="69"/>
      <c r="BH9" s="69"/>
      <c r="BI9" s="69"/>
      <c r="BJ9" s="69"/>
      <c r="BK9" s="69"/>
      <c r="BL9" s="50" t="s">
        <v>110</v>
      </c>
      <c r="BM9" s="69">
        <f>ROUND(IF(Assumptions!$D$28&gt;7,BD9*(1+Assumptions!$D$25),0),0)</f>
        <v>-300</v>
      </c>
      <c r="BN9" s="69"/>
      <c r="BO9" s="69"/>
      <c r="BP9" s="69"/>
      <c r="BQ9" s="69"/>
      <c r="BR9" s="69"/>
      <c r="BS9" s="69"/>
      <c r="BT9" s="69"/>
      <c r="BU9" s="50" t="s">
        <v>110</v>
      </c>
      <c r="BV9" s="69">
        <f>ROUND(IF(Assumptions!$D$28&gt;8,BM9*(1+Assumptions!$D$25),0),0)</f>
        <v>-300</v>
      </c>
      <c r="BW9" s="69"/>
      <c r="BX9" s="69"/>
      <c r="BY9" s="69"/>
      <c r="BZ9" s="69"/>
      <c r="CA9" s="69"/>
      <c r="CB9" s="69"/>
      <c r="CC9" s="69"/>
      <c r="CD9" s="50" t="s">
        <v>110</v>
      </c>
      <c r="CE9" s="69">
        <f>ROUND(IF(Assumptions!$D$28&gt;9,BV9*(1+Assumptions!$D$25),0),0)</f>
        <v>-300</v>
      </c>
      <c r="CF9" s="69"/>
      <c r="CG9" s="69"/>
      <c r="CH9" s="69"/>
      <c r="CI9" s="69"/>
      <c r="CJ9" s="69"/>
      <c r="CK9" s="69"/>
      <c r="CL9" s="69"/>
    </row>
    <row r="10" spans="1:90" ht="13.7" customHeight="1">
      <c r="A10" s="50" t="s">
        <v>111</v>
      </c>
      <c r="B10" s="41">
        <f>ROUND(IF(Assumptions!$D$28&gt;0,Assumptions!$D$20*(Assumptions!$D$21-(Assumptions!$D$21*Assumptions!$D$22)-Assumptions!$D$23),0),0)</f>
        <v>-300</v>
      </c>
      <c r="C10" s="17"/>
      <c r="D10" s="17"/>
      <c r="E10" s="17"/>
      <c r="F10" s="17"/>
      <c r="G10" s="17"/>
      <c r="H10" s="17"/>
      <c r="I10" s="17"/>
      <c r="J10" s="68" t="s">
        <v>111</v>
      </c>
      <c r="K10" s="41">
        <f>ROUND(IF(Assumptions!$D$28&gt;1,B10*(1+Assumptions!$D$25),0),0)</f>
        <v>-300</v>
      </c>
      <c r="L10" s="38"/>
      <c r="M10" s="38"/>
      <c r="N10" s="38"/>
      <c r="O10" s="38"/>
      <c r="P10" s="38"/>
      <c r="Q10" s="38"/>
      <c r="R10" s="38"/>
      <c r="S10" s="50" t="s">
        <v>111</v>
      </c>
      <c r="T10" s="69">
        <f>ROUND(IF(Assumptions!$D$28&gt;2,K10*(1+Assumptions!$D$25),0),0)</f>
        <v>-300</v>
      </c>
      <c r="U10" s="69"/>
      <c r="V10" s="69"/>
      <c r="W10" s="69"/>
      <c r="X10" s="69"/>
      <c r="Y10" s="69"/>
      <c r="Z10" s="69"/>
      <c r="AA10" s="69"/>
      <c r="AB10" s="50" t="s">
        <v>111</v>
      </c>
      <c r="AC10" s="69">
        <f>ROUND(IF(Assumptions!$D$28&gt;3,T10*(1+Assumptions!$D$25),0),0)</f>
        <v>-300</v>
      </c>
      <c r="AD10" s="69"/>
      <c r="AE10" s="69"/>
      <c r="AF10" s="69"/>
      <c r="AG10" s="69"/>
      <c r="AH10" s="69"/>
      <c r="AI10" s="69"/>
      <c r="AJ10" s="69"/>
      <c r="AK10" s="50" t="s">
        <v>111</v>
      </c>
      <c r="AL10" s="69">
        <f>ROUND(IF(Assumptions!$D$28&gt;4,AC10*(1+Assumptions!$D$25),0),0)</f>
        <v>-300</v>
      </c>
      <c r="AM10" s="69"/>
      <c r="AN10" s="69"/>
      <c r="AO10" s="69"/>
      <c r="AP10" s="69"/>
      <c r="AQ10" s="69"/>
      <c r="AR10" s="69"/>
      <c r="AS10" s="69"/>
      <c r="AT10" s="50" t="s">
        <v>111</v>
      </c>
      <c r="AU10" s="69">
        <f>ROUND(IF(Assumptions!$D$28&gt;5,AL10*(1+Assumptions!$D$25),0),0)</f>
        <v>-300</v>
      </c>
      <c r="AV10" s="69"/>
      <c r="AW10" s="69"/>
      <c r="AX10" s="69"/>
      <c r="AY10" s="69"/>
      <c r="AZ10" s="69"/>
      <c r="BA10" s="69"/>
      <c r="BB10" s="69"/>
      <c r="BC10" s="50" t="s">
        <v>111</v>
      </c>
      <c r="BD10" s="69">
        <f>ROUND(IF(Assumptions!$D$28&gt;6,AU10*(1+Assumptions!$D$25),0),0)</f>
        <v>-300</v>
      </c>
      <c r="BE10" s="69"/>
      <c r="BF10" s="69"/>
      <c r="BG10" s="69"/>
      <c r="BH10" s="69"/>
      <c r="BI10" s="69"/>
      <c r="BJ10" s="69"/>
      <c r="BK10" s="69"/>
      <c r="BL10" s="50" t="s">
        <v>111</v>
      </c>
      <c r="BM10" s="69">
        <f>ROUND(IF(Assumptions!$D$28&gt;7,BD10*(1+Assumptions!$D$25),0),0)</f>
        <v>-300</v>
      </c>
      <c r="BN10" s="69"/>
      <c r="BO10" s="69"/>
      <c r="BP10" s="69"/>
      <c r="BQ10" s="69"/>
      <c r="BR10" s="69"/>
      <c r="BS10" s="69"/>
      <c r="BT10" s="69"/>
      <c r="BU10" s="50" t="s">
        <v>111</v>
      </c>
      <c r="BV10" s="69">
        <f>ROUND(IF(Assumptions!$D$28&gt;8,BM10*(1+Assumptions!$D$25),0),0)</f>
        <v>-300</v>
      </c>
      <c r="BW10" s="69"/>
      <c r="BX10" s="69"/>
      <c r="BY10" s="69"/>
      <c r="BZ10" s="69"/>
      <c r="CA10" s="69"/>
      <c r="CB10" s="69"/>
      <c r="CC10" s="69"/>
      <c r="CD10" s="50" t="s">
        <v>111</v>
      </c>
      <c r="CE10" s="69">
        <f>ROUND(IF(Assumptions!$D$28&gt;9,BV10*(1+Assumptions!$D$25),0),0)</f>
        <v>-300</v>
      </c>
      <c r="CF10" s="69"/>
      <c r="CG10" s="69"/>
      <c r="CH10" s="69"/>
      <c r="CI10" s="69"/>
      <c r="CJ10" s="69"/>
      <c r="CK10" s="69"/>
      <c r="CL10" s="69"/>
    </row>
    <row r="11" spans="1:90" ht="13.7" customHeight="1">
      <c r="A11" s="50" t="s">
        <v>112</v>
      </c>
      <c r="B11" s="41">
        <f>ROUND(IF(Assumptions!$D$28&gt;0,Assumptions!$D$20*(Assumptions!$D$21-(Assumptions!$D$21*Assumptions!$D$22)-Assumptions!$D$23),0),0)</f>
        <v>-300</v>
      </c>
      <c r="C11" s="17"/>
      <c r="D11" s="17"/>
      <c r="E11" s="17"/>
      <c r="F11" s="17"/>
      <c r="G11" s="17"/>
      <c r="H11" s="17"/>
      <c r="I11" s="17"/>
      <c r="J11" s="68" t="s">
        <v>112</v>
      </c>
      <c r="K11" s="41">
        <f>ROUND(IF(Assumptions!$D$28&gt;1,B11*(1+Assumptions!$D$25),0),0)</f>
        <v>-300</v>
      </c>
      <c r="L11" s="38"/>
      <c r="M11" s="38"/>
      <c r="N11" s="38"/>
      <c r="O11" s="38"/>
      <c r="P11" s="38"/>
      <c r="Q11" s="38"/>
      <c r="R11" s="38"/>
      <c r="S11" s="50" t="s">
        <v>112</v>
      </c>
      <c r="T11" s="69">
        <f>ROUND(IF(Assumptions!$D$28&gt;2,K11*(1+Assumptions!$D$25),0),0)</f>
        <v>-300</v>
      </c>
      <c r="U11" s="69"/>
      <c r="V11" s="69"/>
      <c r="W11" s="69"/>
      <c r="X11" s="69"/>
      <c r="Y11" s="69"/>
      <c r="Z11" s="69"/>
      <c r="AA11" s="69"/>
      <c r="AB11" s="50" t="s">
        <v>112</v>
      </c>
      <c r="AC11" s="69">
        <f>ROUND(IF(Assumptions!$D$28&gt;3,T11*(1+Assumptions!$D$25),0),0)</f>
        <v>-300</v>
      </c>
      <c r="AD11" s="69"/>
      <c r="AE11" s="69"/>
      <c r="AF11" s="69"/>
      <c r="AG11" s="69"/>
      <c r="AH11" s="69"/>
      <c r="AI11" s="69"/>
      <c r="AJ11" s="69"/>
      <c r="AK11" s="50" t="s">
        <v>112</v>
      </c>
      <c r="AL11" s="69">
        <f>ROUND(IF(Assumptions!$D$28&gt;4,AC11*(1+Assumptions!$D$25),0),0)</f>
        <v>-300</v>
      </c>
      <c r="AM11" s="69"/>
      <c r="AN11" s="69"/>
      <c r="AO11" s="69"/>
      <c r="AP11" s="69"/>
      <c r="AQ11" s="69"/>
      <c r="AR11" s="69"/>
      <c r="AS11" s="69"/>
      <c r="AT11" s="50" t="s">
        <v>112</v>
      </c>
      <c r="AU11" s="69">
        <f>ROUND(IF(Assumptions!$D$28&gt;5,AL11*(1+Assumptions!$D$25),0),0)</f>
        <v>-300</v>
      </c>
      <c r="AV11" s="69"/>
      <c r="AW11" s="69"/>
      <c r="AX11" s="69"/>
      <c r="AY11" s="69"/>
      <c r="AZ11" s="69"/>
      <c r="BA11" s="69"/>
      <c r="BB11" s="69"/>
      <c r="BC11" s="50" t="s">
        <v>112</v>
      </c>
      <c r="BD11" s="69">
        <f>ROUND(IF(Assumptions!$D$28&gt;6,AU11*(1+Assumptions!$D$25),0),0)</f>
        <v>-300</v>
      </c>
      <c r="BE11" s="69"/>
      <c r="BF11" s="69"/>
      <c r="BG11" s="69"/>
      <c r="BH11" s="69"/>
      <c r="BI11" s="69"/>
      <c r="BJ11" s="69"/>
      <c r="BK11" s="69"/>
      <c r="BL11" s="50" t="s">
        <v>112</v>
      </c>
      <c r="BM11" s="69">
        <f>ROUND(IF(Assumptions!$D$28&gt;7,BD11*(1+Assumptions!$D$25),0),0)</f>
        <v>-300</v>
      </c>
      <c r="BN11" s="69"/>
      <c r="BO11" s="69"/>
      <c r="BP11" s="69"/>
      <c r="BQ11" s="69"/>
      <c r="BR11" s="69"/>
      <c r="BS11" s="69"/>
      <c r="BT11" s="69"/>
      <c r="BU11" s="50" t="s">
        <v>112</v>
      </c>
      <c r="BV11" s="69">
        <f>ROUND(IF(Assumptions!$D$28&gt;8,BM11*(1+Assumptions!$D$25),0),0)</f>
        <v>-300</v>
      </c>
      <c r="BW11" s="69"/>
      <c r="BX11" s="69"/>
      <c r="BY11" s="69"/>
      <c r="BZ11" s="69"/>
      <c r="CA11" s="69"/>
      <c r="CB11" s="69"/>
      <c r="CC11" s="69"/>
      <c r="CD11" s="50" t="s">
        <v>112</v>
      </c>
      <c r="CE11" s="69">
        <f>ROUND(IF(Assumptions!$D$28&gt;9,BV11*(1+Assumptions!$D$25),0),0)</f>
        <v>-300</v>
      </c>
      <c r="CF11" s="69"/>
      <c r="CG11" s="69"/>
      <c r="CH11" s="69"/>
      <c r="CI11" s="69"/>
      <c r="CJ11" s="69"/>
      <c r="CK11" s="69"/>
      <c r="CL11" s="69"/>
    </row>
    <row r="12" spans="1:90" ht="13.7" customHeight="1">
      <c r="A12" s="50" t="s">
        <v>113</v>
      </c>
      <c r="B12" s="41">
        <f>ROUND(IF(Assumptions!$D$28&gt;0,Assumptions!$D$20*(Assumptions!$D$21-(Assumptions!$D$21*Assumptions!$D$22)-Assumptions!$D$23),0),0)</f>
        <v>-300</v>
      </c>
      <c r="C12" s="17"/>
      <c r="D12" s="17"/>
      <c r="E12" s="17"/>
      <c r="F12" s="17"/>
      <c r="G12" s="17"/>
      <c r="H12" s="17"/>
      <c r="I12" s="17"/>
      <c r="J12" s="68" t="s">
        <v>113</v>
      </c>
      <c r="K12" s="41">
        <f>ROUND(IF(Assumptions!$D$28&gt;1,B12*(1+Assumptions!$D$25),0),0)</f>
        <v>-300</v>
      </c>
      <c r="L12" s="38"/>
      <c r="M12" s="38"/>
      <c r="N12" s="38"/>
      <c r="O12" s="38"/>
      <c r="P12" s="38"/>
      <c r="Q12" s="38"/>
      <c r="R12" s="38"/>
      <c r="S12" s="50" t="s">
        <v>113</v>
      </c>
      <c r="T12" s="69">
        <f>ROUND(IF(Assumptions!$D$28&gt;2,K12*(1+Assumptions!$D$25),0),0)</f>
        <v>-300</v>
      </c>
      <c r="U12" s="69"/>
      <c r="V12" s="69"/>
      <c r="W12" s="69"/>
      <c r="X12" s="69"/>
      <c r="Y12" s="69"/>
      <c r="Z12" s="69"/>
      <c r="AA12" s="69"/>
      <c r="AB12" s="50" t="s">
        <v>113</v>
      </c>
      <c r="AC12" s="69">
        <f>ROUND(IF(Assumptions!$D$28&gt;3,T12*(1+Assumptions!$D$25),0),0)</f>
        <v>-300</v>
      </c>
      <c r="AD12" s="69"/>
      <c r="AE12" s="69"/>
      <c r="AF12" s="69"/>
      <c r="AG12" s="69"/>
      <c r="AH12" s="69"/>
      <c r="AI12" s="69"/>
      <c r="AJ12" s="69"/>
      <c r="AK12" s="50" t="s">
        <v>113</v>
      </c>
      <c r="AL12" s="69">
        <f>ROUND(IF(Assumptions!$D$28&gt;4,AC12*(1+Assumptions!$D$25),0),0)</f>
        <v>-300</v>
      </c>
      <c r="AM12" s="69"/>
      <c r="AN12" s="69"/>
      <c r="AO12" s="69"/>
      <c r="AP12" s="69"/>
      <c r="AQ12" s="69"/>
      <c r="AR12" s="69"/>
      <c r="AS12" s="69"/>
      <c r="AT12" s="50" t="s">
        <v>113</v>
      </c>
      <c r="AU12" s="69">
        <f>ROUND(IF(Assumptions!$D$28&gt;5,AL12*(1+Assumptions!$D$25),0),0)</f>
        <v>-300</v>
      </c>
      <c r="AV12" s="69"/>
      <c r="AW12" s="69"/>
      <c r="AX12" s="69"/>
      <c r="AY12" s="69"/>
      <c r="AZ12" s="69"/>
      <c r="BA12" s="69"/>
      <c r="BB12" s="69"/>
      <c r="BC12" s="50" t="s">
        <v>113</v>
      </c>
      <c r="BD12" s="69">
        <f>ROUND(IF(Assumptions!$D$28&gt;6,AU12*(1+Assumptions!$D$25),0),0)</f>
        <v>-300</v>
      </c>
      <c r="BE12" s="69"/>
      <c r="BF12" s="69"/>
      <c r="BG12" s="69"/>
      <c r="BH12" s="69"/>
      <c r="BI12" s="69"/>
      <c r="BJ12" s="69"/>
      <c r="BK12" s="69"/>
      <c r="BL12" s="50" t="s">
        <v>113</v>
      </c>
      <c r="BM12" s="69">
        <f>ROUND(IF(Assumptions!$D$28&gt;7,BD12*(1+Assumptions!$D$25),0),0)</f>
        <v>-300</v>
      </c>
      <c r="BN12" s="69"/>
      <c r="BO12" s="69"/>
      <c r="BP12" s="69"/>
      <c r="BQ12" s="69"/>
      <c r="BR12" s="69"/>
      <c r="BS12" s="69"/>
      <c r="BT12" s="69"/>
      <c r="BU12" s="50" t="s">
        <v>113</v>
      </c>
      <c r="BV12" s="69">
        <f>ROUND(IF(Assumptions!$D$28&gt;8,BM12*(1+Assumptions!$D$25),0),0)</f>
        <v>-300</v>
      </c>
      <c r="BW12" s="69"/>
      <c r="BX12" s="69"/>
      <c r="BY12" s="69"/>
      <c r="BZ12" s="69"/>
      <c r="CA12" s="69"/>
      <c r="CB12" s="69"/>
      <c r="CC12" s="69"/>
      <c r="CD12" s="50" t="s">
        <v>113</v>
      </c>
      <c r="CE12" s="69">
        <f>ROUND(IF(Assumptions!$D$28&gt;9,BV12*(1+Assumptions!$D$25),0),0)</f>
        <v>-300</v>
      </c>
      <c r="CF12" s="69"/>
      <c r="CG12" s="69"/>
      <c r="CH12" s="69"/>
      <c r="CI12" s="69"/>
      <c r="CJ12" s="69"/>
      <c r="CK12" s="69"/>
      <c r="CL12" s="69"/>
    </row>
    <row r="13" spans="1:90" ht="13.7" customHeight="1">
      <c r="A13" s="50" t="s">
        <v>114</v>
      </c>
      <c r="B13" s="41">
        <f>ROUND(IF(Assumptions!$D$28&gt;0,Assumptions!$D$20*(Assumptions!$D$21-(Assumptions!$D$21*Assumptions!$D$22)-Assumptions!$D$23),0),0)</f>
        <v>-300</v>
      </c>
      <c r="C13" s="17"/>
      <c r="D13" s="17"/>
      <c r="E13" s="17"/>
      <c r="F13" s="17"/>
      <c r="G13" s="17"/>
      <c r="H13" s="17"/>
      <c r="I13" s="17"/>
      <c r="J13" s="68" t="s">
        <v>114</v>
      </c>
      <c r="K13" s="41">
        <f>ROUND(IF(Assumptions!$D$28&gt;1,B13*(1+Assumptions!$D$25),0),0)</f>
        <v>-300</v>
      </c>
      <c r="L13" s="38"/>
      <c r="M13" s="38"/>
      <c r="N13" s="38"/>
      <c r="O13" s="38"/>
      <c r="P13" s="38"/>
      <c r="Q13" s="38"/>
      <c r="R13" s="38"/>
      <c r="S13" s="50" t="s">
        <v>114</v>
      </c>
      <c r="T13" s="69">
        <f>ROUND(IF(Assumptions!$D$28&gt;2,K13*(1+Assumptions!$D$25),0),0)</f>
        <v>-300</v>
      </c>
      <c r="U13" s="69"/>
      <c r="V13" s="69"/>
      <c r="W13" s="69"/>
      <c r="X13" s="69"/>
      <c r="Y13" s="69"/>
      <c r="Z13" s="69"/>
      <c r="AA13" s="69"/>
      <c r="AB13" s="50" t="s">
        <v>114</v>
      </c>
      <c r="AC13" s="69">
        <f>ROUND(IF(Assumptions!$D$28&gt;3,T13*(1+Assumptions!$D$25),0),0)</f>
        <v>-300</v>
      </c>
      <c r="AD13" s="69"/>
      <c r="AE13" s="69"/>
      <c r="AF13" s="69"/>
      <c r="AG13" s="69"/>
      <c r="AH13" s="69"/>
      <c r="AI13" s="69"/>
      <c r="AJ13" s="69"/>
      <c r="AK13" s="50" t="s">
        <v>114</v>
      </c>
      <c r="AL13" s="69">
        <f>ROUND(IF(Assumptions!$D$28&gt;4,AC13*(1+Assumptions!$D$25),0),0)</f>
        <v>-300</v>
      </c>
      <c r="AM13" s="69"/>
      <c r="AN13" s="69"/>
      <c r="AO13" s="69"/>
      <c r="AP13" s="69"/>
      <c r="AQ13" s="69"/>
      <c r="AR13" s="69"/>
      <c r="AS13" s="69"/>
      <c r="AT13" s="50" t="s">
        <v>114</v>
      </c>
      <c r="AU13" s="69">
        <f>ROUND(IF(Assumptions!$D$28&gt;5,AL13*(1+Assumptions!$D$25),0),0)</f>
        <v>-300</v>
      </c>
      <c r="AV13" s="69"/>
      <c r="AW13" s="69"/>
      <c r="AX13" s="69"/>
      <c r="AY13" s="69"/>
      <c r="AZ13" s="69"/>
      <c r="BA13" s="69"/>
      <c r="BB13" s="69"/>
      <c r="BC13" s="50" t="s">
        <v>114</v>
      </c>
      <c r="BD13" s="69">
        <f>ROUND(IF(Assumptions!$D$28&gt;6,AU13*(1+Assumptions!$D$25),0),0)</f>
        <v>-300</v>
      </c>
      <c r="BE13" s="69"/>
      <c r="BF13" s="69"/>
      <c r="BG13" s="69"/>
      <c r="BH13" s="69"/>
      <c r="BI13" s="69"/>
      <c r="BJ13" s="69"/>
      <c r="BK13" s="69"/>
      <c r="BL13" s="50" t="s">
        <v>114</v>
      </c>
      <c r="BM13" s="69">
        <f>ROUND(IF(Assumptions!$D$28&gt;7,BD13*(1+Assumptions!$D$25),0),0)</f>
        <v>-300</v>
      </c>
      <c r="BN13" s="69"/>
      <c r="BO13" s="69"/>
      <c r="BP13" s="69"/>
      <c r="BQ13" s="69"/>
      <c r="BR13" s="69"/>
      <c r="BS13" s="69"/>
      <c r="BT13" s="69"/>
      <c r="BU13" s="50" t="s">
        <v>114</v>
      </c>
      <c r="BV13" s="69">
        <f>ROUND(IF(Assumptions!$D$28&gt;8,BM13*(1+Assumptions!$D$25),0),0)</f>
        <v>-300</v>
      </c>
      <c r="BW13" s="69"/>
      <c r="BX13" s="69"/>
      <c r="BY13" s="69"/>
      <c r="BZ13" s="69"/>
      <c r="CA13" s="69"/>
      <c r="CB13" s="69"/>
      <c r="CC13" s="69"/>
      <c r="CD13" s="50" t="s">
        <v>114</v>
      </c>
      <c r="CE13" s="69">
        <f>ROUND(IF(Assumptions!$D$28&gt;9,BV13*(1+Assumptions!$D$25),0),0)</f>
        <v>-300</v>
      </c>
      <c r="CF13" s="69"/>
      <c r="CG13" s="69"/>
      <c r="CH13" s="69"/>
      <c r="CI13" s="69"/>
      <c r="CJ13" s="69"/>
      <c r="CK13" s="69"/>
      <c r="CL13" s="69"/>
    </row>
    <row r="14" spans="1:90" ht="13.7" customHeight="1">
      <c r="A14" s="50" t="s">
        <v>115</v>
      </c>
      <c r="B14" s="41">
        <f>ROUND(IF(Assumptions!$D$28&gt;0,Assumptions!$D$20*(Assumptions!$D$21-(Assumptions!$D$21*Assumptions!$D$22)-Assumptions!$D$23),0),0)</f>
        <v>-300</v>
      </c>
      <c r="C14" s="17"/>
      <c r="D14" s="17"/>
      <c r="E14" s="17"/>
      <c r="F14" s="17"/>
      <c r="G14" s="17"/>
      <c r="H14" s="17"/>
      <c r="I14" s="17"/>
      <c r="J14" s="68" t="s">
        <v>115</v>
      </c>
      <c r="K14" s="41">
        <f>ROUND(IF(Assumptions!$D$28&gt;1,B14*(1+Assumptions!$D$25),0),0)</f>
        <v>-300</v>
      </c>
      <c r="L14" s="38"/>
      <c r="M14" s="38"/>
      <c r="N14" s="38"/>
      <c r="O14" s="38"/>
      <c r="P14" s="38"/>
      <c r="Q14" s="38"/>
      <c r="R14" s="38"/>
      <c r="S14" s="50" t="s">
        <v>115</v>
      </c>
      <c r="T14" s="69">
        <f>ROUND(IF(Assumptions!$D$28&gt;2,K14*(1+Assumptions!$D$25),0),0)</f>
        <v>-300</v>
      </c>
      <c r="U14" s="69"/>
      <c r="V14" s="69"/>
      <c r="W14" s="69"/>
      <c r="X14" s="69"/>
      <c r="Y14" s="69"/>
      <c r="Z14" s="69"/>
      <c r="AA14" s="69"/>
      <c r="AB14" s="50" t="s">
        <v>115</v>
      </c>
      <c r="AC14" s="69">
        <f>ROUND(IF(Assumptions!$D$28&gt;3,T14*(1+Assumptions!$D$25),0),0)</f>
        <v>-300</v>
      </c>
      <c r="AD14" s="69"/>
      <c r="AE14" s="69"/>
      <c r="AF14" s="69"/>
      <c r="AG14" s="69"/>
      <c r="AH14" s="69"/>
      <c r="AI14" s="69"/>
      <c r="AJ14" s="69"/>
      <c r="AK14" s="50" t="s">
        <v>115</v>
      </c>
      <c r="AL14" s="69">
        <f>ROUND(IF(Assumptions!$D$28&gt;4,AC14*(1+Assumptions!$D$25),0),0)</f>
        <v>-300</v>
      </c>
      <c r="AM14" s="69"/>
      <c r="AN14" s="69"/>
      <c r="AO14" s="69"/>
      <c r="AP14" s="69"/>
      <c r="AQ14" s="69"/>
      <c r="AR14" s="69"/>
      <c r="AS14" s="69"/>
      <c r="AT14" s="50" t="s">
        <v>115</v>
      </c>
      <c r="AU14" s="69">
        <f>ROUND(IF(Assumptions!$D$28&gt;5,AL14*(1+Assumptions!$D$25),0),0)</f>
        <v>-300</v>
      </c>
      <c r="AV14" s="69"/>
      <c r="AW14" s="69"/>
      <c r="AX14" s="69"/>
      <c r="AY14" s="69"/>
      <c r="AZ14" s="69"/>
      <c r="BA14" s="69"/>
      <c r="BB14" s="69"/>
      <c r="BC14" s="50" t="s">
        <v>115</v>
      </c>
      <c r="BD14" s="69">
        <f>ROUND(IF(Assumptions!$D$28&gt;6,AU14*(1+Assumptions!$D$25),0),0)</f>
        <v>-300</v>
      </c>
      <c r="BE14" s="69"/>
      <c r="BF14" s="69"/>
      <c r="BG14" s="69"/>
      <c r="BH14" s="69"/>
      <c r="BI14" s="69"/>
      <c r="BJ14" s="69"/>
      <c r="BK14" s="69"/>
      <c r="BL14" s="50" t="s">
        <v>115</v>
      </c>
      <c r="BM14" s="69">
        <f>ROUND(IF(Assumptions!$D$28&gt;7,BD14*(1+Assumptions!$D$25),0),0)</f>
        <v>-300</v>
      </c>
      <c r="BN14" s="69"/>
      <c r="BO14" s="69"/>
      <c r="BP14" s="69"/>
      <c r="BQ14" s="69"/>
      <c r="BR14" s="69"/>
      <c r="BS14" s="69"/>
      <c r="BT14" s="69"/>
      <c r="BU14" s="50" t="s">
        <v>115</v>
      </c>
      <c r="BV14" s="69">
        <f>ROUND(IF(Assumptions!$D$28&gt;8,BM14*(1+Assumptions!$D$25),0),0)</f>
        <v>-300</v>
      </c>
      <c r="BW14" s="69"/>
      <c r="BX14" s="69"/>
      <c r="BY14" s="69"/>
      <c r="BZ14" s="69"/>
      <c r="CA14" s="69"/>
      <c r="CB14" s="69"/>
      <c r="CC14" s="69"/>
      <c r="CD14" s="50" t="s">
        <v>115</v>
      </c>
      <c r="CE14" s="69">
        <f>ROUND(IF(Assumptions!$D$28&gt;9,BV14*(1+Assumptions!$D$25),0),0)</f>
        <v>-300</v>
      </c>
      <c r="CF14" s="69"/>
      <c r="CG14" s="69"/>
      <c r="CH14" s="69"/>
      <c r="CI14" s="69"/>
      <c r="CJ14" s="69"/>
      <c r="CK14" s="69"/>
      <c r="CL14" s="69"/>
    </row>
    <row r="15" spans="1:90" ht="13.7" customHeight="1">
      <c r="A15" s="50" t="s">
        <v>116</v>
      </c>
      <c r="B15" s="41">
        <f>ROUND(IF(Assumptions!$D$28&gt;0,Assumptions!$D$20*(Assumptions!$D$21-(Assumptions!$D$21*Assumptions!$D$22)-Assumptions!$D$23),0),0)</f>
        <v>-300</v>
      </c>
      <c r="C15" s="17"/>
      <c r="D15" s="17"/>
      <c r="E15" s="17"/>
      <c r="F15" s="17"/>
      <c r="G15" s="17"/>
      <c r="H15" s="17"/>
      <c r="I15" s="17"/>
      <c r="J15" s="68" t="s">
        <v>116</v>
      </c>
      <c r="K15" s="41">
        <f>ROUND(IF(Assumptions!$D$28&gt;1,B15*(1+Assumptions!$D$25),0),0)</f>
        <v>-300</v>
      </c>
      <c r="L15" s="38"/>
      <c r="M15" s="38"/>
      <c r="N15" s="38"/>
      <c r="O15" s="38"/>
      <c r="P15" s="38"/>
      <c r="Q15" s="38"/>
      <c r="R15" s="38"/>
      <c r="S15" s="50" t="s">
        <v>116</v>
      </c>
      <c r="T15" s="69">
        <f>ROUND(IF(Assumptions!$D$28&gt;2,K15*(1+Assumptions!$D$25),0),0)</f>
        <v>-300</v>
      </c>
      <c r="U15" s="69"/>
      <c r="V15" s="69"/>
      <c r="W15" s="69"/>
      <c r="X15" s="69"/>
      <c r="Y15" s="69"/>
      <c r="Z15" s="69"/>
      <c r="AA15" s="69"/>
      <c r="AB15" s="50" t="s">
        <v>116</v>
      </c>
      <c r="AC15" s="69">
        <f>ROUND(IF(Assumptions!$D$28&gt;3,T15*(1+Assumptions!$D$25),0),0)</f>
        <v>-300</v>
      </c>
      <c r="AD15" s="69"/>
      <c r="AE15" s="69"/>
      <c r="AF15" s="69"/>
      <c r="AG15" s="69"/>
      <c r="AH15" s="69"/>
      <c r="AI15" s="69"/>
      <c r="AJ15" s="69"/>
      <c r="AK15" s="50" t="s">
        <v>116</v>
      </c>
      <c r="AL15" s="69">
        <f>ROUND(IF(Assumptions!$D$28&gt;4,AC15*(1+Assumptions!$D$25),0),0)</f>
        <v>-300</v>
      </c>
      <c r="AM15" s="69"/>
      <c r="AN15" s="69"/>
      <c r="AO15" s="69"/>
      <c r="AP15" s="69"/>
      <c r="AQ15" s="69"/>
      <c r="AR15" s="69"/>
      <c r="AS15" s="69"/>
      <c r="AT15" s="50" t="s">
        <v>116</v>
      </c>
      <c r="AU15" s="69">
        <f>ROUND(IF(Assumptions!$D$28&gt;5,AL15*(1+Assumptions!$D$25),0),0)</f>
        <v>-300</v>
      </c>
      <c r="AV15" s="69"/>
      <c r="AW15" s="69"/>
      <c r="AX15" s="69"/>
      <c r="AY15" s="69"/>
      <c r="AZ15" s="69"/>
      <c r="BA15" s="69"/>
      <c r="BB15" s="69"/>
      <c r="BC15" s="50" t="s">
        <v>116</v>
      </c>
      <c r="BD15" s="69">
        <f>ROUND(IF(Assumptions!$D$28&gt;6,AU15*(1+Assumptions!$D$25),0),0)</f>
        <v>-300</v>
      </c>
      <c r="BE15" s="69"/>
      <c r="BF15" s="69"/>
      <c r="BG15" s="69"/>
      <c r="BH15" s="69"/>
      <c r="BI15" s="69"/>
      <c r="BJ15" s="69"/>
      <c r="BK15" s="69"/>
      <c r="BL15" s="50" t="s">
        <v>116</v>
      </c>
      <c r="BM15" s="69">
        <f>ROUND(IF(Assumptions!$D$28&gt;7,BD15*(1+Assumptions!$D$25),0),0)</f>
        <v>-300</v>
      </c>
      <c r="BN15" s="69"/>
      <c r="BO15" s="69"/>
      <c r="BP15" s="69"/>
      <c r="BQ15" s="69"/>
      <c r="BR15" s="69"/>
      <c r="BS15" s="69"/>
      <c r="BT15" s="69"/>
      <c r="BU15" s="50" t="s">
        <v>116</v>
      </c>
      <c r="BV15" s="69">
        <f>ROUND(IF(Assumptions!$D$28&gt;8,BM15*(1+Assumptions!$D$25),0),0)</f>
        <v>-300</v>
      </c>
      <c r="BW15" s="69"/>
      <c r="BX15" s="69"/>
      <c r="BY15" s="69"/>
      <c r="BZ15" s="69"/>
      <c r="CA15" s="69"/>
      <c r="CB15" s="69"/>
      <c r="CC15" s="69"/>
      <c r="CD15" s="50" t="s">
        <v>116</v>
      </c>
      <c r="CE15" s="69">
        <f>ROUND(IF(Assumptions!$D$28&gt;9,BV15*(1+Assumptions!$D$25),0),0)</f>
        <v>-300</v>
      </c>
      <c r="CF15" s="69"/>
      <c r="CG15" s="69"/>
      <c r="CH15" s="69"/>
      <c r="CI15" s="69"/>
      <c r="CJ15" s="69"/>
      <c r="CK15" s="69"/>
      <c r="CL15" s="69"/>
    </row>
    <row r="16" spans="1:90" ht="13.7" customHeight="1">
      <c r="A16" s="50" t="s">
        <v>117</v>
      </c>
      <c r="B16" s="41">
        <f>ROUND(IF(Assumptions!$D$28&gt;0,Assumptions!$D$20*(Assumptions!$D$21-(Assumptions!$D$21*Assumptions!$D$22)-Assumptions!$D$23),0),0)</f>
        <v>-300</v>
      </c>
      <c r="C16" s="17"/>
      <c r="D16" s="17"/>
      <c r="E16" s="17"/>
      <c r="F16" s="17"/>
      <c r="G16" s="17"/>
      <c r="H16" s="17"/>
      <c r="I16" s="17"/>
      <c r="J16" s="68" t="s">
        <v>117</v>
      </c>
      <c r="K16" s="41">
        <f>ROUND(IF(Assumptions!$D$28&gt;1,B16*(1+Assumptions!$D$25),0),0)</f>
        <v>-300</v>
      </c>
      <c r="L16" s="38"/>
      <c r="M16" s="38"/>
      <c r="N16" s="38"/>
      <c r="O16" s="38"/>
      <c r="P16" s="38"/>
      <c r="Q16" s="38"/>
      <c r="R16" s="38"/>
      <c r="S16" s="50" t="s">
        <v>117</v>
      </c>
      <c r="T16" s="69">
        <f>ROUND(IF(Assumptions!$D$28&gt;2,K16*(1+Assumptions!$D$25),0),0)</f>
        <v>-300</v>
      </c>
      <c r="U16" s="69"/>
      <c r="V16" s="69"/>
      <c r="W16" s="69"/>
      <c r="X16" s="69"/>
      <c r="Y16" s="69"/>
      <c r="Z16" s="69"/>
      <c r="AA16" s="69"/>
      <c r="AB16" s="50" t="s">
        <v>117</v>
      </c>
      <c r="AC16" s="69">
        <f>ROUND(IF(Assumptions!$D$28&gt;3,T16*(1+Assumptions!$D$25),0),0)</f>
        <v>-300</v>
      </c>
      <c r="AD16" s="69"/>
      <c r="AE16" s="69"/>
      <c r="AF16" s="69"/>
      <c r="AG16" s="69"/>
      <c r="AH16" s="69"/>
      <c r="AI16" s="69"/>
      <c r="AJ16" s="69"/>
      <c r="AK16" s="50" t="s">
        <v>117</v>
      </c>
      <c r="AL16" s="69">
        <f>ROUND(IF(Assumptions!$D$28&gt;4,AC16*(1+Assumptions!$D$25),0),0)</f>
        <v>-300</v>
      </c>
      <c r="AM16" s="69"/>
      <c r="AN16" s="69"/>
      <c r="AO16" s="69"/>
      <c r="AP16" s="69"/>
      <c r="AQ16" s="69"/>
      <c r="AR16" s="69"/>
      <c r="AS16" s="69"/>
      <c r="AT16" s="50" t="s">
        <v>117</v>
      </c>
      <c r="AU16" s="69">
        <f>ROUND(IF(Assumptions!$D$28&gt;5,AL16*(1+Assumptions!$D$25),0),0)</f>
        <v>-300</v>
      </c>
      <c r="AV16" s="69"/>
      <c r="AW16" s="69"/>
      <c r="AX16" s="69"/>
      <c r="AY16" s="69"/>
      <c r="AZ16" s="69"/>
      <c r="BA16" s="69"/>
      <c r="BB16" s="69"/>
      <c r="BC16" s="50" t="s">
        <v>117</v>
      </c>
      <c r="BD16" s="69">
        <f>ROUND(IF(Assumptions!$D$28&gt;6,AU16*(1+Assumptions!$D$25),0),0)</f>
        <v>-300</v>
      </c>
      <c r="BE16" s="69"/>
      <c r="BF16" s="69"/>
      <c r="BG16" s="69"/>
      <c r="BH16" s="69"/>
      <c r="BI16" s="69"/>
      <c r="BJ16" s="69"/>
      <c r="BK16" s="69"/>
      <c r="BL16" s="50" t="s">
        <v>117</v>
      </c>
      <c r="BM16" s="69">
        <f>ROUND(IF(Assumptions!$D$28&gt;7,BD16*(1+Assumptions!$D$25),0),0)</f>
        <v>-300</v>
      </c>
      <c r="BN16" s="69"/>
      <c r="BO16" s="69"/>
      <c r="BP16" s="69"/>
      <c r="BQ16" s="69"/>
      <c r="BR16" s="69"/>
      <c r="BS16" s="69"/>
      <c r="BT16" s="69"/>
      <c r="BU16" s="50" t="s">
        <v>117</v>
      </c>
      <c r="BV16" s="69">
        <f>ROUND(IF(Assumptions!$D$28&gt;8,BM16*(1+Assumptions!$D$25),0),0)</f>
        <v>-300</v>
      </c>
      <c r="BW16" s="69"/>
      <c r="BX16" s="69"/>
      <c r="BY16" s="69"/>
      <c r="BZ16" s="69"/>
      <c r="CA16" s="69"/>
      <c r="CB16" s="69"/>
      <c r="CC16" s="69"/>
      <c r="CD16" s="50" t="s">
        <v>117</v>
      </c>
      <c r="CE16" s="69">
        <f>ROUND(IF(Assumptions!$D$28&gt;9,BV16*(1+Assumptions!$D$25),0),0)</f>
        <v>-300</v>
      </c>
      <c r="CF16" s="69"/>
      <c r="CG16" s="69"/>
      <c r="CH16" s="69"/>
      <c r="CI16" s="69"/>
      <c r="CJ16" s="69"/>
      <c r="CK16" s="69"/>
      <c r="CL16" s="69"/>
    </row>
    <row r="17" spans="1:90" ht="13.7" customHeight="1">
      <c r="A17" s="50" t="s">
        <v>118</v>
      </c>
      <c r="B17" s="41">
        <f>ROUND(IF(Assumptions!$D$28&gt;0,Assumptions!$D$20*(Assumptions!$D$21-(Assumptions!$D$21*Assumptions!$D$22)-Assumptions!$D$23),0),0)</f>
        <v>-300</v>
      </c>
      <c r="C17" s="17"/>
      <c r="D17" s="17"/>
      <c r="E17" s="17"/>
      <c r="F17" s="17"/>
      <c r="G17" s="17"/>
      <c r="H17" s="17"/>
      <c r="I17" s="17"/>
      <c r="J17" s="68" t="s">
        <v>118</v>
      </c>
      <c r="K17" s="41">
        <f>ROUND(IF(Assumptions!$D$28&gt;1,B17*(1+Assumptions!$D$25),0),0)</f>
        <v>-300</v>
      </c>
      <c r="L17" s="38"/>
      <c r="M17" s="38"/>
      <c r="N17" s="38"/>
      <c r="O17" s="38"/>
      <c r="P17" s="38"/>
      <c r="Q17" s="38"/>
      <c r="R17" s="38"/>
      <c r="S17" s="50" t="s">
        <v>118</v>
      </c>
      <c r="T17" s="69">
        <f>ROUND(IF(Assumptions!$D$28&gt;2,K17*(1+Assumptions!$D$25),0),0)</f>
        <v>-300</v>
      </c>
      <c r="U17" s="69"/>
      <c r="V17" s="69"/>
      <c r="W17" s="69"/>
      <c r="X17" s="69"/>
      <c r="Y17" s="69"/>
      <c r="Z17" s="69"/>
      <c r="AA17" s="69"/>
      <c r="AB17" s="50" t="s">
        <v>118</v>
      </c>
      <c r="AC17" s="69">
        <f>ROUND(IF(Assumptions!$D$28&gt;3,T17*(1+Assumptions!$D$25),0),0)</f>
        <v>-300</v>
      </c>
      <c r="AD17" s="69"/>
      <c r="AE17" s="69"/>
      <c r="AF17" s="69"/>
      <c r="AG17" s="69"/>
      <c r="AH17" s="69"/>
      <c r="AI17" s="69"/>
      <c r="AJ17" s="69"/>
      <c r="AK17" s="50" t="s">
        <v>118</v>
      </c>
      <c r="AL17" s="69">
        <f>ROUND(IF(Assumptions!$D$28&gt;4,AC17*(1+Assumptions!$D$25),0),0)</f>
        <v>-300</v>
      </c>
      <c r="AM17" s="69"/>
      <c r="AN17" s="69"/>
      <c r="AO17" s="69"/>
      <c r="AP17" s="69"/>
      <c r="AQ17" s="69"/>
      <c r="AR17" s="69"/>
      <c r="AS17" s="69"/>
      <c r="AT17" s="50" t="s">
        <v>118</v>
      </c>
      <c r="AU17" s="69">
        <f>ROUND(IF(Assumptions!$D$28&gt;5,AL17*(1+Assumptions!$D$25),0),0)</f>
        <v>-300</v>
      </c>
      <c r="AV17" s="69"/>
      <c r="AW17" s="69"/>
      <c r="AX17" s="69"/>
      <c r="AY17" s="69"/>
      <c r="AZ17" s="69"/>
      <c r="BA17" s="69"/>
      <c r="BB17" s="69"/>
      <c r="BC17" s="50" t="s">
        <v>118</v>
      </c>
      <c r="BD17" s="69">
        <f>ROUND(IF(Assumptions!$D$28&gt;6,AU17*(1+Assumptions!$D$25),0),0)</f>
        <v>-300</v>
      </c>
      <c r="BE17" s="69"/>
      <c r="BF17" s="69"/>
      <c r="BG17" s="69"/>
      <c r="BH17" s="69"/>
      <c r="BI17" s="69"/>
      <c r="BJ17" s="69"/>
      <c r="BK17" s="69"/>
      <c r="BL17" s="50" t="s">
        <v>118</v>
      </c>
      <c r="BM17" s="69">
        <f>ROUND(IF(Assumptions!$D$28&gt;7,BD17*(1+Assumptions!$D$25),0),0)</f>
        <v>-300</v>
      </c>
      <c r="BN17" s="69"/>
      <c r="BO17" s="69"/>
      <c r="BP17" s="69"/>
      <c r="BQ17" s="69"/>
      <c r="BR17" s="69"/>
      <c r="BS17" s="69"/>
      <c r="BT17" s="69"/>
      <c r="BU17" s="50" t="s">
        <v>118</v>
      </c>
      <c r="BV17" s="69">
        <f>ROUND(IF(Assumptions!$D$28&gt;8,BM17*(1+Assumptions!$D$25),0),0)</f>
        <v>-300</v>
      </c>
      <c r="BW17" s="69"/>
      <c r="BX17" s="69"/>
      <c r="BY17" s="69"/>
      <c r="BZ17" s="69"/>
      <c r="CA17" s="69"/>
      <c r="CB17" s="69"/>
      <c r="CC17" s="69"/>
      <c r="CD17" s="50" t="s">
        <v>118</v>
      </c>
      <c r="CE17" s="69">
        <f>ROUND(IF(Assumptions!$D$28&gt;9,BV17*(1+Assumptions!$D$25),0),0)</f>
        <v>-300</v>
      </c>
      <c r="CF17" s="69"/>
      <c r="CG17" s="69"/>
      <c r="CH17" s="69"/>
      <c r="CI17" s="69"/>
      <c r="CJ17" s="69"/>
      <c r="CK17" s="69"/>
      <c r="CL17" s="69"/>
    </row>
    <row r="18" spans="1:90" ht="13.7" customHeight="1">
      <c r="A18" s="50" t="s">
        <v>119</v>
      </c>
      <c r="B18" s="41">
        <f>ROUND(IF(Assumptions!$D$28&gt;0,Assumptions!$D$20*(Assumptions!$D$21-(Assumptions!$D$21*Assumptions!$D$22)-Assumptions!$D$23),0),0)</f>
        <v>-300</v>
      </c>
      <c r="C18" s="17"/>
      <c r="D18" s="17"/>
      <c r="E18" s="17"/>
      <c r="F18" s="17"/>
      <c r="G18" s="17"/>
      <c r="H18" s="17"/>
      <c r="I18" s="17"/>
      <c r="J18" s="68" t="s">
        <v>119</v>
      </c>
      <c r="K18" s="41">
        <f>ROUND(IF(Assumptions!$D$28&gt;1,B18*(1+Assumptions!$D$25),0),0)</f>
        <v>-300</v>
      </c>
      <c r="L18" s="38"/>
      <c r="M18" s="38"/>
      <c r="N18" s="38"/>
      <c r="O18" s="38"/>
      <c r="P18" s="38"/>
      <c r="Q18" s="38"/>
      <c r="R18" s="38"/>
      <c r="S18" s="50" t="s">
        <v>119</v>
      </c>
      <c r="T18" s="69">
        <f>ROUND(IF(Assumptions!$D$28&gt;2,K18*(1+Assumptions!$D$25),0),0)</f>
        <v>-300</v>
      </c>
      <c r="U18" s="69"/>
      <c r="V18" s="69"/>
      <c r="W18" s="69"/>
      <c r="X18" s="69"/>
      <c r="Y18" s="69"/>
      <c r="Z18" s="69"/>
      <c r="AA18" s="69"/>
      <c r="AB18" s="50" t="s">
        <v>119</v>
      </c>
      <c r="AC18" s="69">
        <f>ROUND(IF(Assumptions!$D$28&gt;3,T18*(1+Assumptions!$D$25),0),0)</f>
        <v>-300</v>
      </c>
      <c r="AD18" s="69"/>
      <c r="AE18" s="69"/>
      <c r="AF18" s="69"/>
      <c r="AG18" s="69"/>
      <c r="AH18" s="69"/>
      <c r="AI18" s="69"/>
      <c r="AJ18" s="69"/>
      <c r="AK18" s="50" t="s">
        <v>119</v>
      </c>
      <c r="AL18" s="69">
        <f>ROUND(IF(Assumptions!$D$28&gt;4,AC18*(1+Assumptions!$D$25),0),0)</f>
        <v>-300</v>
      </c>
      <c r="AM18" s="69"/>
      <c r="AN18" s="69"/>
      <c r="AO18" s="69"/>
      <c r="AP18" s="69"/>
      <c r="AQ18" s="69"/>
      <c r="AR18" s="69"/>
      <c r="AS18" s="69"/>
      <c r="AT18" s="50" t="s">
        <v>119</v>
      </c>
      <c r="AU18" s="69">
        <f>ROUND(IF(Assumptions!$D$28&gt;5,AL18*(1+Assumptions!$D$25),0),0)</f>
        <v>-300</v>
      </c>
      <c r="AV18" s="69"/>
      <c r="AW18" s="69"/>
      <c r="AX18" s="69"/>
      <c r="AY18" s="69"/>
      <c r="AZ18" s="69"/>
      <c r="BA18" s="69"/>
      <c r="BB18" s="69"/>
      <c r="BC18" s="50" t="s">
        <v>119</v>
      </c>
      <c r="BD18" s="69">
        <f>ROUND(IF(Assumptions!$D$28&gt;6,AU18*(1+Assumptions!$D$25),0),0)</f>
        <v>-300</v>
      </c>
      <c r="BE18" s="69"/>
      <c r="BF18" s="69"/>
      <c r="BG18" s="69"/>
      <c r="BH18" s="69"/>
      <c r="BI18" s="69"/>
      <c r="BJ18" s="69"/>
      <c r="BK18" s="69"/>
      <c r="BL18" s="50" t="s">
        <v>119</v>
      </c>
      <c r="BM18" s="69">
        <f>ROUND(IF(Assumptions!$D$28&gt;7,BD18*(1+Assumptions!$D$25),0),0)</f>
        <v>-300</v>
      </c>
      <c r="BN18" s="69"/>
      <c r="BO18" s="69"/>
      <c r="BP18" s="69"/>
      <c r="BQ18" s="69"/>
      <c r="BR18" s="69"/>
      <c r="BS18" s="69"/>
      <c r="BT18" s="69"/>
      <c r="BU18" s="50" t="s">
        <v>119</v>
      </c>
      <c r="BV18" s="69">
        <f>ROUND(IF(Assumptions!$D$28&gt;8,BM18*(1+Assumptions!$D$25),0),0)</f>
        <v>-300</v>
      </c>
      <c r="BW18" s="69"/>
      <c r="BX18" s="69"/>
      <c r="BY18" s="69"/>
      <c r="BZ18" s="69"/>
      <c r="CA18" s="69"/>
      <c r="CB18" s="69"/>
      <c r="CC18" s="69"/>
      <c r="CD18" s="50" t="s">
        <v>119</v>
      </c>
      <c r="CE18" s="69">
        <f>ROUND(IF(Assumptions!$D$28&gt;9,BV18*(1+Assumptions!$D$25),0),0)</f>
        <v>-300</v>
      </c>
      <c r="CF18" s="69"/>
      <c r="CG18" s="69"/>
      <c r="CH18" s="69"/>
      <c r="CI18" s="69"/>
      <c r="CJ18" s="69"/>
      <c r="CK18" s="69"/>
      <c r="CL18" s="69"/>
    </row>
    <row r="19" spans="1:90" ht="13.7" customHeight="1">
      <c r="A19" s="50" t="s">
        <v>120</v>
      </c>
      <c r="B19" s="41">
        <f>ROUND(IF(Assumptions!$D$28&gt;0,Assumptions!$D$20*(Assumptions!$D$21-(Assumptions!$D$21*Assumptions!$D$22)-Assumptions!$D$23),0),0)</f>
        <v>-300</v>
      </c>
      <c r="C19" s="17"/>
      <c r="D19" s="17"/>
      <c r="E19" s="17"/>
      <c r="F19" s="17"/>
      <c r="G19" s="17"/>
      <c r="H19" s="17"/>
      <c r="I19" s="17"/>
      <c r="J19" s="68" t="s">
        <v>120</v>
      </c>
      <c r="K19" s="41">
        <f>ROUND(IF(Assumptions!$D$28&gt;1,B19*(1+Assumptions!$D$25),0),0)</f>
        <v>-300</v>
      </c>
      <c r="L19" s="38"/>
      <c r="M19" s="38"/>
      <c r="N19" s="38"/>
      <c r="O19" s="38"/>
      <c r="P19" s="38"/>
      <c r="Q19" s="38"/>
      <c r="R19" s="38"/>
      <c r="S19" s="50" t="s">
        <v>120</v>
      </c>
      <c r="T19" s="69">
        <f>ROUND(IF(Assumptions!$D$28&gt;2,K19*(1+Assumptions!$D$25),0),0)</f>
        <v>-300</v>
      </c>
      <c r="U19" s="69"/>
      <c r="V19" s="69"/>
      <c r="W19" s="69"/>
      <c r="X19" s="69"/>
      <c r="Y19" s="69"/>
      <c r="Z19" s="69"/>
      <c r="AA19" s="69"/>
      <c r="AB19" s="50" t="s">
        <v>120</v>
      </c>
      <c r="AC19" s="69">
        <f>ROUND(IF(Assumptions!$D$28&gt;3,T19*(1+Assumptions!$D$25),0),0)</f>
        <v>-300</v>
      </c>
      <c r="AD19" s="69"/>
      <c r="AE19" s="69"/>
      <c r="AF19" s="69"/>
      <c r="AG19" s="69"/>
      <c r="AH19" s="69"/>
      <c r="AI19" s="69"/>
      <c r="AJ19" s="69"/>
      <c r="AK19" s="50" t="s">
        <v>120</v>
      </c>
      <c r="AL19" s="69">
        <f>ROUND(IF(Assumptions!$D$28&gt;4,AC19*(1+Assumptions!$D$25),0),0)</f>
        <v>-300</v>
      </c>
      <c r="AM19" s="69"/>
      <c r="AN19" s="69"/>
      <c r="AO19" s="69"/>
      <c r="AP19" s="69"/>
      <c r="AQ19" s="69"/>
      <c r="AR19" s="69"/>
      <c r="AS19" s="69"/>
      <c r="AT19" s="50" t="s">
        <v>120</v>
      </c>
      <c r="AU19" s="69">
        <f>ROUND(IF(Assumptions!$D$28&gt;5,AL19*(1+Assumptions!$D$25),0),0)</f>
        <v>-300</v>
      </c>
      <c r="AV19" s="69"/>
      <c r="AW19" s="69"/>
      <c r="AX19" s="69"/>
      <c r="AY19" s="69"/>
      <c r="AZ19" s="69"/>
      <c r="BA19" s="69"/>
      <c r="BB19" s="69"/>
      <c r="BC19" s="50" t="s">
        <v>120</v>
      </c>
      <c r="BD19" s="69">
        <f>ROUND(IF(Assumptions!$D$28&gt;6,AU19*(1+Assumptions!$D$25),0),0)</f>
        <v>-300</v>
      </c>
      <c r="BE19" s="69"/>
      <c r="BF19" s="69"/>
      <c r="BG19" s="69"/>
      <c r="BH19" s="69"/>
      <c r="BI19" s="69"/>
      <c r="BJ19" s="69"/>
      <c r="BK19" s="69"/>
      <c r="BL19" s="50" t="s">
        <v>120</v>
      </c>
      <c r="BM19" s="69">
        <f>ROUND(IF(Assumptions!$D$28&gt;7,BD19*(1+Assumptions!$D$25),0),0)</f>
        <v>-300</v>
      </c>
      <c r="BN19" s="69"/>
      <c r="BO19" s="69"/>
      <c r="BP19" s="69"/>
      <c r="BQ19" s="69"/>
      <c r="BR19" s="69"/>
      <c r="BS19" s="69"/>
      <c r="BT19" s="69"/>
      <c r="BU19" s="50" t="s">
        <v>120</v>
      </c>
      <c r="BV19" s="69">
        <f>ROUND(IF(Assumptions!$D$28&gt;8,BM19*(1+Assumptions!$D$25),0),0)</f>
        <v>-300</v>
      </c>
      <c r="BW19" s="69"/>
      <c r="BX19" s="69"/>
      <c r="BY19" s="69"/>
      <c r="BZ19" s="69"/>
      <c r="CA19" s="69"/>
      <c r="CB19" s="69"/>
      <c r="CC19" s="69"/>
      <c r="CD19" s="50" t="s">
        <v>120</v>
      </c>
      <c r="CE19" s="69">
        <f>ROUND(IF(Assumptions!$D$28&gt;9,BV19*(1+Assumptions!$D$25),0),0)</f>
        <v>-300</v>
      </c>
      <c r="CF19" s="69"/>
      <c r="CG19" s="69"/>
      <c r="CH19" s="69"/>
      <c r="CI19" s="69"/>
      <c r="CJ19" s="69"/>
      <c r="CK19" s="69"/>
      <c r="CL19" s="69"/>
    </row>
    <row r="20" spans="1:90" ht="13.7" customHeight="1">
      <c r="A20" s="38"/>
      <c r="B20" s="41">
        <f>SUM(B8:B19)</f>
        <v>-3600</v>
      </c>
      <c r="C20" s="17"/>
      <c r="D20" s="17"/>
      <c r="E20" s="17"/>
      <c r="F20" s="17"/>
      <c r="G20" s="17"/>
      <c r="H20" s="17"/>
      <c r="I20" s="17"/>
      <c r="J20" s="17"/>
      <c r="K20" s="41">
        <f>SUM(K8:K19)</f>
        <v>-3600</v>
      </c>
      <c r="L20" s="38"/>
      <c r="M20" s="38"/>
      <c r="N20" s="38"/>
      <c r="O20" s="38"/>
      <c r="P20" s="38"/>
      <c r="Q20" s="38"/>
      <c r="R20" s="38"/>
      <c r="S20" s="38"/>
      <c r="T20" s="69">
        <f>SUM(T8:T19)</f>
        <v>-3600</v>
      </c>
      <c r="U20" s="38"/>
      <c r="V20" s="38"/>
      <c r="W20" s="38"/>
      <c r="X20" s="38"/>
      <c r="Y20" s="38"/>
      <c r="Z20" s="38"/>
      <c r="AA20" s="38"/>
      <c r="AB20" s="38"/>
      <c r="AC20" s="69">
        <f>SUM(AC8:AC19)</f>
        <v>-3600</v>
      </c>
      <c r="AD20" s="38"/>
      <c r="AE20" s="38"/>
      <c r="AF20" s="38"/>
      <c r="AG20" s="38"/>
      <c r="AH20" s="38"/>
      <c r="AI20" s="38"/>
      <c r="AJ20" s="38"/>
      <c r="AK20" s="38"/>
      <c r="AL20" s="69">
        <f>SUM(AL8:AL19)</f>
        <v>-3600</v>
      </c>
      <c r="AM20" s="38"/>
      <c r="AN20" s="69"/>
      <c r="AO20" s="38"/>
      <c r="AP20" s="38"/>
      <c r="AQ20" s="38"/>
      <c r="AR20" s="38"/>
      <c r="AS20" s="38"/>
      <c r="AT20" s="38"/>
      <c r="AU20" s="69">
        <f>SUM(AU8:AU19)</f>
        <v>-3600</v>
      </c>
      <c r="AV20" s="38"/>
      <c r="AW20" s="38"/>
      <c r="AX20" s="38"/>
      <c r="AY20" s="38"/>
      <c r="AZ20" s="38"/>
      <c r="BA20" s="38"/>
      <c r="BB20" s="38"/>
      <c r="BC20" s="38"/>
      <c r="BD20" s="69">
        <f>SUM(BD8:BD19)</f>
        <v>-3600</v>
      </c>
      <c r="BE20" s="38"/>
      <c r="BF20" s="38"/>
      <c r="BG20" s="38"/>
      <c r="BH20" s="38"/>
      <c r="BI20" s="38"/>
      <c r="BJ20" s="38"/>
      <c r="BK20" s="38"/>
      <c r="BL20" s="38"/>
      <c r="BM20" s="69">
        <f>SUM(BM8:BM19)</f>
        <v>-3600</v>
      </c>
      <c r="BN20" s="38"/>
      <c r="BO20" s="38"/>
      <c r="BP20" s="38"/>
      <c r="BQ20" s="38"/>
      <c r="BR20" s="38"/>
      <c r="BS20" s="38"/>
      <c r="BT20" s="38"/>
      <c r="BU20" s="38"/>
      <c r="BV20" s="69">
        <f>SUM(BV8:BV19)</f>
        <v>-3600</v>
      </c>
      <c r="BW20" s="38"/>
      <c r="BX20" s="38"/>
      <c r="BY20" s="38"/>
      <c r="BZ20" s="38"/>
      <c r="CA20" s="38"/>
      <c r="CB20" s="38"/>
      <c r="CC20" s="38"/>
      <c r="CD20" s="38"/>
      <c r="CE20" s="69">
        <f>SUM(CE8:CE19)</f>
        <v>-3600</v>
      </c>
      <c r="CF20" s="38"/>
      <c r="CG20" s="38"/>
      <c r="CH20" s="38"/>
      <c r="CI20" s="38"/>
      <c r="CJ20" s="38"/>
      <c r="CK20" s="38"/>
      <c r="CL20" s="38"/>
    </row>
    <row r="21" spans="1:90" ht="13.7" customHeight="1">
      <c r="A21" s="50" t="str">
        <f t="shared" ref="A21:A32" si="0">A8</f>
        <v>Jan</v>
      </c>
      <c r="B21" s="41">
        <f>IF(Assumptions!$D$27&gt;12,12,Assumptions!$D$27)</f>
        <v>12</v>
      </c>
      <c r="C21" s="41">
        <f>IF(Assumptions!$D$27&gt;B21+12,B21+12,Assumptions!$D$27)</f>
        <v>24</v>
      </c>
      <c r="D21" s="41">
        <f>IF(Assumptions!$D$27&gt;C21+12,C21+12,Assumptions!$D$27)</f>
        <v>36</v>
      </c>
      <c r="E21" s="41">
        <f>IF(Assumptions!$D$27&gt;D21+12,D21+12,Assumptions!$D$27)</f>
        <v>36</v>
      </c>
      <c r="F21" s="41">
        <f>IF(Assumptions!$D$27&gt;E21+12,E21+12,Assumptions!$D$27)</f>
        <v>36</v>
      </c>
      <c r="G21" s="41">
        <f>IF(Assumptions!$D$27&gt;F21+12,F21+12,Assumptions!$D$27)</f>
        <v>36</v>
      </c>
      <c r="H21" s="41">
        <f>IF(Assumptions!$D$27&gt;G21+12,G21+12,Assumptions!$D$27)</f>
        <v>36</v>
      </c>
      <c r="I21" s="41">
        <f>IF(Assumptions!$D$27&gt;H21+12,H21+12,Assumptions!$D$27)</f>
        <v>36</v>
      </c>
      <c r="J21" s="68" t="str">
        <f t="shared" ref="J21:J32" si="1">J8</f>
        <v>Jan</v>
      </c>
      <c r="K21" s="41">
        <f>IF(Assumptions!$D$27&gt;12,12,Assumptions!$D$27)</f>
        <v>12</v>
      </c>
      <c r="L21" s="69">
        <f>IF(Assumptions!$D$27&gt;K21+12,K21+12,Assumptions!$D$27)</f>
        <v>24</v>
      </c>
      <c r="M21" s="69">
        <f>IF(Assumptions!$D$27&gt;L21+12,L21+12,Assumptions!$D$27)</f>
        <v>36</v>
      </c>
      <c r="N21" s="69">
        <f>IF(Assumptions!$D$27&gt;M21+12,M21+12,Assumptions!$D$27)</f>
        <v>36</v>
      </c>
      <c r="O21" s="69">
        <f>IF(Assumptions!$D$27&gt;N21+12,N21+12,Assumptions!$D$27)</f>
        <v>36</v>
      </c>
      <c r="P21" s="69">
        <f>IF(Assumptions!$D$27&gt;O21+12,O21+12,Assumptions!$D$27)</f>
        <v>36</v>
      </c>
      <c r="Q21" s="69">
        <f>IF(Assumptions!$D$27&gt;P21+12,P21+12,Assumptions!$D$27)</f>
        <v>36</v>
      </c>
      <c r="R21" s="69">
        <f>IF(Assumptions!$D$27&gt;Q21+12,Q21+12,Assumptions!$D$27)</f>
        <v>36</v>
      </c>
      <c r="S21" s="50" t="str">
        <f t="shared" ref="S21:S32" si="2">S8</f>
        <v>Jan</v>
      </c>
      <c r="T21" s="69">
        <f>IF(Assumptions!$D$27&gt;12,12,Assumptions!$D$27)</f>
        <v>12</v>
      </c>
      <c r="U21" s="69">
        <f>IF(Assumptions!$D$27&gt;T21+12,T21+12,Assumptions!$D$27)</f>
        <v>24</v>
      </c>
      <c r="V21" s="69">
        <f>IF(Assumptions!$D$27&gt;U21+12,U21+12,Assumptions!$D$27)</f>
        <v>36</v>
      </c>
      <c r="W21" s="69">
        <f>IF(Assumptions!$D$27&gt;V21+12,V21+12,Assumptions!$D$27)</f>
        <v>36</v>
      </c>
      <c r="X21" s="69">
        <f>IF(Assumptions!$D$27&gt;W21+12,W21+12,Assumptions!$D$27)</f>
        <v>36</v>
      </c>
      <c r="Y21" s="69">
        <f>IF(Assumptions!$D$27&gt;X21+12,X21+12,Assumptions!$D$27)</f>
        <v>36</v>
      </c>
      <c r="Z21" s="69">
        <f>IF(Assumptions!$D$27&gt;Y21+12,Y21+12,Assumptions!$D$27)</f>
        <v>36</v>
      </c>
      <c r="AA21" s="69">
        <f>IF(Assumptions!$D$27&gt;Z21+12,Z21+12,Assumptions!$D$27)</f>
        <v>36</v>
      </c>
      <c r="AB21" s="50" t="str">
        <f t="shared" ref="AB21:AB32" si="3">AB8</f>
        <v>Jan</v>
      </c>
      <c r="AC21" s="69">
        <f>IF(Assumptions!$D$27&gt;12,12,Assumptions!$D$27)</f>
        <v>12</v>
      </c>
      <c r="AD21" s="69">
        <f>IF(Assumptions!$D$27&gt;AC21+12,AC21+12,Assumptions!$D$27)</f>
        <v>24</v>
      </c>
      <c r="AE21" s="69">
        <f>IF(Assumptions!$D$27&gt;AD21+12,AD21+12,Assumptions!$D$27)</f>
        <v>36</v>
      </c>
      <c r="AF21" s="69">
        <f>IF(Assumptions!$D$27&gt;AE21+12,AE21+12,Assumptions!$D$27)</f>
        <v>36</v>
      </c>
      <c r="AG21" s="69">
        <f>IF(Assumptions!$D$27&gt;AF21+12,AF21+12,Assumptions!$D$27)</f>
        <v>36</v>
      </c>
      <c r="AH21" s="69">
        <f>IF(Assumptions!$D$27&gt;AG21+12,AG21+12,Assumptions!$D$27)</f>
        <v>36</v>
      </c>
      <c r="AI21" s="69">
        <f>IF(Assumptions!$D$27&gt;AH21+12,AH21+12,Assumptions!$D$27)</f>
        <v>36</v>
      </c>
      <c r="AJ21" s="69">
        <f>IF(Assumptions!$D$27&gt;AI21+12,AI21+12,Assumptions!$D$27)</f>
        <v>36</v>
      </c>
      <c r="AK21" s="50" t="str">
        <f t="shared" ref="AK21:AK32" si="4">AK8</f>
        <v>Jan</v>
      </c>
      <c r="AL21" s="69">
        <f>IF(Assumptions!$D$27&gt;12,12,Assumptions!$D$27)</f>
        <v>12</v>
      </c>
      <c r="AM21" s="69">
        <f>IF(Assumptions!$D$27&gt;AL21+12,AL21+12,Assumptions!$D$27)</f>
        <v>24</v>
      </c>
      <c r="AN21" s="69">
        <f>IF(Assumptions!$D$27&gt;AM21+12,AM21+12,Assumptions!$D$27)</f>
        <v>36</v>
      </c>
      <c r="AO21" s="69">
        <f>IF(Assumptions!$D$27&gt;AN21+12,AN21+12,Assumptions!$D$27)</f>
        <v>36</v>
      </c>
      <c r="AP21" s="69">
        <f>IF(Assumptions!$D$27&gt;AO21+12,AO21+12,Assumptions!$D$27)</f>
        <v>36</v>
      </c>
      <c r="AQ21" s="69">
        <f>IF(Assumptions!$D$27&gt;AP21+12,AP21+12,Assumptions!$D$27)</f>
        <v>36</v>
      </c>
      <c r="AR21" s="69">
        <f>IF(Assumptions!$D$27&gt;AQ21+12,AQ21+12,Assumptions!$D$27)</f>
        <v>36</v>
      </c>
      <c r="AS21" s="69">
        <f>IF(Assumptions!$D$27&gt;AR21+12,AR21+12,Assumptions!$D$27)</f>
        <v>36</v>
      </c>
      <c r="AT21" s="50" t="str">
        <f t="shared" ref="AT21:AT32" si="5">AT8</f>
        <v>Jan</v>
      </c>
      <c r="AU21" s="69">
        <f>IF(Assumptions!$D$27&gt;12,12,Assumptions!$D$27)</f>
        <v>12</v>
      </c>
      <c r="AV21" s="69">
        <f>IF(Assumptions!$D$27&gt;AU21+12,AU21+12,Assumptions!$D$27)</f>
        <v>24</v>
      </c>
      <c r="AW21" s="69">
        <f>IF(Assumptions!$D$27&gt;AV21+12,AV21+12,Assumptions!$D$27)</f>
        <v>36</v>
      </c>
      <c r="AX21" s="69">
        <f>IF(Assumptions!$D$27&gt;AW21+12,AW21+12,Assumptions!$D$27)</f>
        <v>36</v>
      </c>
      <c r="AY21" s="69">
        <f>IF(Assumptions!$D$27&gt;AX21+12,AX21+12,Assumptions!$D$27)</f>
        <v>36</v>
      </c>
      <c r="AZ21" s="69">
        <f>IF(Assumptions!$D$27&gt;AY21+12,AY21+12,Assumptions!$D$27)</f>
        <v>36</v>
      </c>
      <c r="BA21" s="69">
        <f>IF(Assumptions!$D$27&gt;AZ21+12,AZ21+12,Assumptions!$D$27)</f>
        <v>36</v>
      </c>
      <c r="BB21" s="69">
        <f>IF(Assumptions!$D$27&gt;BA21+12,BA21+12,Assumptions!$D$27)</f>
        <v>36</v>
      </c>
      <c r="BC21" s="50" t="str">
        <f t="shared" ref="BC21:BC32" si="6">BC8</f>
        <v>Jan</v>
      </c>
      <c r="BD21" s="69">
        <f>IF(Assumptions!$D$27&gt;12,12,Assumptions!$D$27)</f>
        <v>12</v>
      </c>
      <c r="BE21" s="69">
        <f>IF(Assumptions!$D$27&gt;BD21+12,BD21+12,Assumptions!$D$27)</f>
        <v>24</v>
      </c>
      <c r="BF21" s="69">
        <f>IF(Assumptions!$D$27&gt;BE21+12,BE21+12,Assumptions!$D$27)</f>
        <v>36</v>
      </c>
      <c r="BG21" s="69">
        <f>IF(Assumptions!$D$27&gt;BF21+12,BF21+12,Assumptions!$D$27)</f>
        <v>36</v>
      </c>
      <c r="BH21" s="69">
        <f>IF(Assumptions!$D$27&gt;BG21+12,BG21+12,Assumptions!$D$27)</f>
        <v>36</v>
      </c>
      <c r="BI21" s="69">
        <f>IF(Assumptions!$D$27&gt;BH21+12,BH21+12,Assumptions!$D$27)</f>
        <v>36</v>
      </c>
      <c r="BJ21" s="69">
        <f>IF(Assumptions!$D$27&gt;BI21+12,BI21+12,Assumptions!$D$27)</f>
        <v>36</v>
      </c>
      <c r="BK21" s="69">
        <f>IF(Assumptions!$D$27&gt;BJ21+12,BJ21+12,Assumptions!$D$27)</f>
        <v>36</v>
      </c>
      <c r="BL21" s="50" t="str">
        <f t="shared" ref="BL21:BL32" si="7">BL8</f>
        <v>Jan</v>
      </c>
      <c r="BM21" s="69">
        <f>IF(Assumptions!$D$27&gt;12,12,Assumptions!$D$27)</f>
        <v>12</v>
      </c>
      <c r="BN21" s="69">
        <f>IF(Assumptions!$D$27&gt;BM21+12,BM21+12,Assumptions!$D$27)</f>
        <v>24</v>
      </c>
      <c r="BO21" s="69">
        <f>IF(Assumptions!$D$27&gt;BN21+12,BN21+12,Assumptions!$D$27)</f>
        <v>36</v>
      </c>
      <c r="BP21" s="69">
        <f>IF(Assumptions!$D$27&gt;BO21+12,BO21+12,Assumptions!$D$27)</f>
        <v>36</v>
      </c>
      <c r="BQ21" s="69">
        <f>IF(Assumptions!$D$27&gt;BP21+12,BP21+12,Assumptions!$D$27)</f>
        <v>36</v>
      </c>
      <c r="BR21" s="69">
        <f>IF(Assumptions!$D$27&gt;BQ21+12,BQ21+12,Assumptions!$D$27)</f>
        <v>36</v>
      </c>
      <c r="BS21" s="69">
        <f>IF(Assumptions!$D$27&gt;BR21+12,BR21+12,Assumptions!$D$27)</f>
        <v>36</v>
      </c>
      <c r="BT21" s="69">
        <f>IF(Assumptions!$D$27&gt;BS21+12,BS21+12,Assumptions!$D$27)</f>
        <v>36</v>
      </c>
      <c r="BU21" s="50" t="str">
        <f t="shared" ref="BU21:BU32" si="8">BU8</f>
        <v>Jan</v>
      </c>
      <c r="BV21" s="69">
        <f>IF(Assumptions!$D$27&gt;12,12,Assumptions!$D$27)</f>
        <v>12</v>
      </c>
      <c r="BW21" s="69">
        <f>IF(Assumptions!$D$27&gt;BV21+12,BV21+12,Assumptions!$D$27)</f>
        <v>24</v>
      </c>
      <c r="BX21" s="69">
        <f>IF(Assumptions!$D$27&gt;BW21+12,BW21+12,Assumptions!$D$27)</f>
        <v>36</v>
      </c>
      <c r="BY21" s="69">
        <f>IF(Assumptions!$D$27&gt;BX21+12,BX21+12,Assumptions!$D$27)</f>
        <v>36</v>
      </c>
      <c r="BZ21" s="69">
        <f>IF(Assumptions!$D$27&gt;BY21+12,BY21+12,Assumptions!$D$27)</f>
        <v>36</v>
      </c>
      <c r="CA21" s="69">
        <f>IF(Assumptions!$D$27&gt;BZ21+12,BZ21+12,Assumptions!$D$27)</f>
        <v>36</v>
      </c>
      <c r="CB21" s="69">
        <f>IF(Assumptions!$D$27&gt;CA21+12,CA21+12,Assumptions!$D$27)</f>
        <v>36</v>
      </c>
      <c r="CC21" s="69">
        <f>IF(Assumptions!$D$27&gt;CB21+12,CB21+12,Assumptions!$D$27)</f>
        <v>36</v>
      </c>
      <c r="CD21" s="50" t="str">
        <f t="shared" ref="CD21:CD32" si="9">CD8</f>
        <v>Jan</v>
      </c>
      <c r="CE21" s="69">
        <f>IF(Assumptions!$D$27&gt;12,12,Assumptions!$D$27)</f>
        <v>12</v>
      </c>
      <c r="CF21" s="69">
        <f>IF(Assumptions!$D$27&gt;CE21+12,CE21+12,Assumptions!$D$27)</f>
        <v>24</v>
      </c>
      <c r="CG21" s="69">
        <f>IF(Assumptions!$D$27&gt;CF21+12,CF21+12,Assumptions!$D$27)</f>
        <v>36</v>
      </c>
      <c r="CH21" s="69">
        <f>IF(Assumptions!$D$27&gt;CG21+12,CG21+12,Assumptions!$D$27)</f>
        <v>36</v>
      </c>
      <c r="CI21" s="69">
        <f>IF(Assumptions!$D$27&gt;CH21+12,CH21+12,Assumptions!$D$27)</f>
        <v>36</v>
      </c>
      <c r="CJ21" s="69">
        <f>IF(Assumptions!$D$27&gt;CI21+12,CI21+12,Assumptions!$D$27)</f>
        <v>36</v>
      </c>
      <c r="CK21" s="69">
        <f>IF(Assumptions!$D$27&gt;CJ21+12,CJ21+12,Assumptions!$D$27)</f>
        <v>36</v>
      </c>
      <c r="CL21" s="69">
        <f>IF(Assumptions!$D$27&gt;CK21+12,CK21+12,Assumptions!$D$27)</f>
        <v>36</v>
      </c>
    </row>
    <row r="22" spans="1:90" ht="13.7" customHeight="1">
      <c r="A22" s="50" t="str">
        <f t="shared" si="0"/>
        <v>Feb</v>
      </c>
      <c r="B22" s="41">
        <f>IF(Assumptions!$D$27&gt;11,11,Assumptions!$D$27)</f>
        <v>11</v>
      </c>
      <c r="C22" s="41">
        <f>IF(Assumptions!$D$27&gt;B22+12,B22+12,Assumptions!$D$27)</f>
        <v>23</v>
      </c>
      <c r="D22" s="41">
        <f>IF(Assumptions!$D$27&gt;C22+12,C22+12,Assumptions!$D$27)</f>
        <v>35</v>
      </c>
      <c r="E22" s="41">
        <f>IF(Assumptions!$D$27&gt;D22+12,D22+12,Assumptions!$D$27)</f>
        <v>36</v>
      </c>
      <c r="F22" s="41">
        <f>IF(Assumptions!$D$27&gt;E22+12,E22+12,Assumptions!$D$27)</f>
        <v>36</v>
      </c>
      <c r="G22" s="41">
        <f>IF(Assumptions!$D$27&gt;F22+12,F22+12,Assumptions!$D$27)</f>
        <v>36</v>
      </c>
      <c r="H22" s="41">
        <f>IF(Assumptions!$D$27&gt;G22+12,G22+12,Assumptions!$D$27)</f>
        <v>36</v>
      </c>
      <c r="I22" s="41">
        <f>IF(Assumptions!$D$27&gt;H22+12,H22+12,Assumptions!$D$27)</f>
        <v>36</v>
      </c>
      <c r="J22" s="68" t="str">
        <f t="shared" si="1"/>
        <v>Feb</v>
      </c>
      <c r="K22" s="41">
        <f>IF(Assumptions!$D$27&gt;11,11,Assumptions!$D$27)</f>
        <v>11</v>
      </c>
      <c r="L22" s="69">
        <f>IF(Assumptions!$D$27&gt;K22+12,K22+12,Assumptions!$D$27)</f>
        <v>23</v>
      </c>
      <c r="M22" s="69">
        <f>IF(Assumptions!$D$27&gt;L22+12,L22+12,Assumptions!$D$27)</f>
        <v>35</v>
      </c>
      <c r="N22" s="69">
        <f>IF(Assumptions!$D$27&gt;M22+12,M22+12,Assumptions!$D$27)</f>
        <v>36</v>
      </c>
      <c r="O22" s="69">
        <f>IF(Assumptions!$D$27&gt;N22+12,N22+12,Assumptions!$D$27)</f>
        <v>36</v>
      </c>
      <c r="P22" s="69">
        <f>IF(Assumptions!$D$27&gt;O22+12,O22+12,Assumptions!$D$27)</f>
        <v>36</v>
      </c>
      <c r="Q22" s="69">
        <f>IF(Assumptions!$D$27&gt;P22+12,P22+12,Assumptions!$D$27)</f>
        <v>36</v>
      </c>
      <c r="R22" s="69">
        <f>IF(Assumptions!$D$27&gt;Q22+12,Q22+12,Assumptions!$D$27)</f>
        <v>36</v>
      </c>
      <c r="S22" s="50" t="str">
        <f t="shared" si="2"/>
        <v>Feb</v>
      </c>
      <c r="T22" s="69">
        <f>IF(Assumptions!$D$27&gt;11,11,Assumptions!$D$27)</f>
        <v>11</v>
      </c>
      <c r="U22" s="69">
        <f>IF(Assumptions!$D$27&gt;T22+12,T22+12,Assumptions!$D$27)</f>
        <v>23</v>
      </c>
      <c r="V22" s="69">
        <f>IF(Assumptions!$D$27&gt;U22+12,U22+12,Assumptions!$D$27)</f>
        <v>35</v>
      </c>
      <c r="W22" s="69">
        <f>IF(Assumptions!$D$27&gt;V22+12,V22+12,Assumptions!$D$27)</f>
        <v>36</v>
      </c>
      <c r="X22" s="69">
        <f>IF(Assumptions!$D$27&gt;W22+12,W22+12,Assumptions!$D$27)</f>
        <v>36</v>
      </c>
      <c r="Y22" s="69">
        <f>IF(Assumptions!$D$27&gt;X22+12,X22+12,Assumptions!$D$27)</f>
        <v>36</v>
      </c>
      <c r="Z22" s="69">
        <f>IF(Assumptions!$D$27&gt;Y22+12,Y22+12,Assumptions!$D$27)</f>
        <v>36</v>
      </c>
      <c r="AA22" s="69">
        <f>IF(Assumptions!$D$27&gt;Z22+12,Z22+12,Assumptions!$D$27)</f>
        <v>36</v>
      </c>
      <c r="AB22" s="50" t="str">
        <f t="shared" si="3"/>
        <v>Feb</v>
      </c>
      <c r="AC22" s="69">
        <f>IF(Assumptions!$D$27&gt;11,11,Assumptions!$D$27)</f>
        <v>11</v>
      </c>
      <c r="AD22" s="69">
        <f>IF(Assumptions!$D$27&gt;AC22+12,AC22+12,Assumptions!$D$27)</f>
        <v>23</v>
      </c>
      <c r="AE22" s="69">
        <f>IF(Assumptions!$D$27&gt;AD22+12,AD22+12,Assumptions!$D$27)</f>
        <v>35</v>
      </c>
      <c r="AF22" s="69">
        <f>IF(Assumptions!$D$27&gt;AE22+12,AE22+12,Assumptions!$D$27)</f>
        <v>36</v>
      </c>
      <c r="AG22" s="69">
        <f>IF(Assumptions!$D$27&gt;AF22+12,AF22+12,Assumptions!$D$27)</f>
        <v>36</v>
      </c>
      <c r="AH22" s="69">
        <f>IF(Assumptions!$D$27&gt;AG22+12,AG22+12,Assumptions!$D$27)</f>
        <v>36</v>
      </c>
      <c r="AI22" s="69">
        <f>IF(Assumptions!$D$27&gt;AH22+12,AH22+12,Assumptions!$D$27)</f>
        <v>36</v>
      </c>
      <c r="AJ22" s="69">
        <f>IF(Assumptions!$D$27&gt;AI22+12,AI22+12,Assumptions!$D$27)</f>
        <v>36</v>
      </c>
      <c r="AK22" s="50" t="str">
        <f t="shared" si="4"/>
        <v>Feb</v>
      </c>
      <c r="AL22" s="69">
        <f>IF(Assumptions!$D$27&gt;11,11,Assumptions!$D$27)</f>
        <v>11</v>
      </c>
      <c r="AM22" s="69">
        <f>IF(Assumptions!$D$27&gt;AL22+12,AL22+12,Assumptions!$D$27)</f>
        <v>23</v>
      </c>
      <c r="AN22" s="69">
        <f>IF(Assumptions!$D$27&gt;AM22+12,AM22+12,Assumptions!$D$27)</f>
        <v>35</v>
      </c>
      <c r="AO22" s="69">
        <f>IF(Assumptions!$D$27&gt;AN22+12,AN22+12,Assumptions!$D$27)</f>
        <v>36</v>
      </c>
      <c r="AP22" s="69">
        <f>IF(Assumptions!$D$27&gt;AO22+12,AO22+12,Assumptions!$D$27)</f>
        <v>36</v>
      </c>
      <c r="AQ22" s="69">
        <f>IF(Assumptions!$D$27&gt;AP22+12,AP22+12,Assumptions!$D$27)</f>
        <v>36</v>
      </c>
      <c r="AR22" s="69">
        <f>IF(Assumptions!$D$27&gt;AQ22+12,AQ22+12,Assumptions!$D$27)</f>
        <v>36</v>
      </c>
      <c r="AS22" s="69">
        <f>IF(Assumptions!$D$27&gt;AR22+12,AR22+12,Assumptions!$D$27)</f>
        <v>36</v>
      </c>
      <c r="AT22" s="50" t="str">
        <f t="shared" si="5"/>
        <v>Feb</v>
      </c>
      <c r="AU22" s="69">
        <f>IF(Assumptions!$D$27&gt;11,11,Assumptions!$D$27)</f>
        <v>11</v>
      </c>
      <c r="AV22" s="69">
        <f>IF(Assumptions!$D$27&gt;AU22+12,AU22+12,Assumptions!$D$27)</f>
        <v>23</v>
      </c>
      <c r="AW22" s="69">
        <f>IF(Assumptions!$D$27&gt;AV22+12,AV22+12,Assumptions!$D$27)</f>
        <v>35</v>
      </c>
      <c r="AX22" s="69">
        <f>IF(Assumptions!$D$27&gt;AW22+12,AW22+12,Assumptions!$D$27)</f>
        <v>36</v>
      </c>
      <c r="AY22" s="69">
        <f>IF(Assumptions!$D$27&gt;AX22+12,AX22+12,Assumptions!$D$27)</f>
        <v>36</v>
      </c>
      <c r="AZ22" s="69">
        <f>IF(Assumptions!$D$27&gt;AY22+12,AY22+12,Assumptions!$D$27)</f>
        <v>36</v>
      </c>
      <c r="BA22" s="69">
        <f>IF(Assumptions!$D$27&gt;AZ22+12,AZ22+12,Assumptions!$D$27)</f>
        <v>36</v>
      </c>
      <c r="BB22" s="69">
        <f>IF(Assumptions!$D$27&gt;BA22+12,BA22+12,Assumptions!$D$27)</f>
        <v>36</v>
      </c>
      <c r="BC22" s="50" t="str">
        <f t="shared" si="6"/>
        <v>Feb</v>
      </c>
      <c r="BD22" s="69">
        <f>IF(Assumptions!$D$27&gt;11,11,Assumptions!$D$27)</f>
        <v>11</v>
      </c>
      <c r="BE22" s="69">
        <f>IF(Assumptions!$D$27&gt;BD22+12,BD22+12,Assumptions!$D$27)</f>
        <v>23</v>
      </c>
      <c r="BF22" s="69">
        <f>IF(Assumptions!$D$27&gt;BE22+12,BE22+12,Assumptions!$D$27)</f>
        <v>35</v>
      </c>
      <c r="BG22" s="69">
        <f>IF(Assumptions!$D$27&gt;BF22+12,BF22+12,Assumptions!$D$27)</f>
        <v>36</v>
      </c>
      <c r="BH22" s="69">
        <f>IF(Assumptions!$D$27&gt;BG22+12,BG22+12,Assumptions!$D$27)</f>
        <v>36</v>
      </c>
      <c r="BI22" s="69">
        <f>IF(Assumptions!$D$27&gt;BH22+12,BH22+12,Assumptions!$D$27)</f>
        <v>36</v>
      </c>
      <c r="BJ22" s="69">
        <f>IF(Assumptions!$D$27&gt;BI22+12,BI22+12,Assumptions!$D$27)</f>
        <v>36</v>
      </c>
      <c r="BK22" s="69">
        <f>IF(Assumptions!$D$27&gt;BJ22+12,BJ22+12,Assumptions!$D$27)</f>
        <v>36</v>
      </c>
      <c r="BL22" s="50" t="str">
        <f t="shared" si="7"/>
        <v>Feb</v>
      </c>
      <c r="BM22" s="69">
        <f>IF(Assumptions!$D$27&gt;11,11,Assumptions!$D$27)</f>
        <v>11</v>
      </c>
      <c r="BN22" s="69">
        <f>IF(Assumptions!$D$27&gt;BM22+12,BM22+12,Assumptions!$D$27)</f>
        <v>23</v>
      </c>
      <c r="BO22" s="69">
        <f>IF(Assumptions!$D$27&gt;BN22+12,BN22+12,Assumptions!$D$27)</f>
        <v>35</v>
      </c>
      <c r="BP22" s="69">
        <f>IF(Assumptions!$D$27&gt;BO22+12,BO22+12,Assumptions!$D$27)</f>
        <v>36</v>
      </c>
      <c r="BQ22" s="69">
        <f>IF(Assumptions!$D$27&gt;BP22+12,BP22+12,Assumptions!$D$27)</f>
        <v>36</v>
      </c>
      <c r="BR22" s="69">
        <f>IF(Assumptions!$D$27&gt;BQ22+12,BQ22+12,Assumptions!$D$27)</f>
        <v>36</v>
      </c>
      <c r="BS22" s="69">
        <f>IF(Assumptions!$D$27&gt;BR22+12,BR22+12,Assumptions!$D$27)</f>
        <v>36</v>
      </c>
      <c r="BT22" s="69">
        <f>IF(Assumptions!$D$27&gt;BS22+12,BS22+12,Assumptions!$D$27)</f>
        <v>36</v>
      </c>
      <c r="BU22" s="50" t="str">
        <f t="shared" si="8"/>
        <v>Feb</v>
      </c>
      <c r="BV22" s="69">
        <f>IF(Assumptions!$D$27&gt;11,11,Assumptions!$D$27)</f>
        <v>11</v>
      </c>
      <c r="BW22" s="69">
        <f>IF(Assumptions!$D$27&gt;BV22+12,BV22+12,Assumptions!$D$27)</f>
        <v>23</v>
      </c>
      <c r="BX22" s="69">
        <f>IF(Assumptions!$D$27&gt;BW22+12,BW22+12,Assumptions!$D$27)</f>
        <v>35</v>
      </c>
      <c r="BY22" s="69">
        <f>IF(Assumptions!$D$27&gt;BX22+12,BX22+12,Assumptions!$D$27)</f>
        <v>36</v>
      </c>
      <c r="BZ22" s="69">
        <f>IF(Assumptions!$D$27&gt;BY22+12,BY22+12,Assumptions!$D$27)</f>
        <v>36</v>
      </c>
      <c r="CA22" s="69">
        <f>IF(Assumptions!$D$27&gt;BZ22+12,BZ22+12,Assumptions!$D$27)</f>
        <v>36</v>
      </c>
      <c r="CB22" s="69">
        <f>IF(Assumptions!$D$27&gt;CA22+12,CA22+12,Assumptions!$D$27)</f>
        <v>36</v>
      </c>
      <c r="CC22" s="69">
        <f>IF(Assumptions!$D$27&gt;CB22+12,CB22+12,Assumptions!$D$27)</f>
        <v>36</v>
      </c>
      <c r="CD22" s="50" t="str">
        <f t="shared" si="9"/>
        <v>Feb</v>
      </c>
      <c r="CE22" s="69">
        <f>IF(Assumptions!$D$27&gt;11,11,Assumptions!$D$27)</f>
        <v>11</v>
      </c>
      <c r="CF22" s="69">
        <f>IF(Assumptions!$D$27&gt;CE22+12,CE22+12,Assumptions!$D$27)</f>
        <v>23</v>
      </c>
      <c r="CG22" s="69">
        <f>IF(Assumptions!$D$27&gt;CF22+12,CF22+12,Assumptions!$D$27)</f>
        <v>35</v>
      </c>
      <c r="CH22" s="69">
        <f>IF(Assumptions!$D$27&gt;CG22+12,CG22+12,Assumptions!$D$27)</f>
        <v>36</v>
      </c>
      <c r="CI22" s="69">
        <f>IF(Assumptions!$D$27&gt;CH22+12,CH22+12,Assumptions!$D$27)</f>
        <v>36</v>
      </c>
      <c r="CJ22" s="69">
        <f>IF(Assumptions!$D$27&gt;CI22+12,CI22+12,Assumptions!$D$27)</f>
        <v>36</v>
      </c>
      <c r="CK22" s="69">
        <f>IF(Assumptions!$D$27&gt;CJ22+12,CJ22+12,Assumptions!$D$27)</f>
        <v>36</v>
      </c>
      <c r="CL22" s="69">
        <f>IF(Assumptions!$D$27&gt;CK22+12,CK22+12,Assumptions!$D$27)</f>
        <v>36</v>
      </c>
    </row>
    <row r="23" spans="1:90" ht="13.7" customHeight="1">
      <c r="A23" s="50" t="str">
        <f t="shared" si="0"/>
        <v>Mar</v>
      </c>
      <c r="B23" s="41">
        <f>IF(Assumptions!$D$27&gt;10,10,Assumptions!$D$27)</f>
        <v>10</v>
      </c>
      <c r="C23" s="41">
        <f>IF(Assumptions!$D$27&gt;B23+12,B23+12,Assumptions!$D$27)</f>
        <v>22</v>
      </c>
      <c r="D23" s="41">
        <f>IF(Assumptions!$D$27&gt;C23+12,C23+12,Assumptions!$D$27)</f>
        <v>34</v>
      </c>
      <c r="E23" s="41">
        <f>IF(Assumptions!$D$27&gt;D23+12,D23+12,Assumptions!$D$27)</f>
        <v>36</v>
      </c>
      <c r="F23" s="41">
        <f>IF(Assumptions!$D$27&gt;E23+12,E23+12,Assumptions!$D$27)</f>
        <v>36</v>
      </c>
      <c r="G23" s="41">
        <f>IF(Assumptions!$D$27&gt;F23+12,F23+12,Assumptions!$D$27)</f>
        <v>36</v>
      </c>
      <c r="H23" s="41">
        <f>IF(Assumptions!$D$27&gt;G23+12,G23+12,Assumptions!$D$27)</f>
        <v>36</v>
      </c>
      <c r="I23" s="41">
        <f>IF(Assumptions!$D$27&gt;H23+12,H23+12,Assumptions!$D$27)</f>
        <v>36</v>
      </c>
      <c r="J23" s="68" t="str">
        <f t="shared" si="1"/>
        <v>Mar</v>
      </c>
      <c r="K23" s="41">
        <f>IF(Assumptions!$D$27&gt;10,10,Assumptions!$D$27)</f>
        <v>10</v>
      </c>
      <c r="L23" s="69">
        <f>IF(Assumptions!$D$27&gt;K23+12,K23+12,Assumptions!$D$27)</f>
        <v>22</v>
      </c>
      <c r="M23" s="69">
        <f>IF(Assumptions!$D$27&gt;L23+12,L23+12,Assumptions!$D$27)</f>
        <v>34</v>
      </c>
      <c r="N23" s="69">
        <f>IF(Assumptions!$D$27&gt;M23+12,M23+12,Assumptions!$D$27)</f>
        <v>36</v>
      </c>
      <c r="O23" s="69">
        <f>IF(Assumptions!$D$27&gt;N23+12,N23+12,Assumptions!$D$27)</f>
        <v>36</v>
      </c>
      <c r="P23" s="69">
        <f>IF(Assumptions!$D$27&gt;O23+12,O23+12,Assumptions!$D$27)</f>
        <v>36</v>
      </c>
      <c r="Q23" s="69">
        <f>IF(Assumptions!$D$27&gt;P23+12,P23+12,Assumptions!$D$27)</f>
        <v>36</v>
      </c>
      <c r="R23" s="69">
        <f>IF(Assumptions!$D$27&gt;Q23+12,Q23+12,Assumptions!$D$27)</f>
        <v>36</v>
      </c>
      <c r="S23" s="50" t="str">
        <f t="shared" si="2"/>
        <v>Mar</v>
      </c>
      <c r="T23" s="69">
        <f>IF(Assumptions!$D$27&gt;10,10,Assumptions!$D$27)</f>
        <v>10</v>
      </c>
      <c r="U23" s="69">
        <f>IF(Assumptions!$D$27&gt;T23+12,T23+12,Assumptions!$D$27)</f>
        <v>22</v>
      </c>
      <c r="V23" s="69">
        <f>IF(Assumptions!$D$27&gt;U23+12,U23+12,Assumptions!$D$27)</f>
        <v>34</v>
      </c>
      <c r="W23" s="69">
        <f>IF(Assumptions!$D$27&gt;V23+12,V23+12,Assumptions!$D$27)</f>
        <v>36</v>
      </c>
      <c r="X23" s="69">
        <f>IF(Assumptions!$D$27&gt;W23+12,W23+12,Assumptions!$D$27)</f>
        <v>36</v>
      </c>
      <c r="Y23" s="69">
        <f>IF(Assumptions!$D$27&gt;X23+12,X23+12,Assumptions!$D$27)</f>
        <v>36</v>
      </c>
      <c r="Z23" s="69">
        <f>IF(Assumptions!$D$27&gt;Y23+12,Y23+12,Assumptions!$D$27)</f>
        <v>36</v>
      </c>
      <c r="AA23" s="69">
        <f>IF(Assumptions!$D$27&gt;Z23+12,Z23+12,Assumptions!$D$27)</f>
        <v>36</v>
      </c>
      <c r="AB23" s="50" t="str">
        <f t="shared" si="3"/>
        <v>Mar</v>
      </c>
      <c r="AC23" s="69">
        <f>IF(Assumptions!$D$27&gt;10,10,Assumptions!$D$27)</f>
        <v>10</v>
      </c>
      <c r="AD23" s="69">
        <f>IF(Assumptions!$D$27&gt;AC23+12,AC23+12,Assumptions!$D$27)</f>
        <v>22</v>
      </c>
      <c r="AE23" s="69">
        <f>IF(Assumptions!$D$27&gt;AD23+12,AD23+12,Assumptions!$D$27)</f>
        <v>34</v>
      </c>
      <c r="AF23" s="69">
        <f>IF(Assumptions!$D$27&gt;AE23+12,AE23+12,Assumptions!$D$27)</f>
        <v>36</v>
      </c>
      <c r="AG23" s="69">
        <f>IF(Assumptions!$D$27&gt;AF23+12,AF23+12,Assumptions!$D$27)</f>
        <v>36</v>
      </c>
      <c r="AH23" s="69">
        <f>IF(Assumptions!$D$27&gt;AG23+12,AG23+12,Assumptions!$D$27)</f>
        <v>36</v>
      </c>
      <c r="AI23" s="69">
        <f>IF(Assumptions!$D$27&gt;AH23+12,AH23+12,Assumptions!$D$27)</f>
        <v>36</v>
      </c>
      <c r="AJ23" s="69">
        <f>IF(Assumptions!$D$27&gt;AI23+12,AI23+12,Assumptions!$D$27)</f>
        <v>36</v>
      </c>
      <c r="AK23" s="50" t="str">
        <f t="shared" si="4"/>
        <v>Mar</v>
      </c>
      <c r="AL23" s="69">
        <f>IF(Assumptions!$D$27&gt;10,10,Assumptions!$D$27)</f>
        <v>10</v>
      </c>
      <c r="AM23" s="69">
        <f>IF(Assumptions!$D$27&gt;AL23+12,AL23+12,Assumptions!$D$27)</f>
        <v>22</v>
      </c>
      <c r="AN23" s="69">
        <f>IF(Assumptions!$D$27&gt;AM23+12,AM23+12,Assumptions!$D$27)</f>
        <v>34</v>
      </c>
      <c r="AO23" s="69">
        <f>IF(Assumptions!$D$27&gt;AN23+12,AN23+12,Assumptions!$D$27)</f>
        <v>36</v>
      </c>
      <c r="AP23" s="69">
        <f>IF(Assumptions!$D$27&gt;AO23+12,AO23+12,Assumptions!$D$27)</f>
        <v>36</v>
      </c>
      <c r="AQ23" s="69">
        <f>IF(Assumptions!$D$27&gt;AP23+12,AP23+12,Assumptions!$D$27)</f>
        <v>36</v>
      </c>
      <c r="AR23" s="69">
        <f>IF(Assumptions!$D$27&gt;AQ23+12,AQ23+12,Assumptions!$D$27)</f>
        <v>36</v>
      </c>
      <c r="AS23" s="69">
        <f>IF(Assumptions!$D$27&gt;AR23+12,AR23+12,Assumptions!$D$27)</f>
        <v>36</v>
      </c>
      <c r="AT23" s="50" t="str">
        <f t="shared" si="5"/>
        <v>Mar</v>
      </c>
      <c r="AU23" s="69">
        <f>IF(Assumptions!$D$27&gt;10,10,Assumptions!$D$27)</f>
        <v>10</v>
      </c>
      <c r="AV23" s="69">
        <f>IF(Assumptions!$D$27&gt;AU23+12,AU23+12,Assumptions!$D$27)</f>
        <v>22</v>
      </c>
      <c r="AW23" s="69">
        <f>IF(Assumptions!$D$27&gt;AV23+12,AV23+12,Assumptions!$D$27)</f>
        <v>34</v>
      </c>
      <c r="AX23" s="69">
        <f>IF(Assumptions!$D$27&gt;AW23+12,AW23+12,Assumptions!$D$27)</f>
        <v>36</v>
      </c>
      <c r="AY23" s="69">
        <f>IF(Assumptions!$D$27&gt;AX23+12,AX23+12,Assumptions!$D$27)</f>
        <v>36</v>
      </c>
      <c r="AZ23" s="69">
        <f>IF(Assumptions!$D$27&gt;AY23+12,AY23+12,Assumptions!$D$27)</f>
        <v>36</v>
      </c>
      <c r="BA23" s="69">
        <f>IF(Assumptions!$D$27&gt;AZ23+12,AZ23+12,Assumptions!$D$27)</f>
        <v>36</v>
      </c>
      <c r="BB23" s="69">
        <f>IF(Assumptions!$D$27&gt;BA23+12,BA23+12,Assumptions!$D$27)</f>
        <v>36</v>
      </c>
      <c r="BC23" s="50" t="str">
        <f t="shared" si="6"/>
        <v>Mar</v>
      </c>
      <c r="BD23" s="69">
        <f>IF(Assumptions!$D$27&gt;10,10,Assumptions!$D$27)</f>
        <v>10</v>
      </c>
      <c r="BE23" s="69">
        <f>IF(Assumptions!$D$27&gt;BD23+12,BD23+12,Assumptions!$D$27)</f>
        <v>22</v>
      </c>
      <c r="BF23" s="69">
        <f>IF(Assumptions!$D$27&gt;BE23+12,BE23+12,Assumptions!$D$27)</f>
        <v>34</v>
      </c>
      <c r="BG23" s="69">
        <f>IF(Assumptions!$D$27&gt;BF23+12,BF23+12,Assumptions!$D$27)</f>
        <v>36</v>
      </c>
      <c r="BH23" s="69">
        <f>IF(Assumptions!$D$27&gt;BG23+12,BG23+12,Assumptions!$D$27)</f>
        <v>36</v>
      </c>
      <c r="BI23" s="69">
        <f>IF(Assumptions!$D$27&gt;BH23+12,BH23+12,Assumptions!$D$27)</f>
        <v>36</v>
      </c>
      <c r="BJ23" s="69">
        <f>IF(Assumptions!$D$27&gt;BI23+12,BI23+12,Assumptions!$D$27)</f>
        <v>36</v>
      </c>
      <c r="BK23" s="69">
        <f>IF(Assumptions!$D$27&gt;BJ23+12,BJ23+12,Assumptions!$D$27)</f>
        <v>36</v>
      </c>
      <c r="BL23" s="50" t="str">
        <f t="shared" si="7"/>
        <v>Mar</v>
      </c>
      <c r="BM23" s="69">
        <f>IF(Assumptions!$D$27&gt;10,10,Assumptions!$D$27)</f>
        <v>10</v>
      </c>
      <c r="BN23" s="69">
        <f>IF(Assumptions!$D$27&gt;BM23+12,BM23+12,Assumptions!$D$27)</f>
        <v>22</v>
      </c>
      <c r="BO23" s="69">
        <f>IF(Assumptions!$D$27&gt;BN23+12,BN23+12,Assumptions!$D$27)</f>
        <v>34</v>
      </c>
      <c r="BP23" s="69">
        <f>IF(Assumptions!$D$27&gt;BO23+12,BO23+12,Assumptions!$D$27)</f>
        <v>36</v>
      </c>
      <c r="BQ23" s="69">
        <f>IF(Assumptions!$D$27&gt;BP23+12,BP23+12,Assumptions!$D$27)</f>
        <v>36</v>
      </c>
      <c r="BR23" s="69">
        <f>IF(Assumptions!$D$27&gt;BQ23+12,BQ23+12,Assumptions!$D$27)</f>
        <v>36</v>
      </c>
      <c r="BS23" s="69">
        <f>IF(Assumptions!$D$27&gt;BR23+12,BR23+12,Assumptions!$D$27)</f>
        <v>36</v>
      </c>
      <c r="BT23" s="69">
        <f>IF(Assumptions!$D$27&gt;BS23+12,BS23+12,Assumptions!$D$27)</f>
        <v>36</v>
      </c>
      <c r="BU23" s="50" t="str">
        <f t="shared" si="8"/>
        <v>Mar</v>
      </c>
      <c r="BV23" s="69">
        <f>IF(Assumptions!$D$27&gt;10,10,Assumptions!$D$27)</f>
        <v>10</v>
      </c>
      <c r="BW23" s="69">
        <f>IF(Assumptions!$D$27&gt;BV23+12,BV23+12,Assumptions!$D$27)</f>
        <v>22</v>
      </c>
      <c r="BX23" s="69">
        <f>IF(Assumptions!$D$27&gt;BW23+12,BW23+12,Assumptions!$D$27)</f>
        <v>34</v>
      </c>
      <c r="BY23" s="69">
        <f>IF(Assumptions!$D$27&gt;BX23+12,BX23+12,Assumptions!$D$27)</f>
        <v>36</v>
      </c>
      <c r="BZ23" s="69">
        <f>IF(Assumptions!$D$27&gt;BY23+12,BY23+12,Assumptions!$D$27)</f>
        <v>36</v>
      </c>
      <c r="CA23" s="69">
        <f>IF(Assumptions!$D$27&gt;BZ23+12,BZ23+12,Assumptions!$D$27)</f>
        <v>36</v>
      </c>
      <c r="CB23" s="69">
        <f>IF(Assumptions!$D$27&gt;CA23+12,CA23+12,Assumptions!$D$27)</f>
        <v>36</v>
      </c>
      <c r="CC23" s="69">
        <f>IF(Assumptions!$D$27&gt;CB23+12,CB23+12,Assumptions!$D$27)</f>
        <v>36</v>
      </c>
      <c r="CD23" s="50" t="str">
        <f t="shared" si="9"/>
        <v>Mar</v>
      </c>
      <c r="CE23" s="69">
        <f>IF(Assumptions!$D$27&gt;10,10,Assumptions!$D$27)</f>
        <v>10</v>
      </c>
      <c r="CF23" s="69">
        <f>IF(Assumptions!$D$27&gt;CE23+12,CE23+12,Assumptions!$D$27)</f>
        <v>22</v>
      </c>
      <c r="CG23" s="69">
        <f>IF(Assumptions!$D$27&gt;CF23+12,CF23+12,Assumptions!$D$27)</f>
        <v>34</v>
      </c>
      <c r="CH23" s="69">
        <f>IF(Assumptions!$D$27&gt;CG23+12,CG23+12,Assumptions!$D$27)</f>
        <v>36</v>
      </c>
      <c r="CI23" s="69">
        <f>IF(Assumptions!$D$27&gt;CH23+12,CH23+12,Assumptions!$D$27)</f>
        <v>36</v>
      </c>
      <c r="CJ23" s="69">
        <f>IF(Assumptions!$D$27&gt;CI23+12,CI23+12,Assumptions!$D$27)</f>
        <v>36</v>
      </c>
      <c r="CK23" s="69">
        <f>IF(Assumptions!$D$27&gt;CJ23+12,CJ23+12,Assumptions!$D$27)</f>
        <v>36</v>
      </c>
      <c r="CL23" s="69">
        <f>IF(Assumptions!$D$27&gt;CK23+12,CK23+12,Assumptions!$D$27)</f>
        <v>36</v>
      </c>
    </row>
    <row r="24" spans="1:90" ht="13.7" customHeight="1">
      <c r="A24" s="50" t="str">
        <f t="shared" si="0"/>
        <v>Apr</v>
      </c>
      <c r="B24" s="41">
        <f>IF(Assumptions!$D$27&gt;9,9,Assumptions!$D$27)</f>
        <v>9</v>
      </c>
      <c r="C24" s="41">
        <f>IF(Assumptions!$D$27&gt;B24+12,B24+12,Assumptions!$D$27)</f>
        <v>21</v>
      </c>
      <c r="D24" s="41">
        <f>IF(Assumptions!$D$27&gt;C24+12,C24+12,Assumptions!$D$27)</f>
        <v>33</v>
      </c>
      <c r="E24" s="41">
        <f>IF(Assumptions!$D$27&gt;D24+12,D24+12,Assumptions!$D$27)</f>
        <v>36</v>
      </c>
      <c r="F24" s="41">
        <f>IF(Assumptions!$D$27&gt;E24+12,E24+12,Assumptions!$D$27)</f>
        <v>36</v>
      </c>
      <c r="G24" s="41">
        <f>IF(Assumptions!$D$27&gt;F24+12,F24+12,Assumptions!$D$27)</f>
        <v>36</v>
      </c>
      <c r="H24" s="41">
        <f>IF(Assumptions!$D$27&gt;G24+12,G24+12,Assumptions!$D$27)</f>
        <v>36</v>
      </c>
      <c r="I24" s="41">
        <f>IF(Assumptions!$D$27&gt;H24+12,H24+12,Assumptions!$D$27)</f>
        <v>36</v>
      </c>
      <c r="J24" s="68" t="str">
        <f t="shared" si="1"/>
        <v>Apr</v>
      </c>
      <c r="K24" s="41">
        <f>IF(Assumptions!$D$27&gt;9,9,Assumptions!$D$27)</f>
        <v>9</v>
      </c>
      <c r="L24" s="69">
        <f>IF(Assumptions!$D$27&gt;K24+12,K24+12,Assumptions!$D$27)</f>
        <v>21</v>
      </c>
      <c r="M24" s="69">
        <f>IF(Assumptions!$D$27&gt;L24+12,L24+12,Assumptions!$D$27)</f>
        <v>33</v>
      </c>
      <c r="N24" s="69">
        <f>IF(Assumptions!$D$27&gt;M24+12,M24+12,Assumptions!$D$27)</f>
        <v>36</v>
      </c>
      <c r="O24" s="69">
        <f>IF(Assumptions!$D$27&gt;N24+12,N24+12,Assumptions!$D$27)</f>
        <v>36</v>
      </c>
      <c r="P24" s="69">
        <f>IF(Assumptions!$D$27&gt;O24+12,O24+12,Assumptions!$D$27)</f>
        <v>36</v>
      </c>
      <c r="Q24" s="69">
        <f>IF(Assumptions!$D$27&gt;P24+12,P24+12,Assumptions!$D$27)</f>
        <v>36</v>
      </c>
      <c r="R24" s="69">
        <f>IF(Assumptions!$D$27&gt;Q24+12,Q24+12,Assumptions!$D$27)</f>
        <v>36</v>
      </c>
      <c r="S24" s="50" t="str">
        <f t="shared" si="2"/>
        <v>Apr</v>
      </c>
      <c r="T24" s="69">
        <f>IF(Assumptions!$D$27&gt;9,9,Assumptions!$D$27)</f>
        <v>9</v>
      </c>
      <c r="U24" s="69">
        <f>IF(Assumptions!$D$27&gt;T24+12,T24+12,Assumptions!$D$27)</f>
        <v>21</v>
      </c>
      <c r="V24" s="69">
        <f>IF(Assumptions!$D$27&gt;U24+12,U24+12,Assumptions!$D$27)</f>
        <v>33</v>
      </c>
      <c r="W24" s="69">
        <f>IF(Assumptions!$D$27&gt;V24+12,V24+12,Assumptions!$D$27)</f>
        <v>36</v>
      </c>
      <c r="X24" s="69">
        <f>IF(Assumptions!$D$27&gt;W24+12,W24+12,Assumptions!$D$27)</f>
        <v>36</v>
      </c>
      <c r="Y24" s="69">
        <f>IF(Assumptions!$D$27&gt;X24+12,X24+12,Assumptions!$D$27)</f>
        <v>36</v>
      </c>
      <c r="Z24" s="69">
        <f>IF(Assumptions!$D$27&gt;Y24+12,Y24+12,Assumptions!$D$27)</f>
        <v>36</v>
      </c>
      <c r="AA24" s="69">
        <f>IF(Assumptions!$D$27&gt;Z24+12,Z24+12,Assumptions!$D$27)</f>
        <v>36</v>
      </c>
      <c r="AB24" s="50" t="str">
        <f t="shared" si="3"/>
        <v>Apr</v>
      </c>
      <c r="AC24" s="69">
        <f>IF(Assumptions!$D$27&gt;9,9,Assumptions!$D$27)</f>
        <v>9</v>
      </c>
      <c r="AD24" s="69">
        <f>IF(Assumptions!$D$27&gt;AC24+12,AC24+12,Assumptions!$D$27)</f>
        <v>21</v>
      </c>
      <c r="AE24" s="69">
        <f>IF(Assumptions!$D$27&gt;AD24+12,AD24+12,Assumptions!$D$27)</f>
        <v>33</v>
      </c>
      <c r="AF24" s="69">
        <f>IF(Assumptions!$D$27&gt;AE24+12,AE24+12,Assumptions!$D$27)</f>
        <v>36</v>
      </c>
      <c r="AG24" s="69">
        <f>IF(Assumptions!$D$27&gt;AF24+12,AF24+12,Assumptions!$D$27)</f>
        <v>36</v>
      </c>
      <c r="AH24" s="69">
        <f>IF(Assumptions!$D$27&gt;AG24+12,AG24+12,Assumptions!$D$27)</f>
        <v>36</v>
      </c>
      <c r="AI24" s="69">
        <f>IF(Assumptions!$D$27&gt;AH24+12,AH24+12,Assumptions!$D$27)</f>
        <v>36</v>
      </c>
      <c r="AJ24" s="69">
        <f>IF(Assumptions!$D$27&gt;AI24+12,AI24+12,Assumptions!$D$27)</f>
        <v>36</v>
      </c>
      <c r="AK24" s="50" t="str">
        <f t="shared" si="4"/>
        <v>Apr</v>
      </c>
      <c r="AL24" s="69">
        <f>IF(Assumptions!$D$27&gt;9,9,Assumptions!$D$27)</f>
        <v>9</v>
      </c>
      <c r="AM24" s="69">
        <f>IF(Assumptions!$D$27&gt;AL24+12,AL24+12,Assumptions!$D$27)</f>
        <v>21</v>
      </c>
      <c r="AN24" s="69">
        <f>IF(Assumptions!$D$27&gt;AM24+12,AM24+12,Assumptions!$D$27)</f>
        <v>33</v>
      </c>
      <c r="AO24" s="69">
        <f>IF(Assumptions!$D$27&gt;AN24+12,AN24+12,Assumptions!$D$27)</f>
        <v>36</v>
      </c>
      <c r="AP24" s="69">
        <f>IF(Assumptions!$D$27&gt;AO24+12,AO24+12,Assumptions!$D$27)</f>
        <v>36</v>
      </c>
      <c r="AQ24" s="69">
        <f>IF(Assumptions!$D$27&gt;AP24+12,AP24+12,Assumptions!$D$27)</f>
        <v>36</v>
      </c>
      <c r="AR24" s="69">
        <f>IF(Assumptions!$D$27&gt;AQ24+12,AQ24+12,Assumptions!$D$27)</f>
        <v>36</v>
      </c>
      <c r="AS24" s="69">
        <f>IF(Assumptions!$D$27&gt;AR24+12,AR24+12,Assumptions!$D$27)</f>
        <v>36</v>
      </c>
      <c r="AT24" s="50" t="str">
        <f t="shared" si="5"/>
        <v>Apr</v>
      </c>
      <c r="AU24" s="69">
        <f>IF(Assumptions!$D$27&gt;9,9,Assumptions!$D$27)</f>
        <v>9</v>
      </c>
      <c r="AV24" s="69">
        <f>IF(Assumptions!$D$27&gt;AU24+12,AU24+12,Assumptions!$D$27)</f>
        <v>21</v>
      </c>
      <c r="AW24" s="69">
        <f>IF(Assumptions!$D$27&gt;AV24+12,AV24+12,Assumptions!$D$27)</f>
        <v>33</v>
      </c>
      <c r="AX24" s="69">
        <f>IF(Assumptions!$D$27&gt;AW24+12,AW24+12,Assumptions!$D$27)</f>
        <v>36</v>
      </c>
      <c r="AY24" s="69">
        <f>IF(Assumptions!$D$27&gt;AX24+12,AX24+12,Assumptions!$D$27)</f>
        <v>36</v>
      </c>
      <c r="AZ24" s="69">
        <f>IF(Assumptions!$D$27&gt;AY24+12,AY24+12,Assumptions!$D$27)</f>
        <v>36</v>
      </c>
      <c r="BA24" s="69">
        <f>IF(Assumptions!$D$27&gt;AZ24+12,AZ24+12,Assumptions!$D$27)</f>
        <v>36</v>
      </c>
      <c r="BB24" s="69">
        <f>IF(Assumptions!$D$27&gt;BA24+12,BA24+12,Assumptions!$D$27)</f>
        <v>36</v>
      </c>
      <c r="BC24" s="50" t="str">
        <f t="shared" si="6"/>
        <v>Apr</v>
      </c>
      <c r="BD24" s="69">
        <f>IF(Assumptions!$D$27&gt;9,9,Assumptions!$D$27)</f>
        <v>9</v>
      </c>
      <c r="BE24" s="69">
        <f>IF(Assumptions!$D$27&gt;BD24+12,BD24+12,Assumptions!$D$27)</f>
        <v>21</v>
      </c>
      <c r="BF24" s="69">
        <f>IF(Assumptions!$D$27&gt;BE24+12,BE24+12,Assumptions!$D$27)</f>
        <v>33</v>
      </c>
      <c r="BG24" s="69">
        <f>IF(Assumptions!$D$27&gt;BF24+12,BF24+12,Assumptions!$D$27)</f>
        <v>36</v>
      </c>
      <c r="BH24" s="69">
        <f>IF(Assumptions!$D$27&gt;BG24+12,BG24+12,Assumptions!$D$27)</f>
        <v>36</v>
      </c>
      <c r="BI24" s="69">
        <f>IF(Assumptions!$D$27&gt;BH24+12,BH24+12,Assumptions!$D$27)</f>
        <v>36</v>
      </c>
      <c r="BJ24" s="69">
        <f>IF(Assumptions!$D$27&gt;BI24+12,BI24+12,Assumptions!$D$27)</f>
        <v>36</v>
      </c>
      <c r="BK24" s="69">
        <f>IF(Assumptions!$D$27&gt;BJ24+12,BJ24+12,Assumptions!$D$27)</f>
        <v>36</v>
      </c>
      <c r="BL24" s="50" t="str">
        <f t="shared" si="7"/>
        <v>Apr</v>
      </c>
      <c r="BM24" s="69">
        <f>IF(Assumptions!$D$27&gt;9,9,Assumptions!$D$27)</f>
        <v>9</v>
      </c>
      <c r="BN24" s="69">
        <f>IF(Assumptions!$D$27&gt;BM24+12,BM24+12,Assumptions!$D$27)</f>
        <v>21</v>
      </c>
      <c r="BO24" s="69">
        <f>IF(Assumptions!$D$27&gt;BN24+12,BN24+12,Assumptions!$D$27)</f>
        <v>33</v>
      </c>
      <c r="BP24" s="69">
        <f>IF(Assumptions!$D$27&gt;BO24+12,BO24+12,Assumptions!$D$27)</f>
        <v>36</v>
      </c>
      <c r="BQ24" s="69">
        <f>IF(Assumptions!$D$27&gt;BP24+12,BP24+12,Assumptions!$D$27)</f>
        <v>36</v>
      </c>
      <c r="BR24" s="69">
        <f>IF(Assumptions!$D$27&gt;BQ24+12,BQ24+12,Assumptions!$D$27)</f>
        <v>36</v>
      </c>
      <c r="BS24" s="69">
        <f>IF(Assumptions!$D$27&gt;BR24+12,BR24+12,Assumptions!$D$27)</f>
        <v>36</v>
      </c>
      <c r="BT24" s="69">
        <f>IF(Assumptions!$D$27&gt;BS24+12,BS24+12,Assumptions!$D$27)</f>
        <v>36</v>
      </c>
      <c r="BU24" s="50" t="str">
        <f t="shared" si="8"/>
        <v>Apr</v>
      </c>
      <c r="BV24" s="69">
        <f>IF(Assumptions!$D$27&gt;9,9,Assumptions!$D$27)</f>
        <v>9</v>
      </c>
      <c r="BW24" s="69">
        <f>IF(Assumptions!$D$27&gt;BV24+12,BV24+12,Assumptions!$D$27)</f>
        <v>21</v>
      </c>
      <c r="BX24" s="69">
        <f>IF(Assumptions!$D$27&gt;BW24+12,BW24+12,Assumptions!$D$27)</f>
        <v>33</v>
      </c>
      <c r="BY24" s="69">
        <f>IF(Assumptions!$D$27&gt;BX24+12,BX24+12,Assumptions!$D$27)</f>
        <v>36</v>
      </c>
      <c r="BZ24" s="69">
        <f>IF(Assumptions!$D$27&gt;BY24+12,BY24+12,Assumptions!$D$27)</f>
        <v>36</v>
      </c>
      <c r="CA24" s="69">
        <f>IF(Assumptions!$D$27&gt;BZ24+12,BZ24+12,Assumptions!$D$27)</f>
        <v>36</v>
      </c>
      <c r="CB24" s="69">
        <f>IF(Assumptions!$D$27&gt;CA24+12,CA24+12,Assumptions!$D$27)</f>
        <v>36</v>
      </c>
      <c r="CC24" s="69">
        <f>IF(Assumptions!$D$27&gt;CB24+12,CB24+12,Assumptions!$D$27)</f>
        <v>36</v>
      </c>
      <c r="CD24" s="50" t="str">
        <f t="shared" si="9"/>
        <v>Apr</v>
      </c>
      <c r="CE24" s="69">
        <f>IF(Assumptions!$D$27&gt;9,9,Assumptions!$D$27)</f>
        <v>9</v>
      </c>
      <c r="CF24" s="69">
        <f>IF(Assumptions!$D$27&gt;CE24+12,CE24+12,Assumptions!$D$27)</f>
        <v>21</v>
      </c>
      <c r="CG24" s="69">
        <f>IF(Assumptions!$D$27&gt;CF24+12,CF24+12,Assumptions!$D$27)</f>
        <v>33</v>
      </c>
      <c r="CH24" s="69">
        <f>IF(Assumptions!$D$27&gt;CG24+12,CG24+12,Assumptions!$D$27)</f>
        <v>36</v>
      </c>
      <c r="CI24" s="69">
        <f>IF(Assumptions!$D$27&gt;CH24+12,CH24+12,Assumptions!$D$27)</f>
        <v>36</v>
      </c>
      <c r="CJ24" s="69">
        <f>IF(Assumptions!$D$27&gt;CI24+12,CI24+12,Assumptions!$D$27)</f>
        <v>36</v>
      </c>
      <c r="CK24" s="69">
        <f>IF(Assumptions!$D$27&gt;CJ24+12,CJ24+12,Assumptions!$D$27)</f>
        <v>36</v>
      </c>
      <c r="CL24" s="69">
        <f>IF(Assumptions!$D$27&gt;CK24+12,CK24+12,Assumptions!$D$27)</f>
        <v>36</v>
      </c>
    </row>
    <row r="25" spans="1:90" ht="13.7" customHeight="1">
      <c r="A25" s="50" t="str">
        <f t="shared" si="0"/>
        <v>May</v>
      </c>
      <c r="B25" s="41">
        <f>IF(Assumptions!$D$27&gt;8,8,Assumptions!$D$27)</f>
        <v>8</v>
      </c>
      <c r="C25" s="41">
        <f>IF(Assumptions!$D$27&gt;B25+12,B25+12,Assumptions!$D$27)</f>
        <v>20</v>
      </c>
      <c r="D25" s="41">
        <f>IF(Assumptions!$D$27&gt;C25+12,C25+12,Assumptions!$D$27)</f>
        <v>32</v>
      </c>
      <c r="E25" s="41">
        <f>IF(Assumptions!$D$27&gt;D25+12,D25+12,Assumptions!$D$27)</f>
        <v>36</v>
      </c>
      <c r="F25" s="41">
        <f>IF(Assumptions!$D$27&gt;E25+12,E25+12,Assumptions!$D$27)</f>
        <v>36</v>
      </c>
      <c r="G25" s="41">
        <f>IF(Assumptions!$D$27&gt;F25+12,F25+12,Assumptions!$D$27)</f>
        <v>36</v>
      </c>
      <c r="H25" s="41">
        <f>IF(Assumptions!$D$27&gt;G25+12,G25+12,Assumptions!$D$27)</f>
        <v>36</v>
      </c>
      <c r="I25" s="41">
        <f>IF(Assumptions!$D$27&gt;H25+12,H25+12,Assumptions!$D$27)</f>
        <v>36</v>
      </c>
      <c r="J25" s="68" t="str">
        <f t="shared" si="1"/>
        <v>May</v>
      </c>
      <c r="K25" s="41">
        <f>IF(Assumptions!$D$27&gt;8,8,Assumptions!$D$27)</f>
        <v>8</v>
      </c>
      <c r="L25" s="69">
        <f>IF(Assumptions!$D$27&gt;K25+12,K25+12,Assumptions!$D$27)</f>
        <v>20</v>
      </c>
      <c r="M25" s="69">
        <f>IF(Assumptions!$D$27&gt;L25+12,L25+12,Assumptions!$D$27)</f>
        <v>32</v>
      </c>
      <c r="N25" s="69">
        <f>IF(Assumptions!$D$27&gt;M25+12,M25+12,Assumptions!$D$27)</f>
        <v>36</v>
      </c>
      <c r="O25" s="69">
        <f>IF(Assumptions!$D$27&gt;N25+12,N25+12,Assumptions!$D$27)</f>
        <v>36</v>
      </c>
      <c r="P25" s="69">
        <f>IF(Assumptions!$D$27&gt;O25+12,O25+12,Assumptions!$D$27)</f>
        <v>36</v>
      </c>
      <c r="Q25" s="69">
        <f>IF(Assumptions!$D$27&gt;P25+12,P25+12,Assumptions!$D$27)</f>
        <v>36</v>
      </c>
      <c r="R25" s="69">
        <f>IF(Assumptions!$D$27&gt;Q25+12,Q25+12,Assumptions!$D$27)</f>
        <v>36</v>
      </c>
      <c r="S25" s="50" t="str">
        <f t="shared" si="2"/>
        <v>May</v>
      </c>
      <c r="T25" s="69">
        <f>IF(Assumptions!$D$27&gt;8,8,Assumptions!$D$27)</f>
        <v>8</v>
      </c>
      <c r="U25" s="69">
        <f>IF(Assumptions!$D$27&gt;T25+12,T25+12,Assumptions!$D$27)</f>
        <v>20</v>
      </c>
      <c r="V25" s="69">
        <f>IF(Assumptions!$D$27&gt;U25+12,U25+12,Assumptions!$D$27)</f>
        <v>32</v>
      </c>
      <c r="W25" s="69">
        <f>IF(Assumptions!$D$27&gt;V25+12,V25+12,Assumptions!$D$27)</f>
        <v>36</v>
      </c>
      <c r="X25" s="69">
        <f>IF(Assumptions!$D$27&gt;W25+12,W25+12,Assumptions!$D$27)</f>
        <v>36</v>
      </c>
      <c r="Y25" s="69">
        <f>IF(Assumptions!$D$27&gt;X25+12,X25+12,Assumptions!$D$27)</f>
        <v>36</v>
      </c>
      <c r="Z25" s="69">
        <f>IF(Assumptions!$D$27&gt;Y25+12,Y25+12,Assumptions!$D$27)</f>
        <v>36</v>
      </c>
      <c r="AA25" s="69">
        <f>IF(Assumptions!$D$27&gt;Z25+12,Z25+12,Assumptions!$D$27)</f>
        <v>36</v>
      </c>
      <c r="AB25" s="50" t="str">
        <f t="shared" si="3"/>
        <v>May</v>
      </c>
      <c r="AC25" s="69">
        <f>IF(Assumptions!$D$27&gt;8,8,Assumptions!$D$27)</f>
        <v>8</v>
      </c>
      <c r="AD25" s="69">
        <f>IF(Assumptions!$D$27&gt;AC25+12,AC25+12,Assumptions!$D$27)</f>
        <v>20</v>
      </c>
      <c r="AE25" s="69">
        <f>IF(Assumptions!$D$27&gt;AD25+12,AD25+12,Assumptions!$D$27)</f>
        <v>32</v>
      </c>
      <c r="AF25" s="69">
        <f>IF(Assumptions!$D$27&gt;AE25+12,AE25+12,Assumptions!$D$27)</f>
        <v>36</v>
      </c>
      <c r="AG25" s="69">
        <f>IF(Assumptions!$D$27&gt;AF25+12,AF25+12,Assumptions!$D$27)</f>
        <v>36</v>
      </c>
      <c r="AH25" s="69">
        <f>IF(Assumptions!$D$27&gt;AG25+12,AG25+12,Assumptions!$D$27)</f>
        <v>36</v>
      </c>
      <c r="AI25" s="69">
        <f>IF(Assumptions!$D$27&gt;AH25+12,AH25+12,Assumptions!$D$27)</f>
        <v>36</v>
      </c>
      <c r="AJ25" s="69">
        <f>IF(Assumptions!$D$27&gt;AI25+12,AI25+12,Assumptions!$D$27)</f>
        <v>36</v>
      </c>
      <c r="AK25" s="50" t="str">
        <f t="shared" si="4"/>
        <v>May</v>
      </c>
      <c r="AL25" s="69">
        <f>IF(Assumptions!$D$27&gt;8,8,Assumptions!$D$27)</f>
        <v>8</v>
      </c>
      <c r="AM25" s="69">
        <f>IF(Assumptions!$D$27&gt;AL25+12,AL25+12,Assumptions!$D$27)</f>
        <v>20</v>
      </c>
      <c r="AN25" s="69">
        <f>IF(Assumptions!$D$27&gt;AM25+12,AM25+12,Assumptions!$D$27)</f>
        <v>32</v>
      </c>
      <c r="AO25" s="69">
        <f>IF(Assumptions!$D$27&gt;AN25+12,AN25+12,Assumptions!$D$27)</f>
        <v>36</v>
      </c>
      <c r="AP25" s="69">
        <f>IF(Assumptions!$D$27&gt;AO25+12,AO25+12,Assumptions!$D$27)</f>
        <v>36</v>
      </c>
      <c r="AQ25" s="69">
        <f>IF(Assumptions!$D$27&gt;AP25+12,AP25+12,Assumptions!$D$27)</f>
        <v>36</v>
      </c>
      <c r="AR25" s="69">
        <f>IF(Assumptions!$D$27&gt;AQ25+12,AQ25+12,Assumptions!$D$27)</f>
        <v>36</v>
      </c>
      <c r="AS25" s="69">
        <f>IF(Assumptions!$D$27&gt;AR25+12,AR25+12,Assumptions!$D$27)</f>
        <v>36</v>
      </c>
      <c r="AT25" s="50" t="str">
        <f t="shared" si="5"/>
        <v>May</v>
      </c>
      <c r="AU25" s="69">
        <f>IF(Assumptions!$D$27&gt;8,8,Assumptions!$D$27)</f>
        <v>8</v>
      </c>
      <c r="AV25" s="69">
        <f>IF(Assumptions!$D$27&gt;AU25+12,AU25+12,Assumptions!$D$27)</f>
        <v>20</v>
      </c>
      <c r="AW25" s="69">
        <f>IF(Assumptions!$D$27&gt;AV25+12,AV25+12,Assumptions!$D$27)</f>
        <v>32</v>
      </c>
      <c r="AX25" s="69">
        <f>IF(Assumptions!$D$27&gt;AW25+12,AW25+12,Assumptions!$D$27)</f>
        <v>36</v>
      </c>
      <c r="AY25" s="69">
        <f>IF(Assumptions!$D$27&gt;AX25+12,AX25+12,Assumptions!$D$27)</f>
        <v>36</v>
      </c>
      <c r="AZ25" s="69">
        <f>IF(Assumptions!$D$27&gt;AY25+12,AY25+12,Assumptions!$D$27)</f>
        <v>36</v>
      </c>
      <c r="BA25" s="69">
        <f>IF(Assumptions!$D$27&gt;AZ25+12,AZ25+12,Assumptions!$D$27)</f>
        <v>36</v>
      </c>
      <c r="BB25" s="69">
        <f>IF(Assumptions!$D$27&gt;BA25+12,BA25+12,Assumptions!$D$27)</f>
        <v>36</v>
      </c>
      <c r="BC25" s="50" t="str">
        <f t="shared" si="6"/>
        <v>May</v>
      </c>
      <c r="BD25" s="69">
        <f>IF(Assumptions!$D$27&gt;8,8,Assumptions!$D$27)</f>
        <v>8</v>
      </c>
      <c r="BE25" s="69">
        <f>IF(Assumptions!$D$27&gt;BD25+12,BD25+12,Assumptions!$D$27)</f>
        <v>20</v>
      </c>
      <c r="BF25" s="69">
        <f>IF(Assumptions!$D$27&gt;BE25+12,BE25+12,Assumptions!$D$27)</f>
        <v>32</v>
      </c>
      <c r="BG25" s="69">
        <f>IF(Assumptions!$D$27&gt;BF25+12,BF25+12,Assumptions!$D$27)</f>
        <v>36</v>
      </c>
      <c r="BH25" s="69">
        <f>IF(Assumptions!$D$27&gt;BG25+12,BG25+12,Assumptions!$D$27)</f>
        <v>36</v>
      </c>
      <c r="BI25" s="69">
        <f>IF(Assumptions!$D$27&gt;BH25+12,BH25+12,Assumptions!$D$27)</f>
        <v>36</v>
      </c>
      <c r="BJ25" s="69">
        <f>IF(Assumptions!$D$27&gt;BI25+12,BI25+12,Assumptions!$D$27)</f>
        <v>36</v>
      </c>
      <c r="BK25" s="69">
        <f>IF(Assumptions!$D$27&gt;BJ25+12,BJ25+12,Assumptions!$D$27)</f>
        <v>36</v>
      </c>
      <c r="BL25" s="50" t="str">
        <f t="shared" si="7"/>
        <v>May</v>
      </c>
      <c r="BM25" s="69">
        <f>IF(Assumptions!$D$27&gt;8,8,Assumptions!$D$27)</f>
        <v>8</v>
      </c>
      <c r="BN25" s="69">
        <f>IF(Assumptions!$D$27&gt;BM25+12,BM25+12,Assumptions!$D$27)</f>
        <v>20</v>
      </c>
      <c r="BO25" s="69">
        <f>IF(Assumptions!$D$27&gt;BN25+12,BN25+12,Assumptions!$D$27)</f>
        <v>32</v>
      </c>
      <c r="BP25" s="69">
        <f>IF(Assumptions!$D$27&gt;BO25+12,BO25+12,Assumptions!$D$27)</f>
        <v>36</v>
      </c>
      <c r="BQ25" s="69">
        <f>IF(Assumptions!$D$27&gt;BP25+12,BP25+12,Assumptions!$D$27)</f>
        <v>36</v>
      </c>
      <c r="BR25" s="69">
        <f>IF(Assumptions!$D$27&gt;BQ25+12,BQ25+12,Assumptions!$D$27)</f>
        <v>36</v>
      </c>
      <c r="BS25" s="69">
        <f>IF(Assumptions!$D$27&gt;BR25+12,BR25+12,Assumptions!$D$27)</f>
        <v>36</v>
      </c>
      <c r="BT25" s="69">
        <f>IF(Assumptions!$D$27&gt;BS25+12,BS25+12,Assumptions!$D$27)</f>
        <v>36</v>
      </c>
      <c r="BU25" s="50" t="str">
        <f t="shared" si="8"/>
        <v>May</v>
      </c>
      <c r="BV25" s="69">
        <f>IF(Assumptions!$D$27&gt;8,8,Assumptions!$D$27)</f>
        <v>8</v>
      </c>
      <c r="BW25" s="69">
        <f>IF(Assumptions!$D$27&gt;BV25+12,BV25+12,Assumptions!$D$27)</f>
        <v>20</v>
      </c>
      <c r="BX25" s="69">
        <f>IF(Assumptions!$D$27&gt;BW25+12,BW25+12,Assumptions!$D$27)</f>
        <v>32</v>
      </c>
      <c r="BY25" s="69">
        <f>IF(Assumptions!$D$27&gt;BX25+12,BX25+12,Assumptions!$D$27)</f>
        <v>36</v>
      </c>
      <c r="BZ25" s="69">
        <f>IF(Assumptions!$D$27&gt;BY25+12,BY25+12,Assumptions!$D$27)</f>
        <v>36</v>
      </c>
      <c r="CA25" s="69">
        <f>IF(Assumptions!$D$27&gt;BZ25+12,BZ25+12,Assumptions!$D$27)</f>
        <v>36</v>
      </c>
      <c r="CB25" s="69">
        <f>IF(Assumptions!$D$27&gt;CA25+12,CA25+12,Assumptions!$D$27)</f>
        <v>36</v>
      </c>
      <c r="CC25" s="69">
        <f>IF(Assumptions!$D$27&gt;CB25+12,CB25+12,Assumptions!$D$27)</f>
        <v>36</v>
      </c>
      <c r="CD25" s="50" t="str">
        <f t="shared" si="9"/>
        <v>May</v>
      </c>
      <c r="CE25" s="69">
        <f>IF(Assumptions!$D$27&gt;8,8,Assumptions!$D$27)</f>
        <v>8</v>
      </c>
      <c r="CF25" s="69">
        <f>IF(Assumptions!$D$27&gt;CE25+12,CE25+12,Assumptions!$D$27)</f>
        <v>20</v>
      </c>
      <c r="CG25" s="69">
        <f>IF(Assumptions!$D$27&gt;CF25+12,CF25+12,Assumptions!$D$27)</f>
        <v>32</v>
      </c>
      <c r="CH25" s="69">
        <f>IF(Assumptions!$D$27&gt;CG25+12,CG25+12,Assumptions!$D$27)</f>
        <v>36</v>
      </c>
      <c r="CI25" s="69">
        <f>IF(Assumptions!$D$27&gt;CH25+12,CH25+12,Assumptions!$D$27)</f>
        <v>36</v>
      </c>
      <c r="CJ25" s="69">
        <f>IF(Assumptions!$D$27&gt;CI25+12,CI25+12,Assumptions!$D$27)</f>
        <v>36</v>
      </c>
      <c r="CK25" s="69">
        <f>IF(Assumptions!$D$27&gt;CJ25+12,CJ25+12,Assumptions!$D$27)</f>
        <v>36</v>
      </c>
      <c r="CL25" s="69">
        <f>IF(Assumptions!$D$27&gt;CK25+12,CK25+12,Assumptions!$D$27)</f>
        <v>36</v>
      </c>
    </row>
    <row r="26" spans="1:90" ht="13.7" customHeight="1">
      <c r="A26" s="50" t="str">
        <f t="shared" si="0"/>
        <v>Jun</v>
      </c>
      <c r="B26" s="41">
        <f>IF(Assumptions!$D$27&gt;7,7,Assumptions!$D$27)</f>
        <v>7</v>
      </c>
      <c r="C26" s="41">
        <f>IF(Assumptions!$D$27&gt;B26+12,B26+12,Assumptions!$D$27)</f>
        <v>19</v>
      </c>
      <c r="D26" s="41">
        <f>IF(Assumptions!$D$27&gt;C26+12,C26+12,Assumptions!$D$27)</f>
        <v>31</v>
      </c>
      <c r="E26" s="41">
        <f>IF(Assumptions!$D$27&gt;D26+12,D26+12,Assumptions!$D$27)</f>
        <v>36</v>
      </c>
      <c r="F26" s="41">
        <f>IF(Assumptions!$D$27&gt;E26+12,E26+12,Assumptions!$D$27)</f>
        <v>36</v>
      </c>
      <c r="G26" s="41">
        <f>IF(Assumptions!$D$27&gt;F26+12,F26+12,Assumptions!$D$27)</f>
        <v>36</v>
      </c>
      <c r="H26" s="41">
        <f>IF(Assumptions!$D$27&gt;G26+12,G26+12,Assumptions!$D$27)</f>
        <v>36</v>
      </c>
      <c r="I26" s="41">
        <f>IF(Assumptions!$D$27&gt;H26+12,H26+12,Assumptions!$D$27)</f>
        <v>36</v>
      </c>
      <c r="J26" s="68" t="str">
        <f t="shared" si="1"/>
        <v>Jun</v>
      </c>
      <c r="K26" s="41">
        <f>IF(Assumptions!$D$27&gt;7,7,Assumptions!$D$27)</f>
        <v>7</v>
      </c>
      <c r="L26" s="69">
        <f>IF(Assumptions!$D$27&gt;K26+12,K26+12,Assumptions!$D$27)</f>
        <v>19</v>
      </c>
      <c r="M26" s="69">
        <f>IF(Assumptions!$D$27&gt;L26+12,L26+12,Assumptions!$D$27)</f>
        <v>31</v>
      </c>
      <c r="N26" s="69">
        <f>IF(Assumptions!$D$27&gt;M26+12,M26+12,Assumptions!$D$27)</f>
        <v>36</v>
      </c>
      <c r="O26" s="69">
        <f>IF(Assumptions!$D$27&gt;N26+12,N26+12,Assumptions!$D$27)</f>
        <v>36</v>
      </c>
      <c r="P26" s="69">
        <f>IF(Assumptions!$D$27&gt;O26+12,O26+12,Assumptions!$D$27)</f>
        <v>36</v>
      </c>
      <c r="Q26" s="69">
        <f>IF(Assumptions!$D$27&gt;P26+12,P26+12,Assumptions!$D$27)</f>
        <v>36</v>
      </c>
      <c r="R26" s="69">
        <f>IF(Assumptions!$D$27&gt;Q26+12,Q26+12,Assumptions!$D$27)</f>
        <v>36</v>
      </c>
      <c r="S26" s="50" t="str">
        <f t="shared" si="2"/>
        <v>Jun</v>
      </c>
      <c r="T26" s="69">
        <f>IF(Assumptions!$D$27&gt;7,7,Assumptions!$D$27)</f>
        <v>7</v>
      </c>
      <c r="U26" s="69">
        <f>IF(Assumptions!$D$27&gt;T26+12,T26+12,Assumptions!$D$27)</f>
        <v>19</v>
      </c>
      <c r="V26" s="69">
        <f>IF(Assumptions!$D$27&gt;U26+12,U26+12,Assumptions!$D$27)</f>
        <v>31</v>
      </c>
      <c r="W26" s="69">
        <f>IF(Assumptions!$D$27&gt;V26+12,V26+12,Assumptions!$D$27)</f>
        <v>36</v>
      </c>
      <c r="X26" s="69">
        <f>IF(Assumptions!$D$27&gt;W26+12,W26+12,Assumptions!$D$27)</f>
        <v>36</v>
      </c>
      <c r="Y26" s="69">
        <f>IF(Assumptions!$D$27&gt;X26+12,X26+12,Assumptions!$D$27)</f>
        <v>36</v>
      </c>
      <c r="Z26" s="69">
        <f>IF(Assumptions!$D$27&gt;Y26+12,Y26+12,Assumptions!$D$27)</f>
        <v>36</v>
      </c>
      <c r="AA26" s="69">
        <f>IF(Assumptions!$D$27&gt;Z26+12,Z26+12,Assumptions!$D$27)</f>
        <v>36</v>
      </c>
      <c r="AB26" s="50" t="str">
        <f t="shared" si="3"/>
        <v>Jun</v>
      </c>
      <c r="AC26" s="69">
        <f>IF(Assumptions!$D$27&gt;7,7,Assumptions!$D$27)</f>
        <v>7</v>
      </c>
      <c r="AD26" s="69">
        <f>IF(Assumptions!$D$27&gt;AC26+12,AC26+12,Assumptions!$D$27)</f>
        <v>19</v>
      </c>
      <c r="AE26" s="69">
        <f>IF(Assumptions!$D$27&gt;AD26+12,AD26+12,Assumptions!$D$27)</f>
        <v>31</v>
      </c>
      <c r="AF26" s="69">
        <f>IF(Assumptions!$D$27&gt;AE26+12,AE26+12,Assumptions!$D$27)</f>
        <v>36</v>
      </c>
      <c r="AG26" s="69">
        <f>IF(Assumptions!$D$27&gt;AF26+12,AF26+12,Assumptions!$D$27)</f>
        <v>36</v>
      </c>
      <c r="AH26" s="69">
        <f>IF(Assumptions!$D$27&gt;AG26+12,AG26+12,Assumptions!$D$27)</f>
        <v>36</v>
      </c>
      <c r="AI26" s="69">
        <f>IF(Assumptions!$D$27&gt;AH26+12,AH26+12,Assumptions!$D$27)</f>
        <v>36</v>
      </c>
      <c r="AJ26" s="69">
        <f>IF(Assumptions!$D$27&gt;AI26+12,AI26+12,Assumptions!$D$27)</f>
        <v>36</v>
      </c>
      <c r="AK26" s="50" t="str">
        <f t="shared" si="4"/>
        <v>Jun</v>
      </c>
      <c r="AL26" s="69">
        <f>IF(Assumptions!$D$27&gt;7,7,Assumptions!$D$27)</f>
        <v>7</v>
      </c>
      <c r="AM26" s="69">
        <f>IF(Assumptions!$D$27&gt;AL26+12,AL26+12,Assumptions!$D$27)</f>
        <v>19</v>
      </c>
      <c r="AN26" s="69">
        <f>IF(Assumptions!$D$27&gt;AM26+12,AM26+12,Assumptions!$D$27)</f>
        <v>31</v>
      </c>
      <c r="AO26" s="69">
        <f>IF(Assumptions!$D$27&gt;AN26+12,AN26+12,Assumptions!$D$27)</f>
        <v>36</v>
      </c>
      <c r="AP26" s="69">
        <f>IF(Assumptions!$D$27&gt;AO26+12,AO26+12,Assumptions!$D$27)</f>
        <v>36</v>
      </c>
      <c r="AQ26" s="69">
        <f>IF(Assumptions!$D$27&gt;AP26+12,AP26+12,Assumptions!$D$27)</f>
        <v>36</v>
      </c>
      <c r="AR26" s="69">
        <f>IF(Assumptions!$D$27&gt;AQ26+12,AQ26+12,Assumptions!$D$27)</f>
        <v>36</v>
      </c>
      <c r="AS26" s="69">
        <f>IF(Assumptions!$D$27&gt;AR26+12,AR26+12,Assumptions!$D$27)</f>
        <v>36</v>
      </c>
      <c r="AT26" s="50" t="str">
        <f t="shared" si="5"/>
        <v>Jun</v>
      </c>
      <c r="AU26" s="69">
        <f>IF(Assumptions!$D$27&gt;7,7,Assumptions!$D$27)</f>
        <v>7</v>
      </c>
      <c r="AV26" s="69">
        <f>IF(Assumptions!$D$27&gt;AU26+12,AU26+12,Assumptions!$D$27)</f>
        <v>19</v>
      </c>
      <c r="AW26" s="69">
        <f>IF(Assumptions!$D$27&gt;AV26+12,AV26+12,Assumptions!$D$27)</f>
        <v>31</v>
      </c>
      <c r="AX26" s="69">
        <f>IF(Assumptions!$D$27&gt;AW26+12,AW26+12,Assumptions!$D$27)</f>
        <v>36</v>
      </c>
      <c r="AY26" s="69">
        <f>IF(Assumptions!$D$27&gt;AX26+12,AX26+12,Assumptions!$D$27)</f>
        <v>36</v>
      </c>
      <c r="AZ26" s="69">
        <f>IF(Assumptions!$D$27&gt;AY26+12,AY26+12,Assumptions!$D$27)</f>
        <v>36</v>
      </c>
      <c r="BA26" s="69">
        <f>IF(Assumptions!$D$27&gt;AZ26+12,AZ26+12,Assumptions!$D$27)</f>
        <v>36</v>
      </c>
      <c r="BB26" s="69">
        <f>IF(Assumptions!$D$27&gt;BA26+12,BA26+12,Assumptions!$D$27)</f>
        <v>36</v>
      </c>
      <c r="BC26" s="50" t="str">
        <f t="shared" si="6"/>
        <v>Jun</v>
      </c>
      <c r="BD26" s="69">
        <f>IF(Assumptions!$D$27&gt;7,7,Assumptions!$D$27)</f>
        <v>7</v>
      </c>
      <c r="BE26" s="69">
        <f>IF(Assumptions!$D$27&gt;BD26+12,BD26+12,Assumptions!$D$27)</f>
        <v>19</v>
      </c>
      <c r="BF26" s="69">
        <f>IF(Assumptions!$D$27&gt;BE26+12,BE26+12,Assumptions!$D$27)</f>
        <v>31</v>
      </c>
      <c r="BG26" s="69">
        <f>IF(Assumptions!$D$27&gt;BF26+12,BF26+12,Assumptions!$D$27)</f>
        <v>36</v>
      </c>
      <c r="BH26" s="69">
        <f>IF(Assumptions!$D$27&gt;BG26+12,BG26+12,Assumptions!$D$27)</f>
        <v>36</v>
      </c>
      <c r="BI26" s="69">
        <f>IF(Assumptions!$D$27&gt;BH26+12,BH26+12,Assumptions!$D$27)</f>
        <v>36</v>
      </c>
      <c r="BJ26" s="69">
        <f>IF(Assumptions!$D$27&gt;BI26+12,BI26+12,Assumptions!$D$27)</f>
        <v>36</v>
      </c>
      <c r="BK26" s="69">
        <f>IF(Assumptions!$D$27&gt;BJ26+12,BJ26+12,Assumptions!$D$27)</f>
        <v>36</v>
      </c>
      <c r="BL26" s="50" t="str">
        <f t="shared" si="7"/>
        <v>Jun</v>
      </c>
      <c r="BM26" s="69">
        <f>IF(Assumptions!$D$27&gt;7,7,Assumptions!$D$27)</f>
        <v>7</v>
      </c>
      <c r="BN26" s="69">
        <f>IF(Assumptions!$D$27&gt;BM26+12,BM26+12,Assumptions!$D$27)</f>
        <v>19</v>
      </c>
      <c r="BO26" s="69">
        <f>IF(Assumptions!$D$27&gt;BN26+12,BN26+12,Assumptions!$D$27)</f>
        <v>31</v>
      </c>
      <c r="BP26" s="69">
        <f>IF(Assumptions!$D$27&gt;BO26+12,BO26+12,Assumptions!$D$27)</f>
        <v>36</v>
      </c>
      <c r="BQ26" s="69">
        <f>IF(Assumptions!$D$27&gt;BP26+12,BP26+12,Assumptions!$D$27)</f>
        <v>36</v>
      </c>
      <c r="BR26" s="69">
        <f>IF(Assumptions!$D$27&gt;BQ26+12,BQ26+12,Assumptions!$D$27)</f>
        <v>36</v>
      </c>
      <c r="BS26" s="69">
        <f>IF(Assumptions!$D$27&gt;BR26+12,BR26+12,Assumptions!$D$27)</f>
        <v>36</v>
      </c>
      <c r="BT26" s="69">
        <f>IF(Assumptions!$D$27&gt;BS26+12,BS26+12,Assumptions!$D$27)</f>
        <v>36</v>
      </c>
      <c r="BU26" s="50" t="str">
        <f t="shared" si="8"/>
        <v>Jun</v>
      </c>
      <c r="BV26" s="69">
        <f>IF(Assumptions!$D$27&gt;7,7,Assumptions!$D$27)</f>
        <v>7</v>
      </c>
      <c r="BW26" s="69">
        <f>IF(Assumptions!$D$27&gt;BV26+12,BV26+12,Assumptions!$D$27)</f>
        <v>19</v>
      </c>
      <c r="BX26" s="69">
        <f>IF(Assumptions!$D$27&gt;BW26+12,BW26+12,Assumptions!$D$27)</f>
        <v>31</v>
      </c>
      <c r="BY26" s="69">
        <f>IF(Assumptions!$D$27&gt;BX26+12,BX26+12,Assumptions!$D$27)</f>
        <v>36</v>
      </c>
      <c r="BZ26" s="69">
        <f>IF(Assumptions!$D$27&gt;BY26+12,BY26+12,Assumptions!$D$27)</f>
        <v>36</v>
      </c>
      <c r="CA26" s="69">
        <f>IF(Assumptions!$D$27&gt;BZ26+12,BZ26+12,Assumptions!$D$27)</f>
        <v>36</v>
      </c>
      <c r="CB26" s="69">
        <f>IF(Assumptions!$D$27&gt;CA26+12,CA26+12,Assumptions!$D$27)</f>
        <v>36</v>
      </c>
      <c r="CC26" s="69">
        <f>IF(Assumptions!$D$27&gt;CB26+12,CB26+12,Assumptions!$D$27)</f>
        <v>36</v>
      </c>
      <c r="CD26" s="50" t="str">
        <f t="shared" si="9"/>
        <v>Jun</v>
      </c>
      <c r="CE26" s="69">
        <f>IF(Assumptions!$D$27&gt;7,7,Assumptions!$D$27)</f>
        <v>7</v>
      </c>
      <c r="CF26" s="69">
        <f>IF(Assumptions!$D$27&gt;CE26+12,CE26+12,Assumptions!$D$27)</f>
        <v>19</v>
      </c>
      <c r="CG26" s="69">
        <f>IF(Assumptions!$D$27&gt;CF26+12,CF26+12,Assumptions!$D$27)</f>
        <v>31</v>
      </c>
      <c r="CH26" s="69">
        <f>IF(Assumptions!$D$27&gt;CG26+12,CG26+12,Assumptions!$D$27)</f>
        <v>36</v>
      </c>
      <c r="CI26" s="69">
        <f>IF(Assumptions!$D$27&gt;CH26+12,CH26+12,Assumptions!$D$27)</f>
        <v>36</v>
      </c>
      <c r="CJ26" s="69">
        <f>IF(Assumptions!$D$27&gt;CI26+12,CI26+12,Assumptions!$D$27)</f>
        <v>36</v>
      </c>
      <c r="CK26" s="69">
        <f>IF(Assumptions!$D$27&gt;CJ26+12,CJ26+12,Assumptions!$D$27)</f>
        <v>36</v>
      </c>
      <c r="CL26" s="69">
        <f>IF(Assumptions!$D$27&gt;CK26+12,CK26+12,Assumptions!$D$27)</f>
        <v>36</v>
      </c>
    </row>
    <row r="27" spans="1:90" ht="13.7" customHeight="1">
      <c r="A27" s="50" t="str">
        <f t="shared" si="0"/>
        <v>Jul</v>
      </c>
      <c r="B27" s="41">
        <f>IF(Assumptions!$D$27&gt;6,6,Assumptions!$D$27)</f>
        <v>6</v>
      </c>
      <c r="C27" s="41">
        <f>IF(Assumptions!$D$27&gt;B27+12,B27+12,Assumptions!$D$27)</f>
        <v>18</v>
      </c>
      <c r="D27" s="41">
        <f>IF(Assumptions!$D$27&gt;C27+12,C27+12,Assumptions!$D$27)</f>
        <v>30</v>
      </c>
      <c r="E27" s="41">
        <f>IF(Assumptions!$D$27&gt;D27+12,D27+12,Assumptions!$D$27)</f>
        <v>36</v>
      </c>
      <c r="F27" s="41">
        <f>IF(Assumptions!$D$27&gt;E27+12,E27+12,Assumptions!$D$27)</f>
        <v>36</v>
      </c>
      <c r="G27" s="41">
        <f>IF(Assumptions!$D$27&gt;F27+12,F27+12,Assumptions!$D$27)</f>
        <v>36</v>
      </c>
      <c r="H27" s="41">
        <f>IF(Assumptions!$D$27&gt;G27+12,G27+12,Assumptions!$D$27)</f>
        <v>36</v>
      </c>
      <c r="I27" s="41">
        <f>IF(Assumptions!$D$27&gt;H27+12,H27+12,Assumptions!$D$27)</f>
        <v>36</v>
      </c>
      <c r="J27" s="68" t="str">
        <f t="shared" si="1"/>
        <v>Jul</v>
      </c>
      <c r="K27" s="41">
        <f>IF(Assumptions!$D$27&gt;6,6,Assumptions!$D$27)</f>
        <v>6</v>
      </c>
      <c r="L27" s="69">
        <f>IF(Assumptions!$D$27&gt;K27+12,K27+12,Assumptions!$D$27)</f>
        <v>18</v>
      </c>
      <c r="M27" s="69">
        <f>IF(Assumptions!$D$27&gt;L27+12,L27+12,Assumptions!$D$27)</f>
        <v>30</v>
      </c>
      <c r="N27" s="69">
        <f>IF(Assumptions!$D$27&gt;M27+12,M27+12,Assumptions!$D$27)</f>
        <v>36</v>
      </c>
      <c r="O27" s="69">
        <f>IF(Assumptions!$D$27&gt;N27+12,N27+12,Assumptions!$D$27)</f>
        <v>36</v>
      </c>
      <c r="P27" s="69">
        <f>IF(Assumptions!$D$27&gt;O27+12,O27+12,Assumptions!$D$27)</f>
        <v>36</v>
      </c>
      <c r="Q27" s="69">
        <f>IF(Assumptions!$D$27&gt;P27+12,P27+12,Assumptions!$D$27)</f>
        <v>36</v>
      </c>
      <c r="R27" s="69">
        <f>IF(Assumptions!$D$27&gt;Q27+12,Q27+12,Assumptions!$D$27)</f>
        <v>36</v>
      </c>
      <c r="S27" s="50" t="str">
        <f t="shared" si="2"/>
        <v>Jul</v>
      </c>
      <c r="T27" s="69">
        <f>IF(Assumptions!$D$27&gt;6,6,Assumptions!$D$27)</f>
        <v>6</v>
      </c>
      <c r="U27" s="69">
        <f>IF(Assumptions!$D$27&gt;T27+12,T27+12,Assumptions!$D$27)</f>
        <v>18</v>
      </c>
      <c r="V27" s="69">
        <f>IF(Assumptions!$D$27&gt;U27+12,U27+12,Assumptions!$D$27)</f>
        <v>30</v>
      </c>
      <c r="W27" s="69">
        <f>IF(Assumptions!$D$27&gt;V27+12,V27+12,Assumptions!$D$27)</f>
        <v>36</v>
      </c>
      <c r="X27" s="69">
        <f>IF(Assumptions!$D$27&gt;W27+12,W27+12,Assumptions!$D$27)</f>
        <v>36</v>
      </c>
      <c r="Y27" s="69">
        <f>IF(Assumptions!$D$27&gt;X27+12,X27+12,Assumptions!$D$27)</f>
        <v>36</v>
      </c>
      <c r="Z27" s="69">
        <f>IF(Assumptions!$D$27&gt;Y27+12,Y27+12,Assumptions!$D$27)</f>
        <v>36</v>
      </c>
      <c r="AA27" s="69">
        <f>IF(Assumptions!$D$27&gt;Z27+12,Z27+12,Assumptions!$D$27)</f>
        <v>36</v>
      </c>
      <c r="AB27" s="50" t="str">
        <f t="shared" si="3"/>
        <v>Jul</v>
      </c>
      <c r="AC27" s="69">
        <f>IF(Assumptions!$D$27&gt;6,6,Assumptions!$D$27)</f>
        <v>6</v>
      </c>
      <c r="AD27" s="69">
        <f>IF(Assumptions!$D$27&gt;AC27+12,AC27+12,Assumptions!$D$27)</f>
        <v>18</v>
      </c>
      <c r="AE27" s="69">
        <f>IF(Assumptions!$D$27&gt;AD27+12,AD27+12,Assumptions!$D$27)</f>
        <v>30</v>
      </c>
      <c r="AF27" s="69">
        <f>IF(Assumptions!$D$27&gt;AE27+12,AE27+12,Assumptions!$D$27)</f>
        <v>36</v>
      </c>
      <c r="AG27" s="69">
        <f>IF(Assumptions!$D$27&gt;AF27+12,AF27+12,Assumptions!$D$27)</f>
        <v>36</v>
      </c>
      <c r="AH27" s="69">
        <f>IF(Assumptions!$D$27&gt;AG27+12,AG27+12,Assumptions!$D$27)</f>
        <v>36</v>
      </c>
      <c r="AI27" s="69">
        <f>IF(Assumptions!$D$27&gt;AH27+12,AH27+12,Assumptions!$D$27)</f>
        <v>36</v>
      </c>
      <c r="AJ27" s="69">
        <f>IF(Assumptions!$D$27&gt;AI27+12,AI27+12,Assumptions!$D$27)</f>
        <v>36</v>
      </c>
      <c r="AK27" s="50" t="str">
        <f t="shared" si="4"/>
        <v>Jul</v>
      </c>
      <c r="AL27" s="69">
        <f>IF(Assumptions!$D$27&gt;6,6,Assumptions!$D$27)</f>
        <v>6</v>
      </c>
      <c r="AM27" s="69">
        <f>IF(Assumptions!$D$27&gt;AL27+12,AL27+12,Assumptions!$D$27)</f>
        <v>18</v>
      </c>
      <c r="AN27" s="69">
        <f>IF(Assumptions!$D$27&gt;AM27+12,AM27+12,Assumptions!$D$27)</f>
        <v>30</v>
      </c>
      <c r="AO27" s="69">
        <f>IF(Assumptions!$D$27&gt;AN27+12,AN27+12,Assumptions!$D$27)</f>
        <v>36</v>
      </c>
      <c r="AP27" s="69">
        <f>IF(Assumptions!$D$27&gt;AO27+12,AO27+12,Assumptions!$D$27)</f>
        <v>36</v>
      </c>
      <c r="AQ27" s="69">
        <f>IF(Assumptions!$D$27&gt;AP27+12,AP27+12,Assumptions!$D$27)</f>
        <v>36</v>
      </c>
      <c r="AR27" s="69">
        <f>IF(Assumptions!$D$27&gt;AQ27+12,AQ27+12,Assumptions!$D$27)</f>
        <v>36</v>
      </c>
      <c r="AS27" s="69">
        <f>IF(Assumptions!$D$27&gt;AR27+12,AR27+12,Assumptions!$D$27)</f>
        <v>36</v>
      </c>
      <c r="AT27" s="50" t="str">
        <f t="shared" si="5"/>
        <v>Jul</v>
      </c>
      <c r="AU27" s="69">
        <f>IF(Assumptions!$D$27&gt;6,6,Assumptions!$D$27)</f>
        <v>6</v>
      </c>
      <c r="AV27" s="69">
        <f>IF(Assumptions!$D$27&gt;AU27+12,AU27+12,Assumptions!$D$27)</f>
        <v>18</v>
      </c>
      <c r="AW27" s="69">
        <f>IF(Assumptions!$D$27&gt;AV27+12,AV27+12,Assumptions!$D$27)</f>
        <v>30</v>
      </c>
      <c r="AX27" s="69">
        <f>IF(Assumptions!$D$27&gt;AW27+12,AW27+12,Assumptions!$D$27)</f>
        <v>36</v>
      </c>
      <c r="AY27" s="69">
        <f>IF(Assumptions!$D$27&gt;AX27+12,AX27+12,Assumptions!$D$27)</f>
        <v>36</v>
      </c>
      <c r="AZ27" s="69">
        <f>IF(Assumptions!$D$27&gt;AY27+12,AY27+12,Assumptions!$D$27)</f>
        <v>36</v>
      </c>
      <c r="BA27" s="69">
        <f>IF(Assumptions!$D$27&gt;AZ27+12,AZ27+12,Assumptions!$D$27)</f>
        <v>36</v>
      </c>
      <c r="BB27" s="69">
        <f>IF(Assumptions!$D$27&gt;BA27+12,BA27+12,Assumptions!$D$27)</f>
        <v>36</v>
      </c>
      <c r="BC27" s="50" t="str">
        <f t="shared" si="6"/>
        <v>Jul</v>
      </c>
      <c r="BD27" s="69">
        <f>IF(Assumptions!$D$27&gt;6,6,Assumptions!$D$27)</f>
        <v>6</v>
      </c>
      <c r="BE27" s="69">
        <f>IF(Assumptions!$D$27&gt;BD27+12,BD27+12,Assumptions!$D$27)</f>
        <v>18</v>
      </c>
      <c r="BF27" s="69">
        <f>IF(Assumptions!$D$27&gt;BE27+12,BE27+12,Assumptions!$D$27)</f>
        <v>30</v>
      </c>
      <c r="BG27" s="69">
        <f>IF(Assumptions!$D$27&gt;BF27+12,BF27+12,Assumptions!$D$27)</f>
        <v>36</v>
      </c>
      <c r="BH27" s="69">
        <f>IF(Assumptions!$D$27&gt;BG27+12,BG27+12,Assumptions!$D$27)</f>
        <v>36</v>
      </c>
      <c r="BI27" s="69">
        <f>IF(Assumptions!$D$27&gt;BH27+12,BH27+12,Assumptions!$D$27)</f>
        <v>36</v>
      </c>
      <c r="BJ27" s="69">
        <f>IF(Assumptions!$D$27&gt;BI27+12,BI27+12,Assumptions!$D$27)</f>
        <v>36</v>
      </c>
      <c r="BK27" s="69">
        <f>IF(Assumptions!$D$27&gt;BJ27+12,BJ27+12,Assumptions!$D$27)</f>
        <v>36</v>
      </c>
      <c r="BL27" s="50" t="str">
        <f t="shared" si="7"/>
        <v>Jul</v>
      </c>
      <c r="BM27" s="69">
        <f>IF(Assumptions!$D$27&gt;6,6,Assumptions!$D$27)</f>
        <v>6</v>
      </c>
      <c r="BN27" s="69">
        <f>IF(Assumptions!$D$27&gt;BM27+12,BM27+12,Assumptions!$D$27)</f>
        <v>18</v>
      </c>
      <c r="BO27" s="69">
        <f>IF(Assumptions!$D$27&gt;BN27+12,BN27+12,Assumptions!$D$27)</f>
        <v>30</v>
      </c>
      <c r="BP27" s="69">
        <f>IF(Assumptions!$D$27&gt;BO27+12,BO27+12,Assumptions!$D$27)</f>
        <v>36</v>
      </c>
      <c r="BQ27" s="69">
        <f>IF(Assumptions!$D$27&gt;BP27+12,BP27+12,Assumptions!$D$27)</f>
        <v>36</v>
      </c>
      <c r="BR27" s="69">
        <f>IF(Assumptions!$D$27&gt;BQ27+12,BQ27+12,Assumptions!$D$27)</f>
        <v>36</v>
      </c>
      <c r="BS27" s="69">
        <f>IF(Assumptions!$D$27&gt;BR27+12,BR27+12,Assumptions!$D$27)</f>
        <v>36</v>
      </c>
      <c r="BT27" s="69">
        <f>IF(Assumptions!$D$27&gt;BS27+12,BS27+12,Assumptions!$D$27)</f>
        <v>36</v>
      </c>
      <c r="BU27" s="50" t="str">
        <f t="shared" si="8"/>
        <v>Jul</v>
      </c>
      <c r="BV27" s="69">
        <f>IF(Assumptions!$D$27&gt;6,6,Assumptions!$D$27)</f>
        <v>6</v>
      </c>
      <c r="BW27" s="69">
        <f>IF(Assumptions!$D$27&gt;BV27+12,BV27+12,Assumptions!$D$27)</f>
        <v>18</v>
      </c>
      <c r="BX27" s="69">
        <f>IF(Assumptions!$D$27&gt;BW27+12,BW27+12,Assumptions!$D$27)</f>
        <v>30</v>
      </c>
      <c r="BY27" s="69">
        <f>IF(Assumptions!$D$27&gt;BX27+12,BX27+12,Assumptions!$D$27)</f>
        <v>36</v>
      </c>
      <c r="BZ27" s="69">
        <f>IF(Assumptions!$D$27&gt;BY27+12,BY27+12,Assumptions!$D$27)</f>
        <v>36</v>
      </c>
      <c r="CA27" s="69">
        <f>IF(Assumptions!$D$27&gt;BZ27+12,BZ27+12,Assumptions!$D$27)</f>
        <v>36</v>
      </c>
      <c r="CB27" s="69">
        <f>IF(Assumptions!$D$27&gt;CA27+12,CA27+12,Assumptions!$D$27)</f>
        <v>36</v>
      </c>
      <c r="CC27" s="69">
        <f>IF(Assumptions!$D$27&gt;CB27+12,CB27+12,Assumptions!$D$27)</f>
        <v>36</v>
      </c>
      <c r="CD27" s="50" t="str">
        <f t="shared" si="9"/>
        <v>Jul</v>
      </c>
      <c r="CE27" s="69">
        <f>IF(Assumptions!$D$27&gt;6,6,Assumptions!$D$27)</f>
        <v>6</v>
      </c>
      <c r="CF27" s="69">
        <f>IF(Assumptions!$D$27&gt;CE27+12,CE27+12,Assumptions!$D$27)</f>
        <v>18</v>
      </c>
      <c r="CG27" s="69">
        <f>IF(Assumptions!$D$27&gt;CF27+12,CF27+12,Assumptions!$D$27)</f>
        <v>30</v>
      </c>
      <c r="CH27" s="69">
        <f>IF(Assumptions!$D$27&gt;CG27+12,CG27+12,Assumptions!$D$27)</f>
        <v>36</v>
      </c>
      <c r="CI27" s="69">
        <f>IF(Assumptions!$D$27&gt;CH27+12,CH27+12,Assumptions!$D$27)</f>
        <v>36</v>
      </c>
      <c r="CJ27" s="69">
        <f>IF(Assumptions!$D$27&gt;CI27+12,CI27+12,Assumptions!$D$27)</f>
        <v>36</v>
      </c>
      <c r="CK27" s="69">
        <f>IF(Assumptions!$D$27&gt;CJ27+12,CJ27+12,Assumptions!$D$27)</f>
        <v>36</v>
      </c>
      <c r="CL27" s="69">
        <f>IF(Assumptions!$D$27&gt;CK27+12,CK27+12,Assumptions!$D$27)</f>
        <v>36</v>
      </c>
    </row>
    <row r="28" spans="1:90" ht="13.7" customHeight="1">
      <c r="A28" s="50" t="str">
        <f t="shared" si="0"/>
        <v>Aug</v>
      </c>
      <c r="B28" s="41">
        <f>IF(Assumptions!$D$27&gt;5,5,Assumptions!$D$27)</f>
        <v>5</v>
      </c>
      <c r="C28" s="41">
        <f>IF(Assumptions!$D$27&gt;B28+12,B28+12,Assumptions!$D$27)</f>
        <v>17</v>
      </c>
      <c r="D28" s="41">
        <f>IF(Assumptions!$D$27&gt;C28+12,C28+12,Assumptions!$D$27)</f>
        <v>29</v>
      </c>
      <c r="E28" s="41">
        <f>IF(Assumptions!$D$27&gt;D28+12,D28+12,Assumptions!$D$27)</f>
        <v>36</v>
      </c>
      <c r="F28" s="41">
        <f>IF(Assumptions!$D$27&gt;E28+12,E28+12,Assumptions!$D$27)</f>
        <v>36</v>
      </c>
      <c r="G28" s="41">
        <f>IF(Assumptions!$D$27&gt;F28+12,F28+12,Assumptions!$D$27)</f>
        <v>36</v>
      </c>
      <c r="H28" s="41">
        <f>IF(Assumptions!$D$27&gt;G28+12,G28+12,Assumptions!$D$27)</f>
        <v>36</v>
      </c>
      <c r="I28" s="41">
        <f>IF(Assumptions!$D$27&gt;H28+12,H28+12,Assumptions!$D$27)</f>
        <v>36</v>
      </c>
      <c r="J28" s="68" t="str">
        <f t="shared" si="1"/>
        <v>Aug</v>
      </c>
      <c r="K28" s="41">
        <f>IF(Assumptions!$D$27&gt;5,5,Assumptions!$D$27)</f>
        <v>5</v>
      </c>
      <c r="L28" s="69">
        <f>IF(Assumptions!$D$27&gt;K28+12,K28+12,Assumptions!$D$27)</f>
        <v>17</v>
      </c>
      <c r="M28" s="69">
        <f>IF(Assumptions!$D$27&gt;L28+12,L28+12,Assumptions!$D$27)</f>
        <v>29</v>
      </c>
      <c r="N28" s="69">
        <f>IF(Assumptions!$D$27&gt;M28+12,M28+12,Assumptions!$D$27)</f>
        <v>36</v>
      </c>
      <c r="O28" s="69">
        <f>IF(Assumptions!$D$27&gt;N28+12,N28+12,Assumptions!$D$27)</f>
        <v>36</v>
      </c>
      <c r="P28" s="69">
        <f>IF(Assumptions!$D$27&gt;O28+12,O28+12,Assumptions!$D$27)</f>
        <v>36</v>
      </c>
      <c r="Q28" s="69">
        <f>IF(Assumptions!$D$27&gt;P28+12,P28+12,Assumptions!$D$27)</f>
        <v>36</v>
      </c>
      <c r="R28" s="69">
        <f>IF(Assumptions!$D$27&gt;Q28+12,Q28+12,Assumptions!$D$27)</f>
        <v>36</v>
      </c>
      <c r="S28" s="50" t="str">
        <f t="shared" si="2"/>
        <v>Aug</v>
      </c>
      <c r="T28" s="69">
        <f>IF(Assumptions!$D$27&gt;5,5,Assumptions!$D$27)</f>
        <v>5</v>
      </c>
      <c r="U28" s="69">
        <f>IF(Assumptions!$D$27&gt;T28+12,T28+12,Assumptions!$D$27)</f>
        <v>17</v>
      </c>
      <c r="V28" s="69">
        <f>IF(Assumptions!$D$27&gt;U28+12,U28+12,Assumptions!$D$27)</f>
        <v>29</v>
      </c>
      <c r="W28" s="69">
        <f>IF(Assumptions!$D$27&gt;V28+12,V28+12,Assumptions!$D$27)</f>
        <v>36</v>
      </c>
      <c r="X28" s="69">
        <f>IF(Assumptions!$D$27&gt;W28+12,W28+12,Assumptions!$D$27)</f>
        <v>36</v>
      </c>
      <c r="Y28" s="69">
        <f>IF(Assumptions!$D$27&gt;X28+12,X28+12,Assumptions!$D$27)</f>
        <v>36</v>
      </c>
      <c r="Z28" s="69">
        <f>IF(Assumptions!$D$27&gt;Y28+12,Y28+12,Assumptions!$D$27)</f>
        <v>36</v>
      </c>
      <c r="AA28" s="69">
        <f>IF(Assumptions!$D$27&gt;Z28+12,Z28+12,Assumptions!$D$27)</f>
        <v>36</v>
      </c>
      <c r="AB28" s="50" t="str">
        <f t="shared" si="3"/>
        <v>Aug</v>
      </c>
      <c r="AC28" s="69">
        <f>IF(Assumptions!$D$27&gt;5,5,Assumptions!$D$27)</f>
        <v>5</v>
      </c>
      <c r="AD28" s="69">
        <f>IF(Assumptions!$D$27&gt;AC28+12,AC28+12,Assumptions!$D$27)</f>
        <v>17</v>
      </c>
      <c r="AE28" s="69">
        <f>IF(Assumptions!$D$27&gt;AD28+12,AD28+12,Assumptions!$D$27)</f>
        <v>29</v>
      </c>
      <c r="AF28" s="69">
        <f>IF(Assumptions!$D$27&gt;AE28+12,AE28+12,Assumptions!$D$27)</f>
        <v>36</v>
      </c>
      <c r="AG28" s="69">
        <f>IF(Assumptions!$D$27&gt;AF28+12,AF28+12,Assumptions!$D$27)</f>
        <v>36</v>
      </c>
      <c r="AH28" s="69">
        <f>IF(Assumptions!$D$27&gt;AG28+12,AG28+12,Assumptions!$D$27)</f>
        <v>36</v>
      </c>
      <c r="AI28" s="69">
        <f>IF(Assumptions!$D$27&gt;AH28+12,AH28+12,Assumptions!$D$27)</f>
        <v>36</v>
      </c>
      <c r="AJ28" s="69">
        <f>IF(Assumptions!$D$27&gt;AI28+12,AI28+12,Assumptions!$D$27)</f>
        <v>36</v>
      </c>
      <c r="AK28" s="50" t="str">
        <f t="shared" si="4"/>
        <v>Aug</v>
      </c>
      <c r="AL28" s="69">
        <f>IF(Assumptions!$D$27&gt;5,5,Assumptions!$D$27)</f>
        <v>5</v>
      </c>
      <c r="AM28" s="69">
        <f>IF(Assumptions!$D$27&gt;AL28+12,AL28+12,Assumptions!$D$27)</f>
        <v>17</v>
      </c>
      <c r="AN28" s="69">
        <f>IF(Assumptions!$D$27&gt;AM28+12,AM28+12,Assumptions!$D$27)</f>
        <v>29</v>
      </c>
      <c r="AO28" s="69">
        <f>IF(Assumptions!$D$27&gt;AN28+12,AN28+12,Assumptions!$D$27)</f>
        <v>36</v>
      </c>
      <c r="AP28" s="69">
        <f>IF(Assumptions!$D$27&gt;AO28+12,AO28+12,Assumptions!$D$27)</f>
        <v>36</v>
      </c>
      <c r="AQ28" s="69">
        <f>IF(Assumptions!$D$27&gt;AP28+12,AP28+12,Assumptions!$D$27)</f>
        <v>36</v>
      </c>
      <c r="AR28" s="69">
        <f>IF(Assumptions!$D$27&gt;AQ28+12,AQ28+12,Assumptions!$D$27)</f>
        <v>36</v>
      </c>
      <c r="AS28" s="69">
        <f>IF(Assumptions!$D$27&gt;AR28+12,AR28+12,Assumptions!$D$27)</f>
        <v>36</v>
      </c>
      <c r="AT28" s="50" t="str">
        <f t="shared" si="5"/>
        <v>Aug</v>
      </c>
      <c r="AU28" s="69">
        <f>IF(Assumptions!$D$27&gt;5,5,Assumptions!$D$27)</f>
        <v>5</v>
      </c>
      <c r="AV28" s="69">
        <f>IF(Assumptions!$D$27&gt;AU28+12,AU28+12,Assumptions!$D$27)</f>
        <v>17</v>
      </c>
      <c r="AW28" s="69">
        <f>IF(Assumptions!$D$27&gt;AV28+12,AV28+12,Assumptions!$D$27)</f>
        <v>29</v>
      </c>
      <c r="AX28" s="69">
        <f>IF(Assumptions!$D$27&gt;AW28+12,AW28+12,Assumptions!$D$27)</f>
        <v>36</v>
      </c>
      <c r="AY28" s="69">
        <f>IF(Assumptions!$D$27&gt;AX28+12,AX28+12,Assumptions!$D$27)</f>
        <v>36</v>
      </c>
      <c r="AZ28" s="69">
        <f>IF(Assumptions!$D$27&gt;AY28+12,AY28+12,Assumptions!$D$27)</f>
        <v>36</v>
      </c>
      <c r="BA28" s="69">
        <f>IF(Assumptions!$D$27&gt;AZ28+12,AZ28+12,Assumptions!$D$27)</f>
        <v>36</v>
      </c>
      <c r="BB28" s="69">
        <f>IF(Assumptions!$D$27&gt;BA28+12,BA28+12,Assumptions!$D$27)</f>
        <v>36</v>
      </c>
      <c r="BC28" s="50" t="str">
        <f t="shared" si="6"/>
        <v>Aug</v>
      </c>
      <c r="BD28" s="69">
        <f>IF(Assumptions!$D$27&gt;5,5,Assumptions!$D$27)</f>
        <v>5</v>
      </c>
      <c r="BE28" s="69">
        <f>IF(Assumptions!$D$27&gt;BD28+12,BD28+12,Assumptions!$D$27)</f>
        <v>17</v>
      </c>
      <c r="BF28" s="69">
        <f>IF(Assumptions!$D$27&gt;BE28+12,BE28+12,Assumptions!$D$27)</f>
        <v>29</v>
      </c>
      <c r="BG28" s="69">
        <f>IF(Assumptions!$D$27&gt;BF28+12,BF28+12,Assumptions!$D$27)</f>
        <v>36</v>
      </c>
      <c r="BH28" s="69">
        <f>IF(Assumptions!$D$27&gt;BG28+12,BG28+12,Assumptions!$D$27)</f>
        <v>36</v>
      </c>
      <c r="BI28" s="69">
        <f>IF(Assumptions!$D$27&gt;BH28+12,BH28+12,Assumptions!$D$27)</f>
        <v>36</v>
      </c>
      <c r="BJ28" s="69">
        <f>IF(Assumptions!$D$27&gt;BI28+12,BI28+12,Assumptions!$D$27)</f>
        <v>36</v>
      </c>
      <c r="BK28" s="69">
        <f>IF(Assumptions!$D$27&gt;BJ28+12,BJ28+12,Assumptions!$D$27)</f>
        <v>36</v>
      </c>
      <c r="BL28" s="50" t="str">
        <f t="shared" si="7"/>
        <v>Aug</v>
      </c>
      <c r="BM28" s="69">
        <f>IF(Assumptions!$D$27&gt;5,5,Assumptions!$D$27)</f>
        <v>5</v>
      </c>
      <c r="BN28" s="69">
        <f>IF(Assumptions!$D$27&gt;BM28+12,BM28+12,Assumptions!$D$27)</f>
        <v>17</v>
      </c>
      <c r="BO28" s="69">
        <f>IF(Assumptions!$D$27&gt;BN28+12,BN28+12,Assumptions!$D$27)</f>
        <v>29</v>
      </c>
      <c r="BP28" s="69">
        <f>IF(Assumptions!$D$27&gt;BO28+12,BO28+12,Assumptions!$D$27)</f>
        <v>36</v>
      </c>
      <c r="BQ28" s="69">
        <f>IF(Assumptions!$D$27&gt;BP28+12,BP28+12,Assumptions!$D$27)</f>
        <v>36</v>
      </c>
      <c r="BR28" s="69">
        <f>IF(Assumptions!$D$27&gt;BQ28+12,BQ28+12,Assumptions!$D$27)</f>
        <v>36</v>
      </c>
      <c r="BS28" s="69">
        <f>IF(Assumptions!$D$27&gt;BR28+12,BR28+12,Assumptions!$D$27)</f>
        <v>36</v>
      </c>
      <c r="BT28" s="69">
        <f>IF(Assumptions!$D$27&gt;BS28+12,BS28+12,Assumptions!$D$27)</f>
        <v>36</v>
      </c>
      <c r="BU28" s="50" t="str">
        <f t="shared" si="8"/>
        <v>Aug</v>
      </c>
      <c r="BV28" s="69">
        <f>IF(Assumptions!$D$27&gt;5,5,Assumptions!$D$27)</f>
        <v>5</v>
      </c>
      <c r="BW28" s="69">
        <f>IF(Assumptions!$D$27&gt;BV28+12,BV28+12,Assumptions!$D$27)</f>
        <v>17</v>
      </c>
      <c r="BX28" s="69">
        <f>IF(Assumptions!$D$27&gt;BW28+12,BW28+12,Assumptions!$D$27)</f>
        <v>29</v>
      </c>
      <c r="BY28" s="69">
        <f>IF(Assumptions!$D$27&gt;BX28+12,BX28+12,Assumptions!$D$27)</f>
        <v>36</v>
      </c>
      <c r="BZ28" s="69">
        <f>IF(Assumptions!$D$27&gt;BY28+12,BY28+12,Assumptions!$D$27)</f>
        <v>36</v>
      </c>
      <c r="CA28" s="69">
        <f>IF(Assumptions!$D$27&gt;BZ28+12,BZ28+12,Assumptions!$D$27)</f>
        <v>36</v>
      </c>
      <c r="CB28" s="69">
        <f>IF(Assumptions!$D$27&gt;CA28+12,CA28+12,Assumptions!$D$27)</f>
        <v>36</v>
      </c>
      <c r="CC28" s="69">
        <f>IF(Assumptions!$D$27&gt;CB28+12,CB28+12,Assumptions!$D$27)</f>
        <v>36</v>
      </c>
      <c r="CD28" s="50" t="str">
        <f t="shared" si="9"/>
        <v>Aug</v>
      </c>
      <c r="CE28" s="69">
        <f>IF(Assumptions!$D$27&gt;5,5,Assumptions!$D$27)</f>
        <v>5</v>
      </c>
      <c r="CF28" s="69">
        <f>IF(Assumptions!$D$27&gt;CE28+12,CE28+12,Assumptions!$D$27)</f>
        <v>17</v>
      </c>
      <c r="CG28" s="69">
        <f>IF(Assumptions!$D$27&gt;CF28+12,CF28+12,Assumptions!$D$27)</f>
        <v>29</v>
      </c>
      <c r="CH28" s="69">
        <f>IF(Assumptions!$D$27&gt;CG28+12,CG28+12,Assumptions!$D$27)</f>
        <v>36</v>
      </c>
      <c r="CI28" s="69">
        <f>IF(Assumptions!$D$27&gt;CH28+12,CH28+12,Assumptions!$D$27)</f>
        <v>36</v>
      </c>
      <c r="CJ28" s="69">
        <f>IF(Assumptions!$D$27&gt;CI28+12,CI28+12,Assumptions!$D$27)</f>
        <v>36</v>
      </c>
      <c r="CK28" s="69">
        <f>IF(Assumptions!$D$27&gt;CJ28+12,CJ28+12,Assumptions!$D$27)</f>
        <v>36</v>
      </c>
      <c r="CL28" s="69">
        <f>IF(Assumptions!$D$27&gt;CK28+12,CK28+12,Assumptions!$D$27)</f>
        <v>36</v>
      </c>
    </row>
    <row r="29" spans="1:90" ht="13.7" customHeight="1">
      <c r="A29" s="50" t="str">
        <f t="shared" si="0"/>
        <v>Sep</v>
      </c>
      <c r="B29" s="41">
        <f>IF(Assumptions!$D$27&gt;4,4,Assumptions!$D$27)</f>
        <v>4</v>
      </c>
      <c r="C29" s="41">
        <f>IF(Assumptions!$D$27&gt;B29+12,B29+12,Assumptions!$D$27)</f>
        <v>16</v>
      </c>
      <c r="D29" s="41">
        <f>IF(Assumptions!$D$27&gt;C29+12,C29+12,Assumptions!$D$27)</f>
        <v>28</v>
      </c>
      <c r="E29" s="41">
        <f>IF(Assumptions!$D$27&gt;D29+12,D29+12,Assumptions!$D$27)</f>
        <v>36</v>
      </c>
      <c r="F29" s="41">
        <f>IF(Assumptions!$D$27&gt;E29+12,E29+12,Assumptions!$D$27)</f>
        <v>36</v>
      </c>
      <c r="G29" s="41">
        <f>IF(Assumptions!$D$27&gt;F29+12,F29+12,Assumptions!$D$27)</f>
        <v>36</v>
      </c>
      <c r="H29" s="41">
        <f>IF(Assumptions!$D$27&gt;G29+12,G29+12,Assumptions!$D$27)</f>
        <v>36</v>
      </c>
      <c r="I29" s="41">
        <f>IF(Assumptions!$D$27&gt;H29+12,H29+12,Assumptions!$D$27)</f>
        <v>36</v>
      </c>
      <c r="J29" s="68" t="str">
        <f t="shared" si="1"/>
        <v>Sep</v>
      </c>
      <c r="K29" s="41">
        <f>IF(Assumptions!$D$27&gt;4,4,Assumptions!$D$27)</f>
        <v>4</v>
      </c>
      <c r="L29" s="69">
        <f>IF(Assumptions!$D$27&gt;K29+12,K29+12,Assumptions!$D$27)</f>
        <v>16</v>
      </c>
      <c r="M29" s="69">
        <f>IF(Assumptions!$D$27&gt;L29+12,L29+12,Assumptions!$D$27)</f>
        <v>28</v>
      </c>
      <c r="N29" s="69">
        <f>IF(Assumptions!$D$27&gt;M29+12,M29+12,Assumptions!$D$27)</f>
        <v>36</v>
      </c>
      <c r="O29" s="69">
        <f>IF(Assumptions!$D$27&gt;N29+12,N29+12,Assumptions!$D$27)</f>
        <v>36</v>
      </c>
      <c r="P29" s="69">
        <f>IF(Assumptions!$D$27&gt;O29+12,O29+12,Assumptions!$D$27)</f>
        <v>36</v>
      </c>
      <c r="Q29" s="69">
        <f>IF(Assumptions!$D$27&gt;P29+12,P29+12,Assumptions!$D$27)</f>
        <v>36</v>
      </c>
      <c r="R29" s="69">
        <f>IF(Assumptions!$D$27&gt;Q29+12,Q29+12,Assumptions!$D$27)</f>
        <v>36</v>
      </c>
      <c r="S29" s="50" t="str">
        <f t="shared" si="2"/>
        <v>Sep</v>
      </c>
      <c r="T29" s="69">
        <f>IF(Assumptions!$D$27&gt;4,4,Assumptions!$D$27)</f>
        <v>4</v>
      </c>
      <c r="U29" s="69">
        <f>IF(Assumptions!$D$27&gt;T29+12,T29+12,Assumptions!$D$27)</f>
        <v>16</v>
      </c>
      <c r="V29" s="69">
        <f>IF(Assumptions!$D$27&gt;U29+12,U29+12,Assumptions!$D$27)</f>
        <v>28</v>
      </c>
      <c r="W29" s="69">
        <f>IF(Assumptions!$D$27&gt;V29+12,V29+12,Assumptions!$D$27)</f>
        <v>36</v>
      </c>
      <c r="X29" s="69">
        <f>IF(Assumptions!$D$27&gt;W29+12,W29+12,Assumptions!$D$27)</f>
        <v>36</v>
      </c>
      <c r="Y29" s="69">
        <f>IF(Assumptions!$D$27&gt;X29+12,X29+12,Assumptions!$D$27)</f>
        <v>36</v>
      </c>
      <c r="Z29" s="69">
        <f>IF(Assumptions!$D$27&gt;Y29+12,Y29+12,Assumptions!$D$27)</f>
        <v>36</v>
      </c>
      <c r="AA29" s="69">
        <f>IF(Assumptions!$D$27&gt;Z29+12,Z29+12,Assumptions!$D$27)</f>
        <v>36</v>
      </c>
      <c r="AB29" s="50" t="str">
        <f t="shared" si="3"/>
        <v>Sep</v>
      </c>
      <c r="AC29" s="69">
        <f>IF(Assumptions!$D$27&gt;4,4,Assumptions!$D$27)</f>
        <v>4</v>
      </c>
      <c r="AD29" s="69">
        <f>IF(Assumptions!$D$27&gt;AC29+12,AC29+12,Assumptions!$D$27)</f>
        <v>16</v>
      </c>
      <c r="AE29" s="69">
        <f>IF(Assumptions!$D$27&gt;AD29+12,AD29+12,Assumptions!$D$27)</f>
        <v>28</v>
      </c>
      <c r="AF29" s="69">
        <f>IF(Assumptions!$D$27&gt;AE29+12,AE29+12,Assumptions!$D$27)</f>
        <v>36</v>
      </c>
      <c r="AG29" s="69">
        <f>IF(Assumptions!$D$27&gt;AF29+12,AF29+12,Assumptions!$D$27)</f>
        <v>36</v>
      </c>
      <c r="AH29" s="69">
        <f>IF(Assumptions!$D$27&gt;AG29+12,AG29+12,Assumptions!$D$27)</f>
        <v>36</v>
      </c>
      <c r="AI29" s="69">
        <f>IF(Assumptions!$D$27&gt;AH29+12,AH29+12,Assumptions!$D$27)</f>
        <v>36</v>
      </c>
      <c r="AJ29" s="69">
        <f>IF(Assumptions!$D$27&gt;AI29+12,AI29+12,Assumptions!$D$27)</f>
        <v>36</v>
      </c>
      <c r="AK29" s="50" t="str">
        <f t="shared" si="4"/>
        <v>Sep</v>
      </c>
      <c r="AL29" s="69">
        <f>IF(Assumptions!$D$27&gt;4,4,Assumptions!$D$27)</f>
        <v>4</v>
      </c>
      <c r="AM29" s="69">
        <f>IF(Assumptions!$D$27&gt;AL29+12,AL29+12,Assumptions!$D$27)</f>
        <v>16</v>
      </c>
      <c r="AN29" s="69">
        <f>IF(Assumptions!$D$27&gt;AM29+12,AM29+12,Assumptions!$D$27)</f>
        <v>28</v>
      </c>
      <c r="AO29" s="69">
        <f>IF(Assumptions!$D$27&gt;AN29+12,AN29+12,Assumptions!$D$27)</f>
        <v>36</v>
      </c>
      <c r="AP29" s="69">
        <f>IF(Assumptions!$D$27&gt;AO29+12,AO29+12,Assumptions!$D$27)</f>
        <v>36</v>
      </c>
      <c r="AQ29" s="69">
        <f>IF(Assumptions!$D$27&gt;AP29+12,AP29+12,Assumptions!$D$27)</f>
        <v>36</v>
      </c>
      <c r="AR29" s="69">
        <f>IF(Assumptions!$D$27&gt;AQ29+12,AQ29+12,Assumptions!$D$27)</f>
        <v>36</v>
      </c>
      <c r="AS29" s="69">
        <f>IF(Assumptions!$D$27&gt;AR29+12,AR29+12,Assumptions!$D$27)</f>
        <v>36</v>
      </c>
      <c r="AT29" s="50" t="str">
        <f t="shared" si="5"/>
        <v>Sep</v>
      </c>
      <c r="AU29" s="69">
        <f>IF(Assumptions!$D$27&gt;4,4,Assumptions!$D$27)</f>
        <v>4</v>
      </c>
      <c r="AV29" s="69">
        <f>IF(Assumptions!$D$27&gt;AU29+12,AU29+12,Assumptions!$D$27)</f>
        <v>16</v>
      </c>
      <c r="AW29" s="69">
        <f>IF(Assumptions!$D$27&gt;AV29+12,AV29+12,Assumptions!$D$27)</f>
        <v>28</v>
      </c>
      <c r="AX29" s="69">
        <f>IF(Assumptions!$D$27&gt;AW29+12,AW29+12,Assumptions!$D$27)</f>
        <v>36</v>
      </c>
      <c r="AY29" s="69">
        <f>IF(Assumptions!$D$27&gt;AX29+12,AX29+12,Assumptions!$D$27)</f>
        <v>36</v>
      </c>
      <c r="AZ29" s="69">
        <f>IF(Assumptions!$D$27&gt;AY29+12,AY29+12,Assumptions!$D$27)</f>
        <v>36</v>
      </c>
      <c r="BA29" s="69">
        <f>IF(Assumptions!$D$27&gt;AZ29+12,AZ29+12,Assumptions!$D$27)</f>
        <v>36</v>
      </c>
      <c r="BB29" s="69">
        <f>IF(Assumptions!$D$27&gt;BA29+12,BA29+12,Assumptions!$D$27)</f>
        <v>36</v>
      </c>
      <c r="BC29" s="50" t="str">
        <f t="shared" si="6"/>
        <v>Sep</v>
      </c>
      <c r="BD29" s="69">
        <f>IF(Assumptions!$D$27&gt;4,4,Assumptions!$D$27)</f>
        <v>4</v>
      </c>
      <c r="BE29" s="69">
        <f>IF(Assumptions!$D$27&gt;BD29+12,BD29+12,Assumptions!$D$27)</f>
        <v>16</v>
      </c>
      <c r="BF29" s="69">
        <f>IF(Assumptions!$D$27&gt;BE29+12,BE29+12,Assumptions!$D$27)</f>
        <v>28</v>
      </c>
      <c r="BG29" s="69">
        <f>IF(Assumptions!$D$27&gt;BF29+12,BF29+12,Assumptions!$D$27)</f>
        <v>36</v>
      </c>
      <c r="BH29" s="69">
        <f>IF(Assumptions!$D$27&gt;BG29+12,BG29+12,Assumptions!$D$27)</f>
        <v>36</v>
      </c>
      <c r="BI29" s="69">
        <f>IF(Assumptions!$D$27&gt;BH29+12,BH29+12,Assumptions!$D$27)</f>
        <v>36</v>
      </c>
      <c r="BJ29" s="69">
        <f>IF(Assumptions!$D$27&gt;BI29+12,BI29+12,Assumptions!$D$27)</f>
        <v>36</v>
      </c>
      <c r="BK29" s="69">
        <f>IF(Assumptions!$D$27&gt;BJ29+12,BJ29+12,Assumptions!$D$27)</f>
        <v>36</v>
      </c>
      <c r="BL29" s="50" t="str">
        <f t="shared" si="7"/>
        <v>Sep</v>
      </c>
      <c r="BM29" s="69">
        <f>IF(Assumptions!$D$27&gt;4,4,Assumptions!$D$27)</f>
        <v>4</v>
      </c>
      <c r="BN29" s="69">
        <f>IF(Assumptions!$D$27&gt;BM29+12,BM29+12,Assumptions!$D$27)</f>
        <v>16</v>
      </c>
      <c r="BO29" s="69">
        <f>IF(Assumptions!$D$27&gt;BN29+12,BN29+12,Assumptions!$D$27)</f>
        <v>28</v>
      </c>
      <c r="BP29" s="69">
        <f>IF(Assumptions!$D$27&gt;BO29+12,BO29+12,Assumptions!$D$27)</f>
        <v>36</v>
      </c>
      <c r="BQ29" s="69">
        <f>IF(Assumptions!$D$27&gt;BP29+12,BP29+12,Assumptions!$D$27)</f>
        <v>36</v>
      </c>
      <c r="BR29" s="69">
        <f>IF(Assumptions!$D$27&gt;BQ29+12,BQ29+12,Assumptions!$D$27)</f>
        <v>36</v>
      </c>
      <c r="BS29" s="69">
        <f>IF(Assumptions!$D$27&gt;BR29+12,BR29+12,Assumptions!$D$27)</f>
        <v>36</v>
      </c>
      <c r="BT29" s="69">
        <f>IF(Assumptions!$D$27&gt;BS29+12,BS29+12,Assumptions!$D$27)</f>
        <v>36</v>
      </c>
      <c r="BU29" s="50" t="str">
        <f t="shared" si="8"/>
        <v>Sep</v>
      </c>
      <c r="BV29" s="69">
        <f>IF(Assumptions!$D$27&gt;4,4,Assumptions!$D$27)</f>
        <v>4</v>
      </c>
      <c r="BW29" s="69">
        <f>IF(Assumptions!$D$27&gt;BV29+12,BV29+12,Assumptions!$D$27)</f>
        <v>16</v>
      </c>
      <c r="BX29" s="69">
        <f>IF(Assumptions!$D$27&gt;BW29+12,BW29+12,Assumptions!$D$27)</f>
        <v>28</v>
      </c>
      <c r="BY29" s="69">
        <f>IF(Assumptions!$D$27&gt;BX29+12,BX29+12,Assumptions!$D$27)</f>
        <v>36</v>
      </c>
      <c r="BZ29" s="69">
        <f>IF(Assumptions!$D$27&gt;BY29+12,BY29+12,Assumptions!$D$27)</f>
        <v>36</v>
      </c>
      <c r="CA29" s="69">
        <f>IF(Assumptions!$D$27&gt;BZ29+12,BZ29+12,Assumptions!$D$27)</f>
        <v>36</v>
      </c>
      <c r="CB29" s="69">
        <f>IF(Assumptions!$D$27&gt;CA29+12,CA29+12,Assumptions!$D$27)</f>
        <v>36</v>
      </c>
      <c r="CC29" s="69">
        <f>IF(Assumptions!$D$27&gt;CB29+12,CB29+12,Assumptions!$D$27)</f>
        <v>36</v>
      </c>
      <c r="CD29" s="50" t="str">
        <f t="shared" si="9"/>
        <v>Sep</v>
      </c>
      <c r="CE29" s="69">
        <f>IF(Assumptions!$D$27&gt;4,4,Assumptions!$D$27)</f>
        <v>4</v>
      </c>
      <c r="CF29" s="69">
        <f>IF(Assumptions!$D$27&gt;CE29+12,CE29+12,Assumptions!$D$27)</f>
        <v>16</v>
      </c>
      <c r="CG29" s="69">
        <f>IF(Assumptions!$D$27&gt;CF29+12,CF29+12,Assumptions!$D$27)</f>
        <v>28</v>
      </c>
      <c r="CH29" s="69">
        <f>IF(Assumptions!$D$27&gt;CG29+12,CG29+12,Assumptions!$D$27)</f>
        <v>36</v>
      </c>
      <c r="CI29" s="69">
        <f>IF(Assumptions!$D$27&gt;CH29+12,CH29+12,Assumptions!$D$27)</f>
        <v>36</v>
      </c>
      <c r="CJ29" s="69">
        <f>IF(Assumptions!$D$27&gt;CI29+12,CI29+12,Assumptions!$D$27)</f>
        <v>36</v>
      </c>
      <c r="CK29" s="69">
        <f>IF(Assumptions!$D$27&gt;CJ29+12,CJ29+12,Assumptions!$D$27)</f>
        <v>36</v>
      </c>
      <c r="CL29" s="69">
        <f>IF(Assumptions!$D$27&gt;CK29+12,CK29+12,Assumptions!$D$27)</f>
        <v>36</v>
      </c>
    </row>
    <row r="30" spans="1:90" ht="13.7" customHeight="1">
      <c r="A30" s="50" t="str">
        <f t="shared" si="0"/>
        <v>Oct</v>
      </c>
      <c r="B30" s="41">
        <f>IF(Assumptions!$D$27&gt;3,3,Assumptions!$D$27)</f>
        <v>3</v>
      </c>
      <c r="C30" s="41">
        <f>IF(Assumptions!$D$27&gt;B30+12,B30+12,Assumptions!$D$27)</f>
        <v>15</v>
      </c>
      <c r="D30" s="41">
        <f>IF(Assumptions!$D$27&gt;C30+12,C30+12,Assumptions!$D$27)</f>
        <v>27</v>
      </c>
      <c r="E30" s="41">
        <f>IF(Assumptions!$D$27&gt;D30+12,D30+12,Assumptions!$D$27)</f>
        <v>36</v>
      </c>
      <c r="F30" s="41">
        <f>IF(Assumptions!$D$27&gt;E30+12,E30+12,Assumptions!$D$27)</f>
        <v>36</v>
      </c>
      <c r="G30" s="41">
        <f>IF(Assumptions!$D$27&gt;F30+12,F30+12,Assumptions!$D$27)</f>
        <v>36</v>
      </c>
      <c r="H30" s="41">
        <f>IF(Assumptions!$D$27&gt;G30+12,G30+12,Assumptions!$D$27)</f>
        <v>36</v>
      </c>
      <c r="I30" s="41">
        <f>IF(Assumptions!$D$27&gt;H30+12,H30+12,Assumptions!$D$27)</f>
        <v>36</v>
      </c>
      <c r="J30" s="68" t="str">
        <f t="shared" si="1"/>
        <v>Oct</v>
      </c>
      <c r="K30" s="41">
        <f>IF(Assumptions!$D$27&gt;3,3,Assumptions!$D$27)</f>
        <v>3</v>
      </c>
      <c r="L30" s="69">
        <f>IF(Assumptions!$D$27&gt;K30+12,K30+12,Assumptions!$D$27)</f>
        <v>15</v>
      </c>
      <c r="M30" s="69">
        <f>IF(Assumptions!$D$27&gt;L30+12,L30+12,Assumptions!$D$27)</f>
        <v>27</v>
      </c>
      <c r="N30" s="69">
        <f>IF(Assumptions!$D$27&gt;M30+12,M30+12,Assumptions!$D$27)</f>
        <v>36</v>
      </c>
      <c r="O30" s="69">
        <f>IF(Assumptions!$D$27&gt;N30+12,N30+12,Assumptions!$D$27)</f>
        <v>36</v>
      </c>
      <c r="P30" s="69">
        <f>IF(Assumptions!$D$27&gt;O30+12,O30+12,Assumptions!$D$27)</f>
        <v>36</v>
      </c>
      <c r="Q30" s="69">
        <f>IF(Assumptions!$D$27&gt;P30+12,P30+12,Assumptions!$D$27)</f>
        <v>36</v>
      </c>
      <c r="R30" s="69">
        <f>IF(Assumptions!$D$27&gt;Q30+12,Q30+12,Assumptions!$D$27)</f>
        <v>36</v>
      </c>
      <c r="S30" s="50" t="str">
        <f t="shared" si="2"/>
        <v>Oct</v>
      </c>
      <c r="T30" s="69">
        <f>IF(Assumptions!$D$27&gt;3,3,Assumptions!$D$27)</f>
        <v>3</v>
      </c>
      <c r="U30" s="69">
        <f>IF(Assumptions!$D$27&gt;T30+12,T30+12,Assumptions!$D$27)</f>
        <v>15</v>
      </c>
      <c r="V30" s="69">
        <f>IF(Assumptions!$D$27&gt;U30+12,U30+12,Assumptions!$D$27)</f>
        <v>27</v>
      </c>
      <c r="W30" s="69">
        <f>IF(Assumptions!$D$27&gt;V30+12,V30+12,Assumptions!$D$27)</f>
        <v>36</v>
      </c>
      <c r="X30" s="69">
        <f>IF(Assumptions!$D$27&gt;W30+12,W30+12,Assumptions!$D$27)</f>
        <v>36</v>
      </c>
      <c r="Y30" s="69">
        <f>IF(Assumptions!$D$27&gt;X30+12,X30+12,Assumptions!$D$27)</f>
        <v>36</v>
      </c>
      <c r="Z30" s="69">
        <f>IF(Assumptions!$D$27&gt;Y30+12,Y30+12,Assumptions!$D$27)</f>
        <v>36</v>
      </c>
      <c r="AA30" s="69">
        <f>IF(Assumptions!$D$27&gt;Z30+12,Z30+12,Assumptions!$D$27)</f>
        <v>36</v>
      </c>
      <c r="AB30" s="50" t="str">
        <f t="shared" si="3"/>
        <v>Oct</v>
      </c>
      <c r="AC30" s="69">
        <f>IF(Assumptions!$D$27&gt;3,3,Assumptions!$D$27)</f>
        <v>3</v>
      </c>
      <c r="AD30" s="69">
        <f>IF(Assumptions!$D$27&gt;AC30+12,AC30+12,Assumptions!$D$27)</f>
        <v>15</v>
      </c>
      <c r="AE30" s="69">
        <f>IF(Assumptions!$D$27&gt;AD30+12,AD30+12,Assumptions!$D$27)</f>
        <v>27</v>
      </c>
      <c r="AF30" s="69">
        <f>IF(Assumptions!$D$27&gt;AE30+12,AE30+12,Assumptions!$D$27)</f>
        <v>36</v>
      </c>
      <c r="AG30" s="69">
        <f>IF(Assumptions!$D$27&gt;AF30+12,AF30+12,Assumptions!$D$27)</f>
        <v>36</v>
      </c>
      <c r="AH30" s="69">
        <f>IF(Assumptions!$D$27&gt;AG30+12,AG30+12,Assumptions!$D$27)</f>
        <v>36</v>
      </c>
      <c r="AI30" s="69">
        <f>IF(Assumptions!$D$27&gt;AH30+12,AH30+12,Assumptions!$D$27)</f>
        <v>36</v>
      </c>
      <c r="AJ30" s="69">
        <f>IF(Assumptions!$D$27&gt;AI30+12,AI30+12,Assumptions!$D$27)</f>
        <v>36</v>
      </c>
      <c r="AK30" s="50" t="str">
        <f t="shared" si="4"/>
        <v>Oct</v>
      </c>
      <c r="AL30" s="69">
        <f>IF(Assumptions!$D$27&gt;3,3,Assumptions!$D$27)</f>
        <v>3</v>
      </c>
      <c r="AM30" s="69">
        <f>IF(Assumptions!$D$27&gt;AL30+12,AL30+12,Assumptions!$D$27)</f>
        <v>15</v>
      </c>
      <c r="AN30" s="69">
        <f>IF(Assumptions!$D$27&gt;AM30+12,AM30+12,Assumptions!$D$27)</f>
        <v>27</v>
      </c>
      <c r="AO30" s="69">
        <f>IF(Assumptions!$D$27&gt;AN30+12,AN30+12,Assumptions!$D$27)</f>
        <v>36</v>
      </c>
      <c r="AP30" s="69">
        <f>IF(Assumptions!$D$27&gt;AO30+12,AO30+12,Assumptions!$D$27)</f>
        <v>36</v>
      </c>
      <c r="AQ30" s="69">
        <f>IF(Assumptions!$D$27&gt;AP30+12,AP30+12,Assumptions!$D$27)</f>
        <v>36</v>
      </c>
      <c r="AR30" s="69">
        <f>IF(Assumptions!$D$27&gt;AQ30+12,AQ30+12,Assumptions!$D$27)</f>
        <v>36</v>
      </c>
      <c r="AS30" s="69">
        <f>IF(Assumptions!$D$27&gt;AR30+12,AR30+12,Assumptions!$D$27)</f>
        <v>36</v>
      </c>
      <c r="AT30" s="50" t="str">
        <f t="shared" si="5"/>
        <v>Oct</v>
      </c>
      <c r="AU30" s="69">
        <f>IF(Assumptions!$D$27&gt;3,3,Assumptions!$D$27)</f>
        <v>3</v>
      </c>
      <c r="AV30" s="69">
        <f>IF(Assumptions!$D$27&gt;AU30+12,AU30+12,Assumptions!$D$27)</f>
        <v>15</v>
      </c>
      <c r="AW30" s="69">
        <f>IF(Assumptions!$D$27&gt;AV30+12,AV30+12,Assumptions!$D$27)</f>
        <v>27</v>
      </c>
      <c r="AX30" s="69">
        <f>IF(Assumptions!$D$27&gt;AW30+12,AW30+12,Assumptions!$D$27)</f>
        <v>36</v>
      </c>
      <c r="AY30" s="69">
        <f>IF(Assumptions!$D$27&gt;AX30+12,AX30+12,Assumptions!$D$27)</f>
        <v>36</v>
      </c>
      <c r="AZ30" s="69">
        <f>IF(Assumptions!$D$27&gt;AY30+12,AY30+12,Assumptions!$D$27)</f>
        <v>36</v>
      </c>
      <c r="BA30" s="69">
        <f>IF(Assumptions!$D$27&gt;AZ30+12,AZ30+12,Assumptions!$D$27)</f>
        <v>36</v>
      </c>
      <c r="BB30" s="69">
        <f>IF(Assumptions!$D$27&gt;BA30+12,BA30+12,Assumptions!$D$27)</f>
        <v>36</v>
      </c>
      <c r="BC30" s="50" t="str">
        <f t="shared" si="6"/>
        <v>Oct</v>
      </c>
      <c r="BD30" s="69">
        <f>IF(Assumptions!$D$27&gt;3,3,Assumptions!$D$27)</f>
        <v>3</v>
      </c>
      <c r="BE30" s="69">
        <f>IF(Assumptions!$D$27&gt;BD30+12,BD30+12,Assumptions!$D$27)</f>
        <v>15</v>
      </c>
      <c r="BF30" s="69">
        <f>IF(Assumptions!$D$27&gt;BE30+12,BE30+12,Assumptions!$D$27)</f>
        <v>27</v>
      </c>
      <c r="BG30" s="69">
        <f>IF(Assumptions!$D$27&gt;BF30+12,BF30+12,Assumptions!$D$27)</f>
        <v>36</v>
      </c>
      <c r="BH30" s="69">
        <f>IF(Assumptions!$D$27&gt;BG30+12,BG30+12,Assumptions!$D$27)</f>
        <v>36</v>
      </c>
      <c r="BI30" s="69">
        <f>IF(Assumptions!$D$27&gt;BH30+12,BH30+12,Assumptions!$D$27)</f>
        <v>36</v>
      </c>
      <c r="BJ30" s="69">
        <f>IF(Assumptions!$D$27&gt;BI30+12,BI30+12,Assumptions!$D$27)</f>
        <v>36</v>
      </c>
      <c r="BK30" s="69">
        <f>IF(Assumptions!$D$27&gt;BJ30+12,BJ30+12,Assumptions!$D$27)</f>
        <v>36</v>
      </c>
      <c r="BL30" s="50" t="str">
        <f t="shared" si="7"/>
        <v>Oct</v>
      </c>
      <c r="BM30" s="69">
        <f>IF(Assumptions!$D$27&gt;3,3,Assumptions!$D$27)</f>
        <v>3</v>
      </c>
      <c r="BN30" s="69">
        <f>IF(Assumptions!$D$27&gt;BM30+12,BM30+12,Assumptions!$D$27)</f>
        <v>15</v>
      </c>
      <c r="BO30" s="69">
        <f>IF(Assumptions!$D$27&gt;BN30+12,BN30+12,Assumptions!$D$27)</f>
        <v>27</v>
      </c>
      <c r="BP30" s="69">
        <f>IF(Assumptions!$D$27&gt;BO30+12,BO30+12,Assumptions!$D$27)</f>
        <v>36</v>
      </c>
      <c r="BQ30" s="69">
        <f>IF(Assumptions!$D$27&gt;BP30+12,BP30+12,Assumptions!$D$27)</f>
        <v>36</v>
      </c>
      <c r="BR30" s="69">
        <f>IF(Assumptions!$D$27&gt;BQ30+12,BQ30+12,Assumptions!$D$27)</f>
        <v>36</v>
      </c>
      <c r="BS30" s="69">
        <f>IF(Assumptions!$D$27&gt;BR30+12,BR30+12,Assumptions!$D$27)</f>
        <v>36</v>
      </c>
      <c r="BT30" s="69">
        <f>IF(Assumptions!$D$27&gt;BS30+12,BS30+12,Assumptions!$D$27)</f>
        <v>36</v>
      </c>
      <c r="BU30" s="50" t="str">
        <f t="shared" si="8"/>
        <v>Oct</v>
      </c>
      <c r="BV30" s="69">
        <f>IF(Assumptions!$D$27&gt;3,3,Assumptions!$D$27)</f>
        <v>3</v>
      </c>
      <c r="BW30" s="69">
        <f>IF(Assumptions!$D$27&gt;BV30+12,BV30+12,Assumptions!$D$27)</f>
        <v>15</v>
      </c>
      <c r="BX30" s="69">
        <f>IF(Assumptions!$D$27&gt;BW30+12,BW30+12,Assumptions!$D$27)</f>
        <v>27</v>
      </c>
      <c r="BY30" s="69">
        <f>IF(Assumptions!$D$27&gt;BX30+12,BX30+12,Assumptions!$D$27)</f>
        <v>36</v>
      </c>
      <c r="BZ30" s="69">
        <f>IF(Assumptions!$D$27&gt;BY30+12,BY30+12,Assumptions!$D$27)</f>
        <v>36</v>
      </c>
      <c r="CA30" s="69">
        <f>IF(Assumptions!$D$27&gt;BZ30+12,BZ30+12,Assumptions!$D$27)</f>
        <v>36</v>
      </c>
      <c r="CB30" s="69">
        <f>IF(Assumptions!$D$27&gt;CA30+12,CA30+12,Assumptions!$D$27)</f>
        <v>36</v>
      </c>
      <c r="CC30" s="69">
        <f>IF(Assumptions!$D$27&gt;CB30+12,CB30+12,Assumptions!$D$27)</f>
        <v>36</v>
      </c>
      <c r="CD30" s="50" t="str">
        <f t="shared" si="9"/>
        <v>Oct</v>
      </c>
      <c r="CE30" s="69">
        <f>IF(Assumptions!$D$27&gt;3,3,Assumptions!$D$27)</f>
        <v>3</v>
      </c>
      <c r="CF30" s="69">
        <f>IF(Assumptions!$D$27&gt;CE30+12,CE30+12,Assumptions!$D$27)</f>
        <v>15</v>
      </c>
      <c r="CG30" s="69">
        <f>IF(Assumptions!$D$27&gt;CF30+12,CF30+12,Assumptions!$D$27)</f>
        <v>27</v>
      </c>
      <c r="CH30" s="69">
        <f>IF(Assumptions!$D$27&gt;CG30+12,CG30+12,Assumptions!$D$27)</f>
        <v>36</v>
      </c>
      <c r="CI30" s="69">
        <f>IF(Assumptions!$D$27&gt;CH30+12,CH30+12,Assumptions!$D$27)</f>
        <v>36</v>
      </c>
      <c r="CJ30" s="69">
        <f>IF(Assumptions!$D$27&gt;CI30+12,CI30+12,Assumptions!$D$27)</f>
        <v>36</v>
      </c>
      <c r="CK30" s="69">
        <f>IF(Assumptions!$D$27&gt;CJ30+12,CJ30+12,Assumptions!$D$27)</f>
        <v>36</v>
      </c>
      <c r="CL30" s="69">
        <f>IF(Assumptions!$D$27&gt;CK30+12,CK30+12,Assumptions!$D$27)</f>
        <v>36</v>
      </c>
    </row>
    <row r="31" spans="1:90" ht="13.7" customHeight="1">
      <c r="A31" s="50" t="str">
        <f t="shared" si="0"/>
        <v>Nov</v>
      </c>
      <c r="B31" s="41">
        <f>IF(Assumptions!$D$27&gt;2,2,Assumptions!$D$27)</f>
        <v>2</v>
      </c>
      <c r="C31" s="41">
        <f>IF(Assumptions!$D$27&gt;B31+12,B31+12,Assumptions!$D$27)</f>
        <v>14</v>
      </c>
      <c r="D31" s="41">
        <f>IF(Assumptions!$D$27&gt;C31+12,C31+12,Assumptions!$D$27)</f>
        <v>26</v>
      </c>
      <c r="E31" s="41">
        <f>IF(Assumptions!$D$27&gt;D31+12,D31+12,Assumptions!$D$27)</f>
        <v>36</v>
      </c>
      <c r="F31" s="41">
        <f>IF(Assumptions!$D$27&gt;E31+12,E31+12,Assumptions!$D$27)</f>
        <v>36</v>
      </c>
      <c r="G31" s="41">
        <f>IF(Assumptions!$D$27&gt;F31+12,F31+12,Assumptions!$D$27)</f>
        <v>36</v>
      </c>
      <c r="H31" s="41">
        <f>IF(Assumptions!$D$27&gt;G31+12,G31+12,Assumptions!$D$27)</f>
        <v>36</v>
      </c>
      <c r="I31" s="41">
        <f>IF(Assumptions!$D$27&gt;H31+12,H31+12,Assumptions!$D$27)</f>
        <v>36</v>
      </c>
      <c r="J31" s="68" t="str">
        <f t="shared" si="1"/>
        <v>Nov</v>
      </c>
      <c r="K31" s="41">
        <f>IF(Assumptions!$D$27&gt;2,2,Assumptions!$D$27)</f>
        <v>2</v>
      </c>
      <c r="L31" s="69">
        <f>IF(Assumptions!$D$27&gt;K31+12,K31+12,Assumptions!$D$27)</f>
        <v>14</v>
      </c>
      <c r="M31" s="69">
        <f>IF(Assumptions!$D$27&gt;L31+12,L31+12,Assumptions!$D$27)</f>
        <v>26</v>
      </c>
      <c r="N31" s="69">
        <f>IF(Assumptions!$D$27&gt;M31+12,M31+12,Assumptions!$D$27)</f>
        <v>36</v>
      </c>
      <c r="O31" s="69">
        <f>IF(Assumptions!$D$27&gt;N31+12,N31+12,Assumptions!$D$27)</f>
        <v>36</v>
      </c>
      <c r="P31" s="69">
        <f>IF(Assumptions!$D$27&gt;O31+12,O31+12,Assumptions!$D$27)</f>
        <v>36</v>
      </c>
      <c r="Q31" s="69">
        <f>IF(Assumptions!$D$27&gt;P31+12,P31+12,Assumptions!$D$27)</f>
        <v>36</v>
      </c>
      <c r="R31" s="69">
        <f>IF(Assumptions!$D$27&gt;Q31+12,Q31+12,Assumptions!$D$27)</f>
        <v>36</v>
      </c>
      <c r="S31" s="50" t="str">
        <f t="shared" si="2"/>
        <v>Nov</v>
      </c>
      <c r="T31" s="69">
        <f>IF(Assumptions!$D$27&gt;2,2,Assumptions!$D$27)</f>
        <v>2</v>
      </c>
      <c r="U31" s="69">
        <f>IF(Assumptions!$D$27&gt;T31+12,T31+12,Assumptions!$D$27)</f>
        <v>14</v>
      </c>
      <c r="V31" s="69">
        <f>IF(Assumptions!$D$27&gt;U31+12,U31+12,Assumptions!$D$27)</f>
        <v>26</v>
      </c>
      <c r="W31" s="69">
        <f>IF(Assumptions!$D$27&gt;V31+12,V31+12,Assumptions!$D$27)</f>
        <v>36</v>
      </c>
      <c r="X31" s="69">
        <f>IF(Assumptions!$D$27&gt;W31+12,W31+12,Assumptions!$D$27)</f>
        <v>36</v>
      </c>
      <c r="Y31" s="69">
        <f>IF(Assumptions!$D$27&gt;X31+12,X31+12,Assumptions!$D$27)</f>
        <v>36</v>
      </c>
      <c r="Z31" s="69">
        <f>IF(Assumptions!$D$27&gt;Y31+12,Y31+12,Assumptions!$D$27)</f>
        <v>36</v>
      </c>
      <c r="AA31" s="69">
        <f>IF(Assumptions!$D$27&gt;Z31+12,Z31+12,Assumptions!$D$27)</f>
        <v>36</v>
      </c>
      <c r="AB31" s="50" t="str">
        <f t="shared" si="3"/>
        <v>Nov</v>
      </c>
      <c r="AC31" s="69">
        <f>IF(Assumptions!$D$27&gt;2,2,Assumptions!$D$27)</f>
        <v>2</v>
      </c>
      <c r="AD31" s="69">
        <f>IF(Assumptions!$D$27&gt;AC31+12,AC31+12,Assumptions!$D$27)</f>
        <v>14</v>
      </c>
      <c r="AE31" s="69">
        <f>IF(Assumptions!$D$27&gt;AD31+12,AD31+12,Assumptions!$D$27)</f>
        <v>26</v>
      </c>
      <c r="AF31" s="69">
        <f>IF(Assumptions!$D$27&gt;AE31+12,AE31+12,Assumptions!$D$27)</f>
        <v>36</v>
      </c>
      <c r="AG31" s="69">
        <f>IF(Assumptions!$D$27&gt;AF31+12,AF31+12,Assumptions!$D$27)</f>
        <v>36</v>
      </c>
      <c r="AH31" s="69">
        <f>IF(Assumptions!$D$27&gt;AG31+12,AG31+12,Assumptions!$D$27)</f>
        <v>36</v>
      </c>
      <c r="AI31" s="69">
        <f>IF(Assumptions!$D$27&gt;AH31+12,AH31+12,Assumptions!$D$27)</f>
        <v>36</v>
      </c>
      <c r="AJ31" s="69">
        <f>IF(Assumptions!$D$27&gt;AI31+12,AI31+12,Assumptions!$D$27)</f>
        <v>36</v>
      </c>
      <c r="AK31" s="50" t="str">
        <f t="shared" si="4"/>
        <v>Nov</v>
      </c>
      <c r="AL31" s="69">
        <f>IF(Assumptions!$D$27&gt;2,2,Assumptions!$D$27)</f>
        <v>2</v>
      </c>
      <c r="AM31" s="69">
        <f>IF(Assumptions!$D$27&gt;AL31+12,AL31+12,Assumptions!$D$27)</f>
        <v>14</v>
      </c>
      <c r="AN31" s="69">
        <f>IF(Assumptions!$D$27&gt;AM31+12,AM31+12,Assumptions!$D$27)</f>
        <v>26</v>
      </c>
      <c r="AO31" s="69">
        <f>IF(Assumptions!$D$27&gt;AN31+12,AN31+12,Assumptions!$D$27)</f>
        <v>36</v>
      </c>
      <c r="AP31" s="69">
        <f>IF(Assumptions!$D$27&gt;AO31+12,AO31+12,Assumptions!$D$27)</f>
        <v>36</v>
      </c>
      <c r="AQ31" s="69">
        <f>IF(Assumptions!$D$27&gt;AP31+12,AP31+12,Assumptions!$D$27)</f>
        <v>36</v>
      </c>
      <c r="AR31" s="69">
        <f>IF(Assumptions!$D$27&gt;AQ31+12,AQ31+12,Assumptions!$D$27)</f>
        <v>36</v>
      </c>
      <c r="AS31" s="69">
        <f>IF(Assumptions!$D$27&gt;AR31+12,AR31+12,Assumptions!$D$27)</f>
        <v>36</v>
      </c>
      <c r="AT31" s="50" t="str">
        <f t="shared" si="5"/>
        <v>Nov</v>
      </c>
      <c r="AU31" s="69">
        <f>IF(Assumptions!$D$27&gt;2,2,Assumptions!$D$27)</f>
        <v>2</v>
      </c>
      <c r="AV31" s="69">
        <f>IF(Assumptions!$D$27&gt;AU31+12,AU31+12,Assumptions!$D$27)</f>
        <v>14</v>
      </c>
      <c r="AW31" s="69">
        <f>IF(Assumptions!$D$27&gt;AV31+12,AV31+12,Assumptions!$D$27)</f>
        <v>26</v>
      </c>
      <c r="AX31" s="69">
        <f>IF(Assumptions!$D$27&gt;AW31+12,AW31+12,Assumptions!$D$27)</f>
        <v>36</v>
      </c>
      <c r="AY31" s="69">
        <f>IF(Assumptions!$D$27&gt;AX31+12,AX31+12,Assumptions!$D$27)</f>
        <v>36</v>
      </c>
      <c r="AZ31" s="69">
        <f>IF(Assumptions!$D$27&gt;AY31+12,AY31+12,Assumptions!$D$27)</f>
        <v>36</v>
      </c>
      <c r="BA31" s="69">
        <f>IF(Assumptions!$D$27&gt;AZ31+12,AZ31+12,Assumptions!$D$27)</f>
        <v>36</v>
      </c>
      <c r="BB31" s="69">
        <f>IF(Assumptions!$D$27&gt;BA31+12,BA31+12,Assumptions!$D$27)</f>
        <v>36</v>
      </c>
      <c r="BC31" s="50" t="str">
        <f t="shared" si="6"/>
        <v>Nov</v>
      </c>
      <c r="BD31" s="69">
        <f>IF(Assumptions!$D$27&gt;2,2,Assumptions!$D$27)</f>
        <v>2</v>
      </c>
      <c r="BE31" s="69">
        <f>IF(Assumptions!$D$27&gt;BD31+12,BD31+12,Assumptions!$D$27)</f>
        <v>14</v>
      </c>
      <c r="BF31" s="69">
        <f>IF(Assumptions!$D$27&gt;BE31+12,BE31+12,Assumptions!$D$27)</f>
        <v>26</v>
      </c>
      <c r="BG31" s="69">
        <f>IF(Assumptions!$D$27&gt;BF31+12,BF31+12,Assumptions!$D$27)</f>
        <v>36</v>
      </c>
      <c r="BH31" s="69">
        <f>IF(Assumptions!$D$27&gt;BG31+12,BG31+12,Assumptions!$D$27)</f>
        <v>36</v>
      </c>
      <c r="BI31" s="69">
        <f>IF(Assumptions!$D$27&gt;BH31+12,BH31+12,Assumptions!$D$27)</f>
        <v>36</v>
      </c>
      <c r="BJ31" s="69">
        <f>IF(Assumptions!$D$27&gt;BI31+12,BI31+12,Assumptions!$D$27)</f>
        <v>36</v>
      </c>
      <c r="BK31" s="69">
        <f>IF(Assumptions!$D$27&gt;BJ31+12,BJ31+12,Assumptions!$D$27)</f>
        <v>36</v>
      </c>
      <c r="BL31" s="50" t="str">
        <f t="shared" si="7"/>
        <v>Nov</v>
      </c>
      <c r="BM31" s="69">
        <f>IF(Assumptions!$D$27&gt;2,2,Assumptions!$D$27)</f>
        <v>2</v>
      </c>
      <c r="BN31" s="69">
        <f>IF(Assumptions!$D$27&gt;BM31+12,BM31+12,Assumptions!$D$27)</f>
        <v>14</v>
      </c>
      <c r="BO31" s="69">
        <f>IF(Assumptions!$D$27&gt;BN31+12,BN31+12,Assumptions!$D$27)</f>
        <v>26</v>
      </c>
      <c r="BP31" s="69">
        <f>IF(Assumptions!$D$27&gt;BO31+12,BO31+12,Assumptions!$D$27)</f>
        <v>36</v>
      </c>
      <c r="BQ31" s="69">
        <f>IF(Assumptions!$D$27&gt;BP31+12,BP31+12,Assumptions!$D$27)</f>
        <v>36</v>
      </c>
      <c r="BR31" s="69">
        <f>IF(Assumptions!$D$27&gt;BQ31+12,BQ31+12,Assumptions!$D$27)</f>
        <v>36</v>
      </c>
      <c r="BS31" s="69">
        <f>IF(Assumptions!$D$27&gt;BR31+12,BR31+12,Assumptions!$D$27)</f>
        <v>36</v>
      </c>
      <c r="BT31" s="69">
        <f>IF(Assumptions!$D$27&gt;BS31+12,BS31+12,Assumptions!$D$27)</f>
        <v>36</v>
      </c>
      <c r="BU31" s="50" t="str">
        <f t="shared" si="8"/>
        <v>Nov</v>
      </c>
      <c r="BV31" s="69">
        <f>IF(Assumptions!$D$27&gt;2,2,Assumptions!$D$27)</f>
        <v>2</v>
      </c>
      <c r="BW31" s="69">
        <f>IF(Assumptions!$D$27&gt;BV31+12,BV31+12,Assumptions!$D$27)</f>
        <v>14</v>
      </c>
      <c r="BX31" s="69">
        <f>IF(Assumptions!$D$27&gt;BW31+12,BW31+12,Assumptions!$D$27)</f>
        <v>26</v>
      </c>
      <c r="BY31" s="69">
        <f>IF(Assumptions!$D$27&gt;BX31+12,BX31+12,Assumptions!$D$27)</f>
        <v>36</v>
      </c>
      <c r="BZ31" s="69">
        <f>IF(Assumptions!$D$27&gt;BY31+12,BY31+12,Assumptions!$D$27)</f>
        <v>36</v>
      </c>
      <c r="CA31" s="69">
        <f>IF(Assumptions!$D$27&gt;BZ31+12,BZ31+12,Assumptions!$D$27)</f>
        <v>36</v>
      </c>
      <c r="CB31" s="69">
        <f>IF(Assumptions!$D$27&gt;CA31+12,CA31+12,Assumptions!$D$27)</f>
        <v>36</v>
      </c>
      <c r="CC31" s="69">
        <f>IF(Assumptions!$D$27&gt;CB31+12,CB31+12,Assumptions!$D$27)</f>
        <v>36</v>
      </c>
      <c r="CD31" s="50" t="str">
        <f t="shared" si="9"/>
        <v>Nov</v>
      </c>
      <c r="CE31" s="69">
        <f>IF(Assumptions!$D$27&gt;2,2,Assumptions!$D$27)</f>
        <v>2</v>
      </c>
      <c r="CF31" s="69">
        <f>IF(Assumptions!$D$27&gt;CE31+12,CE31+12,Assumptions!$D$27)</f>
        <v>14</v>
      </c>
      <c r="CG31" s="69">
        <f>IF(Assumptions!$D$27&gt;CF31+12,CF31+12,Assumptions!$D$27)</f>
        <v>26</v>
      </c>
      <c r="CH31" s="69">
        <f>IF(Assumptions!$D$27&gt;CG31+12,CG31+12,Assumptions!$D$27)</f>
        <v>36</v>
      </c>
      <c r="CI31" s="69">
        <f>IF(Assumptions!$D$27&gt;CH31+12,CH31+12,Assumptions!$D$27)</f>
        <v>36</v>
      </c>
      <c r="CJ31" s="69">
        <f>IF(Assumptions!$D$27&gt;CI31+12,CI31+12,Assumptions!$D$27)</f>
        <v>36</v>
      </c>
      <c r="CK31" s="69">
        <f>IF(Assumptions!$D$27&gt;CJ31+12,CJ31+12,Assumptions!$D$27)</f>
        <v>36</v>
      </c>
      <c r="CL31" s="69">
        <f>IF(Assumptions!$D$27&gt;CK31+12,CK31+12,Assumptions!$D$27)</f>
        <v>36</v>
      </c>
    </row>
    <row r="32" spans="1:90" ht="13.7" customHeight="1">
      <c r="A32" s="50" t="str">
        <f t="shared" si="0"/>
        <v>Dec</v>
      </c>
      <c r="B32" s="41">
        <f>IF(Assumptions!$D$27&gt;1,1,Assumptions!$D$27)</f>
        <v>1</v>
      </c>
      <c r="C32" s="41">
        <f>IF(Assumptions!$D$27&gt;B32+12,B32+12,Assumptions!$D$27)</f>
        <v>13</v>
      </c>
      <c r="D32" s="41">
        <f>IF(Assumptions!$D$27&gt;C32+12,C32+12,Assumptions!$D$27)</f>
        <v>25</v>
      </c>
      <c r="E32" s="41">
        <f>IF(Assumptions!$D$27&gt;D32+12,D32+12,Assumptions!$D$27)</f>
        <v>36</v>
      </c>
      <c r="F32" s="41">
        <f>IF(Assumptions!$D$27&gt;E32+12,E32+12,Assumptions!$D$27)</f>
        <v>36</v>
      </c>
      <c r="G32" s="41">
        <f>IF(Assumptions!$D$27&gt;F32+12,F32+12,Assumptions!$D$27)</f>
        <v>36</v>
      </c>
      <c r="H32" s="41">
        <f>IF(Assumptions!$D$27&gt;G32+12,G32+12,Assumptions!$D$27)</f>
        <v>36</v>
      </c>
      <c r="I32" s="41">
        <f>IF(Assumptions!$D$27&gt;H32+12,H32+12,Assumptions!$D$27)</f>
        <v>36</v>
      </c>
      <c r="J32" s="68" t="str">
        <f t="shared" si="1"/>
        <v>Dec</v>
      </c>
      <c r="K32" s="41">
        <f>IF(Assumptions!$D$27&gt;1,1,Assumptions!$D$27)</f>
        <v>1</v>
      </c>
      <c r="L32" s="69">
        <f>IF(Assumptions!$D$27&gt;K32+12,K32+12,Assumptions!$D$27)</f>
        <v>13</v>
      </c>
      <c r="M32" s="69">
        <f>IF(Assumptions!$D$27&gt;L32+12,L32+12,Assumptions!$D$27)</f>
        <v>25</v>
      </c>
      <c r="N32" s="69">
        <f>IF(Assumptions!$D$27&gt;M32+12,M32+12,Assumptions!$D$27)</f>
        <v>36</v>
      </c>
      <c r="O32" s="69">
        <f>IF(Assumptions!$D$27&gt;N32+12,N32+12,Assumptions!$D$27)</f>
        <v>36</v>
      </c>
      <c r="P32" s="69">
        <f>IF(Assumptions!$D$27&gt;O32+12,O32+12,Assumptions!$D$27)</f>
        <v>36</v>
      </c>
      <c r="Q32" s="69">
        <f>IF(Assumptions!$D$27&gt;P32+12,P32+12,Assumptions!$D$27)</f>
        <v>36</v>
      </c>
      <c r="R32" s="69">
        <f>IF(Assumptions!$D$27&gt;Q32+12,Q32+12,Assumptions!$D$27)</f>
        <v>36</v>
      </c>
      <c r="S32" s="50" t="str">
        <f t="shared" si="2"/>
        <v>Dec</v>
      </c>
      <c r="T32" s="69">
        <f>IF(Assumptions!$D$27&gt;1,1,Assumptions!$D$27)</f>
        <v>1</v>
      </c>
      <c r="U32" s="69">
        <f>IF(Assumptions!$D$27&gt;T32+12,T32+12,Assumptions!$D$27)</f>
        <v>13</v>
      </c>
      <c r="V32" s="69">
        <f>IF(Assumptions!$D$27&gt;U32+12,U32+12,Assumptions!$D$27)</f>
        <v>25</v>
      </c>
      <c r="W32" s="69">
        <f>IF(Assumptions!$D$27&gt;V32+12,V32+12,Assumptions!$D$27)</f>
        <v>36</v>
      </c>
      <c r="X32" s="69">
        <f>IF(Assumptions!$D$27&gt;W32+12,W32+12,Assumptions!$D$27)</f>
        <v>36</v>
      </c>
      <c r="Y32" s="69">
        <f>IF(Assumptions!$D$27&gt;X32+12,X32+12,Assumptions!$D$27)</f>
        <v>36</v>
      </c>
      <c r="Z32" s="69">
        <f>IF(Assumptions!$D$27&gt;Y32+12,Y32+12,Assumptions!$D$27)</f>
        <v>36</v>
      </c>
      <c r="AA32" s="69">
        <f>IF(Assumptions!$D$27&gt;Z32+12,Z32+12,Assumptions!$D$27)</f>
        <v>36</v>
      </c>
      <c r="AB32" s="50" t="str">
        <f t="shared" si="3"/>
        <v>Dec</v>
      </c>
      <c r="AC32" s="69">
        <f>IF(Assumptions!$D$27&gt;1,1,Assumptions!$D$27)</f>
        <v>1</v>
      </c>
      <c r="AD32" s="69">
        <f>IF(Assumptions!$D$27&gt;AC32+12,AC32+12,Assumptions!$D$27)</f>
        <v>13</v>
      </c>
      <c r="AE32" s="69">
        <f>IF(Assumptions!$D$27&gt;AD32+12,AD32+12,Assumptions!$D$27)</f>
        <v>25</v>
      </c>
      <c r="AF32" s="69">
        <f>IF(Assumptions!$D$27&gt;AE32+12,AE32+12,Assumptions!$D$27)</f>
        <v>36</v>
      </c>
      <c r="AG32" s="69">
        <f>IF(Assumptions!$D$27&gt;AF32+12,AF32+12,Assumptions!$D$27)</f>
        <v>36</v>
      </c>
      <c r="AH32" s="69">
        <f>IF(Assumptions!$D$27&gt;AG32+12,AG32+12,Assumptions!$D$27)</f>
        <v>36</v>
      </c>
      <c r="AI32" s="69">
        <f>IF(Assumptions!$D$27&gt;AH32+12,AH32+12,Assumptions!$D$27)</f>
        <v>36</v>
      </c>
      <c r="AJ32" s="69">
        <f>IF(Assumptions!$D$27&gt;AI32+12,AI32+12,Assumptions!$D$27)</f>
        <v>36</v>
      </c>
      <c r="AK32" s="50" t="str">
        <f t="shared" si="4"/>
        <v>Dec</v>
      </c>
      <c r="AL32" s="69">
        <f>IF(Assumptions!$D$27&gt;1,1,Assumptions!$D$27)</f>
        <v>1</v>
      </c>
      <c r="AM32" s="69">
        <f>IF(Assumptions!$D$27&gt;AL32+12,AL32+12,Assumptions!$D$27)</f>
        <v>13</v>
      </c>
      <c r="AN32" s="69">
        <f>IF(Assumptions!$D$27&gt;AM32+12,AM32+12,Assumptions!$D$27)</f>
        <v>25</v>
      </c>
      <c r="AO32" s="69">
        <f>IF(Assumptions!$D$27&gt;AN32+12,AN32+12,Assumptions!$D$27)</f>
        <v>36</v>
      </c>
      <c r="AP32" s="69">
        <f>IF(Assumptions!$D$27&gt;AO32+12,AO32+12,Assumptions!$D$27)</f>
        <v>36</v>
      </c>
      <c r="AQ32" s="69">
        <f>IF(Assumptions!$D$27&gt;AP32+12,AP32+12,Assumptions!$D$27)</f>
        <v>36</v>
      </c>
      <c r="AR32" s="69">
        <f>IF(Assumptions!$D$27&gt;AQ32+12,AQ32+12,Assumptions!$D$27)</f>
        <v>36</v>
      </c>
      <c r="AS32" s="69">
        <f>IF(Assumptions!$D$27&gt;AR32+12,AR32+12,Assumptions!$D$27)</f>
        <v>36</v>
      </c>
      <c r="AT32" s="50" t="str">
        <f t="shared" si="5"/>
        <v>Dec</v>
      </c>
      <c r="AU32" s="69">
        <f>IF(Assumptions!$D$27&gt;1,1,Assumptions!$D$27)</f>
        <v>1</v>
      </c>
      <c r="AV32" s="69">
        <f>IF(Assumptions!$D$27&gt;AU32+12,AU32+12,Assumptions!$D$27)</f>
        <v>13</v>
      </c>
      <c r="AW32" s="69">
        <f>IF(Assumptions!$D$27&gt;AV32+12,AV32+12,Assumptions!$D$27)</f>
        <v>25</v>
      </c>
      <c r="AX32" s="69">
        <f>IF(Assumptions!$D$27&gt;AW32+12,AW32+12,Assumptions!$D$27)</f>
        <v>36</v>
      </c>
      <c r="AY32" s="69">
        <f>IF(Assumptions!$D$27&gt;AX32+12,AX32+12,Assumptions!$D$27)</f>
        <v>36</v>
      </c>
      <c r="AZ32" s="69">
        <f>IF(Assumptions!$D$27&gt;AY32+12,AY32+12,Assumptions!$D$27)</f>
        <v>36</v>
      </c>
      <c r="BA32" s="69">
        <f>IF(Assumptions!$D$27&gt;AZ32+12,AZ32+12,Assumptions!$D$27)</f>
        <v>36</v>
      </c>
      <c r="BB32" s="69">
        <f>IF(Assumptions!$D$27&gt;BA32+12,BA32+12,Assumptions!$D$27)</f>
        <v>36</v>
      </c>
      <c r="BC32" s="50" t="str">
        <f t="shared" si="6"/>
        <v>Dec</v>
      </c>
      <c r="BD32" s="69">
        <f>IF(Assumptions!$D$27&gt;1,1,Assumptions!$D$27)</f>
        <v>1</v>
      </c>
      <c r="BE32" s="69">
        <f>IF(Assumptions!$D$27&gt;BD32+12,BD32+12,Assumptions!$D$27)</f>
        <v>13</v>
      </c>
      <c r="BF32" s="69">
        <f>IF(Assumptions!$D$27&gt;BE32+12,BE32+12,Assumptions!$D$27)</f>
        <v>25</v>
      </c>
      <c r="BG32" s="69">
        <f>IF(Assumptions!$D$27&gt;BF32+12,BF32+12,Assumptions!$D$27)</f>
        <v>36</v>
      </c>
      <c r="BH32" s="69">
        <f>IF(Assumptions!$D$27&gt;BG32+12,BG32+12,Assumptions!$D$27)</f>
        <v>36</v>
      </c>
      <c r="BI32" s="69">
        <f>IF(Assumptions!$D$27&gt;BH32+12,BH32+12,Assumptions!$D$27)</f>
        <v>36</v>
      </c>
      <c r="BJ32" s="69">
        <f>IF(Assumptions!$D$27&gt;BI32+12,BI32+12,Assumptions!$D$27)</f>
        <v>36</v>
      </c>
      <c r="BK32" s="69">
        <f>IF(Assumptions!$D$27&gt;BJ32+12,BJ32+12,Assumptions!$D$27)</f>
        <v>36</v>
      </c>
      <c r="BL32" s="50" t="str">
        <f t="shared" si="7"/>
        <v>Dec</v>
      </c>
      <c r="BM32" s="69">
        <f>IF(Assumptions!$D$27&gt;1,1,Assumptions!$D$27)</f>
        <v>1</v>
      </c>
      <c r="BN32" s="69">
        <f>IF(Assumptions!$D$27&gt;BM32+12,BM32+12,Assumptions!$D$27)</f>
        <v>13</v>
      </c>
      <c r="BO32" s="69">
        <f>IF(Assumptions!$D$27&gt;BN32+12,BN32+12,Assumptions!$D$27)</f>
        <v>25</v>
      </c>
      <c r="BP32" s="69">
        <f>IF(Assumptions!$D$27&gt;BO32+12,BO32+12,Assumptions!$D$27)</f>
        <v>36</v>
      </c>
      <c r="BQ32" s="69">
        <f>IF(Assumptions!$D$27&gt;BP32+12,BP32+12,Assumptions!$D$27)</f>
        <v>36</v>
      </c>
      <c r="BR32" s="69">
        <f>IF(Assumptions!$D$27&gt;BQ32+12,BQ32+12,Assumptions!$D$27)</f>
        <v>36</v>
      </c>
      <c r="BS32" s="69">
        <f>IF(Assumptions!$D$27&gt;BR32+12,BR32+12,Assumptions!$D$27)</f>
        <v>36</v>
      </c>
      <c r="BT32" s="69">
        <f>IF(Assumptions!$D$27&gt;BS32+12,BS32+12,Assumptions!$D$27)</f>
        <v>36</v>
      </c>
      <c r="BU32" s="50" t="str">
        <f t="shared" si="8"/>
        <v>Dec</v>
      </c>
      <c r="BV32" s="69">
        <f>IF(Assumptions!$D$27&gt;1,1,Assumptions!$D$27)</f>
        <v>1</v>
      </c>
      <c r="BW32" s="69">
        <f>IF(Assumptions!$D$27&gt;BV32+12,BV32+12,Assumptions!$D$27)</f>
        <v>13</v>
      </c>
      <c r="BX32" s="69">
        <f>IF(Assumptions!$D$27&gt;BW32+12,BW32+12,Assumptions!$D$27)</f>
        <v>25</v>
      </c>
      <c r="BY32" s="69">
        <f>IF(Assumptions!$D$27&gt;BX32+12,BX32+12,Assumptions!$D$27)</f>
        <v>36</v>
      </c>
      <c r="BZ32" s="69">
        <f>IF(Assumptions!$D$27&gt;BY32+12,BY32+12,Assumptions!$D$27)</f>
        <v>36</v>
      </c>
      <c r="CA32" s="69">
        <f>IF(Assumptions!$D$27&gt;BZ32+12,BZ32+12,Assumptions!$D$27)</f>
        <v>36</v>
      </c>
      <c r="CB32" s="69">
        <f>IF(Assumptions!$D$27&gt;CA32+12,CA32+12,Assumptions!$D$27)</f>
        <v>36</v>
      </c>
      <c r="CC32" s="69">
        <f>IF(Assumptions!$D$27&gt;CB32+12,CB32+12,Assumptions!$D$27)</f>
        <v>36</v>
      </c>
      <c r="CD32" s="50" t="str">
        <f t="shared" si="9"/>
        <v>Dec</v>
      </c>
      <c r="CE32" s="69">
        <f>IF(Assumptions!$D$27&gt;1,1,Assumptions!$D$27)</f>
        <v>1</v>
      </c>
      <c r="CF32" s="69">
        <f>IF(Assumptions!$D$27&gt;CE32+12,CE32+12,Assumptions!$D$27)</f>
        <v>13</v>
      </c>
      <c r="CG32" s="69">
        <f>IF(Assumptions!$D$27&gt;CF32+12,CF32+12,Assumptions!$D$27)</f>
        <v>25</v>
      </c>
      <c r="CH32" s="69">
        <f>IF(Assumptions!$D$27&gt;CG32+12,CG32+12,Assumptions!$D$27)</f>
        <v>36</v>
      </c>
      <c r="CI32" s="69">
        <f>IF(Assumptions!$D$27&gt;CH32+12,CH32+12,Assumptions!$D$27)</f>
        <v>36</v>
      </c>
      <c r="CJ32" s="69">
        <f>IF(Assumptions!$D$27&gt;CI32+12,CI32+12,Assumptions!$D$27)</f>
        <v>36</v>
      </c>
      <c r="CK32" s="69">
        <f>IF(Assumptions!$D$27&gt;CJ32+12,CJ32+12,Assumptions!$D$27)</f>
        <v>36</v>
      </c>
      <c r="CL32" s="69">
        <f>IF(Assumptions!$D$27&gt;CK32+12,CK32+12,Assumptions!$D$27)</f>
        <v>36</v>
      </c>
    </row>
    <row r="33" spans="1:90" ht="15.95" customHeight="1">
      <c r="A33" s="38"/>
      <c r="B33" s="44" t="s">
        <v>37</v>
      </c>
      <c r="C33" s="44" t="s">
        <v>38</v>
      </c>
      <c r="D33" s="44" t="s">
        <v>39</v>
      </c>
      <c r="E33" s="44" t="s">
        <v>40</v>
      </c>
      <c r="F33" s="44" t="s">
        <v>41</v>
      </c>
      <c r="G33" s="44" t="s">
        <v>42</v>
      </c>
      <c r="H33" s="44" t="s">
        <v>43</v>
      </c>
      <c r="I33" s="44" t="s">
        <v>44</v>
      </c>
      <c r="J33" s="17"/>
      <c r="K33" s="44" t="s">
        <v>37</v>
      </c>
      <c r="L33" s="64" t="s">
        <v>38</v>
      </c>
      <c r="M33" s="64" t="s">
        <v>39</v>
      </c>
      <c r="N33" s="64" t="s">
        <v>40</v>
      </c>
      <c r="O33" s="64" t="s">
        <v>41</v>
      </c>
      <c r="P33" s="64" t="s">
        <v>42</v>
      </c>
      <c r="Q33" s="64" t="s">
        <v>43</v>
      </c>
      <c r="R33" s="64" t="s">
        <v>44</v>
      </c>
      <c r="S33" s="38"/>
      <c r="T33" s="64" t="s">
        <v>37</v>
      </c>
      <c r="U33" s="64" t="s">
        <v>38</v>
      </c>
      <c r="V33" s="64" t="s">
        <v>39</v>
      </c>
      <c r="W33" s="64" t="s">
        <v>40</v>
      </c>
      <c r="X33" s="64" t="s">
        <v>41</v>
      </c>
      <c r="Y33" s="64" t="s">
        <v>42</v>
      </c>
      <c r="Z33" s="64" t="s">
        <v>43</v>
      </c>
      <c r="AA33" s="64" t="s">
        <v>44</v>
      </c>
      <c r="AB33" s="38"/>
      <c r="AC33" s="64" t="s">
        <v>37</v>
      </c>
      <c r="AD33" s="64" t="s">
        <v>38</v>
      </c>
      <c r="AE33" s="64" t="s">
        <v>39</v>
      </c>
      <c r="AF33" s="64" t="s">
        <v>40</v>
      </c>
      <c r="AG33" s="64" t="s">
        <v>41</v>
      </c>
      <c r="AH33" s="64" t="s">
        <v>42</v>
      </c>
      <c r="AI33" s="64" t="s">
        <v>43</v>
      </c>
      <c r="AJ33" s="64" t="s">
        <v>44</v>
      </c>
      <c r="AK33" s="38"/>
      <c r="AL33" s="64" t="s">
        <v>37</v>
      </c>
      <c r="AM33" s="64" t="s">
        <v>38</v>
      </c>
      <c r="AN33" s="64" t="s">
        <v>39</v>
      </c>
      <c r="AO33" s="64" t="s">
        <v>40</v>
      </c>
      <c r="AP33" s="64" t="s">
        <v>41</v>
      </c>
      <c r="AQ33" s="64" t="s">
        <v>42</v>
      </c>
      <c r="AR33" s="64" t="s">
        <v>43</v>
      </c>
      <c r="AS33" s="64" t="s">
        <v>44</v>
      </c>
      <c r="AT33" s="38"/>
      <c r="AU33" s="64" t="s">
        <v>37</v>
      </c>
      <c r="AV33" s="64" t="s">
        <v>38</v>
      </c>
      <c r="AW33" s="64" t="s">
        <v>39</v>
      </c>
      <c r="AX33" s="64" t="s">
        <v>40</v>
      </c>
      <c r="AY33" s="64" t="s">
        <v>41</v>
      </c>
      <c r="AZ33" s="64" t="s">
        <v>42</v>
      </c>
      <c r="BA33" s="64" t="s">
        <v>43</v>
      </c>
      <c r="BB33" s="64" t="s">
        <v>44</v>
      </c>
      <c r="BC33" s="38"/>
      <c r="BD33" s="64" t="s">
        <v>37</v>
      </c>
      <c r="BE33" s="64" t="s">
        <v>38</v>
      </c>
      <c r="BF33" s="64" t="s">
        <v>39</v>
      </c>
      <c r="BG33" s="64" t="s">
        <v>40</v>
      </c>
      <c r="BH33" s="64" t="s">
        <v>41</v>
      </c>
      <c r="BI33" s="64" t="s">
        <v>42</v>
      </c>
      <c r="BJ33" s="64" t="s">
        <v>43</v>
      </c>
      <c r="BK33" s="64" t="s">
        <v>44</v>
      </c>
      <c r="BL33" s="38"/>
      <c r="BM33" s="64" t="s">
        <v>37</v>
      </c>
      <c r="BN33" s="64" t="s">
        <v>38</v>
      </c>
      <c r="BO33" s="64" t="s">
        <v>39</v>
      </c>
      <c r="BP33" s="64" t="s">
        <v>40</v>
      </c>
      <c r="BQ33" s="64" t="s">
        <v>41</v>
      </c>
      <c r="BR33" s="64" t="s">
        <v>42</v>
      </c>
      <c r="BS33" s="64" t="s">
        <v>43</v>
      </c>
      <c r="BT33" s="64" t="s">
        <v>44</v>
      </c>
      <c r="BU33" s="38"/>
      <c r="BV33" s="64" t="s">
        <v>37</v>
      </c>
      <c r="BW33" s="64" t="s">
        <v>38</v>
      </c>
      <c r="BX33" s="64" t="s">
        <v>39</v>
      </c>
      <c r="BY33" s="64" t="s">
        <v>40</v>
      </c>
      <c r="BZ33" s="64" t="s">
        <v>41</v>
      </c>
      <c r="CA33" s="64" t="s">
        <v>42</v>
      </c>
      <c r="CB33" s="64" t="s">
        <v>43</v>
      </c>
      <c r="CC33" s="64" t="s">
        <v>44</v>
      </c>
      <c r="CD33" s="38"/>
      <c r="CE33" s="64" t="s">
        <v>37</v>
      </c>
      <c r="CF33" s="64" t="s">
        <v>38</v>
      </c>
      <c r="CG33" s="64" t="s">
        <v>39</v>
      </c>
      <c r="CH33" s="64" t="s">
        <v>40</v>
      </c>
      <c r="CI33" s="64" t="s">
        <v>41</v>
      </c>
      <c r="CJ33" s="64" t="s">
        <v>42</v>
      </c>
      <c r="CK33" s="64" t="s">
        <v>43</v>
      </c>
      <c r="CL33" s="64" t="s">
        <v>44</v>
      </c>
    </row>
    <row r="34" spans="1:90" ht="13.7" customHeight="1">
      <c r="A34" s="50" t="str">
        <f t="shared" ref="A34:A45" si="10">A21</f>
        <v>Jan</v>
      </c>
      <c r="B34" s="70">
        <f>1-(B21*(B21+1))/(Assumptions!$D$27*(Assumptions!$D$27+1))</f>
        <v>0.88288288288288286</v>
      </c>
      <c r="C34" s="70">
        <f>1-(C21*(C21+1))/(Assumptions!$D$27*(Assumptions!$D$27+1))</f>
        <v>0.54954954954954949</v>
      </c>
      <c r="D34" s="70">
        <f>1-(D21*(D21+1))/(Assumptions!$D$27*(Assumptions!$D$27+1))</f>
        <v>0</v>
      </c>
      <c r="E34" s="70">
        <f>1-(E21*(E21+1))/(Assumptions!$D$27*(Assumptions!$D$27+1))</f>
        <v>0</v>
      </c>
      <c r="F34" s="70">
        <f>1-(F21*(F21+1))/(Assumptions!$D$27*(Assumptions!$D$27+1))</f>
        <v>0</v>
      </c>
      <c r="G34" s="70">
        <f>1-(G21*(G21+1))/(Assumptions!$D$27*(Assumptions!$D$27+1))</f>
        <v>0</v>
      </c>
      <c r="H34" s="70">
        <f>1-(H21*(H21+1))/(Assumptions!$D$27*(Assumptions!$D$27+1))</f>
        <v>0</v>
      </c>
      <c r="I34" s="70">
        <f>1-(I21*(I21+1))/(Assumptions!$D$27*(Assumptions!$D$27+1))</f>
        <v>0</v>
      </c>
      <c r="J34" s="68" t="str">
        <f t="shared" ref="J34:J45" si="11">J21</f>
        <v>Jan</v>
      </c>
      <c r="K34" s="70">
        <f>1-(K21*(K21+1))/(Assumptions!$D$27*(Assumptions!$D$27+1))</f>
        <v>0.88288288288288286</v>
      </c>
      <c r="L34" s="71">
        <f>1-(L21*(L21+1))/(Assumptions!$D$27*(Assumptions!$D$27+1))</f>
        <v>0.54954954954954949</v>
      </c>
      <c r="M34" s="71">
        <f>1-(M21*(M21+1))/(Assumptions!$D$27*(Assumptions!$D$27+1))</f>
        <v>0</v>
      </c>
      <c r="N34" s="71">
        <f>1-(N21*(N21+1))/(Assumptions!$D$27*(Assumptions!$D$27+1))</f>
        <v>0</v>
      </c>
      <c r="O34" s="71">
        <f>1-(O21*(O21+1))/(Assumptions!$D$27*(Assumptions!$D$27+1))</f>
        <v>0</v>
      </c>
      <c r="P34" s="71">
        <f>1-(P21*(P21+1))/(Assumptions!$D$27*(Assumptions!$D$27+1))</f>
        <v>0</v>
      </c>
      <c r="Q34" s="71">
        <f>1-(Q21*(Q21+1))/(Assumptions!$D$27*(Assumptions!$D$27+1))</f>
        <v>0</v>
      </c>
      <c r="R34" s="71">
        <f>1-(R21*(R21+1))/(Assumptions!$D$27*(Assumptions!$D$27+1))</f>
        <v>0</v>
      </c>
      <c r="S34" s="50" t="str">
        <f t="shared" ref="S34:S45" si="12">S21</f>
        <v>Jan</v>
      </c>
      <c r="T34" s="71">
        <f>1-(T21*(T21+1))/(Assumptions!$D$27*(Assumptions!$D$27+1))</f>
        <v>0.88288288288288286</v>
      </c>
      <c r="U34" s="71">
        <f>1-(U21*(U21+1))/(Assumptions!$D$27*(Assumptions!$D$27+1))</f>
        <v>0.54954954954954949</v>
      </c>
      <c r="V34" s="71">
        <f>1-(V21*(V21+1))/(Assumptions!$D$27*(Assumptions!$D$27+1))</f>
        <v>0</v>
      </c>
      <c r="W34" s="71">
        <f>1-(W21*(W21+1))/(Assumptions!$D$27*(Assumptions!$D$27+1))</f>
        <v>0</v>
      </c>
      <c r="X34" s="71">
        <f>1-(X21*(X21+1))/(Assumptions!$D$27*(Assumptions!$D$27+1))</f>
        <v>0</v>
      </c>
      <c r="Y34" s="71">
        <f>1-(Y21*(Y21+1))/(Assumptions!$D$27*(Assumptions!$D$27+1))</f>
        <v>0</v>
      </c>
      <c r="Z34" s="71">
        <f>1-(Z21*(Z21+1))/(Assumptions!$D$27*(Assumptions!$D$27+1))</f>
        <v>0</v>
      </c>
      <c r="AA34" s="71">
        <f>1-(AA21*(AA21+1))/(Assumptions!$D$27*(Assumptions!$D$27+1))</f>
        <v>0</v>
      </c>
      <c r="AB34" s="50" t="str">
        <f t="shared" ref="AB34:AB45" si="13">AB21</f>
        <v>Jan</v>
      </c>
      <c r="AC34" s="71">
        <f>1-(AC21*(AC21+1))/(Assumptions!$D$27*(Assumptions!$D$27+1))</f>
        <v>0.88288288288288286</v>
      </c>
      <c r="AD34" s="71">
        <f>1-(AD21*(AD21+1))/(Assumptions!$D$27*(Assumptions!$D$27+1))</f>
        <v>0.54954954954954949</v>
      </c>
      <c r="AE34" s="71">
        <f>1-(AE21*(AE21+1))/(Assumptions!$D$27*(Assumptions!$D$27+1))</f>
        <v>0</v>
      </c>
      <c r="AF34" s="71">
        <f>1-(AF21*(AF21+1))/(Assumptions!$D$27*(Assumptions!$D$27+1))</f>
        <v>0</v>
      </c>
      <c r="AG34" s="71">
        <f>1-(AG21*(AG21+1))/(Assumptions!$D$27*(Assumptions!$D$27+1))</f>
        <v>0</v>
      </c>
      <c r="AH34" s="71">
        <f>1-(AH21*(AH21+1))/(Assumptions!$D$27*(Assumptions!$D$27+1))</f>
        <v>0</v>
      </c>
      <c r="AI34" s="71">
        <f>1-(AI21*(AI21+1))/(Assumptions!$D$27*(Assumptions!$D$27+1))</f>
        <v>0</v>
      </c>
      <c r="AJ34" s="71">
        <f>1-(AJ21*(AJ21+1))/(Assumptions!$D$27*(Assumptions!$D$27+1))</f>
        <v>0</v>
      </c>
      <c r="AK34" s="50" t="str">
        <f t="shared" ref="AK34:AK45" si="14">AK21</f>
        <v>Jan</v>
      </c>
      <c r="AL34" s="71">
        <f>1-(AL21*(AL21+1))/(Assumptions!$D$27*(Assumptions!$D$27+1))</f>
        <v>0.88288288288288286</v>
      </c>
      <c r="AM34" s="71">
        <f>1-(AM21*(AM21+1))/(Assumptions!$D$27*(Assumptions!$D$27+1))</f>
        <v>0.54954954954954949</v>
      </c>
      <c r="AN34" s="71">
        <f>1-(AN21*(AN21+1))/(Assumptions!$D$27*(Assumptions!$D$27+1))</f>
        <v>0</v>
      </c>
      <c r="AO34" s="71">
        <f>1-(AO21*(AO21+1))/(Assumptions!$D$27*(Assumptions!$D$27+1))</f>
        <v>0</v>
      </c>
      <c r="AP34" s="71">
        <f>1-(AP21*(AP21+1))/(Assumptions!$D$27*(Assumptions!$D$27+1))</f>
        <v>0</v>
      </c>
      <c r="AQ34" s="71">
        <f>1-(AQ21*(AQ21+1))/(Assumptions!$D$27*(Assumptions!$D$27+1))</f>
        <v>0</v>
      </c>
      <c r="AR34" s="71">
        <f>1-(AR21*(AR21+1))/(Assumptions!$D$27*(Assumptions!$D$27+1))</f>
        <v>0</v>
      </c>
      <c r="AS34" s="71">
        <f>1-(AS21*(AS21+1))/(Assumptions!$D$27*(Assumptions!$D$27+1))</f>
        <v>0</v>
      </c>
      <c r="AT34" s="50" t="str">
        <f t="shared" ref="AT34:AT45" si="15">AT21</f>
        <v>Jan</v>
      </c>
      <c r="AU34" s="71">
        <f>1-(AU21*(AU21+1))/(Assumptions!$D$27*(Assumptions!$D$27+1))</f>
        <v>0.88288288288288286</v>
      </c>
      <c r="AV34" s="71">
        <f>1-(AV21*(AV21+1))/(Assumptions!$D$27*(Assumptions!$D$27+1))</f>
        <v>0.54954954954954949</v>
      </c>
      <c r="AW34" s="71">
        <f>1-(AW21*(AW21+1))/(Assumptions!$D$27*(Assumptions!$D$27+1))</f>
        <v>0</v>
      </c>
      <c r="AX34" s="71">
        <f>1-(AX21*(AX21+1))/(Assumptions!$D$27*(Assumptions!$D$27+1))</f>
        <v>0</v>
      </c>
      <c r="AY34" s="71">
        <f>1-(AY21*(AY21+1))/(Assumptions!$D$27*(Assumptions!$D$27+1))</f>
        <v>0</v>
      </c>
      <c r="AZ34" s="71">
        <f>1-(AZ21*(AZ21+1))/(Assumptions!$D$27*(Assumptions!$D$27+1))</f>
        <v>0</v>
      </c>
      <c r="BA34" s="71">
        <f>1-(BA21*(BA21+1))/(Assumptions!$D$27*(Assumptions!$D$27+1))</f>
        <v>0</v>
      </c>
      <c r="BB34" s="71">
        <f>1-(BB21*(BB21+1))/(Assumptions!$D$27*(Assumptions!$D$27+1))</f>
        <v>0</v>
      </c>
      <c r="BC34" s="50" t="str">
        <f t="shared" ref="BC34:BC45" si="16">BC21</f>
        <v>Jan</v>
      </c>
      <c r="BD34" s="71">
        <f>1-(BD21*(BD21+1))/(Assumptions!$D$27*(Assumptions!$D$27+1))</f>
        <v>0.88288288288288286</v>
      </c>
      <c r="BE34" s="71">
        <f>1-(BE21*(BE21+1))/(Assumptions!$D$27*(Assumptions!$D$27+1))</f>
        <v>0.54954954954954949</v>
      </c>
      <c r="BF34" s="71">
        <f>1-(BF21*(BF21+1))/(Assumptions!$D$27*(Assumptions!$D$27+1))</f>
        <v>0</v>
      </c>
      <c r="BG34" s="71">
        <f>1-(BG21*(BG21+1))/(Assumptions!$D$27*(Assumptions!$D$27+1))</f>
        <v>0</v>
      </c>
      <c r="BH34" s="71">
        <f>1-(BH21*(BH21+1))/(Assumptions!$D$27*(Assumptions!$D$27+1))</f>
        <v>0</v>
      </c>
      <c r="BI34" s="71">
        <f>1-(BI21*(BI21+1))/(Assumptions!$D$27*(Assumptions!$D$27+1))</f>
        <v>0</v>
      </c>
      <c r="BJ34" s="71">
        <f>1-(BJ21*(BJ21+1))/(Assumptions!$D$27*(Assumptions!$D$27+1))</f>
        <v>0</v>
      </c>
      <c r="BK34" s="71">
        <f>1-(BK21*(BK21+1))/(Assumptions!$D$27*(Assumptions!$D$27+1))</f>
        <v>0</v>
      </c>
      <c r="BL34" s="50" t="str">
        <f t="shared" ref="BL34:BL45" si="17">BL21</f>
        <v>Jan</v>
      </c>
      <c r="BM34" s="71">
        <f>1-(BM21*(BM21+1))/(Assumptions!$D$27*(Assumptions!$D$27+1))</f>
        <v>0.88288288288288286</v>
      </c>
      <c r="BN34" s="71">
        <f>1-(BN21*(BN21+1))/(Assumptions!$D$27*(Assumptions!$D$27+1))</f>
        <v>0.54954954954954949</v>
      </c>
      <c r="BO34" s="71">
        <f>1-(BO21*(BO21+1))/(Assumptions!$D$27*(Assumptions!$D$27+1))</f>
        <v>0</v>
      </c>
      <c r="BP34" s="71">
        <f>1-(BP21*(BP21+1))/(Assumptions!$D$27*(Assumptions!$D$27+1))</f>
        <v>0</v>
      </c>
      <c r="BQ34" s="71">
        <f>1-(BQ21*(BQ21+1))/(Assumptions!$D$27*(Assumptions!$D$27+1))</f>
        <v>0</v>
      </c>
      <c r="BR34" s="71">
        <f>1-(BR21*(BR21+1))/(Assumptions!$D$27*(Assumptions!$D$27+1))</f>
        <v>0</v>
      </c>
      <c r="BS34" s="71">
        <f>1-(BS21*(BS21+1))/(Assumptions!$D$27*(Assumptions!$D$27+1))</f>
        <v>0</v>
      </c>
      <c r="BT34" s="71">
        <f>1-(BT21*(BT21+1))/(Assumptions!$D$27*(Assumptions!$D$27+1))</f>
        <v>0</v>
      </c>
      <c r="BU34" s="50" t="str">
        <f t="shared" ref="BU34:BU45" si="18">BU21</f>
        <v>Jan</v>
      </c>
      <c r="BV34" s="71">
        <f>1-(BV21*(BV21+1))/(Assumptions!$D$27*(Assumptions!$D$27+1))</f>
        <v>0.88288288288288286</v>
      </c>
      <c r="BW34" s="71">
        <f>1-(BW21*(BW21+1))/(Assumptions!$D$27*(Assumptions!$D$27+1))</f>
        <v>0.54954954954954949</v>
      </c>
      <c r="BX34" s="71">
        <f>1-(BX21*(BX21+1))/(Assumptions!$D$27*(Assumptions!$D$27+1))</f>
        <v>0</v>
      </c>
      <c r="BY34" s="71">
        <f>1-(BY21*(BY21+1))/(Assumptions!$D$27*(Assumptions!$D$27+1))</f>
        <v>0</v>
      </c>
      <c r="BZ34" s="71">
        <f>1-(BZ21*(BZ21+1))/(Assumptions!$D$27*(Assumptions!$D$27+1))</f>
        <v>0</v>
      </c>
      <c r="CA34" s="71">
        <f>1-(CA21*(CA21+1))/(Assumptions!$D$27*(Assumptions!$D$27+1))</f>
        <v>0</v>
      </c>
      <c r="CB34" s="71">
        <f>1-(CB21*(CB21+1))/(Assumptions!$D$27*(Assumptions!$D$27+1))</f>
        <v>0</v>
      </c>
      <c r="CC34" s="71">
        <f>1-(CC21*(CC21+1))/(Assumptions!$D$27*(Assumptions!$D$27+1))</f>
        <v>0</v>
      </c>
      <c r="CD34" s="50" t="str">
        <f t="shared" ref="CD34:CD45" si="19">CD21</f>
        <v>Jan</v>
      </c>
      <c r="CE34" s="71">
        <f>1-(CE21*(CE21+1))/(Assumptions!$D$27*(Assumptions!$D$27+1))</f>
        <v>0.88288288288288286</v>
      </c>
      <c r="CF34" s="71">
        <f>1-(CF21*(CF21+1))/(Assumptions!$D$27*(Assumptions!$D$27+1))</f>
        <v>0.54954954954954949</v>
      </c>
      <c r="CG34" s="71">
        <f>1-(CG21*(CG21+1))/(Assumptions!$D$27*(Assumptions!$D$27+1))</f>
        <v>0</v>
      </c>
      <c r="CH34" s="71">
        <f>1-(CH21*(CH21+1))/(Assumptions!$D$27*(Assumptions!$D$27+1))</f>
        <v>0</v>
      </c>
      <c r="CI34" s="71">
        <f>1-(CI21*(CI21+1))/(Assumptions!$D$27*(Assumptions!$D$27+1))</f>
        <v>0</v>
      </c>
      <c r="CJ34" s="71">
        <f>1-(CJ21*(CJ21+1))/(Assumptions!$D$27*(Assumptions!$D$27+1))</f>
        <v>0</v>
      </c>
      <c r="CK34" s="71">
        <f>1-(CK21*(CK21+1))/(Assumptions!$D$27*(Assumptions!$D$27+1))</f>
        <v>0</v>
      </c>
      <c r="CL34" s="71">
        <f>1-(CL21*(CL21+1))/(Assumptions!$D$27*(Assumptions!$D$27+1))</f>
        <v>0</v>
      </c>
    </row>
    <row r="35" spans="1:90" ht="13.7" customHeight="1">
      <c r="A35" s="50" t="str">
        <f t="shared" si="10"/>
        <v>Feb</v>
      </c>
      <c r="B35" s="70">
        <f>1-(B22*(B22+1))/(Assumptions!$D$27*(Assumptions!$D$27+1))</f>
        <v>0.90090090090090091</v>
      </c>
      <c r="C35" s="70">
        <f>1-(C22*(C22+1))/(Assumptions!$D$27*(Assumptions!$D$27+1))</f>
        <v>0.5855855855855856</v>
      </c>
      <c r="D35" s="70">
        <f>1-(D22*(D22+1))/(Assumptions!$D$27*(Assumptions!$D$27+1))</f>
        <v>5.4054054054054057E-2</v>
      </c>
      <c r="E35" s="70">
        <f>1-(E22*(E22+1))/(Assumptions!$D$27*(Assumptions!$D$27+1))</f>
        <v>0</v>
      </c>
      <c r="F35" s="70">
        <f>1-(F22*(F22+1))/(Assumptions!$D$27*(Assumptions!$D$27+1))</f>
        <v>0</v>
      </c>
      <c r="G35" s="70">
        <f>1-(G22*(G22+1))/(Assumptions!$D$27*(Assumptions!$D$27+1))</f>
        <v>0</v>
      </c>
      <c r="H35" s="70">
        <f>1-(H22*(H22+1))/(Assumptions!$D$27*(Assumptions!$D$27+1))</f>
        <v>0</v>
      </c>
      <c r="I35" s="70">
        <f>1-(I22*(I22+1))/(Assumptions!$D$27*(Assumptions!$D$27+1))</f>
        <v>0</v>
      </c>
      <c r="J35" s="68" t="str">
        <f t="shared" si="11"/>
        <v>Feb</v>
      </c>
      <c r="K35" s="70">
        <f>1-(K22*(K22+1))/(Assumptions!$D$27*(Assumptions!$D$27+1))</f>
        <v>0.90090090090090091</v>
      </c>
      <c r="L35" s="71">
        <f>1-(L22*(L22+1))/(Assumptions!$D$27*(Assumptions!$D$27+1))</f>
        <v>0.5855855855855856</v>
      </c>
      <c r="M35" s="71">
        <f>1-(M22*(M22+1))/(Assumptions!$D$27*(Assumptions!$D$27+1))</f>
        <v>5.4054054054054057E-2</v>
      </c>
      <c r="N35" s="71">
        <f>1-(N22*(N22+1))/(Assumptions!$D$27*(Assumptions!$D$27+1))</f>
        <v>0</v>
      </c>
      <c r="O35" s="71">
        <f>1-(O22*(O22+1))/(Assumptions!$D$27*(Assumptions!$D$27+1))</f>
        <v>0</v>
      </c>
      <c r="P35" s="71">
        <f>1-(P22*(P22+1))/(Assumptions!$D$27*(Assumptions!$D$27+1))</f>
        <v>0</v>
      </c>
      <c r="Q35" s="71">
        <f>1-(Q22*(Q22+1))/(Assumptions!$D$27*(Assumptions!$D$27+1))</f>
        <v>0</v>
      </c>
      <c r="R35" s="71">
        <f>1-(R22*(R22+1))/(Assumptions!$D$27*(Assumptions!$D$27+1))</f>
        <v>0</v>
      </c>
      <c r="S35" s="50" t="str">
        <f t="shared" si="12"/>
        <v>Feb</v>
      </c>
      <c r="T35" s="71">
        <f>1-(T22*(T22+1))/(Assumptions!$D$27*(Assumptions!$D$27+1))</f>
        <v>0.90090090090090091</v>
      </c>
      <c r="U35" s="71">
        <f>1-(U22*(U22+1))/(Assumptions!$D$27*(Assumptions!$D$27+1))</f>
        <v>0.5855855855855856</v>
      </c>
      <c r="V35" s="71">
        <f>1-(V22*(V22+1))/(Assumptions!$D$27*(Assumptions!$D$27+1))</f>
        <v>5.4054054054054057E-2</v>
      </c>
      <c r="W35" s="71">
        <f>1-(W22*(W22+1))/(Assumptions!$D$27*(Assumptions!$D$27+1))</f>
        <v>0</v>
      </c>
      <c r="X35" s="71">
        <f>1-(X22*(X22+1))/(Assumptions!$D$27*(Assumptions!$D$27+1))</f>
        <v>0</v>
      </c>
      <c r="Y35" s="71">
        <f>1-(Y22*(Y22+1))/(Assumptions!$D$27*(Assumptions!$D$27+1))</f>
        <v>0</v>
      </c>
      <c r="Z35" s="71">
        <f>1-(Z22*(Z22+1))/(Assumptions!$D$27*(Assumptions!$D$27+1))</f>
        <v>0</v>
      </c>
      <c r="AA35" s="71">
        <f>1-(AA22*(AA22+1))/(Assumptions!$D$27*(Assumptions!$D$27+1))</f>
        <v>0</v>
      </c>
      <c r="AB35" s="50" t="str">
        <f t="shared" si="13"/>
        <v>Feb</v>
      </c>
      <c r="AC35" s="71">
        <f>1-(AC22*(AC22+1))/(Assumptions!$D$27*(Assumptions!$D$27+1))</f>
        <v>0.90090090090090091</v>
      </c>
      <c r="AD35" s="71">
        <f>1-(AD22*(AD22+1))/(Assumptions!$D$27*(Assumptions!$D$27+1))</f>
        <v>0.5855855855855856</v>
      </c>
      <c r="AE35" s="71">
        <f>1-(AE22*(AE22+1))/(Assumptions!$D$27*(Assumptions!$D$27+1))</f>
        <v>5.4054054054054057E-2</v>
      </c>
      <c r="AF35" s="71">
        <f>1-(AF22*(AF22+1))/(Assumptions!$D$27*(Assumptions!$D$27+1))</f>
        <v>0</v>
      </c>
      <c r="AG35" s="71">
        <f>1-(AG22*(AG22+1))/(Assumptions!$D$27*(Assumptions!$D$27+1))</f>
        <v>0</v>
      </c>
      <c r="AH35" s="71">
        <f>1-(AH22*(AH22+1))/(Assumptions!$D$27*(Assumptions!$D$27+1))</f>
        <v>0</v>
      </c>
      <c r="AI35" s="71">
        <f>1-(AI22*(AI22+1))/(Assumptions!$D$27*(Assumptions!$D$27+1))</f>
        <v>0</v>
      </c>
      <c r="AJ35" s="71">
        <f>1-(AJ22*(AJ22+1))/(Assumptions!$D$27*(Assumptions!$D$27+1))</f>
        <v>0</v>
      </c>
      <c r="AK35" s="50" t="str">
        <f t="shared" si="14"/>
        <v>Feb</v>
      </c>
      <c r="AL35" s="71">
        <f>1-(AL22*(AL22+1))/(Assumptions!$D$27*(Assumptions!$D$27+1))</f>
        <v>0.90090090090090091</v>
      </c>
      <c r="AM35" s="71">
        <f>1-(AM22*(AM22+1))/(Assumptions!$D$27*(Assumptions!$D$27+1))</f>
        <v>0.5855855855855856</v>
      </c>
      <c r="AN35" s="71">
        <f>1-(AN22*(AN22+1))/(Assumptions!$D$27*(Assumptions!$D$27+1))</f>
        <v>5.4054054054054057E-2</v>
      </c>
      <c r="AO35" s="71">
        <f>1-(AO22*(AO22+1))/(Assumptions!$D$27*(Assumptions!$D$27+1))</f>
        <v>0</v>
      </c>
      <c r="AP35" s="71">
        <f>1-(AP22*(AP22+1))/(Assumptions!$D$27*(Assumptions!$D$27+1))</f>
        <v>0</v>
      </c>
      <c r="AQ35" s="71">
        <f>1-(AQ22*(AQ22+1))/(Assumptions!$D$27*(Assumptions!$D$27+1))</f>
        <v>0</v>
      </c>
      <c r="AR35" s="71">
        <f>1-(AR22*(AR22+1))/(Assumptions!$D$27*(Assumptions!$D$27+1))</f>
        <v>0</v>
      </c>
      <c r="AS35" s="71">
        <f>1-(AS22*(AS22+1))/(Assumptions!$D$27*(Assumptions!$D$27+1))</f>
        <v>0</v>
      </c>
      <c r="AT35" s="50" t="str">
        <f t="shared" si="15"/>
        <v>Feb</v>
      </c>
      <c r="AU35" s="71">
        <f>1-(AU22*(AU22+1))/(Assumptions!$D$27*(Assumptions!$D$27+1))</f>
        <v>0.90090090090090091</v>
      </c>
      <c r="AV35" s="71">
        <f>1-(AV22*(AV22+1))/(Assumptions!$D$27*(Assumptions!$D$27+1))</f>
        <v>0.5855855855855856</v>
      </c>
      <c r="AW35" s="71">
        <f>1-(AW22*(AW22+1))/(Assumptions!$D$27*(Assumptions!$D$27+1))</f>
        <v>5.4054054054054057E-2</v>
      </c>
      <c r="AX35" s="71">
        <f>1-(AX22*(AX22+1))/(Assumptions!$D$27*(Assumptions!$D$27+1))</f>
        <v>0</v>
      </c>
      <c r="AY35" s="71">
        <f>1-(AY22*(AY22+1))/(Assumptions!$D$27*(Assumptions!$D$27+1))</f>
        <v>0</v>
      </c>
      <c r="AZ35" s="71">
        <f>1-(AZ22*(AZ22+1))/(Assumptions!$D$27*(Assumptions!$D$27+1))</f>
        <v>0</v>
      </c>
      <c r="BA35" s="71">
        <f>1-(BA22*(BA22+1))/(Assumptions!$D$27*(Assumptions!$D$27+1))</f>
        <v>0</v>
      </c>
      <c r="BB35" s="71">
        <f>1-(BB22*(BB22+1))/(Assumptions!$D$27*(Assumptions!$D$27+1))</f>
        <v>0</v>
      </c>
      <c r="BC35" s="50" t="str">
        <f t="shared" si="16"/>
        <v>Feb</v>
      </c>
      <c r="BD35" s="71">
        <f>1-(BD22*(BD22+1))/(Assumptions!$D$27*(Assumptions!$D$27+1))</f>
        <v>0.90090090090090091</v>
      </c>
      <c r="BE35" s="71">
        <f>1-(BE22*(BE22+1))/(Assumptions!$D$27*(Assumptions!$D$27+1))</f>
        <v>0.5855855855855856</v>
      </c>
      <c r="BF35" s="71">
        <f>1-(BF22*(BF22+1))/(Assumptions!$D$27*(Assumptions!$D$27+1))</f>
        <v>5.4054054054054057E-2</v>
      </c>
      <c r="BG35" s="71">
        <f>1-(BG22*(BG22+1))/(Assumptions!$D$27*(Assumptions!$D$27+1))</f>
        <v>0</v>
      </c>
      <c r="BH35" s="71">
        <f>1-(BH22*(BH22+1))/(Assumptions!$D$27*(Assumptions!$D$27+1))</f>
        <v>0</v>
      </c>
      <c r="BI35" s="71">
        <f>1-(BI22*(BI22+1))/(Assumptions!$D$27*(Assumptions!$D$27+1))</f>
        <v>0</v>
      </c>
      <c r="BJ35" s="71">
        <f>1-(BJ22*(BJ22+1))/(Assumptions!$D$27*(Assumptions!$D$27+1))</f>
        <v>0</v>
      </c>
      <c r="BK35" s="71">
        <f>1-(BK22*(BK22+1))/(Assumptions!$D$27*(Assumptions!$D$27+1))</f>
        <v>0</v>
      </c>
      <c r="BL35" s="50" t="str">
        <f t="shared" si="17"/>
        <v>Feb</v>
      </c>
      <c r="BM35" s="71">
        <f>1-(BM22*(BM22+1))/(Assumptions!$D$27*(Assumptions!$D$27+1))</f>
        <v>0.90090090090090091</v>
      </c>
      <c r="BN35" s="71">
        <f>1-(BN22*(BN22+1))/(Assumptions!$D$27*(Assumptions!$D$27+1))</f>
        <v>0.5855855855855856</v>
      </c>
      <c r="BO35" s="71">
        <f>1-(BO22*(BO22+1))/(Assumptions!$D$27*(Assumptions!$D$27+1))</f>
        <v>5.4054054054054057E-2</v>
      </c>
      <c r="BP35" s="71">
        <f>1-(BP22*(BP22+1))/(Assumptions!$D$27*(Assumptions!$D$27+1))</f>
        <v>0</v>
      </c>
      <c r="BQ35" s="71">
        <f>1-(BQ22*(BQ22+1))/(Assumptions!$D$27*(Assumptions!$D$27+1))</f>
        <v>0</v>
      </c>
      <c r="BR35" s="71">
        <f>1-(BR22*(BR22+1))/(Assumptions!$D$27*(Assumptions!$D$27+1))</f>
        <v>0</v>
      </c>
      <c r="BS35" s="71">
        <f>1-(BS22*(BS22+1))/(Assumptions!$D$27*(Assumptions!$D$27+1))</f>
        <v>0</v>
      </c>
      <c r="BT35" s="71">
        <f>1-(BT22*(BT22+1))/(Assumptions!$D$27*(Assumptions!$D$27+1))</f>
        <v>0</v>
      </c>
      <c r="BU35" s="50" t="str">
        <f t="shared" si="18"/>
        <v>Feb</v>
      </c>
      <c r="BV35" s="71">
        <f>1-(BV22*(BV22+1))/(Assumptions!$D$27*(Assumptions!$D$27+1))</f>
        <v>0.90090090090090091</v>
      </c>
      <c r="BW35" s="71">
        <f>1-(BW22*(BW22+1))/(Assumptions!$D$27*(Assumptions!$D$27+1))</f>
        <v>0.5855855855855856</v>
      </c>
      <c r="BX35" s="71">
        <f>1-(BX22*(BX22+1))/(Assumptions!$D$27*(Assumptions!$D$27+1))</f>
        <v>5.4054054054054057E-2</v>
      </c>
      <c r="BY35" s="71">
        <f>1-(BY22*(BY22+1))/(Assumptions!$D$27*(Assumptions!$D$27+1))</f>
        <v>0</v>
      </c>
      <c r="BZ35" s="71">
        <f>1-(BZ22*(BZ22+1))/(Assumptions!$D$27*(Assumptions!$D$27+1))</f>
        <v>0</v>
      </c>
      <c r="CA35" s="71">
        <f>1-(CA22*(CA22+1))/(Assumptions!$D$27*(Assumptions!$D$27+1))</f>
        <v>0</v>
      </c>
      <c r="CB35" s="71">
        <f>1-(CB22*(CB22+1))/(Assumptions!$D$27*(Assumptions!$D$27+1))</f>
        <v>0</v>
      </c>
      <c r="CC35" s="71">
        <f>1-(CC22*(CC22+1))/(Assumptions!$D$27*(Assumptions!$D$27+1))</f>
        <v>0</v>
      </c>
      <c r="CD35" s="50" t="str">
        <f t="shared" si="19"/>
        <v>Feb</v>
      </c>
      <c r="CE35" s="71">
        <f>1-(CE22*(CE22+1))/(Assumptions!$D$27*(Assumptions!$D$27+1))</f>
        <v>0.90090090090090091</v>
      </c>
      <c r="CF35" s="71">
        <f>1-(CF22*(CF22+1))/(Assumptions!$D$27*(Assumptions!$D$27+1))</f>
        <v>0.5855855855855856</v>
      </c>
      <c r="CG35" s="71">
        <f>1-(CG22*(CG22+1))/(Assumptions!$D$27*(Assumptions!$D$27+1))</f>
        <v>5.4054054054054057E-2</v>
      </c>
      <c r="CH35" s="71">
        <f>1-(CH22*(CH22+1))/(Assumptions!$D$27*(Assumptions!$D$27+1))</f>
        <v>0</v>
      </c>
      <c r="CI35" s="71">
        <f>1-(CI22*(CI22+1))/(Assumptions!$D$27*(Assumptions!$D$27+1))</f>
        <v>0</v>
      </c>
      <c r="CJ35" s="71">
        <f>1-(CJ22*(CJ22+1))/(Assumptions!$D$27*(Assumptions!$D$27+1))</f>
        <v>0</v>
      </c>
      <c r="CK35" s="71">
        <f>1-(CK22*(CK22+1))/(Assumptions!$D$27*(Assumptions!$D$27+1))</f>
        <v>0</v>
      </c>
      <c r="CL35" s="71">
        <f>1-(CL22*(CL22+1))/(Assumptions!$D$27*(Assumptions!$D$27+1))</f>
        <v>0</v>
      </c>
    </row>
    <row r="36" spans="1:90" ht="13.7" customHeight="1">
      <c r="A36" s="50" t="str">
        <f t="shared" si="10"/>
        <v>Mar</v>
      </c>
      <c r="B36" s="70">
        <f>1-(B23*(B23+1))/(Assumptions!$D$27*(Assumptions!$D$27+1))</f>
        <v>0.91741741741741745</v>
      </c>
      <c r="C36" s="70">
        <f>1-(C23*(C23+1))/(Assumptions!$D$27*(Assumptions!$D$27+1))</f>
        <v>0.62012012012012008</v>
      </c>
      <c r="D36" s="70">
        <f>1-(D23*(D23+1))/(Assumptions!$D$27*(Assumptions!$D$27+1))</f>
        <v>0.10660660660660659</v>
      </c>
      <c r="E36" s="70">
        <f>1-(E23*(E23+1))/(Assumptions!$D$27*(Assumptions!$D$27+1))</f>
        <v>0</v>
      </c>
      <c r="F36" s="70">
        <f>1-(F23*(F23+1))/(Assumptions!$D$27*(Assumptions!$D$27+1))</f>
        <v>0</v>
      </c>
      <c r="G36" s="70">
        <f>1-(G23*(G23+1))/(Assumptions!$D$27*(Assumptions!$D$27+1))</f>
        <v>0</v>
      </c>
      <c r="H36" s="70">
        <f>1-(H23*(H23+1))/(Assumptions!$D$27*(Assumptions!$D$27+1))</f>
        <v>0</v>
      </c>
      <c r="I36" s="70">
        <f>1-(I23*(I23+1))/(Assumptions!$D$27*(Assumptions!$D$27+1))</f>
        <v>0</v>
      </c>
      <c r="J36" s="68" t="str">
        <f t="shared" si="11"/>
        <v>Mar</v>
      </c>
      <c r="K36" s="70">
        <f>1-(K23*(K23+1))/(Assumptions!$D$27*(Assumptions!$D$27+1))</f>
        <v>0.91741741741741745</v>
      </c>
      <c r="L36" s="71">
        <f>1-(L23*(L23+1))/(Assumptions!$D$27*(Assumptions!$D$27+1))</f>
        <v>0.62012012012012008</v>
      </c>
      <c r="M36" s="71">
        <f>1-(M23*(M23+1))/(Assumptions!$D$27*(Assumptions!$D$27+1))</f>
        <v>0.10660660660660659</v>
      </c>
      <c r="N36" s="71">
        <f>1-(N23*(N23+1))/(Assumptions!$D$27*(Assumptions!$D$27+1))</f>
        <v>0</v>
      </c>
      <c r="O36" s="71">
        <f>1-(O23*(O23+1))/(Assumptions!$D$27*(Assumptions!$D$27+1))</f>
        <v>0</v>
      </c>
      <c r="P36" s="71">
        <f>1-(P23*(P23+1))/(Assumptions!$D$27*(Assumptions!$D$27+1))</f>
        <v>0</v>
      </c>
      <c r="Q36" s="71">
        <f>1-(Q23*(Q23+1))/(Assumptions!$D$27*(Assumptions!$D$27+1))</f>
        <v>0</v>
      </c>
      <c r="R36" s="71">
        <f>1-(R23*(R23+1))/(Assumptions!$D$27*(Assumptions!$D$27+1))</f>
        <v>0</v>
      </c>
      <c r="S36" s="50" t="str">
        <f t="shared" si="12"/>
        <v>Mar</v>
      </c>
      <c r="T36" s="71">
        <f>1-(T23*(T23+1))/(Assumptions!$D$27*(Assumptions!$D$27+1))</f>
        <v>0.91741741741741745</v>
      </c>
      <c r="U36" s="71">
        <f>1-(U23*(U23+1))/(Assumptions!$D$27*(Assumptions!$D$27+1))</f>
        <v>0.62012012012012008</v>
      </c>
      <c r="V36" s="71">
        <f>1-(V23*(V23+1))/(Assumptions!$D$27*(Assumptions!$D$27+1))</f>
        <v>0.10660660660660659</v>
      </c>
      <c r="W36" s="71">
        <f>1-(W23*(W23+1))/(Assumptions!$D$27*(Assumptions!$D$27+1))</f>
        <v>0</v>
      </c>
      <c r="X36" s="71">
        <f>1-(X23*(X23+1))/(Assumptions!$D$27*(Assumptions!$D$27+1))</f>
        <v>0</v>
      </c>
      <c r="Y36" s="71">
        <f>1-(Y23*(Y23+1))/(Assumptions!$D$27*(Assumptions!$D$27+1))</f>
        <v>0</v>
      </c>
      <c r="Z36" s="71">
        <f>1-(Z23*(Z23+1))/(Assumptions!$D$27*(Assumptions!$D$27+1))</f>
        <v>0</v>
      </c>
      <c r="AA36" s="71">
        <f>1-(AA23*(AA23+1))/(Assumptions!$D$27*(Assumptions!$D$27+1))</f>
        <v>0</v>
      </c>
      <c r="AB36" s="50" t="str">
        <f t="shared" si="13"/>
        <v>Mar</v>
      </c>
      <c r="AC36" s="71">
        <f>1-(AC23*(AC23+1))/(Assumptions!$D$27*(Assumptions!$D$27+1))</f>
        <v>0.91741741741741745</v>
      </c>
      <c r="AD36" s="71">
        <f>1-(AD23*(AD23+1))/(Assumptions!$D$27*(Assumptions!$D$27+1))</f>
        <v>0.62012012012012008</v>
      </c>
      <c r="AE36" s="71">
        <f>1-(AE23*(AE23+1))/(Assumptions!$D$27*(Assumptions!$D$27+1))</f>
        <v>0.10660660660660659</v>
      </c>
      <c r="AF36" s="71">
        <f>1-(AF23*(AF23+1))/(Assumptions!$D$27*(Assumptions!$D$27+1))</f>
        <v>0</v>
      </c>
      <c r="AG36" s="71">
        <f>1-(AG23*(AG23+1))/(Assumptions!$D$27*(Assumptions!$D$27+1))</f>
        <v>0</v>
      </c>
      <c r="AH36" s="71">
        <f>1-(AH23*(AH23+1))/(Assumptions!$D$27*(Assumptions!$D$27+1))</f>
        <v>0</v>
      </c>
      <c r="AI36" s="71">
        <f>1-(AI23*(AI23+1))/(Assumptions!$D$27*(Assumptions!$D$27+1))</f>
        <v>0</v>
      </c>
      <c r="AJ36" s="71">
        <f>1-(AJ23*(AJ23+1))/(Assumptions!$D$27*(Assumptions!$D$27+1))</f>
        <v>0</v>
      </c>
      <c r="AK36" s="50" t="str">
        <f t="shared" si="14"/>
        <v>Mar</v>
      </c>
      <c r="AL36" s="71">
        <f>1-(AL23*(AL23+1))/(Assumptions!$D$27*(Assumptions!$D$27+1))</f>
        <v>0.91741741741741745</v>
      </c>
      <c r="AM36" s="71">
        <f>1-(AM23*(AM23+1))/(Assumptions!$D$27*(Assumptions!$D$27+1))</f>
        <v>0.62012012012012008</v>
      </c>
      <c r="AN36" s="71">
        <f>1-(AN23*(AN23+1))/(Assumptions!$D$27*(Assumptions!$D$27+1))</f>
        <v>0.10660660660660659</v>
      </c>
      <c r="AO36" s="71">
        <f>1-(AO23*(AO23+1))/(Assumptions!$D$27*(Assumptions!$D$27+1))</f>
        <v>0</v>
      </c>
      <c r="AP36" s="71">
        <f>1-(AP23*(AP23+1))/(Assumptions!$D$27*(Assumptions!$D$27+1))</f>
        <v>0</v>
      </c>
      <c r="AQ36" s="71">
        <f>1-(AQ23*(AQ23+1))/(Assumptions!$D$27*(Assumptions!$D$27+1))</f>
        <v>0</v>
      </c>
      <c r="AR36" s="71">
        <f>1-(AR23*(AR23+1))/(Assumptions!$D$27*(Assumptions!$D$27+1))</f>
        <v>0</v>
      </c>
      <c r="AS36" s="71">
        <f>1-(AS23*(AS23+1))/(Assumptions!$D$27*(Assumptions!$D$27+1))</f>
        <v>0</v>
      </c>
      <c r="AT36" s="50" t="str">
        <f t="shared" si="15"/>
        <v>Mar</v>
      </c>
      <c r="AU36" s="71">
        <f>1-(AU23*(AU23+1))/(Assumptions!$D$27*(Assumptions!$D$27+1))</f>
        <v>0.91741741741741745</v>
      </c>
      <c r="AV36" s="71">
        <f>1-(AV23*(AV23+1))/(Assumptions!$D$27*(Assumptions!$D$27+1))</f>
        <v>0.62012012012012008</v>
      </c>
      <c r="AW36" s="71">
        <f>1-(AW23*(AW23+1))/(Assumptions!$D$27*(Assumptions!$D$27+1))</f>
        <v>0.10660660660660659</v>
      </c>
      <c r="AX36" s="71">
        <f>1-(AX23*(AX23+1))/(Assumptions!$D$27*(Assumptions!$D$27+1))</f>
        <v>0</v>
      </c>
      <c r="AY36" s="71">
        <f>1-(AY23*(AY23+1))/(Assumptions!$D$27*(Assumptions!$D$27+1))</f>
        <v>0</v>
      </c>
      <c r="AZ36" s="71">
        <f>1-(AZ23*(AZ23+1))/(Assumptions!$D$27*(Assumptions!$D$27+1))</f>
        <v>0</v>
      </c>
      <c r="BA36" s="71">
        <f>1-(BA23*(BA23+1))/(Assumptions!$D$27*(Assumptions!$D$27+1))</f>
        <v>0</v>
      </c>
      <c r="BB36" s="71">
        <f>1-(BB23*(BB23+1))/(Assumptions!$D$27*(Assumptions!$D$27+1))</f>
        <v>0</v>
      </c>
      <c r="BC36" s="50" t="str">
        <f t="shared" si="16"/>
        <v>Mar</v>
      </c>
      <c r="BD36" s="71">
        <f>1-(BD23*(BD23+1))/(Assumptions!$D$27*(Assumptions!$D$27+1))</f>
        <v>0.91741741741741745</v>
      </c>
      <c r="BE36" s="71">
        <f>1-(BE23*(BE23+1))/(Assumptions!$D$27*(Assumptions!$D$27+1))</f>
        <v>0.62012012012012008</v>
      </c>
      <c r="BF36" s="71">
        <f>1-(BF23*(BF23+1))/(Assumptions!$D$27*(Assumptions!$D$27+1))</f>
        <v>0.10660660660660659</v>
      </c>
      <c r="BG36" s="71">
        <f>1-(BG23*(BG23+1))/(Assumptions!$D$27*(Assumptions!$D$27+1))</f>
        <v>0</v>
      </c>
      <c r="BH36" s="71">
        <f>1-(BH23*(BH23+1))/(Assumptions!$D$27*(Assumptions!$D$27+1))</f>
        <v>0</v>
      </c>
      <c r="BI36" s="71">
        <f>1-(BI23*(BI23+1))/(Assumptions!$D$27*(Assumptions!$D$27+1))</f>
        <v>0</v>
      </c>
      <c r="BJ36" s="71">
        <f>1-(BJ23*(BJ23+1))/(Assumptions!$D$27*(Assumptions!$D$27+1))</f>
        <v>0</v>
      </c>
      <c r="BK36" s="71">
        <f>1-(BK23*(BK23+1))/(Assumptions!$D$27*(Assumptions!$D$27+1))</f>
        <v>0</v>
      </c>
      <c r="BL36" s="50" t="str">
        <f t="shared" si="17"/>
        <v>Mar</v>
      </c>
      <c r="BM36" s="71">
        <f>1-(BM23*(BM23+1))/(Assumptions!$D$27*(Assumptions!$D$27+1))</f>
        <v>0.91741741741741745</v>
      </c>
      <c r="BN36" s="71">
        <f>1-(BN23*(BN23+1))/(Assumptions!$D$27*(Assumptions!$D$27+1))</f>
        <v>0.62012012012012008</v>
      </c>
      <c r="BO36" s="71">
        <f>1-(BO23*(BO23+1))/(Assumptions!$D$27*(Assumptions!$D$27+1))</f>
        <v>0.10660660660660659</v>
      </c>
      <c r="BP36" s="71">
        <f>1-(BP23*(BP23+1))/(Assumptions!$D$27*(Assumptions!$D$27+1))</f>
        <v>0</v>
      </c>
      <c r="BQ36" s="71">
        <f>1-(BQ23*(BQ23+1))/(Assumptions!$D$27*(Assumptions!$D$27+1))</f>
        <v>0</v>
      </c>
      <c r="BR36" s="71">
        <f>1-(BR23*(BR23+1))/(Assumptions!$D$27*(Assumptions!$D$27+1))</f>
        <v>0</v>
      </c>
      <c r="BS36" s="71">
        <f>1-(BS23*(BS23+1))/(Assumptions!$D$27*(Assumptions!$D$27+1))</f>
        <v>0</v>
      </c>
      <c r="BT36" s="71">
        <f>1-(BT23*(BT23+1))/(Assumptions!$D$27*(Assumptions!$D$27+1))</f>
        <v>0</v>
      </c>
      <c r="BU36" s="50" t="str">
        <f t="shared" si="18"/>
        <v>Mar</v>
      </c>
      <c r="BV36" s="71">
        <f>1-(BV23*(BV23+1))/(Assumptions!$D$27*(Assumptions!$D$27+1))</f>
        <v>0.91741741741741745</v>
      </c>
      <c r="BW36" s="71">
        <f>1-(BW23*(BW23+1))/(Assumptions!$D$27*(Assumptions!$D$27+1))</f>
        <v>0.62012012012012008</v>
      </c>
      <c r="BX36" s="71">
        <f>1-(BX23*(BX23+1))/(Assumptions!$D$27*(Assumptions!$D$27+1))</f>
        <v>0.10660660660660659</v>
      </c>
      <c r="BY36" s="71">
        <f>1-(BY23*(BY23+1))/(Assumptions!$D$27*(Assumptions!$D$27+1))</f>
        <v>0</v>
      </c>
      <c r="BZ36" s="71">
        <f>1-(BZ23*(BZ23+1))/(Assumptions!$D$27*(Assumptions!$D$27+1))</f>
        <v>0</v>
      </c>
      <c r="CA36" s="71">
        <f>1-(CA23*(CA23+1))/(Assumptions!$D$27*(Assumptions!$D$27+1))</f>
        <v>0</v>
      </c>
      <c r="CB36" s="71">
        <f>1-(CB23*(CB23+1))/(Assumptions!$D$27*(Assumptions!$D$27+1))</f>
        <v>0</v>
      </c>
      <c r="CC36" s="71">
        <f>1-(CC23*(CC23+1))/(Assumptions!$D$27*(Assumptions!$D$27+1))</f>
        <v>0</v>
      </c>
      <c r="CD36" s="50" t="str">
        <f t="shared" si="19"/>
        <v>Mar</v>
      </c>
      <c r="CE36" s="71">
        <f>1-(CE23*(CE23+1))/(Assumptions!$D$27*(Assumptions!$D$27+1))</f>
        <v>0.91741741741741745</v>
      </c>
      <c r="CF36" s="71">
        <f>1-(CF23*(CF23+1))/(Assumptions!$D$27*(Assumptions!$D$27+1))</f>
        <v>0.62012012012012008</v>
      </c>
      <c r="CG36" s="71">
        <f>1-(CG23*(CG23+1))/(Assumptions!$D$27*(Assumptions!$D$27+1))</f>
        <v>0.10660660660660659</v>
      </c>
      <c r="CH36" s="71">
        <f>1-(CH23*(CH23+1))/(Assumptions!$D$27*(Assumptions!$D$27+1))</f>
        <v>0</v>
      </c>
      <c r="CI36" s="71">
        <f>1-(CI23*(CI23+1))/(Assumptions!$D$27*(Assumptions!$D$27+1))</f>
        <v>0</v>
      </c>
      <c r="CJ36" s="71">
        <f>1-(CJ23*(CJ23+1))/(Assumptions!$D$27*(Assumptions!$D$27+1))</f>
        <v>0</v>
      </c>
      <c r="CK36" s="71">
        <f>1-(CK23*(CK23+1))/(Assumptions!$D$27*(Assumptions!$D$27+1))</f>
        <v>0</v>
      </c>
      <c r="CL36" s="71">
        <f>1-(CL23*(CL23+1))/(Assumptions!$D$27*(Assumptions!$D$27+1))</f>
        <v>0</v>
      </c>
    </row>
    <row r="37" spans="1:90" ht="13.7" customHeight="1">
      <c r="A37" s="50" t="str">
        <f t="shared" si="10"/>
        <v>Apr</v>
      </c>
      <c r="B37" s="70">
        <f>1-(B24*(B24+1))/(Assumptions!$D$27*(Assumptions!$D$27+1))</f>
        <v>0.93243243243243246</v>
      </c>
      <c r="C37" s="70">
        <f>1-(C24*(C24+1))/(Assumptions!$D$27*(Assumptions!$D$27+1))</f>
        <v>0.65315315315315314</v>
      </c>
      <c r="D37" s="70">
        <f>1-(D24*(D24+1))/(Assumptions!$D$27*(Assumptions!$D$27+1))</f>
        <v>0.15765765765765771</v>
      </c>
      <c r="E37" s="70">
        <f>1-(E24*(E24+1))/(Assumptions!$D$27*(Assumptions!$D$27+1))</f>
        <v>0</v>
      </c>
      <c r="F37" s="70">
        <f>1-(F24*(F24+1))/(Assumptions!$D$27*(Assumptions!$D$27+1))</f>
        <v>0</v>
      </c>
      <c r="G37" s="70">
        <f>1-(G24*(G24+1))/(Assumptions!$D$27*(Assumptions!$D$27+1))</f>
        <v>0</v>
      </c>
      <c r="H37" s="70">
        <f>1-(H24*(H24+1))/(Assumptions!$D$27*(Assumptions!$D$27+1))</f>
        <v>0</v>
      </c>
      <c r="I37" s="70">
        <f>1-(I24*(I24+1))/(Assumptions!$D$27*(Assumptions!$D$27+1))</f>
        <v>0</v>
      </c>
      <c r="J37" s="68" t="str">
        <f t="shared" si="11"/>
        <v>Apr</v>
      </c>
      <c r="K37" s="70">
        <f>1-(K24*(K24+1))/(Assumptions!$D$27*(Assumptions!$D$27+1))</f>
        <v>0.93243243243243246</v>
      </c>
      <c r="L37" s="71">
        <f>1-(L24*(L24+1))/(Assumptions!$D$27*(Assumptions!$D$27+1))</f>
        <v>0.65315315315315314</v>
      </c>
      <c r="M37" s="71">
        <f>1-(M24*(M24+1))/(Assumptions!$D$27*(Assumptions!$D$27+1))</f>
        <v>0.15765765765765771</v>
      </c>
      <c r="N37" s="71">
        <f>1-(N24*(N24+1))/(Assumptions!$D$27*(Assumptions!$D$27+1))</f>
        <v>0</v>
      </c>
      <c r="O37" s="71">
        <f>1-(O24*(O24+1))/(Assumptions!$D$27*(Assumptions!$D$27+1))</f>
        <v>0</v>
      </c>
      <c r="P37" s="71">
        <f>1-(P24*(P24+1))/(Assumptions!$D$27*(Assumptions!$D$27+1))</f>
        <v>0</v>
      </c>
      <c r="Q37" s="71">
        <f>1-(Q24*(Q24+1))/(Assumptions!$D$27*(Assumptions!$D$27+1))</f>
        <v>0</v>
      </c>
      <c r="R37" s="71">
        <f>1-(R24*(R24+1))/(Assumptions!$D$27*(Assumptions!$D$27+1))</f>
        <v>0</v>
      </c>
      <c r="S37" s="50" t="str">
        <f t="shared" si="12"/>
        <v>Apr</v>
      </c>
      <c r="T37" s="71">
        <f>1-(T24*(T24+1))/(Assumptions!$D$27*(Assumptions!$D$27+1))</f>
        <v>0.93243243243243246</v>
      </c>
      <c r="U37" s="71">
        <f>1-(U24*(U24+1))/(Assumptions!$D$27*(Assumptions!$D$27+1))</f>
        <v>0.65315315315315314</v>
      </c>
      <c r="V37" s="71">
        <f>1-(V24*(V24+1))/(Assumptions!$D$27*(Assumptions!$D$27+1))</f>
        <v>0.15765765765765771</v>
      </c>
      <c r="W37" s="71">
        <f>1-(W24*(W24+1))/(Assumptions!$D$27*(Assumptions!$D$27+1))</f>
        <v>0</v>
      </c>
      <c r="X37" s="71">
        <f>1-(X24*(X24+1))/(Assumptions!$D$27*(Assumptions!$D$27+1))</f>
        <v>0</v>
      </c>
      <c r="Y37" s="71">
        <f>1-(Y24*(Y24+1))/(Assumptions!$D$27*(Assumptions!$D$27+1))</f>
        <v>0</v>
      </c>
      <c r="Z37" s="71">
        <f>1-(Z24*(Z24+1))/(Assumptions!$D$27*(Assumptions!$D$27+1))</f>
        <v>0</v>
      </c>
      <c r="AA37" s="71">
        <f>1-(AA24*(AA24+1))/(Assumptions!$D$27*(Assumptions!$D$27+1))</f>
        <v>0</v>
      </c>
      <c r="AB37" s="50" t="str">
        <f t="shared" si="13"/>
        <v>Apr</v>
      </c>
      <c r="AC37" s="71">
        <f>1-(AC24*(AC24+1))/(Assumptions!$D$27*(Assumptions!$D$27+1))</f>
        <v>0.93243243243243246</v>
      </c>
      <c r="AD37" s="71">
        <f>1-(AD24*(AD24+1))/(Assumptions!$D$27*(Assumptions!$D$27+1))</f>
        <v>0.65315315315315314</v>
      </c>
      <c r="AE37" s="71">
        <f>1-(AE24*(AE24+1))/(Assumptions!$D$27*(Assumptions!$D$27+1))</f>
        <v>0.15765765765765771</v>
      </c>
      <c r="AF37" s="71">
        <f>1-(AF24*(AF24+1))/(Assumptions!$D$27*(Assumptions!$D$27+1))</f>
        <v>0</v>
      </c>
      <c r="AG37" s="71">
        <f>1-(AG24*(AG24+1))/(Assumptions!$D$27*(Assumptions!$D$27+1))</f>
        <v>0</v>
      </c>
      <c r="AH37" s="71">
        <f>1-(AH24*(AH24+1))/(Assumptions!$D$27*(Assumptions!$D$27+1))</f>
        <v>0</v>
      </c>
      <c r="AI37" s="71">
        <f>1-(AI24*(AI24+1))/(Assumptions!$D$27*(Assumptions!$D$27+1))</f>
        <v>0</v>
      </c>
      <c r="AJ37" s="71">
        <f>1-(AJ24*(AJ24+1))/(Assumptions!$D$27*(Assumptions!$D$27+1))</f>
        <v>0</v>
      </c>
      <c r="AK37" s="50" t="str">
        <f t="shared" si="14"/>
        <v>Apr</v>
      </c>
      <c r="AL37" s="71">
        <f>1-(AL24*(AL24+1))/(Assumptions!$D$27*(Assumptions!$D$27+1))</f>
        <v>0.93243243243243246</v>
      </c>
      <c r="AM37" s="71">
        <f>1-(AM24*(AM24+1))/(Assumptions!$D$27*(Assumptions!$D$27+1))</f>
        <v>0.65315315315315314</v>
      </c>
      <c r="AN37" s="71">
        <f>1-(AN24*(AN24+1))/(Assumptions!$D$27*(Assumptions!$D$27+1))</f>
        <v>0.15765765765765771</v>
      </c>
      <c r="AO37" s="71">
        <f>1-(AO24*(AO24+1))/(Assumptions!$D$27*(Assumptions!$D$27+1))</f>
        <v>0</v>
      </c>
      <c r="AP37" s="71">
        <f>1-(AP24*(AP24+1))/(Assumptions!$D$27*(Assumptions!$D$27+1))</f>
        <v>0</v>
      </c>
      <c r="AQ37" s="71">
        <f>1-(AQ24*(AQ24+1))/(Assumptions!$D$27*(Assumptions!$D$27+1))</f>
        <v>0</v>
      </c>
      <c r="AR37" s="71">
        <f>1-(AR24*(AR24+1))/(Assumptions!$D$27*(Assumptions!$D$27+1))</f>
        <v>0</v>
      </c>
      <c r="AS37" s="71">
        <f>1-(AS24*(AS24+1))/(Assumptions!$D$27*(Assumptions!$D$27+1))</f>
        <v>0</v>
      </c>
      <c r="AT37" s="50" t="str">
        <f t="shared" si="15"/>
        <v>Apr</v>
      </c>
      <c r="AU37" s="71">
        <f>1-(AU24*(AU24+1))/(Assumptions!$D$27*(Assumptions!$D$27+1))</f>
        <v>0.93243243243243246</v>
      </c>
      <c r="AV37" s="71">
        <f>1-(AV24*(AV24+1))/(Assumptions!$D$27*(Assumptions!$D$27+1))</f>
        <v>0.65315315315315314</v>
      </c>
      <c r="AW37" s="71">
        <f>1-(AW24*(AW24+1))/(Assumptions!$D$27*(Assumptions!$D$27+1))</f>
        <v>0.15765765765765771</v>
      </c>
      <c r="AX37" s="71">
        <f>1-(AX24*(AX24+1))/(Assumptions!$D$27*(Assumptions!$D$27+1))</f>
        <v>0</v>
      </c>
      <c r="AY37" s="71">
        <f>1-(AY24*(AY24+1))/(Assumptions!$D$27*(Assumptions!$D$27+1))</f>
        <v>0</v>
      </c>
      <c r="AZ37" s="71">
        <f>1-(AZ24*(AZ24+1))/(Assumptions!$D$27*(Assumptions!$D$27+1))</f>
        <v>0</v>
      </c>
      <c r="BA37" s="71">
        <f>1-(BA24*(BA24+1))/(Assumptions!$D$27*(Assumptions!$D$27+1))</f>
        <v>0</v>
      </c>
      <c r="BB37" s="71">
        <f>1-(BB24*(BB24+1))/(Assumptions!$D$27*(Assumptions!$D$27+1))</f>
        <v>0</v>
      </c>
      <c r="BC37" s="50" t="str">
        <f t="shared" si="16"/>
        <v>Apr</v>
      </c>
      <c r="BD37" s="71">
        <f>1-(BD24*(BD24+1))/(Assumptions!$D$27*(Assumptions!$D$27+1))</f>
        <v>0.93243243243243246</v>
      </c>
      <c r="BE37" s="71">
        <f>1-(BE24*(BE24+1))/(Assumptions!$D$27*(Assumptions!$D$27+1))</f>
        <v>0.65315315315315314</v>
      </c>
      <c r="BF37" s="71">
        <f>1-(BF24*(BF24+1))/(Assumptions!$D$27*(Assumptions!$D$27+1))</f>
        <v>0.15765765765765771</v>
      </c>
      <c r="BG37" s="71">
        <f>1-(BG24*(BG24+1))/(Assumptions!$D$27*(Assumptions!$D$27+1))</f>
        <v>0</v>
      </c>
      <c r="BH37" s="71">
        <f>1-(BH24*(BH24+1))/(Assumptions!$D$27*(Assumptions!$D$27+1))</f>
        <v>0</v>
      </c>
      <c r="BI37" s="71">
        <f>1-(BI24*(BI24+1))/(Assumptions!$D$27*(Assumptions!$D$27+1))</f>
        <v>0</v>
      </c>
      <c r="BJ37" s="71">
        <f>1-(BJ24*(BJ24+1))/(Assumptions!$D$27*(Assumptions!$D$27+1))</f>
        <v>0</v>
      </c>
      <c r="BK37" s="71">
        <f>1-(BK24*(BK24+1))/(Assumptions!$D$27*(Assumptions!$D$27+1))</f>
        <v>0</v>
      </c>
      <c r="BL37" s="50" t="str">
        <f t="shared" si="17"/>
        <v>Apr</v>
      </c>
      <c r="BM37" s="71">
        <f>1-(BM24*(BM24+1))/(Assumptions!$D$27*(Assumptions!$D$27+1))</f>
        <v>0.93243243243243246</v>
      </c>
      <c r="BN37" s="71">
        <f>1-(BN24*(BN24+1))/(Assumptions!$D$27*(Assumptions!$D$27+1))</f>
        <v>0.65315315315315314</v>
      </c>
      <c r="BO37" s="71">
        <f>1-(BO24*(BO24+1))/(Assumptions!$D$27*(Assumptions!$D$27+1))</f>
        <v>0.15765765765765771</v>
      </c>
      <c r="BP37" s="71">
        <f>1-(BP24*(BP24+1))/(Assumptions!$D$27*(Assumptions!$D$27+1))</f>
        <v>0</v>
      </c>
      <c r="BQ37" s="71">
        <f>1-(BQ24*(BQ24+1))/(Assumptions!$D$27*(Assumptions!$D$27+1))</f>
        <v>0</v>
      </c>
      <c r="BR37" s="71">
        <f>1-(BR24*(BR24+1))/(Assumptions!$D$27*(Assumptions!$D$27+1))</f>
        <v>0</v>
      </c>
      <c r="BS37" s="71">
        <f>1-(BS24*(BS24+1))/(Assumptions!$D$27*(Assumptions!$D$27+1))</f>
        <v>0</v>
      </c>
      <c r="BT37" s="71">
        <f>1-(BT24*(BT24+1))/(Assumptions!$D$27*(Assumptions!$D$27+1))</f>
        <v>0</v>
      </c>
      <c r="BU37" s="50" t="str">
        <f t="shared" si="18"/>
        <v>Apr</v>
      </c>
      <c r="BV37" s="71">
        <f>1-(BV24*(BV24+1))/(Assumptions!$D$27*(Assumptions!$D$27+1))</f>
        <v>0.93243243243243246</v>
      </c>
      <c r="BW37" s="71">
        <f>1-(BW24*(BW24+1))/(Assumptions!$D$27*(Assumptions!$D$27+1))</f>
        <v>0.65315315315315314</v>
      </c>
      <c r="BX37" s="71">
        <f>1-(BX24*(BX24+1))/(Assumptions!$D$27*(Assumptions!$D$27+1))</f>
        <v>0.15765765765765771</v>
      </c>
      <c r="BY37" s="71">
        <f>1-(BY24*(BY24+1))/(Assumptions!$D$27*(Assumptions!$D$27+1))</f>
        <v>0</v>
      </c>
      <c r="BZ37" s="71">
        <f>1-(BZ24*(BZ24+1))/(Assumptions!$D$27*(Assumptions!$D$27+1))</f>
        <v>0</v>
      </c>
      <c r="CA37" s="71">
        <f>1-(CA24*(CA24+1))/(Assumptions!$D$27*(Assumptions!$D$27+1))</f>
        <v>0</v>
      </c>
      <c r="CB37" s="71">
        <f>1-(CB24*(CB24+1))/(Assumptions!$D$27*(Assumptions!$D$27+1))</f>
        <v>0</v>
      </c>
      <c r="CC37" s="71">
        <f>1-(CC24*(CC24+1))/(Assumptions!$D$27*(Assumptions!$D$27+1))</f>
        <v>0</v>
      </c>
      <c r="CD37" s="50" t="str">
        <f t="shared" si="19"/>
        <v>Apr</v>
      </c>
      <c r="CE37" s="71">
        <f>1-(CE24*(CE24+1))/(Assumptions!$D$27*(Assumptions!$D$27+1))</f>
        <v>0.93243243243243246</v>
      </c>
      <c r="CF37" s="71">
        <f>1-(CF24*(CF24+1))/(Assumptions!$D$27*(Assumptions!$D$27+1))</f>
        <v>0.65315315315315314</v>
      </c>
      <c r="CG37" s="71">
        <f>1-(CG24*(CG24+1))/(Assumptions!$D$27*(Assumptions!$D$27+1))</f>
        <v>0.15765765765765771</v>
      </c>
      <c r="CH37" s="71">
        <f>1-(CH24*(CH24+1))/(Assumptions!$D$27*(Assumptions!$D$27+1))</f>
        <v>0</v>
      </c>
      <c r="CI37" s="71">
        <f>1-(CI24*(CI24+1))/(Assumptions!$D$27*(Assumptions!$D$27+1))</f>
        <v>0</v>
      </c>
      <c r="CJ37" s="71">
        <f>1-(CJ24*(CJ24+1))/(Assumptions!$D$27*(Assumptions!$D$27+1))</f>
        <v>0</v>
      </c>
      <c r="CK37" s="71">
        <f>1-(CK24*(CK24+1))/(Assumptions!$D$27*(Assumptions!$D$27+1))</f>
        <v>0</v>
      </c>
      <c r="CL37" s="71">
        <f>1-(CL24*(CL24+1))/(Assumptions!$D$27*(Assumptions!$D$27+1))</f>
        <v>0</v>
      </c>
    </row>
    <row r="38" spans="1:90" ht="13.7" customHeight="1">
      <c r="A38" s="50" t="str">
        <f t="shared" si="10"/>
        <v>May</v>
      </c>
      <c r="B38" s="70">
        <f>1-(B25*(B25+1))/(Assumptions!$D$27*(Assumptions!$D$27+1))</f>
        <v>0.94594594594594594</v>
      </c>
      <c r="C38" s="70">
        <f>1-(C25*(C25+1))/(Assumptions!$D$27*(Assumptions!$D$27+1))</f>
        <v>0.68468468468468469</v>
      </c>
      <c r="D38" s="70">
        <f>1-(D25*(D25+1))/(Assumptions!$D$27*(Assumptions!$D$27+1))</f>
        <v>0.2072072072072072</v>
      </c>
      <c r="E38" s="70">
        <f>1-(E25*(E25+1))/(Assumptions!$D$27*(Assumptions!$D$27+1))</f>
        <v>0</v>
      </c>
      <c r="F38" s="70">
        <f>1-(F25*(F25+1))/(Assumptions!$D$27*(Assumptions!$D$27+1))</f>
        <v>0</v>
      </c>
      <c r="G38" s="70">
        <f>1-(G25*(G25+1))/(Assumptions!$D$27*(Assumptions!$D$27+1))</f>
        <v>0</v>
      </c>
      <c r="H38" s="70">
        <f>1-(H25*(H25+1))/(Assumptions!$D$27*(Assumptions!$D$27+1))</f>
        <v>0</v>
      </c>
      <c r="I38" s="70">
        <f>1-(I25*(I25+1))/(Assumptions!$D$27*(Assumptions!$D$27+1))</f>
        <v>0</v>
      </c>
      <c r="J38" s="68" t="str">
        <f t="shared" si="11"/>
        <v>May</v>
      </c>
      <c r="K38" s="70">
        <f>1-(K25*(K25+1))/(Assumptions!$D$27*(Assumptions!$D$27+1))</f>
        <v>0.94594594594594594</v>
      </c>
      <c r="L38" s="71">
        <f>1-(L25*(L25+1))/(Assumptions!$D$27*(Assumptions!$D$27+1))</f>
        <v>0.68468468468468469</v>
      </c>
      <c r="M38" s="71">
        <f>1-(M25*(M25+1))/(Assumptions!$D$27*(Assumptions!$D$27+1))</f>
        <v>0.2072072072072072</v>
      </c>
      <c r="N38" s="71">
        <f>1-(N25*(N25+1))/(Assumptions!$D$27*(Assumptions!$D$27+1))</f>
        <v>0</v>
      </c>
      <c r="O38" s="71">
        <f>1-(O25*(O25+1))/(Assumptions!$D$27*(Assumptions!$D$27+1))</f>
        <v>0</v>
      </c>
      <c r="P38" s="71">
        <f>1-(P25*(P25+1))/(Assumptions!$D$27*(Assumptions!$D$27+1))</f>
        <v>0</v>
      </c>
      <c r="Q38" s="71">
        <f>1-(Q25*(Q25+1))/(Assumptions!$D$27*(Assumptions!$D$27+1))</f>
        <v>0</v>
      </c>
      <c r="R38" s="71">
        <f>1-(R25*(R25+1))/(Assumptions!$D$27*(Assumptions!$D$27+1))</f>
        <v>0</v>
      </c>
      <c r="S38" s="50" t="str">
        <f t="shared" si="12"/>
        <v>May</v>
      </c>
      <c r="T38" s="71">
        <f>1-(T25*(T25+1))/(Assumptions!$D$27*(Assumptions!$D$27+1))</f>
        <v>0.94594594594594594</v>
      </c>
      <c r="U38" s="71">
        <f>1-(U25*(U25+1))/(Assumptions!$D$27*(Assumptions!$D$27+1))</f>
        <v>0.68468468468468469</v>
      </c>
      <c r="V38" s="71">
        <f>1-(V25*(V25+1))/(Assumptions!$D$27*(Assumptions!$D$27+1))</f>
        <v>0.2072072072072072</v>
      </c>
      <c r="W38" s="71">
        <f>1-(W25*(W25+1))/(Assumptions!$D$27*(Assumptions!$D$27+1))</f>
        <v>0</v>
      </c>
      <c r="X38" s="71">
        <f>1-(X25*(X25+1))/(Assumptions!$D$27*(Assumptions!$D$27+1))</f>
        <v>0</v>
      </c>
      <c r="Y38" s="71">
        <f>1-(Y25*(Y25+1))/(Assumptions!$D$27*(Assumptions!$D$27+1))</f>
        <v>0</v>
      </c>
      <c r="Z38" s="71">
        <f>1-(Z25*(Z25+1))/(Assumptions!$D$27*(Assumptions!$D$27+1))</f>
        <v>0</v>
      </c>
      <c r="AA38" s="71">
        <f>1-(AA25*(AA25+1))/(Assumptions!$D$27*(Assumptions!$D$27+1))</f>
        <v>0</v>
      </c>
      <c r="AB38" s="50" t="str">
        <f t="shared" si="13"/>
        <v>May</v>
      </c>
      <c r="AC38" s="71">
        <f>1-(AC25*(AC25+1))/(Assumptions!$D$27*(Assumptions!$D$27+1))</f>
        <v>0.94594594594594594</v>
      </c>
      <c r="AD38" s="71">
        <f>1-(AD25*(AD25+1))/(Assumptions!$D$27*(Assumptions!$D$27+1))</f>
        <v>0.68468468468468469</v>
      </c>
      <c r="AE38" s="71">
        <f>1-(AE25*(AE25+1))/(Assumptions!$D$27*(Assumptions!$D$27+1))</f>
        <v>0.2072072072072072</v>
      </c>
      <c r="AF38" s="71">
        <f>1-(AF25*(AF25+1))/(Assumptions!$D$27*(Assumptions!$D$27+1))</f>
        <v>0</v>
      </c>
      <c r="AG38" s="71">
        <f>1-(AG25*(AG25+1))/(Assumptions!$D$27*(Assumptions!$D$27+1))</f>
        <v>0</v>
      </c>
      <c r="AH38" s="71">
        <f>1-(AH25*(AH25+1))/(Assumptions!$D$27*(Assumptions!$D$27+1))</f>
        <v>0</v>
      </c>
      <c r="AI38" s="71">
        <f>1-(AI25*(AI25+1))/(Assumptions!$D$27*(Assumptions!$D$27+1))</f>
        <v>0</v>
      </c>
      <c r="AJ38" s="71">
        <f>1-(AJ25*(AJ25+1))/(Assumptions!$D$27*(Assumptions!$D$27+1))</f>
        <v>0</v>
      </c>
      <c r="AK38" s="50" t="str">
        <f t="shared" si="14"/>
        <v>May</v>
      </c>
      <c r="AL38" s="71">
        <f>1-(AL25*(AL25+1))/(Assumptions!$D$27*(Assumptions!$D$27+1))</f>
        <v>0.94594594594594594</v>
      </c>
      <c r="AM38" s="71">
        <f>1-(AM25*(AM25+1))/(Assumptions!$D$27*(Assumptions!$D$27+1))</f>
        <v>0.68468468468468469</v>
      </c>
      <c r="AN38" s="71">
        <f>1-(AN25*(AN25+1))/(Assumptions!$D$27*(Assumptions!$D$27+1))</f>
        <v>0.2072072072072072</v>
      </c>
      <c r="AO38" s="71">
        <f>1-(AO25*(AO25+1))/(Assumptions!$D$27*(Assumptions!$D$27+1))</f>
        <v>0</v>
      </c>
      <c r="AP38" s="71">
        <f>1-(AP25*(AP25+1))/(Assumptions!$D$27*(Assumptions!$D$27+1))</f>
        <v>0</v>
      </c>
      <c r="AQ38" s="71">
        <f>1-(AQ25*(AQ25+1))/(Assumptions!$D$27*(Assumptions!$D$27+1))</f>
        <v>0</v>
      </c>
      <c r="AR38" s="71">
        <f>1-(AR25*(AR25+1))/(Assumptions!$D$27*(Assumptions!$D$27+1))</f>
        <v>0</v>
      </c>
      <c r="AS38" s="71">
        <f>1-(AS25*(AS25+1))/(Assumptions!$D$27*(Assumptions!$D$27+1))</f>
        <v>0</v>
      </c>
      <c r="AT38" s="50" t="str">
        <f t="shared" si="15"/>
        <v>May</v>
      </c>
      <c r="AU38" s="71">
        <f>1-(AU25*(AU25+1))/(Assumptions!$D$27*(Assumptions!$D$27+1))</f>
        <v>0.94594594594594594</v>
      </c>
      <c r="AV38" s="71">
        <f>1-(AV25*(AV25+1))/(Assumptions!$D$27*(Assumptions!$D$27+1))</f>
        <v>0.68468468468468469</v>
      </c>
      <c r="AW38" s="71">
        <f>1-(AW25*(AW25+1))/(Assumptions!$D$27*(Assumptions!$D$27+1))</f>
        <v>0.2072072072072072</v>
      </c>
      <c r="AX38" s="71">
        <f>1-(AX25*(AX25+1))/(Assumptions!$D$27*(Assumptions!$D$27+1))</f>
        <v>0</v>
      </c>
      <c r="AY38" s="71">
        <f>1-(AY25*(AY25+1))/(Assumptions!$D$27*(Assumptions!$D$27+1))</f>
        <v>0</v>
      </c>
      <c r="AZ38" s="71">
        <f>1-(AZ25*(AZ25+1))/(Assumptions!$D$27*(Assumptions!$D$27+1))</f>
        <v>0</v>
      </c>
      <c r="BA38" s="71">
        <f>1-(BA25*(BA25+1))/(Assumptions!$D$27*(Assumptions!$D$27+1))</f>
        <v>0</v>
      </c>
      <c r="BB38" s="71">
        <f>1-(BB25*(BB25+1))/(Assumptions!$D$27*(Assumptions!$D$27+1))</f>
        <v>0</v>
      </c>
      <c r="BC38" s="50" t="str">
        <f t="shared" si="16"/>
        <v>May</v>
      </c>
      <c r="BD38" s="71">
        <f>1-(BD25*(BD25+1))/(Assumptions!$D$27*(Assumptions!$D$27+1))</f>
        <v>0.94594594594594594</v>
      </c>
      <c r="BE38" s="71">
        <f>1-(BE25*(BE25+1))/(Assumptions!$D$27*(Assumptions!$D$27+1))</f>
        <v>0.68468468468468469</v>
      </c>
      <c r="BF38" s="71">
        <f>1-(BF25*(BF25+1))/(Assumptions!$D$27*(Assumptions!$D$27+1))</f>
        <v>0.2072072072072072</v>
      </c>
      <c r="BG38" s="71">
        <f>1-(BG25*(BG25+1))/(Assumptions!$D$27*(Assumptions!$D$27+1))</f>
        <v>0</v>
      </c>
      <c r="BH38" s="71">
        <f>1-(BH25*(BH25+1))/(Assumptions!$D$27*(Assumptions!$D$27+1))</f>
        <v>0</v>
      </c>
      <c r="BI38" s="71">
        <f>1-(BI25*(BI25+1))/(Assumptions!$D$27*(Assumptions!$D$27+1))</f>
        <v>0</v>
      </c>
      <c r="BJ38" s="71">
        <f>1-(BJ25*(BJ25+1))/(Assumptions!$D$27*(Assumptions!$D$27+1))</f>
        <v>0</v>
      </c>
      <c r="BK38" s="71">
        <f>1-(BK25*(BK25+1))/(Assumptions!$D$27*(Assumptions!$D$27+1))</f>
        <v>0</v>
      </c>
      <c r="BL38" s="50" t="str">
        <f t="shared" si="17"/>
        <v>May</v>
      </c>
      <c r="BM38" s="71">
        <f>1-(BM25*(BM25+1))/(Assumptions!$D$27*(Assumptions!$D$27+1))</f>
        <v>0.94594594594594594</v>
      </c>
      <c r="BN38" s="71">
        <f>1-(BN25*(BN25+1))/(Assumptions!$D$27*(Assumptions!$D$27+1))</f>
        <v>0.68468468468468469</v>
      </c>
      <c r="BO38" s="71">
        <f>1-(BO25*(BO25+1))/(Assumptions!$D$27*(Assumptions!$D$27+1))</f>
        <v>0.2072072072072072</v>
      </c>
      <c r="BP38" s="71">
        <f>1-(BP25*(BP25+1))/(Assumptions!$D$27*(Assumptions!$D$27+1))</f>
        <v>0</v>
      </c>
      <c r="BQ38" s="71">
        <f>1-(BQ25*(BQ25+1))/(Assumptions!$D$27*(Assumptions!$D$27+1))</f>
        <v>0</v>
      </c>
      <c r="BR38" s="71">
        <f>1-(BR25*(BR25+1))/(Assumptions!$D$27*(Assumptions!$D$27+1))</f>
        <v>0</v>
      </c>
      <c r="BS38" s="71">
        <f>1-(BS25*(BS25+1))/(Assumptions!$D$27*(Assumptions!$D$27+1))</f>
        <v>0</v>
      </c>
      <c r="BT38" s="71">
        <f>1-(BT25*(BT25+1))/(Assumptions!$D$27*(Assumptions!$D$27+1))</f>
        <v>0</v>
      </c>
      <c r="BU38" s="50" t="str">
        <f t="shared" si="18"/>
        <v>May</v>
      </c>
      <c r="BV38" s="71">
        <f>1-(BV25*(BV25+1))/(Assumptions!$D$27*(Assumptions!$D$27+1))</f>
        <v>0.94594594594594594</v>
      </c>
      <c r="BW38" s="71">
        <f>1-(BW25*(BW25+1))/(Assumptions!$D$27*(Assumptions!$D$27+1))</f>
        <v>0.68468468468468469</v>
      </c>
      <c r="BX38" s="71">
        <f>1-(BX25*(BX25+1))/(Assumptions!$D$27*(Assumptions!$D$27+1))</f>
        <v>0.2072072072072072</v>
      </c>
      <c r="BY38" s="71">
        <f>1-(BY25*(BY25+1))/(Assumptions!$D$27*(Assumptions!$D$27+1))</f>
        <v>0</v>
      </c>
      <c r="BZ38" s="71">
        <f>1-(BZ25*(BZ25+1))/(Assumptions!$D$27*(Assumptions!$D$27+1))</f>
        <v>0</v>
      </c>
      <c r="CA38" s="71">
        <f>1-(CA25*(CA25+1))/(Assumptions!$D$27*(Assumptions!$D$27+1))</f>
        <v>0</v>
      </c>
      <c r="CB38" s="71">
        <f>1-(CB25*(CB25+1))/(Assumptions!$D$27*(Assumptions!$D$27+1))</f>
        <v>0</v>
      </c>
      <c r="CC38" s="71">
        <f>1-(CC25*(CC25+1))/(Assumptions!$D$27*(Assumptions!$D$27+1))</f>
        <v>0</v>
      </c>
      <c r="CD38" s="50" t="str">
        <f t="shared" si="19"/>
        <v>May</v>
      </c>
      <c r="CE38" s="71">
        <f>1-(CE25*(CE25+1))/(Assumptions!$D$27*(Assumptions!$D$27+1))</f>
        <v>0.94594594594594594</v>
      </c>
      <c r="CF38" s="71">
        <f>1-(CF25*(CF25+1))/(Assumptions!$D$27*(Assumptions!$D$27+1))</f>
        <v>0.68468468468468469</v>
      </c>
      <c r="CG38" s="71">
        <f>1-(CG25*(CG25+1))/(Assumptions!$D$27*(Assumptions!$D$27+1))</f>
        <v>0.2072072072072072</v>
      </c>
      <c r="CH38" s="71">
        <f>1-(CH25*(CH25+1))/(Assumptions!$D$27*(Assumptions!$D$27+1))</f>
        <v>0</v>
      </c>
      <c r="CI38" s="71">
        <f>1-(CI25*(CI25+1))/(Assumptions!$D$27*(Assumptions!$D$27+1))</f>
        <v>0</v>
      </c>
      <c r="CJ38" s="71">
        <f>1-(CJ25*(CJ25+1))/(Assumptions!$D$27*(Assumptions!$D$27+1))</f>
        <v>0</v>
      </c>
      <c r="CK38" s="71">
        <f>1-(CK25*(CK25+1))/(Assumptions!$D$27*(Assumptions!$D$27+1))</f>
        <v>0</v>
      </c>
      <c r="CL38" s="71">
        <f>1-(CL25*(CL25+1))/(Assumptions!$D$27*(Assumptions!$D$27+1))</f>
        <v>0</v>
      </c>
    </row>
    <row r="39" spans="1:90" ht="13.7" customHeight="1">
      <c r="A39" s="50" t="str">
        <f t="shared" si="10"/>
        <v>Jun</v>
      </c>
      <c r="B39" s="70">
        <f>1-(B26*(B26+1))/(Assumptions!$D$27*(Assumptions!$D$27+1))</f>
        <v>0.95795795795795791</v>
      </c>
      <c r="C39" s="70">
        <f>1-(C26*(C26+1))/(Assumptions!$D$27*(Assumptions!$D$27+1))</f>
        <v>0.71471471471471471</v>
      </c>
      <c r="D39" s="70">
        <f>1-(D26*(D26+1))/(Assumptions!$D$27*(Assumptions!$D$27+1))</f>
        <v>0.25525525525525528</v>
      </c>
      <c r="E39" s="70">
        <f>1-(E26*(E26+1))/(Assumptions!$D$27*(Assumptions!$D$27+1))</f>
        <v>0</v>
      </c>
      <c r="F39" s="70">
        <f>1-(F26*(F26+1))/(Assumptions!$D$27*(Assumptions!$D$27+1))</f>
        <v>0</v>
      </c>
      <c r="G39" s="70">
        <f>1-(G26*(G26+1))/(Assumptions!$D$27*(Assumptions!$D$27+1))</f>
        <v>0</v>
      </c>
      <c r="H39" s="70">
        <f>1-(H26*(H26+1))/(Assumptions!$D$27*(Assumptions!$D$27+1))</f>
        <v>0</v>
      </c>
      <c r="I39" s="70">
        <f>1-(I26*(I26+1))/(Assumptions!$D$27*(Assumptions!$D$27+1))</f>
        <v>0</v>
      </c>
      <c r="J39" s="68" t="str">
        <f t="shared" si="11"/>
        <v>Jun</v>
      </c>
      <c r="K39" s="70">
        <f>1-(K26*(K26+1))/(Assumptions!$D$27*(Assumptions!$D$27+1))</f>
        <v>0.95795795795795791</v>
      </c>
      <c r="L39" s="71">
        <f>1-(L26*(L26+1))/(Assumptions!$D$27*(Assumptions!$D$27+1))</f>
        <v>0.71471471471471471</v>
      </c>
      <c r="M39" s="71">
        <f>1-(M26*(M26+1))/(Assumptions!$D$27*(Assumptions!$D$27+1))</f>
        <v>0.25525525525525528</v>
      </c>
      <c r="N39" s="71">
        <f>1-(N26*(N26+1))/(Assumptions!$D$27*(Assumptions!$D$27+1))</f>
        <v>0</v>
      </c>
      <c r="O39" s="71">
        <f>1-(O26*(O26+1))/(Assumptions!$D$27*(Assumptions!$D$27+1))</f>
        <v>0</v>
      </c>
      <c r="P39" s="71">
        <f>1-(P26*(P26+1))/(Assumptions!$D$27*(Assumptions!$D$27+1))</f>
        <v>0</v>
      </c>
      <c r="Q39" s="71">
        <f>1-(Q26*(Q26+1))/(Assumptions!$D$27*(Assumptions!$D$27+1))</f>
        <v>0</v>
      </c>
      <c r="R39" s="71">
        <f>1-(R26*(R26+1))/(Assumptions!$D$27*(Assumptions!$D$27+1))</f>
        <v>0</v>
      </c>
      <c r="S39" s="50" t="str">
        <f t="shared" si="12"/>
        <v>Jun</v>
      </c>
      <c r="T39" s="71">
        <f>1-(T26*(T26+1))/(Assumptions!$D$27*(Assumptions!$D$27+1))</f>
        <v>0.95795795795795791</v>
      </c>
      <c r="U39" s="71">
        <f>1-(U26*(U26+1))/(Assumptions!$D$27*(Assumptions!$D$27+1))</f>
        <v>0.71471471471471471</v>
      </c>
      <c r="V39" s="71">
        <f>1-(V26*(V26+1))/(Assumptions!$D$27*(Assumptions!$D$27+1))</f>
        <v>0.25525525525525528</v>
      </c>
      <c r="W39" s="71">
        <f>1-(W26*(W26+1))/(Assumptions!$D$27*(Assumptions!$D$27+1))</f>
        <v>0</v>
      </c>
      <c r="X39" s="71">
        <f>1-(X26*(X26+1))/(Assumptions!$D$27*(Assumptions!$D$27+1))</f>
        <v>0</v>
      </c>
      <c r="Y39" s="71">
        <f>1-(Y26*(Y26+1))/(Assumptions!$D$27*(Assumptions!$D$27+1))</f>
        <v>0</v>
      </c>
      <c r="Z39" s="71">
        <f>1-(Z26*(Z26+1))/(Assumptions!$D$27*(Assumptions!$D$27+1))</f>
        <v>0</v>
      </c>
      <c r="AA39" s="71">
        <f>1-(AA26*(AA26+1))/(Assumptions!$D$27*(Assumptions!$D$27+1))</f>
        <v>0</v>
      </c>
      <c r="AB39" s="50" t="str">
        <f t="shared" si="13"/>
        <v>Jun</v>
      </c>
      <c r="AC39" s="71">
        <f>1-(AC26*(AC26+1))/(Assumptions!$D$27*(Assumptions!$D$27+1))</f>
        <v>0.95795795795795791</v>
      </c>
      <c r="AD39" s="71">
        <f>1-(AD26*(AD26+1))/(Assumptions!$D$27*(Assumptions!$D$27+1))</f>
        <v>0.71471471471471471</v>
      </c>
      <c r="AE39" s="71">
        <f>1-(AE26*(AE26+1))/(Assumptions!$D$27*(Assumptions!$D$27+1))</f>
        <v>0.25525525525525528</v>
      </c>
      <c r="AF39" s="71">
        <f>1-(AF26*(AF26+1))/(Assumptions!$D$27*(Assumptions!$D$27+1))</f>
        <v>0</v>
      </c>
      <c r="AG39" s="71">
        <f>1-(AG26*(AG26+1))/(Assumptions!$D$27*(Assumptions!$D$27+1))</f>
        <v>0</v>
      </c>
      <c r="AH39" s="71">
        <f>1-(AH26*(AH26+1))/(Assumptions!$D$27*(Assumptions!$D$27+1))</f>
        <v>0</v>
      </c>
      <c r="AI39" s="71">
        <f>1-(AI26*(AI26+1))/(Assumptions!$D$27*(Assumptions!$D$27+1))</f>
        <v>0</v>
      </c>
      <c r="AJ39" s="71">
        <f>1-(AJ26*(AJ26+1))/(Assumptions!$D$27*(Assumptions!$D$27+1))</f>
        <v>0</v>
      </c>
      <c r="AK39" s="50" t="str">
        <f t="shared" si="14"/>
        <v>Jun</v>
      </c>
      <c r="AL39" s="71">
        <f>1-(AL26*(AL26+1))/(Assumptions!$D$27*(Assumptions!$D$27+1))</f>
        <v>0.95795795795795791</v>
      </c>
      <c r="AM39" s="71">
        <f>1-(AM26*(AM26+1))/(Assumptions!$D$27*(Assumptions!$D$27+1))</f>
        <v>0.71471471471471471</v>
      </c>
      <c r="AN39" s="71">
        <f>1-(AN26*(AN26+1))/(Assumptions!$D$27*(Assumptions!$D$27+1))</f>
        <v>0.25525525525525528</v>
      </c>
      <c r="AO39" s="71">
        <f>1-(AO26*(AO26+1))/(Assumptions!$D$27*(Assumptions!$D$27+1))</f>
        <v>0</v>
      </c>
      <c r="AP39" s="71">
        <f>1-(AP26*(AP26+1))/(Assumptions!$D$27*(Assumptions!$D$27+1))</f>
        <v>0</v>
      </c>
      <c r="AQ39" s="71">
        <f>1-(AQ26*(AQ26+1))/(Assumptions!$D$27*(Assumptions!$D$27+1))</f>
        <v>0</v>
      </c>
      <c r="AR39" s="71">
        <f>1-(AR26*(AR26+1))/(Assumptions!$D$27*(Assumptions!$D$27+1))</f>
        <v>0</v>
      </c>
      <c r="AS39" s="71">
        <f>1-(AS26*(AS26+1))/(Assumptions!$D$27*(Assumptions!$D$27+1))</f>
        <v>0</v>
      </c>
      <c r="AT39" s="50" t="str">
        <f t="shared" si="15"/>
        <v>Jun</v>
      </c>
      <c r="AU39" s="71">
        <f>1-(AU26*(AU26+1))/(Assumptions!$D$27*(Assumptions!$D$27+1))</f>
        <v>0.95795795795795791</v>
      </c>
      <c r="AV39" s="71">
        <f>1-(AV26*(AV26+1))/(Assumptions!$D$27*(Assumptions!$D$27+1))</f>
        <v>0.71471471471471471</v>
      </c>
      <c r="AW39" s="71">
        <f>1-(AW26*(AW26+1))/(Assumptions!$D$27*(Assumptions!$D$27+1))</f>
        <v>0.25525525525525528</v>
      </c>
      <c r="AX39" s="71">
        <f>1-(AX26*(AX26+1))/(Assumptions!$D$27*(Assumptions!$D$27+1))</f>
        <v>0</v>
      </c>
      <c r="AY39" s="71">
        <f>1-(AY26*(AY26+1))/(Assumptions!$D$27*(Assumptions!$D$27+1))</f>
        <v>0</v>
      </c>
      <c r="AZ39" s="71">
        <f>1-(AZ26*(AZ26+1))/(Assumptions!$D$27*(Assumptions!$D$27+1))</f>
        <v>0</v>
      </c>
      <c r="BA39" s="71">
        <f>1-(BA26*(BA26+1))/(Assumptions!$D$27*(Assumptions!$D$27+1))</f>
        <v>0</v>
      </c>
      <c r="BB39" s="71">
        <f>1-(BB26*(BB26+1))/(Assumptions!$D$27*(Assumptions!$D$27+1))</f>
        <v>0</v>
      </c>
      <c r="BC39" s="50" t="str">
        <f t="shared" si="16"/>
        <v>Jun</v>
      </c>
      <c r="BD39" s="71">
        <f>1-(BD26*(BD26+1))/(Assumptions!$D$27*(Assumptions!$D$27+1))</f>
        <v>0.95795795795795791</v>
      </c>
      <c r="BE39" s="71">
        <f>1-(BE26*(BE26+1))/(Assumptions!$D$27*(Assumptions!$D$27+1))</f>
        <v>0.71471471471471471</v>
      </c>
      <c r="BF39" s="71">
        <f>1-(BF26*(BF26+1))/(Assumptions!$D$27*(Assumptions!$D$27+1))</f>
        <v>0.25525525525525528</v>
      </c>
      <c r="BG39" s="71">
        <f>1-(BG26*(BG26+1))/(Assumptions!$D$27*(Assumptions!$D$27+1))</f>
        <v>0</v>
      </c>
      <c r="BH39" s="71">
        <f>1-(BH26*(BH26+1))/(Assumptions!$D$27*(Assumptions!$D$27+1))</f>
        <v>0</v>
      </c>
      <c r="BI39" s="71">
        <f>1-(BI26*(BI26+1))/(Assumptions!$D$27*(Assumptions!$D$27+1))</f>
        <v>0</v>
      </c>
      <c r="BJ39" s="71">
        <f>1-(BJ26*(BJ26+1))/(Assumptions!$D$27*(Assumptions!$D$27+1))</f>
        <v>0</v>
      </c>
      <c r="BK39" s="71">
        <f>1-(BK26*(BK26+1))/(Assumptions!$D$27*(Assumptions!$D$27+1))</f>
        <v>0</v>
      </c>
      <c r="BL39" s="50" t="str">
        <f t="shared" si="17"/>
        <v>Jun</v>
      </c>
      <c r="BM39" s="71">
        <f>1-(BM26*(BM26+1))/(Assumptions!$D$27*(Assumptions!$D$27+1))</f>
        <v>0.95795795795795791</v>
      </c>
      <c r="BN39" s="71">
        <f>1-(BN26*(BN26+1))/(Assumptions!$D$27*(Assumptions!$D$27+1))</f>
        <v>0.71471471471471471</v>
      </c>
      <c r="BO39" s="71">
        <f>1-(BO26*(BO26+1))/(Assumptions!$D$27*(Assumptions!$D$27+1))</f>
        <v>0.25525525525525528</v>
      </c>
      <c r="BP39" s="71">
        <f>1-(BP26*(BP26+1))/(Assumptions!$D$27*(Assumptions!$D$27+1))</f>
        <v>0</v>
      </c>
      <c r="BQ39" s="71">
        <f>1-(BQ26*(BQ26+1))/(Assumptions!$D$27*(Assumptions!$D$27+1))</f>
        <v>0</v>
      </c>
      <c r="BR39" s="71">
        <f>1-(BR26*(BR26+1))/(Assumptions!$D$27*(Assumptions!$D$27+1))</f>
        <v>0</v>
      </c>
      <c r="BS39" s="71">
        <f>1-(BS26*(BS26+1))/(Assumptions!$D$27*(Assumptions!$D$27+1))</f>
        <v>0</v>
      </c>
      <c r="BT39" s="71">
        <f>1-(BT26*(BT26+1))/(Assumptions!$D$27*(Assumptions!$D$27+1))</f>
        <v>0</v>
      </c>
      <c r="BU39" s="50" t="str">
        <f t="shared" si="18"/>
        <v>Jun</v>
      </c>
      <c r="BV39" s="71">
        <f>1-(BV26*(BV26+1))/(Assumptions!$D$27*(Assumptions!$D$27+1))</f>
        <v>0.95795795795795791</v>
      </c>
      <c r="BW39" s="71">
        <f>1-(BW26*(BW26+1))/(Assumptions!$D$27*(Assumptions!$D$27+1))</f>
        <v>0.71471471471471471</v>
      </c>
      <c r="BX39" s="71">
        <f>1-(BX26*(BX26+1))/(Assumptions!$D$27*(Assumptions!$D$27+1))</f>
        <v>0.25525525525525528</v>
      </c>
      <c r="BY39" s="71">
        <f>1-(BY26*(BY26+1))/(Assumptions!$D$27*(Assumptions!$D$27+1))</f>
        <v>0</v>
      </c>
      <c r="BZ39" s="71">
        <f>1-(BZ26*(BZ26+1))/(Assumptions!$D$27*(Assumptions!$D$27+1))</f>
        <v>0</v>
      </c>
      <c r="CA39" s="71">
        <f>1-(CA26*(CA26+1))/(Assumptions!$D$27*(Assumptions!$D$27+1))</f>
        <v>0</v>
      </c>
      <c r="CB39" s="71">
        <f>1-(CB26*(CB26+1))/(Assumptions!$D$27*(Assumptions!$D$27+1))</f>
        <v>0</v>
      </c>
      <c r="CC39" s="71">
        <f>1-(CC26*(CC26+1))/(Assumptions!$D$27*(Assumptions!$D$27+1))</f>
        <v>0</v>
      </c>
      <c r="CD39" s="50" t="str">
        <f t="shared" si="19"/>
        <v>Jun</v>
      </c>
      <c r="CE39" s="71">
        <f>1-(CE26*(CE26+1))/(Assumptions!$D$27*(Assumptions!$D$27+1))</f>
        <v>0.95795795795795791</v>
      </c>
      <c r="CF39" s="71">
        <f>1-(CF26*(CF26+1))/(Assumptions!$D$27*(Assumptions!$D$27+1))</f>
        <v>0.71471471471471471</v>
      </c>
      <c r="CG39" s="71">
        <f>1-(CG26*(CG26+1))/(Assumptions!$D$27*(Assumptions!$D$27+1))</f>
        <v>0.25525525525525528</v>
      </c>
      <c r="CH39" s="71">
        <f>1-(CH26*(CH26+1))/(Assumptions!$D$27*(Assumptions!$D$27+1))</f>
        <v>0</v>
      </c>
      <c r="CI39" s="71">
        <f>1-(CI26*(CI26+1))/(Assumptions!$D$27*(Assumptions!$D$27+1))</f>
        <v>0</v>
      </c>
      <c r="CJ39" s="71">
        <f>1-(CJ26*(CJ26+1))/(Assumptions!$D$27*(Assumptions!$D$27+1))</f>
        <v>0</v>
      </c>
      <c r="CK39" s="71">
        <f>1-(CK26*(CK26+1))/(Assumptions!$D$27*(Assumptions!$D$27+1))</f>
        <v>0</v>
      </c>
      <c r="CL39" s="71">
        <f>1-(CL26*(CL26+1))/(Assumptions!$D$27*(Assumptions!$D$27+1))</f>
        <v>0</v>
      </c>
    </row>
    <row r="40" spans="1:90" ht="13.7" customHeight="1">
      <c r="A40" s="50" t="str">
        <f t="shared" si="10"/>
        <v>Jul</v>
      </c>
      <c r="B40" s="70">
        <f>1-(B27*(B27+1))/(Assumptions!$D$27*(Assumptions!$D$27+1))</f>
        <v>0.96846846846846846</v>
      </c>
      <c r="C40" s="70">
        <f>1-(C27*(C27+1))/(Assumptions!$D$27*(Assumptions!$D$27+1))</f>
        <v>0.7432432432432432</v>
      </c>
      <c r="D40" s="70">
        <f>1-(D27*(D27+1))/(Assumptions!$D$27*(Assumptions!$D$27+1))</f>
        <v>0.30180180180180183</v>
      </c>
      <c r="E40" s="70">
        <f>1-(E27*(E27+1))/(Assumptions!$D$27*(Assumptions!$D$27+1))</f>
        <v>0</v>
      </c>
      <c r="F40" s="70">
        <f>1-(F27*(F27+1))/(Assumptions!$D$27*(Assumptions!$D$27+1))</f>
        <v>0</v>
      </c>
      <c r="G40" s="70">
        <f>1-(G27*(G27+1))/(Assumptions!$D$27*(Assumptions!$D$27+1))</f>
        <v>0</v>
      </c>
      <c r="H40" s="70">
        <f>1-(H27*(H27+1))/(Assumptions!$D$27*(Assumptions!$D$27+1))</f>
        <v>0</v>
      </c>
      <c r="I40" s="70">
        <f>1-(I27*(I27+1))/(Assumptions!$D$27*(Assumptions!$D$27+1))</f>
        <v>0</v>
      </c>
      <c r="J40" s="68" t="str">
        <f t="shared" si="11"/>
        <v>Jul</v>
      </c>
      <c r="K40" s="70">
        <f>1-(K27*(K27+1))/(Assumptions!$D$27*(Assumptions!$D$27+1))</f>
        <v>0.96846846846846846</v>
      </c>
      <c r="L40" s="71">
        <f>1-(L27*(L27+1))/(Assumptions!$D$27*(Assumptions!$D$27+1))</f>
        <v>0.7432432432432432</v>
      </c>
      <c r="M40" s="71">
        <f>1-(M27*(M27+1))/(Assumptions!$D$27*(Assumptions!$D$27+1))</f>
        <v>0.30180180180180183</v>
      </c>
      <c r="N40" s="71">
        <f>1-(N27*(N27+1))/(Assumptions!$D$27*(Assumptions!$D$27+1))</f>
        <v>0</v>
      </c>
      <c r="O40" s="71">
        <f>1-(O27*(O27+1))/(Assumptions!$D$27*(Assumptions!$D$27+1))</f>
        <v>0</v>
      </c>
      <c r="P40" s="71">
        <f>1-(P27*(P27+1))/(Assumptions!$D$27*(Assumptions!$D$27+1))</f>
        <v>0</v>
      </c>
      <c r="Q40" s="71">
        <f>1-(Q27*(Q27+1))/(Assumptions!$D$27*(Assumptions!$D$27+1))</f>
        <v>0</v>
      </c>
      <c r="R40" s="71">
        <f>1-(R27*(R27+1))/(Assumptions!$D$27*(Assumptions!$D$27+1))</f>
        <v>0</v>
      </c>
      <c r="S40" s="50" t="str">
        <f t="shared" si="12"/>
        <v>Jul</v>
      </c>
      <c r="T40" s="71">
        <f>1-(T27*(T27+1))/(Assumptions!$D$27*(Assumptions!$D$27+1))</f>
        <v>0.96846846846846846</v>
      </c>
      <c r="U40" s="71">
        <f>1-(U27*(U27+1))/(Assumptions!$D$27*(Assumptions!$D$27+1))</f>
        <v>0.7432432432432432</v>
      </c>
      <c r="V40" s="71">
        <f>1-(V27*(V27+1))/(Assumptions!$D$27*(Assumptions!$D$27+1))</f>
        <v>0.30180180180180183</v>
      </c>
      <c r="W40" s="71">
        <f>1-(W27*(W27+1))/(Assumptions!$D$27*(Assumptions!$D$27+1))</f>
        <v>0</v>
      </c>
      <c r="X40" s="71">
        <f>1-(X27*(X27+1))/(Assumptions!$D$27*(Assumptions!$D$27+1))</f>
        <v>0</v>
      </c>
      <c r="Y40" s="71">
        <f>1-(Y27*(Y27+1))/(Assumptions!$D$27*(Assumptions!$D$27+1))</f>
        <v>0</v>
      </c>
      <c r="Z40" s="71">
        <f>1-(Z27*(Z27+1))/(Assumptions!$D$27*(Assumptions!$D$27+1))</f>
        <v>0</v>
      </c>
      <c r="AA40" s="71">
        <f>1-(AA27*(AA27+1))/(Assumptions!$D$27*(Assumptions!$D$27+1))</f>
        <v>0</v>
      </c>
      <c r="AB40" s="50" t="str">
        <f t="shared" si="13"/>
        <v>Jul</v>
      </c>
      <c r="AC40" s="71">
        <f>1-(AC27*(AC27+1))/(Assumptions!$D$27*(Assumptions!$D$27+1))</f>
        <v>0.96846846846846846</v>
      </c>
      <c r="AD40" s="71">
        <f>1-(AD27*(AD27+1))/(Assumptions!$D$27*(Assumptions!$D$27+1))</f>
        <v>0.7432432432432432</v>
      </c>
      <c r="AE40" s="71">
        <f>1-(AE27*(AE27+1))/(Assumptions!$D$27*(Assumptions!$D$27+1))</f>
        <v>0.30180180180180183</v>
      </c>
      <c r="AF40" s="71">
        <f>1-(AF27*(AF27+1))/(Assumptions!$D$27*(Assumptions!$D$27+1))</f>
        <v>0</v>
      </c>
      <c r="AG40" s="71">
        <f>1-(AG27*(AG27+1))/(Assumptions!$D$27*(Assumptions!$D$27+1))</f>
        <v>0</v>
      </c>
      <c r="AH40" s="71">
        <f>1-(AH27*(AH27+1))/(Assumptions!$D$27*(Assumptions!$D$27+1))</f>
        <v>0</v>
      </c>
      <c r="AI40" s="71">
        <f>1-(AI27*(AI27+1))/(Assumptions!$D$27*(Assumptions!$D$27+1))</f>
        <v>0</v>
      </c>
      <c r="AJ40" s="71">
        <f>1-(AJ27*(AJ27+1))/(Assumptions!$D$27*(Assumptions!$D$27+1))</f>
        <v>0</v>
      </c>
      <c r="AK40" s="50" t="str">
        <f t="shared" si="14"/>
        <v>Jul</v>
      </c>
      <c r="AL40" s="71">
        <f>1-(AL27*(AL27+1))/(Assumptions!$D$27*(Assumptions!$D$27+1))</f>
        <v>0.96846846846846846</v>
      </c>
      <c r="AM40" s="71">
        <f>1-(AM27*(AM27+1))/(Assumptions!$D$27*(Assumptions!$D$27+1))</f>
        <v>0.7432432432432432</v>
      </c>
      <c r="AN40" s="71">
        <f>1-(AN27*(AN27+1))/(Assumptions!$D$27*(Assumptions!$D$27+1))</f>
        <v>0.30180180180180183</v>
      </c>
      <c r="AO40" s="71">
        <f>1-(AO27*(AO27+1))/(Assumptions!$D$27*(Assumptions!$D$27+1))</f>
        <v>0</v>
      </c>
      <c r="AP40" s="71">
        <f>1-(AP27*(AP27+1))/(Assumptions!$D$27*(Assumptions!$D$27+1))</f>
        <v>0</v>
      </c>
      <c r="AQ40" s="71">
        <f>1-(AQ27*(AQ27+1))/(Assumptions!$D$27*(Assumptions!$D$27+1))</f>
        <v>0</v>
      </c>
      <c r="AR40" s="71">
        <f>1-(AR27*(AR27+1))/(Assumptions!$D$27*(Assumptions!$D$27+1))</f>
        <v>0</v>
      </c>
      <c r="AS40" s="71">
        <f>1-(AS27*(AS27+1))/(Assumptions!$D$27*(Assumptions!$D$27+1))</f>
        <v>0</v>
      </c>
      <c r="AT40" s="50" t="str">
        <f t="shared" si="15"/>
        <v>Jul</v>
      </c>
      <c r="AU40" s="71">
        <f>1-(AU27*(AU27+1))/(Assumptions!$D$27*(Assumptions!$D$27+1))</f>
        <v>0.96846846846846846</v>
      </c>
      <c r="AV40" s="71">
        <f>1-(AV27*(AV27+1))/(Assumptions!$D$27*(Assumptions!$D$27+1))</f>
        <v>0.7432432432432432</v>
      </c>
      <c r="AW40" s="71">
        <f>1-(AW27*(AW27+1))/(Assumptions!$D$27*(Assumptions!$D$27+1))</f>
        <v>0.30180180180180183</v>
      </c>
      <c r="AX40" s="71">
        <f>1-(AX27*(AX27+1))/(Assumptions!$D$27*(Assumptions!$D$27+1))</f>
        <v>0</v>
      </c>
      <c r="AY40" s="71">
        <f>1-(AY27*(AY27+1))/(Assumptions!$D$27*(Assumptions!$D$27+1))</f>
        <v>0</v>
      </c>
      <c r="AZ40" s="71">
        <f>1-(AZ27*(AZ27+1))/(Assumptions!$D$27*(Assumptions!$D$27+1))</f>
        <v>0</v>
      </c>
      <c r="BA40" s="71">
        <f>1-(BA27*(BA27+1))/(Assumptions!$D$27*(Assumptions!$D$27+1))</f>
        <v>0</v>
      </c>
      <c r="BB40" s="71">
        <f>1-(BB27*(BB27+1))/(Assumptions!$D$27*(Assumptions!$D$27+1))</f>
        <v>0</v>
      </c>
      <c r="BC40" s="50" t="str">
        <f t="shared" si="16"/>
        <v>Jul</v>
      </c>
      <c r="BD40" s="71">
        <f>1-(BD27*(BD27+1))/(Assumptions!$D$27*(Assumptions!$D$27+1))</f>
        <v>0.96846846846846846</v>
      </c>
      <c r="BE40" s="71">
        <f>1-(BE27*(BE27+1))/(Assumptions!$D$27*(Assumptions!$D$27+1))</f>
        <v>0.7432432432432432</v>
      </c>
      <c r="BF40" s="71">
        <f>1-(BF27*(BF27+1))/(Assumptions!$D$27*(Assumptions!$D$27+1))</f>
        <v>0.30180180180180183</v>
      </c>
      <c r="BG40" s="71">
        <f>1-(BG27*(BG27+1))/(Assumptions!$D$27*(Assumptions!$D$27+1))</f>
        <v>0</v>
      </c>
      <c r="BH40" s="71">
        <f>1-(BH27*(BH27+1))/(Assumptions!$D$27*(Assumptions!$D$27+1))</f>
        <v>0</v>
      </c>
      <c r="BI40" s="71">
        <f>1-(BI27*(BI27+1))/(Assumptions!$D$27*(Assumptions!$D$27+1))</f>
        <v>0</v>
      </c>
      <c r="BJ40" s="71">
        <f>1-(BJ27*(BJ27+1))/(Assumptions!$D$27*(Assumptions!$D$27+1))</f>
        <v>0</v>
      </c>
      <c r="BK40" s="71">
        <f>1-(BK27*(BK27+1))/(Assumptions!$D$27*(Assumptions!$D$27+1))</f>
        <v>0</v>
      </c>
      <c r="BL40" s="50" t="str">
        <f t="shared" si="17"/>
        <v>Jul</v>
      </c>
      <c r="BM40" s="71">
        <f>1-(BM27*(BM27+1))/(Assumptions!$D$27*(Assumptions!$D$27+1))</f>
        <v>0.96846846846846846</v>
      </c>
      <c r="BN40" s="71">
        <f>1-(BN27*(BN27+1))/(Assumptions!$D$27*(Assumptions!$D$27+1))</f>
        <v>0.7432432432432432</v>
      </c>
      <c r="BO40" s="71">
        <f>1-(BO27*(BO27+1))/(Assumptions!$D$27*(Assumptions!$D$27+1))</f>
        <v>0.30180180180180183</v>
      </c>
      <c r="BP40" s="71">
        <f>1-(BP27*(BP27+1))/(Assumptions!$D$27*(Assumptions!$D$27+1))</f>
        <v>0</v>
      </c>
      <c r="BQ40" s="71">
        <f>1-(BQ27*(BQ27+1))/(Assumptions!$D$27*(Assumptions!$D$27+1))</f>
        <v>0</v>
      </c>
      <c r="BR40" s="71">
        <f>1-(BR27*(BR27+1))/(Assumptions!$D$27*(Assumptions!$D$27+1))</f>
        <v>0</v>
      </c>
      <c r="BS40" s="71">
        <f>1-(BS27*(BS27+1))/(Assumptions!$D$27*(Assumptions!$D$27+1))</f>
        <v>0</v>
      </c>
      <c r="BT40" s="71">
        <f>1-(BT27*(BT27+1))/(Assumptions!$D$27*(Assumptions!$D$27+1))</f>
        <v>0</v>
      </c>
      <c r="BU40" s="50" t="str">
        <f t="shared" si="18"/>
        <v>Jul</v>
      </c>
      <c r="BV40" s="71">
        <f>1-(BV27*(BV27+1))/(Assumptions!$D$27*(Assumptions!$D$27+1))</f>
        <v>0.96846846846846846</v>
      </c>
      <c r="BW40" s="71">
        <f>1-(BW27*(BW27+1))/(Assumptions!$D$27*(Assumptions!$D$27+1))</f>
        <v>0.7432432432432432</v>
      </c>
      <c r="BX40" s="71">
        <f>1-(BX27*(BX27+1))/(Assumptions!$D$27*(Assumptions!$D$27+1))</f>
        <v>0.30180180180180183</v>
      </c>
      <c r="BY40" s="71">
        <f>1-(BY27*(BY27+1))/(Assumptions!$D$27*(Assumptions!$D$27+1))</f>
        <v>0</v>
      </c>
      <c r="BZ40" s="71">
        <f>1-(BZ27*(BZ27+1))/(Assumptions!$D$27*(Assumptions!$D$27+1))</f>
        <v>0</v>
      </c>
      <c r="CA40" s="71">
        <f>1-(CA27*(CA27+1))/(Assumptions!$D$27*(Assumptions!$D$27+1))</f>
        <v>0</v>
      </c>
      <c r="CB40" s="71">
        <f>1-(CB27*(CB27+1))/(Assumptions!$D$27*(Assumptions!$D$27+1))</f>
        <v>0</v>
      </c>
      <c r="CC40" s="71">
        <f>1-(CC27*(CC27+1))/(Assumptions!$D$27*(Assumptions!$D$27+1))</f>
        <v>0</v>
      </c>
      <c r="CD40" s="50" t="str">
        <f t="shared" si="19"/>
        <v>Jul</v>
      </c>
      <c r="CE40" s="71">
        <f>1-(CE27*(CE27+1))/(Assumptions!$D$27*(Assumptions!$D$27+1))</f>
        <v>0.96846846846846846</v>
      </c>
      <c r="CF40" s="71">
        <f>1-(CF27*(CF27+1))/(Assumptions!$D$27*(Assumptions!$D$27+1))</f>
        <v>0.7432432432432432</v>
      </c>
      <c r="CG40" s="71">
        <f>1-(CG27*(CG27+1))/(Assumptions!$D$27*(Assumptions!$D$27+1))</f>
        <v>0.30180180180180183</v>
      </c>
      <c r="CH40" s="71">
        <f>1-(CH27*(CH27+1))/(Assumptions!$D$27*(Assumptions!$D$27+1))</f>
        <v>0</v>
      </c>
      <c r="CI40" s="71">
        <f>1-(CI27*(CI27+1))/(Assumptions!$D$27*(Assumptions!$D$27+1))</f>
        <v>0</v>
      </c>
      <c r="CJ40" s="71">
        <f>1-(CJ27*(CJ27+1))/(Assumptions!$D$27*(Assumptions!$D$27+1))</f>
        <v>0</v>
      </c>
      <c r="CK40" s="71">
        <f>1-(CK27*(CK27+1))/(Assumptions!$D$27*(Assumptions!$D$27+1))</f>
        <v>0</v>
      </c>
      <c r="CL40" s="71">
        <f>1-(CL27*(CL27+1))/(Assumptions!$D$27*(Assumptions!$D$27+1))</f>
        <v>0</v>
      </c>
    </row>
    <row r="41" spans="1:90" ht="13.7" customHeight="1">
      <c r="A41" s="50" t="str">
        <f t="shared" si="10"/>
        <v>Aug</v>
      </c>
      <c r="B41" s="70">
        <f>1-(B28*(B28+1))/(Assumptions!$D$27*(Assumptions!$D$27+1))</f>
        <v>0.97747747747747749</v>
      </c>
      <c r="C41" s="70">
        <f>1-(C28*(C28+1))/(Assumptions!$D$27*(Assumptions!$D$27+1))</f>
        <v>0.77027027027027029</v>
      </c>
      <c r="D41" s="70">
        <f>1-(D28*(D28+1))/(Assumptions!$D$27*(Assumptions!$D$27+1))</f>
        <v>0.34684684684684686</v>
      </c>
      <c r="E41" s="70">
        <f>1-(E28*(E28+1))/(Assumptions!$D$27*(Assumptions!$D$27+1))</f>
        <v>0</v>
      </c>
      <c r="F41" s="70">
        <f>1-(F28*(F28+1))/(Assumptions!$D$27*(Assumptions!$D$27+1))</f>
        <v>0</v>
      </c>
      <c r="G41" s="70">
        <f>1-(G28*(G28+1))/(Assumptions!$D$27*(Assumptions!$D$27+1))</f>
        <v>0</v>
      </c>
      <c r="H41" s="70">
        <f>1-(H28*(H28+1))/(Assumptions!$D$27*(Assumptions!$D$27+1))</f>
        <v>0</v>
      </c>
      <c r="I41" s="70">
        <f>1-(I28*(I28+1))/(Assumptions!$D$27*(Assumptions!$D$27+1))</f>
        <v>0</v>
      </c>
      <c r="J41" s="68" t="str">
        <f t="shared" si="11"/>
        <v>Aug</v>
      </c>
      <c r="K41" s="70">
        <f>1-(K28*(K28+1))/(Assumptions!$D$27*(Assumptions!$D$27+1))</f>
        <v>0.97747747747747749</v>
      </c>
      <c r="L41" s="71">
        <f>1-(L28*(L28+1))/(Assumptions!$D$27*(Assumptions!$D$27+1))</f>
        <v>0.77027027027027029</v>
      </c>
      <c r="M41" s="71">
        <f>1-(M28*(M28+1))/(Assumptions!$D$27*(Assumptions!$D$27+1))</f>
        <v>0.34684684684684686</v>
      </c>
      <c r="N41" s="71">
        <f>1-(N28*(N28+1))/(Assumptions!$D$27*(Assumptions!$D$27+1))</f>
        <v>0</v>
      </c>
      <c r="O41" s="71">
        <f>1-(O28*(O28+1))/(Assumptions!$D$27*(Assumptions!$D$27+1))</f>
        <v>0</v>
      </c>
      <c r="P41" s="71">
        <f>1-(P28*(P28+1))/(Assumptions!$D$27*(Assumptions!$D$27+1))</f>
        <v>0</v>
      </c>
      <c r="Q41" s="71">
        <f>1-(Q28*(Q28+1))/(Assumptions!$D$27*(Assumptions!$D$27+1))</f>
        <v>0</v>
      </c>
      <c r="R41" s="71">
        <f>1-(R28*(R28+1))/(Assumptions!$D$27*(Assumptions!$D$27+1))</f>
        <v>0</v>
      </c>
      <c r="S41" s="50" t="str">
        <f t="shared" si="12"/>
        <v>Aug</v>
      </c>
      <c r="T41" s="71">
        <f>1-(T28*(T28+1))/(Assumptions!$D$27*(Assumptions!$D$27+1))</f>
        <v>0.97747747747747749</v>
      </c>
      <c r="U41" s="71">
        <f>1-(U28*(U28+1))/(Assumptions!$D$27*(Assumptions!$D$27+1))</f>
        <v>0.77027027027027029</v>
      </c>
      <c r="V41" s="71">
        <f>1-(V28*(V28+1))/(Assumptions!$D$27*(Assumptions!$D$27+1))</f>
        <v>0.34684684684684686</v>
      </c>
      <c r="W41" s="71">
        <f>1-(W28*(W28+1))/(Assumptions!$D$27*(Assumptions!$D$27+1))</f>
        <v>0</v>
      </c>
      <c r="X41" s="71">
        <f>1-(X28*(X28+1))/(Assumptions!$D$27*(Assumptions!$D$27+1))</f>
        <v>0</v>
      </c>
      <c r="Y41" s="71">
        <f>1-(Y28*(Y28+1))/(Assumptions!$D$27*(Assumptions!$D$27+1))</f>
        <v>0</v>
      </c>
      <c r="Z41" s="71">
        <f>1-(Z28*(Z28+1))/(Assumptions!$D$27*(Assumptions!$D$27+1))</f>
        <v>0</v>
      </c>
      <c r="AA41" s="71">
        <f>1-(AA28*(AA28+1))/(Assumptions!$D$27*(Assumptions!$D$27+1))</f>
        <v>0</v>
      </c>
      <c r="AB41" s="50" t="str">
        <f t="shared" si="13"/>
        <v>Aug</v>
      </c>
      <c r="AC41" s="71">
        <f>1-(AC28*(AC28+1))/(Assumptions!$D$27*(Assumptions!$D$27+1))</f>
        <v>0.97747747747747749</v>
      </c>
      <c r="AD41" s="71">
        <f>1-(AD28*(AD28+1))/(Assumptions!$D$27*(Assumptions!$D$27+1))</f>
        <v>0.77027027027027029</v>
      </c>
      <c r="AE41" s="71">
        <f>1-(AE28*(AE28+1))/(Assumptions!$D$27*(Assumptions!$D$27+1))</f>
        <v>0.34684684684684686</v>
      </c>
      <c r="AF41" s="71">
        <f>1-(AF28*(AF28+1))/(Assumptions!$D$27*(Assumptions!$D$27+1))</f>
        <v>0</v>
      </c>
      <c r="AG41" s="71">
        <f>1-(AG28*(AG28+1))/(Assumptions!$D$27*(Assumptions!$D$27+1))</f>
        <v>0</v>
      </c>
      <c r="AH41" s="71">
        <f>1-(AH28*(AH28+1))/(Assumptions!$D$27*(Assumptions!$D$27+1))</f>
        <v>0</v>
      </c>
      <c r="AI41" s="71">
        <f>1-(AI28*(AI28+1))/(Assumptions!$D$27*(Assumptions!$D$27+1))</f>
        <v>0</v>
      </c>
      <c r="AJ41" s="71">
        <f>1-(AJ28*(AJ28+1))/(Assumptions!$D$27*(Assumptions!$D$27+1))</f>
        <v>0</v>
      </c>
      <c r="AK41" s="50" t="str">
        <f t="shared" si="14"/>
        <v>Aug</v>
      </c>
      <c r="AL41" s="71">
        <f>1-(AL28*(AL28+1))/(Assumptions!$D$27*(Assumptions!$D$27+1))</f>
        <v>0.97747747747747749</v>
      </c>
      <c r="AM41" s="71">
        <f>1-(AM28*(AM28+1))/(Assumptions!$D$27*(Assumptions!$D$27+1))</f>
        <v>0.77027027027027029</v>
      </c>
      <c r="AN41" s="71">
        <f>1-(AN28*(AN28+1))/(Assumptions!$D$27*(Assumptions!$D$27+1))</f>
        <v>0.34684684684684686</v>
      </c>
      <c r="AO41" s="71">
        <f>1-(AO28*(AO28+1))/(Assumptions!$D$27*(Assumptions!$D$27+1))</f>
        <v>0</v>
      </c>
      <c r="AP41" s="71">
        <f>1-(AP28*(AP28+1))/(Assumptions!$D$27*(Assumptions!$D$27+1))</f>
        <v>0</v>
      </c>
      <c r="AQ41" s="71">
        <f>1-(AQ28*(AQ28+1))/(Assumptions!$D$27*(Assumptions!$D$27+1))</f>
        <v>0</v>
      </c>
      <c r="AR41" s="71">
        <f>1-(AR28*(AR28+1))/(Assumptions!$D$27*(Assumptions!$D$27+1))</f>
        <v>0</v>
      </c>
      <c r="AS41" s="71">
        <f>1-(AS28*(AS28+1))/(Assumptions!$D$27*(Assumptions!$D$27+1))</f>
        <v>0</v>
      </c>
      <c r="AT41" s="50" t="str">
        <f t="shared" si="15"/>
        <v>Aug</v>
      </c>
      <c r="AU41" s="71">
        <f>1-(AU28*(AU28+1))/(Assumptions!$D$27*(Assumptions!$D$27+1))</f>
        <v>0.97747747747747749</v>
      </c>
      <c r="AV41" s="71">
        <f>1-(AV28*(AV28+1))/(Assumptions!$D$27*(Assumptions!$D$27+1))</f>
        <v>0.77027027027027029</v>
      </c>
      <c r="AW41" s="71">
        <f>1-(AW28*(AW28+1))/(Assumptions!$D$27*(Assumptions!$D$27+1))</f>
        <v>0.34684684684684686</v>
      </c>
      <c r="AX41" s="71">
        <f>1-(AX28*(AX28+1))/(Assumptions!$D$27*(Assumptions!$D$27+1))</f>
        <v>0</v>
      </c>
      <c r="AY41" s="71">
        <f>1-(AY28*(AY28+1))/(Assumptions!$D$27*(Assumptions!$D$27+1))</f>
        <v>0</v>
      </c>
      <c r="AZ41" s="71">
        <f>1-(AZ28*(AZ28+1))/(Assumptions!$D$27*(Assumptions!$D$27+1))</f>
        <v>0</v>
      </c>
      <c r="BA41" s="71">
        <f>1-(BA28*(BA28+1))/(Assumptions!$D$27*(Assumptions!$D$27+1))</f>
        <v>0</v>
      </c>
      <c r="BB41" s="71">
        <f>1-(BB28*(BB28+1))/(Assumptions!$D$27*(Assumptions!$D$27+1))</f>
        <v>0</v>
      </c>
      <c r="BC41" s="50" t="str">
        <f t="shared" si="16"/>
        <v>Aug</v>
      </c>
      <c r="BD41" s="71">
        <f>1-(BD28*(BD28+1))/(Assumptions!$D$27*(Assumptions!$D$27+1))</f>
        <v>0.97747747747747749</v>
      </c>
      <c r="BE41" s="71">
        <f>1-(BE28*(BE28+1))/(Assumptions!$D$27*(Assumptions!$D$27+1))</f>
        <v>0.77027027027027029</v>
      </c>
      <c r="BF41" s="71">
        <f>1-(BF28*(BF28+1))/(Assumptions!$D$27*(Assumptions!$D$27+1))</f>
        <v>0.34684684684684686</v>
      </c>
      <c r="BG41" s="71">
        <f>1-(BG28*(BG28+1))/(Assumptions!$D$27*(Assumptions!$D$27+1))</f>
        <v>0</v>
      </c>
      <c r="BH41" s="71">
        <f>1-(BH28*(BH28+1))/(Assumptions!$D$27*(Assumptions!$D$27+1))</f>
        <v>0</v>
      </c>
      <c r="BI41" s="71">
        <f>1-(BI28*(BI28+1))/(Assumptions!$D$27*(Assumptions!$D$27+1))</f>
        <v>0</v>
      </c>
      <c r="BJ41" s="71">
        <f>1-(BJ28*(BJ28+1))/(Assumptions!$D$27*(Assumptions!$D$27+1))</f>
        <v>0</v>
      </c>
      <c r="BK41" s="71">
        <f>1-(BK28*(BK28+1))/(Assumptions!$D$27*(Assumptions!$D$27+1))</f>
        <v>0</v>
      </c>
      <c r="BL41" s="50" t="str">
        <f t="shared" si="17"/>
        <v>Aug</v>
      </c>
      <c r="BM41" s="71">
        <f>1-(BM28*(BM28+1))/(Assumptions!$D$27*(Assumptions!$D$27+1))</f>
        <v>0.97747747747747749</v>
      </c>
      <c r="BN41" s="71">
        <f>1-(BN28*(BN28+1))/(Assumptions!$D$27*(Assumptions!$D$27+1))</f>
        <v>0.77027027027027029</v>
      </c>
      <c r="BO41" s="71">
        <f>1-(BO28*(BO28+1))/(Assumptions!$D$27*(Assumptions!$D$27+1))</f>
        <v>0.34684684684684686</v>
      </c>
      <c r="BP41" s="71">
        <f>1-(BP28*(BP28+1))/(Assumptions!$D$27*(Assumptions!$D$27+1))</f>
        <v>0</v>
      </c>
      <c r="BQ41" s="71">
        <f>1-(BQ28*(BQ28+1))/(Assumptions!$D$27*(Assumptions!$D$27+1))</f>
        <v>0</v>
      </c>
      <c r="BR41" s="71">
        <f>1-(BR28*(BR28+1))/(Assumptions!$D$27*(Assumptions!$D$27+1))</f>
        <v>0</v>
      </c>
      <c r="BS41" s="71">
        <f>1-(BS28*(BS28+1))/(Assumptions!$D$27*(Assumptions!$D$27+1))</f>
        <v>0</v>
      </c>
      <c r="BT41" s="71">
        <f>1-(BT28*(BT28+1))/(Assumptions!$D$27*(Assumptions!$D$27+1))</f>
        <v>0</v>
      </c>
      <c r="BU41" s="50" t="str">
        <f t="shared" si="18"/>
        <v>Aug</v>
      </c>
      <c r="BV41" s="71">
        <f>1-(BV28*(BV28+1))/(Assumptions!$D$27*(Assumptions!$D$27+1))</f>
        <v>0.97747747747747749</v>
      </c>
      <c r="BW41" s="71">
        <f>1-(BW28*(BW28+1))/(Assumptions!$D$27*(Assumptions!$D$27+1))</f>
        <v>0.77027027027027029</v>
      </c>
      <c r="BX41" s="71">
        <f>1-(BX28*(BX28+1))/(Assumptions!$D$27*(Assumptions!$D$27+1))</f>
        <v>0.34684684684684686</v>
      </c>
      <c r="BY41" s="71">
        <f>1-(BY28*(BY28+1))/(Assumptions!$D$27*(Assumptions!$D$27+1))</f>
        <v>0</v>
      </c>
      <c r="BZ41" s="71">
        <f>1-(BZ28*(BZ28+1))/(Assumptions!$D$27*(Assumptions!$D$27+1))</f>
        <v>0</v>
      </c>
      <c r="CA41" s="71">
        <f>1-(CA28*(CA28+1))/(Assumptions!$D$27*(Assumptions!$D$27+1))</f>
        <v>0</v>
      </c>
      <c r="CB41" s="71">
        <f>1-(CB28*(CB28+1))/(Assumptions!$D$27*(Assumptions!$D$27+1))</f>
        <v>0</v>
      </c>
      <c r="CC41" s="71">
        <f>1-(CC28*(CC28+1))/(Assumptions!$D$27*(Assumptions!$D$27+1))</f>
        <v>0</v>
      </c>
      <c r="CD41" s="50" t="str">
        <f t="shared" si="19"/>
        <v>Aug</v>
      </c>
      <c r="CE41" s="71">
        <f>1-(CE28*(CE28+1))/(Assumptions!$D$27*(Assumptions!$D$27+1))</f>
        <v>0.97747747747747749</v>
      </c>
      <c r="CF41" s="71">
        <f>1-(CF28*(CF28+1))/(Assumptions!$D$27*(Assumptions!$D$27+1))</f>
        <v>0.77027027027027029</v>
      </c>
      <c r="CG41" s="71">
        <f>1-(CG28*(CG28+1))/(Assumptions!$D$27*(Assumptions!$D$27+1))</f>
        <v>0.34684684684684686</v>
      </c>
      <c r="CH41" s="71">
        <f>1-(CH28*(CH28+1))/(Assumptions!$D$27*(Assumptions!$D$27+1))</f>
        <v>0</v>
      </c>
      <c r="CI41" s="71">
        <f>1-(CI28*(CI28+1))/(Assumptions!$D$27*(Assumptions!$D$27+1))</f>
        <v>0</v>
      </c>
      <c r="CJ41" s="71">
        <f>1-(CJ28*(CJ28+1))/(Assumptions!$D$27*(Assumptions!$D$27+1))</f>
        <v>0</v>
      </c>
      <c r="CK41" s="71">
        <f>1-(CK28*(CK28+1))/(Assumptions!$D$27*(Assumptions!$D$27+1))</f>
        <v>0</v>
      </c>
      <c r="CL41" s="71">
        <f>1-(CL28*(CL28+1))/(Assumptions!$D$27*(Assumptions!$D$27+1))</f>
        <v>0</v>
      </c>
    </row>
    <row r="42" spans="1:90" ht="13.7" customHeight="1">
      <c r="A42" s="50" t="str">
        <f t="shared" si="10"/>
        <v>Sep</v>
      </c>
      <c r="B42" s="70">
        <f>1-(B29*(B29+1))/(Assumptions!$D$27*(Assumptions!$D$27+1))</f>
        <v>0.98498498498498499</v>
      </c>
      <c r="C42" s="70">
        <f>1-(C29*(C29+1))/(Assumptions!$D$27*(Assumptions!$D$27+1))</f>
        <v>0.79579579579579574</v>
      </c>
      <c r="D42" s="70">
        <f>1-(D29*(D29+1))/(Assumptions!$D$27*(Assumptions!$D$27+1))</f>
        <v>0.39039039039039036</v>
      </c>
      <c r="E42" s="70">
        <f>1-(E29*(E29+1))/(Assumptions!$D$27*(Assumptions!$D$27+1))</f>
        <v>0</v>
      </c>
      <c r="F42" s="70">
        <f>1-(F29*(F29+1))/(Assumptions!$D$27*(Assumptions!$D$27+1))</f>
        <v>0</v>
      </c>
      <c r="G42" s="70">
        <f>1-(G29*(G29+1))/(Assumptions!$D$27*(Assumptions!$D$27+1))</f>
        <v>0</v>
      </c>
      <c r="H42" s="70">
        <f>1-(H29*(H29+1))/(Assumptions!$D$27*(Assumptions!$D$27+1))</f>
        <v>0</v>
      </c>
      <c r="I42" s="70">
        <f>1-(I29*(I29+1))/(Assumptions!$D$27*(Assumptions!$D$27+1))</f>
        <v>0</v>
      </c>
      <c r="J42" s="68" t="str">
        <f t="shared" si="11"/>
        <v>Sep</v>
      </c>
      <c r="K42" s="70">
        <f>1-(K29*(K29+1))/(Assumptions!$D$27*(Assumptions!$D$27+1))</f>
        <v>0.98498498498498499</v>
      </c>
      <c r="L42" s="71">
        <f>1-(L29*(L29+1))/(Assumptions!$D$27*(Assumptions!$D$27+1))</f>
        <v>0.79579579579579574</v>
      </c>
      <c r="M42" s="71">
        <f>1-(M29*(M29+1))/(Assumptions!$D$27*(Assumptions!$D$27+1))</f>
        <v>0.39039039039039036</v>
      </c>
      <c r="N42" s="71">
        <f>1-(N29*(N29+1))/(Assumptions!$D$27*(Assumptions!$D$27+1))</f>
        <v>0</v>
      </c>
      <c r="O42" s="71">
        <f>1-(O29*(O29+1))/(Assumptions!$D$27*(Assumptions!$D$27+1))</f>
        <v>0</v>
      </c>
      <c r="P42" s="71">
        <f>1-(P29*(P29+1))/(Assumptions!$D$27*(Assumptions!$D$27+1))</f>
        <v>0</v>
      </c>
      <c r="Q42" s="71">
        <f>1-(Q29*(Q29+1))/(Assumptions!$D$27*(Assumptions!$D$27+1))</f>
        <v>0</v>
      </c>
      <c r="R42" s="71">
        <f>1-(R29*(R29+1))/(Assumptions!$D$27*(Assumptions!$D$27+1))</f>
        <v>0</v>
      </c>
      <c r="S42" s="50" t="str">
        <f t="shared" si="12"/>
        <v>Sep</v>
      </c>
      <c r="T42" s="71">
        <f>1-(T29*(T29+1))/(Assumptions!$D$27*(Assumptions!$D$27+1))</f>
        <v>0.98498498498498499</v>
      </c>
      <c r="U42" s="71">
        <f>1-(U29*(U29+1))/(Assumptions!$D$27*(Assumptions!$D$27+1))</f>
        <v>0.79579579579579574</v>
      </c>
      <c r="V42" s="71">
        <f>1-(V29*(V29+1))/(Assumptions!$D$27*(Assumptions!$D$27+1))</f>
        <v>0.39039039039039036</v>
      </c>
      <c r="W42" s="71">
        <f>1-(W29*(W29+1))/(Assumptions!$D$27*(Assumptions!$D$27+1))</f>
        <v>0</v>
      </c>
      <c r="X42" s="71">
        <f>1-(X29*(X29+1))/(Assumptions!$D$27*(Assumptions!$D$27+1))</f>
        <v>0</v>
      </c>
      <c r="Y42" s="71">
        <f>1-(Y29*(Y29+1))/(Assumptions!$D$27*(Assumptions!$D$27+1))</f>
        <v>0</v>
      </c>
      <c r="Z42" s="71">
        <f>1-(Z29*(Z29+1))/(Assumptions!$D$27*(Assumptions!$D$27+1))</f>
        <v>0</v>
      </c>
      <c r="AA42" s="71">
        <f>1-(AA29*(AA29+1))/(Assumptions!$D$27*(Assumptions!$D$27+1))</f>
        <v>0</v>
      </c>
      <c r="AB42" s="50" t="str">
        <f t="shared" si="13"/>
        <v>Sep</v>
      </c>
      <c r="AC42" s="71">
        <f>1-(AC29*(AC29+1))/(Assumptions!$D$27*(Assumptions!$D$27+1))</f>
        <v>0.98498498498498499</v>
      </c>
      <c r="AD42" s="71">
        <f>1-(AD29*(AD29+1))/(Assumptions!$D$27*(Assumptions!$D$27+1))</f>
        <v>0.79579579579579574</v>
      </c>
      <c r="AE42" s="71">
        <f>1-(AE29*(AE29+1))/(Assumptions!$D$27*(Assumptions!$D$27+1))</f>
        <v>0.39039039039039036</v>
      </c>
      <c r="AF42" s="71">
        <f>1-(AF29*(AF29+1))/(Assumptions!$D$27*(Assumptions!$D$27+1))</f>
        <v>0</v>
      </c>
      <c r="AG42" s="71">
        <f>1-(AG29*(AG29+1))/(Assumptions!$D$27*(Assumptions!$D$27+1))</f>
        <v>0</v>
      </c>
      <c r="AH42" s="71">
        <f>1-(AH29*(AH29+1))/(Assumptions!$D$27*(Assumptions!$D$27+1))</f>
        <v>0</v>
      </c>
      <c r="AI42" s="71">
        <f>1-(AI29*(AI29+1))/(Assumptions!$D$27*(Assumptions!$D$27+1))</f>
        <v>0</v>
      </c>
      <c r="AJ42" s="71">
        <f>1-(AJ29*(AJ29+1))/(Assumptions!$D$27*(Assumptions!$D$27+1))</f>
        <v>0</v>
      </c>
      <c r="AK42" s="50" t="str">
        <f t="shared" si="14"/>
        <v>Sep</v>
      </c>
      <c r="AL42" s="71">
        <f>1-(AL29*(AL29+1))/(Assumptions!$D$27*(Assumptions!$D$27+1))</f>
        <v>0.98498498498498499</v>
      </c>
      <c r="AM42" s="71">
        <f>1-(AM29*(AM29+1))/(Assumptions!$D$27*(Assumptions!$D$27+1))</f>
        <v>0.79579579579579574</v>
      </c>
      <c r="AN42" s="71">
        <f>1-(AN29*(AN29+1))/(Assumptions!$D$27*(Assumptions!$D$27+1))</f>
        <v>0.39039039039039036</v>
      </c>
      <c r="AO42" s="71">
        <f>1-(AO29*(AO29+1))/(Assumptions!$D$27*(Assumptions!$D$27+1))</f>
        <v>0</v>
      </c>
      <c r="AP42" s="71">
        <f>1-(AP29*(AP29+1))/(Assumptions!$D$27*(Assumptions!$D$27+1))</f>
        <v>0</v>
      </c>
      <c r="AQ42" s="71">
        <f>1-(AQ29*(AQ29+1))/(Assumptions!$D$27*(Assumptions!$D$27+1))</f>
        <v>0</v>
      </c>
      <c r="AR42" s="71">
        <f>1-(AR29*(AR29+1))/(Assumptions!$D$27*(Assumptions!$D$27+1))</f>
        <v>0</v>
      </c>
      <c r="AS42" s="71">
        <f>1-(AS29*(AS29+1))/(Assumptions!$D$27*(Assumptions!$D$27+1))</f>
        <v>0</v>
      </c>
      <c r="AT42" s="50" t="str">
        <f t="shared" si="15"/>
        <v>Sep</v>
      </c>
      <c r="AU42" s="71">
        <f>1-(AU29*(AU29+1))/(Assumptions!$D$27*(Assumptions!$D$27+1))</f>
        <v>0.98498498498498499</v>
      </c>
      <c r="AV42" s="71">
        <f>1-(AV29*(AV29+1))/(Assumptions!$D$27*(Assumptions!$D$27+1))</f>
        <v>0.79579579579579574</v>
      </c>
      <c r="AW42" s="71">
        <f>1-(AW29*(AW29+1))/(Assumptions!$D$27*(Assumptions!$D$27+1))</f>
        <v>0.39039039039039036</v>
      </c>
      <c r="AX42" s="71">
        <f>1-(AX29*(AX29+1))/(Assumptions!$D$27*(Assumptions!$D$27+1))</f>
        <v>0</v>
      </c>
      <c r="AY42" s="71">
        <f>1-(AY29*(AY29+1))/(Assumptions!$D$27*(Assumptions!$D$27+1))</f>
        <v>0</v>
      </c>
      <c r="AZ42" s="71">
        <f>1-(AZ29*(AZ29+1))/(Assumptions!$D$27*(Assumptions!$D$27+1))</f>
        <v>0</v>
      </c>
      <c r="BA42" s="71">
        <f>1-(BA29*(BA29+1))/(Assumptions!$D$27*(Assumptions!$D$27+1))</f>
        <v>0</v>
      </c>
      <c r="BB42" s="71">
        <f>1-(BB29*(BB29+1))/(Assumptions!$D$27*(Assumptions!$D$27+1))</f>
        <v>0</v>
      </c>
      <c r="BC42" s="50" t="str">
        <f t="shared" si="16"/>
        <v>Sep</v>
      </c>
      <c r="BD42" s="71">
        <f>1-(BD29*(BD29+1))/(Assumptions!$D$27*(Assumptions!$D$27+1))</f>
        <v>0.98498498498498499</v>
      </c>
      <c r="BE42" s="71">
        <f>1-(BE29*(BE29+1))/(Assumptions!$D$27*(Assumptions!$D$27+1))</f>
        <v>0.79579579579579574</v>
      </c>
      <c r="BF42" s="71">
        <f>1-(BF29*(BF29+1))/(Assumptions!$D$27*(Assumptions!$D$27+1))</f>
        <v>0.39039039039039036</v>
      </c>
      <c r="BG42" s="71">
        <f>1-(BG29*(BG29+1))/(Assumptions!$D$27*(Assumptions!$D$27+1))</f>
        <v>0</v>
      </c>
      <c r="BH42" s="71">
        <f>1-(BH29*(BH29+1))/(Assumptions!$D$27*(Assumptions!$D$27+1))</f>
        <v>0</v>
      </c>
      <c r="BI42" s="71">
        <f>1-(BI29*(BI29+1))/(Assumptions!$D$27*(Assumptions!$D$27+1))</f>
        <v>0</v>
      </c>
      <c r="BJ42" s="71">
        <f>1-(BJ29*(BJ29+1))/(Assumptions!$D$27*(Assumptions!$D$27+1))</f>
        <v>0</v>
      </c>
      <c r="BK42" s="71">
        <f>1-(BK29*(BK29+1))/(Assumptions!$D$27*(Assumptions!$D$27+1))</f>
        <v>0</v>
      </c>
      <c r="BL42" s="50" t="str">
        <f t="shared" si="17"/>
        <v>Sep</v>
      </c>
      <c r="BM42" s="71">
        <f>1-(BM29*(BM29+1))/(Assumptions!$D$27*(Assumptions!$D$27+1))</f>
        <v>0.98498498498498499</v>
      </c>
      <c r="BN42" s="71">
        <f>1-(BN29*(BN29+1))/(Assumptions!$D$27*(Assumptions!$D$27+1))</f>
        <v>0.79579579579579574</v>
      </c>
      <c r="BO42" s="71">
        <f>1-(BO29*(BO29+1))/(Assumptions!$D$27*(Assumptions!$D$27+1))</f>
        <v>0.39039039039039036</v>
      </c>
      <c r="BP42" s="71">
        <f>1-(BP29*(BP29+1))/(Assumptions!$D$27*(Assumptions!$D$27+1))</f>
        <v>0</v>
      </c>
      <c r="BQ42" s="71">
        <f>1-(BQ29*(BQ29+1))/(Assumptions!$D$27*(Assumptions!$D$27+1))</f>
        <v>0</v>
      </c>
      <c r="BR42" s="71">
        <f>1-(BR29*(BR29+1))/(Assumptions!$D$27*(Assumptions!$D$27+1))</f>
        <v>0</v>
      </c>
      <c r="BS42" s="71">
        <f>1-(BS29*(BS29+1))/(Assumptions!$D$27*(Assumptions!$D$27+1))</f>
        <v>0</v>
      </c>
      <c r="BT42" s="71">
        <f>1-(BT29*(BT29+1))/(Assumptions!$D$27*(Assumptions!$D$27+1))</f>
        <v>0</v>
      </c>
      <c r="BU42" s="50" t="str">
        <f t="shared" si="18"/>
        <v>Sep</v>
      </c>
      <c r="BV42" s="71">
        <f>1-(BV29*(BV29+1))/(Assumptions!$D$27*(Assumptions!$D$27+1))</f>
        <v>0.98498498498498499</v>
      </c>
      <c r="BW42" s="71">
        <f>1-(BW29*(BW29+1))/(Assumptions!$D$27*(Assumptions!$D$27+1))</f>
        <v>0.79579579579579574</v>
      </c>
      <c r="BX42" s="71">
        <f>1-(BX29*(BX29+1))/(Assumptions!$D$27*(Assumptions!$D$27+1))</f>
        <v>0.39039039039039036</v>
      </c>
      <c r="BY42" s="71">
        <f>1-(BY29*(BY29+1))/(Assumptions!$D$27*(Assumptions!$D$27+1))</f>
        <v>0</v>
      </c>
      <c r="BZ42" s="71">
        <f>1-(BZ29*(BZ29+1))/(Assumptions!$D$27*(Assumptions!$D$27+1))</f>
        <v>0</v>
      </c>
      <c r="CA42" s="71">
        <f>1-(CA29*(CA29+1))/(Assumptions!$D$27*(Assumptions!$D$27+1))</f>
        <v>0</v>
      </c>
      <c r="CB42" s="71">
        <f>1-(CB29*(CB29+1))/(Assumptions!$D$27*(Assumptions!$D$27+1))</f>
        <v>0</v>
      </c>
      <c r="CC42" s="71">
        <f>1-(CC29*(CC29+1))/(Assumptions!$D$27*(Assumptions!$D$27+1))</f>
        <v>0</v>
      </c>
      <c r="CD42" s="50" t="str">
        <f t="shared" si="19"/>
        <v>Sep</v>
      </c>
      <c r="CE42" s="71">
        <f>1-(CE29*(CE29+1))/(Assumptions!$D$27*(Assumptions!$D$27+1))</f>
        <v>0.98498498498498499</v>
      </c>
      <c r="CF42" s="71">
        <f>1-(CF29*(CF29+1))/(Assumptions!$D$27*(Assumptions!$D$27+1))</f>
        <v>0.79579579579579574</v>
      </c>
      <c r="CG42" s="71">
        <f>1-(CG29*(CG29+1))/(Assumptions!$D$27*(Assumptions!$D$27+1))</f>
        <v>0.39039039039039036</v>
      </c>
      <c r="CH42" s="71">
        <f>1-(CH29*(CH29+1))/(Assumptions!$D$27*(Assumptions!$D$27+1))</f>
        <v>0</v>
      </c>
      <c r="CI42" s="71">
        <f>1-(CI29*(CI29+1))/(Assumptions!$D$27*(Assumptions!$D$27+1))</f>
        <v>0</v>
      </c>
      <c r="CJ42" s="71">
        <f>1-(CJ29*(CJ29+1))/(Assumptions!$D$27*(Assumptions!$D$27+1))</f>
        <v>0</v>
      </c>
      <c r="CK42" s="71">
        <f>1-(CK29*(CK29+1))/(Assumptions!$D$27*(Assumptions!$D$27+1))</f>
        <v>0</v>
      </c>
      <c r="CL42" s="71">
        <f>1-(CL29*(CL29+1))/(Assumptions!$D$27*(Assumptions!$D$27+1))</f>
        <v>0</v>
      </c>
    </row>
    <row r="43" spans="1:90" ht="13.7" customHeight="1">
      <c r="A43" s="50" t="str">
        <f t="shared" si="10"/>
        <v>Oct</v>
      </c>
      <c r="B43" s="70">
        <f>1-(B30*(B30+1))/(Assumptions!$D$27*(Assumptions!$D$27+1))</f>
        <v>0.99099099099099097</v>
      </c>
      <c r="C43" s="70">
        <f>1-(C30*(C30+1))/(Assumptions!$D$27*(Assumptions!$D$27+1))</f>
        <v>0.81981981981981988</v>
      </c>
      <c r="D43" s="70">
        <f>1-(D30*(D30+1))/(Assumptions!$D$27*(Assumptions!$D$27+1))</f>
        <v>0.43243243243243246</v>
      </c>
      <c r="E43" s="70">
        <f>1-(E30*(E30+1))/(Assumptions!$D$27*(Assumptions!$D$27+1))</f>
        <v>0</v>
      </c>
      <c r="F43" s="70">
        <f>1-(F30*(F30+1))/(Assumptions!$D$27*(Assumptions!$D$27+1))</f>
        <v>0</v>
      </c>
      <c r="G43" s="70">
        <f>1-(G30*(G30+1))/(Assumptions!$D$27*(Assumptions!$D$27+1))</f>
        <v>0</v>
      </c>
      <c r="H43" s="70">
        <f>1-(H30*(H30+1))/(Assumptions!$D$27*(Assumptions!$D$27+1))</f>
        <v>0</v>
      </c>
      <c r="I43" s="70">
        <f>1-(I30*(I30+1))/(Assumptions!$D$27*(Assumptions!$D$27+1))</f>
        <v>0</v>
      </c>
      <c r="J43" s="68" t="str">
        <f t="shared" si="11"/>
        <v>Oct</v>
      </c>
      <c r="K43" s="70">
        <f>1-(K30*(K30+1))/(Assumptions!$D$27*(Assumptions!$D$27+1))</f>
        <v>0.99099099099099097</v>
      </c>
      <c r="L43" s="71">
        <f>1-(L30*(L30+1))/(Assumptions!$D$27*(Assumptions!$D$27+1))</f>
        <v>0.81981981981981988</v>
      </c>
      <c r="M43" s="71">
        <f>1-(M30*(M30+1))/(Assumptions!$D$27*(Assumptions!$D$27+1))</f>
        <v>0.43243243243243246</v>
      </c>
      <c r="N43" s="71">
        <f>1-(N30*(N30+1))/(Assumptions!$D$27*(Assumptions!$D$27+1))</f>
        <v>0</v>
      </c>
      <c r="O43" s="71">
        <f>1-(O30*(O30+1))/(Assumptions!$D$27*(Assumptions!$D$27+1))</f>
        <v>0</v>
      </c>
      <c r="P43" s="71">
        <f>1-(P30*(P30+1))/(Assumptions!$D$27*(Assumptions!$D$27+1))</f>
        <v>0</v>
      </c>
      <c r="Q43" s="71">
        <f>1-(Q30*(Q30+1))/(Assumptions!$D$27*(Assumptions!$D$27+1))</f>
        <v>0</v>
      </c>
      <c r="R43" s="71">
        <f>1-(R30*(R30+1))/(Assumptions!$D$27*(Assumptions!$D$27+1))</f>
        <v>0</v>
      </c>
      <c r="S43" s="50" t="str">
        <f t="shared" si="12"/>
        <v>Oct</v>
      </c>
      <c r="T43" s="71">
        <f>1-(T30*(T30+1))/(Assumptions!$D$27*(Assumptions!$D$27+1))</f>
        <v>0.99099099099099097</v>
      </c>
      <c r="U43" s="71">
        <f>1-(U30*(U30+1))/(Assumptions!$D$27*(Assumptions!$D$27+1))</f>
        <v>0.81981981981981988</v>
      </c>
      <c r="V43" s="71">
        <f>1-(V30*(V30+1))/(Assumptions!$D$27*(Assumptions!$D$27+1))</f>
        <v>0.43243243243243246</v>
      </c>
      <c r="W43" s="71">
        <f>1-(W30*(W30+1))/(Assumptions!$D$27*(Assumptions!$D$27+1))</f>
        <v>0</v>
      </c>
      <c r="X43" s="71">
        <f>1-(X30*(X30+1))/(Assumptions!$D$27*(Assumptions!$D$27+1))</f>
        <v>0</v>
      </c>
      <c r="Y43" s="71">
        <f>1-(Y30*(Y30+1))/(Assumptions!$D$27*(Assumptions!$D$27+1))</f>
        <v>0</v>
      </c>
      <c r="Z43" s="71">
        <f>1-(Z30*(Z30+1))/(Assumptions!$D$27*(Assumptions!$D$27+1))</f>
        <v>0</v>
      </c>
      <c r="AA43" s="71">
        <f>1-(AA30*(AA30+1))/(Assumptions!$D$27*(Assumptions!$D$27+1))</f>
        <v>0</v>
      </c>
      <c r="AB43" s="50" t="str">
        <f t="shared" si="13"/>
        <v>Oct</v>
      </c>
      <c r="AC43" s="71">
        <f>1-(AC30*(AC30+1))/(Assumptions!$D$27*(Assumptions!$D$27+1))</f>
        <v>0.99099099099099097</v>
      </c>
      <c r="AD43" s="71">
        <f>1-(AD30*(AD30+1))/(Assumptions!$D$27*(Assumptions!$D$27+1))</f>
        <v>0.81981981981981988</v>
      </c>
      <c r="AE43" s="71">
        <f>1-(AE30*(AE30+1))/(Assumptions!$D$27*(Assumptions!$D$27+1))</f>
        <v>0.43243243243243246</v>
      </c>
      <c r="AF43" s="71">
        <f>1-(AF30*(AF30+1))/(Assumptions!$D$27*(Assumptions!$D$27+1))</f>
        <v>0</v>
      </c>
      <c r="AG43" s="71">
        <f>1-(AG30*(AG30+1))/(Assumptions!$D$27*(Assumptions!$D$27+1))</f>
        <v>0</v>
      </c>
      <c r="AH43" s="71">
        <f>1-(AH30*(AH30+1))/(Assumptions!$D$27*(Assumptions!$D$27+1))</f>
        <v>0</v>
      </c>
      <c r="AI43" s="71">
        <f>1-(AI30*(AI30+1))/(Assumptions!$D$27*(Assumptions!$D$27+1))</f>
        <v>0</v>
      </c>
      <c r="AJ43" s="71">
        <f>1-(AJ30*(AJ30+1))/(Assumptions!$D$27*(Assumptions!$D$27+1))</f>
        <v>0</v>
      </c>
      <c r="AK43" s="50" t="str">
        <f t="shared" si="14"/>
        <v>Oct</v>
      </c>
      <c r="AL43" s="71">
        <f>1-(AL30*(AL30+1))/(Assumptions!$D$27*(Assumptions!$D$27+1))</f>
        <v>0.99099099099099097</v>
      </c>
      <c r="AM43" s="71">
        <f>1-(AM30*(AM30+1))/(Assumptions!$D$27*(Assumptions!$D$27+1))</f>
        <v>0.81981981981981988</v>
      </c>
      <c r="AN43" s="71">
        <f>1-(AN30*(AN30+1))/(Assumptions!$D$27*(Assumptions!$D$27+1))</f>
        <v>0.43243243243243246</v>
      </c>
      <c r="AO43" s="71">
        <f>1-(AO30*(AO30+1))/(Assumptions!$D$27*(Assumptions!$D$27+1))</f>
        <v>0</v>
      </c>
      <c r="AP43" s="71">
        <f>1-(AP30*(AP30+1))/(Assumptions!$D$27*(Assumptions!$D$27+1))</f>
        <v>0</v>
      </c>
      <c r="AQ43" s="71">
        <f>1-(AQ30*(AQ30+1))/(Assumptions!$D$27*(Assumptions!$D$27+1))</f>
        <v>0</v>
      </c>
      <c r="AR43" s="71">
        <f>1-(AR30*(AR30+1))/(Assumptions!$D$27*(Assumptions!$D$27+1))</f>
        <v>0</v>
      </c>
      <c r="AS43" s="71">
        <f>1-(AS30*(AS30+1))/(Assumptions!$D$27*(Assumptions!$D$27+1))</f>
        <v>0</v>
      </c>
      <c r="AT43" s="50" t="str">
        <f t="shared" si="15"/>
        <v>Oct</v>
      </c>
      <c r="AU43" s="71">
        <f>1-(AU30*(AU30+1))/(Assumptions!$D$27*(Assumptions!$D$27+1))</f>
        <v>0.99099099099099097</v>
      </c>
      <c r="AV43" s="71">
        <f>1-(AV30*(AV30+1))/(Assumptions!$D$27*(Assumptions!$D$27+1))</f>
        <v>0.81981981981981988</v>
      </c>
      <c r="AW43" s="71">
        <f>1-(AW30*(AW30+1))/(Assumptions!$D$27*(Assumptions!$D$27+1))</f>
        <v>0.43243243243243246</v>
      </c>
      <c r="AX43" s="71">
        <f>1-(AX30*(AX30+1))/(Assumptions!$D$27*(Assumptions!$D$27+1))</f>
        <v>0</v>
      </c>
      <c r="AY43" s="71">
        <f>1-(AY30*(AY30+1))/(Assumptions!$D$27*(Assumptions!$D$27+1))</f>
        <v>0</v>
      </c>
      <c r="AZ43" s="71">
        <f>1-(AZ30*(AZ30+1))/(Assumptions!$D$27*(Assumptions!$D$27+1))</f>
        <v>0</v>
      </c>
      <c r="BA43" s="71">
        <f>1-(BA30*(BA30+1))/(Assumptions!$D$27*(Assumptions!$D$27+1))</f>
        <v>0</v>
      </c>
      <c r="BB43" s="71">
        <f>1-(BB30*(BB30+1))/(Assumptions!$D$27*(Assumptions!$D$27+1))</f>
        <v>0</v>
      </c>
      <c r="BC43" s="50" t="str">
        <f t="shared" si="16"/>
        <v>Oct</v>
      </c>
      <c r="BD43" s="71">
        <f>1-(BD30*(BD30+1))/(Assumptions!$D$27*(Assumptions!$D$27+1))</f>
        <v>0.99099099099099097</v>
      </c>
      <c r="BE43" s="71">
        <f>1-(BE30*(BE30+1))/(Assumptions!$D$27*(Assumptions!$D$27+1))</f>
        <v>0.81981981981981988</v>
      </c>
      <c r="BF43" s="71">
        <f>1-(BF30*(BF30+1))/(Assumptions!$D$27*(Assumptions!$D$27+1))</f>
        <v>0.43243243243243246</v>
      </c>
      <c r="BG43" s="71">
        <f>1-(BG30*(BG30+1))/(Assumptions!$D$27*(Assumptions!$D$27+1))</f>
        <v>0</v>
      </c>
      <c r="BH43" s="71">
        <f>1-(BH30*(BH30+1))/(Assumptions!$D$27*(Assumptions!$D$27+1))</f>
        <v>0</v>
      </c>
      <c r="BI43" s="71">
        <f>1-(BI30*(BI30+1))/(Assumptions!$D$27*(Assumptions!$D$27+1))</f>
        <v>0</v>
      </c>
      <c r="BJ43" s="71">
        <f>1-(BJ30*(BJ30+1))/(Assumptions!$D$27*(Assumptions!$D$27+1))</f>
        <v>0</v>
      </c>
      <c r="BK43" s="71">
        <f>1-(BK30*(BK30+1))/(Assumptions!$D$27*(Assumptions!$D$27+1))</f>
        <v>0</v>
      </c>
      <c r="BL43" s="50" t="str">
        <f t="shared" si="17"/>
        <v>Oct</v>
      </c>
      <c r="BM43" s="71">
        <f>1-(BM30*(BM30+1))/(Assumptions!$D$27*(Assumptions!$D$27+1))</f>
        <v>0.99099099099099097</v>
      </c>
      <c r="BN43" s="71">
        <f>1-(BN30*(BN30+1))/(Assumptions!$D$27*(Assumptions!$D$27+1))</f>
        <v>0.81981981981981988</v>
      </c>
      <c r="BO43" s="71">
        <f>1-(BO30*(BO30+1))/(Assumptions!$D$27*(Assumptions!$D$27+1))</f>
        <v>0.43243243243243246</v>
      </c>
      <c r="BP43" s="71">
        <f>1-(BP30*(BP30+1))/(Assumptions!$D$27*(Assumptions!$D$27+1))</f>
        <v>0</v>
      </c>
      <c r="BQ43" s="71">
        <f>1-(BQ30*(BQ30+1))/(Assumptions!$D$27*(Assumptions!$D$27+1))</f>
        <v>0</v>
      </c>
      <c r="BR43" s="71">
        <f>1-(BR30*(BR30+1))/(Assumptions!$D$27*(Assumptions!$D$27+1))</f>
        <v>0</v>
      </c>
      <c r="BS43" s="71">
        <f>1-(BS30*(BS30+1))/(Assumptions!$D$27*(Assumptions!$D$27+1))</f>
        <v>0</v>
      </c>
      <c r="BT43" s="71">
        <f>1-(BT30*(BT30+1))/(Assumptions!$D$27*(Assumptions!$D$27+1))</f>
        <v>0</v>
      </c>
      <c r="BU43" s="50" t="str">
        <f t="shared" si="18"/>
        <v>Oct</v>
      </c>
      <c r="BV43" s="71">
        <f>1-(BV30*(BV30+1))/(Assumptions!$D$27*(Assumptions!$D$27+1))</f>
        <v>0.99099099099099097</v>
      </c>
      <c r="BW43" s="71">
        <f>1-(BW30*(BW30+1))/(Assumptions!$D$27*(Assumptions!$D$27+1))</f>
        <v>0.81981981981981988</v>
      </c>
      <c r="BX43" s="71">
        <f>1-(BX30*(BX30+1))/(Assumptions!$D$27*(Assumptions!$D$27+1))</f>
        <v>0.43243243243243246</v>
      </c>
      <c r="BY43" s="71">
        <f>1-(BY30*(BY30+1))/(Assumptions!$D$27*(Assumptions!$D$27+1))</f>
        <v>0</v>
      </c>
      <c r="BZ43" s="71">
        <f>1-(BZ30*(BZ30+1))/(Assumptions!$D$27*(Assumptions!$D$27+1))</f>
        <v>0</v>
      </c>
      <c r="CA43" s="71">
        <f>1-(CA30*(CA30+1))/(Assumptions!$D$27*(Assumptions!$D$27+1))</f>
        <v>0</v>
      </c>
      <c r="CB43" s="71">
        <f>1-(CB30*(CB30+1))/(Assumptions!$D$27*(Assumptions!$D$27+1))</f>
        <v>0</v>
      </c>
      <c r="CC43" s="71">
        <f>1-(CC30*(CC30+1))/(Assumptions!$D$27*(Assumptions!$D$27+1))</f>
        <v>0</v>
      </c>
      <c r="CD43" s="50" t="str">
        <f t="shared" si="19"/>
        <v>Oct</v>
      </c>
      <c r="CE43" s="71">
        <f>1-(CE30*(CE30+1))/(Assumptions!$D$27*(Assumptions!$D$27+1))</f>
        <v>0.99099099099099097</v>
      </c>
      <c r="CF43" s="71">
        <f>1-(CF30*(CF30+1))/(Assumptions!$D$27*(Assumptions!$D$27+1))</f>
        <v>0.81981981981981988</v>
      </c>
      <c r="CG43" s="71">
        <f>1-(CG30*(CG30+1))/(Assumptions!$D$27*(Assumptions!$D$27+1))</f>
        <v>0.43243243243243246</v>
      </c>
      <c r="CH43" s="71">
        <f>1-(CH30*(CH30+1))/(Assumptions!$D$27*(Assumptions!$D$27+1))</f>
        <v>0</v>
      </c>
      <c r="CI43" s="71">
        <f>1-(CI30*(CI30+1))/(Assumptions!$D$27*(Assumptions!$D$27+1))</f>
        <v>0</v>
      </c>
      <c r="CJ43" s="71">
        <f>1-(CJ30*(CJ30+1))/(Assumptions!$D$27*(Assumptions!$D$27+1))</f>
        <v>0</v>
      </c>
      <c r="CK43" s="71">
        <f>1-(CK30*(CK30+1))/(Assumptions!$D$27*(Assumptions!$D$27+1))</f>
        <v>0</v>
      </c>
      <c r="CL43" s="71">
        <f>1-(CL30*(CL30+1))/(Assumptions!$D$27*(Assumptions!$D$27+1))</f>
        <v>0</v>
      </c>
    </row>
    <row r="44" spans="1:90" ht="13.7" customHeight="1">
      <c r="A44" s="50" t="str">
        <f t="shared" si="10"/>
        <v>Nov</v>
      </c>
      <c r="B44" s="70">
        <f>1-(B31*(B31+1))/(Assumptions!$D$27*(Assumptions!$D$27+1))</f>
        <v>0.99549549549549554</v>
      </c>
      <c r="C44" s="70">
        <f>1-(C31*(C31+1))/(Assumptions!$D$27*(Assumptions!$D$27+1))</f>
        <v>0.8423423423423424</v>
      </c>
      <c r="D44" s="70">
        <f>1-(D31*(D31+1))/(Assumptions!$D$27*(Assumptions!$D$27+1))</f>
        <v>0.47297297297297303</v>
      </c>
      <c r="E44" s="70">
        <f>1-(E31*(E31+1))/(Assumptions!$D$27*(Assumptions!$D$27+1))</f>
        <v>0</v>
      </c>
      <c r="F44" s="70">
        <f>1-(F31*(F31+1))/(Assumptions!$D$27*(Assumptions!$D$27+1))</f>
        <v>0</v>
      </c>
      <c r="G44" s="70">
        <f>1-(G31*(G31+1))/(Assumptions!$D$27*(Assumptions!$D$27+1))</f>
        <v>0</v>
      </c>
      <c r="H44" s="70">
        <f>1-(H31*(H31+1))/(Assumptions!$D$27*(Assumptions!$D$27+1))</f>
        <v>0</v>
      </c>
      <c r="I44" s="70">
        <f>1-(I31*(I31+1))/(Assumptions!$D$27*(Assumptions!$D$27+1))</f>
        <v>0</v>
      </c>
      <c r="J44" s="68" t="str">
        <f t="shared" si="11"/>
        <v>Nov</v>
      </c>
      <c r="K44" s="70">
        <f>1-(K31*(K31+1))/(Assumptions!$D$27*(Assumptions!$D$27+1))</f>
        <v>0.99549549549549554</v>
      </c>
      <c r="L44" s="71">
        <f>1-(L31*(L31+1))/(Assumptions!$D$27*(Assumptions!$D$27+1))</f>
        <v>0.8423423423423424</v>
      </c>
      <c r="M44" s="71">
        <f>1-(M31*(M31+1))/(Assumptions!$D$27*(Assumptions!$D$27+1))</f>
        <v>0.47297297297297303</v>
      </c>
      <c r="N44" s="71">
        <f>1-(N31*(N31+1))/(Assumptions!$D$27*(Assumptions!$D$27+1))</f>
        <v>0</v>
      </c>
      <c r="O44" s="71">
        <f>1-(O31*(O31+1))/(Assumptions!$D$27*(Assumptions!$D$27+1))</f>
        <v>0</v>
      </c>
      <c r="P44" s="71">
        <f>1-(P31*(P31+1))/(Assumptions!$D$27*(Assumptions!$D$27+1))</f>
        <v>0</v>
      </c>
      <c r="Q44" s="71">
        <f>1-(Q31*(Q31+1))/(Assumptions!$D$27*(Assumptions!$D$27+1))</f>
        <v>0</v>
      </c>
      <c r="R44" s="71">
        <f>1-(R31*(R31+1))/(Assumptions!$D$27*(Assumptions!$D$27+1))</f>
        <v>0</v>
      </c>
      <c r="S44" s="50" t="str">
        <f t="shared" si="12"/>
        <v>Nov</v>
      </c>
      <c r="T44" s="71">
        <f>1-(T31*(T31+1))/(Assumptions!$D$27*(Assumptions!$D$27+1))</f>
        <v>0.99549549549549554</v>
      </c>
      <c r="U44" s="71">
        <f>1-(U31*(U31+1))/(Assumptions!$D$27*(Assumptions!$D$27+1))</f>
        <v>0.8423423423423424</v>
      </c>
      <c r="V44" s="71">
        <f>1-(V31*(V31+1))/(Assumptions!$D$27*(Assumptions!$D$27+1))</f>
        <v>0.47297297297297303</v>
      </c>
      <c r="W44" s="71">
        <f>1-(W31*(W31+1))/(Assumptions!$D$27*(Assumptions!$D$27+1))</f>
        <v>0</v>
      </c>
      <c r="X44" s="71">
        <f>1-(X31*(X31+1))/(Assumptions!$D$27*(Assumptions!$D$27+1))</f>
        <v>0</v>
      </c>
      <c r="Y44" s="71">
        <f>1-(Y31*(Y31+1))/(Assumptions!$D$27*(Assumptions!$D$27+1))</f>
        <v>0</v>
      </c>
      <c r="Z44" s="71">
        <f>1-(Z31*(Z31+1))/(Assumptions!$D$27*(Assumptions!$D$27+1))</f>
        <v>0</v>
      </c>
      <c r="AA44" s="71">
        <f>1-(AA31*(AA31+1))/(Assumptions!$D$27*(Assumptions!$D$27+1))</f>
        <v>0</v>
      </c>
      <c r="AB44" s="50" t="str">
        <f t="shared" si="13"/>
        <v>Nov</v>
      </c>
      <c r="AC44" s="71">
        <f>1-(AC31*(AC31+1))/(Assumptions!$D$27*(Assumptions!$D$27+1))</f>
        <v>0.99549549549549554</v>
      </c>
      <c r="AD44" s="71">
        <f>1-(AD31*(AD31+1))/(Assumptions!$D$27*(Assumptions!$D$27+1))</f>
        <v>0.8423423423423424</v>
      </c>
      <c r="AE44" s="71">
        <f>1-(AE31*(AE31+1))/(Assumptions!$D$27*(Assumptions!$D$27+1))</f>
        <v>0.47297297297297303</v>
      </c>
      <c r="AF44" s="71">
        <f>1-(AF31*(AF31+1))/(Assumptions!$D$27*(Assumptions!$D$27+1))</f>
        <v>0</v>
      </c>
      <c r="AG44" s="71">
        <f>1-(AG31*(AG31+1))/(Assumptions!$D$27*(Assumptions!$D$27+1))</f>
        <v>0</v>
      </c>
      <c r="AH44" s="71">
        <f>1-(AH31*(AH31+1))/(Assumptions!$D$27*(Assumptions!$D$27+1))</f>
        <v>0</v>
      </c>
      <c r="AI44" s="71">
        <f>1-(AI31*(AI31+1))/(Assumptions!$D$27*(Assumptions!$D$27+1))</f>
        <v>0</v>
      </c>
      <c r="AJ44" s="71">
        <f>1-(AJ31*(AJ31+1))/(Assumptions!$D$27*(Assumptions!$D$27+1))</f>
        <v>0</v>
      </c>
      <c r="AK44" s="50" t="str">
        <f t="shared" si="14"/>
        <v>Nov</v>
      </c>
      <c r="AL44" s="71">
        <f>1-(AL31*(AL31+1))/(Assumptions!$D$27*(Assumptions!$D$27+1))</f>
        <v>0.99549549549549554</v>
      </c>
      <c r="AM44" s="71">
        <f>1-(AM31*(AM31+1))/(Assumptions!$D$27*(Assumptions!$D$27+1))</f>
        <v>0.8423423423423424</v>
      </c>
      <c r="AN44" s="71">
        <f>1-(AN31*(AN31+1))/(Assumptions!$D$27*(Assumptions!$D$27+1))</f>
        <v>0.47297297297297303</v>
      </c>
      <c r="AO44" s="71">
        <f>1-(AO31*(AO31+1))/(Assumptions!$D$27*(Assumptions!$D$27+1))</f>
        <v>0</v>
      </c>
      <c r="AP44" s="71">
        <f>1-(AP31*(AP31+1))/(Assumptions!$D$27*(Assumptions!$D$27+1))</f>
        <v>0</v>
      </c>
      <c r="AQ44" s="71">
        <f>1-(AQ31*(AQ31+1))/(Assumptions!$D$27*(Assumptions!$D$27+1))</f>
        <v>0</v>
      </c>
      <c r="AR44" s="71">
        <f>1-(AR31*(AR31+1))/(Assumptions!$D$27*(Assumptions!$D$27+1))</f>
        <v>0</v>
      </c>
      <c r="AS44" s="71">
        <f>1-(AS31*(AS31+1))/(Assumptions!$D$27*(Assumptions!$D$27+1))</f>
        <v>0</v>
      </c>
      <c r="AT44" s="50" t="str">
        <f t="shared" si="15"/>
        <v>Nov</v>
      </c>
      <c r="AU44" s="71">
        <f>1-(AU31*(AU31+1))/(Assumptions!$D$27*(Assumptions!$D$27+1))</f>
        <v>0.99549549549549554</v>
      </c>
      <c r="AV44" s="71">
        <f>1-(AV31*(AV31+1))/(Assumptions!$D$27*(Assumptions!$D$27+1))</f>
        <v>0.8423423423423424</v>
      </c>
      <c r="AW44" s="71">
        <f>1-(AW31*(AW31+1))/(Assumptions!$D$27*(Assumptions!$D$27+1))</f>
        <v>0.47297297297297303</v>
      </c>
      <c r="AX44" s="71">
        <f>1-(AX31*(AX31+1))/(Assumptions!$D$27*(Assumptions!$D$27+1))</f>
        <v>0</v>
      </c>
      <c r="AY44" s="71">
        <f>1-(AY31*(AY31+1))/(Assumptions!$D$27*(Assumptions!$D$27+1))</f>
        <v>0</v>
      </c>
      <c r="AZ44" s="71">
        <f>1-(AZ31*(AZ31+1))/(Assumptions!$D$27*(Assumptions!$D$27+1))</f>
        <v>0</v>
      </c>
      <c r="BA44" s="71">
        <f>1-(BA31*(BA31+1))/(Assumptions!$D$27*(Assumptions!$D$27+1))</f>
        <v>0</v>
      </c>
      <c r="BB44" s="71">
        <f>1-(BB31*(BB31+1))/(Assumptions!$D$27*(Assumptions!$D$27+1))</f>
        <v>0</v>
      </c>
      <c r="BC44" s="50" t="str">
        <f t="shared" si="16"/>
        <v>Nov</v>
      </c>
      <c r="BD44" s="71">
        <f>1-(BD31*(BD31+1))/(Assumptions!$D$27*(Assumptions!$D$27+1))</f>
        <v>0.99549549549549554</v>
      </c>
      <c r="BE44" s="71">
        <f>1-(BE31*(BE31+1))/(Assumptions!$D$27*(Assumptions!$D$27+1))</f>
        <v>0.8423423423423424</v>
      </c>
      <c r="BF44" s="71">
        <f>1-(BF31*(BF31+1))/(Assumptions!$D$27*(Assumptions!$D$27+1))</f>
        <v>0.47297297297297303</v>
      </c>
      <c r="BG44" s="71">
        <f>1-(BG31*(BG31+1))/(Assumptions!$D$27*(Assumptions!$D$27+1))</f>
        <v>0</v>
      </c>
      <c r="BH44" s="71">
        <f>1-(BH31*(BH31+1))/(Assumptions!$D$27*(Assumptions!$D$27+1))</f>
        <v>0</v>
      </c>
      <c r="BI44" s="71">
        <f>1-(BI31*(BI31+1))/(Assumptions!$D$27*(Assumptions!$D$27+1))</f>
        <v>0</v>
      </c>
      <c r="BJ44" s="71">
        <f>1-(BJ31*(BJ31+1))/(Assumptions!$D$27*(Assumptions!$D$27+1))</f>
        <v>0</v>
      </c>
      <c r="BK44" s="71">
        <f>1-(BK31*(BK31+1))/(Assumptions!$D$27*(Assumptions!$D$27+1))</f>
        <v>0</v>
      </c>
      <c r="BL44" s="50" t="str">
        <f t="shared" si="17"/>
        <v>Nov</v>
      </c>
      <c r="BM44" s="71">
        <f>1-(BM31*(BM31+1))/(Assumptions!$D$27*(Assumptions!$D$27+1))</f>
        <v>0.99549549549549554</v>
      </c>
      <c r="BN44" s="71">
        <f>1-(BN31*(BN31+1))/(Assumptions!$D$27*(Assumptions!$D$27+1))</f>
        <v>0.8423423423423424</v>
      </c>
      <c r="BO44" s="71">
        <f>1-(BO31*(BO31+1))/(Assumptions!$D$27*(Assumptions!$D$27+1))</f>
        <v>0.47297297297297303</v>
      </c>
      <c r="BP44" s="71">
        <f>1-(BP31*(BP31+1))/(Assumptions!$D$27*(Assumptions!$D$27+1))</f>
        <v>0</v>
      </c>
      <c r="BQ44" s="71">
        <f>1-(BQ31*(BQ31+1))/(Assumptions!$D$27*(Assumptions!$D$27+1))</f>
        <v>0</v>
      </c>
      <c r="BR44" s="71">
        <f>1-(BR31*(BR31+1))/(Assumptions!$D$27*(Assumptions!$D$27+1))</f>
        <v>0</v>
      </c>
      <c r="BS44" s="71">
        <f>1-(BS31*(BS31+1))/(Assumptions!$D$27*(Assumptions!$D$27+1))</f>
        <v>0</v>
      </c>
      <c r="BT44" s="71">
        <f>1-(BT31*(BT31+1))/(Assumptions!$D$27*(Assumptions!$D$27+1))</f>
        <v>0</v>
      </c>
      <c r="BU44" s="50" t="str">
        <f t="shared" si="18"/>
        <v>Nov</v>
      </c>
      <c r="BV44" s="71">
        <f>1-(BV31*(BV31+1))/(Assumptions!$D$27*(Assumptions!$D$27+1))</f>
        <v>0.99549549549549554</v>
      </c>
      <c r="BW44" s="71">
        <f>1-(BW31*(BW31+1))/(Assumptions!$D$27*(Assumptions!$D$27+1))</f>
        <v>0.8423423423423424</v>
      </c>
      <c r="BX44" s="71">
        <f>1-(BX31*(BX31+1))/(Assumptions!$D$27*(Assumptions!$D$27+1))</f>
        <v>0.47297297297297303</v>
      </c>
      <c r="BY44" s="71">
        <f>1-(BY31*(BY31+1))/(Assumptions!$D$27*(Assumptions!$D$27+1))</f>
        <v>0</v>
      </c>
      <c r="BZ44" s="71">
        <f>1-(BZ31*(BZ31+1))/(Assumptions!$D$27*(Assumptions!$D$27+1))</f>
        <v>0</v>
      </c>
      <c r="CA44" s="71">
        <f>1-(CA31*(CA31+1))/(Assumptions!$D$27*(Assumptions!$D$27+1))</f>
        <v>0</v>
      </c>
      <c r="CB44" s="71">
        <f>1-(CB31*(CB31+1))/(Assumptions!$D$27*(Assumptions!$D$27+1))</f>
        <v>0</v>
      </c>
      <c r="CC44" s="71">
        <f>1-(CC31*(CC31+1))/(Assumptions!$D$27*(Assumptions!$D$27+1))</f>
        <v>0</v>
      </c>
      <c r="CD44" s="50" t="str">
        <f t="shared" si="19"/>
        <v>Nov</v>
      </c>
      <c r="CE44" s="71">
        <f>1-(CE31*(CE31+1))/(Assumptions!$D$27*(Assumptions!$D$27+1))</f>
        <v>0.99549549549549554</v>
      </c>
      <c r="CF44" s="71">
        <f>1-(CF31*(CF31+1))/(Assumptions!$D$27*(Assumptions!$D$27+1))</f>
        <v>0.8423423423423424</v>
      </c>
      <c r="CG44" s="71">
        <f>1-(CG31*(CG31+1))/(Assumptions!$D$27*(Assumptions!$D$27+1))</f>
        <v>0.47297297297297303</v>
      </c>
      <c r="CH44" s="71">
        <f>1-(CH31*(CH31+1))/(Assumptions!$D$27*(Assumptions!$D$27+1))</f>
        <v>0</v>
      </c>
      <c r="CI44" s="71">
        <f>1-(CI31*(CI31+1))/(Assumptions!$D$27*(Assumptions!$D$27+1))</f>
        <v>0</v>
      </c>
      <c r="CJ44" s="71">
        <f>1-(CJ31*(CJ31+1))/(Assumptions!$D$27*(Assumptions!$D$27+1))</f>
        <v>0</v>
      </c>
      <c r="CK44" s="71">
        <f>1-(CK31*(CK31+1))/(Assumptions!$D$27*(Assumptions!$D$27+1))</f>
        <v>0</v>
      </c>
      <c r="CL44" s="71">
        <f>1-(CL31*(CL31+1))/(Assumptions!$D$27*(Assumptions!$D$27+1))</f>
        <v>0</v>
      </c>
    </row>
    <row r="45" spans="1:90" ht="13.7" customHeight="1">
      <c r="A45" s="50" t="str">
        <f t="shared" si="10"/>
        <v>Dec</v>
      </c>
      <c r="B45" s="70">
        <f>1-(B32*(B32+1))/(Assumptions!$D$27*(Assumptions!$D$27+1))</f>
        <v>0.99849849849849848</v>
      </c>
      <c r="C45" s="70">
        <f>1-(C32*(C32+1))/(Assumptions!$D$27*(Assumptions!$D$27+1))</f>
        <v>0.86336336336336339</v>
      </c>
      <c r="D45" s="70">
        <f>1-(D32*(D32+1))/(Assumptions!$D$27*(Assumptions!$D$27+1))</f>
        <v>0.51201201201201196</v>
      </c>
      <c r="E45" s="70">
        <f>1-(E32*(E32+1))/(Assumptions!$D$27*(Assumptions!$D$27+1))</f>
        <v>0</v>
      </c>
      <c r="F45" s="70">
        <f>1-(F32*(F32+1))/(Assumptions!$D$27*(Assumptions!$D$27+1))</f>
        <v>0</v>
      </c>
      <c r="G45" s="70">
        <f>1-(G32*(G32+1))/(Assumptions!$D$27*(Assumptions!$D$27+1))</f>
        <v>0</v>
      </c>
      <c r="H45" s="70">
        <f>1-(H32*(H32+1))/(Assumptions!$D$27*(Assumptions!$D$27+1))</f>
        <v>0</v>
      </c>
      <c r="I45" s="70">
        <f>1-(I32*(I32+1))/(Assumptions!$D$27*(Assumptions!$D$27+1))</f>
        <v>0</v>
      </c>
      <c r="J45" s="68" t="str">
        <f t="shared" si="11"/>
        <v>Dec</v>
      </c>
      <c r="K45" s="70">
        <f>1-(K32*(K32+1))/(Assumptions!$D$27*(Assumptions!$D$27+1))</f>
        <v>0.99849849849849848</v>
      </c>
      <c r="L45" s="71">
        <f>1-(L32*(L32+1))/(Assumptions!$D$27*(Assumptions!$D$27+1))</f>
        <v>0.86336336336336339</v>
      </c>
      <c r="M45" s="71">
        <f>1-(M32*(M32+1))/(Assumptions!$D$27*(Assumptions!$D$27+1))</f>
        <v>0.51201201201201196</v>
      </c>
      <c r="N45" s="71">
        <f>1-(N32*(N32+1))/(Assumptions!$D$27*(Assumptions!$D$27+1))</f>
        <v>0</v>
      </c>
      <c r="O45" s="71">
        <f>1-(O32*(O32+1))/(Assumptions!$D$27*(Assumptions!$D$27+1))</f>
        <v>0</v>
      </c>
      <c r="P45" s="71">
        <f>1-(P32*(P32+1))/(Assumptions!$D$27*(Assumptions!$D$27+1))</f>
        <v>0</v>
      </c>
      <c r="Q45" s="71">
        <f>1-(Q32*(Q32+1))/(Assumptions!$D$27*(Assumptions!$D$27+1))</f>
        <v>0</v>
      </c>
      <c r="R45" s="71">
        <f>1-(R32*(R32+1))/(Assumptions!$D$27*(Assumptions!$D$27+1))</f>
        <v>0</v>
      </c>
      <c r="S45" s="50" t="str">
        <f t="shared" si="12"/>
        <v>Dec</v>
      </c>
      <c r="T45" s="71">
        <f>1-(T32*(T32+1))/(Assumptions!$D$27*(Assumptions!$D$27+1))</f>
        <v>0.99849849849849848</v>
      </c>
      <c r="U45" s="71">
        <f>1-(U32*(U32+1))/(Assumptions!$D$27*(Assumptions!$D$27+1))</f>
        <v>0.86336336336336339</v>
      </c>
      <c r="V45" s="71">
        <f>1-(V32*(V32+1))/(Assumptions!$D$27*(Assumptions!$D$27+1))</f>
        <v>0.51201201201201196</v>
      </c>
      <c r="W45" s="71">
        <f>1-(W32*(W32+1))/(Assumptions!$D$27*(Assumptions!$D$27+1))</f>
        <v>0</v>
      </c>
      <c r="X45" s="71">
        <f>1-(X32*(X32+1))/(Assumptions!$D$27*(Assumptions!$D$27+1))</f>
        <v>0</v>
      </c>
      <c r="Y45" s="71">
        <f>1-(Y32*(Y32+1))/(Assumptions!$D$27*(Assumptions!$D$27+1))</f>
        <v>0</v>
      </c>
      <c r="Z45" s="71">
        <f>1-(Z32*(Z32+1))/(Assumptions!$D$27*(Assumptions!$D$27+1))</f>
        <v>0</v>
      </c>
      <c r="AA45" s="71">
        <f>1-(AA32*(AA32+1))/(Assumptions!$D$27*(Assumptions!$D$27+1))</f>
        <v>0</v>
      </c>
      <c r="AB45" s="50" t="str">
        <f t="shared" si="13"/>
        <v>Dec</v>
      </c>
      <c r="AC45" s="71">
        <f>1-(AC32*(AC32+1))/(Assumptions!$D$27*(Assumptions!$D$27+1))</f>
        <v>0.99849849849849848</v>
      </c>
      <c r="AD45" s="71">
        <f>1-(AD32*(AD32+1))/(Assumptions!$D$27*(Assumptions!$D$27+1))</f>
        <v>0.86336336336336339</v>
      </c>
      <c r="AE45" s="71">
        <f>1-(AE32*(AE32+1))/(Assumptions!$D$27*(Assumptions!$D$27+1))</f>
        <v>0.51201201201201196</v>
      </c>
      <c r="AF45" s="71">
        <f>1-(AF32*(AF32+1))/(Assumptions!$D$27*(Assumptions!$D$27+1))</f>
        <v>0</v>
      </c>
      <c r="AG45" s="71">
        <f>1-(AG32*(AG32+1))/(Assumptions!$D$27*(Assumptions!$D$27+1))</f>
        <v>0</v>
      </c>
      <c r="AH45" s="71">
        <f>1-(AH32*(AH32+1))/(Assumptions!$D$27*(Assumptions!$D$27+1))</f>
        <v>0</v>
      </c>
      <c r="AI45" s="71">
        <f>1-(AI32*(AI32+1))/(Assumptions!$D$27*(Assumptions!$D$27+1))</f>
        <v>0</v>
      </c>
      <c r="AJ45" s="71">
        <f>1-(AJ32*(AJ32+1))/(Assumptions!$D$27*(Assumptions!$D$27+1))</f>
        <v>0</v>
      </c>
      <c r="AK45" s="50" t="str">
        <f t="shared" si="14"/>
        <v>Dec</v>
      </c>
      <c r="AL45" s="71">
        <f>1-(AL32*(AL32+1))/(Assumptions!$D$27*(Assumptions!$D$27+1))</f>
        <v>0.99849849849849848</v>
      </c>
      <c r="AM45" s="71">
        <f>1-(AM32*(AM32+1))/(Assumptions!$D$27*(Assumptions!$D$27+1))</f>
        <v>0.86336336336336339</v>
      </c>
      <c r="AN45" s="71">
        <f>1-(AN32*(AN32+1))/(Assumptions!$D$27*(Assumptions!$D$27+1))</f>
        <v>0.51201201201201196</v>
      </c>
      <c r="AO45" s="71">
        <f>1-(AO32*(AO32+1))/(Assumptions!$D$27*(Assumptions!$D$27+1))</f>
        <v>0</v>
      </c>
      <c r="AP45" s="71">
        <f>1-(AP32*(AP32+1))/(Assumptions!$D$27*(Assumptions!$D$27+1))</f>
        <v>0</v>
      </c>
      <c r="AQ45" s="71">
        <f>1-(AQ32*(AQ32+1))/(Assumptions!$D$27*(Assumptions!$D$27+1))</f>
        <v>0</v>
      </c>
      <c r="AR45" s="71">
        <f>1-(AR32*(AR32+1))/(Assumptions!$D$27*(Assumptions!$D$27+1))</f>
        <v>0</v>
      </c>
      <c r="AS45" s="71">
        <f>1-(AS32*(AS32+1))/(Assumptions!$D$27*(Assumptions!$D$27+1))</f>
        <v>0</v>
      </c>
      <c r="AT45" s="50" t="str">
        <f t="shared" si="15"/>
        <v>Dec</v>
      </c>
      <c r="AU45" s="71">
        <f>1-(AU32*(AU32+1))/(Assumptions!$D$27*(Assumptions!$D$27+1))</f>
        <v>0.99849849849849848</v>
      </c>
      <c r="AV45" s="71">
        <f>1-(AV32*(AV32+1))/(Assumptions!$D$27*(Assumptions!$D$27+1))</f>
        <v>0.86336336336336339</v>
      </c>
      <c r="AW45" s="71">
        <f>1-(AW32*(AW32+1))/(Assumptions!$D$27*(Assumptions!$D$27+1))</f>
        <v>0.51201201201201196</v>
      </c>
      <c r="AX45" s="71">
        <f>1-(AX32*(AX32+1))/(Assumptions!$D$27*(Assumptions!$D$27+1))</f>
        <v>0</v>
      </c>
      <c r="AY45" s="71">
        <f>1-(AY32*(AY32+1))/(Assumptions!$D$27*(Assumptions!$D$27+1))</f>
        <v>0</v>
      </c>
      <c r="AZ45" s="71">
        <f>1-(AZ32*(AZ32+1))/(Assumptions!$D$27*(Assumptions!$D$27+1))</f>
        <v>0</v>
      </c>
      <c r="BA45" s="71">
        <f>1-(BA32*(BA32+1))/(Assumptions!$D$27*(Assumptions!$D$27+1))</f>
        <v>0</v>
      </c>
      <c r="BB45" s="71">
        <f>1-(BB32*(BB32+1))/(Assumptions!$D$27*(Assumptions!$D$27+1))</f>
        <v>0</v>
      </c>
      <c r="BC45" s="50" t="str">
        <f t="shared" si="16"/>
        <v>Dec</v>
      </c>
      <c r="BD45" s="71">
        <f>1-(BD32*(BD32+1))/(Assumptions!$D$27*(Assumptions!$D$27+1))</f>
        <v>0.99849849849849848</v>
      </c>
      <c r="BE45" s="71">
        <f>1-(BE32*(BE32+1))/(Assumptions!$D$27*(Assumptions!$D$27+1))</f>
        <v>0.86336336336336339</v>
      </c>
      <c r="BF45" s="71">
        <f>1-(BF32*(BF32+1))/(Assumptions!$D$27*(Assumptions!$D$27+1))</f>
        <v>0.51201201201201196</v>
      </c>
      <c r="BG45" s="71">
        <f>1-(BG32*(BG32+1))/(Assumptions!$D$27*(Assumptions!$D$27+1))</f>
        <v>0</v>
      </c>
      <c r="BH45" s="71">
        <f>1-(BH32*(BH32+1))/(Assumptions!$D$27*(Assumptions!$D$27+1))</f>
        <v>0</v>
      </c>
      <c r="BI45" s="71">
        <f>1-(BI32*(BI32+1))/(Assumptions!$D$27*(Assumptions!$D$27+1))</f>
        <v>0</v>
      </c>
      <c r="BJ45" s="71">
        <f>1-(BJ32*(BJ32+1))/(Assumptions!$D$27*(Assumptions!$D$27+1))</f>
        <v>0</v>
      </c>
      <c r="BK45" s="71">
        <f>1-(BK32*(BK32+1))/(Assumptions!$D$27*(Assumptions!$D$27+1))</f>
        <v>0</v>
      </c>
      <c r="BL45" s="50" t="str">
        <f t="shared" si="17"/>
        <v>Dec</v>
      </c>
      <c r="BM45" s="71">
        <f>1-(BM32*(BM32+1))/(Assumptions!$D$27*(Assumptions!$D$27+1))</f>
        <v>0.99849849849849848</v>
      </c>
      <c r="BN45" s="71">
        <f>1-(BN32*(BN32+1))/(Assumptions!$D$27*(Assumptions!$D$27+1))</f>
        <v>0.86336336336336339</v>
      </c>
      <c r="BO45" s="71">
        <f>1-(BO32*(BO32+1))/(Assumptions!$D$27*(Assumptions!$D$27+1))</f>
        <v>0.51201201201201196</v>
      </c>
      <c r="BP45" s="71">
        <f>1-(BP32*(BP32+1))/(Assumptions!$D$27*(Assumptions!$D$27+1))</f>
        <v>0</v>
      </c>
      <c r="BQ45" s="71">
        <f>1-(BQ32*(BQ32+1))/(Assumptions!$D$27*(Assumptions!$D$27+1))</f>
        <v>0</v>
      </c>
      <c r="BR45" s="71">
        <f>1-(BR32*(BR32+1))/(Assumptions!$D$27*(Assumptions!$D$27+1))</f>
        <v>0</v>
      </c>
      <c r="BS45" s="71">
        <f>1-(BS32*(BS32+1))/(Assumptions!$D$27*(Assumptions!$D$27+1))</f>
        <v>0</v>
      </c>
      <c r="BT45" s="71">
        <f>1-(BT32*(BT32+1))/(Assumptions!$D$27*(Assumptions!$D$27+1))</f>
        <v>0</v>
      </c>
      <c r="BU45" s="50" t="str">
        <f t="shared" si="18"/>
        <v>Dec</v>
      </c>
      <c r="BV45" s="71">
        <f>1-(BV32*(BV32+1))/(Assumptions!$D$27*(Assumptions!$D$27+1))</f>
        <v>0.99849849849849848</v>
      </c>
      <c r="BW45" s="71">
        <f>1-(BW32*(BW32+1))/(Assumptions!$D$27*(Assumptions!$D$27+1))</f>
        <v>0.86336336336336339</v>
      </c>
      <c r="BX45" s="71">
        <f>1-(BX32*(BX32+1))/(Assumptions!$D$27*(Assumptions!$D$27+1))</f>
        <v>0.51201201201201196</v>
      </c>
      <c r="BY45" s="71">
        <f>1-(BY32*(BY32+1))/(Assumptions!$D$27*(Assumptions!$D$27+1))</f>
        <v>0</v>
      </c>
      <c r="BZ45" s="71">
        <f>1-(BZ32*(BZ32+1))/(Assumptions!$D$27*(Assumptions!$D$27+1))</f>
        <v>0</v>
      </c>
      <c r="CA45" s="71">
        <f>1-(CA32*(CA32+1))/(Assumptions!$D$27*(Assumptions!$D$27+1))</f>
        <v>0</v>
      </c>
      <c r="CB45" s="71">
        <f>1-(CB32*(CB32+1))/(Assumptions!$D$27*(Assumptions!$D$27+1))</f>
        <v>0</v>
      </c>
      <c r="CC45" s="71">
        <f>1-(CC32*(CC32+1))/(Assumptions!$D$27*(Assumptions!$D$27+1))</f>
        <v>0</v>
      </c>
      <c r="CD45" s="50" t="str">
        <f t="shared" si="19"/>
        <v>Dec</v>
      </c>
      <c r="CE45" s="71">
        <f>1-(CE32*(CE32+1))/(Assumptions!$D$27*(Assumptions!$D$27+1))</f>
        <v>0.99849849849849848</v>
      </c>
      <c r="CF45" s="71">
        <f>1-(CF32*(CF32+1))/(Assumptions!$D$27*(Assumptions!$D$27+1))</f>
        <v>0.86336336336336339</v>
      </c>
      <c r="CG45" s="71">
        <f>1-(CG32*(CG32+1))/(Assumptions!$D$27*(Assumptions!$D$27+1))</f>
        <v>0.51201201201201196</v>
      </c>
      <c r="CH45" s="71">
        <f>1-(CH32*(CH32+1))/(Assumptions!$D$27*(Assumptions!$D$27+1))</f>
        <v>0</v>
      </c>
      <c r="CI45" s="71">
        <f>1-(CI32*(CI32+1))/(Assumptions!$D$27*(Assumptions!$D$27+1))</f>
        <v>0</v>
      </c>
      <c r="CJ45" s="71">
        <f>1-(CJ32*(CJ32+1))/(Assumptions!$D$27*(Assumptions!$D$27+1))</f>
        <v>0</v>
      </c>
      <c r="CK45" s="71">
        <f>1-(CK32*(CK32+1))/(Assumptions!$D$27*(Assumptions!$D$27+1))</f>
        <v>0</v>
      </c>
      <c r="CL45" s="71">
        <f>1-(CL32*(CL32+1))/(Assumptions!$D$27*(Assumptions!$D$27+1))</f>
        <v>0</v>
      </c>
    </row>
    <row r="46" spans="1:90" ht="15.95" customHeight="1">
      <c r="A46" s="45"/>
      <c r="B46" s="44" t="s">
        <v>37</v>
      </c>
      <c r="C46" s="44" t="s">
        <v>38</v>
      </c>
      <c r="D46" s="44" t="s">
        <v>39</v>
      </c>
      <c r="E46" s="44" t="s">
        <v>40</v>
      </c>
      <c r="F46" s="44" t="s">
        <v>41</v>
      </c>
      <c r="G46" s="44" t="s">
        <v>42</v>
      </c>
      <c r="H46" s="44" t="s">
        <v>43</v>
      </c>
      <c r="I46" s="44" t="s">
        <v>44</v>
      </c>
      <c r="J46" s="72"/>
      <c r="K46" s="44" t="s">
        <v>38</v>
      </c>
      <c r="L46" s="64" t="s">
        <v>39</v>
      </c>
      <c r="M46" s="64" t="s">
        <v>40</v>
      </c>
      <c r="N46" s="64" t="s">
        <v>41</v>
      </c>
      <c r="O46" s="64" t="s">
        <v>42</v>
      </c>
      <c r="P46" s="64" t="s">
        <v>43</v>
      </c>
      <c r="Q46" s="64" t="s">
        <v>44</v>
      </c>
      <c r="R46" s="64" t="s">
        <v>45</v>
      </c>
      <c r="S46" s="45"/>
      <c r="T46" s="64" t="s">
        <v>39</v>
      </c>
      <c r="U46" s="64" t="s">
        <v>40</v>
      </c>
      <c r="V46" s="64" t="s">
        <v>41</v>
      </c>
      <c r="W46" s="64" t="s">
        <v>42</v>
      </c>
      <c r="X46" s="64" t="s">
        <v>43</v>
      </c>
      <c r="Y46" s="64" t="s">
        <v>44</v>
      </c>
      <c r="Z46" s="64" t="s">
        <v>45</v>
      </c>
      <c r="AA46" s="64" t="s">
        <v>46</v>
      </c>
      <c r="AB46" s="45"/>
      <c r="AC46" s="64" t="s">
        <v>40</v>
      </c>
      <c r="AD46" s="64" t="s">
        <v>41</v>
      </c>
      <c r="AE46" s="64" t="s">
        <v>42</v>
      </c>
      <c r="AF46" s="64" t="s">
        <v>43</v>
      </c>
      <c r="AG46" s="64" t="s">
        <v>44</v>
      </c>
      <c r="AH46" s="64" t="s">
        <v>45</v>
      </c>
      <c r="AI46" s="64" t="s">
        <v>46</v>
      </c>
      <c r="AJ46" s="64" t="s">
        <v>81</v>
      </c>
      <c r="AK46" s="45"/>
      <c r="AL46" s="64" t="s">
        <v>41</v>
      </c>
      <c r="AM46" s="64" t="s">
        <v>42</v>
      </c>
      <c r="AN46" s="64" t="s">
        <v>43</v>
      </c>
      <c r="AO46" s="64" t="s">
        <v>44</v>
      </c>
      <c r="AP46" s="64" t="s">
        <v>45</v>
      </c>
      <c r="AQ46" s="64" t="s">
        <v>46</v>
      </c>
      <c r="AR46" s="64" t="s">
        <v>81</v>
      </c>
      <c r="AS46" s="64" t="s">
        <v>82</v>
      </c>
      <c r="AT46" s="45"/>
      <c r="AU46" s="64" t="s">
        <v>42</v>
      </c>
      <c r="AV46" s="64" t="s">
        <v>43</v>
      </c>
      <c r="AW46" s="64" t="s">
        <v>44</v>
      </c>
      <c r="AX46" s="64" t="s">
        <v>45</v>
      </c>
      <c r="AY46" s="64" t="s">
        <v>46</v>
      </c>
      <c r="AZ46" s="64" t="s">
        <v>81</v>
      </c>
      <c r="BA46" s="64" t="s">
        <v>82</v>
      </c>
      <c r="BB46" s="64" t="s">
        <v>83</v>
      </c>
      <c r="BC46" s="45"/>
      <c r="BD46" s="64" t="s">
        <v>43</v>
      </c>
      <c r="BE46" s="64" t="s">
        <v>44</v>
      </c>
      <c r="BF46" s="64" t="s">
        <v>45</v>
      </c>
      <c r="BG46" s="64" t="s">
        <v>46</v>
      </c>
      <c r="BH46" s="64" t="s">
        <v>81</v>
      </c>
      <c r="BI46" s="64" t="s">
        <v>82</v>
      </c>
      <c r="BJ46" s="64" t="s">
        <v>83</v>
      </c>
      <c r="BK46" s="64" t="s">
        <v>84</v>
      </c>
      <c r="BL46" s="45"/>
      <c r="BM46" s="64" t="s">
        <v>44</v>
      </c>
      <c r="BN46" s="64" t="s">
        <v>45</v>
      </c>
      <c r="BO46" s="64" t="s">
        <v>46</v>
      </c>
      <c r="BP46" s="64" t="s">
        <v>81</v>
      </c>
      <c r="BQ46" s="64" t="s">
        <v>82</v>
      </c>
      <c r="BR46" s="64" t="s">
        <v>83</v>
      </c>
      <c r="BS46" s="64" t="s">
        <v>84</v>
      </c>
      <c r="BT46" s="64" t="s">
        <v>85</v>
      </c>
      <c r="BU46" s="45"/>
      <c r="BV46" s="64" t="s">
        <v>45</v>
      </c>
      <c r="BW46" s="64" t="s">
        <v>46</v>
      </c>
      <c r="BX46" s="64" t="s">
        <v>81</v>
      </c>
      <c r="BY46" s="64" t="s">
        <v>82</v>
      </c>
      <c r="BZ46" s="64" t="s">
        <v>83</v>
      </c>
      <c r="CA46" s="64" t="s">
        <v>84</v>
      </c>
      <c r="CB46" s="64" t="s">
        <v>85</v>
      </c>
      <c r="CC46" s="64" t="s">
        <v>86</v>
      </c>
      <c r="CD46" s="45"/>
      <c r="CE46" s="64" t="s">
        <v>46</v>
      </c>
      <c r="CF46" s="64" t="s">
        <v>81</v>
      </c>
      <c r="CG46" s="64" t="s">
        <v>82</v>
      </c>
      <c r="CH46" s="64" t="s">
        <v>83</v>
      </c>
      <c r="CI46" s="64" t="s">
        <v>84</v>
      </c>
      <c r="CJ46" s="64" t="s">
        <v>85</v>
      </c>
      <c r="CK46" s="64" t="s">
        <v>86</v>
      </c>
      <c r="CL46" s="64" t="s">
        <v>87</v>
      </c>
    </row>
    <row r="47" spans="1:90" ht="13.7" customHeight="1">
      <c r="A47" s="50" t="str">
        <f t="shared" ref="A47:A58" si="20">A34</f>
        <v>Jan</v>
      </c>
      <c r="B47" s="41">
        <f t="shared" ref="B47:B58" si="21">ROUND(B34*B8,0)</f>
        <v>-265</v>
      </c>
      <c r="C47" s="41">
        <f t="shared" ref="C47:C58" si="22">ROUND(C34*B8,0)</f>
        <v>-165</v>
      </c>
      <c r="D47" s="41">
        <f>ROUND(D34*B8,0)</f>
        <v>0</v>
      </c>
      <c r="E47" s="41">
        <f t="shared" ref="E47:E58" si="23">ROUND(E34*B8,0)</f>
        <v>0</v>
      </c>
      <c r="F47" s="41">
        <f t="shared" ref="F47:F58" si="24">ROUND(F34*B8,0)</f>
        <v>0</v>
      </c>
      <c r="G47" s="41">
        <f t="shared" ref="G47:G58" si="25">ROUND(G34*B8,0)</f>
        <v>0</v>
      </c>
      <c r="H47" s="41">
        <f t="shared" ref="H47:H58" si="26">ROUND(H34*B8,0)</f>
        <v>0</v>
      </c>
      <c r="I47" s="41">
        <f t="shared" ref="I47:I58" si="27">ROUND(I34*B8,0)</f>
        <v>0</v>
      </c>
      <c r="J47" s="68" t="str">
        <f t="shared" ref="J47:J58" si="28">J34</f>
        <v>Jan</v>
      </c>
      <c r="K47" s="41">
        <f t="shared" ref="K47:K58" si="29">ROUND(K34*K8,0)</f>
        <v>-265</v>
      </c>
      <c r="L47" s="69">
        <f t="shared" ref="L47:L58" si="30">ROUND(L34*K8,0)</f>
        <v>-165</v>
      </c>
      <c r="M47" s="69">
        <f>ROUND(M34*K8,0)</f>
        <v>0</v>
      </c>
      <c r="N47" s="69">
        <f t="shared" ref="N47:N58" si="31">ROUND(N34*K8,0)</f>
        <v>0</v>
      </c>
      <c r="O47" s="69">
        <f t="shared" ref="O47:O58" si="32">ROUND(O34*K8,0)</f>
        <v>0</v>
      </c>
      <c r="P47" s="69">
        <f t="shared" ref="P47:P58" si="33">ROUND(P34*K8,0)</f>
        <v>0</v>
      </c>
      <c r="Q47" s="69">
        <f t="shared" ref="Q47:Q58" si="34">ROUND(Q34*K8,0)</f>
        <v>0</v>
      </c>
      <c r="R47" s="69">
        <f t="shared" ref="R47:R58" si="35">ROUND(R34*K8,0)</f>
        <v>0</v>
      </c>
      <c r="S47" s="50" t="str">
        <f t="shared" ref="S47:S58" si="36">S34</f>
        <v>Jan</v>
      </c>
      <c r="T47" s="69">
        <f t="shared" ref="T47:T58" si="37">ROUND(T34*T8,0)</f>
        <v>-265</v>
      </c>
      <c r="U47" s="69">
        <f t="shared" ref="U47:U58" si="38">ROUND(U34*T8,0)</f>
        <v>-165</v>
      </c>
      <c r="V47" s="69">
        <f>ROUND(V34*T8,0)</f>
        <v>0</v>
      </c>
      <c r="W47" s="69">
        <f t="shared" ref="W47:W58" si="39">ROUND(W34*T8,0)</f>
        <v>0</v>
      </c>
      <c r="X47" s="69">
        <f t="shared" ref="X47:X58" si="40">ROUND(X34*T8,0)</f>
        <v>0</v>
      </c>
      <c r="Y47" s="69">
        <f t="shared" ref="Y47:Y58" si="41">ROUND(Y34*T8,0)</f>
        <v>0</v>
      </c>
      <c r="Z47" s="69">
        <f t="shared" ref="Z47:Z58" si="42">ROUND(Z34*T8,0)</f>
        <v>0</v>
      </c>
      <c r="AA47" s="69">
        <f t="shared" ref="AA47:AA58" si="43">ROUND(AA34*T8,0)</f>
        <v>0</v>
      </c>
      <c r="AB47" s="50" t="str">
        <f t="shared" ref="AB47:AB58" si="44">AB34</f>
        <v>Jan</v>
      </c>
      <c r="AC47" s="69">
        <f t="shared" ref="AC47:AC58" si="45">ROUND(AC34*AC8,0)</f>
        <v>-265</v>
      </c>
      <c r="AD47" s="69">
        <f t="shared" ref="AD47:AD58" si="46">ROUND(AD34*AC8,0)</f>
        <v>-165</v>
      </c>
      <c r="AE47" s="69">
        <f>ROUND(AE34*AC8,0)</f>
        <v>0</v>
      </c>
      <c r="AF47" s="69">
        <f t="shared" ref="AF47:AF58" si="47">ROUND(AF34*AC8,0)</f>
        <v>0</v>
      </c>
      <c r="AG47" s="69">
        <f t="shared" ref="AG47:AG58" si="48">ROUND(AG34*AC8,0)</f>
        <v>0</v>
      </c>
      <c r="AH47" s="69">
        <f t="shared" ref="AH47:AH58" si="49">ROUND(AH34*AC8,0)</f>
        <v>0</v>
      </c>
      <c r="AI47" s="69">
        <f t="shared" ref="AI47:AI58" si="50">ROUND(AI34*AC8,0)</f>
        <v>0</v>
      </c>
      <c r="AJ47" s="69">
        <f t="shared" ref="AJ47:AJ58" si="51">ROUND(AJ34*AC8,0)</f>
        <v>0</v>
      </c>
      <c r="AK47" s="50" t="str">
        <f t="shared" ref="AK47:AK58" si="52">AK34</f>
        <v>Jan</v>
      </c>
      <c r="AL47" s="69">
        <f t="shared" ref="AL47:AL58" si="53">ROUND(AL34*AL8,0)</f>
        <v>-265</v>
      </c>
      <c r="AM47" s="69">
        <f t="shared" ref="AM47:AM58" si="54">ROUND(AM34*AL8,0)</f>
        <v>-165</v>
      </c>
      <c r="AN47" s="69">
        <f>ROUND(AN34*AL8,0)</f>
        <v>0</v>
      </c>
      <c r="AO47" s="69">
        <f t="shared" ref="AO47:AO58" si="55">ROUND(AO34*AL8,0)</f>
        <v>0</v>
      </c>
      <c r="AP47" s="69">
        <f t="shared" ref="AP47:AP58" si="56">ROUND(AP34*AL8,0)</f>
        <v>0</v>
      </c>
      <c r="AQ47" s="69">
        <f t="shared" ref="AQ47:AQ58" si="57">ROUND(AQ34*AL8,0)</f>
        <v>0</v>
      </c>
      <c r="AR47" s="69">
        <f t="shared" ref="AR47:AR58" si="58">ROUND(AR34*AL8,0)</f>
        <v>0</v>
      </c>
      <c r="AS47" s="69">
        <f t="shared" ref="AS47:AS58" si="59">ROUND(AS34*AL8,0)</f>
        <v>0</v>
      </c>
      <c r="AT47" s="50" t="str">
        <f t="shared" ref="AT47:AT58" si="60">AT34</f>
        <v>Jan</v>
      </c>
      <c r="AU47" s="69">
        <f t="shared" ref="AU47:AU58" si="61">ROUND(AU34*AU8,0)</f>
        <v>-265</v>
      </c>
      <c r="AV47" s="69">
        <f t="shared" ref="AV47:AV58" si="62">ROUND(AV34*AU8,0)</f>
        <v>-165</v>
      </c>
      <c r="AW47" s="69">
        <f>ROUND(AW34*AU8,0)</f>
        <v>0</v>
      </c>
      <c r="AX47" s="69">
        <f t="shared" ref="AX47:AX58" si="63">ROUND(AX34*AU8,0)</f>
        <v>0</v>
      </c>
      <c r="AY47" s="69">
        <f t="shared" ref="AY47:AY58" si="64">ROUND(AY34*AU8,0)</f>
        <v>0</v>
      </c>
      <c r="AZ47" s="69">
        <f t="shared" ref="AZ47:AZ58" si="65">ROUND(AZ34*AU8,0)</f>
        <v>0</v>
      </c>
      <c r="BA47" s="69">
        <f t="shared" ref="BA47:BA58" si="66">ROUND(BA34*AU8,0)</f>
        <v>0</v>
      </c>
      <c r="BB47" s="69">
        <f t="shared" ref="BB47:BB58" si="67">ROUND(BB34*AU8,0)</f>
        <v>0</v>
      </c>
      <c r="BC47" s="50" t="str">
        <f t="shared" ref="BC47:BC58" si="68">BC34</f>
        <v>Jan</v>
      </c>
      <c r="BD47" s="69">
        <f t="shared" ref="BD47:BD58" si="69">ROUND(BD34*BD8,0)</f>
        <v>-265</v>
      </c>
      <c r="BE47" s="69">
        <f t="shared" ref="BE47:BE58" si="70">ROUND(BE34*BD8,0)</f>
        <v>-165</v>
      </c>
      <c r="BF47" s="69">
        <f>ROUND(BF34*BD8,0)</f>
        <v>0</v>
      </c>
      <c r="BG47" s="69">
        <f t="shared" ref="BG47:BG58" si="71">ROUND(BG34*BD8,0)</f>
        <v>0</v>
      </c>
      <c r="BH47" s="69">
        <f t="shared" ref="BH47:BH58" si="72">ROUND(BH34*BD8,0)</f>
        <v>0</v>
      </c>
      <c r="BI47" s="69">
        <f t="shared" ref="BI47:BI58" si="73">ROUND(BI34*BD8,0)</f>
        <v>0</v>
      </c>
      <c r="BJ47" s="69">
        <f t="shared" ref="BJ47:BJ58" si="74">ROUND(BJ34*BD8,0)</f>
        <v>0</v>
      </c>
      <c r="BK47" s="69">
        <f t="shared" ref="BK47:BK58" si="75">ROUND(BK34*BD8,0)</f>
        <v>0</v>
      </c>
      <c r="BL47" s="50" t="str">
        <f t="shared" ref="BL47:BL58" si="76">BL34</f>
        <v>Jan</v>
      </c>
      <c r="BM47" s="69">
        <f t="shared" ref="BM47:BM58" si="77">ROUND(BM34*BM8,0)</f>
        <v>-265</v>
      </c>
      <c r="BN47" s="69">
        <f t="shared" ref="BN47:BN58" si="78">ROUND(BN34*BM8,0)</f>
        <v>-165</v>
      </c>
      <c r="BO47" s="69">
        <f>ROUND(BO34*BM8,0)</f>
        <v>0</v>
      </c>
      <c r="BP47" s="69">
        <f t="shared" ref="BP47:BP58" si="79">ROUND(BP34*BM8,0)</f>
        <v>0</v>
      </c>
      <c r="BQ47" s="69">
        <f t="shared" ref="BQ47:BQ58" si="80">ROUND(BQ34*BM8,0)</f>
        <v>0</v>
      </c>
      <c r="BR47" s="69">
        <f t="shared" ref="BR47:BR58" si="81">ROUND(BR34*BM8,0)</f>
        <v>0</v>
      </c>
      <c r="BS47" s="69">
        <f t="shared" ref="BS47:BS58" si="82">ROUND(BS34*BM8,0)</f>
        <v>0</v>
      </c>
      <c r="BT47" s="69">
        <f t="shared" ref="BT47:BT58" si="83">ROUND(BT34*BM8,0)</f>
        <v>0</v>
      </c>
      <c r="BU47" s="50" t="str">
        <f t="shared" ref="BU47:BU58" si="84">BU34</f>
        <v>Jan</v>
      </c>
      <c r="BV47" s="69">
        <f t="shared" ref="BV47:BV58" si="85">ROUND(BV34*BV8,0)</f>
        <v>-265</v>
      </c>
      <c r="BW47" s="69">
        <f t="shared" ref="BW47:BW58" si="86">ROUND(BW34*BV8,0)</f>
        <v>-165</v>
      </c>
      <c r="BX47" s="69">
        <f>ROUND(BX34*BV8,0)</f>
        <v>0</v>
      </c>
      <c r="BY47" s="69">
        <f t="shared" ref="BY47:BY58" si="87">ROUND(BY34*BV8,0)</f>
        <v>0</v>
      </c>
      <c r="BZ47" s="69">
        <f t="shared" ref="BZ47:BZ58" si="88">ROUND(BZ34*BV8,0)</f>
        <v>0</v>
      </c>
      <c r="CA47" s="69">
        <f t="shared" ref="CA47:CA58" si="89">ROUND(CA34*BV8,0)</f>
        <v>0</v>
      </c>
      <c r="CB47" s="69">
        <f t="shared" ref="CB47:CB58" si="90">ROUND(CB34*BV8,0)</f>
        <v>0</v>
      </c>
      <c r="CC47" s="69">
        <f t="shared" ref="CC47:CC58" si="91">ROUND(CC34*BV8,0)</f>
        <v>0</v>
      </c>
      <c r="CD47" s="50" t="str">
        <f t="shared" ref="CD47:CD58" si="92">CD34</f>
        <v>Jan</v>
      </c>
      <c r="CE47" s="69">
        <f t="shared" ref="CE47:CE58" si="93">ROUND(CE34*CE8,0)</f>
        <v>-265</v>
      </c>
      <c r="CF47" s="69">
        <f t="shared" ref="CF47:CF58" si="94">ROUND(CF34*CE8,0)</f>
        <v>-165</v>
      </c>
      <c r="CG47" s="69">
        <f>ROUND(CG34*CE8,0)</f>
        <v>0</v>
      </c>
      <c r="CH47" s="69">
        <f t="shared" ref="CH47:CH58" si="95">ROUND(CH34*CE8,0)</f>
        <v>0</v>
      </c>
      <c r="CI47" s="69">
        <f t="shared" ref="CI47:CI58" si="96">ROUND(CI34*CE8,0)</f>
        <v>0</v>
      </c>
      <c r="CJ47" s="69">
        <f t="shared" ref="CJ47:CJ58" si="97">ROUND(CJ34*CE8,0)</f>
        <v>0</v>
      </c>
      <c r="CK47" s="69">
        <f t="shared" ref="CK47:CK58" si="98">ROUND(CK34*CE8,0)</f>
        <v>0</v>
      </c>
      <c r="CL47" s="69">
        <f t="shared" ref="CL47:CL58" si="99">ROUND(CL34*CE8,0)</f>
        <v>0</v>
      </c>
    </row>
    <row r="48" spans="1:90" ht="13.7" customHeight="1">
      <c r="A48" s="50" t="str">
        <f t="shared" si="20"/>
        <v>Feb</v>
      </c>
      <c r="B48" s="41">
        <f t="shared" si="21"/>
        <v>-270</v>
      </c>
      <c r="C48" s="41">
        <f t="shared" si="22"/>
        <v>-176</v>
      </c>
      <c r="D48" s="41">
        <f t="shared" ref="D48:D58" si="100">ROUND(D35*B$8,0)</f>
        <v>-16</v>
      </c>
      <c r="E48" s="41">
        <f t="shared" si="23"/>
        <v>0</v>
      </c>
      <c r="F48" s="41">
        <f t="shared" si="24"/>
        <v>0</v>
      </c>
      <c r="G48" s="41">
        <f t="shared" si="25"/>
        <v>0</v>
      </c>
      <c r="H48" s="41">
        <f t="shared" si="26"/>
        <v>0</v>
      </c>
      <c r="I48" s="41">
        <f t="shared" si="27"/>
        <v>0</v>
      </c>
      <c r="J48" s="68" t="str">
        <f t="shared" si="28"/>
        <v>Feb</v>
      </c>
      <c r="K48" s="41">
        <f t="shared" si="29"/>
        <v>-270</v>
      </c>
      <c r="L48" s="69">
        <f t="shared" si="30"/>
        <v>-176</v>
      </c>
      <c r="M48" s="69">
        <f t="shared" ref="M48:M58" si="101">ROUND(M35*K$8,0)</f>
        <v>-16</v>
      </c>
      <c r="N48" s="69">
        <f t="shared" si="31"/>
        <v>0</v>
      </c>
      <c r="O48" s="69">
        <f t="shared" si="32"/>
        <v>0</v>
      </c>
      <c r="P48" s="69">
        <f t="shared" si="33"/>
        <v>0</v>
      </c>
      <c r="Q48" s="69">
        <f t="shared" si="34"/>
        <v>0</v>
      </c>
      <c r="R48" s="69">
        <f t="shared" si="35"/>
        <v>0</v>
      </c>
      <c r="S48" s="50" t="str">
        <f t="shared" si="36"/>
        <v>Feb</v>
      </c>
      <c r="T48" s="69">
        <f t="shared" si="37"/>
        <v>-270</v>
      </c>
      <c r="U48" s="69">
        <f t="shared" si="38"/>
        <v>-176</v>
      </c>
      <c r="V48" s="69">
        <f t="shared" ref="V48:V58" si="102">ROUND(V35*T$8,0)</f>
        <v>-16</v>
      </c>
      <c r="W48" s="69">
        <f t="shared" si="39"/>
        <v>0</v>
      </c>
      <c r="X48" s="69">
        <f t="shared" si="40"/>
        <v>0</v>
      </c>
      <c r="Y48" s="69">
        <f t="shared" si="41"/>
        <v>0</v>
      </c>
      <c r="Z48" s="69">
        <f t="shared" si="42"/>
        <v>0</v>
      </c>
      <c r="AA48" s="69">
        <f t="shared" si="43"/>
        <v>0</v>
      </c>
      <c r="AB48" s="50" t="str">
        <f t="shared" si="44"/>
        <v>Feb</v>
      </c>
      <c r="AC48" s="69">
        <f t="shared" si="45"/>
        <v>-270</v>
      </c>
      <c r="AD48" s="69">
        <f t="shared" si="46"/>
        <v>-176</v>
      </c>
      <c r="AE48" s="69">
        <f t="shared" ref="AE48:AE58" si="103">ROUND(AE35*AC$8,0)</f>
        <v>-16</v>
      </c>
      <c r="AF48" s="69">
        <f t="shared" si="47"/>
        <v>0</v>
      </c>
      <c r="AG48" s="69">
        <f t="shared" si="48"/>
        <v>0</v>
      </c>
      <c r="AH48" s="69">
        <f t="shared" si="49"/>
        <v>0</v>
      </c>
      <c r="AI48" s="69">
        <f t="shared" si="50"/>
        <v>0</v>
      </c>
      <c r="AJ48" s="69">
        <f t="shared" si="51"/>
        <v>0</v>
      </c>
      <c r="AK48" s="50" t="str">
        <f t="shared" si="52"/>
        <v>Feb</v>
      </c>
      <c r="AL48" s="69">
        <f t="shared" si="53"/>
        <v>-270</v>
      </c>
      <c r="AM48" s="69">
        <f t="shared" si="54"/>
        <v>-176</v>
      </c>
      <c r="AN48" s="69">
        <f t="shared" ref="AN48:AN58" si="104">ROUND(AN35*AL$8,0)</f>
        <v>-16</v>
      </c>
      <c r="AO48" s="69">
        <f t="shared" si="55"/>
        <v>0</v>
      </c>
      <c r="AP48" s="69">
        <f t="shared" si="56"/>
        <v>0</v>
      </c>
      <c r="AQ48" s="69">
        <f t="shared" si="57"/>
        <v>0</v>
      </c>
      <c r="AR48" s="69">
        <f t="shared" si="58"/>
        <v>0</v>
      </c>
      <c r="AS48" s="69">
        <f t="shared" si="59"/>
        <v>0</v>
      </c>
      <c r="AT48" s="50" t="str">
        <f t="shared" si="60"/>
        <v>Feb</v>
      </c>
      <c r="AU48" s="69">
        <f t="shared" si="61"/>
        <v>-270</v>
      </c>
      <c r="AV48" s="69">
        <f t="shared" si="62"/>
        <v>-176</v>
      </c>
      <c r="AW48" s="69">
        <f t="shared" ref="AW48:AW58" si="105">ROUND(AW35*AU$8,0)</f>
        <v>-16</v>
      </c>
      <c r="AX48" s="69">
        <f t="shared" si="63"/>
        <v>0</v>
      </c>
      <c r="AY48" s="69">
        <f t="shared" si="64"/>
        <v>0</v>
      </c>
      <c r="AZ48" s="69">
        <f t="shared" si="65"/>
        <v>0</v>
      </c>
      <c r="BA48" s="69">
        <f t="shared" si="66"/>
        <v>0</v>
      </c>
      <c r="BB48" s="69">
        <f t="shared" si="67"/>
        <v>0</v>
      </c>
      <c r="BC48" s="50" t="str">
        <f t="shared" si="68"/>
        <v>Feb</v>
      </c>
      <c r="BD48" s="69">
        <f t="shared" si="69"/>
        <v>-270</v>
      </c>
      <c r="BE48" s="69">
        <f t="shared" si="70"/>
        <v>-176</v>
      </c>
      <c r="BF48" s="69">
        <f t="shared" ref="BF48:BF58" si="106">ROUND(BF35*BD$8,0)</f>
        <v>-16</v>
      </c>
      <c r="BG48" s="69">
        <f t="shared" si="71"/>
        <v>0</v>
      </c>
      <c r="BH48" s="69">
        <f t="shared" si="72"/>
        <v>0</v>
      </c>
      <c r="BI48" s="69">
        <f t="shared" si="73"/>
        <v>0</v>
      </c>
      <c r="BJ48" s="69">
        <f t="shared" si="74"/>
        <v>0</v>
      </c>
      <c r="BK48" s="69">
        <f t="shared" si="75"/>
        <v>0</v>
      </c>
      <c r="BL48" s="50" t="str">
        <f t="shared" si="76"/>
        <v>Feb</v>
      </c>
      <c r="BM48" s="69">
        <f t="shared" si="77"/>
        <v>-270</v>
      </c>
      <c r="BN48" s="69">
        <f t="shared" si="78"/>
        <v>-176</v>
      </c>
      <c r="BO48" s="69">
        <f t="shared" ref="BO48:BO58" si="107">ROUND(BO35*BM$8,0)</f>
        <v>-16</v>
      </c>
      <c r="BP48" s="69">
        <f t="shared" si="79"/>
        <v>0</v>
      </c>
      <c r="BQ48" s="69">
        <f t="shared" si="80"/>
        <v>0</v>
      </c>
      <c r="BR48" s="69">
        <f t="shared" si="81"/>
        <v>0</v>
      </c>
      <c r="BS48" s="69">
        <f t="shared" si="82"/>
        <v>0</v>
      </c>
      <c r="BT48" s="69">
        <f t="shared" si="83"/>
        <v>0</v>
      </c>
      <c r="BU48" s="50" t="str">
        <f t="shared" si="84"/>
        <v>Feb</v>
      </c>
      <c r="BV48" s="69">
        <f t="shared" si="85"/>
        <v>-270</v>
      </c>
      <c r="BW48" s="69">
        <f t="shared" si="86"/>
        <v>-176</v>
      </c>
      <c r="BX48" s="69">
        <f t="shared" ref="BX48:BX58" si="108">ROUND(BX35*BV$8,0)</f>
        <v>-16</v>
      </c>
      <c r="BY48" s="69">
        <f t="shared" si="87"/>
        <v>0</v>
      </c>
      <c r="BZ48" s="69">
        <f t="shared" si="88"/>
        <v>0</v>
      </c>
      <c r="CA48" s="69">
        <f t="shared" si="89"/>
        <v>0</v>
      </c>
      <c r="CB48" s="69">
        <f t="shared" si="90"/>
        <v>0</v>
      </c>
      <c r="CC48" s="69">
        <f t="shared" si="91"/>
        <v>0</v>
      </c>
      <c r="CD48" s="50" t="str">
        <f t="shared" si="92"/>
        <v>Feb</v>
      </c>
      <c r="CE48" s="69">
        <f t="shared" si="93"/>
        <v>-270</v>
      </c>
      <c r="CF48" s="69">
        <f t="shared" si="94"/>
        <v>-176</v>
      </c>
      <c r="CG48" s="69">
        <f t="shared" ref="CG48:CG58" si="109">ROUND(CG35*CE$8,0)</f>
        <v>-16</v>
      </c>
      <c r="CH48" s="69">
        <f t="shared" si="95"/>
        <v>0</v>
      </c>
      <c r="CI48" s="69">
        <f t="shared" si="96"/>
        <v>0</v>
      </c>
      <c r="CJ48" s="69">
        <f t="shared" si="97"/>
        <v>0</v>
      </c>
      <c r="CK48" s="69">
        <f t="shared" si="98"/>
        <v>0</v>
      </c>
      <c r="CL48" s="69">
        <f t="shared" si="99"/>
        <v>0</v>
      </c>
    </row>
    <row r="49" spans="1:90" ht="13.7" customHeight="1">
      <c r="A49" s="50" t="str">
        <f t="shared" si="20"/>
        <v>Mar</v>
      </c>
      <c r="B49" s="41">
        <f t="shared" si="21"/>
        <v>-275</v>
      </c>
      <c r="C49" s="41">
        <f t="shared" si="22"/>
        <v>-186</v>
      </c>
      <c r="D49" s="41">
        <f t="shared" si="100"/>
        <v>-32</v>
      </c>
      <c r="E49" s="41">
        <f t="shared" si="23"/>
        <v>0</v>
      </c>
      <c r="F49" s="41">
        <f t="shared" si="24"/>
        <v>0</v>
      </c>
      <c r="G49" s="41">
        <f t="shared" si="25"/>
        <v>0</v>
      </c>
      <c r="H49" s="41">
        <f t="shared" si="26"/>
        <v>0</v>
      </c>
      <c r="I49" s="41">
        <f t="shared" si="27"/>
        <v>0</v>
      </c>
      <c r="J49" s="68" t="str">
        <f t="shared" si="28"/>
        <v>Mar</v>
      </c>
      <c r="K49" s="41">
        <f t="shared" si="29"/>
        <v>-275</v>
      </c>
      <c r="L49" s="69">
        <f t="shared" si="30"/>
        <v>-186</v>
      </c>
      <c r="M49" s="69">
        <f t="shared" si="101"/>
        <v>-32</v>
      </c>
      <c r="N49" s="69">
        <f t="shared" si="31"/>
        <v>0</v>
      </c>
      <c r="O49" s="69">
        <f t="shared" si="32"/>
        <v>0</v>
      </c>
      <c r="P49" s="69">
        <f t="shared" si="33"/>
        <v>0</v>
      </c>
      <c r="Q49" s="69">
        <f t="shared" si="34"/>
        <v>0</v>
      </c>
      <c r="R49" s="69">
        <f t="shared" si="35"/>
        <v>0</v>
      </c>
      <c r="S49" s="50" t="str">
        <f t="shared" si="36"/>
        <v>Mar</v>
      </c>
      <c r="T49" s="69">
        <f t="shared" si="37"/>
        <v>-275</v>
      </c>
      <c r="U49" s="69">
        <f t="shared" si="38"/>
        <v>-186</v>
      </c>
      <c r="V49" s="69">
        <f t="shared" si="102"/>
        <v>-32</v>
      </c>
      <c r="W49" s="69">
        <f t="shared" si="39"/>
        <v>0</v>
      </c>
      <c r="X49" s="69">
        <f t="shared" si="40"/>
        <v>0</v>
      </c>
      <c r="Y49" s="69">
        <f t="shared" si="41"/>
        <v>0</v>
      </c>
      <c r="Z49" s="69">
        <f t="shared" si="42"/>
        <v>0</v>
      </c>
      <c r="AA49" s="69">
        <f t="shared" si="43"/>
        <v>0</v>
      </c>
      <c r="AB49" s="50" t="str">
        <f t="shared" si="44"/>
        <v>Mar</v>
      </c>
      <c r="AC49" s="69">
        <f t="shared" si="45"/>
        <v>-275</v>
      </c>
      <c r="AD49" s="69">
        <f t="shared" si="46"/>
        <v>-186</v>
      </c>
      <c r="AE49" s="69">
        <f t="shared" si="103"/>
        <v>-32</v>
      </c>
      <c r="AF49" s="69">
        <f t="shared" si="47"/>
        <v>0</v>
      </c>
      <c r="AG49" s="69">
        <f t="shared" si="48"/>
        <v>0</v>
      </c>
      <c r="AH49" s="69">
        <f t="shared" si="49"/>
        <v>0</v>
      </c>
      <c r="AI49" s="69">
        <f t="shared" si="50"/>
        <v>0</v>
      </c>
      <c r="AJ49" s="69">
        <f t="shared" si="51"/>
        <v>0</v>
      </c>
      <c r="AK49" s="50" t="str">
        <f t="shared" si="52"/>
        <v>Mar</v>
      </c>
      <c r="AL49" s="69">
        <f t="shared" si="53"/>
        <v>-275</v>
      </c>
      <c r="AM49" s="69">
        <f t="shared" si="54"/>
        <v>-186</v>
      </c>
      <c r="AN49" s="69">
        <f t="shared" si="104"/>
        <v>-32</v>
      </c>
      <c r="AO49" s="69">
        <f t="shared" si="55"/>
        <v>0</v>
      </c>
      <c r="AP49" s="69">
        <f t="shared" si="56"/>
        <v>0</v>
      </c>
      <c r="AQ49" s="69">
        <f t="shared" si="57"/>
        <v>0</v>
      </c>
      <c r="AR49" s="69">
        <f t="shared" si="58"/>
        <v>0</v>
      </c>
      <c r="AS49" s="69">
        <f t="shared" si="59"/>
        <v>0</v>
      </c>
      <c r="AT49" s="50" t="str">
        <f t="shared" si="60"/>
        <v>Mar</v>
      </c>
      <c r="AU49" s="69">
        <f t="shared" si="61"/>
        <v>-275</v>
      </c>
      <c r="AV49" s="69">
        <f t="shared" si="62"/>
        <v>-186</v>
      </c>
      <c r="AW49" s="69">
        <f t="shared" si="105"/>
        <v>-32</v>
      </c>
      <c r="AX49" s="69">
        <f t="shared" si="63"/>
        <v>0</v>
      </c>
      <c r="AY49" s="69">
        <f t="shared" si="64"/>
        <v>0</v>
      </c>
      <c r="AZ49" s="69">
        <f t="shared" si="65"/>
        <v>0</v>
      </c>
      <c r="BA49" s="69">
        <f t="shared" si="66"/>
        <v>0</v>
      </c>
      <c r="BB49" s="69">
        <f t="shared" si="67"/>
        <v>0</v>
      </c>
      <c r="BC49" s="50" t="str">
        <f t="shared" si="68"/>
        <v>Mar</v>
      </c>
      <c r="BD49" s="69">
        <f t="shared" si="69"/>
        <v>-275</v>
      </c>
      <c r="BE49" s="69">
        <f t="shared" si="70"/>
        <v>-186</v>
      </c>
      <c r="BF49" s="69">
        <f t="shared" si="106"/>
        <v>-32</v>
      </c>
      <c r="BG49" s="69">
        <f t="shared" si="71"/>
        <v>0</v>
      </c>
      <c r="BH49" s="69">
        <f t="shared" si="72"/>
        <v>0</v>
      </c>
      <c r="BI49" s="69">
        <f t="shared" si="73"/>
        <v>0</v>
      </c>
      <c r="BJ49" s="69">
        <f t="shared" si="74"/>
        <v>0</v>
      </c>
      <c r="BK49" s="69">
        <f t="shared" si="75"/>
        <v>0</v>
      </c>
      <c r="BL49" s="50" t="str">
        <f t="shared" si="76"/>
        <v>Mar</v>
      </c>
      <c r="BM49" s="69">
        <f t="shared" si="77"/>
        <v>-275</v>
      </c>
      <c r="BN49" s="69">
        <f t="shared" si="78"/>
        <v>-186</v>
      </c>
      <c r="BO49" s="69">
        <f t="shared" si="107"/>
        <v>-32</v>
      </c>
      <c r="BP49" s="69">
        <f t="shared" si="79"/>
        <v>0</v>
      </c>
      <c r="BQ49" s="69">
        <f t="shared" si="80"/>
        <v>0</v>
      </c>
      <c r="BR49" s="69">
        <f t="shared" si="81"/>
        <v>0</v>
      </c>
      <c r="BS49" s="69">
        <f t="shared" si="82"/>
        <v>0</v>
      </c>
      <c r="BT49" s="69">
        <f t="shared" si="83"/>
        <v>0</v>
      </c>
      <c r="BU49" s="50" t="str">
        <f t="shared" si="84"/>
        <v>Mar</v>
      </c>
      <c r="BV49" s="69">
        <f t="shared" si="85"/>
        <v>-275</v>
      </c>
      <c r="BW49" s="69">
        <f t="shared" si="86"/>
        <v>-186</v>
      </c>
      <c r="BX49" s="69">
        <f t="shared" si="108"/>
        <v>-32</v>
      </c>
      <c r="BY49" s="69">
        <f t="shared" si="87"/>
        <v>0</v>
      </c>
      <c r="BZ49" s="69">
        <f t="shared" si="88"/>
        <v>0</v>
      </c>
      <c r="CA49" s="69">
        <f t="shared" si="89"/>
        <v>0</v>
      </c>
      <c r="CB49" s="69">
        <f t="shared" si="90"/>
        <v>0</v>
      </c>
      <c r="CC49" s="69">
        <f t="shared" si="91"/>
        <v>0</v>
      </c>
      <c r="CD49" s="50" t="str">
        <f t="shared" si="92"/>
        <v>Mar</v>
      </c>
      <c r="CE49" s="69">
        <f t="shared" si="93"/>
        <v>-275</v>
      </c>
      <c r="CF49" s="69">
        <f t="shared" si="94"/>
        <v>-186</v>
      </c>
      <c r="CG49" s="69">
        <f t="shared" si="109"/>
        <v>-32</v>
      </c>
      <c r="CH49" s="69">
        <f t="shared" si="95"/>
        <v>0</v>
      </c>
      <c r="CI49" s="69">
        <f t="shared" si="96"/>
        <v>0</v>
      </c>
      <c r="CJ49" s="69">
        <f t="shared" si="97"/>
        <v>0</v>
      </c>
      <c r="CK49" s="69">
        <f t="shared" si="98"/>
        <v>0</v>
      </c>
      <c r="CL49" s="69">
        <f t="shared" si="99"/>
        <v>0</v>
      </c>
    </row>
    <row r="50" spans="1:90" ht="13.7" customHeight="1">
      <c r="A50" s="50" t="str">
        <f t="shared" si="20"/>
        <v>Apr</v>
      </c>
      <c r="B50" s="41">
        <f t="shared" si="21"/>
        <v>-280</v>
      </c>
      <c r="C50" s="41">
        <f t="shared" si="22"/>
        <v>-196</v>
      </c>
      <c r="D50" s="41">
        <f t="shared" si="100"/>
        <v>-47</v>
      </c>
      <c r="E50" s="41">
        <f t="shared" si="23"/>
        <v>0</v>
      </c>
      <c r="F50" s="41">
        <f t="shared" si="24"/>
        <v>0</v>
      </c>
      <c r="G50" s="41">
        <f t="shared" si="25"/>
        <v>0</v>
      </c>
      <c r="H50" s="41">
        <f t="shared" si="26"/>
        <v>0</v>
      </c>
      <c r="I50" s="41">
        <f t="shared" si="27"/>
        <v>0</v>
      </c>
      <c r="J50" s="68" t="str">
        <f t="shared" si="28"/>
        <v>Apr</v>
      </c>
      <c r="K50" s="41">
        <f t="shared" si="29"/>
        <v>-280</v>
      </c>
      <c r="L50" s="69">
        <f t="shared" si="30"/>
        <v>-196</v>
      </c>
      <c r="M50" s="69">
        <f t="shared" si="101"/>
        <v>-47</v>
      </c>
      <c r="N50" s="69">
        <f t="shared" si="31"/>
        <v>0</v>
      </c>
      <c r="O50" s="69">
        <f t="shared" si="32"/>
        <v>0</v>
      </c>
      <c r="P50" s="69">
        <f t="shared" si="33"/>
        <v>0</v>
      </c>
      <c r="Q50" s="69">
        <f t="shared" si="34"/>
        <v>0</v>
      </c>
      <c r="R50" s="69">
        <f t="shared" si="35"/>
        <v>0</v>
      </c>
      <c r="S50" s="50" t="str">
        <f t="shared" si="36"/>
        <v>Apr</v>
      </c>
      <c r="T50" s="69">
        <f t="shared" si="37"/>
        <v>-280</v>
      </c>
      <c r="U50" s="69">
        <f t="shared" si="38"/>
        <v>-196</v>
      </c>
      <c r="V50" s="69">
        <f t="shared" si="102"/>
        <v>-47</v>
      </c>
      <c r="W50" s="69">
        <f t="shared" si="39"/>
        <v>0</v>
      </c>
      <c r="X50" s="69">
        <f t="shared" si="40"/>
        <v>0</v>
      </c>
      <c r="Y50" s="69">
        <f t="shared" si="41"/>
        <v>0</v>
      </c>
      <c r="Z50" s="69">
        <f t="shared" si="42"/>
        <v>0</v>
      </c>
      <c r="AA50" s="69">
        <f t="shared" si="43"/>
        <v>0</v>
      </c>
      <c r="AB50" s="50" t="str">
        <f t="shared" si="44"/>
        <v>Apr</v>
      </c>
      <c r="AC50" s="69">
        <f t="shared" si="45"/>
        <v>-280</v>
      </c>
      <c r="AD50" s="69">
        <f t="shared" si="46"/>
        <v>-196</v>
      </c>
      <c r="AE50" s="69">
        <f t="shared" si="103"/>
        <v>-47</v>
      </c>
      <c r="AF50" s="69">
        <f t="shared" si="47"/>
        <v>0</v>
      </c>
      <c r="AG50" s="69">
        <f t="shared" si="48"/>
        <v>0</v>
      </c>
      <c r="AH50" s="69">
        <f t="shared" si="49"/>
        <v>0</v>
      </c>
      <c r="AI50" s="69">
        <f t="shared" si="50"/>
        <v>0</v>
      </c>
      <c r="AJ50" s="69">
        <f t="shared" si="51"/>
        <v>0</v>
      </c>
      <c r="AK50" s="50" t="str">
        <f t="shared" si="52"/>
        <v>Apr</v>
      </c>
      <c r="AL50" s="69">
        <f t="shared" si="53"/>
        <v>-280</v>
      </c>
      <c r="AM50" s="69">
        <f t="shared" si="54"/>
        <v>-196</v>
      </c>
      <c r="AN50" s="69">
        <f t="shared" si="104"/>
        <v>-47</v>
      </c>
      <c r="AO50" s="69">
        <f t="shared" si="55"/>
        <v>0</v>
      </c>
      <c r="AP50" s="69">
        <f t="shared" si="56"/>
        <v>0</v>
      </c>
      <c r="AQ50" s="69">
        <f t="shared" si="57"/>
        <v>0</v>
      </c>
      <c r="AR50" s="69">
        <f t="shared" si="58"/>
        <v>0</v>
      </c>
      <c r="AS50" s="69">
        <f t="shared" si="59"/>
        <v>0</v>
      </c>
      <c r="AT50" s="50" t="str">
        <f t="shared" si="60"/>
        <v>Apr</v>
      </c>
      <c r="AU50" s="69">
        <f t="shared" si="61"/>
        <v>-280</v>
      </c>
      <c r="AV50" s="69">
        <f t="shared" si="62"/>
        <v>-196</v>
      </c>
      <c r="AW50" s="69">
        <f t="shared" si="105"/>
        <v>-47</v>
      </c>
      <c r="AX50" s="69">
        <f t="shared" si="63"/>
        <v>0</v>
      </c>
      <c r="AY50" s="69">
        <f t="shared" si="64"/>
        <v>0</v>
      </c>
      <c r="AZ50" s="69">
        <f t="shared" si="65"/>
        <v>0</v>
      </c>
      <c r="BA50" s="69">
        <f t="shared" si="66"/>
        <v>0</v>
      </c>
      <c r="BB50" s="69">
        <f t="shared" si="67"/>
        <v>0</v>
      </c>
      <c r="BC50" s="50" t="str">
        <f t="shared" si="68"/>
        <v>Apr</v>
      </c>
      <c r="BD50" s="69">
        <f t="shared" si="69"/>
        <v>-280</v>
      </c>
      <c r="BE50" s="69">
        <f t="shared" si="70"/>
        <v>-196</v>
      </c>
      <c r="BF50" s="69">
        <f t="shared" si="106"/>
        <v>-47</v>
      </c>
      <c r="BG50" s="69">
        <f t="shared" si="71"/>
        <v>0</v>
      </c>
      <c r="BH50" s="69">
        <f t="shared" si="72"/>
        <v>0</v>
      </c>
      <c r="BI50" s="69">
        <f t="shared" si="73"/>
        <v>0</v>
      </c>
      <c r="BJ50" s="69">
        <f t="shared" si="74"/>
        <v>0</v>
      </c>
      <c r="BK50" s="69">
        <f t="shared" si="75"/>
        <v>0</v>
      </c>
      <c r="BL50" s="50" t="str">
        <f t="shared" si="76"/>
        <v>Apr</v>
      </c>
      <c r="BM50" s="69">
        <f t="shared" si="77"/>
        <v>-280</v>
      </c>
      <c r="BN50" s="69">
        <f t="shared" si="78"/>
        <v>-196</v>
      </c>
      <c r="BO50" s="69">
        <f t="shared" si="107"/>
        <v>-47</v>
      </c>
      <c r="BP50" s="69">
        <f t="shared" si="79"/>
        <v>0</v>
      </c>
      <c r="BQ50" s="69">
        <f t="shared" si="80"/>
        <v>0</v>
      </c>
      <c r="BR50" s="69">
        <f t="shared" si="81"/>
        <v>0</v>
      </c>
      <c r="BS50" s="69">
        <f t="shared" si="82"/>
        <v>0</v>
      </c>
      <c r="BT50" s="69">
        <f t="shared" si="83"/>
        <v>0</v>
      </c>
      <c r="BU50" s="50" t="str">
        <f t="shared" si="84"/>
        <v>Apr</v>
      </c>
      <c r="BV50" s="69">
        <f t="shared" si="85"/>
        <v>-280</v>
      </c>
      <c r="BW50" s="69">
        <f t="shared" si="86"/>
        <v>-196</v>
      </c>
      <c r="BX50" s="69">
        <f t="shared" si="108"/>
        <v>-47</v>
      </c>
      <c r="BY50" s="69">
        <f t="shared" si="87"/>
        <v>0</v>
      </c>
      <c r="BZ50" s="69">
        <f t="shared" si="88"/>
        <v>0</v>
      </c>
      <c r="CA50" s="69">
        <f t="shared" si="89"/>
        <v>0</v>
      </c>
      <c r="CB50" s="69">
        <f t="shared" si="90"/>
        <v>0</v>
      </c>
      <c r="CC50" s="69">
        <f t="shared" si="91"/>
        <v>0</v>
      </c>
      <c r="CD50" s="50" t="str">
        <f t="shared" si="92"/>
        <v>Apr</v>
      </c>
      <c r="CE50" s="69">
        <f t="shared" si="93"/>
        <v>-280</v>
      </c>
      <c r="CF50" s="69">
        <f t="shared" si="94"/>
        <v>-196</v>
      </c>
      <c r="CG50" s="69">
        <f t="shared" si="109"/>
        <v>-47</v>
      </c>
      <c r="CH50" s="69">
        <f t="shared" si="95"/>
        <v>0</v>
      </c>
      <c r="CI50" s="69">
        <f t="shared" si="96"/>
        <v>0</v>
      </c>
      <c r="CJ50" s="69">
        <f t="shared" si="97"/>
        <v>0</v>
      </c>
      <c r="CK50" s="69">
        <f t="shared" si="98"/>
        <v>0</v>
      </c>
      <c r="CL50" s="69">
        <f t="shared" si="99"/>
        <v>0</v>
      </c>
    </row>
    <row r="51" spans="1:90" ht="13.7" customHeight="1">
      <c r="A51" s="50" t="str">
        <f t="shared" si="20"/>
        <v>May</v>
      </c>
      <c r="B51" s="41">
        <f t="shared" si="21"/>
        <v>-284</v>
      </c>
      <c r="C51" s="41">
        <f t="shared" si="22"/>
        <v>-205</v>
      </c>
      <c r="D51" s="41">
        <f t="shared" si="100"/>
        <v>-62</v>
      </c>
      <c r="E51" s="41">
        <f t="shared" si="23"/>
        <v>0</v>
      </c>
      <c r="F51" s="41">
        <f t="shared" si="24"/>
        <v>0</v>
      </c>
      <c r="G51" s="41">
        <f t="shared" si="25"/>
        <v>0</v>
      </c>
      <c r="H51" s="41">
        <f t="shared" si="26"/>
        <v>0</v>
      </c>
      <c r="I51" s="41">
        <f t="shared" si="27"/>
        <v>0</v>
      </c>
      <c r="J51" s="68" t="str">
        <f t="shared" si="28"/>
        <v>May</v>
      </c>
      <c r="K51" s="41">
        <f t="shared" si="29"/>
        <v>-284</v>
      </c>
      <c r="L51" s="69">
        <f t="shared" si="30"/>
        <v>-205</v>
      </c>
      <c r="M51" s="69">
        <f t="shared" si="101"/>
        <v>-62</v>
      </c>
      <c r="N51" s="69">
        <f t="shared" si="31"/>
        <v>0</v>
      </c>
      <c r="O51" s="69">
        <f t="shared" si="32"/>
        <v>0</v>
      </c>
      <c r="P51" s="69">
        <f t="shared" si="33"/>
        <v>0</v>
      </c>
      <c r="Q51" s="69">
        <f t="shared" si="34"/>
        <v>0</v>
      </c>
      <c r="R51" s="69">
        <f t="shared" si="35"/>
        <v>0</v>
      </c>
      <c r="S51" s="50" t="str">
        <f t="shared" si="36"/>
        <v>May</v>
      </c>
      <c r="T51" s="69">
        <f t="shared" si="37"/>
        <v>-284</v>
      </c>
      <c r="U51" s="69">
        <f t="shared" si="38"/>
        <v>-205</v>
      </c>
      <c r="V51" s="69">
        <f t="shared" si="102"/>
        <v>-62</v>
      </c>
      <c r="W51" s="69">
        <f t="shared" si="39"/>
        <v>0</v>
      </c>
      <c r="X51" s="69">
        <f t="shared" si="40"/>
        <v>0</v>
      </c>
      <c r="Y51" s="69">
        <f t="shared" si="41"/>
        <v>0</v>
      </c>
      <c r="Z51" s="69">
        <f t="shared" si="42"/>
        <v>0</v>
      </c>
      <c r="AA51" s="69">
        <f t="shared" si="43"/>
        <v>0</v>
      </c>
      <c r="AB51" s="50" t="str">
        <f t="shared" si="44"/>
        <v>May</v>
      </c>
      <c r="AC51" s="69">
        <f t="shared" si="45"/>
        <v>-284</v>
      </c>
      <c r="AD51" s="69">
        <f t="shared" si="46"/>
        <v>-205</v>
      </c>
      <c r="AE51" s="69">
        <f t="shared" si="103"/>
        <v>-62</v>
      </c>
      <c r="AF51" s="69">
        <f t="shared" si="47"/>
        <v>0</v>
      </c>
      <c r="AG51" s="69">
        <f t="shared" si="48"/>
        <v>0</v>
      </c>
      <c r="AH51" s="69">
        <f t="shared" si="49"/>
        <v>0</v>
      </c>
      <c r="AI51" s="69">
        <f t="shared" si="50"/>
        <v>0</v>
      </c>
      <c r="AJ51" s="69">
        <f t="shared" si="51"/>
        <v>0</v>
      </c>
      <c r="AK51" s="50" t="str">
        <f t="shared" si="52"/>
        <v>May</v>
      </c>
      <c r="AL51" s="69">
        <f t="shared" si="53"/>
        <v>-284</v>
      </c>
      <c r="AM51" s="69">
        <f t="shared" si="54"/>
        <v>-205</v>
      </c>
      <c r="AN51" s="69">
        <f t="shared" si="104"/>
        <v>-62</v>
      </c>
      <c r="AO51" s="69">
        <f t="shared" si="55"/>
        <v>0</v>
      </c>
      <c r="AP51" s="69">
        <f t="shared" si="56"/>
        <v>0</v>
      </c>
      <c r="AQ51" s="69">
        <f t="shared" si="57"/>
        <v>0</v>
      </c>
      <c r="AR51" s="69">
        <f t="shared" si="58"/>
        <v>0</v>
      </c>
      <c r="AS51" s="69">
        <f t="shared" si="59"/>
        <v>0</v>
      </c>
      <c r="AT51" s="50" t="str">
        <f t="shared" si="60"/>
        <v>May</v>
      </c>
      <c r="AU51" s="69">
        <f t="shared" si="61"/>
        <v>-284</v>
      </c>
      <c r="AV51" s="69">
        <f t="shared" si="62"/>
        <v>-205</v>
      </c>
      <c r="AW51" s="69">
        <f t="shared" si="105"/>
        <v>-62</v>
      </c>
      <c r="AX51" s="69">
        <f t="shared" si="63"/>
        <v>0</v>
      </c>
      <c r="AY51" s="69">
        <f t="shared" si="64"/>
        <v>0</v>
      </c>
      <c r="AZ51" s="69">
        <f t="shared" si="65"/>
        <v>0</v>
      </c>
      <c r="BA51" s="69">
        <f t="shared" si="66"/>
        <v>0</v>
      </c>
      <c r="BB51" s="69">
        <f t="shared" si="67"/>
        <v>0</v>
      </c>
      <c r="BC51" s="50" t="str">
        <f t="shared" si="68"/>
        <v>May</v>
      </c>
      <c r="BD51" s="69">
        <f t="shared" si="69"/>
        <v>-284</v>
      </c>
      <c r="BE51" s="69">
        <f t="shared" si="70"/>
        <v>-205</v>
      </c>
      <c r="BF51" s="69">
        <f t="shared" si="106"/>
        <v>-62</v>
      </c>
      <c r="BG51" s="69">
        <f t="shared" si="71"/>
        <v>0</v>
      </c>
      <c r="BH51" s="69">
        <f t="shared" si="72"/>
        <v>0</v>
      </c>
      <c r="BI51" s="69">
        <f t="shared" si="73"/>
        <v>0</v>
      </c>
      <c r="BJ51" s="69">
        <f t="shared" si="74"/>
        <v>0</v>
      </c>
      <c r="BK51" s="69">
        <f t="shared" si="75"/>
        <v>0</v>
      </c>
      <c r="BL51" s="50" t="str">
        <f t="shared" si="76"/>
        <v>May</v>
      </c>
      <c r="BM51" s="69">
        <f t="shared" si="77"/>
        <v>-284</v>
      </c>
      <c r="BN51" s="69">
        <f t="shared" si="78"/>
        <v>-205</v>
      </c>
      <c r="BO51" s="69">
        <f t="shared" si="107"/>
        <v>-62</v>
      </c>
      <c r="BP51" s="69">
        <f t="shared" si="79"/>
        <v>0</v>
      </c>
      <c r="BQ51" s="69">
        <f t="shared" si="80"/>
        <v>0</v>
      </c>
      <c r="BR51" s="69">
        <f t="shared" si="81"/>
        <v>0</v>
      </c>
      <c r="BS51" s="69">
        <f t="shared" si="82"/>
        <v>0</v>
      </c>
      <c r="BT51" s="69">
        <f t="shared" si="83"/>
        <v>0</v>
      </c>
      <c r="BU51" s="50" t="str">
        <f t="shared" si="84"/>
        <v>May</v>
      </c>
      <c r="BV51" s="69">
        <f t="shared" si="85"/>
        <v>-284</v>
      </c>
      <c r="BW51" s="69">
        <f t="shared" si="86"/>
        <v>-205</v>
      </c>
      <c r="BX51" s="69">
        <f t="shared" si="108"/>
        <v>-62</v>
      </c>
      <c r="BY51" s="69">
        <f t="shared" si="87"/>
        <v>0</v>
      </c>
      <c r="BZ51" s="69">
        <f t="shared" si="88"/>
        <v>0</v>
      </c>
      <c r="CA51" s="69">
        <f t="shared" si="89"/>
        <v>0</v>
      </c>
      <c r="CB51" s="69">
        <f t="shared" si="90"/>
        <v>0</v>
      </c>
      <c r="CC51" s="69">
        <f t="shared" si="91"/>
        <v>0</v>
      </c>
      <c r="CD51" s="50" t="str">
        <f t="shared" si="92"/>
        <v>May</v>
      </c>
      <c r="CE51" s="69">
        <f t="shared" si="93"/>
        <v>-284</v>
      </c>
      <c r="CF51" s="69">
        <f t="shared" si="94"/>
        <v>-205</v>
      </c>
      <c r="CG51" s="69">
        <f t="shared" si="109"/>
        <v>-62</v>
      </c>
      <c r="CH51" s="69">
        <f t="shared" si="95"/>
        <v>0</v>
      </c>
      <c r="CI51" s="69">
        <f t="shared" si="96"/>
        <v>0</v>
      </c>
      <c r="CJ51" s="69">
        <f t="shared" si="97"/>
        <v>0</v>
      </c>
      <c r="CK51" s="69">
        <f t="shared" si="98"/>
        <v>0</v>
      </c>
      <c r="CL51" s="69">
        <f t="shared" si="99"/>
        <v>0</v>
      </c>
    </row>
    <row r="52" spans="1:90" ht="13.7" customHeight="1">
      <c r="A52" s="50" t="str">
        <f t="shared" si="20"/>
        <v>Jun</v>
      </c>
      <c r="B52" s="41">
        <f t="shared" si="21"/>
        <v>-287</v>
      </c>
      <c r="C52" s="41">
        <f t="shared" si="22"/>
        <v>-214</v>
      </c>
      <c r="D52" s="41">
        <f t="shared" si="100"/>
        <v>-77</v>
      </c>
      <c r="E52" s="41">
        <f t="shared" si="23"/>
        <v>0</v>
      </c>
      <c r="F52" s="41">
        <f t="shared" si="24"/>
        <v>0</v>
      </c>
      <c r="G52" s="41">
        <f t="shared" si="25"/>
        <v>0</v>
      </c>
      <c r="H52" s="41">
        <f t="shared" si="26"/>
        <v>0</v>
      </c>
      <c r="I52" s="41">
        <f t="shared" si="27"/>
        <v>0</v>
      </c>
      <c r="J52" s="68" t="str">
        <f t="shared" si="28"/>
        <v>Jun</v>
      </c>
      <c r="K52" s="41">
        <f t="shared" si="29"/>
        <v>-287</v>
      </c>
      <c r="L52" s="69">
        <f t="shared" si="30"/>
        <v>-214</v>
      </c>
      <c r="M52" s="69">
        <f t="shared" si="101"/>
        <v>-77</v>
      </c>
      <c r="N52" s="69">
        <f t="shared" si="31"/>
        <v>0</v>
      </c>
      <c r="O52" s="69">
        <f t="shared" si="32"/>
        <v>0</v>
      </c>
      <c r="P52" s="69">
        <f t="shared" si="33"/>
        <v>0</v>
      </c>
      <c r="Q52" s="69">
        <f t="shared" si="34"/>
        <v>0</v>
      </c>
      <c r="R52" s="69">
        <f t="shared" si="35"/>
        <v>0</v>
      </c>
      <c r="S52" s="50" t="str">
        <f t="shared" si="36"/>
        <v>Jun</v>
      </c>
      <c r="T52" s="69">
        <f t="shared" si="37"/>
        <v>-287</v>
      </c>
      <c r="U52" s="69">
        <f t="shared" si="38"/>
        <v>-214</v>
      </c>
      <c r="V52" s="69">
        <f t="shared" si="102"/>
        <v>-77</v>
      </c>
      <c r="W52" s="69">
        <f t="shared" si="39"/>
        <v>0</v>
      </c>
      <c r="X52" s="69">
        <f t="shared" si="40"/>
        <v>0</v>
      </c>
      <c r="Y52" s="69">
        <f t="shared" si="41"/>
        <v>0</v>
      </c>
      <c r="Z52" s="69">
        <f t="shared" si="42"/>
        <v>0</v>
      </c>
      <c r="AA52" s="69">
        <f t="shared" si="43"/>
        <v>0</v>
      </c>
      <c r="AB52" s="50" t="str">
        <f t="shared" si="44"/>
        <v>Jun</v>
      </c>
      <c r="AC52" s="69">
        <f t="shared" si="45"/>
        <v>-287</v>
      </c>
      <c r="AD52" s="69">
        <f t="shared" si="46"/>
        <v>-214</v>
      </c>
      <c r="AE52" s="69">
        <f t="shared" si="103"/>
        <v>-77</v>
      </c>
      <c r="AF52" s="69">
        <f t="shared" si="47"/>
        <v>0</v>
      </c>
      <c r="AG52" s="69">
        <f t="shared" si="48"/>
        <v>0</v>
      </c>
      <c r="AH52" s="69">
        <f t="shared" si="49"/>
        <v>0</v>
      </c>
      <c r="AI52" s="69">
        <f t="shared" si="50"/>
        <v>0</v>
      </c>
      <c r="AJ52" s="69">
        <f t="shared" si="51"/>
        <v>0</v>
      </c>
      <c r="AK52" s="50" t="str">
        <f t="shared" si="52"/>
        <v>Jun</v>
      </c>
      <c r="AL52" s="69">
        <f t="shared" si="53"/>
        <v>-287</v>
      </c>
      <c r="AM52" s="69">
        <f t="shared" si="54"/>
        <v>-214</v>
      </c>
      <c r="AN52" s="69">
        <f t="shared" si="104"/>
        <v>-77</v>
      </c>
      <c r="AO52" s="69">
        <f t="shared" si="55"/>
        <v>0</v>
      </c>
      <c r="AP52" s="69">
        <f t="shared" si="56"/>
        <v>0</v>
      </c>
      <c r="AQ52" s="69">
        <f t="shared" si="57"/>
        <v>0</v>
      </c>
      <c r="AR52" s="69">
        <f t="shared" si="58"/>
        <v>0</v>
      </c>
      <c r="AS52" s="69">
        <f t="shared" si="59"/>
        <v>0</v>
      </c>
      <c r="AT52" s="50" t="str">
        <f t="shared" si="60"/>
        <v>Jun</v>
      </c>
      <c r="AU52" s="69">
        <f t="shared" si="61"/>
        <v>-287</v>
      </c>
      <c r="AV52" s="69">
        <f t="shared" si="62"/>
        <v>-214</v>
      </c>
      <c r="AW52" s="69">
        <f t="shared" si="105"/>
        <v>-77</v>
      </c>
      <c r="AX52" s="69">
        <f t="shared" si="63"/>
        <v>0</v>
      </c>
      <c r="AY52" s="69">
        <f t="shared" si="64"/>
        <v>0</v>
      </c>
      <c r="AZ52" s="69">
        <f t="shared" si="65"/>
        <v>0</v>
      </c>
      <c r="BA52" s="69">
        <f t="shared" si="66"/>
        <v>0</v>
      </c>
      <c r="BB52" s="69">
        <f t="shared" si="67"/>
        <v>0</v>
      </c>
      <c r="BC52" s="50" t="str">
        <f t="shared" si="68"/>
        <v>Jun</v>
      </c>
      <c r="BD52" s="69">
        <f t="shared" si="69"/>
        <v>-287</v>
      </c>
      <c r="BE52" s="69">
        <f t="shared" si="70"/>
        <v>-214</v>
      </c>
      <c r="BF52" s="69">
        <f t="shared" si="106"/>
        <v>-77</v>
      </c>
      <c r="BG52" s="69">
        <f t="shared" si="71"/>
        <v>0</v>
      </c>
      <c r="BH52" s="69">
        <f t="shared" si="72"/>
        <v>0</v>
      </c>
      <c r="BI52" s="69">
        <f t="shared" si="73"/>
        <v>0</v>
      </c>
      <c r="BJ52" s="69">
        <f t="shared" si="74"/>
        <v>0</v>
      </c>
      <c r="BK52" s="69">
        <f t="shared" si="75"/>
        <v>0</v>
      </c>
      <c r="BL52" s="50" t="str">
        <f t="shared" si="76"/>
        <v>Jun</v>
      </c>
      <c r="BM52" s="69">
        <f t="shared" si="77"/>
        <v>-287</v>
      </c>
      <c r="BN52" s="69">
        <f t="shared" si="78"/>
        <v>-214</v>
      </c>
      <c r="BO52" s="69">
        <f t="shared" si="107"/>
        <v>-77</v>
      </c>
      <c r="BP52" s="69">
        <f t="shared" si="79"/>
        <v>0</v>
      </c>
      <c r="BQ52" s="69">
        <f t="shared" si="80"/>
        <v>0</v>
      </c>
      <c r="BR52" s="69">
        <f t="shared" si="81"/>
        <v>0</v>
      </c>
      <c r="BS52" s="69">
        <f t="shared" si="82"/>
        <v>0</v>
      </c>
      <c r="BT52" s="69">
        <f t="shared" si="83"/>
        <v>0</v>
      </c>
      <c r="BU52" s="50" t="str">
        <f t="shared" si="84"/>
        <v>Jun</v>
      </c>
      <c r="BV52" s="69">
        <f t="shared" si="85"/>
        <v>-287</v>
      </c>
      <c r="BW52" s="69">
        <f t="shared" si="86"/>
        <v>-214</v>
      </c>
      <c r="BX52" s="69">
        <f t="shared" si="108"/>
        <v>-77</v>
      </c>
      <c r="BY52" s="69">
        <f t="shared" si="87"/>
        <v>0</v>
      </c>
      <c r="BZ52" s="69">
        <f t="shared" si="88"/>
        <v>0</v>
      </c>
      <c r="CA52" s="69">
        <f t="shared" si="89"/>
        <v>0</v>
      </c>
      <c r="CB52" s="69">
        <f t="shared" si="90"/>
        <v>0</v>
      </c>
      <c r="CC52" s="69">
        <f t="shared" si="91"/>
        <v>0</v>
      </c>
      <c r="CD52" s="50" t="str">
        <f t="shared" si="92"/>
        <v>Jun</v>
      </c>
      <c r="CE52" s="69">
        <f t="shared" si="93"/>
        <v>-287</v>
      </c>
      <c r="CF52" s="69">
        <f t="shared" si="94"/>
        <v>-214</v>
      </c>
      <c r="CG52" s="69">
        <f t="shared" si="109"/>
        <v>-77</v>
      </c>
      <c r="CH52" s="69">
        <f t="shared" si="95"/>
        <v>0</v>
      </c>
      <c r="CI52" s="69">
        <f t="shared" si="96"/>
        <v>0</v>
      </c>
      <c r="CJ52" s="69">
        <f t="shared" si="97"/>
        <v>0</v>
      </c>
      <c r="CK52" s="69">
        <f t="shared" si="98"/>
        <v>0</v>
      </c>
      <c r="CL52" s="69">
        <f t="shared" si="99"/>
        <v>0</v>
      </c>
    </row>
    <row r="53" spans="1:90" ht="13.7" customHeight="1">
      <c r="A53" s="50" t="str">
        <f t="shared" si="20"/>
        <v>Jul</v>
      </c>
      <c r="B53" s="41">
        <f t="shared" si="21"/>
        <v>-291</v>
      </c>
      <c r="C53" s="41">
        <f t="shared" si="22"/>
        <v>-223</v>
      </c>
      <c r="D53" s="41">
        <f t="shared" si="100"/>
        <v>-91</v>
      </c>
      <c r="E53" s="41">
        <f t="shared" si="23"/>
        <v>0</v>
      </c>
      <c r="F53" s="41">
        <f t="shared" si="24"/>
        <v>0</v>
      </c>
      <c r="G53" s="41">
        <f t="shared" si="25"/>
        <v>0</v>
      </c>
      <c r="H53" s="41">
        <f t="shared" si="26"/>
        <v>0</v>
      </c>
      <c r="I53" s="41">
        <f t="shared" si="27"/>
        <v>0</v>
      </c>
      <c r="J53" s="68" t="str">
        <f t="shared" si="28"/>
        <v>Jul</v>
      </c>
      <c r="K53" s="41">
        <f t="shared" si="29"/>
        <v>-291</v>
      </c>
      <c r="L53" s="69">
        <f t="shared" si="30"/>
        <v>-223</v>
      </c>
      <c r="M53" s="69">
        <f t="shared" si="101"/>
        <v>-91</v>
      </c>
      <c r="N53" s="69">
        <f t="shared" si="31"/>
        <v>0</v>
      </c>
      <c r="O53" s="69">
        <f t="shared" si="32"/>
        <v>0</v>
      </c>
      <c r="P53" s="69">
        <f t="shared" si="33"/>
        <v>0</v>
      </c>
      <c r="Q53" s="69">
        <f t="shared" si="34"/>
        <v>0</v>
      </c>
      <c r="R53" s="69">
        <f t="shared" si="35"/>
        <v>0</v>
      </c>
      <c r="S53" s="50" t="str">
        <f t="shared" si="36"/>
        <v>Jul</v>
      </c>
      <c r="T53" s="69">
        <f t="shared" si="37"/>
        <v>-291</v>
      </c>
      <c r="U53" s="69">
        <f t="shared" si="38"/>
        <v>-223</v>
      </c>
      <c r="V53" s="69">
        <f t="shared" si="102"/>
        <v>-91</v>
      </c>
      <c r="W53" s="69">
        <f t="shared" si="39"/>
        <v>0</v>
      </c>
      <c r="X53" s="69">
        <f t="shared" si="40"/>
        <v>0</v>
      </c>
      <c r="Y53" s="69">
        <f t="shared" si="41"/>
        <v>0</v>
      </c>
      <c r="Z53" s="69">
        <f t="shared" si="42"/>
        <v>0</v>
      </c>
      <c r="AA53" s="69">
        <f t="shared" si="43"/>
        <v>0</v>
      </c>
      <c r="AB53" s="50" t="str">
        <f t="shared" si="44"/>
        <v>Jul</v>
      </c>
      <c r="AC53" s="69">
        <f t="shared" si="45"/>
        <v>-291</v>
      </c>
      <c r="AD53" s="69">
        <f t="shared" si="46"/>
        <v>-223</v>
      </c>
      <c r="AE53" s="69">
        <f t="shared" si="103"/>
        <v>-91</v>
      </c>
      <c r="AF53" s="69">
        <f t="shared" si="47"/>
        <v>0</v>
      </c>
      <c r="AG53" s="69">
        <f t="shared" si="48"/>
        <v>0</v>
      </c>
      <c r="AH53" s="69">
        <f t="shared" si="49"/>
        <v>0</v>
      </c>
      <c r="AI53" s="69">
        <f t="shared" si="50"/>
        <v>0</v>
      </c>
      <c r="AJ53" s="69">
        <f t="shared" si="51"/>
        <v>0</v>
      </c>
      <c r="AK53" s="50" t="str">
        <f t="shared" si="52"/>
        <v>Jul</v>
      </c>
      <c r="AL53" s="69">
        <f t="shared" si="53"/>
        <v>-291</v>
      </c>
      <c r="AM53" s="69">
        <f t="shared" si="54"/>
        <v>-223</v>
      </c>
      <c r="AN53" s="69">
        <f t="shared" si="104"/>
        <v>-91</v>
      </c>
      <c r="AO53" s="69">
        <f t="shared" si="55"/>
        <v>0</v>
      </c>
      <c r="AP53" s="69">
        <f t="shared" si="56"/>
        <v>0</v>
      </c>
      <c r="AQ53" s="69">
        <f t="shared" si="57"/>
        <v>0</v>
      </c>
      <c r="AR53" s="69">
        <f t="shared" si="58"/>
        <v>0</v>
      </c>
      <c r="AS53" s="69">
        <f t="shared" si="59"/>
        <v>0</v>
      </c>
      <c r="AT53" s="50" t="str">
        <f t="shared" si="60"/>
        <v>Jul</v>
      </c>
      <c r="AU53" s="69">
        <f t="shared" si="61"/>
        <v>-291</v>
      </c>
      <c r="AV53" s="69">
        <f t="shared" si="62"/>
        <v>-223</v>
      </c>
      <c r="AW53" s="69">
        <f t="shared" si="105"/>
        <v>-91</v>
      </c>
      <c r="AX53" s="69">
        <f t="shared" si="63"/>
        <v>0</v>
      </c>
      <c r="AY53" s="69">
        <f t="shared" si="64"/>
        <v>0</v>
      </c>
      <c r="AZ53" s="69">
        <f t="shared" si="65"/>
        <v>0</v>
      </c>
      <c r="BA53" s="69">
        <f t="shared" si="66"/>
        <v>0</v>
      </c>
      <c r="BB53" s="69">
        <f t="shared" si="67"/>
        <v>0</v>
      </c>
      <c r="BC53" s="50" t="str">
        <f t="shared" si="68"/>
        <v>Jul</v>
      </c>
      <c r="BD53" s="69">
        <f t="shared" si="69"/>
        <v>-291</v>
      </c>
      <c r="BE53" s="69">
        <f t="shared" si="70"/>
        <v>-223</v>
      </c>
      <c r="BF53" s="69">
        <f t="shared" si="106"/>
        <v>-91</v>
      </c>
      <c r="BG53" s="69">
        <f t="shared" si="71"/>
        <v>0</v>
      </c>
      <c r="BH53" s="69">
        <f t="shared" si="72"/>
        <v>0</v>
      </c>
      <c r="BI53" s="69">
        <f t="shared" si="73"/>
        <v>0</v>
      </c>
      <c r="BJ53" s="69">
        <f t="shared" si="74"/>
        <v>0</v>
      </c>
      <c r="BK53" s="69">
        <f t="shared" si="75"/>
        <v>0</v>
      </c>
      <c r="BL53" s="50" t="str">
        <f t="shared" si="76"/>
        <v>Jul</v>
      </c>
      <c r="BM53" s="69">
        <f t="shared" si="77"/>
        <v>-291</v>
      </c>
      <c r="BN53" s="69">
        <f t="shared" si="78"/>
        <v>-223</v>
      </c>
      <c r="BO53" s="69">
        <f t="shared" si="107"/>
        <v>-91</v>
      </c>
      <c r="BP53" s="69">
        <f t="shared" si="79"/>
        <v>0</v>
      </c>
      <c r="BQ53" s="69">
        <f t="shared" si="80"/>
        <v>0</v>
      </c>
      <c r="BR53" s="69">
        <f t="shared" si="81"/>
        <v>0</v>
      </c>
      <c r="BS53" s="69">
        <f t="shared" si="82"/>
        <v>0</v>
      </c>
      <c r="BT53" s="69">
        <f t="shared" si="83"/>
        <v>0</v>
      </c>
      <c r="BU53" s="50" t="str">
        <f t="shared" si="84"/>
        <v>Jul</v>
      </c>
      <c r="BV53" s="69">
        <f t="shared" si="85"/>
        <v>-291</v>
      </c>
      <c r="BW53" s="69">
        <f t="shared" si="86"/>
        <v>-223</v>
      </c>
      <c r="BX53" s="69">
        <f t="shared" si="108"/>
        <v>-91</v>
      </c>
      <c r="BY53" s="69">
        <f t="shared" si="87"/>
        <v>0</v>
      </c>
      <c r="BZ53" s="69">
        <f t="shared" si="88"/>
        <v>0</v>
      </c>
      <c r="CA53" s="69">
        <f t="shared" si="89"/>
        <v>0</v>
      </c>
      <c r="CB53" s="69">
        <f t="shared" si="90"/>
        <v>0</v>
      </c>
      <c r="CC53" s="69">
        <f t="shared" si="91"/>
        <v>0</v>
      </c>
      <c r="CD53" s="50" t="str">
        <f t="shared" si="92"/>
        <v>Jul</v>
      </c>
      <c r="CE53" s="69">
        <f t="shared" si="93"/>
        <v>-291</v>
      </c>
      <c r="CF53" s="69">
        <f t="shared" si="94"/>
        <v>-223</v>
      </c>
      <c r="CG53" s="69">
        <f t="shared" si="109"/>
        <v>-91</v>
      </c>
      <c r="CH53" s="69">
        <f t="shared" si="95"/>
        <v>0</v>
      </c>
      <c r="CI53" s="69">
        <f t="shared" si="96"/>
        <v>0</v>
      </c>
      <c r="CJ53" s="69">
        <f t="shared" si="97"/>
        <v>0</v>
      </c>
      <c r="CK53" s="69">
        <f t="shared" si="98"/>
        <v>0</v>
      </c>
      <c r="CL53" s="69">
        <f t="shared" si="99"/>
        <v>0</v>
      </c>
    </row>
    <row r="54" spans="1:90" ht="13.7" customHeight="1">
      <c r="A54" s="50" t="str">
        <f t="shared" si="20"/>
        <v>Aug</v>
      </c>
      <c r="B54" s="41">
        <f t="shared" si="21"/>
        <v>-293</v>
      </c>
      <c r="C54" s="41">
        <f t="shared" si="22"/>
        <v>-231</v>
      </c>
      <c r="D54" s="41">
        <f t="shared" si="100"/>
        <v>-104</v>
      </c>
      <c r="E54" s="41">
        <f t="shared" si="23"/>
        <v>0</v>
      </c>
      <c r="F54" s="41">
        <f t="shared" si="24"/>
        <v>0</v>
      </c>
      <c r="G54" s="41">
        <f t="shared" si="25"/>
        <v>0</v>
      </c>
      <c r="H54" s="41">
        <f t="shared" si="26"/>
        <v>0</v>
      </c>
      <c r="I54" s="41">
        <f t="shared" si="27"/>
        <v>0</v>
      </c>
      <c r="J54" s="68" t="str">
        <f t="shared" si="28"/>
        <v>Aug</v>
      </c>
      <c r="K54" s="41">
        <f t="shared" si="29"/>
        <v>-293</v>
      </c>
      <c r="L54" s="69">
        <f t="shared" si="30"/>
        <v>-231</v>
      </c>
      <c r="M54" s="69">
        <f t="shared" si="101"/>
        <v>-104</v>
      </c>
      <c r="N54" s="69">
        <f t="shared" si="31"/>
        <v>0</v>
      </c>
      <c r="O54" s="69">
        <f t="shared" si="32"/>
        <v>0</v>
      </c>
      <c r="P54" s="69">
        <f t="shared" si="33"/>
        <v>0</v>
      </c>
      <c r="Q54" s="69">
        <f t="shared" si="34"/>
        <v>0</v>
      </c>
      <c r="R54" s="69">
        <f t="shared" si="35"/>
        <v>0</v>
      </c>
      <c r="S54" s="50" t="str">
        <f t="shared" si="36"/>
        <v>Aug</v>
      </c>
      <c r="T54" s="69">
        <f t="shared" si="37"/>
        <v>-293</v>
      </c>
      <c r="U54" s="69">
        <f t="shared" si="38"/>
        <v>-231</v>
      </c>
      <c r="V54" s="69">
        <f t="shared" si="102"/>
        <v>-104</v>
      </c>
      <c r="W54" s="69">
        <f t="shared" si="39"/>
        <v>0</v>
      </c>
      <c r="X54" s="69">
        <f t="shared" si="40"/>
        <v>0</v>
      </c>
      <c r="Y54" s="69">
        <f t="shared" si="41"/>
        <v>0</v>
      </c>
      <c r="Z54" s="69">
        <f t="shared" si="42"/>
        <v>0</v>
      </c>
      <c r="AA54" s="69">
        <f t="shared" si="43"/>
        <v>0</v>
      </c>
      <c r="AB54" s="50" t="str">
        <f t="shared" si="44"/>
        <v>Aug</v>
      </c>
      <c r="AC54" s="69">
        <f t="shared" si="45"/>
        <v>-293</v>
      </c>
      <c r="AD54" s="69">
        <f t="shared" si="46"/>
        <v>-231</v>
      </c>
      <c r="AE54" s="69">
        <f t="shared" si="103"/>
        <v>-104</v>
      </c>
      <c r="AF54" s="69">
        <f t="shared" si="47"/>
        <v>0</v>
      </c>
      <c r="AG54" s="69">
        <f t="shared" si="48"/>
        <v>0</v>
      </c>
      <c r="AH54" s="69">
        <f t="shared" si="49"/>
        <v>0</v>
      </c>
      <c r="AI54" s="69">
        <f t="shared" si="50"/>
        <v>0</v>
      </c>
      <c r="AJ54" s="69">
        <f t="shared" si="51"/>
        <v>0</v>
      </c>
      <c r="AK54" s="50" t="str">
        <f t="shared" si="52"/>
        <v>Aug</v>
      </c>
      <c r="AL54" s="69">
        <f t="shared" si="53"/>
        <v>-293</v>
      </c>
      <c r="AM54" s="69">
        <f t="shared" si="54"/>
        <v>-231</v>
      </c>
      <c r="AN54" s="69">
        <f t="shared" si="104"/>
        <v>-104</v>
      </c>
      <c r="AO54" s="69">
        <f t="shared" si="55"/>
        <v>0</v>
      </c>
      <c r="AP54" s="69">
        <f t="shared" si="56"/>
        <v>0</v>
      </c>
      <c r="AQ54" s="69">
        <f t="shared" si="57"/>
        <v>0</v>
      </c>
      <c r="AR54" s="69">
        <f t="shared" si="58"/>
        <v>0</v>
      </c>
      <c r="AS54" s="69">
        <f t="shared" si="59"/>
        <v>0</v>
      </c>
      <c r="AT54" s="50" t="str">
        <f t="shared" si="60"/>
        <v>Aug</v>
      </c>
      <c r="AU54" s="69">
        <f t="shared" si="61"/>
        <v>-293</v>
      </c>
      <c r="AV54" s="69">
        <f t="shared" si="62"/>
        <v>-231</v>
      </c>
      <c r="AW54" s="69">
        <f t="shared" si="105"/>
        <v>-104</v>
      </c>
      <c r="AX54" s="69">
        <f t="shared" si="63"/>
        <v>0</v>
      </c>
      <c r="AY54" s="69">
        <f t="shared" si="64"/>
        <v>0</v>
      </c>
      <c r="AZ54" s="69">
        <f t="shared" si="65"/>
        <v>0</v>
      </c>
      <c r="BA54" s="69">
        <f t="shared" si="66"/>
        <v>0</v>
      </c>
      <c r="BB54" s="69">
        <f t="shared" si="67"/>
        <v>0</v>
      </c>
      <c r="BC54" s="50" t="str">
        <f t="shared" si="68"/>
        <v>Aug</v>
      </c>
      <c r="BD54" s="69">
        <f t="shared" si="69"/>
        <v>-293</v>
      </c>
      <c r="BE54" s="69">
        <f t="shared" si="70"/>
        <v>-231</v>
      </c>
      <c r="BF54" s="69">
        <f t="shared" si="106"/>
        <v>-104</v>
      </c>
      <c r="BG54" s="69">
        <f t="shared" si="71"/>
        <v>0</v>
      </c>
      <c r="BH54" s="69">
        <f t="shared" si="72"/>
        <v>0</v>
      </c>
      <c r="BI54" s="69">
        <f t="shared" si="73"/>
        <v>0</v>
      </c>
      <c r="BJ54" s="69">
        <f t="shared" si="74"/>
        <v>0</v>
      </c>
      <c r="BK54" s="69">
        <f t="shared" si="75"/>
        <v>0</v>
      </c>
      <c r="BL54" s="50" t="str">
        <f t="shared" si="76"/>
        <v>Aug</v>
      </c>
      <c r="BM54" s="69">
        <f t="shared" si="77"/>
        <v>-293</v>
      </c>
      <c r="BN54" s="69">
        <f t="shared" si="78"/>
        <v>-231</v>
      </c>
      <c r="BO54" s="69">
        <f t="shared" si="107"/>
        <v>-104</v>
      </c>
      <c r="BP54" s="69">
        <f t="shared" si="79"/>
        <v>0</v>
      </c>
      <c r="BQ54" s="69">
        <f t="shared" si="80"/>
        <v>0</v>
      </c>
      <c r="BR54" s="69">
        <f t="shared" si="81"/>
        <v>0</v>
      </c>
      <c r="BS54" s="69">
        <f t="shared" si="82"/>
        <v>0</v>
      </c>
      <c r="BT54" s="69">
        <f t="shared" si="83"/>
        <v>0</v>
      </c>
      <c r="BU54" s="50" t="str">
        <f t="shared" si="84"/>
        <v>Aug</v>
      </c>
      <c r="BV54" s="69">
        <f t="shared" si="85"/>
        <v>-293</v>
      </c>
      <c r="BW54" s="69">
        <f t="shared" si="86"/>
        <v>-231</v>
      </c>
      <c r="BX54" s="69">
        <f t="shared" si="108"/>
        <v>-104</v>
      </c>
      <c r="BY54" s="69">
        <f t="shared" si="87"/>
        <v>0</v>
      </c>
      <c r="BZ54" s="69">
        <f t="shared" si="88"/>
        <v>0</v>
      </c>
      <c r="CA54" s="69">
        <f t="shared" si="89"/>
        <v>0</v>
      </c>
      <c r="CB54" s="69">
        <f t="shared" si="90"/>
        <v>0</v>
      </c>
      <c r="CC54" s="69">
        <f t="shared" si="91"/>
        <v>0</v>
      </c>
      <c r="CD54" s="50" t="str">
        <f t="shared" si="92"/>
        <v>Aug</v>
      </c>
      <c r="CE54" s="69">
        <f t="shared" si="93"/>
        <v>-293</v>
      </c>
      <c r="CF54" s="69">
        <f t="shared" si="94"/>
        <v>-231</v>
      </c>
      <c r="CG54" s="69">
        <f t="shared" si="109"/>
        <v>-104</v>
      </c>
      <c r="CH54" s="69">
        <f t="shared" si="95"/>
        <v>0</v>
      </c>
      <c r="CI54" s="69">
        <f t="shared" si="96"/>
        <v>0</v>
      </c>
      <c r="CJ54" s="69">
        <f t="shared" si="97"/>
        <v>0</v>
      </c>
      <c r="CK54" s="69">
        <f t="shared" si="98"/>
        <v>0</v>
      </c>
      <c r="CL54" s="69">
        <f t="shared" si="99"/>
        <v>0</v>
      </c>
    </row>
    <row r="55" spans="1:90" ht="13.7" customHeight="1">
      <c r="A55" s="50" t="str">
        <f t="shared" si="20"/>
        <v>Sep</v>
      </c>
      <c r="B55" s="41">
        <f t="shared" si="21"/>
        <v>-295</v>
      </c>
      <c r="C55" s="41">
        <f t="shared" si="22"/>
        <v>-239</v>
      </c>
      <c r="D55" s="41">
        <f t="shared" si="100"/>
        <v>-117</v>
      </c>
      <c r="E55" s="41">
        <f t="shared" si="23"/>
        <v>0</v>
      </c>
      <c r="F55" s="41">
        <f t="shared" si="24"/>
        <v>0</v>
      </c>
      <c r="G55" s="41">
        <f t="shared" si="25"/>
        <v>0</v>
      </c>
      <c r="H55" s="41">
        <f t="shared" si="26"/>
        <v>0</v>
      </c>
      <c r="I55" s="41">
        <f t="shared" si="27"/>
        <v>0</v>
      </c>
      <c r="J55" s="68" t="str">
        <f t="shared" si="28"/>
        <v>Sep</v>
      </c>
      <c r="K55" s="41">
        <f t="shared" si="29"/>
        <v>-295</v>
      </c>
      <c r="L55" s="69">
        <f t="shared" si="30"/>
        <v>-239</v>
      </c>
      <c r="M55" s="69">
        <f t="shared" si="101"/>
        <v>-117</v>
      </c>
      <c r="N55" s="69">
        <f t="shared" si="31"/>
        <v>0</v>
      </c>
      <c r="O55" s="69">
        <f t="shared" si="32"/>
        <v>0</v>
      </c>
      <c r="P55" s="69">
        <f t="shared" si="33"/>
        <v>0</v>
      </c>
      <c r="Q55" s="69">
        <f t="shared" si="34"/>
        <v>0</v>
      </c>
      <c r="R55" s="69">
        <f t="shared" si="35"/>
        <v>0</v>
      </c>
      <c r="S55" s="50" t="str">
        <f t="shared" si="36"/>
        <v>Sep</v>
      </c>
      <c r="T55" s="69">
        <f t="shared" si="37"/>
        <v>-295</v>
      </c>
      <c r="U55" s="69">
        <f t="shared" si="38"/>
        <v>-239</v>
      </c>
      <c r="V55" s="69">
        <f t="shared" si="102"/>
        <v>-117</v>
      </c>
      <c r="W55" s="69">
        <f t="shared" si="39"/>
        <v>0</v>
      </c>
      <c r="X55" s="69">
        <f t="shared" si="40"/>
        <v>0</v>
      </c>
      <c r="Y55" s="69">
        <f t="shared" si="41"/>
        <v>0</v>
      </c>
      <c r="Z55" s="69">
        <f t="shared" si="42"/>
        <v>0</v>
      </c>
      <c r="AA55" s="69">
        <f t="shared" si="43"/>
        <v>0</v>
      </c>
      <c r="AB55" s="50" t="str">
        <f t="shared" si="44"/>
        <v>Sep</v>
      </c>
      <c r="AC55" s="69">
        <f t="shared" si="45"/>
        <v>-295</v>
      </c>
      <c r="AD55" s="69">
        <f t="shared" si="46"/>
        <v>-239</v>
      </c>
      <c r="AE55" s="69">
        <f t="shared" si="103"/>
        <v>-117</v>
      </c>
      <c r="AF55" s="69">
        <f t="shared" si="47"/>
        <v>0</v>
      </c>
      <c r="AG55" s="69">
        <f t="shared" si="48"/>
        <v>0</v>
      </c>
      <c r="AH55" s="69">
        <f t="shared" si="49"/>
        <v>0</v>
      </c>
      <c r="AI55" s="69">
        <f t="shared" si="50"/>
        <v>0</v>
      </c>
      <c r="AJ55" s="69">
        <f t="shared" si="51"/>
        <v>0</v>
      </c>
      <c r="AK55" s="50" t="str">
        <f t="shared" si="52"/>
        <v>Sep</v>
      </c>
      <c r="AL55" s="69">
        <f t="shared" si="53"/>
        <v>-295</v>
      </c>
      <c r="AM55" s="69">
        <f t="shared" si="54"/>
        <v>-239</v>
      </c>
      <c r="AN55" s="69">
        <f t="shared" si="104"/>
        <v>-117</v>
      </c>
      <c r="AO55" s="69">
        <f t="shared" si="55"/>
        <v>0</v>
      </c>
      <c r="AP55" s="69">
        <f t="shared" si="56"/>
        <v>0</v>
      </c>
      <c r="AQ55" s="69">
        <f t="shared" si="57"/>
        <v>0</v>
      </c>
      <c r="AR55" s="69">
        <f t="shared" si="58"/>
        <v>0</v>
      </c>
      <c r="AS55" s="69">
        <f t="shared" si="59"/>
        <v>0</v>
      </c>
      <c r="AT55" s="50" t="str">
        <f t="shared" si="60"/>
        <v>Sep</v>
      </c>
      <c r="AU55" s="69">
        <f t="shared" si="61"/>
        <v>-295</v>
      </c>
      <c r="AV55" s="69">
        <f t="shared" si="62"/>
        <v>-239</v>
      </c>
      <c r="AW55" s="69">
        <f t="shared" si="105"/>
        <v>-117</v>
      </c>
      <c r="AX55" s="69">
        <f t="shared" si="63"/>
        <v>0</v>
      </c>
      <c r="AY55" s="69">
        <f t="shared" si="64"/>
        <v>0</v>
      </c>
      <c r="AZ55" s="69">
        <f t="shared" si="65"/>
        <v>0</v>
      </c>
      <c r="BA55" s="69">
        <f t="shared" si="66"/>
        <v>0</v>
      </c>
      <c r="BB55" s="69">
        <f t="shared" si="67"/>
        <v>0</v>
      </c>
      <c r="BC55" s="50" t="str">
        <f t="shared" si="68"/>
        <v>Sep</v>
      </c>
      <c r="BD55" s="69">
        <f t="shared" si="69"/>
        <v>-295</v>
      </c>
      <c r="BE55" s="69">
        <f t="shared" si="70"/>
        <v>-239</v>
      </c>
      <c r="BF55" s="69">
        <f t="shared" si="106"/>
        <v>-117</v>
      </c>
      <c r="BG55" s="69">
        <f t="shared" si="71"/>
        <v>0</v>
      </c>
      <c r="BH55" s="69">
        <f t="shared" si="72"/>
        <v>0</v>
      </c>
      <c r="BI55" s="69">
        <f t="shared" si="73"/>
        <v>0</v>
      </c>
      <c r="BJ55" s="69">
        <f t="shared" si="74"/>
        <v>0</v>
      </c>
      <c r="BK55" s="69">
        <f t="shared" si="75"/>
        <v>0</v>
      </c>
      <c r="BL55" s="50" t="str">
        <f t="shared" si="76"/>
        <v>Sep</v>
      </c>
      <c r="BM55" s="69">
        <f t="shared" si="77"/>
        <v>-295</v>
      </c>
      <c r="BN55" s="69">
        <f t="shared" si="78"/>
        <v>-239</v>
      </c>
      <c r="BO55" s="69">
        <f t="shared" si="107"/>
        <v>-117</v>
      </c>
      <c r="BP55" s="69">
        <f t="shared" si="79"/>
        <v>0</v>
      </c>
      <c r="BQ55" s="69">
        <f t="shared" si="80"/>
        <v>0</v>
      </c>
      <c r="BR55" s="69">
        <f t="shared" si="81"/>
        <v>0</v>
      </c>
      <c r="BS55" s="69">
        <f t="shared" si="82"/>
        <v>0</v>
      </c>
      <c r="BT55" s="69">
        <f t="shared" si="83"/>
        <v>0</v>
      </c>
      <c r="BU55" s="50" t="str">
        <f t="shared" si="84"/>
        <v>Sep</v>
      </c>
      <c r="BV55" s="69">
        <f t="shared" si="85"/>
        <v>-295</v>
      </c>
      <c r="BW55" s="69">
        <f t="shared" si="86"/>
        <v>-239</v>
      </c>
      <c r="BX55" s="69">
        <f t="shared" si="108"/>
        <v>-117</v>
      </c>
      <c r="BY55" s="69">
        <f t="shared" si="87"/>
        <v>0</v>
      </c>
      <c r="BZ55" s="69">
        <f t="shared" si="88"/>
        <v>0</v>
      </c>
      <c r="CA55" s="69">
        <f t="shared" si="89"/>
        <v>0</v>
      </c>
      <c r="CB55" s="69">
        <f t="shared" si="90"/>
        <v>0</v>
      </c>
      <c r="CC55" s="69">
        <f t="shared" si="91"/>
        <v>0</v>
      </c>
      <c r="CD55" s="50" t="str">
        <f t="shared" si="92"/>
        <v>Sep</v>
      </c>
      <c r="CE55" s="69">
        <f t="shared" si="93"/>
        <v>-295</v>
      </c>
      <c r="CF55" s="69">
        <f t="shared" si="94"/>
        <v>-239</v>
      </c>
      <c r="CG55" s="69">
        <f t="shared" si="109"/>
        <v>-117</v>
      </c>
      <c r="CH55" s="69">
        <f t="shared" si="95"/>
        <v>0</v>
      </c>
      <c r="CI55" s="69">
        <f t="shared" si="96"/>
        <v>0</v>
      </c>
      <c r="CJ55" s="69">
        <f t="shared" si="97"/>
        <v>0</v>
      </c>
      <c r="CK55" s="69">
        <f t="shared" si="98"/>
        <v>0</v>
      </c>
      <c r="CL55" s="69">
        <f t="shared" si="99"/>
        <v>0</v>
      </c>
    </row>
    <row r="56" spans="1:90" ht="13.7" customHeight="1">
      <c r="A56" s="50" t="str">
        <f t="shared" si="20"/>
        <v>Oct</v>
      </c>
      <c r="B56" s="41">
        <f t="shared" si="21"/>
        <v>-297</v>
      </c>
      <c r="C56" s="41">
        <f t="shared" si="22"/>
        <v>-246</v>
      </c>
      <c r="D56" s="41">
        <f t="shared" si="100"/>
        <v>-130</v>
      </c>
      <c r="E56" s="41">
        <f t="shared" si="23"/>
        <v>0</v>
      </c>
      <c r="F56" s="41">
        <f t="shared" si="24"/>
        <v>0</v>
      </c>
      <c r="G56" s="41">
        <f t="shared" si="25"/>
        <v>0</v>
      </c>
      <c r="H56" s="41">
        <f t="shared" si="26"/>
        <v>0</v>
      </c>
      <c r="I56" s="41">
        <f t="shared" si="27"/>
        <v>0</v>
      </c>
      <c r="J56" s="68" t="str">
        <f t="shared" si="28"/>
        <v>Oct</v>
      </c>
      <c r="K56" s="41">
        <f t="shared" si="29"/>
        <v>-297</v>
      </c>
      <c r="L56" s="69">
        <f t="shared" si="30"/>
        <v>-246</v>
      </c>
      <c r="M56" s="69">
        <f t="shared" si="101"/>
        <v>-130</v>
      </c>
      <c r="N56" s="69">
        <f t="shared" si="31"/>
        <v>0</v>
      </c>
      <c r="O56" s="69">
        <f t="shared" si="32"/>
        <v>0</v>
      </c>
      <c r="P56" s="69">
        <f t="shared" si="33"/>
        <v>0</v>
      </c>
      <c r="Q56" s="69">
        <f t="shared" si="34"/>
        <v>0</v>
      </c>
      <c r="R56" s="69">
        <f t="shared" si="35"/>
        <v>0</v>
      </c>
      <c r="S56" s="50" t="str">
        <f t="shared" si="36"/>
        <v>Oct</v>
      </c>
      <c r="T56" s="69">
        <f t="shared" si="37"/>
        <v>-297</v>
      </c>
      <c r="U56" s="69">
        <f t="shared" si="38"/>
        <v>-246</v>
      </c>
      <c r="V56" s="69">
        <f t="shared" si="102"/>
        <v>-130</v>
      </c>
      <c r="W56" s="69">
        <f t="shared" si="39"/>
        <v>0</v>
      </c>
      <c r="X56" s="69">
        <f t="shared" si="40"/>
        <v>0</v>
      </c>
      <c r="Y56" s="69">
        <f t="shared" si="41"/>
        <v>0</v>
      </c>
      <c r="Z56" s="69">
        <f t="shared" si="42"/>
        <v>0</v>
      </c>
      <c r="AA56" s="69">
        <f t="shared" si="43"/>
        <v>0</v>
      </c>
      <c r="AB56" s="50" t="str">
        <f t="shared" si="44"/>
        <v>Oct</v>
      </c>
      <c r="AC56" s="69">
        <f t="shared" si="45"/>
        <v>-297</v>
      </c>
      <c r="AD56" s="69">
        <f t="shared" si="46"/>
        <v>-246</v>
      </c>
      <c r="AE56" s="69">
        <f t="shared" si="103"/>
        <v>-130</v>
      </c>
      <c r="AF56" s="69">
        <f t="shared" si="47"/>
        <v>0</v>
      </c>
      <c r="AG56" s="69">
        <f t="shared" si="48"/>
        <v>0</v>
      </c>
      <c r="AH56" s="69">
        <f t="shared" si="49"/>
        <v>0</v>
      </c>
      <c r="AI56" s="69">
        <f t="shared" si="50"/>
        <v>0</v>
      </c>
      <c r="AJ56" s="69">
        <f t="shared" si="51"/>
        <v>0</v>
      </c>
      <c r="AK56" s="50" t="str">
        <f t="shared" si="52"/>
        <v>Oct</v>
      </c>
      <c r="AL56" s="69">
        <f t="shared" si="53"/>
        <v>-297</v>
      </c>
      <c r="AM56" s="69">
        <f t="shared" si="54"/>
        <v>-246</v>
      </c>
      <c r="AN56" s="69">
        <f t="shared" si="104"/>
        <v>-130</v>
      </c>
      <c r="AO56" s="69">
        <f t="shared" si="55"/>
        <v>0</v>
      </c>
      <c r="AP56" s="69">
        <f t="shared" si="56"/>
        <v>0</v>
      </c>
      <c r="AQ56" s="69">
        <f t="shared" si="57"/>
        <v>0</v>
      </c>
      <c r="AR56" s="69">
        <f t="shared" si="58"/>
        <v>0</v>
      </c>
      <c r="AS56" s="69">
        <f t="shared" si="59"/>
        <v>0</v>
      </c>
      <c r="AT56" s="50" t="str">
        <f t="shared" si="60"/>
        <v>Oct</v>
      </c>
      <c r="AU56" s="69">
        <f t="shared" si="61"/>
        <v>-297</v>
      </c>
      <c r="AV56" s="69">
        <f t="shared" si="62"/>
        <v>-246</v>
      </c>
      <c r="AW56" s="69">
        <f t="shared" si="105"/>
        <v>-130</v>
      </c>
      <c r="AX56" s="69">
        <f t="shared" si="63"/>
        <v>0</v>
      </c>
      <c r="AY56" s="69">
        <f t="shared" si="64"/>
        <v>0</v>
      </c>
      <c r="AZ56" s="69">
        <f t="shared" si="65"/>
        <v>0</v>
      </c>
      <c r="BA56" s="69">
        <f t="shared" si="66"/>
        <v>0</v>
      </c>
      <c r="BB56" s="69">
        <f t="shared" si="67"/>
        <v>0</v>
      </c>
      <c r="BC56" s="50" t="str">
        <f t="shared" si="68"/>
        <v>Oct</v>
      </c>
      <c r="BD56" s="69">
        <f t="shared" si="69"/>
        <v>-297</v>
      </c>
      <c r="BE56" s="69">
        <f t="shared" si="70"/>
        <v>-246</v>
      </c>
      <c r="BF56" s="69">
        <f t="shared" si="106"/>
        <v>-130</v>
      </c>
      <c r="BG56" s="69">
        <f t="shared" si="71"/>
        <v>0</v>
      </c>
      <c r="BH56" s="69">
        <f t="shared" si="72"/>
        <v>0</v>
      </c>
      <c r="BI56" s="69">
        <f t="shared" si="73"/>
        <v>0</v>
      </c>
      <c r="BJ56" s="69">
        <f t="shared" si="74"/>
        <v>0</v>
      </c>
      <c r="BK56" s="69">
        <f t="shared" si="75"/>
        <v>0</v>
      </c>
      <c r="BL56" s="50" t="str">
        <f t="shared" si="76"/>
        <v>Oct</v>
      </c>
      <c r="BM56" s="69">
        <f t="shared" si="77"/>
        <v>-297</v>
      </c>
      <c r="BN56" s="69">
        <f t="shared" si="78"/>
        <v>-246</v>
      </c>
      <c r="BO56" s="69">
        <f t="shared" si="107"/>
        <v>-130</v>
      </c>
      <c r="BP56" s="69">
        <f t="shared" si="79"/>
        <v>0</v>
      </c>
      <c r="BQ56" s="69">
        <f t="shared" si="80"/>
        <v>0</v>
      </c>
      <c r="BR56" s="69">
        <f t="shared" si="81"/>
        <v>0</v>
      </c>
      <c r="BS56" s="69">
        <f t="shared" si="82"/>
        <v>0</v>
      </c>
      <c r="BT56" s="69">
        <f t="shared" si="83"/>
        <v>0</v>
      </c>
      <c r="BU56" s="50" t="str">
        <f t="shared" si="84"/>
        <v>Oct</v>
      </c>
      <c r="BV56" s="69">
        <f t="shared" si="85"/>
        <v>-297</v>
      </c>
      <c r="BW56" s="69">
        <f t="shared" si="86"/>
        <v>-246</v>
      </c>
      <c r="BX56" s="69">
        <f t="shared" si="108"/>
        <v>-130</v>
      </c>
      <c r="BY56" s="69">
        <f t="shared" si="87"/>
        <v>0</v>
      </c>
      <c r="BZ56" s="69">
        <f t="shared" si="88"/>
        <v>0</v>
      </c>
      <c r="CA56" s="69">
        <f t="shared" si="89"/>
        <v>0</v>
      </c>
      <c r="CB56" s="69">
        <f t="shared" si="90"/>
        <v>0</v>
      </c>
      <c r="CC56" s="69">
        <f t="shared" si="91"/>
        <v>0</v>
      </c>
      <c r="CD56" s="50" t="str">
        <f t="shared" si="92"/>
        <v>Oct</v>
      </c>
      <c r="CE56" s="69">
        <f t="shared" si="93"/>
        <v>-297</v>
      </c>
      <c r="CF56" s="69">
        <f t="shared" si="94"/>
        <v>-246</v>
      </c>
      <c r="CG56" s="69">
        <f t="shared" si="109"/>
        <v>-130</v>
      </c>
      <c r="CH56" s="69">
        <f t="shared" si="95"/>
        <v>0</v>
      </c>
      <c r="CI56" s="69">
        <f t="shared" si="96"/>
        <v>0</v>
      </c>
      <c r="CJ56" s="69">
        <f t="shared" si="97"/>
        <v>0</v>
      </c>
      <c r="CK56" s="69">
        <f t="shared" si="98"/>
        <v>0</v>
      </c>
      <c r="CL56" s="69">
        <f t="shared" si="99"/>
        <v>0</v>
      </c>
    </row>
    <row r="57" spans="1:90" ht="13.7" customHeight="1">
      <c r="A57" s="50" t="str">
        <f t="shared" si="20"/>
        <v>Nov</v>
      </c>
      <c r="B57" s="41">
        <f t="shared" si="21"/>
        <v>-299</v>
      </c>
      <c r="C57" s="41">
        <f t="shared" si="22"/>
        <v>-253</v>
      </c>
      <c r="D57" s="41">
        <f t="shared" si="100"/>
        <v>-142</v>
      </c>
      <c r="E57" s="41">
        <f t="shared" si="23"/>
        <v>0</v>
      </c>
      <c r="F57" s="41">
        <f t="shared" si="24"/>
        <v>0</v>
      </c>
      <c r="G57" s="41">
        <f t="shared" si="25"/>
        <v>0</v>
      </c>
      <c r="H57" s="41">
        <f t="shared" si="26"/>
        <v>0</v>
      </c>
      <c r="I57" s="41">
        <f t="shared" si="27"/>
        <v>0</v>
      </c>
      <c r="J57" s="68" t="str">
        <f t="shared" si="28"/>
        <v>Nov</v>
      </c>
      <c r="K57" s="41">
        <f t="shared" si="29"/>
        <v>-299</v>
      </c>
      <c r="L57" s="69">
        <f t="shared" si="30"/>
        <v>-253</v>
      </c>
      <c r="M57" s="69">
        <f t="shared" si="101"/>
        <v>-142</v>
      </c>
      <c r="N57" s="69">
        <f t="shared" si="31"/>
        <v>0</v>
      </c>
      <c r="O57" s="69">
        <f t="shared" si="32"/>
        <v>0</v>
      </c>
      <c r="P57" s="69">
        <f t="shared" si="33"/>
        <v>0</v>
      </c>
      <c r="Q57" s="69">
        <f t="shared" si="34"/>
        <v>0</v>
      </c>
      <c r="R57" s="69">
        <f t="shared" si="35"/>
        <v>0</v>
      </c>
      <c r="S57" s="50" t="str">
        <f t="shared" si="36"/>
        <v>Nov</v>
      </c>
      <c r="T57" s="69">
        <f t="shared" si="37"/>
        <v>-299</v>
      </c>
      <c r="U57" s="69">
        <f t="shared" si="38"/>
        <v>-253</v>
      </c>
      <c r="V57" s="69">
        <f t="shared" si="102"/>
        <v>-142</v>
      </c>
      <c r="W57" s="69">
        <f t="shared" si="39"/>
        <v>0</v>
      </c>
      <c r="X57" s="69">
        <f t="shared" si="40"/>
        <v>0</v>
      </c>
      <c r="Y57" s="69">
        <f t="shared" si="41"/>
        <v>0</v>
      </c>
      <c r="Z57" s="69">
        <f t="shared" si="42"/>
        <v>0</v>
      </c>
      <c r="AA57" s="69">
        <f t="shared" si="43"/>
        <v>0</v>
      </c>
      <c r="AB57" s="50" t="str">
        <f t="shared" si="44"/>
        <v>Nov</v>
      </c>
      <c r="AC57" s="69">
        <f t="shared" si="45"/>
        <v>-299</v>
      </c>
      <c r="AD57" s="69">
        <f t="shared" si="46"/>
        <v>-253</v>
      </c>
      <c r="AE57" s="69">
        <f t="shared" si="103"/>
        <v>-142</v>
      </c>
      <c r="AF57" s="69">
        <f t="shared" si="47"/>
        <v>0</v>
      </c>
      <c r="AG57" s="69">
        <f t="shared" si="48"/>
        <v>0</v>
      </c>
      <c r="AH57" s="69">
        <f t="shared" si="49"/>
        <v>0</v>
      </c>
      <c r="AI57" s="69">
        <f t="shared" si="50"/>
        <v>0</v>
      </c>
      <c r="AJ57" s="69">
        <f t="shared" si="51"/>
        <v>0</v>
      </c>
      <c r="AK57" s="50" t="str">
        <f t="shared" si="52"/>
        <v>Nov</v>
      </c>
      <c r="AL57" s="69">
        <f t="shared" si="53"/>
        <v>-299</v>
      </c>
      <c r="AM57" s="69">
        <f t="shared" si="54"/>
        <v>-253</v>
      </c>
      <c r="AN57" s="69">
        <f t="shared" si="104"/>
        <v>-142</v>
      </c>
      <c r="AO57" s="69">
        <f t="shared" si="55"/>
        <v>0</v>
      </c>
      <c r="AP57" s="69">
        <f t="shared" si="56"/>
        <v>0</v>
      </c>
      <c r="AQ57" s="69">
        <f t="shared" si="57"/>
        <v>0</v>
      </c>
      <c r="AR57" s="69">
        <f t="shared" si="58"/>
        <v>0</v>
      </c>
      <c r="AS57" s="69">
        <f t="shared" si="59"/>
        <v>0</v>
      </c>
      <c r="AT57" s="50" t="str">
        <f t="shared" si="60"/>
        <v>Nov</v>
      </c>
      <c r="AU57" s="69">
        <f t="shared" si="61"/>
        <v>-299</v>
      </c>
      <c r="AV57" s="69">
        <f t="shared" si="62"/>
        <v>-253</v>
      </c>
      <c r="AW57" s="69">
        <f t="shared" si="105"/>
        <v>-142</v>
      </c>
      <c r="AX57" s="69">
        <f t="shared" si="63"/>
        <v>0</v>
      </c>
      <c r="AY57" s="69">
        <f t="shared" si="64"/>
        <v>0</v>
      </c>
      <c r="AZ57" s="69">
        <f t="shared" si="65"/>
        <v>0</v>
      </c>
      <c r="BA57" s="69">
        <f t="shared" si="66"/>
        <v>0</v>
      </c>
      <c r="BB57" s="69">
        <f t="shared" si="67"/>
        <v>0</v>
      </c>
      <c r="BC57" s="50" t="str">
        <f t="shared" si="68"/>
        <v>Nov</v>
      </c>
      <c r="BD57" s="69">
        <f t="shared" si="69"/>
        <v>-299</v>
      </c>
      <c r="BE57" s="69">
        <f t="shared" si="70"/>
        <v>-253</v>
      </c>
      <c r="BF57" s="69">
        <f t="shared" si="106"/>
        <v>-142</v>
      </c>
      <c r="BG57" s="69">
        <f t="shared" si="71"/>
        <v>0</v>
      </c>
      <c r="BH57" s="69">
        <f t="shared" si="72"/>
        <v>0</v>
      </c>
      <c r="BI57" s="69">
        <f t="shared" si="73"/>
        <v>0</v>
      </c>
      <c r="BJ57" s="69">
        <f t="shared" si="74"/>
        <v>0</v>
      </c>
      <c r="BK57" s="69">
        <f t="shared" si="75"/>
        <v>0</v>
      </c>
      <c r="BL57" s="50" t="str">
        <f t="shared" si="76"/>
        <v>Nov</v>
      </c>
      <c r="BM57" s="69">
        <f t="shared" si="77"/>
        <v>-299</v>
      </c>
      <c r="BN57" s="69">
        <f t="shared" si="78"/>
        <v>-253</v>
      </c>
      <c r="BO57" s="69">
        <f t="shared" si="107"/>
        <v>-142</v>
      </c>
      <c r="BP57" s="69">
        <f t="shared" si="79"/>
        <v>0</v>
      </c>
      <c r="BQ57" s="69">
        <f t="shared" si="80"/>
        <v>0</v>
      </c>
      <c r="BR57" s="69">
        <f t="shared" si="81"/>
        <v>0</v>
      </c>
      <c r="BS57" s="69">
        <f t="shared" si="82"/>
        <v>0</v>
      </c>
      <c r="BT57" s="69">
        <f t="shared" si="83"/>
        <v>0</v>
      </c>
      <c r="BU57" s="50" t="str">
        <f t="shared" si="84"/>
        <v>Nov</v>
      </c>
      <c r="BV57" s="69">
        <f t="shared" si="85"/>
        <v>-299</v>
      </c>
      <c r="BW57" s="69">
        <f t="shared" si="86"/>
        <v>-253</v>
      </c>
      <c r="BX57" s="69">
        <f t="shared" si="108"/>
        <v>-142</v>
      </c>
      <c r="BY57" s="69">
        <f t="shared" si="87"/>
        <v>0</v>
      </c>
      <c r="BZ57" s="69">
        <f t="shared" si="88"/>
        <v>0</v>
      </c>
      <c r="CA57" s="69">
        <f t="shared" si="89"/>
        <v>0</v>
      </c>
      <c r="CB57" s="69">
        <f t="shared" si="90"/>
        <v>0</v>
      </c>
      <c r="CC57" s="69">
        <f t="shared" si="91"/>
        <v>0</v>
      </c>
      <c r="CD57" s="50" t="str">
        <f t="shared" si="92"/>
        <v>Nov</v>
      </c>
      <c r="CE57" s="69">
        <f t="shared" si="93"/>
        <v>-299</v>
      </c>
      <c r="CF57" s="69">
        <f t="shared" si="94"/>
        <v>-253</v>
      </c>
      <c r="CG57" s="69">
        <f t="shared" si="109"/>
        <v>-142</v>
      </c>
      <c r="CH57" s="69">
        <f t="shared" si="95"/>
        <v>0</v>
      </c>
      <c r="CI57" s="69">
        <f t="shared" si="96"/>
        <v>0</v>
      </c>
      <c r="CJ57" s="69">
        <f t="shared" si="97"/>
        <v>0</v>
      </c>
      <c r="CK57" s="69">
        <f t="shared" si="98"/>
        <v>0</v>
      </c>
      <c r="CL57" s="69">
        <f t="shared" si="99"/>
        <v>0</v>
      </c>
    </row>
    <row r="58" spans="1:90" ht="13.7" customHeight="1">
      <c r="A58" s="50" t="str">
        <f t="shared" si="20"/>
        <v>Dec</v>
      </c>
      <c r="B58" s="41">
        <f t="shared" si="21"/>
        <v>-300</v>
      </c>
      <c r="C58" s="41">
        <f t="shared" si="22"/>
        <v>-259</v>
      </c>
      <c r="D58" s="41">
        <f t="shared" si="100"/>
        <v>-154</v>
      </c>
      <c r="E58" s="41">
        <f t="shared" si="23"/>
        <v>0</v>
      </c>
      <c r="F58" s="41">
        <f t="shared" si="24"/>
        <v>0</v>
      </c>
      <c r="G58" s="41">
        <f t="shared" si="25"/>
        <v>0</v>
      </c>
      <c r="H58" s="41">
        <f t="shared" si="26"/>
        <v>0</v>
      </c>
      <c r="I58" s="41">
        <f t="shared" si="27"/>
        <v>0</v>
      </c>
      <c r="J58" s="68" t="str">
        <f t="shared" si="28"/>
        <v>Dec</v>
      </c>
      <c r="K58" s="41">
        <f t="shared" si="29"/>
        <v>-300</v>
      </c>
      <c r="L58" s="69">
        <f t="shared" si="30"/>
        <v>-259</v>
      </c>
      <c r="M58" s="69">
        <f t="shared" si="101"/>
        <v>-154</v>
      </c>
      <c r="N58" s="69">
        <f t="shared" si="31"/>
        <v>0</v>
      </c>
      <c r="O58" s="69">
        <f t="shared" si="32"/>
        <v>0</v>
      </c>
      <c r="P58" s="69">
        <f t="shared" si="33"/>
        <v>0</v>
      </c>
      <c r="Q58" s="69">
        <f t="shared" si="34"/>
        <v>0</v>
      </c>
      <c r="R58" s="69">
        <f t="shared" si="35"/>
        <v>0</v>
      </c>
      <c r="S58" s="50" t="str">
        <f t="shared" si="36"/>
        <v>Dec</v>
      </c>
      <c r="T58" s="69">
        <f t="shared" si="37"/>
        <v>-300</v>
      </c>
      <c r="U58" s="69">
        <f t="shared" si="38"/>
        <v>-259</v>
      </c>
      <c r="V58" s="69">
        <f t="shared" si="102"/>
        <v>-154</v>
      </c>
      <c r="W58" s="69">
        <f t="shared" si="39"/>
        <v>0</v>
      </c>
      <c r="X58" s="69">
        <f t="shared" si="40"/>
        <v>0</v>
      </c>
      <c r="Y58" s="69">
        <f t="shared" si="41"/>
        <v>0</v>
      </c>
      <c r="Z58" s="69">
        <f t="shared" si="42"/>
        <v>0</v>
      </c>
      <c r="AA58" s="69">
        <f t="shared" si="43"/>
        <v>0</v>
      </c>
      <c r="AB58" s="50" t="str">
        <f t="shared" si="44"/>
        <v>Dec</v>
      </c>
      <c r="AC58" s="69">
        <f t="shared" si="45"/>
        <v>-300</v>
      </c>
      <c r="AD58" s="69">
        <f t="shared" si="46"/>
        <v>-259</v>
      </c>
      <c r="AE58" s="69">
        <f t="shared" si="103"/>
        <v>-154</v>
      </c>
      <c r="AF58" s="69">
        <f t="shared" si="47"/>
        <v>0</v>
      </c>
      <c r="AG58" s="69">
        <f t="shared" si="48"/>
        <v>0</v>
      </c>
      <c r="AH58" s="69">
        <f t="shared" si="49"/>
        <v>0</v>
      </c>
      <c r="AI58" s="69">
        <f t="shared" si="50"/>
        <v>0</v>
      </c>
      <c r="AJ58" s="69">
        <f t="shared" si="51"/>
        <v>0</v>
      </c>
      <c r="AK58" s="50" t="str">
        <f t="shared" si="52"/>
        <v>Dec</v>
      </c>
      <c r="AL58" s="69">
        <f t="shared" si="53"/>
        <v>-300</v>
      </c>
      <c r="AM58" s="69">
        <f t="shared" si="54"/>
        <v>-259</v>
      </c>
      <c r="AN58" s="69">
        <f t="shared" si="104"/>
        <v>-154</v>
      </c>
      <c r="AO58" s="69">
        <f t="shared" si="55"/>
        <v>0</v>
      </c>
      <c r="AP58" s="69">
        <f t="shared" si="56"/>
        <v>0</v>
      </c>
      <c r="AQ58" s="69">
        <f t="shared" si="57"/>
        <v>0</v>
      </c>
      <c r="AR58" s="69">
        <f t="shared" si="58"/>
        <v>0</v>
      </c>
      <c r="AS58" s="69">
        <f t="shared" si="59"/>
        <v>0</v>
      </c>
      <c r="AT58" s="50" t="str">
        <f t="shared" si="60"/>
        <v>Dec</v>
      </c>
      <c r="AU58" s="69">
        <f t="shared" si="61"/>
        <v>-300</v>
      </c>
      <c r="AV58" s="69">
        <f t="shared" si="62"/>
        <v>-259</v>
      </c>
      <c r="AW58" s="69">
        <f t="shared" si="105"/>
        <v>-154</v>
      </c>
      <c r="AX58" s="69">
        <f t="shared" si="63"/>
        <v>0</v>
      </c>
      <c r="AY58" s="69">
        <f t="shared" si="64"/>
        <v>0</v>
      </c>
      <c r="AZ58" s="69">
        <f t="shared" si="65"/>
        <v>0</v>
      </c>
      <c r="BA58" s="69">
        <f t="shared" si="66"/>
        <v>0</v>
      </c>
      <c r="BB58" s="69">
        <f t="shared" si="67"/>
        <v>0</v>
      </c>
      <c r="BC58" s="50" t="str">
        <f t="shared" si="68"/>
        <v>Dec</v>
      </c>
      <c r="BD58" s="69">
        <f t="shared" si="69"/>
        <v>-300</v>
      </c>
      <c r="BE58" s="69">
        <f t="shared" si="70"/>
        <v>-259</v>
      </c>
      <c r="BF58" s="69">
        <f t="shared" si="106"/>
        <v>-154</v>
      </c>
      <c r="BG58" s="69">
        <f t="shared" si="71"/>
        <v>0</v>
      </c>
      <c r="BH58" s="69">
        <f t="shared" si="72"/>
        <v>0</v>
      </c>
      <c r="BI58" s="69">
        <f t="shared" si="73"/>
        <v>0</v>
      </c>
      <c r="BJ58" s="69">
        <f t="shared" si="74"/>
        <v>0</v>
      </c>
      <c r="BK58" s="69">
        <f t="shared" si="75"/>
        <v>0</v>
      </c>
      <c r="BL58" s="50" t="str">
        <f t="shared" si="76"/>
        <v>Dec</v>
      </c>
      <c r="BM58" s="69">
        <f t="shared" si="77"/>
        <v>-300</v>
      </c>
      <c r="BN58" s="69">
        <f t="shared" si="78"/>
        <v>-259</v>
      </c>
      <c r="BO58" s="69">
        <f t="shared" si="107"/>
        <v>-154</v>
      </c>
      <c r="BP58" s="69">
        <f t="shared" si="79"/>
        <v>0</v>
      </c>
      <c r="BQ58" s="69">
        <f t="shared" si="80"/>
        <v>0</v>
      </c>
      <c r="BR58" s="69">
        <f t="shared" si="81"/>
        <v>0</v>
      </c>
      <c r="BS58" s="69">
        <f t="shared" si="82"/>
        <v>0</v>
      </c>
      <c r="BT58" s="69">
        <f t="shared" si="83"/>
        <v>0</v>
      </c>
      <c r="BU58" s="50" t="str">
        <f t="shared" si="84"/>
        <v>Dec</v>
      </c>
      <c r="BV58" s="69">
        <f t="shared" si="85"/>
        <v>-300</v>
      </c>
      <c r="BW58" s="69">
        <f t="shared" si="86"/>
        <v>-259</v>
      </c>
      <c r="BX58" s="69">
        <f t="shared" si="108"/>
        <v>-154</v>
      </c>
      <c r="BY58" s="69">
        <f t="shared" si="87"/>
        <v>0</v>
      </c>
      <c r="BZ58" s="69">
        <f t="shared" si="88"/>
        <v>0</v>
      </c>
      <c r="CA58" s="69">
        <f t="shared" si="89"/>
        <v>0</v>
      </c>
      <c r="CB58" s="69">
        <f t="shared" si="90"/>
        <v>0</v>
      </c>
      <c r="CC58" s="69">
        <f t="shared" si="91"/>
        <v>0</v>
      </c>
      <c r="CD58" s="50" t="str">
        <f t="shared" si="92"/>
        <v>Dec</v>
      </c>
      <c r="CE58" s="69">
        <f t="shared" si="93"/>
        <v>-300</v>
      </c>
      <c r="CF58" s="69">
        <f t="shared" si="94"/>
        <v>-259</v>
      </c>
      <c r="CG58" s="69">
        <f t="shared" si="109"/>
        <v>-154</v>
      </c>
      <c r="CH58" s="69">
        <f t="shared" si="95"/>
        <v>0</v>
      </c>
      <c r="CI58" s="69">
        <f t="shared" si="96"/>
        <v>0</v>
      </c>
      <c r="CJ58" s="69">
        <f t="shared" si="97"/>
        <v>0</v>
      </c>
      <c r="CK58" s="69">
        <f t="shared" si="98"/>
        <v>0</v>
      </c>
      <c r="CL58" s="69">
        <f t="shared" si="99"/>
        <v>0</v>
      </c>
    </row>
    <row r="59" spans="1:90" ht="13.7" customHeight="1">
      <c r="A59" s="38"/>
      <c r="B59" s="41">
        <f t="shared" ref="B59:I59" si="110">SUM(B47:B58)</f>
        <v>-3436</v>
      </c>
      <c r="C59" s="41">
        <f t="shared" si="110"/>
        <v>-2593</v>
      </c>
      <c r="D59" s="41">
        <f t="shared" si="110"/>
        <v>-972</v>
      </c>
      <c r="E59" s="41">
        <f t="shared" si="110"/>
        <v>0</v>
      </c>
      <c r="F59" s="41">
        <f t="shared" si="110"/>
        <v>0</v>
      </c>
      <c r="G59" s="41">
        <f t="shared" si="110"/>
        <v>0</v>
      </c>
      <c r="H59" s="41">
        <f t="shared" si="110"/>
        <v>0</v>
      </c>
      <c r="I59" s="41">
        <f t="shared" si="110"/>
        <v>0</v>
      </c>
      <c r="J59" s="17"/>
      <c r="K59" s="41">
        <f t="shared" ref="K59:R59" si="111">SUM(K47:K58)</f>
        <v>-3436</v>
      </c>
      <c r="L59" s="69">
        <f t="shared" si="111"/>
        <v>-2593</v>
      </c>
      <c r="M59" s="69">
        <f t="shared" si="111"/>
        <v>-972</v>
      </c>
      <c r="N59" s="69">
        <f t="shared" si="111"/>
        <v>0</v>
      </c>
      <c r="O59" s="69">
        <f t="shared" si="111"/>
        <v>0</v>
      </c>
      <c r="P59" s="69">
        <f t="shared" si="111"/>
        <v>0</v>
      </c>
      <c r="Q59" s="69">
        <f t="shared" si="111"/>
        <v>0</v>
      </c>
      <c r="R59" s="69">
        <f t="shared" si="111"/>
        <v>0</v>
      </c>
      <c r="S59" s="38"/>
      <c r="T59" s="69">
        <f t="shared" ref="T59:AA59" si="112">SUM(T47:T58)</f>
        <v>-3436</v>
      </c>
      <c r="U59" s="69">
        <f t="shared" si="112"/>
        <v>-2593</v>
      </c>
      <c r="V59" s="69">
        <f t="shared" si="112"/>
        <v>-972</v>
      </c>
      <c r="W59" s="69">
        <f t="shared" si="112"/>
        <v>0</v>
      </c>
      <c r="X59" s="69">
        <f t="shared" si="112"/>
        <v>0</v>
      </c>
      <c r="Y59" s="69">
        <f t="shared" si="112"/>
        <v>0</v>
      </c>
      <c r="Z59" s="69">
        <f t="shared" si="112"/>
        <v>0</v>
      </c>
      <c r="AA59" s="69">
        <f t="shared" si="112"/>
        <v>0</v>
      </c>
      <c r="AB59" s="38"/>
      <c r="AC59" s="69">
        <f t="shared" ref="AC59:AJ59" si="113">SUM(AC47:AC58)</f>
        <v>-3436</v>
      </c>
      <c r="AD59" s="69">
        <f t="shared" si="113"/>
        <v>-2593</v>
      </c>
      <c r="AE59" s="69">
        <f t="shared" si="113"/>
        <v>-972</v>
      </c>
      <c r="AF59" s="69">
        <f t="shared" si="113"/>
        <v>0</v>
      </c>
      <c r="AG59" s="69">
        <f t="shared" si="113"/>
        <v>0</v>
      </c>
      <c r="AH59" s="69">
        <f t="shared" si="113"/>
        <v>0</v>
      </c>
      <c r="AI59" s="69">
        <f t="shared" si="113"/>
        <v>0</v>
      </c>
      <c r="AJ59" s="69">
        <f t="shared" si="113"/>
        <v>0</v>
      </c>
      <c r="AK59" s="38"/>
      <c r="AL59" s="69">
        <f t="shared" ref="AL59:AS59" si="114">SUM(AL47:AL58)</f>
        <v>-3436</v>
      </c>
      <c r="AM59" s="69">
        <f t="shared" si="114"/>
        <v>-2593</v>
      </c>
      <c r="AN59" s="69">
        <f t="shared" si="114"/>
        <v>-972</v>
      </c>
      <c r="AO59" s="69">
        <f t="shared" si="114"/>
        <v>0</v>
      </c>
      <c r="AP59" s="69">
        <f t="shared" si="114"/>
        <v>0</v>
      </c>
      <c r="AQ59" s="69">
        <f t="shared" si="114"/>
        <v>0</v>
      </c>
      <c r="AR59" s="69">
        <f t="shared" si="114"/>
        <v>0</v>
      </c>
      <c r="AS59" s="69">
        <f t="shared" si="114"/>
        <v>0</v>
      </c>
      <c r="AT59" s="38"/>
      <c r="AU59" s="69">
        <f t="shared" ref="AU59:BB59" si="115">SUM(AU47:AU58)</f>
        <v>-3436</v>
      </c>
      <c r="AV59" s="69">
        <f t="shared" si="115"/>
        <v>-2593</v>
      </c>
      <c r="AW59" s="69">
        <f t="shared" si="115"/>
        <v>-972</v>
      </c>
      <c r="AX59" s="69">
        <f t="shared" si="115"/>
        <v>0</v>
      </c>
      <c r="AY59" s="69">
        <f t="shared" si="115"/>
        <v>0</v>
      </c>
      <c r="AZ59" s="69">
        <f t="shared" si="115"/>
        <v>0</v>
      </c>
      <c r="BA59" s="69">
        <f t="shared" si="115"/>
        <v>0</v>
      </c>
      <c r="BB59" s="69">
        <f t="shared" si="115"/>
        <v>0</v>
      </c>
      <c r="BC59" s="38"/>
      <c r="BD59" s="69">
        <f t="shared" ref="BD59:BK59" si="116">SUM(BD47:BD58)</f>
        <v>-3436</v>
      </c>
      <c r="BE59" s="69">
        <f t="shared" si="116"/>
        <v>-2593</v>
      </c>
      <c r="BF59" s="69">
        <f t="shared" si="116"/>
        <v>-972</v>
      </c>
      <c r="BG59" s="69">
        <f t="shared" si="116"/>
        <v>0</v>
      </c>
      <c r="BH59" s="69">
        <f t="shared" si="116"/>
        <v>0</v>
      </c>
      <c r="BI59" s="69">
        <f t="shared" si="116"/>
        <v>0</v>
      </c>
      <c r="BJ59" s="69">
        <f t="shared" si="116"/>
        <v>0</v>
      </c>
      <c r="BK59" s="69">
        <f t="shared" si="116"/>
        <v>0</v>
      </c>
      <c r="BL59" s="38"/>
      <c r="BM59" s="69">
        <f t="shared" ref="BM59:BT59" si="117">SUM(BM47:BM58)</f>
        <v>-3436</v>
      </c>
      <c r="BN59" s="69">
        <f t="shared" si="117"/>
        <v>-2593</v>
      </c>
      <c r="BO59" s="69">
        <f t="shared" si="117"/>
        <v>-972</v>
      </c>
      <c r="BP59" s="69">
        <f t="shared" si="117"/>
        <v>0</v>
      </c>
      <c r="BQ59" s="69">
        <f t="shared" si="117"/>
        <v>0</v>
      </c>
      <c r="BR59" s="69">
        <f t="shared" si="117"/>
        <v>0</v>
      </c>
      <c r="BS59" s="69">
        <f t="shared" si="117"/>
        <v>0</v>
      </c>
      <c r="BT59" s="69">
        <f t="shared" si="117"/>
        <v>0</v>
      </c>
      <c r="BU59" s="38"/>
      <c r="BV59" s="69">
        <f t="shared" ref="BV59:CC59" si="118">SUM(BV47:BV58)</f>
        <v>-3436</v>
      </c>
      <c r="BW59" s="69">
        <f t="shared" si="118"/>
        <v>-2593</v>
      </c>
      <c r="BX59" s="69">
        <f t="shared" si="118"/>
        <v>-972</v>
      </c>
      <c r="BY59" s="69">
        <f t="shared" si="118"/>
        <v>0</v>
      </c>
      <c r="BZ59" s="69">
        <f t="shared" si="118"/>
        <v>0</v>
      </c>
      <c r="CA59" s="69">
        <f t="shared" si="118"/>
        <v>0</v>
      </c>
      <c r="CB59" s="69">
        <f t="shared" si="118"/>
        <v>0</v>
      </c>
      <c r="CC59" s="69">
        <f t="shared" si="118"/>
        <v>0</v>
      </c>
      <c r="CD59" s="38"/>
      <c r="CE59" s="69">
        <f t="shared" ref="CE59:CL59" si="119">SUM(CE47:CE58)</f>
        <v>-3436</v>
      </c>
      <c r="CF59" s="69">
        <f t="shared" si="119"/>
        <v>-2593</v>
      </c>
      <c r="CG59" s="69">
        <f t="shared" si="119"/>
        <v>-972</v>
      </c>
      <c r="CH59" s="69">
        <f t="shared" si="119"/>
        <v>0</v>
      </c>
      <c r="CI59" s="69">
        <f t="shared" si="119"/>
        <v>0</v>
      </c>
      <c r="CJ59" s="69">
        <f t="shared" si="119"/>
        <v>0</v>
      </c>
      <c r="CK59" s="69">
        <f t="shared" si="119"/>
        <v>0</v>
      </c>
      <c r="CL59" s="69">
        <f t="shared" si="119"/>
        <v>0</v>
      </c>
    </row>
    <row r="60" spans="1:90" ht="15.95" customHeight="1">
      <c r="A60" s="38"/>
      <c r="B60" s="44" t="s">
        <v>37</v>
      </c>
      <c r="C60" s="44" t="s">
        <v>38</v>
      </c>
      <c r="D60" s="44" t="s">
        <v>39</v>
      </c>
      <c r="E60" s="44" t="s">
        <v>40</v>
      </c>
      <c r="F60" s="44" t="s">
        <v>41</v>
      </c>
      <c r="G60" s="44" t="s">
        <v>42</v>
      </c>
      <c r="H60" s="44" t="s">
        <v>43</v>
      </c>
      <c r="I60" s="44" t="s">
        <v>44</v>
      </c>
      <c r="J60" s="44" t="s">
        <v>45</v>
      </c>
      <c r="K60" s="44" t="s">
        <v>46</v>
      </c>
      <c r="L60" s="64" t="s">
        <v>81</v>
      </c>
      <c r="M60" s="64" t="s">
        <v>82</v>
      </c>
      <c r="N60" s="64" t="s">
        <v>83</v>
      </c>
      <c r="O60" s="64" t="s">
        <v>84</v>
      </c>
      <c r="P60" s="64" t="s">
        <v>85</v>
      </c>
      <c r="Q60" s="64" t="s">
        <v>86</v>
      </c>
      <c r="R60" s="64" t="s">
        <v>87</v>
      </c>
      <c r="S60" s="64" t="s">
        <v>88</v>
      </c>
      <c r="T60" s="69"/>
      <c r="U60" s="38"/>
      <c r="V60" s="38"/>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8"/>
      <c r="BI60" s="38"/>
      <c r="BJ60" s="38"/>
      <c r="BK60" s="38"/>
      <c r="BL60" s="38"/>
      <c r="BM60" s="38"/>
      <c r="BN60" s="38"/>
      <c r="BO60" s="38"/>
      <c r="BP60" s="38"/>
      <c r="BQ60" s="38"/>
      <c r="BR60" s="38"/>
      <c r="BS60" s="38"/>
      <c r="BT60" s="38"/>
      <c r="BU60" s="38"/>
      <c r="BV60" s="38"/>
      <c r="BW60" s="38"/>
      <c r="BX60" s="38"/>
      <c r="BY60" s="38"/>
      <c r="BZ60" s="38"/>
      <c r="CA60" s="38"/>
      <c r="CB60" s="38"/>
      <c r="CC60" s="38"/>
      <c r="CD60" s="38"/>
      <c r="CE60" s="38"/>
      <c r="CF60" s="38"/>
      <c r="CG60" s="38"/>
      <c r="CH60" s="38"/>
      <c r="CI60" s="38"/>
      <c r="CJ60" s="38"/>
      <c r="CK60" s="38"/>
      <c r="CL60" s="38"/>
    </row>
    <row r="61" spans="1:90" ht="13.7" customHeight="1">
      <c r="A61" s="38"/>
      <c r="B61" s="41">
        <f>B59</f>
        <v>-3436</v>
      </c>
      <c r="C61" s="41">
        <f>C59+K59</f>
        <v>-6029</v>
      </c>
      <c r="D61" s="41">
        <f>D59+L59+T59</f>
        <v>-7001</v>
      </c>
      <c r="E61" s="41">
        <f>E59+M59+U59+AC59</f>
        <v>-7001</v>
      </c>
      <c r="F61" s="41">
        <f>F59+N59+V59+AD59+AL59</f>
        <v>-7001</v>
      </c>
      <c r="G61" s="41">
        <f>G59+O59+W59+AE59+AM59+AU59</f>
        <v>-7001</v>
      </c>
      <c r="H61" s="41">
        <f>H59+P59+X59+AF59+AN59+AV59+BD59</f>
        <v>-7001</v>
      </c>
      <c r="I61" s="41">
        <f>I59+Q59+Y59+AG59+AO59+AW59+BE59+BM59</f>
        <v>-7001</v>
      </c>
      <c r="J61" s="41">
        <f>R59+Z59+AH59+AP59+AX59+BF59+BN59+BV59</f>
        <v>-7001</v>
      </c>
      <c r="K61" s="41">
        <f>AA59+AI59+AQ59+AY59+BG59+BO59+BW59+CE59</f>
        <v>-7001</v>
      </c>
      <c r="L61" s="69">
        <f>AJ59+AR59+AZ59+BH59+BP59+BX59+CF59</f>
        <v>-3565</v>
      </c>
      <c r="M61" s="69">
        <f>AS59+BA59+BI59+BQ59+BY59+CG59</f>
        <v>-972</v>
      </c>
      <c r="N61" s="69">
        <f>BB59+BJ59+BR59+BZ59+CH59</f>
        <v>0</v>
      </c>
      <c r="O61" s="69">
        <f>BK59+BS59+CA59+CI59</f>
        <v>0</v>
      </c>
      <c r="P61" s="69">
        <f>BT59+CB59+CJ59</f>
        <v>0</v>
      </c>
      <c r="Q61" s="69">
        <f>CC59+CK59</f>
        <v>0</v>
      </c>
      <c r="R61" s="69">
        <f>CL59</f>
        <v>0</v>
      </c>
      <c r="S61" s="73">
        <v>0</v>
      </c>
      <c r="T61" s="69"/>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c r="BR61" s="38"/>
      <c r="BS61" s="38"/>
      <c r="BT61" s="38"/>
      <c r="BU61" s="38"/>
      <c r="BV61" s="38"/>
      <c r="BW61" s="38"/>
      <c r="BX61" s="38"/>
      <c r="BY61" s="38"/>
      <c r="BZ61" s="38"/>
      <c r="CA61" s="38"/>
      <c r="CB61" s="38"/>
      <c r="CC61" s="38"/>
      <c r="CD61" s="38"/>
      <c r="CE61" s="38"/>
      <c r="CF61" s="38"/>
      <c r="CG61" s="38"/>
      <c r="CH61" s="38"/>
      <c r="CI61" s="38"/>
      <c r="CJ61" s="38"/>
      <c r="CK61" s="38"/>
      <c r="CL61" s="38"/>
    </row>
  </sheetData>
  <mergeCells count="13">
    <mergeCell ref="A1:CL1"/>
    <mergeCell ref="A2:CL2"/>
    <mergeCell ref="A3:R3"/>
    <mergeCell ref="AT7:BB7"/>
    <mergeCell ref="BC7:BK7"/>
    <mergeCell ref="BL7:BT7"/>
    <mergeCell ref="BU7:CC7"/>
    <mergeCell ref="CD7:CL7"/>
    <mergeCell ref="AK7:AS7"/>
    <mergeCell ref="A7:I7"/>
    <mergeCell ref="J7:R7"/>
    <mergeCell ref="S7:AA7"/>
    <mergeCell ref="AB7:AJ7"/>
  </mergeCells>
  <pageMargins left="0.7" right="0.7" top="0.75" bottom="0.75" header="0.3" footer="0.3"/>
  <pageSetup orientation="portrait" r:id="rId1"/>
  <headerFooter>
    <oddFooter>&amp;C&amp;"Helvetica Neue,Regular"&amp;12&amp;K000000&amp;P</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L61"/>
  <sheetViews>
    <sheetView showGridLines="0" workbookViewId="0"/>
  </sheetViews>
  <sheetFormatPr defaultColWidth="9.5" defaultRowHeight="12.95" customHeight="1"/>
  <cols>
    <col min="1" max="1" width="5.5" style="5" customWidth="1"/>
    <col min="2" max="5" width="10.5" style="5" customWidth="1"/>
    <col min="6" max="12" width="11.5" style="5" customWidth="1"/>
    <col min="13" max="18" width="10.5" style="5" customWidth="1"/>
    <col min="19" max="19" width="9.5" style="5" customWidth="1"/>
    <col min="20" max="25" width="10.5" style="5" customWidth="1"/>
    <col min="26" max="26" width="9" style="5" customWidth="1"/>
    <col min="27" max="27" width="9.5" style="5" customWidth="1"/>
    <col min="28" max="28" width="5.5" style="5" customWidth="1"/>
    <col min="29" max="34" width="10.5" style="5" customWidth="1"/>
    <col min="35" max="36" width="9.5" style="5" customWidth="1"/>
    <col min="37" max="37" width="5.5" style="5" customWidth="1"/>
    <col min="38" max="43" width="10.5" style="5" customWidth="1"/>
    <col min="44" max="45" width="9.5" style="5" customWidth="1"/>
    <col min="46" max="46" width="5.5" style="5" customWidth="1"/>
    <col min="47" max="52" width="10.5" style="5" customWidth="1"/>
    <col min="53" max="54" width="9.5" style="5" customWidth="1"/>
    <col min="55" max="55" width="5.5" style="5" customWidth="1"/>
    <col min="56" max="61" width="10.5" style="5" customWidth="1"/>
    <col min="62" max="63" width="9.5" style="5" customWidth="1"/>
    <col min="64" max="64" width="5.5" style="5" customWidth="1"/>
    <col min="65" max="70" width="10.5" style="5" customWidth="1"/>
    <col min="71" max="72" width="9.5" style="5" customWidth="1"/>
    <col min="73" max="73" width="5.5" style="5" customWidth="1"/>
    <col min="74" max="79" width="10.5" style="5" customWidth="1"/>
    <col min="80" max="81" width="9.5" style="5" customWidth="1"/>
    <col min="82" max="82" width="5.5" style="5" customWidth="1"/>
    <col min="83" max="88" width="10.5" style="5" customWidth="1"/>
    <col min="89" max="91" width="9.5" style="5" customWidth="1"/>
    <col min="92" max="16384" width="9.5" style="5"/>
  </cols>
  <sheetData>
    <row r="1" spans="1:90" ht="33" customHeight="1">
      <c r="A1" s="120"/>
      <c r="B1" s="99"/>
      <c r="C1" s="99"/>
      <c r="D1" s="99"/>
      <c r="E1" s="99"/>
      <c r="F1" s="99"/>
      <c r="G1" s="99"/>
      <c r="H1" s="99"/>
      <c r="I1" s="99"/>
      <c r="J1" s="99"/>
      <c r="K1" s="99"/>
      <c r="L1" s="121"/>
      <c r="M1" s="121"/>
      <c r="N1" s="121"/>
      <c r="O1" s="121"/>
      <c r="P1" s="121"/>
      <c r="Q1" s="121"/>
      <c r="R1" s="121"/>
      <c r="S1" s="121"/>
      <c r="T1" s="121"/>
      <c r="U1" s="121"/>
      <c r="V1" s="121"/>
      <c r="W1" s="121"/>
      <c r="X1" s="121"/>
      <c r="Y1" s="121"/>
      <c r="Z1" s="121"/>
      <c r="AA1" s="121"/>
      <c r="AB1" s="121"/>
      <c r="AC1" s="121"/>
      <c r="AD1" s="121"/>
      <c r="AE1" s="121"/>
      <c r="AF1" s="121"/>
      <c r="AG1" s="121"/>
      <c r="AH1" s="121"/>
      <c r="AI1" s="121"/>
      <c r="AJ1" s="121"/>
      <c r="AK1" s="121"/>
      <c r="AL1" s="121"/>
      <c r="AM1" s="121"/>
      <c r="AN1" s="121"/>
      <c r="AO1" s="121"/>
      <c r="AP1" s="121"/>
      <c r="AQ1" s="121"/>
      <c r="AR1" s="121"/>
      <c r="AS1" s="121"/>
      <c r="AT1" s="121"/>
      <c r="AU1" s="121"/>
      <c r="AV1" s="121"/>
      <c r="AW1" s="121"/>
      <c r="AX1" s="121"/>
      <c r="AY1" s="121"/>
      <c r="AZ1" s="121"/>
      <c r="BA1" s="121"/>
      <c r="BB1" s="121"/>
      <c r="BC1" s="121"/>
      <c r="BD1" s="121"/>
      <c r="BE1" s="121"/>
      <c r="BF1" s="121"/>
      <c r="BG1" s="121"/>
      <c r="BH1" s="121"/>
      <c r="BI1" s="121"/>
      <c r="BJ1" s="121"/>
      <c r="BK1" s="121"/>
      <c r="BL1" s="121"/>
      <c r="BM1" s="121"/>
      <c r="BN1" s="121"/>
      <c r="BO1" s="121"/>
      <c r="BP1" s="121"/>
      <c r="BQ1" s="121"/>
      <c r="BR1" s="121"/>
      <c r="BS1" s="121"/>
      <c r="BT1" s="121"/>
      <c r="BU1" s="121"/>
      <c r="BV1" s="121"/>
      <c r="BW1" s="121"/>
      <c r="BX1" s="121"/>
      <c r="BY1" s="121"/>
      <c r="BZ1" s="121"/>
      <c r="CA1" s="121"/>
      <c r="CB1" s="121"/>
      <c r="CC1" s="121"/>
      <c r="CD1" s="121"/>
      <c r="CE1" s="121"/>
      <c r="CF1" s="121"/>
      <c r="CG1" s="121"/>
      <c r="CH1" s="121"/>
      <c r="CI1" s="121"/>
      <c r="CJ1" s="121"/>
      <c r="CK1" s="121"/>
      <c r="CL1" s="121"/>
    </row>
    <row r="2" spans="1:90" ht="15" customHeight="1">
      <c r="A2" s="127"/>
      <c r="B2" s="99"/>
      <c r="C2" s="99"/>
      <c r="D2" s="99"/>
      <c r="E2" s="99"/>
      <c r="F2" s="99"/>
      <c r="G2" s="99"/>
      <c r="H2" s="99"/>
      <c r="I2" s="99"/>
      <c r="J2" s="99"/>
      <c r="K2" s="99"/>
      <c r="L2" s="121"/>
      <c r="M2" s="121"/>
      <c r="N2" s="121"/>
      <c r="O2" s="121"/>
      <c r="P2" s="121"/>
      <c r="Q2" s="121"/>
      <c r="R2" s="121"/>
      <c r="S2" s="121"/>
      <c r="T2" s="121"/>
      <c r="U2" s="121"/>
      <c r="V2" s="121"/>
      <c r="W2" s="121"/>
      <c r="X2" s="121"/>
      <c r="Y2" s="121"/>
      <c r="Z2" s="121"/>
      <c r="AA2" s="121"/>
      <c r="AB2" s="121"/>
      <c r="AC2" s="121"/>
      <c r="AD2" s="121"/>
      <c r="AE2" s="121"/>
      <c r="AF2" s="121"/>
      <c r="AG2" s="121"/>
      <c r="AH2" s="121"/>
      <c r="AI2" s="121"/>
      <c r="AJ2" s="121"/>
      <c r="AK2" s="121"/>
      <c r="AL2" s="121"/>
      <c r="AM2" s="121"/>
      <c r="AN2" s="121"/>
      <c r="AO2" s="121"/>
      <c r="AP2" s="121"/>
      <c r="AQ2" s="121"/>
      <c r="AR2" s="121"/>
      <c r="AS2" s="121"/>
      <c r="AT2" s="121"/>
      <c r="AU2" s="121"/>
      <c r="AV2" s="121"/>
      <c r="AW2" s="121"/>
      <c r="AX2" s="121"/>
      <c r="AY2" s="121"/>
      <c r="AZ2" s="121"/>
      <c r="BA2" s="121"/>
      <c r="BB2" s="121"/>
      <c r="BC2" s="121"/>
      <c r="BD2" s="121"/>
      <c r="BE2" s="121"/>
      <c r="BF2" s="121"/>
      <c r="BG2" s="121"/>
      <c r="BH2" s="121"/>
      <c r="BI2" s="121"/>
      <c r="BJ2" s="121"/>
      <c r="BK2" s="121"/>
      <c r="BL2" s="121"/>
      <c r="BM2" s="121"/>
      <c r="BN2" s="121"/>
      <c r="BO2" s="121"/>
      <c r="BP2" s="121"/>
      <c r="BQ2" s="121"/>
      <c r="BR2" s="121"/>
      <c r="BS2" s="121"/>
      <c r="BT2" s="121"/>
      <c r="BU2" s="121"/>
      <c r="BV2" s="121"/>
      <c r="BW2" s="121"/>
      <c r="BX2" s="121"/>
      <c r="BY2" s="121"/>
      <c r="BZ2" s="121"/>
      <c r="CA2" s="121"/>
      <c r="CB2" s="121"/>
      <c r="CC2" s="121"/>
      <c r="CD2" s="121"/>
      <c r="CE2" s="121"/>
      <c r="CF2" s="121"/>
      <c r="CG2" s="121"/>
      <c r="CH2" s="121"/>
      <c r="CI2" s="121"/>
      <c r="CJ2" s="121"/>
      <c r="CK2" s="121"/>
      <c r="CL2" s="121"/>
    </row>
    <row r="3" spans="1:90" ht="33" customHeight="1">
      <c r="A3" s="116" t="s">
        <v>108</v>
      </c>
      <c r="B3" s="99"/>
      <c r="C3" s="99"/>
      <c r="D3" s="99"/>
      <c r="E3" s="99"/>
      <c r="F3" s="99"/>
      <c r="G3" s="99"/>
      <c r="H3" s="99"/>
      <c r="I3" s="99"/>
      <c r="J3" s="99"/>
      <c r="K3" s="99"/>
      <c r="L3" s="121"/>
      <c r="M3" s="121"/>
      <c r="N3" s="121"/>
      <c r="O3" s="121"/>
      <c r="P3" s="121"/>
      <c r="Q3" s="121"/>
      <c r="R3" s="121"/>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row>
    <row r="4" spans="1:90" ht="13.7" customHeight="1">
      <c r="A4" s="38"/>
      <c r="B4" s="17"/>
      <c r="C4" s="17"/>
      <c r="D4" s="17"/>
      <c r="E4" s="17"/>
      <c r="F4" s="17"/>
      <c r="G4" s="17"/>
      <c r="H4" s="17"/>
      <c r="I4" s="17"/>
      <c r="J4" s="17"/>
      <c r="K4" s="17"/>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c r="BI4" s="38"/>
      <c r="BJ4" s="38"/>
      <c r="BK4" s="38"/>
      <c r="BL4" s="38"/>
      <c r="BM4" s="38"/>
      <c r="BN4" s="38"/>
      <c r="BO4" s="38"/>
      <c r="BP4" s="38"/>
      <c r="BQ4" s="38"/>
      <c r="BR4" s="38"/>
      <c r="BS4" s="38"/>
      <c r="BT4" s="38"/>
      <c r="BU4" s="38"/>
      <c r="BV4" s="38"/>
      <c r="BW4" s="38"/>
      <c r="BX4" s="38"/>
      <c r="BY4" s="38"/>
      <c r="BZ4" s="38"/>
      <c r="CA4" s="38"/>
      <c r="CB4" s="38"/>
      <c r="CC4" s="38"/>
      <c r="CD4" s="38"/>
      <c r="CE4" s="38"/>
      <c r="CF4" s="38"/>
      <c r="CG4" s="38"/>
      <c r="CH4" s="38"/>
      <c r="CI4" s="38"/>
      <c r="CJ4" s="38"/>
      <c r="CK4" s="38"/>
      <c r="CL4" s="38"/>
    </row>
    <row r="5" spans="1:90" ht="13.7" customHeight="1">
      <c r="A5" s="38"/>
      <c r="B5" s="17"/>
      <c r="C5" s="17"/>
      <c r="D5" s="17"/>
      <c r="E5" s="17"/>
      <c r="F5" s="17"/>
      <c r="G5" s="17"/>
      <c r="H5" s="17"/>
      <c r="I5" s="17"/>
      <c r="J5" s="17"/>
      <c r="K5" s="17"/>
      <c r="L5" s="38"/>
      <c r="M5" s="38"/>
      <c r="N5" s="38"/>
      <c r="O5" s="38"/>
      <c r="P5" s="38"/>
      <c r="Q5" s="38"/>
      <c r="R5" s="38"/>
      <c r="S5" s="38"/>
      <c r="T5" s="38"/>
      <c r="U5" s="38"/>
      <c r="V5" s="38"/>
      <c r="W5" s="38"/>
      <c r="X5" s="38"/>
      <c r="Y5" s="38"/>
      <c r="Z5" s="38"/>
      <c r="AA5" s="38"/>
      <c r="AB5" s="38"/>
      <c r="AC5" s="38"/>
      <c r="AD5" s="38"/>
      <c r="AE5" s="38"/>
      <c r="AF5" s="38"/>
      <c r="AG5" s="38"/>
      <c r="AH5" s="38"/>
      <c r="AI5" s="38"/>
      <c r="AJ5" s="38"/>
      <c r="AK5" s="38"/>
      <c r="AL5" s="38"/>
      <c r="AM5" s="38"/>
      <c r="AN5" s="38"/>
      <c r="AO5" s="38"/>
      <c r="AP5" s="38"/>
      <c r="AQ5" s="38"/>
      <c r="AR5" s="38"/>
      <c r="AS5" s="38"/>
      <c r="AT5" s="38"/>
      <c r="AU5" s="38"/>
      <c r="AV5" s="38"/>
      <c r="AW5" s="38"/>
      <c r="AX5" s="38"/>
      <c r="AY5" s="38"/>
      <c r="AZ5" s="38"/>
      <c r="BA5" s="38"/>
      <c r="BB5" s="38"/>
      <c r="BC5" s="38"/>
      <c r="BD5" s="38"/>
      <c r="BE5" s="38"/>
      <c r="BF5" s="38"/>
      <c r="BG5" s="38"/>
      <c r="BH5" s="38"/>
      <c r="BI5" s="38"/>
      <c r="BJ5" s="38"/>
      <c r="BK5" s="38"/>
      <c r="BL5" s="38"/>
      <c r="BM5" s="38"/>
      <c r="BN5" s="38"/>
      <c r="BO5" s="38"/>
      <c r="BP5" s="38"/>
      <c r="BQ5" s="38"/>
      <c r="BR5" s="38"/>
      <c r="BS5" s="38"/>
      <c r="BT5" s="38"/>
      <c r="BU5" s="38"/>
      <c r="BV5" s="38"/>
      <c r="BW5" s="38"/>
      <c r="BX5" s="38"/>
      <c r="BY5" s="38"/>
      <c r="BZ5" s="38"/>
      <c r="CA5" s="38"/>
      <c r="CB5" s="38"/>
      <c r="CC5" s="38"/>
      <c r="CD5" s="38"/>
      <c r="CE5" s="38"/>
      <c r="CF5" s="38"/>
      <c r="CG5" s="38"/>
      <c r="CH5" s="38"/>
      <c r="CI5" s="38"/>
      <c r="CJ5" s="38"/>
      <c r="CK5" s="38"/>
      <c r="CL5" s="38"/>
    </row>
    <row r="6" spans="1:90" ht="13.7" customHeight="1">
      <c r="A6" s="38"/>
      <c r="B6" s="17"/>
      <c r="C6" s="17"/>
      <c r="D6" s="17"/>
      <c r="E6" s="17"/>
      <c r="F6" s="17"/>
      <c r="G6" s="17"/>
      <c r="H6" s="17"/>
      <c r="I6" s="17"/>
      <c r="J6" s="17"/>
      <c r="K6" s="17"/>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8"/>
      <c r="BD6" s="38"/>
      <c r="BE6" s="38"/>
      <c r="BF6" s="38"/>
      <c r="BG6" s="38"/>
      <c r="BH6" s="38"/>
      <c r="BI6" s="38"/>
      <c r="BJ6" s="38"/>
      <c r="BK6" s="38"/>
      <c r="BL6" s="38"/>
      <c r="BM6" s="38"/>
      <c r="BN6" s="38"/>
      <c r="BO6" s="38"/>
      <c r="BP6" s="38"/>
      <c r="BQ6" s="38"/>
      <c r="BR6" s="38"/>
      <c r="BS6" s="38"/>
      <c r="BT6" s="38"/>
      <c r="BU6" s="38"/>
      <c r="BV6" s="38"/>
      <c r="BW6" s="38"/>
      <c r="BX6" s="38"/>
      <c r="BY6" s="38"/>
      <c r="BZ6" s="38"/>
      <c r="CA6" s="38"/>
      <c r="CB6" s="38"/>
      <c r="CC6" s="38"/>
      <c r="CD6" s="38"/>
      <c r="CE6" s="38"/>
      <c r="CF6" s="38"/>
      <c r="CG6" s="38"/>
      <c r="CH6" s="38"/>
      <c r="CI6" s="38"/>
      <c r="CJ6" s="38"/>
      <c r="CK6" s="38"/>
      <c r="CL6" s="38"/>
    </row>
    <row r="7" spans="1:90" ht="15.95" customHeight="1">
      <c r="A7" s="123" t="s">
        <v>37</v>
      </c>
      <c r="B7" s="125"/>
      <c r="C7" s="125"/>
      <c r="D7" s="125"/>
      <c r="E7" s="125"/>
      <c r="F7" s="125"/>
      <c r="G7" s="125"/>
      <c r="H7" s="125"/>
      <c r="I7" s="125"/>
      <c r="J7" s="126" t="s">
        <v>38</v>
      </c>
      <c r="K7" s="125"/>
      <c r="L7" s="124"/>
      <c r="M7" s="124"/>
      <c r="N7" s="124"/>
      <c r="O7" s="124"/>
      <c r="P7" s="124"/>
      <c r="Q7" s="124"/>
      <c r="R7" s="124"/>
      <c r="S7" s="123" t="s">
        <v>39</v>
      </c>
      <c r="T7" s="124"/>
      <c r="U7" s="124"/>
      <c r="V7" s="124"/>
      <c r="W7" s="124"/>
      <c r="X7" s="124"/>
      <c r="Y7" s="124"/>
      <c r="Z7" s="124"/>
      <c r="AA7" s="124"/>
      <c r="AB7" s="123" t="s">
        <v>40</v>
      </c>
      <c r="AC7" s="124"/>
      <c r="AD7" s="124"/>
      <c r="AE7" s="124"/>
      <c r="AF7" s="124"/>
      <c r="AG7" s="124"/>
      <c r="AH7" s="124"/>
      <c r="AI7" s="124"/>
      <c r="AJ7" s="124"/>
      <c r="AK7" s="123" t="s">
        <v>41</v>
      </c>
      <c r="AL7" s="124"/>
      <c r="AM7" s="124"/>
      <c r="AN7" s="124"/>
      <c r="AO7" s="124"/>
      <c r="AP7" s="124"/>
      <c r="AQ7" s="124"/>
      <c r="AR7" s="124"/>
      <c r="AS7" s="124"/>
      <c r="AT7" s="123" t="s">
        <v>42</v>
      </c>
      <c r="AU7" s="124"/>
      <c r="AV7" s="124"/>
      <c r="AW7" s="124"/>
      <c r="AX7" s="124"/>
      <c r="AY7" s="124"/>
      <c r="AZ7" s="124"/>
      <c r="BA7" s="124"/>
      <c r="BB7" s="124"/>
      <c r="BC7" s="123" t="s">
        <v>43</v>
      </c>
      <c r="BD7" s="124"/>
      <c r="BE7" s="124"/>
      <c r="BF7" s="124"/>
      <c r="BG7" s="124"/>
      <c r="BH7" s="124"/>
      <c r="BI7" s="124"/>
      <c r="BJ7" s="124"/>
      <c r="BK7" s="124"/>
      <c r="BL7" s="123" t="s">
        <v>44</v>
      </c>
      <c r="BM7" s="124"/>
      <c r="BN7" s="124"/>
      <c r="BO7" s="124"/>
      <c r="BP7" s="124"/>
      <c r="BQ7" s="124"/>
      <c r="BR7" s="124"/>
      <c r="BS7" s="124"/>
      <c r="BT7" s="124"/>
      <c r="BU7" s="123" t="s">
        <v>45</v>
      </c>
      <c r="BV7" s="124"/>
      <c r="BW7" s="124"/>
      <c r="BX7" s="124"/>
      <c r="BY7" s="124"/>
      <c r="BZ7" s="124"/>
      <c r="CA7" s="124"/>
      <c r="CB7" s="124"/>
      <c r="CC7" s="124"/>
      <c r="CD7" s="123" t="s">
        <v>46</v>
      </c>
      <c r="CE7" s="124"/>
      <c r="CF7" s="124"/>
      <c r="CG7" s="124"/>
      <c r="CH7" s="124"/>
      <c r="CI7" s="124"/>
      <c r="CJ7" s="124"/>
      <c r="CK7" s="124"/>
      <c r="CL7" s="124"/>
    </row>
    <row r="8" spans="1:90" ht="13.7" customHeight="1">
      <c r="A8" s="50" t="s">
        <v>109</v>
      </c>
      <c r="B8" s="41">
        <f>ROUND(IF(Assumptions!$E$28&gt;0,Assumptions!$E$20*(Assumptions!$E$21-(Assumptions!$E$21*Assumptions!$E$22)-Assumptions!$E$23),0),0)</f>
        <v>3600</v>
      </c>
      <c r="C8" s="17"/>
      <c r="D8" s="17"/>
      <c r="E8" s="17"/>
      <c r="F8" s="17"/>
      <c r="G8" s="17"/>
      <c r="H8" s="17"/>
      <c r="I8" s="17"/>
      <c r="J8" s="68" t="s">
        <v>109</v>
      </c>
      <c r="K8" s="41">
        <f>ROUND(IF(Assumptions!$E$28&gt;1,B8*(1+Assumptions!$E$25),0),0)</f>
        <v>3600</v>
      </c>
      <c r="L8" s="38"/>
      <c r="M8" s="38"/>
      <c r="N8" s="38"/>
      <c r="O8" s="38"/>
      <c r="P8" s="38"/>
      <c r="Q8" s="38"/>
      <c r="R8" s="38"/>
      <c r="S8" s="50" t="s">
        <v>109</v>
      </c>
      <c r="T8" s="69">
        <f>ROUND(IF(Assumptions!$E$28&gt;2,K8*(1+Assumptions!$E$25),0),0)</f>
        <v>3600</v>
      </c>
      <c r="U8" s="69"/>
      <c r="V8" s="69"/>
      <c r="W8" s="69"/>
      <c r="X8" s="69"/>
      <c r="Y8" s="69"/>
      <c r="Z8" s="69"/>
      <c r="AA8" s="69"/>
      <c r="AB8" s="50" t="s">
        <v>109</v>
      </c>
      <c r="AC8" s="69">
        <f>ROUND(IF(Assumptions!$E$28&gt;3,T8*(1+Assumptions!$E$25),0),0)</f>
        <v>3600</v>
      </c>
      <c r="AD8" s="69"/>
      <c r="AE8" s="69"/>
      <c r="AF8" s="69"/>
      <c r="AG8" s="69"/>
      <c r="AH8" s="69"/>
      <c r="AI8" s="69"/>
      <c r="AJ8" s="69"/>
      <c r="AK8" s="50" t="s">
        <v>109</v>
      </c>
      <c r="AL8" s="69">
        <f>ROUND(IF(Assumptions!$E$28&gt;4,AC8*(1+Assumptions!$E$25),0),0)</f>
        <v>3600</v>
      </c>
      <c r="AM8" s="69"/>
      <c r="AN8" s="69"/>
      <c r="AO8" s="69"/>
      <c r="AP8" s="69"/>
      <c r="AQ8" s="69"/>
      <c r="AR8" s="69"/>
      <c r="AS8" s="69"/>
      <c r="AT8" s="50" t="s">
        <v>109</v>
      </c>
      <c r="AU8" s="69">
        <f>ROUND(IF(Assumptions!$E$28&gt;5,AL8*(1+Assumptions!$E$25),0),0)</f>
        <v>3600</v>
      </c>
      <c r="AV8" s="69"/>
      <c r="AW8" s="69"/>
      <c r="AX8" s="69"/>
      <c r="AY8" s="69"/>
      <c r="AZ8" s="69"/>
      <c r="BA8" s="69"/>
      <c r="BB8" s="69"/>
      <c r="BC8" s="50" t="s">
        <v>109</v>
      </c>
      <c r="BD8" s="69">
        <f>ROUND(IF(Assumptions!$E$28&gt;6,AU8*(1+Assumptions!$E$25),0),0)</f>
        <v>3600</v>
      </c>
      <c r="BE8" s="69"/>
      <c r="BF8" s="69"/>
      <c r="BG8" s="69"/>
      <c r="BH8" s="69"/>
      <c r="BI8" s="69"/>
      <c r="BJ8" s="69"/>
      <c r="BK8" s="69"/>
      <c r="BL8" s="50" t="s">
        <v>109</v>
      </c>
      <c r="BM8" s="69">
        <f>ROUND(IF(Assumptions!$E$28&gt;7,BD8*(1+Assumptions!$E$25),0),0)</f>
        <v>3600</v>
      </c>
      <c r="BN8" s="69"/>
      <c r="BO8" s="69"/>
      <c r="BP8" s="69"/>
      <c r="BQ8" s="69"/>
      <c r="BR8" s="69"/>
      <c r="BS8" s="69"/>
      <c r="BT8" s="69"/>
      <c r="BU8" s="50" t="s">
        <v>109</v>
      </c>
      <c r="BV8" s="69">
        <f>ROUND(IF(Assumptions!$E$28&gt;8,BM8*(1+Assumptions!$E$25),0),0)</f>
        <v>3600</v>
      </c>
      <c r="BW8" s="69"/>
      <c r="BX8" s="69"/>
      <c r="BY8" s="69"/>
      <c r="BZ8" s="69"/>
      <c r="CA8" s="69"/>
      <c r="CB8" s="69"/>
      <c r="CC8" s="69"/>
      <c r="CD8" s="50" t="s">
        <v>109</v>
      </c>
      <c r="CE8" s="69">
        <f>ROUND(IF(Assumptions!$E$28&gt;9,BV8*(1+Assumptions!$E$25),0),0)</f>
        <v>3600</v>
      </c>
      <c r="CF8" s="69"/>
      <c r="CG8" s="69"/>
      <c r="CH8" s="69"/>
      <c r="CI8" s="69"/>
      <c r="CJ8" s="69"/>
      <c r="CK8" s="69"/>
      <c r="CL8" s="69"/>
    </row>
    <row r="9" spans="1:90" ht="13.7" customHeight="1">
      <c r="A9" s="50" t="s">
        <v>110</v>
      </c>
      <c r="B9" s="41">
        <f>ROUND(IF(Assumptions!$E$28&gt;0,Assumptions!$E$20*(Assumptions!$E$21-(Assumptions!$E$21*Assumptions!$E$22)-Assumptions!$E$23),0),0)</f>
        <v>3600</v>
      </c>
      <c r="C9" s="17"/>
      <c r="D9" s="17"/>
      <c r="E9" s="17"/>
      <c r="F9" s="17"/>
      <c r="G9" s="17"/>
      <c r="H9" s="17"/>
      <c r="I9" s="17"/>
      <c r="J9" s="68" t="s">
        <v>110</v>
      </c>
      <c r="K9" s="41">
        <f>ROUND(IF(Assumptions!$E$28&gt;1,B9*(1+Assumptions!$E$25),0),0)</f>
        <v>3600</v>
      </c>
      <c r="L9" s="38"/>
      <c r="M9" s="38"/>
      <c r="N9" s="38"/>
      <c r="O9" s="38"/>
      <c r="P9" s="38"/>
      <c r="Q9" s="38"/>
      <c r="R9" s="38"/>
      <c r="S9" s="50" t="s">
        <v>110</v>
      </c>
      <c r="T9" s="69">
        <f>ROUND(IF(Assumptions!$E$28&gt;2,K9*(1+Assumptions!$E$25),0),0)</f>
        <v>3600</v>
      </c>
      <c r="U9" s="69"/>
      <c r="V9" s="69"/>
      <c r="W9" s="69"/>
      <c r="X9" s="69"/>
      <c r="Y9" s="69"/>
      <c r="Z9" s="69"/>
      <c r="AA9" s="69"/>
      <c r="AB9" s="50" t="s">
        <v>110</v>
      </c>
      <c r="AC9" s="69">
        <f>ROUND(IF(Assumptions!$E$28&gt;3,T9*(1+Assumptions!$E$25),0),0)</f>
        <v>3600</v>
      </c>
      <c r="AD9" s="69"/>
      <c r="AE9" s="69"/>
      <c r="AF9" s="69"/>
      <c r="AG9" s="69"/>
      <c r="AH9" s="69"/>
      <c r="AI9" s="69"/>
      <c r="AJ9" s="69"/>
      <c r="AK9" s="50" t="s">
        <v>110</v>
      </c>
      <c r="AL9" s="69">
        <f>ROUND(IF(Assumptions!$E$28&gt;4,AC9*(1+Assumptions!$E$25),0),0)</f>
        <v>3600</v>
      </c>
      <c r="AM9" s="69"/>
      <c r="AN9" s="69"/>
      <c r="AO9" s="69"/>
      <c r="AP9" s="69"/>
      <c r="AQ9" s="69"/>
      <c r="AR9" s="69"/>
      <c r="AS9" s="69"/>
      <c r="AT9" s="50" t="s">
        <v>110</v>
      </c>
      <c r="AU9" s="69">
        <f>ROUND(IF(Assumptions!$E$28&gt;5,AL9*(1+Assumptions!$E$25),0),0)</f>
        <v>3600</v>
      </c>
      <c r="AV9" s="69"/>
      <c r="AW9" s="69"/>
      <c r="AX9" s="69"/>
      <c r="AY9" s="69"/>
      <c r="AZ9" s="69"/>
      <c r="BA9" s="69"/>
      <c r="BB9" s="69"/>
      <c r="BC9" s="50" t="s">
        <v>110</v>
      </c>
      <c r="BD9" s="69">
        <f>ROUND(IF(Assumptions!$E$28&gt;6,AU9*(1+Assumptions!$E$25),0),0)</f>
        <v>3600</v>
      </c>
      <c r="BE9" s="69"/>
      <c r="BF9" s="69"/>
      <c r="BG9" s="69"/>
      <c r="BH9" s="69"/>
      <c r="BI9" s="69"/>
      <c r="BJ9" s="69"/>
      <c r="BK9" s="69"/>
      <c r="BL9" s="50" t="s">
        <v>110</v>
      </c>
      <c r="BM9" s="69">
        <f>ROUND(IF(Assumptions!$E$28&gt;7,BD9*(1+Assumptions!$E$25),0),0)</f>
        <v>3600</v>
      </c>
      <c r="BN9" s="69"/>
      <c r="BO9" s="69"/>
      <c r="BP9" s="69"/>
      <c r="BQ9" s="69"/>
      <c r="BR9" s="69"/>
      <c r="BS9" s="69"/>
      <c r="BT9" s="69"/>
      <c r="BU9" s="50" t="s">
        <v>110</v>
      </c>
      <c r="BV9" s="69">
        <f>ROUND(IF(Assumptions!$E$28&gt;8,BM9*(1+Assumptions!$E$25),0),0)</f>
        <v>3600</v>
      </c>
      <c r="BW9" s="69"/>
      <c r="BX9" s="69"/>
      <c r="BY9" s="69"/>
      <c r="BZ9" s="69"/>
      <c r="CA9" s="69"/>
      <c r="CB9" s="69"/>
      <c r="CC9" s="69"/>
      <c r="CD9" s="50" t="s">
        <v>110</v>
      </c>
      <c r="CE9" s="69">
        <f>ROUND(IF(Assumptions!$E$28&gt;9,BV9*(1+Assumptions!$E$25),0),0)</f>
        <v>3600</v>
      </c>
      <c r="CF9" s="69"/>
      <c r="CG9" s="69"/>
      <c r="CH9" s="69"/>
      <c r="CI9" s="69"/>
      <c r="CJ9" s="69"/>
      <c r="CK9" s="69"/>
      <c r="CL9" s="69"/>
    </row>
    <row r="10" spans="1:90" ht="13.7" customHeight="1">
      <c r="A10" s="50" t="s">
        <v>111</v>
      </c>
      <c r="B10" s="41">
        <f>ROUND(IF(Assumptions!$E$28&gt;0,Assumptions!$E$20*(Assumptions!$E$21-(Assumptions!$E$21*Assumptions!$E$22)-Assumptions!$E$23),0),0)</f>
        <v>3600</v>
      </c>
      <c r="C10" s="17"/>
      <c r="D10" s="17"/>
      <c r="E10" s="17"/>
      <c r="F10" s="17"/>
      <c r="G10" s="17"/>
      <c r="H10" s="17"/>
      <c r="I10" s="17"/>
      <c r="J10" s="68" t="s">
        <v>111</v>
      </c>
      <c r="K10" s="41">
        <f>ROUND(IF(Assumptions!$E$28&gt;1,B10*(1+Assumptions!$E$25),0),0)</f>
        <v>3600</v>
      </c>
      <c r="L10" s="38"/>
      <c r="M10" s="38"/>
      <c r="N10" s="38"/>
      <c r="O10" s="38"/>
      <c r="P10" s="38"/>
      <c r="Q10" s="38"/>
      <c r="R10" s="38"/>
      <c r="S10" s="50" t="s">
        <v>111</v>
      </c>
      <c r="T10" s="69">
        <f>ROUND(IF(Assumptions!$E$28&gt;2,K10*(1+Assumptions!$E$25),0),0)</f>
        <v>3600</v>
      </c>
      <c r="U10" s="69"/>
      <c r="V10" s="69"/>
      <c r="W10" s="69"/>
      <c r="X10" s="69"/>
      <c r="Y10" s="69"/>
      <c r="Z10" s="69"/>
      <c r="AA10" s="69"/>
      <c r="AB10" s="50" t="s">
        <v>111</v>
      </c>
      <c r="AC10" s="69">
        <f>ROUND(IF(Assumptions!$E$28&gt;3,T10*(1+Assumptions!$E$25),0),0)</f>
        <v>3600</v>
      </c>
      <c r="AD10" s="69"/>
      <c r="AE10" s="69"/>
      <c r="AF10" s="69"/>
      <c r="AG10" s="69"/>
      <c r="AH10" s="69"/>
      <c r="AI10" s="69"/>
      <c r="AJ10" s="69"/>
      <c r="AK10" s="50" t="s">
        <v>111</v>
      </c>
      <c r="AL10" s="69">
        <f>ROUND(IF(Assumptions!$E$28&gt;4,AC10*(1+Assumptions!$E$25),0),0)</f>
        <v>3600</v>
      </c>
      <c r="AM10" s="69"/>
      <c r="AN10" s="69"/>
      <c r="AO10" s="69"/>
      <c r="AP10" s="69"/>
      <c r="AQ10" s="69"/>
      <c r="AR10" s="69"/>
      <c r="AS10" s="69"/>
      <c r="AT10" s="50" t="s">
        <v>111</v>
      </c>
      <c r="AU10" s="69">
        <f>ROUND(IF(Assumptions!$E$28&gt;5,AL10*(1+Assumptions!$E$25),0),0)</f>
        <v>3600</v>
      </c>
      <c r="AV10" s="69"/>
      <c r="AW10" s="69"/>
      <c r="AX10" s="69"/>
      <c r="AY10" s="69"/>
      <c r="AZ10" s="69"/>
      <c r="BA10" s="69"/>
      <c r="BB10" s="69"/>
      <c r="BC10" s="50" t="s">
        <v>111</v>
      </c>
      <c r="BD10" s="69">
        <f>ROUND(IF(Assumptions!$E$28&gt;6,AU10*(1+Assumptions!$E$25),0),0)</f>
        <v>3600</v>
      </c>
      <c r="BE10" s="69"/>
      <c r="BF10" s="69"/>
      <c r="BG10" s="69"/>
      <c r="BH10" s="69"/>
      <c r="BI10" s="69"/>
      <c r="BJ10" s="69"/>
      <c r="BK10" s="69"/>
      <c r="BL10" s="50" t="s">
        <v>111</v>
      </c>
      <c r="BM10" s="69">
        <f>ROUND(IF(Assumptions!$E$28&gt;7,BD10*(1+Assumptions!$E$25),0),0)</f>
        <v>3600</v>
      </c>
      <c r="BN10" s="69"/>
      <c r="BO10" s="69"/>
      <c r="BP10" s="69"/>
      <c r="BQ10" s="69"/>
      <c r="BR10" s="69"/>
      <c r="BS10" s="69"/>
      <c r="BT10" s="69"/>
      <c r="BU10" s="50" t="s">
        <v>111</v>
      </c>
      <c r="BV10" s="69">
        <f>ROUND(IF(Assumptions!$E$28&gt;8,BM10*(1+Assumptions!$E$25),0),0)</f>
        <v>3600</v>
      </c>
      <c r="BW10" s="69"/>
      <c r="BX10" s="69"/>
      <c r="BY10" s="69"/>
      <c r="BZ10" s="69"/>
      <c r="CA10" s="69"/>
      <c r="CB10" s="69"/>
      <c r="CC10" s="69"/>
      <c r="CD10" s="50" t="s">
        <v>111</v>
      </c>
      <c r="CE10" s="69">
        <f>ROUND(IF(Assumptions!$E$28&gt;9,BV10*(1+Assumptions!$E$25),0),0)</f>
        <v>3600</v>
      </c>
      <c r="CF10" s="69"/>
      <c r="CG10" s="69"/>
      <c r="CH10" s="69"/>
      <c r="CI10" s="69"/>
      <c r="CJ10" s="69"/>
      <c r="CK10" s="69"/>
      <c r="CL10" s="69"/>
    </row>
    <row r="11" spans="1:90" ht="13.7" customHeight="1">
      <c r="A11" s="50" t="s">
        <v>112</v>
      </c>
      <c r="B11" s="41">
        <f>ROUND(IF(Assumptions!$E$28&gt;0,Assumptions!$E$20*(Assumptions!$E$21-(Assumptions!$E$21*Assumptions!$E$22)-Assumptions!$E$23),0),0)</f>
        <v>3600</v>
      </c>
      <c r="C11" s="17"/>
      <c r="D11" s="17"/>
      <c r="E11" s="17"/>
      <c r="F11" s="17"/>
      <c r="G11" s="17"/>
      <c r="H11" s="17"/>
      <c r="I11" s="17"/>
      <c r="J11" s="68" t="s">
        <v>112</v>
      </c>
      <c r="K11" s="41">
        <f>ROUND(IF(Assumptions!$E$28&gt;1,B11*(1+Assumptions!$E$25),0),0)</f>
        <v>3600</v>
      </c>
      <c r="L11" s="38"/>
      <c r="M11" s="38"/>
      <c r="N11" s="38"/>
      <c r="O11" s="38"/>
      <c r="P11" s="38"/>
      <c r="Q11" s="38"/>
      <c r="R11" s="38"/>
      <c r="S11" s="50" t="s">
        <v>112</v>
      </c>
      <c r="T11" s="69">
        <f>ROUND(IF(Assumptions!$E$28&gt;2,K11*(1+Assumptions!$E$25),0),0)</f>
        <v>3600</v>
      </c>
      <c r="U11" s="69"/>
      <c r="V11" s="69"/>
      <c r="W11" s="69"/>
      <c r="X11" s="69"/>
      <c r="Y11" s="69"/>
      <c r="Z11" s="69"/>
      <c r="AA11" s="69"/>
      <c r="AB11" s="50" t="s">
        <v>112</v>
      </c>
      <c r="AC11" s="69">
        <f>ROUND(IF(Assumptions!$E$28&gt;3,T11*(1+Assumptions!$E$25),0),0)</f>
        <v>3600</v>
      </c>
      <c r="AD11" s="69"/>
      <c r="AE11" s="69"/>
      <c r="AF11" s="69"/>
      <c r="AG11" s="69"/>
      <c r="AH11" s="69"/>
      <c r="AI11" s="69"/>
      <c r="AJ11" s="69"/>
      <c r="AK11" s="50" t="s">
        <v>112</v>
      </c>
      <c r="AL11" s="69">
        <f>ROUND(IF(Assumptions!$E$28&gt;4,AC11*(1+Assumptions!$E$25),0),0)</f>
        <v>3600</v>
      </c>
      <c r="AM11" s="69"/>
      <c r="AN11" s="69"/>
      <c r="AO11" s="69"/>
      <c r="AP11" s="69"/>
      <c r="AQ11" s="69"/>
      <c r="AR11" s="69"/>
      <c r="AS11" s="69"/>
      <c r="AT11" s="50" t="s">
        <v>112</v>
      </c>
      <c r="AU11" s="69">
        <f>ROUND(IF(Assumptions!$E$28&gt;5,AL11*(1+Assumptions!$E$25),0),0)</f>
        <v>3600</v>
      </c>
      <c r="AV11" s="69"/>
      <c r="AW11" s="69"/>
      <c r="AX11" s="69"/>
      <c r="AY11" s="69"/>
      <c r="AZ11" s="69"/>
      <c r="BA11" s="69"/>
      <c r="BB11" s="69"/>
      <c r="BC11" s="50" t="s">
        <v>112</v>
      </c>
      <c r="BD11" s="69">
        <f>ROUND(IF(Assumptions!$E$28&gt;6,AU11*(1+Assumptions!$E$25),0),0)</f>
        <v>3600</v>
      </c>
      <c r="BE11" s="69"/>
      <c r="BF11" s="69"/>
      <c r="BG11" s="69"/>
      <c r="BH11" s="69"/>
      <c r="BI11" s="69"/>
      <c r="BJ11" s="69"/>
      <c r="BK11" s="69"/>
      <c r="BL11" s="50" t="s">
        <v>112</v>
      </c>
      <c r="BM11" s="69">
        <f>ROUND(IF(Assumptions!$E$28&gt;7,BD11*(1+Assumptions!$E$25),0),0)</f>
        <v>3600</v>
      </c>
      <c r="BN11" s="69"/>
      <c r="BO11" s="69"/>
      <c r="BP11" s="69"/>
      <c r="BQ11" s="69"/>
      <c r="BR11" s="69"/>
      <c r="BS11" s="69"/>
      <c r="BT11" s="69"/>
      <c r="BU11" s="50" t="s">
        <v>112</v>
      </c>
      <c r="BV11" s="69">
        <f>ROUND(IF(Assumptions!$E$28&gt;8,BM11*(1+Assumptions!$E$25),0),0)</f>
        <v>3600</v>
      </c>
      <c r="BW11" s="69"/>
      <c r="BX11" s="69"/>
      <c r="BY11" s="69"/>
      <c r="BZ11" s="69"/>
      <c r="CA11" s="69"/>
      <c r="CB11" s="69"/>
      <c r="CC11" s="69"/>
      <c r="CD11" s="50" t="s">
        <v>112</v>
      </c>
      <c r="CE11" s="69">
        <f>ROUND(IF(Assumptions!$E$28&gt;9,BV11*(1+Assumptions!$E$25),0),0)</f>
        <v>3600</v>
      </c>
      <c r="CF11" s="69"/>
      <c r="CG11" s="69"/>
      <c r="CH11" s="69"/>
      <c r="CI11" s="69"/>
      <c r="CJ11" s="69"/>
      <c r="CK11" s="69"/>
      <c r="CL11" s="69"/>
    </row>
    <row r="12" spans="1:90" ht="13.7" customHeight="1">
      <c r="A12" s="50" t="s">
        <v>113</v>
      </c>
      <c r="B12" s="41">
        <f>ROUND(IF(Assumptions!$E$28&gt;0,Assumptions!$E$20*(Assumptions!$E$21-(Assumptions!$E$21*Assumptions!$E$22)-Assumptions!$E$23),0),0)</f>
        <v>3600</v>
      </c>
      <c r="C12" s="17"/>
      <c r="D12" s="17"/>
      <c r="E12" s="17"/>
      <c r="F12" s="17"/>
      <c r="G12" s="17"/>
      <c r="H12" s="17"/>
      <c r="I12" s="17"/>
      <c r="J12" s="68" t="s">
        <v>113</v>
      </c>
      <c r="K12" s="41">
        <f>ROUND(IF(Assumptions!$E$28&gt;1,B12*(1+Assumptions!$E$25),0),0)</f>
        <v>3600</v>
      </c>
      <c r="L12" s="38"/>
      <c r="M12" s="38"/>
      <c r="N12" s="38"/>
      <c r="O12" s="38"/>
      <c r="P12" s="38"/>
      <c r="Q12" s="38"/>
      <c r="R12" s="38"/>
      <c r="S12" s="50" t="s">
        <v>113</v>
      </c>
      <c r="T12" s="69">
        <f>ROUND(IF(Assumptions!$E$28&gt;2,K12*(1+Assumptions!$E$25),0),0)</f>
        <v>3600</v>
      </c>
      <c r="U12" s="69"/>
      <c r="V12" s="69"/>
      <c r="W12" s="69"/>
      <c r="X12" s="69"/>
      <c r="Y12" s="69"/>
      <c r="Z12" s="69"/>
      <c r="AA12" s="69"/>
      <c r="AB12" s="50" t="s">
        <v>113</v>
      </c>
      <c r="AC12" s="69">
        <f>ROUND(IF(Assumptions!$E$28&gt;3,T12*(1+Assumptions!$E$25),0),0)</f>
        <v>3600</v>
      </c>
      <c r="AD12" s="69"/>
      <c r="AE12" s="69"/>
      <c r="AF12" s="69"/>
      <c r="AG12" s="69"/>
      <c r="AH12" s="69"/>
      <c r="AI12" s="69"/>
      <c r="AJ12" s="69"/>
      <c r="AK12" s="50" t="s">
        <v>113</v>
      </c>
      <c r="AL12" s="69">
        <f>ROUND(IF(Assumptions!$E$28&gt;4,AC12*(1+Assumptions!$E$25),0),0)</f>
        <v>3600</v>
      </c>
      <c r="AM12" s="69"/>
      <c r="AN12" s="69"/>
      <c r="AO12" s="69"/>
      <c r="AP12" s="69"/>
      <c r="AQ12" s="69"/>
      <c r="AR12" s="69"/>
      <c r="AS12" s="69"/>
      <c r="AT12" s="50" t="s">
        <v>113</v>
      </c>
      <c r="AU12" s="69">
        <f>ROUND(IF(Assumptions!$E$28&gt;5,AL12*(1+Assumptions!$E$25),0),0)</f>
        <v>3600</v>
      </c>
      <c r="AV12" s="69"/>
      <c r="AW12" s="69"/>
      <c r="AX12" s="69"/>
      <c r="AY12" s="69"/>
      <c r="AZ12" s="69"/>
      <c r="BA12" s="69"/>
      <c r="BB12" s="69"/>
      <c r="BC12" s="50" t="s">
        <v>113</v>
      </c>
      <c r="BD12" s="69">
        <f>ROUND(IF(Assumptions!$E$28&gt;6,AU12*(1+Assumptions!$E$25),0),0)</f>
        <v>3600</v>
      </c>
      <c r="BE12" s="69"/>
      <c r="BF12" s="69"/>
      <c r="BG12" s="69"/>
      <c r="BH12" s="69"/>
      <c r="BI12" s="69"/>
      <c r="BJ12" s="69"/>
      <c r="BK12" s="69"/>
      <c r="BL12" s="50" t="s">
        <v>113</v>
      </c>
      <c r="BM12" s="69">
        <f>ROUND(IF(Assumptions!$E$28&gt;7,BD12*(1+Assumptions!$E$25),0),0)</f>
        <v>3600</v>
      </c>
      <c r="BN12" s="69"/>
      <c r="BO12" s="69"/>
      <c r="BP12" s="69"/>
      <c r="BQ12" s="69"/>
      <c r="BR12" s="69"/>
      <c r="BS12" s="69"/>
      <c r="BT12" s="69"/>
      <c r="BU12" s="50" t="s">
        <v>113</v>
      </c>
      <c r="BV12" s="69">
        <f>ROUND(IF(Assumptions!$E$28&gt;8,BM12*(1+Assumptions!$E$25),0),0)</f>
        <v>3600</v>
      </c>
      <c r="BW12" s="69"/>
      <c r="BX12" s="69"/>
      <c r="BY12" s="69"/>
      <c r="BZ12" s="69"/>
      <c r="CA12" s="69"/>
      <c r="CB12" s="69"/>
      <c r="CC12" s="69"/>
      <c r="CD12" s="50" t="s">
        <v>113</v>
      </c>
      <c r="CE12" s="69">
        <f>ROUND(IF(Assumptions!$E$28&gt;9,BV12*(1+Assumptions!$E$25),0),0)</f>
        <v>3600</v>
      </c>
      <c r="CF12" s="69"/>
      <c r="CG12" s="69"/>
      <c r="CH12" s="69"/>
      <c r="CI12" s="69"/>
      <c r="CJ12" s="69"/>
      <c r="CK12" s="69"/>
      <c r="CL12" s="69"/>
    </row>
    <row r="13" spans="1:90" ht="13.7" customHeight="1">
      <c r="A13" s="50" t="s">
        <v>114</v>
      </c>
      <c r="B13" s="41">
        <f>ROUND(IF(Assumptions!$E$28&gt;0,Assumptions!$E$20*(Assumptions!$E$21-(Assumptions!$E$21*Assumptions!$E$22)-Assumptions!$E$23),0),0)</f>
        <v>3600</v>
      </c>
      <c r="C13" s="17"/>
      <c r="D13" s="17"/>
      <c r="E13" s="17"/>
      <c r="F13" s="17"/>
      <c r="G13" s="17"/>
      <c r="H13" s="17"/>
      <c r="I13" s="17"/>
      <c r="J13" s="68" t="s">
        <v>114</v>
      </c>
      <c r="K13" s="41">
        <f>ROUND(IF(Assumptions!$E$28&gt;1,B13*(1+Assumptions!$E$25),0),0)</f>
        <v>3600</v>
      </c>
      <c r="L13" s="38"/>
      <c r="M13" s="38"/>
      <c r="N13" s="38"/>
      <c r="O13" s="38"/>
      <c r="P13" s="38"/>
      <c r="Q13" s="38"/>
      <c r="R13" s="38"/>
      <c r="S13" s="50" t="s">
        <v>114</v>
      </c>
      <c r="T13" s="69">
        <f>ROUND(IF(Assumptions!$E$28&gt;2,K13*(1+Assumptions!$E$25),0),0)</f>
        <v>3600</v>
      </c>
      <c r="U13" s="69"/>
      <c r="V13" s="69"/>
      <c r="W13" s="69"/>
      <c r="X13" s="69"/>
      <c r="Y13" s="69"/>
      <c r="Z13" s="69"/>
      <c r="AA13" s="69"/>
      <c r="AB13" s="50" t="s">
        <v>114</v>
      </c>
      <c r="AC13" s="69">
        <f>ROUND(IF(Assumptions!$E$28&gt;3,T13*(1+Assumptions!$E$25),0),0)</f>
        <v>3600</v>
      </c>
      <c r="AD13" s="69"/>
      <c r="AE13" s="69"/>
      <c r="AF13" s="69"/>
      <c r="AG13" s="69"/>
      <c r="AH13" s="69"/>
      <c r="AI13" s="69"/>
      <c r="AJ13" s="69"/>
      <c r="AK13" s="50" t="s">
        <v>114</v>
      </c>
      <c r="AL13" s="69">
        <f>ROUND(IF(Assumptions!$E$28&gt;4,AC13*(1+Assumptions!$E$25),0),0)</f>
        <v>3600</v>
      </c>
      <c r="AM13" s="69"/>
      <c r="AN13" s="69"/>
      <c r="AO13" s="69"/>
      <c r="AP13" s="69"/>
      <c r="AQ13" s="69"/>
      <c r="AR13" s="69"/>
      <c r="AS13" s="69"/>
      <c r="AT13" s="50" t="s">
        <v>114</v>
      </c>
      <c r="AU13" s="69">
        <f>ROUND(IF(Assumptions!$E$28&gt;5,AL13*(1+Assumptions!$E$25),0),0)</f>
        <v>3600</v>
      </c>
      <c r="AV13" s="69"/>
      <c r="AW13" s="69"/>
      <c r="AX13" s="69"/>
      <c r="AY13" s="69"/>
      <c r="AZ13" s="69"/>
      <c r="BA13" s="69"/>
      <c r="BB13" s="69"/>
      <c r="BC13" s="50" t="s">
        <v>114</v>
      </c>
      <c r="BD13" s="69">
        <f>ROUND(IF(Assumptions!$E$28&gt;6,AU13*(1+Assumptions!$E$25),0),0)</f>
        <v>3600</v>
      </c>
      <c r="BE13" s="69"/>
      <c r="BF13" s="69"/>
      <c r="BG13" s="69"/>
      <c r="BH13" s="69"/>
      <c r="BI13" s="69"/>
      <c r="BJ13" s="69"/>
      <c r="BK13" s="69"/>
      <c r="BL13" s="50" t="s">
        <v>114</v>
      </c>
      <c r="BM13" s="69">
        <f>ROUND(IF(Assumptions!$E$28&gt;7,BD13*(1+Assumptions!$E$25),0),0)</f>
        <v>3600</v>
      </c>
      <c r="BN13" s="69"/>
      <c r="BO13" s="69"/>
      <c r="BP13" s="69"/>
      <c r="BQ13" s="69"/>
      <c r="BR13" s="69"/>
      <c r="BS13" s="69"/>
      <c r="BT13" s="69"/>
      <c r="BU13" s="50" t="s">
        <v>114</v>
      </c>
      <c r="BV13" s="69">
        <f>ROUND(IF(Assumptions!$E$28&gt;8,BM13*(1+Assumptions!$E$25),0),0)</f>
        <v>3600</v>
      </c>
      <c r="BW13" s="69"/>
      <c r="BX13" s="69"/>
      <c r="BY13" s="69"/>
      <c r="BZ13" s="69"/>
      <c r="CA13" s="69"/>
      <c r="CB13" s="69"/>
      <c r="CC13" s="69"/>
      <c r="CD13" s="50" t="s">
        <v>114</v>
      </c>
      <c r="CE13" s="69">
        <f>ROUND(IF(Assumptions!$E$28&gt;9,BV13*(1+Assumptions!$E$25),0),0)</f>
        <v>3600</v>
      </c>
      <c r="CF13" s="69"/>
      <c r="CG13" s="69"/>
      <c r="CH13" s="69"/>
      <c r="CI13" s="69"/>
      <c r="CJ13" s="69"/>
      <c r="CK13" s="69"/>
      <c r="CL13" s="69"/>
    </row>
    <row r="14" spans="1:90" ht="13.7" customHeight="1">
      <c r="A14" s="50" t="s">
        <v>115</v>
      </c>
      <c r="B14" s="41">
        <f>ROUND(IF(Assumptions!$E$28&gt;0,Assumptions!$E$20*(Assumptions!$E$21-(Assumptions!$E$21*Assumptions!$E$22)-Assumptions!$E$23),0),0)</f>
        <v>3600</v>
      </c>
      <c r="C14" s="17"/>
      <c r="D14" s="17"/>
      <c r="E14" s="17"/>
      <c r="F14" s="17"/>
      <c r="G14" s="17"/>
      <c r="H14" s="17"/>
      <c r="I14" s="17"/>
      <c r="J14" s="68" t="s">
        <v>115</v>
      </c>
      <c r="K14" s="41">
        <f>ROUND(IF(Assumptions!$E$28&gt;1,B14*(1+Assumptions!$E$25),0),0)</f>
        <v>3600</v>
      </c>
      <c r="L14" s="38"/>
      <c r="M14" s="38"/>
      <c r="N14" s="38"/>
      <c r="O14" s="38"/>
      <c r="P14" s="38"/>
      <c r="Q14" s="38"/>
      <c r="R14" s="38"/>
      <c r="S14" s="50" t="s">
        <v>115</v>
      </c>
      <c r="T14" s="69">
        <f>ROUND(IF(Assumptions!$E$28&gt;2,K14*(1+Assumptions!$E$25),0),0)</f>
        <v>3600</v>
      </c>
      <c r="U14" s="69"/>
      <c r="V14" s="69"/>
      <c r="W14" s="69"/>
      <c r="X14" s="69"/>
      <c r="Y14" s="69"/>
      <c r="Z14" s="69"/>
      <c r="AA14" s="69"/>
      <c r="AB14" s="50" t="s">
        <v>115</v>
      </c>
      <c r="AC14" s="69">
        <f>ROUND(IF(Assumptions!$E$28&gt;3,T14*(1+Assumptions!$E$25),0),0)</f>
        <v>3600</v>
      </c>
      <c r="AD14" s="69"/>
      <c r="AE14" s="69"/>
      <c r="AF14" s="69"/>
      <c r="AG14" s="69"/>
      <c r="AH14" s="69"/>
      <c r="AI14" s="69"/>
      <c r="AJ14" s="69"/>
      <c r="AK14" s="50" t="s">
        <v>115</v>
      </c>
      <c r="AL14" s="69">
        <f>ROUND(IF(Assumptions!$E$28&gt;4,AC14*(1+Assumptions!$E$25),0),0)</f>
        <v>3600</v>
      </c>
      <c r="AM14" s="69"/>
      <c r="AN14" s="69"/>
      <c r="AO14" s="69"/>
      <c r="AP14" s="69"/>
      <c r="AQ14" s="69"/>
      <c r="AR14" s="69"/>
      <c r="AS14" s="69"/>
      <c r="AT14" s="50" t="s">
        <v>115</v>
      </c>
      <c r="AU14" s="69">
        <f>ROUND(IF(Assumptions!$E$28&gt;5,AL14*(1+Assumptions!$E$25),0),0)</f>
        <v>3600</v>
      </c>
      <c r="AV14" s="69"/>
      <c r="AW14" s="69"/>
      <c r="AX14" s="69"/>
      <c r="AY14" s="69"/>
      <c r="AZ14" s="69"/>
      <c r="BA14" s="69"/>
      <c r="BB14" s="69"/>
      <c r="BC14" s="50" t="s">
        <v>115</v>
      </c>
      <c r="BD14" s="69">
        <f>ROUND(IF(Assumptions!$E$28&gt;6,AU14*(1+Assumptions!$E$25),0),0)</f>
        <v>3600</v>
      </c>
      <c r="BE14" s="69"/>
      <c r="BF14" s="69"/>
      <c r="BG14" s="69"/>
      <c r="BH14" s="69"/>
      <c r="BI14" s="69"/>
      <c r="BJ14" s="69"/>
      <c r="BK14" s="69"/>
      <c r="BL14" s="50" t="s">
        <v>115</v>
      </c>
      <c r="BM14" s="69">
        <f>ROUND(IF(Assumptions!$E$28&gt;7,BD14*(1+Assumptions!$E$25),0),0)</f>
        <v>3600</v>
      </c>
      <c r="BN14" s="69"/>
      <c r="BO14" s="69"/>
      <c r="BP14" s="69"/>
      <c r="BQ14" s="69"/>
      <c r="BR14" s="69"/>
      <c r="BS14" s="69"/>
      <c r="BT14" s="69"/>
      <c r="BU14" s="50" t="s">
        <v>115</v>
      </c>
      <c r="BV14" s="69">
        <f>ROUND(IF(Assumptions!$E$28&gt;8,BM14*(1+Assumptions!$E$25),0),0)</f>
        <v>3600</v>
      </c>
      <c r="BW14" s="69"/>
      <c r="BX14" s="69"/>
      <c r="BY14" s="69"/>
      <c r="BZ14" s="69"/>
      <c r="CA14" s="69"/>
      <c r="CB14" s="69"/>
      <c r="CC14" s="69"/>
      <c r="CD14" s="50" t="s">
        <v>115</v>
      </c>
      <c r="CE14" s="69">
        <f>ROUND(IF(Assumptions!$E$28&gt;9,BV14*(1+Assumptions!$E$25),0),0)</f>
        <v>3600</v>
      </c>
      <c r="CF14" s="69"/>
      <c r="CG14" s="69"/>
      <c r="CH14" s="69"/>
      <c r="CI14" s="69"/>
      <c r="CJ14" s="69"/>
      <c r="CK14" s="69"/>
      <c r="CL14" s="69"/>
    </row>
    <row r="15" spans="1:90" ht="13.7" customHeight="1">
      <c r="A15" s="50" t="s">
        <v>116</v>
      </c>
      <c r="B15" s="41">
        <f>ROUND(IF(Assumptions!$E$28&gt;0,Assumptions!$E$20*(Assumptions!$E$21-(Assumptions!$E$21*Assumptions!$E$22)-Assumptions!$E$23),0),0)</f>
        <v>3600</v>
      </c>
      <c r="C15" s="17"/>
      <c r="D15" s="17"/>
      <c r="E15" s="17"/>
      <c r="F15" s="17"/>
      <c r="G15" s="17"/>
      <c r="H15" s="17"/>
      <c r="I15" s="17"/>
      <c r="J15" s="68" t="s">
        <v>116</v>
      </c>
      <c r="K15" s="41">
        <f>ROUND(IF(Assumptions!$E$28&gt;1,B15*(1+Assumptions!$E$25),0),0)</f>
        <v>3600</v>
      </c>
      <c r="L15" s="38"/>
      <c r="M15" s="38"/>
      <c r="N15" s="38"/>
      <c r="O15" s="38"/>
      <c r="P15" s="38"/>
      <c r="Q15" s="38"/>
      <c r="R15" s="38"/>
      <c r="S15" s="50" t="s">
        <v>116</v>
      </c>
      <c r="T15" s="69">
        <f>ROUND(IF(Assumptions!$E$28&gt;2,K15*(1+Assumptions!$E$25),0),0)</f>
        <v>3600</v>
      </c>
      <c r="U15" s="69"/>
      <c r="V15" s="69"/>
      <c r="W15" s="69"/>
      <c r="X15" s="69"/>
      <c r="Y15" s="69"/>
      <c r="Z15" s="69"/>
      <c r="AA15" s="69"/>
      <c r="AB15" s="50" t="s">
        <v>116</v>
      </c>
      <c r="AC15" s="69">
        <f>ROUND(IF(Assumptions!$E$28&gt;3,T15*(1+Assumptions!$E$25),0),0)</f>
        <v>3600</v>
      </c>
      <c r="AD15" s="69"/>
      <c r="AE15" s="69"/>
      <c r="AF15" s="69"/>
      <c r="AG15" s="69"/>
      <c r="AH15" s="69"/>
      <c r="AI15" s="69"/>
      <c r="AJ15" s="69"/>
      <c r="AK15" s="50" t="s">
        <v>116</v>
      </c>
      <c r="AL15" s="69">
        <f>ROUND(IF(Assumptions!$E$28&gt;4,AC15*(1+Assumptions!$E$25),0),0)</f>
        <v>3600</v>
      </c>
      <c r="AM15" s="69"/>
      <c r="AN15" s="69"/>
      <c r="AO15" s="69"/>
      <c r="AP15" s="69"/>
      <c r="AQ15" s="69"/>
      <c r="AR15" s="69"/>
      <c r="AS15" s="69"/>
      <c r="AT15" s="50" t="s">
        <v>116</v>
      </c>
      <c r="AU15" s="69">
        <f>ROUND(IF(Assumptions!$E$28&gt;5,AL15*(1+Assumptions!$E$25),0),0)</f>
        <v>3600</v>
      </c>
      <c r="AV15" s="69"/>
      <c r="AW15" s="69"/>
      <c r="AX15" s="69"/>
      <c r="AY15" s="69"/>
      <c r="AZ15" s="69"/>
      <c r="BA15" s="69"/>
      <c r="BB15" s="69"/>
      <c r="BC15" s="50" t="s">
        <v>116</v>
      </c>
      <c r="BD15" s="69">
        <f>ROUND(IF(Assumptions!$E$28&gt;6,AU15*(1+Assumptions!$E$25),0),0)</f>
        <v>3600</v>
      </c>
      <c r="BE15" s="69"/>
      <c r="BF15" s="69"/>
      <c r="BG15" s="69"/>
      <c r="BH15" s="69"/>
      <c r="BI15" s="69"/>
      <c r="BJ15" s="69"/>
      <c r="BK15" s="69"/>
      <c r="BL15" s="50" t="s">
        <v>116</v>
      </c>
      <c r="BM15" s="69">
        <f>ROUND(IF(Assumptions!$E$28&gt;7,BD15*(1+Assumptions!$E$25),0),0)</f>
        <v>3600</v>
      </c>
      <c r="BN15" s="69"/>
      <c r="BO15" s="69"/>
      <c r="BP15" s="69"/>
      <c r="BQ15" s="69"/>
      <c r="BR15" s="69"/>
      <c r="BS15" s="69"/>
      <c r="BT15" s="69"/>
      <c r="BU15" s="50" t="s">
        <v>116</v>
      </c>
      <c r="BV15" s="69">
        <f>ROUND(IF(Assumptions!$E$28&gt;8,BM15*(1+Assumptions!$E$25),0),0)</f>
        <v>3600</v>
      </c>
      <c r="BW15" s="69"/>
      <c r="BX15" s="69"/>
      <c r="BY15" s="69"/>
      <c r="BZ15" s="69"/>
      <c r="CA15" s="69"/>
      <c r="CB15" s="69"/>
      <c r="CC15" s="69"/>
      <c r="CD15" s="50" t="s">
        <v>116</v>
      </c>
      <c r="CE15" s="69">
        <f>ROUND(IF(Assumptions!$E$28&gt;9,BV15*(1+Assumptions!$E$25),0),0)</f>
        <v>3600</v>
      </c>
      <c r="CF15" s="69"/>
      <c r="CG15" s="69"/>
      <c r="CH15" s="69"/>
      <c r="CI15" s="69"/>
      <c r="CJ15" s="69"/>
      <c r="CK15" s="69"/>
      <c r="CL15" s="69"/>
    </row>
    <row r="16" spans="1:90" ht="13.7" customHeight="1">
      <c r="A16" s="50" t="s">
        <v>117</v>
      </c>
      <c r="B16" s="41">
        <f>ROUND(IF(Assumptions!$E$28&gt;0,Assumptions!$E$20*(Assumptions!$E$21-(Assumptions!$E$21*Assumptions!$E$22)-Assumptions!$E$23),0),0)</f>
        <v>3600</v>
      </c>
      <c r="C16" s="17"/>
      <c r="D16" s="17"/>
      <c r="E16" s="17"/>
      <c r="F16" s="17"/>
      <c r="G16" s="17"/>
      <c r="H16" s="17"/>
      <c r="I16" s="17"/>
      <c r="J16" s="68" t="s">
        <v>117</v>
      </c>
      <c r="K16" s="41">
        <f>ROUND(IF(Assumptions!$E$28&gt;1,B16*(1+Assumptions!$E$25),0),0)</f>
        <v>3600</v>
      </c>
      <c r="L16" s="38"/>
      <c r="M16" s="38"/>
      <c r="N16" s="38"/>
      <c r="O16" s="38"/>
      <c r="P16" s="38"/>
      <c r="Q16" s="38"/>
      <c r="R16" s="38"/>
      <c r="S16" s="50" t="s">
        <v>117</v>
      </c>
      <c r="T16" s="69">
        <f>ROUND(IF(Assumptions!$E$28&gt;2,K16*(1+Assumptions!$E$25),0),0)</f>
        <v>3600</v>
      </c>
      <c r="U16" s="69"/>
      <c r="V16" s="69"/>
      <c r="W16" s="69"/>
      <c r="X16" s="69"/>
      <c r="Y16" s="69"/>
      <c r="Z16" s="69"/>
      <c r="AA16" s="69"/>
      <c r="AB16" s="50" t="s">
        <v>117</v>
      </c>
      <c r="AC16" s="69">
        <f>ROUND(IF(Assumptions!$E$28&gt;3,T16*(1+Assumptions!$E$25),0),0)</f>
        <v>3600</v>
      </c>
      <c r="AD16" s="69"/>
      <c r="AE16" s="69"/>
      <c r="AF16" s="69"/>
      <c r="AG16" s="69"/>
      <c r="AH16" s="69"/>
      <c r="AI16" s="69"/>
      <c r="AJ16" s="69"/>
      <c r="AK16" s="50" t="s">
        <v>117</v>
      </c>
      <c r="AL16" s="69">
        <f>ROUND(IF(Assumptions!$E$28&gt;4,AC16*(1+Assumptions!$E$25),0),0)</f>
        <v>3600</v>
      </c>
      <c r="AM16" s="69"/>
      <c r="AN16" s="69"/>
      <c r="AO16" s="69"/>
      <c r="AP16" s="69"/>
      <c r="AQ16" s="69"/>
      <c r="AR16" s="69"/>
      <c r="AS16" s="69"/>
      <c r="AT16" s="50" t="s">
        <v>117</v>
      </c>
      <c r="AU16" s="69">
        <f>ROUND(IF(Assumptions!$E$28&gt;5,AL16*(1+Assumptions!$E$25),0),0)</f>
        <v>3600</v>
      </c>
      <c r="AV16" s="69"/>
      <c r="AW16" s="69"/>
      <c r="AX16" s="69"/>
      <c r="AY16" s="69"/>
      <c r="AZ16" s="69"/>
      <c r="BA16" s="69"/>
      <c r="BB16" s="69"/>
      <c r="BC16" s="50" t="s">
        <v>117</v>
      </c>
      <c r="BD16" s="69">
        <f>ROUND(IF(Assumptions!$E$28&gt;6,AU16*(1+Assumptions!$E$25),0),0)</f>
        <v>3600</v>
      </c>
      <c r="BE16" s="69"/>
      <c r="BF16" s="69"/>
      <c r="BG16" s="69"/>
      <c r="BH16" s="69"/>
      <c r="BI16" s="69"/>
      <c r="BJ16" s="69"/>
      <c r="BK16" s="69"/>
      <c r="BL16" s="50" t="s">
        <v>117</v>
      </c>
      <c r="BM16" s="69">
        <f>ROUND(IF(Assumptions!$E$28&gt;7,BD16*(1+Assumptions!$E$25),0),0)</f>
        <v>3600</v>
      </c>
      <c r="BN16" s="69"/>
      <c r="BO16" s="69"/>
      <c r="BP16" s="69"/>
      <c r="BQ16" s="69"/>
      <c r="BR16" s="69"/>
      <c r="BS16" s="69"/>
      <c r="BT16" s="69"/>
      <c r="BU16" s="50" t="s">
        <v>117</v>
      </c>
      <c r="BV16" s="69">
        <f>ROUND(IF(Assumptions!$E$28&gt;8,BM16*(1+Assumptions!$E$25),0),0)</f>
        <v>3600</v>
      </c>
      <c r="BW16" s="69"/>
      <c r="BX16" s="69"/>
      <c r="BY16" s="69"/>
      <c r="BZ16" s="69"/>
      <c r="CA16" s="69"/>
      <c r="CB16" s="69"/>
      <c r="CC16" s="69"/>
      <c r="CD16" s="50" t="s">
        <v>117</v>
      </c>
      <c r="CE16" s="69">
        <f>ROUND(IF(Assumptions!$E$28&gt;9,BV16*(1+Assumptions!$E$25),0),0)</f>
        <v>3600</v>
      </c>
      <c r="CF16" s="69"/>
      <c r="CG16" s="69"/>
      <c r="CH16" s="69"/>
      <c r="CI16" s="69"/>
      <c r="CJ16" s="69"/>
      <c r="CK16" s="69"/>
      <c r="CL16" s="69"/>
    </row>
    <row r="17" spans="1:90" ht="13.7" customHeight="1">
      <c r="A17" s="50" t="s">
        <v>118</v>
      </c>
      <c r="B17" s="41">
        <f>ROUND(IF(Assumptions!$E$28&gt;0,Assumptions!$E$20*(Assumptions!$E$21-(Assumptions!$E$21*Assumptions!$E$22)-Assumptions!$E$23),0),0)</f>
        <v>3600</v>
      </c>
      <c r="C17" s="17"/>
      <c r="D17" s="17"/>
      <c r="E17" s="17"/>
      <c r="F17" s="17"/>
      <c r="G17" s="17"/>
      <c r="H17" s="17"/>
      <c r="I17" s="17"/>
      <c r="J17" s="68" t="s">
        <v>118</v>
      </c>
      <c r="K17" s="41">
        <f>ROUND(IF(Assumptions!$E$28&gt;1,B17*(1+Assumptions!$E$25),0),0)</f>
        <v>3600</v>
      </c>
      <c r="L17" s="38"/>
      <c r="M17" s="38"/>
      <c r="N17" s="38"/>
      <c r="O17" s="38"/>
      <c r="P17" s="38"/>
      <c r="Q17" s="38"/>
      <c r="R17" s="38"/>
      <c r="S17" s="50" t="s">
        <v>118</v>
      </c>
      <c r="T17" s="69">
        <f>ROUND(IF(Assumptions!$E$28&gt;2,K17*(1+Assumptions!$E$25),0),0)</f>
        <v>3600</v>
      </c>
      <c r="U17" s="69"/>
      <c r="V17" s="69"/>
      <c r="W17" s="69"/>
      <c r="X17" s="69"/>
      <c r="Y17" s="69"/>
      <c r="Z17" s="69"/>
      <c r="AA17" s="69"/>
      <c r="AB17" s="50" t="s">
        <v>118</v>
      </c>
      <c r="AC17" s="69">
        <f>ROUND(IF(Assumptions!$E$28&gt;3,T17*(1+Assumptions!$E$25),0),0)</f>
        <v>3600</v>
      </c>
      <c r="AD17" s="69"/>
      <c r="AE17" s="69"/>
      <c r="AF17" s="69"/>
      <c r="AG17" s="69"/>
      <c r="AH17" s="69"/>
      <c r="AI17" s="69"/>
      <c r="AJ17" s="69"/>
      <c r="AK17" s="50" t="s">
        <v>118</v>
      </c>
      <c r="AL17" s="69">
        <f>ROUND(IF(Assumptions!$E$28&gt;4,AC17*(1+Assumptions!$E$25),0),0)</f>
        <v>3600</v>
      </c>
      <c r="AM17" s="69"/>
      <c r="AN17" s="69"/>
      <c r="AO17" s="69"/>
      <c r="AP17" s="69"/>
      <c r="AQ17" s="69"/>
      <c r="AR17" s="69"/>
      <c r="AS17" s="69"/>
      <c r="AT17" s="50" t="s">
        <v>118</v>
      </c>
      <c r="AU17" s="69">
        <f>ROUND(IF(Assumptions!$E$28&gt;5,AL17*(1+Assumptions!$E$25),0),0)</f>
        <v>3600</v>
      </c>
      <c r="AV17" s="69"/>
      <c r="AW17" s="69"/>
      <c r="AX17" s="69"/>
      <c r="AY17" s="69"/>
      <c r="AZ17" s="69"/>
      <c r="BA17" s="69"/>
      <c r="BB17" s="69"/>
      <c r="BC17" s="50" t="s">
        <v>118</v>
      </c>
      <c r="BD17" s="69">
        <f>ROUND(IF(Assumptions!$E$28&gt;6,AU17*(1+Assumptions!$E$25),0),0)</f>
        <v>3600</v>
      </c>
      <c r="BE17" s="69"/>
      <c r="BF17" s="69"/>
      <c r="BG17" s="69"/>
      <c r="BH17" s="69"/>
      <c r="BI17" s="69"/>
      <c r="BJ17" s="69"/>
      <c r="BK17" s="69"/>
      <c r="BL17" s="50" t="s">
        <v>118</v>
      </c>
      <c r="BM17" s="69">
        <f>ROUND(IF(Assumptions!$E$28&gt;7,BD17*(1+Assumptions!$E$25),0),0)</f>
        <v>3600</v>
      </c>
      <c r="BN17" s="69"/>
      <c r="BO17" s="69"/>
      <c r="BP17" s="69"/>
      <c r="BQ17" s="69"/>
      <c r="BR17" s="69"/>
      <c r="BS17" s="69"/>
      <c r="BT17" s="69"/>
      <c r="BU17" s="50" t="s">
        <v>118</v>
      </c>
      <c r="BV17" s="69">
        <f>ROUND(IF(Assumptions!$E$28&gt;8,BM17*(1+Assumptions!$E$25),0),0)</f>
        <v>3600</v>
      </c>
      <c r="BW17" s="69"/>
      <c r="BX17" s="69"/>
      <c r="BY17" s="69"/>
      <c r="BZ17" s="69"/>
      <c r="CA17" s="69"/>
      <c r="CB17" s="69"/>
      <c r="CC17" s="69"/>
      <c r="CD17" s="50" t="s">
        <v>118</v>
      </c>
      <c r="CE17" s="69">
        <f>ROUND(IF(Assumptions!$E$28&gt;9,BV17*(1+Assumptions!$E$25),0),0)</f>
        <v>3600</v>
      </c>
      <c r="CF17" s="69"/>
      <c r="CG17" s="69"/>
      <c r="CH17" s="69"/>
      <c r="CI17" s="69"/>
      <c r="CJ17" s="69"/>
      <c r="CK17" s="69"/>
      <c r="CL17" s="69"/>
    </row>
    <row r="18" spans="1:90" ht="13.7" customHeight="1">
      <c r="A18" s="50" t="s">
        <v>119</v>
      </c>
      <c r="B18" s="41">
        <f>ROUND(IF(Assumptions!$E$28&gt;0,Assumptions!$E$20*(Assumptions!$E$21-(Assumptions!$E$21*Assumptions!$E$22)-Assumptions!$E$23),0),0)</f>
        <v>3600</v>
      </c>
      <c r="C18" s="17"/>
      <c r="D18" s="17"/>
      <c r="E18" s="17"/>
      <c r="F18" s="17"/>
      <c r="G18" s="17"/>
      <c r="H18" s="17"/>
      <c r="I18" s="17"/>
      <c r="J18" s="68" t="s">
        <v>119</v>
      </c>
      <c r="K18" s="41">
        <f>ROUND(IF(Assumptions!$E$28&gt;1,B18*(1+Assumptions!$E$25),0),0)</f>
        <v>3600</v>
      </c>
      <c r="L18" s="38"/>
      <c r="M18" s="38"/>
      <c r="N18" s="38"/>
      <c r="O18" s="38"/>
      <c r="P18" s="38"/>
      <c r="Q18" s="38"/>
      <c r="R18" s="38"/>
      <c r="S18" s="50" t="s">
        <v>119</v>
      </c>
      <c r="T18" s="69">
        <f>ROUND(IF(Assumptions!$E$28&gt;2,K18*(1+Assumptions!$E$25),0),0)</f>
        <v>3600</v>
      </c>
      <c r="U18" s="69"/>
      <c r="V18" s="69"/>
      <c r="W18" s="69"/>
      <c r="X18" s="69"/>
      <c r="Y18" s="69"/>
      <c r="Z18" s="69"/>
      <c r="AA18" s="69"/>
      <c r="AB18" s="50" t="s">
        <v>119</v>
      </c>
      <c r="AC18" s="69">
        <f>ROUND(IF(Assumptions!$E$28&gt;3,T18*(1+Assumptions!$E$25),0),0)</f>
        <v>3600</v>
      </c>
      <c r="AD18" s="69"/>
      <c r="AE18" s="69"/>
      <c r="AF18" s="69"/>
      <c r="AG18" s="69"/>
      <c r="AH18" s="69"/>
      <c r="AI18" s="69"/>
      <c r="AJ18" s="69"/>
      <c r="AK18" s="50" t="s">
        <v>119</v>
      </c>
      <c r="AL18" s="69">
        <f>ROUND(IF(Assumptions!$E$28&gt;4,AC18*(1+Assumptions!$E$25),0),0)</f>
        <v>3600</v>
      </c>
      <c r="AM18" s="69"/>
      <c r="AN18" s="69"/>
      <c r="AO18" s="69"/>
      <c r="AP18" s="69"/>
      <c r="AQ18" s="69"/>
      <c r="AR18" s="69"/>
      <c r="AS18" s="69"/>
      <c r="AT18" s="50" t="s">
        <v>119</v>
      </c>
      <c r="AU18" s="69">
        <f>ROUND(IF(Assumptions!$E$28&gt;5,AL18*(1+Assumptions!$E$25),0),0)</f>
        <v>3600</v>
      </c>
      <c r="AV18" s="69"/>
      <c r="AW18" s="69"/>
      <c r="AX18" s="69"/>
      <c r="AY18" s="69"/>
      <c r="AZ18" s="69"/>
      <c r="BA18" s="69"/>
      <c r="BB18" s="69"/>
      <c r="BC18" s="50" t="s">
        <v>119</v>
      </c>
      <c r="BD18" s="69">
        <f>ROUND(IF(Assumptions!$E$28&gt;6,AU18*(1+Assumptions!$E$25),0),0)</f>
        <v>3600</v>
      </c>
      <c r="BE18" s="69"/>
      <c r="BF18" s="69"/>
      <c r="BG18" s="69"/>
      <c r="BH18" s="69"/>
      <c r="BI18" s="69"/>
      <c r="BJ18" s="69"/>
      <c r="BK18" s="69"/>
      <c r="BL18" s="50" t="s">
        <v>119</v>
      </c>
      <c r="BM18" s="69">
        <f>ROUND(IF(Assumptions!$E$28&gt;7,BD18*(1+Assumptions!$E$25),0),0)</f>
        <v>3600</v>
      </c>
      <c r="BN18" s="69"/>
      <c r="BO18" s="69"/>
      <c r="BP18" s="69"/>
      <c r="BQ18" s="69"/>
      <c r="BR18" s="69"/>
      <c r="BS18" s="69"/>
      <c r="BT18" s="69"/>
      <c r="BU18" s="50" t="s">
        <v>119</v>
      </c>
      <c r="BV18" s="69">
        <f>ROUND(IF(Assumptions!$E$28&gt;8,BM18*(1+Assumptions!$E$25),0),0)</f>
        <v>3600</v>
      </c>
      <c r="BW18" s="69"/>
      <c r="BX18" s="69"/>
      <c r="BY18" s="69"/>
      <c r="BZ18" s="69"/>
      <c r="CA18" s="69"/>
      <c r="CB18" s="69"/>
      <c r="CC18" s="69"/>
      <c r="CD18" s="50" t="s">
        <v>119</v>
      </c>
      <c r="CE18" s="69">
        <f>ROUND(IF(Assumptions!$E$28&gt;9,BV18*(1+Assumptions!$E$25),0),0)</f>
        <v>3600</v>
      </c>
      <c r="CF18" s="69"/>
      <c r="CG18" s="69"/>
      <c r="CH18" s="69"/>
      <c r="CI18" s="69"/>
      <c r="CJ18" s="69"/>
      <c r="CK18" s="69"/>
      <c r="CL18" s="69"/>
    </row>
    <row r="19" spans="1:90" ht="13.7" customHeight="1">
      <c r="A19" s="50" t="s">
        <v>120</v>
      </c>
      <c r="B19" s="41">
        <f>ROUND(IF(Assumptions!$E$28&gt;0,Assumptions!$E$20*(Assumptions!$E$21-(Assumptions!$E$21*Assumptions!$E$22)-Assumptions!$E$23),0),0)</f>
        <v>3600</v>
      </c>
      <c r="C19" s="17"/>
      <c r="D19" s="17"/>
      <c r="E19" s="17"/>
      <c r="F19" s="17"/>
      <c r="G19" s="17"/>
      <c r="H19" s="17"/>
      <c r="I19" s="17"/>
      <c r="J19" s="68" t="s">
        <v>120</v>
      </c>
      <c r="K19" s="41">
        <f>ROUND(IF(Assumptions!$E$28&gt;1,B19*(1+Assumptions!$E$25),0),0)</f>
        <v>3600</v>
      </c>
      <c r="L19" s="38"/>
      <c r="M19" s="38"/>
      <c r="N19" s="38"/>
      <c r="O19" s="38"/>
      <c r="P19" s="38"/>
      <c r="Q19" s="38"/>
      <c r="R19" s="38"/>
      <c r="S19" s="50" t="s">
        <v>120</v>
      </c>
      <c r="T19" s="69">
        <f>ROUND(IF(Assumptions!$E$28&gt;2,K19*(1+Assumptions!$E$25),0),0)</f>
        <v>3600</v>
      </c>
      <c r="U19" s="69"/>
      <c r="V19" s="69"/>
      <c r="W19" s="69"/>
      <c r="X19" s="69"/>
      <c r="Y19" s="69"/>
      <c r="Z19" s="69"/>
      <c r="AA19" s="69"/>
      <c r="AB19" s="50" t="s">
        <v>120</v>
      </c>
      <c r="AC19" s="69">
        <f>ROUND(IF(Assumptions!$E$28&gt;3,T19*(1+Assumptions!$E$25),0),0)</f>
        <v>3600</v>
      </c>
      <c r="AD19" s="69"/>
      <c r="AE19" s="69"/>
      <c r="AF19" s="69"/>
      <c r="AG19" s="69"/>
      <c r="AH19" s="69"/>
      <c r="AI19" s="69"/>
      <c r="AJ19" s="69"/>
      <c r="AK19" s="50" t="s">
        <v>120</v>
      </c>
      <c r="AL19" s="69">
        <f>ROUND(IF(Assumptions!$E$28&gt;4,AC19*(1+Assumptions!$E$25),0),0)</f>
        <v>3600</v>
      </c>
      <c r="AM19" s="69"/>
      <c r="AN19" s="69"/>
      <c r="AO19" s="69"/>
      <c r="AP19" s="69"/>
      <c r="AQ19" s="69"/>
      <c r="AR19" s="69"/>
      <c r="AS19" s="69"/>
      <c r="AT19" s="50" t="s">
        <v>120</v>
      </c>
      <c r="AU19" s="69">
        <f>ROUND(IF(Assumptions!$E$28&gt;5,AL19*(1+Assumptions!$E$25),0),0)</f>
        <v>3600</v>
      </c>
      <c r="AV19" s="69"/>
      <c r="AW19" s="69"/>
      <c r="AX19" s="69"/>
      <c r="AY19" s="69"/>
      <c r="AZ19" s="69"/>
      <c r="BA19" s="69"/>
      <c r="BB19" s="69"/>
      <c r="BC19" s="50" t="s">
        <v>120</v>
      </c>
      <c r="BD19" s="69">
        <f>ROUND(IF(Assumptions!$E$28&gt;6,AU19*(1+Assumptions!$E$25),0),0)</f>
        <v>3600</v>
      </c>
      <c r="BE19" s="69"/>
      <c r="BF19" s="69"/>
      <c r="BG19" s="69"/>
      <c r="BH19" s="69"/>
      <c r="BI19" s="69"/>
      <c r="BJ19" s="69"/>
      <c r="BK19" s="69"/>
      <c r="BL19" s="50" t="s">
        <v>120</v>
      </c>
      <c r="BM19" s="69">
        <f>ROUND(IF(Assumptions!$E$28&gt;7,BD19*(1+Assumptions!$E$25),0),0)</f>
        <v>3600</v>
      </c>
      <c r="BN19" s="69"/>
      <c r="BO19" s="69"/>
      <c r="BP19" s="69"/>
      <c r="BQ19" s="69"/>
      <c r="BR19" s="69"/>
      <c r="BS19" s="69"/>
      <c r="BT19" s="69"/>
      <c r="BU19" s="50" t="s">
        <v>120</v>
      </c>
      <c r="BV19" s="69">
        <f>ROUND(IF(Assumptions!$E$28&gt;8,BM19*(1+Assumptions!$E$25),0),0)</f>
        <v>3600</v>
      </c>
      <c r="BW19" s="69"/>
      <c r="BX19" s="69"/>
      <c r="BY19" s="69"/>
      <c r="BZ19" s="69"/>
      <c r="CA19" s="69"/>
      <c r="CB19" s="69"/>
      <c r="CC19" s="69"/>
      <c r="CD19" s="50" t="s">
        <v>120</v>
      </c>
      <c r="CE19" s="69">
        <f>ROUND(IF(Assumptions!$E$28&gt;9,BV19*(1+Assumptions!$E$25),0),0)</f>
        <v>3600</v>
      </c>
      <c r="CF19" s="69"/>
      <c r="CG19" s="69"/>
      <c r="CH19" s="69"/>
      <c r="CI19" s="69"/>
      <c r="CJ19" s="69"/>
      <c r="CK19" s="69"/>
      <c r="CL19" s="69"/>
    </row>
    <row r="20" spans="1:90" ht="13.7" customHeight="1">
      <c r="A20" s="38"/>
      <c r="B20" s="41">
        <f>SUM(B8:B19)</f>
        <v>43200</v>
      </c>
      <c r="C20" s="17"/>
      <c r="D20" s="17"/>
      <c r="E20" s="17"/>
      <c r="F20" s="17"/>
      <c r="G20" s="17"/>
      <c r="H20" s="17"/>
      <c r="I20" s="17"/>
      <c r="J20" s="17"/>
      <c r="K20" s="41">
        <f>SUM(K8:K19)</f>
        <v>43200</v>
      </c>
      <c r="L20" s="38"/>
      <c r="M20" s="38"/>
      <c r="N20" s="38"/>
      <c r="O20" s="38"/>
      <c r="P20" s="38"/>
      <c r="Q20" s="38"/>
      <c r="R20" s="38"/>
      <c r="S20" s="38"/>
      <c r="T20" s="69">
        <f>SUM(T8:T19)</f>
        <v>43200</v>
      </c>
      <c r="U20" s="38"/>
      <c r="V20" s="38"/>
      <c r="W20" s="38"/>
      <c r="X20" s="38"/>
      <c r="Y20" s="38"/>
      <c r="Z20" s="38"/>
      <c r="AA20" s="38"/>
      <c r="AB20" s="38"/>
      <c r="AC20" s="69">
        <f>SUM(AC8:AC19)</f>
        <v>43200</v>
      </c>
      <c r="AD20" s="38"/>
      <c r="AE20" s="38"/>
      <c r="AF20" s="38"/>
      <c r="AG20" s="38"/>
      <c r="AH20" s="38"/>
      <c r="AI20" s="38"/>
      <c r="AJ20" s="38"/>
      <c r="AK20" s="38"/>
      <c r="AL20" s="69">
        <f>SUM(AL8:AL19)</f>
        <v>43200</v>
      </c>
      <c r="AM20" s="38"/>
      <c r="AN20" s="69"/>
      <c r="AO20" s="38"/>
      <c r="AP20" s="38"/>
      <c r="AQ20" s="38"/>
      <c r="AR20" s="38"/>
      <c r="AS20" s="38"/>
      <c r="AT20" s="38"/>
      <c r="AU20" s="69">
        <f>SUM(AU8:AU19)</f>
        <v>43200</v>
      </c>
      <c r="AV20" s="38"/>
      <c r="AW20" s="38"/>
      <c r="AX20" s="38"/>
      <c r="AY20" s="38"/>
      <c r="AZ20" s="38"/>
      <c r="BA20" s="38"/>
      <c r="BB20" s="38"/>
      <c r="BC20" s="38"/>
      <c r="BD20" s="69">
        <f>SUM(BD8:BD19)</f>
        <v>43200</v>
      </c>
      <c r="BE20" s="38"/>
      <c r="BF20" s="38"/>
      <c r="BG20" s="38"/>
      <c r="BH20" s="38"/>
      <c r="BI20" s="38"/>
      <c r="BJ20" s="38"/>
      <c r="BK20" s="38"/>
      <c r="BL20" s="38"/>
      <c r="BM20" s="69">
        <f>SUM(BM8:BM19)</f>
        <v>43200</v>
      </c>
      <c r="BN20" s="38"/>
      <c r="BO20" s="38"/>
      <c r="BP20" s="38"/>
      <c r="BQ20" s="38"/>
      <c r="BR20" s="38"/>
      <c r="BS20" s="38"/>
      <c r="BT20" s="38"/>
      <c r="BU20" s="38"/>
      <c r="BV20" s="69">
        <f>SUM(BV8:BV19)</f>
        <v>43200</v>
      </c>
      <c r="BW20" s="38"/>
      <c r="BX20" s="38"/>
      <c r="BY20" s="38"/>
      <c r="BZ20" s="38"/>
      <c r="CA20" s="38"/>
      <c r="CB20" s="38"/>
      <c r="CC20" s="38"/>
      <c r="CD20" s="38"/>
      <c r="CE20" s="69">
        <f>SUM(CE8:CE19)</f>
        <v>43200</v>
      </c>
      <c r="CF20" s="38"/>
      <c r="CG20" s="38"/>
      <c r="CH20" s="38"/>
      <c r="CI20" s="38"/>
      <c r="CJ20" s="38"/>
      <c r="CK20" s="38"/>
      <c r="CL20" s="38"/>
    </row>
    <row r="21" spans="1:90" ht="13.7" customHeight="1">
      <c r="A21" s="50" t="str">
        <f t="shared" ref="A21:A32" si="0">A8</f>
        <v>Jan</v>
      </c>
      <c r="B21" s="41">
        <f>IF(Assumptions!$E$27&gt;12,12,Assumptions!$E$27)</f>
        <v>3</v>
      </c>
      <c r="C21" s="41">
        <f>IF(Assumptions!$E$27&gt;B21+12,B21+12,Assumptions!$E$27)</f>
        <v>3</v>
      </c>
      <c r="D21" s="41">
        <f>IF(Assumptions!$E$27&gt;C21+12,C21+12,Assumptions!$E$27)</f>
        <v>3</v>
      </c>
      <c r="E21" s="41">
        <f>IF(Assumptions!$E$27&gt;D21+12,D21+12,Assumptions!$E$27)</f>
        <v>3</v>
      </c>
      <c r="F21" s="41">
        <f>IF(Assumptions!$E$27&gt;E21+12,E21+12,Assumptions!$E$27)</f>
        <v>3</v>
      </c>
      <c r="G21" s="41">
        <f>IF(Assumptions!$E$27&gt;F21+12,F21+12,Assumptions!$E$27)</f>
        <v>3</v>
      </c>
      <c r="H21" s="41">
        <f>IF(Assumptions!$E$27&gt;G21+12,G21+12,Assumptions!$E$27)</f>
        <v>3</v>
      </c>
      <c r="I21" s="41">
        <f>IF(Assumptions!$E$27&gt;H21+12,H21+12,Assumptions!$E$27)</f>
        <v>3</v>
      </c>
      <c r="J21" s="68" t="str">
        <f t="shared" ref="J21:J32" si="1">J8</f>
        <v>Jan</v>
      </c>
      <c r="K21" s="41">
        <f>IF(Assumptions!$E$27&gt;12,12,Assumptions!$E$27)</f>
        <v>3</v>
      </c>
      <c r="L21" s="69">
        <f>IF(Assumptions!$E$27&gt;K21+12,K21+12,Assumptions!$E$27)</f>
        <v>3</v>
      </c>
      <c r="M21" s="69">
        <f>IF(Assumptions!$E$27&gt;L21+12,L21+12,Assumptions!$E$27)</f>
        <v>3</v>
      </c>
      <c r="N21" s="69">
        <f>IF(Assumptions!$E$27&gt;M21+12,M21+12,Assumptions!$E$27)</f>
        <v>3</v>
      </c>
      <c r="O21" s="69">
        <f>IF(Assumptions!$E$27&gt;N21+12,N21+12,Assumptions!$E$27)</f>
        <v>3</v>
      </c>
      <c r="P21" s="69">
        <f>IF(Assumptions!$E$27&gt;O21+12,O21+12,Assumptions!$E$27)</f>
        <v>3</v>
      </c>
      <c r="Q21" s="69">
        <f>IF(Assumptions!$E$27&gt;P21+12,P21+12,Assumptions!$E$27)</f>
        <v>3</v>
      </c>
      <c r="R21" s="69">
        <f>IF(Assumptions!$E$27&gt;Q21+12,Q21+12,Assumptions!$E$27)</f>
        <v>3</v>
      </c>
      <c r="S21" s="50" t="str">
        <f t="shared" ref="S21:S32" si="2">S8</f>
        <v>Jan</v>
      </c>
      <c r="T21" s="69">
        <f>IF(Assumptions!$E$27&gt;12,12,Assumptions!$E$27)</f>
        <v>3</v>
      </c>
      <c r="U21" s="69">
        <f>IF(Assumptions!$E$27&gt;T21+12,T21+12,Assumptions!$E$27)</f>
        <v>3</v>
      </c>
      <c r="V21" s="69">
        <f>IF(Assumptions!$E$27&gt;U21+12,U21+12,Assumptions!$E$27)</f>
        <v>3</v>
      </c>
      <c r="W21" s="69">
        <f>IF(Assumptions!$E$27&gt;V21+12,V21+12,Assumptions!$E$27)</f>
        <v>3</v>
      </c>
      <c r="X21" s="69">
        <f>IF(Assumptions!$E$27&gt;W21+12,W21+12,Assumptions!$E$27)</f>
        <v>3</v>
      </c>
      <c r="Y21" s="69">
        <f>IF(Assumptions!$E$27&gt;X21+12,X21+12,Assumptions!$E$27)</f>
        <v>3</v>
      </c>
      <c r="Z21" s="69">
        <f>IF(Assumptions!$E$27&gt;Y21+12,Y21+12,Assumptions!$E$27)</f>
        <v>3</v>
      </c>
      <c r="AA21" s="69">
        <f>IF(Assumptions!$E$27&gt;Z21+12,Z21+12,Assumptions!$E$27)</f>
        <v>3</v>
      </c>
      <c r="AB21" s="50" t="str">
        <f t="shared" ref="AB21:AB32" si="3">AB8</f>
        <v>Jan</v>
      </c>
      <c r="AC21" s="69">
        <f>IF(Assumptions!$E$27&gt;12,12,Assumptions!$E$27)</f>
        <v>3</v>
      </c>
      <c r="AD21" s="69">
        <f>IF(Assumptions!$E$27&gt;AC21+12,AC21+12,Assumptions!$E$27)</f>
        <v>3</v>
      </c>
      <c r="AE21" s="69">
        <f>IF(Assumptions!$E$27&gt;AD21+12,AD21+12,Assumptions!$E$27)</f>
        <v>3</v>
      </c>
      <c r="AF21" s="69">
        <f>IF(Assumptions!$E$27&gt;AE21+12,AE21+12,Assumptions!$E$27)</f>
        <v>3</v>
      </c>
      <c r="AG21" s="69">
        <f>IF(Assumptions!$E$27&gt;AF21+12,AF21+12,Assumptions!$E$27)</f>
        <v>3</v>
      </c>
      <c r="AH21" s="69">
        <f>IF(Assumptions!$E$27&gt;AG21+12,AG21+12,Assumptions!$E$27)</f>
        <v>3</v>
      </c>
      <c r="AI21" s="69">
        <f>IF(Assumptions!$E$27&gt;AH21+12,AH21+12,Assumptions!$E$27)</f>
        <v>3</v>
      </c>
      <c r="AJ21" s="69">
        <f>IF(Assumptions!$E$27&gt;AI21+12,AI21+12,Assumptions!$E$27)</f>
        <v>3</v>
      </c>
      <c r="AK21" s="50" t="str">
        <f t="shared" ref="AK21:AK32" si="4">AK8</f>
        <v>Jan</v>
      </c>
      <c r="AL21" s="69">
        <f>IF(Assumptions!$E$27&gt;12,12,Assumptions!$E$27)</f>
        <v>3</v>
      </c>
      <c r="AM21" s="69">
        <f>IF(Assumptions!$E$27&gt;AL21+12,AL21+12,Assumptions!$E$27)</f>
        <v>3</v>
      </c>
      <c r="AN21" s="69">
        <f>IF(Assumptions!$E$27&gt;AM21+12,AM21+12,Assumptions!$E$27)</f>
        <v>3</v>
      </c>
      <c r="AO21" s="69">
        <f>IF(Assumptions!$E$27&gt;AN21+12,AN21+12,Assumptions!$E$27)</f>
        <v>3</v>
      </c>
      <c r="AP21" s="69">
        <f>IF(Assumptions!$E$27&gt;AO21+12,AO21+12,Assumptions!$E$27)</f>
        <v>3</v>
      </c>
      <c r="AQ21" s="69">
        <f>IF(Assumptions!$E$27&gt;AP21+12,AP21+12,Assumptions!$E$27)</f>
        <v>3</v>
      </c>
      <c r="AR21" s="69">
        <f>IF(Assumptions!$E$27&gt;AQ21+12,AQ21+12,Assumptions!$E$27)</f>
        <v>3</v>
      </c>
      <c r="AS21" s="69">
        <f>IF(Assumptions!$E$27&gt;AR21+12,AR21+12,Assumptions!$E$27)</f>
        <v>3</v>
      </c>
      <c r="AT21" s="50" t="str">
        <f t="shared" ref="AT21:AT32" si="5">AT8</f>
        <v>Jan</v>
      </c>
      <c r="AU21" s="69">
        <f>IF(Assumptions!$E$27&gt;12,12,Assumptions!$E$27)</f>
        <v>3</v>
      </c>
      <c r="AV21" s="69">
        <f>IF(Assumptions!$E$27&gt;AU21+12,AU21+12,Assumptions!$E$27)</f>
        <v>3</v>
      </c>
      <c r="AW21" s="69">
        <f>IF(Assumptions!$E$27&gt;AV21+12,AV21+12,Assumptions!$E$27)</f>
        <v>3</v>
      </c>
      <c r="AX21" s="69">
        <f>IF(Assumptions!$E$27&gt;AW21+12,AW21+12,Assumptions!$E$27)</f>
        <v>3</v>
      </c>
      <c r="AY21" s="69">
        <f>IF(Assumptions!$E$27&gt;AX21+12,AX21+12,Assumptions!$E$27)</f>
        <v>3</v>
      </c>
      <c r="AZ21" s="69">
        <f>IF(Assumptions!$E$27&gt;AY21+12,AY21+12,Assumptions!$E$27)</f>
        <v>3</v>
      </c>
      <c r="BA21" s="69">
        <f>IF(Assumptions!$E$27&gt;AZ21+12,AZ21+12,Assumptions!$E$27)</f>
        <v>3</v>
      </c>
      <c r="BB21" s="69">
        <f>IF(Assumptions!$E$27&gt;BA21+12,BA21+12,Assumptions!$E$27)</f>
        <v>3</v>
      </c>
      <c r="BC21" s="50" t="str">
        <f t="shared" ref="BC21:BC32" si="6">BC8</f>
        <v>Jan</v>
      </c>
      <c r="BD21" s="69">
        <f>IF(Assumptions!$E$27&gt;12,12,Assumptions!$E$27)</f>
        <v>3</v>
      </c>
      <c r="BE21" s="69">
        <f>IF(Assumptions!$E$27&gt;BD21+12,BD21+12,Assumptions!$E$27)</f>
        <v>3</v>
      </c>
      <c r="BF21" s="69">
        <f>IF(Assumptions!$E$27&gt;BE21+12,BE21+12,Assumptions!$E$27)</f>
        <v>3</v>
      </c>
      <c r="BG21" s="69">
        <f>IF(Assumptions!$E$27&gt;BF21+12,BF21+12,Assumptions!$E$27)</f>
        <v>3</v>
      </c>
      <c r="BH21" s="69">
        <f>IF(Assumptions!$E$27&gt;BG21+12,BG21+12,Assumptions!$E$27)</f>
        <v>3</v>
      </c>
      <c r="BI21" s="69">
        <f>IF(Assumptions!$E$27&gt;BH21+12,BH21+12,Assumptions!$E$27)</f>
        <v>3</v>
      </c>
      <c r="BJ21" s="69">
        <f>IF(Assumptions!$E$27&gt;BI21+12,BI21+12,Assumptions!$E$27)</f>
        <v>3</v>
      </c>
      <c r="BK21" s="69">
        <f>IF(Assumptions!$E$27&gt;BJ21+12,BJ21+12,Assumptions!$E$27)</f>
        <v>3</v>
      </c>
      <c r="BL21" s="50" t="str">
        <f t="shared" ref="BL21:BL32" si="7">BL8</f>
        <v>Jan</v>
      </c>
      <c r="BM21" s="69">
        <f>IF(Assumptions!$E$27&gt;12,12,Assumptions!$E$27)</f>
        <v>3</v>
      </c>
      <c r="BN21" s="69">
        <f>IF(Assumptions!$E$27&gt;BM21+12,BM21+12,Assumptions!$E$27)</f>
        <v>3</v>
      </c>
      <c r="BO21" s="69">
        <f>IF(Assumptions!$E$27&gt;BN21+12,BN21+12,Assumptions!$E$27)</f>
        <v>3</v>
      </c>
      <c r="BP21" s="69">
        <f>IF(Assumptions!$E$27&gt;BO21+12,BO21+12,Assumptions!$E$27)</f>
        <v>3</v>
      </c>
      <c r="BQ21" s="69">
        <f>IF(Assumptions!$E$27&gt;BP21+12,BP21+12,Assumptions!$E$27)</f>
        <v>3</v>
      </c>
      <c r="BR21" s="69">
        <f>IF(Assumptions!$E$27&gt;BQ21+12,BQ21+12,Assumptions!$E$27)</f>
        <v>3</v>
      </c>
      <c r="BS21" s="69">
        <f>IF(Assumptions!$E$27&gt;BR21+12,BR21+12,Assumptions!$E$27)</f>
        <v>3</v>
      </c>
      <c r="BT21" s="69">
        <f>IF(Assumptions!$E$27&gt;BS21+12,BS21+12,Assumptions!$E$27)</f>
        <v>3</v>
      </c>
      <c r="BU21" s="50" t="str">
        <f t="shared" ref="BU21:BU32" si="8">BU8</f>
        <v>Jan</v>
      </c>
      <c r="BV21" s="69">
        <f>IF(Assumptions!$E$27&gt;12,12,Assumptions!$E$27)</f>
        <v>3</v>
      </c>
      <c r="BW21" s="69">
        <f>IF(Assumptions!$E$27&gt;BV21+12,BV21+12,Assumptions!$E$27)</f>
        <v>3</v>
      </c>
      <c r="BX21" s="69">
        <f>IF(Assumptions!$E$27&gt;BW21+12,BW21+12,Assumptions!$E$27)</f>
        <v>3</v>
      </c>
      <c r="BY21" s="69">
        <f>IF(Assumptions!$E$27&gt;BX21+12,BX21+12,Assumptions!$E$27)</f>
        <v>3</v>
      </c>
      <c r="BZ21" s="69">
        <f>IF(Assumptions!$E$27&gt;BY21+12,BY21+12,Assumptions!$E$27)</f>
        <v>3</v>
      </c>
      <c r="CA21" s="69">
        <f>IF(Assumptions!$E$27&gt;BZ21+12,BZ21+12,Assumptions!$E$27)</f>
        <v>3</v>
      </c>
      <c r="CB21" s="69">
        <f>IF(Assumptions!$E$27&gt;CA21+12,CA21+12,Assumptions!$E$27)</f>
        <v>3</v>
      </c>
      <c r="CC21" s="69">
        <f>IF(Assumptions!$E$27&gt;CB21+12,CB21+12,Assumptions!$E$27)</f>
        <v>3</v>
      </c>
      <c r="CD21" s="50" t="str">
        <f t="shared" ref="CD21:CD32" si="9">CD8</f>
        <v>Jan</v>
      </c>
      <c r="CE21" s="69">
        <f>IF(Assumptions!$E$27&gt;12,12,Assumptions!$E$27)</f>
        <v>3</v>
      </c>
      <c r="CF21" s="69">
        <f>IF(Assumptions!$E$27&gt;CE21+12,CE21+12,Assumptions!$E$27)</f>
        <v>3</v>
      </c>
      <c r="CG21" s="69">
        <f>IF(Assumptions!$E$27&gt;CF21+12,CF21+12,Assumptions!$E$27)</f>
        <v>3</v>
      </c>
      <c r="CH21" s="69">
        <f>IF(Assumptions!$E$27&gt;CG21+12,CG21+12,Assumptions!$E$27)</f>
        <v>3</v>
      </c>
      <c r="CI21" s="69">
        <f>IF(Assumptions!$E$27&gt;CH21+12,CH21+12,Assumptions!$E$27)</f>
        <v>3</v>
      </c>
      <c r="CJ21" s="69">
        <f>IF(Assumptions!$E$27&gt;CI21+12,CI21+12,Assumptions!$E$27)</f>
        <v>3</v>
      </c>
      <c r="CK21" s="69">
        <f>IF(Assumptions!$E$27&gt;CJ21+12,CJ21+12,Assumptions!$E$27)</f>
        <v>3</v>
      </c>
      <c r="CL21" s="69">
        <f>IF(Assumptions!$E$27&gt;CK21+12,CK21+12,Assumptions!$E$27)</f>
        <v>3</v>
      </c>
    </row>
    <row r="22" spans="1:90" ht="13.7" customHeight="1">
      <c r="A22" s="50" t="str">
        <f t="shared" si="0"/>
        <v>Feb</v>
      </c>
      <c r="B22" s="41">
        <f>IF(Assumptions!$E$27&gt;11,11,Assumptions!$E$27)</f>
        <v>3</v>
      </c>
      <c r="C22" s="41">
        <f>IF(Assumptions!$E$27&gt;B22+12,B22+12,Assumptions!$E$27)</f>
        <v>3</v>
      </c>
      <c r="D22" s="41">
        <f>IF(Assumptions!$E$27&gt;C22+12,C22+12,Assumptions!$E$27)</f>
        <v>3</v>
      </c>
      <c r="E22" s="41">
        <f>IF(Assumptions!$E$27&gt;D22+12,D22+12,Assumptions!$E$27)</f>
        <v>3</v>
      </c>
      <c r="F22" s="41">
        <f>IF(Assumptions!$E$27&gt;E22+12,E22+12,Assumptions!$E$27)</f>
        <v>3</v>
      </c>
      <c r="G22" s="41">
        <f>IF(Assumptions!$E$27&gt;F22+12,F22+12,Assumptions!$E$27)</f>
        <v>3</v>
      </c>
      <c r="H22" s="41">
        <f>IF(Assumptions!$E$27&gt;G22+12,G22+12,Assumptions!$E$27)</f>
        <v>3</v>
      </c>
      <c r="I22" s="41">
        <f>IF(Assumptions!$E$27&gt;H22+12,H22+12,Assumptions!$E$27)</f>
        <v>3</v>
      </c>
      <c r="J22" s="68" t="str">
        <f t="shared" si="1"/>
        <v>Feb</v>
      </c>
      <c r="K22" s="41">
        <f>IF(Assumptions!$E$27&gt;11,11,Assumptions!$E$27)</f>
        <v>3</v>
      </c>
      <c r="L22" s="69">
        <f>IF(Assumptions!$E$27&gt;K22+12,K22+12,Assumptions!$E$27)</f>
        <v>3</v>
      </c>
      <c r="M22" s="69">
        <f>IF(Assumptions!$E$27&gt;L22+12,L22+12,Assumptions!$E$27)</f>
        <v>3</v>
      </c>
      <c r="N22" s="69">
        <f>IF(Assumptions!$E$27&gt;M22+12,M22+12,Assumptions!$E$27)</f>
        <v>3</v>
      </c>
      <c r="O22" s="69">
        <f>IF(Assumptions!$E$27&gt;N22+12,N22+12,Assumptions!$E$27)</f>
        <v>3</v>
      </c>
      <c r="P22" s="69">
        <f>IF(Assumptions!$E$27&gt;O22+12,O22+12,Assumptions!$E$27)</f>
        <v>3</v>
      </c>
      <c r="Q22" s="69">
        <f>IF(Assumptions!$E$27&gt;P22+12,P22+12,Assumptions!$E$27)</f>
        <v>3</v>
      </c>
      <c r="R22" s="69">
        <f>IF(Assumptions!$E$27&gt;Q22+12,Q22+12,Assumptions!$E$27)</f>
        <v>3</v>
      </c>
      <c r="S22" s="50" t="str">
        <f t="shared" si="2"/>
        <v>Feb</v>
      </c>
      <c r="T22" s="69">
        <f>IF(Assumptions!$E$27&gt;11,11,Assumptions!$E$27)</f>
        <v>3</v>
      </c>
      <c r="U22" s="69">
        <f>IF(Assumptions!$E$27&gt;T22+12,T22+12,Assumptions!$E$27)</f>
        <v>3</v>
      </c>
      <c r="V22" s="69">
        <f>IF(Assumptions!$E$27&gt;U22+12,U22+12,Assumptions!$E$27)</f>
        <v>3</v>
      </c>
      <c r="W22" s="69">
        <f>IF(Assumptions!$E$27&gt;V22+12,V22+12,Assumptions!$E$27)</f>
        <v>3</v>
      </c>
      <c r="X22" s="69">
        <f>IF(Assumptions!$E$27&gt;W22+12,W22+12,Assumptions!$E$27)</f>
        <v>3</v>
      </c>
      <c r="Y22" s="69">
        <f>IF(Assumptions!$E$27&gt;X22+12,X22+12,Assumptions!$E$27)</f>
        <v>3</v>
      </c>
      <c r="Z22" s="69">
        <f>IF(Assumptions!$E$27&gt;Y22+12,Y22+12,Assumptions!$E$27)</f>
        <v>3</v>
      </c>
      <c r="AA22" s="69">
        <f>IF(Assumptions!$E$27&gt;Z22+12,Z22+12,Assumptions!$E$27)</f>
        <v>3</v>
      </c>
      <c r="AB22" s="50" t="str">
        <f t="shared" si="3"/>
        <v>Feb</v>
      </c>
      <c r="AC22" s="69">
        <f>IF(Assumptions!$E$27&gt;11,11,Assumptions!$E$27)</f>
        <v>3</v>
      </c>
      <c r="AD22" s="69">
        <f>IF(Assumptions!$E$27&gt;AC22+12,AC22+12,Assumptions!$E$27)</f>
        <v>3</v>
      </c>
      <c r="AE22" s="69">
        <f>IF(Assumptions!$E$27&gt;AD22+12,AD22+12,Assumptions!$E$27)</f>
        <v>3</v>
      </c>
      <c r="AF22" s="69">
        <f>IF(Assumptions!$E$27&gt;AE22+12,AE22+12,Assumptions!$E$27)</f>
        <v>3</v>
      </c>
      <c r="AG22" s="69">
        <f>IF(Assumptions!$E$27&gt;AF22+12,AF22+12,Assumptions!$E$27)</f>
        <v>3</v>
      </c>
      <c r="AH22" s="69">
        <f>IF(Assumptions!$E$27&gt;AG22+12,AG22+12,Assumptions!$E$27)</f>
        <v>3</v>
      </c>
      <c r="AI22" s="69">
        <f>IF(Assumptions!$E$27&gt;AH22+12,AH22+12,Assumptions!$E$27)</f>
        <v>3</v>
      </c>
      <c r="AJ22" s="69">
        <f>IF(Assumptions!$E$27&gt;AI22+12,AI22+12,Assumptions!$E$27)</f>
        <v>3</v>
      </c>
      <c r="AK22" s="50" t="str">
        <f t="shared" si="4"/>
        <v>Feb</v>
      </c>
      <c r="AL22" s="69">
        <f>IF(Assumptions!$E$27&gt;11,11,Assumptions!$E$27)</f>
        <v>3</v>
      </c>
      <c r="AM22" s="69">
        <f>IF(Assumptions!$E$27&gt;AL22+12,AL22+12,Assumptions!$E$27)</f>
        <v>3</v>
      </c>
      <c r="AN22" s="69">
        <f>IF(Assumptions!$E$27&gt;AM22+12,AM22+12,Assumptions!$E$27)</f>
        <v>3</v>
      </c>
      <c r="AO22" s="69">
        <f>IF(Assumptions!$E$27&gt;AN22+12,AN22+12,Assumptions!$E$27)</f>
        <v>3</v>
      </c>
      <c r="AP22" s="69">
        <f>IF(Assumptions!$E$27&gt;AO22+12,AO22+12,Assumptions!$E$27)</f>
        <v>3</v>
      </c>
      <c r="AQ22" s="69">
        <f>IF(Assumptions!$E$27&gt;AP22+12,AP22+12,Assumptions!$E$27)</f>
        <v>3</v>
      </c>
      <c r="AR22" s="69">
        <f>IF(Assumptions!$E$27&gt;AQ22+12,AQ22+12,Assumptions!$E$27)</f>
        <v>3</v>
      </c>
      <c r="AS22" s="69">
        <f>IF(Assumptions!$E$27&gt;AR22+12,AR22+12,Assumptions!$E$27)</f>
        <v>3</v>
      </c>
      <c r="AT22" s="50" t="str">
        <f t="shared" si="5"/>
        <v>Feb</v>
      </c>
      <c r="AU22" s="69">
        <f>IF(Assumptions!$E$27&gt;11,11,Assumptions!$E$27)</f>
        <v>3</v>
      </c>
      <c r="AV22" s="69">
        <f>IF(Assumptions!$E$27&gt;AU22+12,AU22+12,Assumptions!$E$27)</f>
        <v>3</v>
      </c>
      <c r="AW22" s="69">
        <f>IF(Assumptions!$E$27&gt;AV22+12,AV22+12,Assumptions!$E$27)</f>
        <v>3</v>
      </c>
      <c r="AX22" s="69">
        <f>IF(Assumptions!$E$27&gt;AW22+12,AW22+12,Assumptions!$E$27)</f>
        <v>3</v>
      </c>
      <c r="AY22" s="69">
        <f>IF(Assumptions!$E$27&gt;AX22+12,AX22+12,Assumptions!$E$27)</f>
        <v>3</v>
      </c>
      <c r="AZ22" s="69">
        <f>IF(Assumptions!$E$27&gt;AY22+12,AY22+12,Assumptions!$E$27)</f>
        <v>3</v>
      </c>
      <c r="BA22" s="69">
        <f>IF(Assumptions!$E$27&gt;AZ22+12,AZ22+12,Assumptions!$E$27)</f>
        <v>3</v>
      </c>
      <c r="BB22" s="69">
        <f>IF(Assumptions!$E$27&gt;BA22+12,BA22+12,Assumptions!$E$27)</f>
        <v>3</v>
      </c>
      <c r="BC22" s="50" t="str">
        <f t="shared" si="6"/>
        <v>Feb</v>
      </c>
      <c r="BD22" s="69">
        <f>IF(Assumptions!$E$27&gt;11,11,Assumptions!$E$27)</f>
        <v>3</v>
      </c>
      <c r="BE22" s="69">
        <f>IF(Assumptions!$E$27&gt;BD22+12,BD22+12,Assumptions!$E$27)</f>
        <v>3</v>
      </c>
      <c r="BF22" s="69">
        <f>IF(Assumptions!$E$27&gt;BE22+12,BE22+12,Assumptions!$E$27)</f>
        <v>3</v>
      </c>
      <c r="BG22" s="69">
        <f>IF(Assumptions!$E$27&gt;BF22+12,BF22+12,Assumptions!$E$27)</f>
        <v>3</v>
      </c>
      <c r="BH22" s="69">
        <f>IF(Assumptions!$E$27&gt;BG22+12,BG22+12,Assumptions!$E$27)</f>
        <v>3</v>
      </c>
      <c r="BI22" s="69">
        <f>IF(Assumptions!$E$27&gt;BH22+12,BH22+12,Assumptions!$E$27)</f>
        <v>3</v>
      </c>
      <c r="BJ22" s="69">
        <f>IF(Assumptions!$E$27&gt;BI22+12,BI22+12,Assumptions!$E$27)</f>
        <v>3</v>
      </c>
      <c r="BK22" s="69">
        <f>IF(Assumptions!$E$27&gt;BJ22+12,BJ22+12,Assumptions!$E$27)</f>
        <v>3</v>
      </c>
      <c r="BL22" s="50" t="str">
        <f t="shared" si="7"/>
        <v>Feb</v>
      </c>
      <c r="BM22" s="69">
        <f>IF(Assumptions!$E$27&gt;11,11,Assumptions!$E$27)</f>
        <v>3</v>
      </c>
      <c r="BN22" s="69">
        <f>IF(Assumptions!$E$27&gt;BM22+12,BM22+12,Assumptions!$E$27)</f>
        <v>3</v>
      </c>
      <c r="BO22" s="69">
        <f>IF(Assumptions!$E$27&gt;BN22+12,BN22+12,Assumptions!$E$27)</f>
        <v>3</v>
      </c>
      <c r="BP22" s="69">
        <f>IF(Assumptions!$E$27&gt;BO22+12,BO22+12,Assumptions!$E$27)</f>
        <v>3</v>
      </c>
      <c r="BQ22" s="69">
        <f>IF(Assumptions!$E$27&gt;BP22+12,BP22+12,Assumptions!$E$27)</f>
        <v>3</v>
      </c>
      <c r="BR22" s="69">
        <f>IF(Assumptions!$E$27&gt;BQ22+12,BQ22+12,Assumptions!$E$27)</f>
        <v>3</v>
      </c>
      <c r="BS22" s="69">
        <f>IF(Assumptions!$E$27&gt;BR22+12,BR22+12,Assumptions!$E$27)</f>
        <v>3</v>
      </c>
      <c r="BT22" s="69">
        <f>IF(Assumptions!$E$27&gt;BS22+12,BS22+12,Assumptions!$E$27)</f>
        <v>3</v>
      </c>
      <c r="BU22" s="50" t="str">
        <f t="shared" si="8"/>
        <v>Feb</v>
      </c>
      <c r="BV22" s="69">
        <f>IF(Assumptions!$E$27&gt;11,11,Assumptions!$E$27)</f>
        <v>3</v>
      </c>
      <c r="BW22" s="69">
        <f>IF(Assumptions!$E$27&gt;BV22+12,BV22+12,Assumptions!$E$27)</f>
        <v>3</v>
      </c>
      <c r="BX22" s="69">
        <f>IF(Assumptions!$E$27&gt;BW22+12,BW22+12,Assumptions!$E$27)</f>
        <v>3</v>
      </c>
      <c r="BY22" s="69">
        <f>IF(Assumptions!$E$27&gt;BX22+12,BX22+12,Assumptions!$E$27)</f>
        <v>3</v>
      </c>
      <c r="BZ22" s="69">
        <f>IF(Assumptions!$E$27&gt;BY22+12,BY22+12,Assumptions!$E$27)</f>
        <v>3</v>
      </c>
      <c r="CA22" s="69">
        <f>IF(Assumptions!$E$27&gt;BZ22+12,BZ22+12,Assumptions!$E$27)</f>
        <v>3</v>
      </c>
      <c r="CB22" s="69">
        <f>IF(Assumptions!$E$27&gt;CA22+12,CA22+12,Assumptions!$E$27)</f>
        <v>3</v>
      </c>
      <c r="CC22" s="69">
        <f>IF(Assumptions!$E$27&gt;CB22+12,CB22+12,Assumptions!$E$27)</f>
        <v>3</v>
      </c>
      <c r="CD22" s="50" t="str">
        <f t="shared" si="9"/>
        <v>Feb</v>
      </c>
      <c r="CE22" s="69">
        <f>IF(Assumptions!$E$27&gt;11,11,Assumptions!$E$27)</f>
        <v>3</v>
      </c>
      <c r="CF22" s="69">
        <f>IF(Assumptions!$E$27&gt;CE22+12,CE22+12,Assumptions!$E$27)</f>
        <v>3</v>
      </c>
      <c r="CG22" s="69">
        <f>IF(Assumptions!$E$27&gt;CF22+12,CF22+12,Assumptions!$E$27)</f>
        <v>3</v>
      </c>
      <c r="CH22" s="69">
        <f>IF(Assumptions!$E$27&gt;CG22+12,CG22+12,Assumptions!$E$27)</f>
        <v>3</v>
      </c>
      <c r="CI22" s="69">
        <f>IF(Assumptions!$E$27&gt;CH22+12,CH22+12,Assumptions!$E$27)</f>
        <v>3</v>
      </c>
      <c r="CJ22" s="69">
        <f>IF(Assumptions!$E$27&gt;CI22+12,CI22+12,Assumptions!$E$27)</f>
        <v>3</v>
      </c>
      <c r="CK22" s="69">
        <f>IF(Assumptions!$E$27&gt;CJ22+12,CJ22+12,Assumptions!$E$27)</f>
        <v>3</v>
      </c>
      <c r="CL22" s="69">
        <f>IF(Assumptions!$E$27&gt;CK22+12,CK22+12,Assumptions!$E$27)</f>
        <v>3</v>
      </c>
    </row>
    <row r="23" spans="1:90" ht="13.7" customHeight="1">
      <c r="A23" s="50" t="str">
        <f t="shared" si="0"/>
        <v>Mar</v>
      </c>
      <c r="B23" s="41">
        <f>IF(Assumptions!$E$27&gt;10,10,Assumptions!$E$27)</f>
        <v>3</v>
      </c>
      <c r="C23" s="41">
        <f>IF(Assumptions!$E$27&gt;B23+12,B23+12,Assumptions!$E$27)</f>
        <v>3</v>
      </c>
      <c r="D23" s="41">
        <f>IF(Assumptions!$E$27&gt;C23+12,C23+12,Assumptions!$E$27)</f>
        <v>3</v>
      </c>
      <c r="E23" s="41">
        <f>IF(Assumptions!$E$27&gt;D23+12,D23+12,Assumptions!$E$27)</f>
        <v>3</v>
      </c>
      <c r="F23" s="41">
        <f>IF(Assumptions!$E$27&gt;E23+12,E23+12,Assumptions!$E$27)</f>
        <v>3</v>
      </c>
      <c r="G23" s="41">
        <f>IF(Assumptions!$E$27&gt;F23+12,F23+12,Assumptions!$E$27)</f>
        <v>3</v>
      </c>
      <c r="H23" s="41">
        <f>IF(Assumptions!$E$27&gt;G23+12,G23+12,Assumptions!$E$27)</f>
        <v>3</v>
      </c>
      <c r="I23" s="41">
        <f>IF(Assumptions!$E$27&gt;H23+12,H23+12,Assumptions!$E$27)</f>
        <v>3</v>
      </c>
      <c r="J23" s="68" t="str">
        <f t="shared" si="1"/>
        <v>Mar</v>
      </c>
      <c r="K23" s="41">
        <f>IF(Assumptions!$E$27&gt;10,10,Assumptions!$E$27)</f>
        <v>3</v>
      </c>
      <c r="L23" s="69">
        <f>IF(Assumptions!$E$27&gt;K23+12,K23+12,Assumptions!$E$27)</f>
        <v>3</v>
      </c>
      <c r="M23" s="69">
        <f>IF(Assumptions!$E$27&gt;L23+12,L23+12,Assumptions!$E$27)</f>
        <v>3</v>
      </c>
      <c r="N23" s="69">
        <f>IF(Assumptions!$E$27&gt;M23+12,M23+12,Assumptions!$E$27)</f>
        <v>3</v>
      </c>
      <c r="O23" s="69">
        <f>IF(Assumptions!$E$27&gt;N23+12,N23+12,Assumptions!$E$27)</f>
        <v>3</v>
      </c>
      <c r="P23" s="69">
        <f>IF(Assumptions!$E$27&gt;O23+12,O23+12,Assumptions!$E$27)</f>
        <v>3</v>
      </c>
      <c r="Q23" s="69">
        <f>IF(Assumptions!$E$27&gt;P23+12,P23+12,Assumptions!$E$27)</f>
        <v>3</v>
      </c>
      <c r="R23" s="69">
        <f>IF(Assumptions!$E$27&gt;Q23+12,Q23+12,Assumptions!$E$27)</f>
        <v>3</v>
      </c>
      <c r="S23" s="50" t="str">
        <f t="shared" si="2"/>
        <v>Mar</v>
      </c>
      <c r="T23" s="69">
        <f>IF(Assumptions!$E$27&gt;10,10,Assumptions!$E$27)</f>
        <v>3</v>
      </c>
      <c r="U23" s="69">
        <f>IF(Assumptions!$E$27&gt;T23+12,T23+12,Assumptions!$E$27)</f>
        <v>3</v>
      </c>
      <c r="V23" s="69">
        <f>IF(Assumptions!$E$27&gt;U23+12,U23+12,Assumptions!$E$27)</f>
        <v>3</v>
      </c>
      <c r="W23" s="69">
        <f>IF(Assumptions!$E$27&gt;V23+12,V23+12,Assumptions!$E$27)</f>
        <v>3</v>
      </c>
      <c r="X23" s="69">
        <f>IF(Assumptions!$E$27&gt;W23+12,W23+12,Assumptions!$E$27)</f>
        <v>3</v>
      </c>
      <c r="Y23" s="69">
        <f>IF(Assumptions!$E$27&gt;X23+12,X23+12,Assumptions!$E$27)</f>
        <v>3</v>
      </c>
      <c r="Z23" s="69">
        <f>IF(Assumptions!$E$27&gt;Y23+12,Y23+12,Assumptions!$E$27)</f>
        <v>3</v>
      </c>
      <c r="AA23" s="69">
        <f>IF(Assumptions!$E$27&gt;Z23+12,Z23+12,Assumptions!$E$27)</f>
        <v>3</v>
      </c>
      <c r="AB23" s="50" t="str">
        <f t="shared" si="3"/>
        <v>Mar</v>
      </c>
      <c r="AC23" s="69">
        <f>IF(Assumptions!$E$27&gt;10,10,Assumptions!$E$27)</f>
        <v>3</v>
      </c>
      <c r="AD23" s="69">
        <f>IF(Assumptions!$E$27&gt;AC23+12,AC23+12,Assumptions!$E$27)</f>
        <v>3</v>
      </c>
      <c r="AE23" s="69">
        <f>IF(Assumptions!$E$27&gt;AD23+12,AD23+12,Assumptions!$E$27)</f>
        <v>3</v>
      </c>
      <c r="AF23" s="69">
        <f>IF(Assumptions!$E$27&gt;AE23+12,AE23+12,Assumptions!$E$27)</f>
        <v>3</v>
      </c>
      <c r="AG23" s="69">
        <f>IF(Assumptions!$E$27&gt;AF23+12,AF23+12,Assumptions!$E$27)</f>
        <v>3</v>
      </c>
      <c r="AH23" s="69">
        <f>IF(Assumptions!$E$27&gt;AG23+12,AG23+12,Assumptions!$E$27)</f>
        <v>3</v>
      </c>
      <c r="AI23" s="69">
        <f>IF(Assumptions!$E$27&gt;AH23+12,AH23+12,Assumptions!$E$27)</f>
        <v>3</v>
      </c>
      <c r="AJ23" s="69">
        <f>IF(Assumptions!$E$27&gt;AI23+12,AI23+12,Assumptions!$E$27)</f>
        <v>3</v>
      </c>
      <c r="AK23" s="50" t="str">
        <f t="shared" si="4"/>
        <v>Mar</v>
      </c>
      <c r="AL23" s="69">
        <f>IF(Assumptions!$E$27&gt;10,10,Assumptions!$E$27)</f>
        <v>3</v>
      </c>
      <c r="AM23" s="69">
        <f>IF(Assumptions!$E$27&gt;AL23+12,AL23+12,Assumptions!$E$27)</f>
        <v>3</v>
      </c>
      <c r="AN23" s="69">
        <f>IF(Assumptions!$E$27&gt;AM23+12,AM23+12,Assumptions!$E$27)</f>
        <v>3</v>
      </c>
      <c r="AO23" s="69">
        <f>IF(Assumptions!$E$27&gt;AN23+12,AN23+12,Assumptions!$E$27)</f>
        <v>3</v>
      </c>
      <c r="AP23" s="69">
        <f>IF(Assumptions!$E$27&gt;AO23+12,AO23+12,Assumptions!$E$27)</f>
        <v>3</v>
      </c>
      <c r="AQ23" s="69">
        <f>IF(Assumptions!$E$27&gt;AP23+12,AP23+12,Assumptions!$E$27)</f>
        <v>3</v>
      </c>
      <c r="AR23" s="69">
        <f>IF(Assumptions!$E$27&gt;AQ23+12,AQ23+12,Assumptions!$E$27)</f>
        <v>3</v>
      </c>
      <c r="AS23" s="69">
        <f>IF(Assumptions!$E$27&gt;AR23+12,AR23+12,Assumptions!$E$27)</f>
        <v>3</v>
      </c>
      <c r="AT23" s="50" t="str">
        <f t="shared" si="5"/>
        <v>Mar</v>
      </c>
      <c r="AU23" s="69">
        <f>IF(Assumptions!$E$27&gt;10,10,Assumptions!$E$27)</f>
        <v>3</v>
      </c>
      <c r="AV23" s="69">
        <f>IF(Assumptions!$E$27&gt;AU23+12,AU23+12,Assumptions!$E$27)</f>
        <v>3</v>
      </c>
      <c r="AW23" s="69">
        <f>IF(Assumptions!$E$27&gt;AV23+12,AV23+12,Assumptions!$E$27)</f>
        <v>3</v>
      </c>
      <c r="AX23" s="69">
        <f>IF(Assumptions!$E$27&gt;AW23+12,AW23+12,Assumptions!$E$27)</f>
        <v>3</v>
      </c>
      <c r="AY23" s="69">
        <f>IF(Assumptions!$E$27&gt;AX23+12,AX23+12,Assumptions!$E$27)</f>
        <v>3</v>
      </c>
      <c r="AZ23" s="69">
        <f>IF(Assumptions!$E$27&gt;AY23+12,AY23+12,Assumptions!$E$27)</f>
        <v>3</v>
      </c>
      <c r="BA23" s="69">
        <f>IF(Assumptions!$E$27&gt;AZ23+12,AZ23+12,Assumptions!$E$27)</f>
        <v>3</v>
      </c>
      <c r="BB23" s="69">
        <f>IF(Assumptions!$E$27&gt;BA23+12,BA23+12,Assumptions!$E$27)</f>
        <v>3</v>
      </c>
      <c r="BC23" s="50" t="str">
        <f t="shared" si="6"/>
        <v>Mar</v>
      </c>
      <c r="BD23" s="69">
        <f>IF(Assumptions!$E$27&gt;10,10,Assumptions!$E$27)</f>
        <v>3</v>
      </c>
      <c r="BE23" s="69">
        <f>IF(Assumptions!$E$27&gt;BD23+12,BD23+12,Assumptions!$E$27)</f>
        <v>3</v>
      </c>
      <c r="BF23" s="69">
        <f>IF(Assumptions!$E$27&gt;BE23+12,BE23+12,Assumptions!$E$27)</f>
        <v>3</v>
      </c>
      <c r="BG23" s="69">
        <f>IF(Assumptions!$E$27&gt;BF23+12,BF23+12,Assumptions!$E$27)</f>
        <v>3</v>
      </c>
      <c r="BH23" s="69">
        <f>IF(Assumptions!$E$27&gt;BG23+12,BG23+12,Assumptions!$E$27)</f>
        <v>3</v>
      </c>
      <c r="BI23" s="69">
        <f>IF(Assumptions!$E$27&gt;BH23+12,BH23+12,Assumptions!$E$27)</f>
        <v>3</v>
      </c>
      <c r="BJ23" s="69">
        <f>IF(Assumptions!$E$27&gt;BI23+12,BI23+12,Assumptions!$E$27)</f>
        <v>3</v>
      </c>
      <c r="BK23" s="69">
        <f>IF(Assumptions!$E$27&gt;BJ23+12,BJ23+12,Assumptions!$E$27)</f>
        <v>3</v>
      </c>
      <c r="BL23" s="50" t="str">
        <f t="shared" si="7"/>
        <v>Mar</v>
      </c>
      <c r="BM23" s="69">
        <f>IF(Assumptions!$E$27&gt;10,10,Assumptions!$E$27)</f>
        <v>3</v>
      </c>
      <c r="BN23" s="69">
        <f>IF(Assumptions!$E$27&gt;BM23+12,BM23+12,Assumptions!$E$27)</f>
        <v>3</v>
      </c>
      <c r="BO23" s="69">
        <f>IF(Assumptions!$E$27&gt;BN23+12,BN23+12,Assumptions!$E$27)</f>
        <v>3</v>
      </c>
      <c r="BP23" s="69">
        <f>IF(Assumptions!$E$27&gt;BO23+12,BO23+12,Assumptions!$E$27)</f>
        <v>3</v>
      </c>
      <c r="BQ23" s="69">
        <f>IF(Assumptions!$E$27&gt;BP23+12,BP23+12,Assumptions!$E$27)</f>
        <v>3</v>
      </c>
      <c r="BR23" s="69">
        <f>IF(Assumptions!$E$27&gt;BQ23+12,BQ23+12,Assumptions!$E$27)</f>
        <v>3</v>
      </c>
      <c r="BS23" s="69">
        <f>IF(Assumptions!$E$27&gt;BR23+12,BR23+12,Assumptions!$E$27)</f>
        <v>3</v>
      </c>
      <c r="BT23" s="69">
        <f>IF(Assumptions!$E$27&gt;BS23+12,BS23+12,Assumptions!$E$27)</f>
        <v>3</v>
      </c>
      <c r="BU23" s="50" t="str">
        <f t="shared" si="8"/>
        <v>Mar</v>
      </c>
      <c r="BV23" s="69">
        <f>IF(Assumptions!$E$27&gt;10,10,Assumptions!$E$27)</f>
        <v>3</v>
      </c>
      <c r="BW23" s="69">
        <f>IF(Assumptions!$E$27&gt;BV23+12,BV23+12,Assumptions!$E$27)</f>
        <v>3</v>
      </c>
      <c r="BX23" s="69">
        <f>IF(Assumptions!$E$27&gt;BW23+12,BW23+12,Assumptions!$E$27)</f>
        <v>3</v>
      </c>
      <c r="BY23" s="69">
        <f>IF(Assumptions!$E$27&gt;BX23+12,BX23+12,Assumptions!$E$27)</f>
        <v>3</v>
      </c>
      <c r="BZ23" s="69">
        <f>IF(Assumptions!$E$27&gt;BY23+12,BY23+12,Assumptions!$E$27)</f>
        <v>3</v>
      </c>
      <c r="CA23" s="69">
        <f>IF(Assumptions!$E$27&gt;BZ23+12,BZ23+12,Assumptions!$E$27)</f>
        <v>3</v>
      </c>
      <c r="CB23" s="69">
        <f>IF(Assumptions!$E$27&gt;CA23+12,CA23+12,Assumptions!$E$27)</f>
        <v>3</v>
      </c>
      <c r="CC23" s="69">
        <f>IF(Assumptions!$E$27&gt;CB23+12,CB23+12,Assumptions!$E$27)</f>
        <v>3</v>
      </c>
      <c r="CD23" s="50" t="str">
        <f t="shared" si="9"/>
        <v>Mar</v>
      </c>
      <c r="CE23" s="69">
        <f>IF(Assumptions!$E$27&gt;10,10,Assumptions!$E$27)</f>
        <v>3</v>
      </c>
      <c r="CF23" s="69">
        <f>IF(Assumptions!$E$27&gt;CE23+12,CE23+12,Assumptions!$E$27)</f>
        <v>3</v>
      </c>
      <c r="CG23" s="69">
        <f>IF(Assumptions!$E$27&gt;CF23+12,CF23+12,Assumptions!$E$27)</f>
        <v>3</v>
      </c>
      <c r="CH23" s="69">
        <f>IF(Assumptions!$E$27&gt;CG23+12,CG23+12,Assumptions!$E$27)</f>
        <v>3</v>
      </c>
      <c r="CI23" s="69">
        <f>IF(Assumptions!$E$27&gt;CH23+12,CH23+12,Assumptions!$E$27)</f>
        <v>3</v>
      </c>
      <c r="CJ23" s="69">
        <f>IF(Assumptions!$E$27&gt;CI23+12,CI23+12,Assumptions!$E$27)</f>
        <v>3</v>
      </c>
      <c r="CK23" s="69">
        <f>IF(Assumptions!$E$27&gt;CJ23+12,CJ23+12,Assumptions!$E$27)</f>
        <v>3</v>
      </c>
      <c r="CL23" s="69">
        <f>IF(Assumptions!$E$27&gt;CK23+12,CK23+12,Assumptions!$E$27)</f>
        <v>3</v>
      </c>
    </row>
    <row r="24" spans="1:90" ht="13.7" customHeight="1">
      <c r="A24" s="50" t="str">
        <f t="shared" si="0"/>
        <v>Apr</v>
      </c>
      <c r="B24" s="41">
        <f>IF(Assumptions!$E$27&gt;9,9,Assumptions!$E$27)</f>
        <v>3</v>
      </c>
      <c r="C24" s="41">
        <f>IF(Assumptions!$E$27&gt;B24+12,B24+12,Assumptions!$E$27)</f>
        <v>3</v>
      </c>
      <c r="D24" s="41">
        <f>IF(Assumptions!$E$27&gt;C24+12,C24+12,Assumptions!$E$27)</f>
        <v>3</v>
      </c>
      <c r="E24" s="41">
        <f>IF(Assumptions!$E$27&gt;D24+12,D24+12,Assumptions!$E$27)</f>
        <v>3</v>
      </c>
      <c r="F24" s="41">
        <f>IF(Assumptions!$E$27&gt;E24+12,E24+12,Assumptions!$E$27)</f>
        <v>3</v>
      </c>
      <c r="G24" s="41">
        <f>IF(Assumptions!$E$27&gt;F24+12,F24+12,Assumptions!$E$27)</f>
        <v>3</v>
      </c>
      <c r="H24" s="41">
        <f>IF(Assumptions!$E$27&gt;G24+12,G24+12,Assumptions!$E$27)</f>
        <v>3</v>
      </c>
      <c r="I24" s="41">
        <f>IF(Assumptions!$E$27&gt;H24+12,H24+12,Assumptions!$E$27)</f>
        <v>3</v>
      </c>
      <c r="J24" s="68" t="str">
        <f t="shared" si="1"/>
        <v>Apr</v>
      </c>
      <c r="K24" s="41">
        <f>IF(Assumptions!$E$27&gt;9,9,Assumptions!$E$27)</f>
        <v>3</v>
      </c>
      <c r="L24" s="69">
        <f>IF(Assumptions!$E$27&gt;K24+12,K24+12,Assumptions!$E$27)</f>
        <v>3</v>
      </c>
      <c r="M24" s="69">
        <f>IF(Assumptions!$E$27&gt;L24+12,L24+12,Assumptions!$E$27)</f>
        <v>3</v>
      </c>
      <c r="N24" s="69">
        <f>IF(Assumptions!$E$27&gt;M24+12,M24+12,Assumptions!$E$27)</f>
        <v>3</v>
      </c>
      <c r="O24" s="69">
        <f>IF(Assumptions!$E$27&gt;N24+12,N24+12,Assumptions!$E$27)</f>
        <v>3</v>
      </c>
      <c r="P24" s="69">
        <f>IF(Assumptions!$E$27&gt;O24+12,O24+12,Assumptions!$E$27)</f>
        <v>3</v>
      </c>
      <c r="Q24" s="69">
        <f>IF(Assumptions!$E$27&gt;P24+12,P24+12,Assumptions!$E$27)</f>
        <v>3</v>
      </c>
      <c r="R24" s="69">
        <f>IF(Assumptions!$E$27&gt;Q24+12,Q24+12,Assumptions!$E$27)</f>
        <v>3</v>
      </c>
      <c r="S24" s="50" t="str">
        <f t="shared" si="2"/>
        <v>Apr</v>
      </c>
      <c r="T24" s="69">
        <f>IF(Assumptions!$E$27&gt;9,9,Assumptions!$E$27)</f>
        <v>3</v>
      </c>
      <c r="U24" s="69">
        <f>IF(Assumptions!$E$27&gt;T24+12,T24+12,Assumptions!$E$27)</f>
        <v>3</v>
      </c>
      <c r="V24" s="69">
        <f>IF(Assumptions!$E$27&gt;U24+12,U24+12,Assumptions!$E$27)</f>
        <v>3</v>
      </c>
      <c r="W24" s="69">
        <f>IF(Assumptions!$E$27&gt;V24+12,V24+12,Assumptions!$E$27)</f>
        <v>3</v>
      </c>
      <c r="X24" s="69">
        <f>IF(Assumptions!$E$27&gt;W24+12,W24+12,Assumptions!$E$27)</f>
        <v>3</v>
      </c>
      <c r="Y24" s="69">
        <f>IF(Assumptions!$E$27&gt;X24+12,X24+12,Assumptions!$E$27)</f>
        <v>3</v>
      </c>
      <c r="Z24" s="69">
        <f>IF(Assumptions!$E$27&gt;Y24+12,Y24+12,Assumptions!$E$27)</f>
        <v>3</v>
      </c>
      <c r="AA24" s="69">
        <f>IF(Assumptions!$E$27&gt;Z24+12,Z24+12,Assumptions!$E$27)</f>
        <v>3</v>
      </c>
      <c r="AB24" s="50" t="str">
        <f t="shared" si="3"/>
        <v>Apr</v>
      </c>
      <c r="AC24" s="69">
        <f>IF(Assumptions!$E$27&gt;9,9,Assumptions!$E$27)</f>
        <v>3</v>
      </c>
      <c r="AD24" s="69">
        <f>IF(Assumptions!$E$27&gt;AC24+12,AC24+12,Assumptions!$E$27)</f>
        <v>3</v>
      </c>
      <c r="AE24" s="69">
        <f>IF(Assumptions!$E$27&gt;AD24+12,AD24+12,Assumptions!$E$27)</f>
        <v>3</v>
      </c>
      <c r="AF24" s="69">
        <f>IF(Assumptions!$E$27&gt;AE24+12,AE24+12,Assumptions!$E$27)</f>
        <v>3</v>
      </c>
      <c r="AG24" s="69">
        <f>IF(Assumptions!$E$27&gt;AF24+12,AF24+12,Assumptions!$E$27)</f>
        <v>3</v>
      </c>
      <c r="AH24" s="69">
        <f>IF(Assumptions!$E$27&gt;AG24+12,AG24+12,Assumptions!$E$27)</f>
        <v>3</v>
      </c>
      <c r="AI24" s="69">
        <f>IF(Assumptions!$E$27&gt;AH24+12,AH24+12,Assumptions!$E$27)</f>
        <v>3</v>
      </c>
      <c r="AJ24" s="69">
        <f>IF(Assumptions!$E$27&gt;AI24+12,AI24+12,Assumptions!$E$27)</f>
        <v>3</v>
      </c>
      <c r="AK24" s="50" t="str">
        <f t="shared" si="4"/>
        <v>Apr</v>
      </c>
      <c r="AL24" s="69">
        <f>IF(Assumptions!$E$27&gt;9,9,Assumptions!$E$27)</f>
        <v>3</v>
      </c>
      <c r="AM24" s="69">
        <f>IF(Assumptions!$E$27&gt;AL24+12,AL24+12,Assumptions!$E$27)</f>
        <v>3</v>
      </c>
      <c r="AN24" s="69">
        <f>IF(Assumptions!$E$27&gt;AM24+12,AM24+12,Assumptions!$E$27)</f>
        <v>3</v>
      </c>
      <c r="AO24" s="69">
        <f>IF(Assumptions!$E$27&gt;AN24+12,AN24+12,Assumptions!$E$27)</f>
        <v>3</v>
      </c>
      <c r="AP24" s="69">
        <f>IF(Assumptions!$E$27&gt;AO24+12,AO24+12,Assumptions!$E$27)</f>
        <v>3</v>
      </c>
      <c r="AQ24" s="69">
        <f>IF(Assumptions!$E$27&gt;AP24+12,AP24+12,Assumptions!$E$27)</f>
        <v>3</v>
      </c>
      <c r="AR24" s="69">
        <f>IF(Assumptions!$E$27&gt;AQ24+12,AQ24+12,Assumptions!$E$27)</f>
        <v>3</v>
      </c>
      <c r="AS24" s="69">
        <f>IF(Assumptions!$E$27&gt;AR24+12,AR24+12,Assumptions!$E$27)</f>
        <v>3</v>
      </c>
      <c r="AT24" s="50" t="str">
        <f t="shared" si="5"/>
        <v>Apr</v>
      </c>
      <c r="AU24" s="69">
        <f>IF(Assumptions!$E$27&gt;9,9,Assumptions!$E$27)</f>
        <v>3</v>
      </c>
      <c r="AV24" s="69">
        <f>IF(Assumptions!$E$27&gt;AU24+12,AU24+12,Assumptions!$E$27)</f>
        <v>3</v>
      </c>
      <c r="AW24" s="69">
        <f>IF(Assumptions!$E$27&gt;AV24+12,AV24+12,Assumptions!$E$27)</f>
        <v>3</v>
      </c>
      <c r="AX24" s="69">
        <f>IF(Assumptions!$E$27&gt;AW24+12,AW24+12,Assumptions!$E$27)</f>
        <v>3</v>
      </c>
      <c r="AY24" s="69">
        <f>IF(Assumptions!$E$27&gt;AX24+12,AX24+12,Assumptions!$E$27)</f>
        <v>3</v>
      </c>
      <c r="AZ24" s="69">
        <f>IF(Assumptions!$E$27&gt;AY24+12,AY24+12,Assumptions!$E$27)</f>
        <v>3</v>
      </c>
      <c r="BA24" s="69">
        <f>IF(Assumptions!$E$27&gt;AZ24+12,AZ24+12,Assumptions!$E$27)</f>
        <v>3</v>
      </c>
      <c r="BB24" s="69">
        <f>IF(Assumptions!$E$27&gt;BA24+12,BA24+12,Assumptions!$E$27)</f>
        <v>3</v>
      </c>
      <c r="BC24" s="50" t="str">
        <f t="shared" si="6"/>
        <v>Apr</v>
      </c>
      <c r="BD24" s="69">
        <f>IF(Assumptions!$E$27&gt;9,9,Assumptions!$E$27)</f>
        <v>3</v>
      </c>
      <c r="BE24" s="69">
        <f>IF(Assumptions!$E$27&gt;BD24+12,BD24+12,Assumptions!$E$27)</f>
        <v>3</v>
      </c>
      <c r="BF24" s="69">
        <f>IF(Assumptions!$E$27&gt;BE24+12,BE24+12,Assumptions!$E$27)</f>
        <v>3</v>
      </c>
      <c r="BG24" s="69">
        <f>IF(Assumptions!$E$27&gt;BF24+12,BF24+12,Assumptions!$E$27)</f>
        <v>3</v>
      </c>
      <c r="BH24" s="69">
        <f>IF(Assumptions!$E$27&gt;BG24+12,BG24+12,Assumptions!$E$27)</f>
        <v>3</v>
      </c>
      <c r="BI24" s="69">
        <f>IF(Assumptions!$E$27&gt;BH24+12,BH24+12,Assumptions!$E$27)</f>
        <v>3</v>
      </c>
      <c r="BJ24" s="69">
        <f>IF(Assumptions!$E$27&gt;BI24+12,BI24+12,Assumptions!$E$27)</f>
        <v>3</v>
      </c>
      <c r="BK24" s="69">
        <f>IF(Assumptions!$E$27&gt;BJ24+12,BJ24+12,Assumptions!$E$27)</f>
        <v>3</v>
      </c>
      <c r="BL24" s="50" t="str">
        <f t="shared" si="7"/>
        <v>Apr</v>
      </c>
      <c r="BM24" s="69">
        <f>IF(Assumptions!$E$27&gt;9,9,Assumptions!$E$27)</f>
        <v>3</v>
      </c>
      <c r="BN24" s="69">
        <f>IF(Assumptions!$E$27&gt;BM24+12,BM24+12,Assumptions!$E$27)</f>
        <v>3</v>
      </c>
      <c r="BO24" s="69">
        <f>IF(Assumptions!$E$27&gt;BN24+12,BN24+12,Assumptions!$E$27)</f>
        <v>3</v>
      </c>
      <c r="BP24" s="69">
        <f>IF(Assumptions!$E$27&gt;BO24+12,BO24+12,Assumptions!$E$27)</f>
        <v>3</v>
      </c>
      <c r="BQ24" s="69">
        <f>IF(Assumptions!$E$27&gt;BP24+12,BP24+12,Assumptions!$E$27)</f>
        <v>3</v>
      </c>
      <c r="BR24" s="69">
        <f>IF(Assumptions!$E$27&gt;BQ24+12,BQ24+12,Assumptions!$E$27)</f>
        <v>3</v>
      </c>
      <c r="BS24" s="69">
        <f>IF(Assumptions!$E$27&gt;BR24+12,BR24+12,Assumptions!$E$27)</f>
        <v>3</v>
      </c>
      <c r="BT24" s="69">
        <f>IF(Assumptions!$E$27&gt;BS24+12,BS24+12,Assumptions!$E$27)</f>
        <v>3</v>
      </c>
      <c r="BU24" s="50" t="str">
        <f t="shared" si="8"/>
        <v>Apr</v>
      </c>
      <c r="BV24" s="69">
        <f>IF(Assumptions!$E$27&gt;9,9,Assumptions!$E$27)</f>
        <v>3</v>
      </c>
      <c r="BW24" s="69">
        <f>IF(Assumptions!$E$27&gt;BV24+12,BV24+12,Assumptions!$E$27)</f>
        <v>3</v>
      </c>
      <c r="BX24" s="69">
        <f>IF(Assumptions!$E$27&gt;BW24+12,BW24+12,Assumptions!$E$27)</f>
        <v>3</v>
      </c>
      <c r="BY24" s="69">
        <f>IF(Assumptions!$E$27&gt;BX24+12,BX24+12,Assumptions!$E$27)</f>
        <v>3</v>
      </c>
      <c r="BZ24" s="69">
        <f>IF(Assumptions!$E$27&gt;BY24+12,BY24+12,Assumptions!$E$27)</f>
        <v>3</v>
      </c>
      <c r="CA24" s="69">
        <f>IF(Assumptions!$E$27&gt;BZ24+12,BZ24+12,Assumptions!$E$27)</f>
        <v>3</v>
      </c>
      <c r="CB24" s="69">
        <f>IF(Assumptions!$E$27&gt;CA24+12,CA24+12,Assumptions!$E$27)</f>
        <v>3</v>
      </c>
      <c r="CC24" s="69">
        <f>IF(Assumptions!$E$27&gt;CB24+12,CB24+12,Assumptions!$E$27)</f>
        <v>3</v>
      </c>
      <c r="CD24" s="50" t="str">
        <f t="shared" si="9"/>
        <v>Apr</v>
      </c>
      <c r="CE24" s="69">
        <f>IF(Assumptions!$E$27&gt;9,9,Assumptions!$E$27)</f>
        <v>3</v>
      </c>
      <c r="CF24" s="69">
        <f>IF(Assumptions!$E$27&gt;CE24+12,CE24+12,Assumptions!$E$27)</f>
        <v>3</v>
      </c>
      <c r="CG24" s="69">
        <f>IF(Assumptions!$E$27&gt;CF24+12,CF24+12,Assumptions!$E$27)</f>
        <v>3</v>
      </c>
      <c r="CH24" s="69">
        <f>IF(Assumptions!$E$27&gt;CG24+12,CG24+12,Assumptions!$E$27)</f>
        <v>3</v>
      </c>
      <c r="CI24" s="69">
        <f>IF(Assumptions!$E$27&gt;CH24+12,CH24+12,Assumptions!$E$27)</f>
        <v>3</v>
      </c>
      <c r="CJ24" s="69">
        <f>IF(Assumptions!$E$27&gt;CI24+12,CI24+12,Assumptions!$E$27)</f>
        <v>3</v>
      </c>
      <c r="CK24" s="69">
        <f>IF(Assumptions!$E$27&gt;CJ24+12,CJ24+12,Assumptions!$E$27)</f>
        <v>3</v>
      </c>
      <c r="CL24" s="69">
        <f>IF(Assumptions!$E$27&gt;CK24+12,CK24+12,Assumptions!$E$27)</f>
        <v>3</v>
      </c>
    </row>
    <row r="25" spans="1:90" ht="13.7" customHeight="1">
      <c r="A25" s="50" t="str">
        <f t="shared" si="0"/>
        <v>May</v>
      </c>
      <c r="B25" s="41">
        <f>IF(Assumptions!$E$27&gt;8,8,Assumptions!$E$27)</f>
        <v>3</v>
      </c>
      <c r="C25" s="41">
        <f>IF(Assumptions!$E$27&gt;B25+12,B25+12,Assumptions!$E$27)</f>
        <v>3</v>
      </c>
      <c r="D25" s="41">
        <f>IF(Assumptions!$E$27&gt;C25+12,C25+12,Assumptions!$E$27)</f>
        <v>3</v>
      </c>
      <c r="E25" s="41">
        <f>IF(Assumptions!$E$27&gt;D25+12,D25+12,Assumptions!$E$27)</f>
        <v>3</v>
      </c>
      <c r="F25" s="41">
        <f>IF(Assumptions!$E$27&gt;E25+12,E25+12,Assumptions!$E$27)</f>
        <v>3</v>
      </c>
      <c r="G25" s="41">
        <f>IF(Assumptions!$E$27&gt;F25+12,F25+12,Assumptions!$E$27)</f>
        <v>3</v>
      </c>
      <c r="H25" s="41">
        <f>IF(Assumptions!$E$27&gt;G25+12,G25+12,Assumptions!$E$27)</f>
        <v>3</v>
      </c>
      <c r="I25" s="41">
        <f>IF(Assumptions!$E$27&gt;H25+12,H25+12,Assumptions!$E$27)</f>
        <v>3</v>
      </c>
      <c r="J25" s="68" t="str">
        <f t="shared" si="1"/>
        <v>May</v>
      </c>
      <c r="K25" s="41">
        <f>IF(Assumptions!$E$27&gt;8,8,Assumptions!$E$27)</f>
        <v>3</v>
      </c>
      <c r="L25" s="69">
        <f>IF(Assumptions!$E$27&gt;K25+12,K25+12,Assumptions!$E$27)</f>
        <v>3</v>
      </c>
      <c r="M25" s="69">
        <f>IF(Assumptions!$E$27&gt;L25+12,L25+12,Assumptions!$E$27)</f>
        <v>3</v>
      </c>
      <c r="N25" s="69">
        <f>IF(Assumptions!$E$27&gt;M25+12,M25+12,Assumptions!$E$27)</f>
        <v>3</v>
      </c>
      <c r="O25" s="69">
        <f>IF(Assumptions!$E$27&gt;N25+12,N25+12,Assumptions!$E$27)</f>
        <v>3</v>
      </c>
      <c r="P25" s="69">
        <f>IF(Assumptions!$E$27&gt;O25+12,O25+12,Assumptions!$E$27)</f>
        <v>3</v>
      </c>
      <c r="Q25" s="69">
        <f>IF(Assumptions!$E$27&gt;P25+12,P25+12,Assumptions!$E$27)</f>
        <v>3</v>
      </c>
      <c r="R25" s="69">
        <f>IF(Assumptions!$E$27&gt;Q25+12,Q25+12,Assumptions!$E$27)</f>
        <v>3</v>
      </c>
      <c r="S25" s="50" t="str">
        <f t="shared" si="2"/>
        <v>May</v>
      </c>
      <c r="T25" s="69">
        <f>IF(Assumptions!$E$27&gt;8,8,Assumptions!$E$27)</f>
        <v>3</v>
      </c>
      <c r="U25" s="69">
        <f>IF(Assumptions!$E$27&gt;T25+12,T25+12,Assumptions!$E$27)</f>
        <v>3</v>
      </c>
      <c r="V25" s="69">
        <f>IF(Assumptions!$E$27&gt;U25+12,U25+12,Assumptions!$E$27)</f>
        <v>3</v>
      </c>
      <c r="W25" s="69">
        <f>IF(Assumptions!$E$27&gt;V25+12,V25+12,Assumptions!$E$27)</f>
        <v>3</v>
      </c>
      <c r="X25" s="69">
        <f>IF(Assumptions!$E$27&gt;W25+12,W25+12,Assumptions!$E$27)</f>
        <v>3</v>
      </c>
      <c r="Y25" s="69">
        <f>IF(Assumptions!$E$27&gt;X25+12,X25+12,Assumptions!$E$27)</f>
        <v>3</v>
      </c>
      <c r="Z25" s="69">
        <f>IF(Assumptions!$E$27&gt;Y25+12,Y25+12,Assumptions!$E$27)</f>
        <v>3</v>
      </c>
      <c r="AA25" s="69">
        <f>IF(Assumptions!$E$27&gt;Z25+12,Z25+12,Assumptions!$E$27)</f>
        <v>3</v>
      </c>
      <c r="AB25" s="50" t="str">
        <f t="shared" si="3"/>
        <v>May</v>
      </c>
      <c r="AC25" s="69">
        <f>IF(Assumptions!$E$27&gt;8,8,Assumptions!$E$27)</f>
        <v>3</v>
      </c>
      <c r="AD25" s="69">
        <f>IF(Assumptions!$E$27&gt;AC25+12,AC25+12,Assumptions!$E$27)</f>
        <v>3</v>
      </c>
      <c r="AE25" s="69">
        <f>IF(Assumptions!$E$27&gt;AD25+12,AD25+12,Assumptions!$E$27)</f>
        <v>3</v>
      </c>
      <c r="AF25" s="69">
        <f>IF(Assumptions!$E$27&gt;AE25+12,AE25+12,Assumptions!$E$27)</f>
        <v>3</v>
      </c>
      <c r="AG25" s="69">
        <f>IF(Assumptions!$E$27&gt;AF25+12,AF25+12,Assumptions!$E$27)</f>
        <v>3</v>
      </c>
      <c r="AH25" s="69">
        <f>IF(Assumptions!$E$27&gt;AG25+12,AG25+12,Assumptions!$E$27)</f>
        <v>3</v>
      </c>
      <c r="AI25" s="69">
        <f>IF(Assumptions!$E$27&gt;AH25+12,AH25+12,Assumptions!$E$27)</f>
        <v>3</v>
      </c>
      <c r="AJ25" s="69">
        <f>IF(Assumptions!$E$27&gt;AI25+12,AI25+12,Assumptions!$E$27)</f>
        <v>3</v>
      </c>
      <c r="AK25" s="50" t="str">
        <f t="shared" si="4"/>
        <v>May</v>
      </c>
      <c r="AL25" s="69">
        <f>IF(Assumptions!$E$27&gt;8,8,Assumptions!$E$27)</f>
        <v>3</v>
      </c>
      <c r="AM25" s="69">
        <f>IF(Assumptions!$E$27&gt;AL25+12,AL25+12,Assumptions!$E$27)</f>
        <v>3</v>
      </c>
      <c r="AN25" s="69">
        <f>IF(Assumptions!$E$27&gt;AM25+12,AM25+12,Assumptions!$E$27)</f>
        <v>3</v>
      </c>
      <c r="AO25" s="69">
        <f>IF(Assumptions!$E$27&gt;AN25+12,AN25+12,Assumptions!$E$27)</f>
        <v>3</v>
      </c>
      <c r="AP25" s="69">
        <f>IF(Assumptions!$E$27&gt;AO25+12,AO25+12,Assumptions!$E$27)</f>
        <v>3</v>
      </c>
      <c r="AQ25" s="69">
        <f>IF(Assumptions!$E$27&gt;AP25+12,AP25+12,Assumptions!$E$27)</f>
        <v>3</v>
      </c>
      <c r="AR25" s="69">
        <f>IF(Assumptions!$E$27&gt;AQ25+12,AQ25+12,Assumptions!$E$27)</f>
        <v>3</v>
      </c>
      <c r="AS25" s="69">
        <f>IF(Assumptions!$E$27&gt;AR25+12,AR25+12,Assumptions!$E$27)</f>
        <v>3</v>
      </c>
      <c r="AT25" s="50" t="str">
        <f t="shared" si="5"/>
        <v>May</v>
      </c>
      <c r="AU25" s="69">
        <f>IF(Assumptions!$E$27&gt;8,8,Assumptions!$E$27)</f>
        <v>3</v>
      </c>
      <c r="AV25" s="69">
        <f>IF(Assumptions!$E$27&gt;AU25+12,AU25+12,Assumptions!$E$27)</f>
        <v>3</v>
      </c>
      <c r="AW25" s="69">
        <f>IF(Assumptions!$E$27&gt;AV25+12,AV25+12,Assumptions!$E$27)</f>
        <v>3</v>
      </c>
      <c r="AX25" s="69">
        <f>IF(Assumptions!$E$27&gt;AW25+12,AW25+12,Assumptions!$E$27)</f>
        <v>3</v>
      </c>
      <c r="AY25" s="69">
        <f>IF(Assumptions!$E$27&gt;AX25+12,AX25+12,Assumptions!$E$27)</f>
        <v>3</v>
      </c>
      <c r="AZ25" s="69">
        <f>IF(Assumptions!$E$27&gt;AY25+12,AY25+12,Assumptions!$E$27)</f>
        <v>3</v>
      </c>
      <c r="BA25" s="69">
        <f>IF(Assumptions!$E$27&gt;AZ25+12,AZ25+12,Assumptions!$E$27)</f>
        <v>3</v>
      </c>
      <c r="BB25" s="69">
        <f>IF(Assumptions!$E$27&gt;BA25+12,BA25+12,Assumptions!$E$27)</f>
        <v>3</v>
      </c>
      <c r="BC25" s="50" t="str">
        <f t="shared" si="6"/>
        <v>May</v>
      </c>
      <c r="BD25" s="69">
        <f>IF(Assumptions!$E$27&gt;8,8,Assumptions!$E$27)</f>
        <v>3</v>
      </c>
      <c r="BE25" s="69">
        <f>IF(Assumptions!$E$27&gt;BD25+12,BD25+12,Assumptions!$E$27)</f>
        <v>3</v>
      </c>
      <c r="BF25" s="69">
        <f>IF(Assumptions!$E$27&gt;BE25+12,BE25+12,Assumptions!$E$27)</f>
        <v>3</v>
      </c>
      <c r="BG25" s="69">
        <f>IF(Assumptions!$E$27&gt;BF25+12,BF25+12,Assumptions!$E$27)</f>
        <v>3</v>
      </c>
      <c r="BH25" s="69">
        <f>IF(Assumptions!$E$27&gt;BG25+12,BG25+12,Assumptions!$E$27)</f>
        <v>3</v>
      </c>
      <c r="BI25" s="69">
        <f>IF(Assumptions!$E$27&gt;BH25+12,BH25+12,Assumptions!$E$27)</f>
        <v>3</v>
      </c>
      <c r="BJ25" s="69">
        <f>IF(Assumptions!$E$27&gt;BI25+12,BI25+12,Assumptions!$E$27)</f>
        <v>3</v>
      </c>
      <c r="BK25" s="69">
        <f>IF(Assumptions!$E$27&gt;BJ25+12,BJ25+12,Assumptions!$E$27)</f>
        <v>3</v>
      </c>
      <c r="BL25" s="50" t="str">
        <f t="shared" si="7"/>
        <v>May</v>
      </c>
      <c r="BM25" s="69">
        <f>IF(Assumptions!$E$27&gt;8,8,Assumptions!$E$27)</f>
        <v>3</v>
      </c>
      <c r="BN25" s="69">
        <f>IF(Assumptions!$E$27&gt;BM25+12,BM25+12,Assumptions!$E$27)</f>
        <v>3</v>
      </c>
      <c r="BO25" s="69">
        <f>IF(Assumptions!$E$27&gt;BN25+12,BN25+12,Assumptions!$E$27)</f>
        <v>3</v>
      </c>
      <c r="BP25" s="69">
        <f>IF(Assumptions!$E$27&gt;BO25+12,BO25+12,Assumptions!$E$27)</f>
        <v>3</v>
      </c>
      <c r="BQ25" s="69">
        <f>IF(Assumptions!$E$27&gt;BP25+12,BP25+12,Assumptions!$E$27)</f>
        <v>3</v>
      </c>
      <c r="BR25" s="69">
        <f>IF(Assumptions!$E$27&gt;BQ25+12,BQ25+12,Assumptions!$E$27)</f>
        <v>3</v>
      </c>
      <c r="BS25" s="69">
        <f>IF(Assumptions!$E$27&gt;BR25+12,BR25+12,Assumptions!$E$27)</f>
        <v>3</v>
      </c>
      <c r="BT25" s="69">
        <f>IF(Assumptions!$E$27&gt;BS25+12,BS25+12,Assumptions!$E$27)</f>
        <v>3</v>
      </c>
      <c r="BU25" s="50" t="str">
        <f t="shared" si="8"/>
        <v>May</v>
      </c>
      <c r="BV25" s="69">
        <f>IF(Assumptions!$E$27&gt;8,8,Assumptions!$E$27)</f>
        <v>3</v>
      </c>
      <c r="BW25" s="69">
        <f>IF(Assumptions!$E$27&gt;BV25+12,BV25+12,Assumptions!$E$27)</f>
        <v>3</v>
      </c>
      <c r="BX25" s="69">
        <f>IF(Assumptions!$E$27&gt;BW25+12,BW25+12,Assumptions!$E$27)</f>
        <v>3</v>
      </c>
      <c r="BY25" s="69">
        <f>IF(Assumptions!$E$27&gt;BX25+12,BX25+12,Assumptions!$E$27)</f>
        <v>3</v>
      </c>
      <c r="BZ25" s="69">
        <f>IF(Assumptions!$E$27&gt;BY25+12,BY25+12,Assumptions!$E$27)</f>
        <v>3</v>
      </c>
      <c r="CA25" s="69">
        <f>IF(Assumptions!$E$27&gt;BZ25+12,BZ25+12,Assumptions!$E$27)</f>
        <v>3</v>
      </c>
      <c r="CB25" s="69">
        <f>IF(Assumptions!$E$27&gt;CA25+12,CA25+12,Assumptions!$E$27)</f>
        <v>3</v>
      </c>
      <c r="CC25" s="69">
        <f>IF(Assumptions!$E$27&gt;CB25+12,CB25+12,Assumptions!$E$27)</f>
        <v>3</v>
      </c>
      <c r="CD25" s="50" t="str">
        <f t="shared" si="9"/>
        <v>May</v>
      </c>
      <c r="CE25" s="69">
        <f>IF(Assumptions!$E$27&gt;8,8,Assumptions!$E$27)</f>
        <v>3</v>
      </c>
      <c r="CF25" s="69">
        <f>IF(Assumptions!$E$27&gt;CE25+12,CE25+12,Assumptions!$E$27)</f>
        <v>3</v>
      </c>
      <c r="CG25" s="69">
        <f>IF(Assumptions!$E$27&gt;CF25+12,CF25+12,Assumptions!$E$27)</f>
        <v>3</v>
      </c>
      <c r="CH25" s="69">
        <f>IF(Assumptions!$E$27&gt;CG25+12,CG25+12,Assumptions!$E$27)</f>
        <v>3</v>
      </c>
      <c r="CI25" s="69">
        <f>IF(Assumptions!$E$27&gt;CH25+12,CH25+12,Assumptions!$E$27)</f>
        <v>3</v>
      </c>
      <c r="CJ25" s="69">
        <f>IF(Assumptions!$E$27&gt;CI25+12,CI25+12,Assumptions!$E$27)</f>
        <v>3</v>
      </c>
      <c r="CK25" s="69">
        <f>IF(Assumptions!$E$27&gt;CJ25+12,CJ25+12,Assumptions!$E$27)</f>
        <v>3</v>
      </c>
      <c r="CL25" s="69">
        <f>IF(Assumptions!$E$27&gt;CK25+12,CK25+12,Assumptions!$E$27)</f>
        <v>3</v>
      </c>
    </row>
    <row r="26" spans="1:90" ht="13.7" customHeight="1">
      <c r="A26" s="50" t="str">
        <f t="shared" si="0"/>
        <v>Jun</v>
      </c>
      <c r="B26" s="41">
        <f>IF(Assumptions!$E$27&gt;7,7,Assumptions!$E$27)</f>
        <v>3</v>
      </c>
      <c r="C26" s="41">
        <f>IF(Assumptions!$E$27&gt;B26+12,B26+12,Assumptions!$E$27)</f>
        <v>3</v>
      </c>
      <c r="D26" s="41">
        <f>IF(Assumptions!$E$27&gt;C26+12,C26+12,Assumptions!$E$27)</f>
        <v>3</v>
      </c>
      <c r="E26" s="41">
        <f>IF(Assumptions!$E$27&gt;D26+12,D26+12,Assumptions!$E$27)</f>
        <v>3</v>
      </c>
      <c r="F26" s="41">
        <f>IF(Assumptions!$E$27&gt;E26+12,E26+12,Assumptions!$E$27)</f>
        <v>3</v>
      </c>
      <c r="G26" s="41">
        <f>IF(Assumptions!$E$27&gt;F26+12,F26+12,Assumptions!$E$27)</f>
        <v>3</v>
      </c>
      <c r="H26" s="41">
        <f>IF(Assumptions!$E$27&gt;G26+12,G26+12,Assumptions!$E$27)</f>
        <v>3</v>
      </c>
      <c r="I26" s="41">
        <f>IF(Assumptions!$E$27&gt;H26+12,H26+12,Assumptions!$E$27)</f>
        <v>3</v>
      </c>
      <c r="J26" s="68" t="str">
        <f t="shared" si="1"/>
        <v>Jun</v>
      </c>
      <c r="K26" s="41">
        <f>IF(Assumptions!$E$27&gt;7,7,Assumptions!$E$27)</f>
        <v>3</v>
      </c>
      <c r="L26" s="69">
        <f>IF(Assumptions!$E$27&gt;K26+12,K26+12,Assumptions!$E$27)</f>
        <v>3</v>
      </c>
      <c r="M26" s="69">
        <f>IF(Assumptions!$E$27&gt;L26+12,L26+12,Assumptions!$E$27)</f>
        <v>3</v>
      </c>
      <c r="N26" s="69">
        <f>IF(Assumptions!$E$27&gt;M26+12,M26+12,Assumptions!$E$27)</f>
        <v>3</v>
      </c>
      <c r="O26" s="69">
        <f>IF(Assumptions!$E$27&gt;N26+12,N26+12,Assumptions!$E$27)</f>
        <v>3</v>
      </c>
      <c r="P26" s="69">
        <f>IF(Assumptions!$E$27&gt;O26+12,O26+12,Assumptions!$E$27)</f>
        <v>3</v>
      </c>
      <c r="Q26" s="69">
        <f>IF(Assumptions!$E$27&gt;P26+12,P26+12,Assumptions!$E$27)</f>
        <v>3</v>
      </c>
      <c r="R26" s="69">
        <f>IF(Assumptions!$E$27&gt;Q26+12,Q26+12,Assumptions!$E$27)</f>
        <v>3</v>
      </c>
      <c r="S26" s="50" t="str">
        <f t="shared" si="2"/>
        <v>Jun</v>
      </c>
      <c r="T26" s="69">
        <f>IF(Assumptions!$E$27&gt;7,7,Assumptions!$E$27)</f>
        <v>3</v>
      </c>
      <c r="U26" s="69">
        <f>IF(Assumptions!$E$27&gt;T26+12,T26+12,Assumptions!$E$27)</f>
        <v>3</v>
      </c>
      <c r="V26" s="69">
        <f>IF(Assumptions!$E$27&gt;U26+12,U26+12,Assumptions!$E$27)</f>
        <v>3</v>
      </c>
      <c r="W26" s="69">
        <f>IF(Assumptions!$E$27&gt;V26+12,V26+12,Assumptions!$E$27)</f>
        <v>3</v>
      </c>
      <c r="X26" s="69">
        <f>IF(Assumptions!$E$27&gt;W26+12,W26+12,Assumptions!$E$27)</f>
        <v>3</v>
      </c>
      <c r="Y26" s="69">
        <f>IF(Assumptions!$E$27&gt;X26+12,X26+12,Assumptions!$E$27)</f>
        <v>3</v>
      </c>
      <c r="Z26" s="69">
        <f>IF(Assumptions!$E$27&gt;Y26+12,Y26+12,Assumptions!$E$27)</f>
        <v>3</v>
      </c>
      <c r="AA26" s="69">
        <f>IF(Assumptions!$E$27&gt;Z26+12,Z26+12,Assumptions!$E$27)</f>
        <v>3</v>
      </c>
      <c r="AB26" s="50" t="str">
        <f t="shared" si="3"/>
        <v>Jun</v>
      </c>
      <c r="AC26" s="69">
        <f>IF(Assumptions!$E$27&gt;7,7,Assumptions!$E$27)</f>
        <v>3</v>
      </c>
      <c r="AD26" s="69">
        <f>IF(Assumptions!$E$27&gt;AC26+12,AC26+12,Assumptions!$E$27)</f>
        <v>3</v>
      </c>
      <c r="AE26" s="69">
        <f>IF(Assumptions!$E$27&gt;AD26+12,AD26+12,Assumptions!$E$27)</f>
        <v>3</v>
      </c>
      <c r="AF26" s="69">
        <f>IF(Assumptions!$E$27&gt;AE26+12,AE26+12,Assumptions!$E$27)</f>
        <v>3</v>
      </c>
      <c r="AG26" s="69">
        <f>IF(Assumptions!$E$27&gt;AF26+12,AF26+12,Assumptions!$E$27)</f>
        <v>3</v>
      </c>
      <c r="AH26" s="69">
        <f>IF(Assumptions!$E$27&gt;AG26+12,AG26+12,Assumptions!$E$27)</f>
        <v>3</v>
      </c>
      <c r="AI26" s="69">
        <f>IF(Assumptions!$E$27&gt;AH26+12,AH26+12,Assumptions!$E$27)</f>
        <v>3</v>
      </c>
      <c r="AJ26" s="69">
        <f>IF(Assumptions!$E$27&gt;AI26+12,AI26+12,Assumptions!$E$27)</f>
        <v>3</v>
      </c>
      <c r="AK26" s="50" t="str">
        <f t="shared" si="4"/>
        <v>Jun</v>
      </c>
      <c r="AL26" s="69">
        <f>IF(Assumptions!$E$27&gt;7,7,Assumptions!$E$27)</f>
        <v>3</v>
      </c>
      <c r="AM26" s="69">
        <f>IF(Assumptions!$E$27&gt;AL26+12,AL26+12,Assumptions!$E$27)</f>
        <v>3</v>
      </c>
      <c r="AN26" s="69">
        <f>IF(Assumptions!$E$27&gt;AM26+12,AM26+12,Assumptions!$E$27)</f>
        <v>3</v>
      </c>
      <c r="AO26" s="69">
        <f>IF(Assumptions!$E$27&gt;AN26+12,AN26+12,Assumptions!$E$27)</f>
        <v>3</v>
      </c>
      <c r="AP26" s="69">
        <f>IF(Assumptions!$E$27&gt;AO26+12,AO26+12,Assumptions!$E$27)</f>
        <v>3</v>
      </c>
      <c r="AQ26" s="69">
        <f>IF(Assumptions!$E$27&gt;AP26+12,AP26+12,Assumptions!$E$27)</f>
        <v>3</v>
      </c>
      <c r="AR26" s="69">
        <f>IF(Assumptions!$E$27&gt;AQ26+12,AQ26+12,Assumptions!$E$27)</f>
        <v>3</v>
      </c>
      <c r="AS26" s="69">
        <f>IF(Assumptions!$E$27&gt;AR26+12,AR26+12,Assumptions!$E$27)</f>
        <v>3</v>
      </c>
      <c r="AT26" s="50" t="str">
        <f t="shared" si="5"/>
        <v>Jun</v>
      </c>
      <c r="AU26" s="69">
        <f>IF(Assumptions!$E$27&gt;7,7,Assumptions!$E$27)</f>
        <v>3</v>
      </c>
      <c r="AV26" s="69">
        <f>IF(Assumptions!$E$27&gt;AU26+12,AU26+12,Assumptions!$E$27)</f>
        <v>3</v>
      </c>
      <c r="AW26" s="69">
        <f>IF(Assumptions!$E$27&gt;AV26+12,AV26+12,Assumptions!$E$27)</f>
        <v>3</v>
      </c>
      <c r="AX26" s="69">
        <f>IF(Assumptions!$E$27&gt;AW26+12,AW26+12,Assumptions!$E$27)</f>
        <v>3</v>
      </c>
      <c r="AY26" s="69">
        <f>IF(Assumptions!$E$27&gt;AX26+12,AX26+12,Assumptions!$E$27)</f>
        <v>3</v>
      </c>
      <c r="AZ26" s="69">
        <f>IF(Assumptions!$E$27&gt;AY26+12,AY26+12,Assumptions!$E$27)</f>
        <v>3</v>
      </c>
      <c r="BA26" s="69">
        <f>IF(Assumptions!$E$27&gt;AZ26+12,AZ26+12,Assumptions!$E$27)</f>
        <v>3</v>
      </c>
      <c r="BB26" s="69">
        <f>IF(Assumptions!$E$27&gt;BA26+12,BA26+12,Assumptions!$E$27)</f>
        <v>3</v>
      </c>
      <c r="BC26" s="50" t="str">
        <f t="shared" si="6"/>
        <v>Jun</v>
      </c>
      <c r="BD26" s="69">
        <f>IF(Assumptions!$E$27&gt;7,7,Assumptions!$E$27)</f>
        <v>3</v>
      </c>
      <c r="BE26" s="69">
        <f>IF(Assumptions!$E$27&gt;BD26+12,BD26+12,Assumptions!$E$27)</f>
        <v>3</v>
      </c>
      <c r="BF26" s="69">
        <f>IF(Assumptions!$E$27&gt;BE26+12,BE26+12,Assumptions!$E$27)</f>
        <v>3</v>
      </c>
      <c r="BG26" s="69">
        <f>IF(Assumptions!$E$27&gt;BF26+12,BF26+12,Assumptions!$E$27)</f>
        <v>3</v>
      </c>
      <c r="BH26" s="69">
        <f>IF(Assumptions!$E$27&gt;BG26+12,BG26+12,Assumptions!$E$27)</f>
        <v>3</v>
      </c>
      <c r="BI26" s="69">
        <f>IF(Assumptions!$E$27&gt;BH26+12,BH26+12,Assumptions!$E$27)</f>
        <v>3</v>
      </c>
      <c r="BJ26" s="69">
        <f>IF(Assumptions!$E$27&gt;BI26+12,BI26+12,Assumptions!$E$27)</f>
        <v>3</v>
      </c>
      <c r="BK26" s="69">
        <f>IF(Assumptions!$E$27&gt;BJ26+12,BJ26+12,Assumptions!$E$27)</f>
        <v>3</v>
      </c>
      <c r="BL26" s="50" t="str">
        <f t="shared" si="7"/>
        <v>Jun</v>
      </c>
      <c r="BM26" s="69">
        <f>IF(Assumptions!$E$27&gt;7,7,Assumptions!$E$27)</f>
        <v>3</v>
      </c>
      <c r="BN26" s="69">
        <f>IF(Assumptions!$E$27&gt;BM26+12,BM26+12,Assumptions!$E$27)</f>
        <v>3</v>
      </c>
      <c r="BO26" s="69">
        <f>IF(Assumptions!$E$27&gt;BN26+12,BN26+12,Assumptions!$E$27)</f>
        <v>3</v>
      </c>
      <c r="BP26" s="69">
        <f>IF(Assumptions!$E$27&gt;BO26+12,BO26+12,Assumptions!$E$27)</f>
        <v>3</v>
      </c>
      <c r="BQ26" s="69">
        <f>IF(Assumptions!$E$27&gt;BP26+12,BP26+12,Assumptions!$E$27)</f>
        <v>3</v>
      </c>
      <c r="BR26" s="69">
        <f>IF(Assumptions!$E$27&gt;BQ26+12,BQ26+12,Assumptions!$E$27)</f>
        <v>3</v>
      </c>
      <c r="BS26" s="69">
        <f>IF(Assumptions!$E$27&gt;BR26+12,BR26+12,Assumptions!$E$27)</f>
        <v>3</v>
      </c>
      <c r="BT26" s="69">
        <f>IF(Assumptions!$E$27&gt;BS26+12,BS26+12,Assumptions!$E$27)</f>
        <v>3</v>
      </c>
      <c r="BU26" s="50" t="str">
        <f t="shared" si="8"/>
        <v>Jun</v>
      </c>
      <c r="BV26" s="69">
        <f>IF(Assumptions!$E$27&gt;7,7,Assumptions!$E$27)</f>
        <v>3</v>
      </c>
      <c r="BW26" s="69">
        <f>IF(Assumptions!$E$27&gt;BV26+12,BV26+12,Assumptions!$E$27)</f>
        <v>3</v>
      </c>
      <c r="BX26" s="69">
        <f>IF(Assumptions!$E$27&gt;BW26+12,BW26+12,Assumptions!$E$27)</f>
        <v>3</v>
      </c>
      <c r="BY26" s="69">
        <f>IF(Assumptions!$E$27&gt;BX26+12,BX26+12,Assumptions!$E$27)</f>
        <v>3</v>
      </c>
      <c r="BZ26" s="69">
        <f>IF(Assumptions!$E$27&gt;BY26+12,BY26+12,Assumptions!$E$27)</f>
        <v>3</v>
      </c>
      <c r="CA26" s="69">
        <f>IF(Assumptions!$E$27&gt;BZ26+12,BZ26+12,Assumptions!$E$27)</f>
        <v>3</v>
      </c>
      <c r="CB26" s="69">
        <f>IF(Assumptions!$E$27&gt;CA26+12,CA26+12,Assumptions!$E$27)</f>
        <v>3</v>
      </c>
      <c r="CC26" s="69">
        <f>IF(Assumptions!$E$27&gt;CB26+12,CB26+12,Assumptions!$E$27)</f>
        <v>3</v>
      </c>
      <c r="CD26" s="50" t="str">
        <f t="shared" si="9"/>
        <v>Jun</v>
      </c>
      <c r="CE26" s="69">
        <f>IF(Assumptions!$E$27&gt;7,7,Assumptions!$E$27)</f>
        <v>3</v>
      </c>
      <c r="CF26" s="69">
        <f>IF(Assumptions!$E$27&gt;CE26+12,CE26+12,Assumptions!$E$27)</f>
        <v>3</v>
      </c>
      <c r="CG26" s="69">
        <f>IF(Assumptions!$E$27&gt;CF26+12,CF26+12,Assumptions!$E$27)</f>
        <v>3</v>
      </c>
      <c r="CH26" s="69">
        <f>IF(Assumptions!$E$27&gt;CG26+12,CG26+12,Assumptions!$E$27)</f>
        <v>3</v>
      </c>
      <c r="CI26" s="69">
        <f>IF(Assumptions!$E$27&gt;CH26+12,CH26+12,Assumptions!$E$27)</f>
        <v>3</v>
      </c>
      <c r="CJ26" s="69">
        <f>IF(Assumptions!$E$27&gt;CI26+12,CI26+12,Assumptions!$E$27)</f>
        <v>3</v>
      </c>
      <c r="CK26" s="69">
        <f>IF(Assumptions!$E$27&gt;CJ26+12,CJ26+12,Assumptions!$E$27)</f>
        <v>3</v>
      </c>
      <c r="CL26" s="69">
        <f>IF(Assumptions!$E$27&gt;CK26+12,CK26+12,Assumptions!$E$27)</f>
        <v>3</v>
      </c>
    </row>
    <row r="27" spans="1:90" ht="13.7" customHeight="1">
      <c r="A27" s="50" t="str">
        <f t="shared" si="0"/>
        <v>Jul</v>
      </c>
      <c r="B27" s="41">
        <f>IF(Assumptions!$E$27&gt;6,6,Assumptions!$E$27)</f>
        <v>3</v>
      </c>
      <c r="C27" s="41">
        <f>IF(Assumptions!$E$27&gt;B27+12,B27+12,Assumptions!$E$27)</f>
        <v>3</v>
      </c>
      <c r="D27" s="41">
        <f>IF(Assumptions!$E$27&gt;C27+12,C27+12,Assumptions!$E$27)</f>
        <v>3</v>
      </c>
      <c r="E27" s="41">
        <f>IF(Assumptions!$E$27&gt;D27+12,D27+12,Assumptions!$E$27)</f>
        <v>3</v>
      </c>
      <c r="F27" s="41">
        <f>IF(Assumptions!$E$27&gt;E27+12,E27+12,Assumptions!$E$27)</f>
        <v>3</v>
      </c>
      <c r="G27" s="41">
        <f>IF(Assumptions!$E$27&gt;F27+12,F27+12,Assumptions!$E$27)</f>
        <v>3</v>
      </c>
      <c r="H27" s="41">
        <f>IF(Assumptions!$E$27&gt;G27+12,G27+12,Assumptions!$E$27)</f>
        <v>3</v>
      </c>
      <c r="I27" s="41">
        <f>IF(Assumptions!$E$27&gt;H27+12,H27+12,Assumptions!$E$27)</f>
        <v>3</v>
      </c>
      <c r="J27" s="68" t="str">
        <f t="shared" si="1"/>
        <v>Jul</v>
      </c>
      <c r="K27" s="41">
        <f>IF(Assumptions!$E$27&gt;6,6,Assumptions!$E$27)</f>
        <v>3</v>
      </c>
      <c r="L27" s="69">
        <f>IF(Assumptions!$E$27&gt;K27+12,K27+12,Assumptions!$E$27)</f>
        <v>3</v>
      </c>
      <c r="M27" s="69">
        <f>IF(Assumptions!$E$27&gt;L27+12,L27+12,Assumptions!$E$27)</f>
        <v>3</v>
      </c>
      <c r="N27" s="69">
        <f>IF(Assumptions!$E$27&gt;M27+12,M27+12,Assumptions!$E$27)</f>
        <v>3</v>
      </c>
      <c r="O27" s="69">
        <f>IF(Assumptions!$E$27&gt;N27+12,N27+12,Assumptions!$E$27)</f>
        <v>3</v>
      </c>
      <c r="P27" s="69">
        <f>IF(Assumptions!$E$27&gt;O27+12,O27+12,Assumptions!$E$27)</f>
        <v>3</v>
      </c>
      <c r="Q27" s="69">
        <f>IF(Assumptions!$E$27&gt;P27+12,P27+12,Assumptions!$E$27)</f>
        <v>3</v>
      </c>
      <c r="R27" s="69">
        <f>IF(Assumptions!$E$27&gt;Q27+12,Q27+12,Assumptions!$E$27)</f>
        <v>3</v>
      </c>
      <c r="S27" s="50" t="str">
        <f t="shared" si="2"/>
        <v>Jul</v>
      </c>
      <c r="T27" s="69">
        <f>IF(Assumptions!$E$27&gt;6,6,Assumptions!$E$27)</f>
        <v>3</v>
      </c>
      <c r="U27" s="69">
        <f>IF(Assumptions!$E$27&gt;T27+12,T27+12,Assumptions!$E$27)</f>
        <v>3</v>
      </c>
      <c r="V27" s="69">
        <f>IF(Assumptions!$E$27&gt;U27+12,U27+12,Assumptions!$E$27)</f>
        <v>3</v>
      </c>
      <c r="W27" s="69">
        <f>IF(Assumptions!$E$27&gt;V27+12,V27+12,Assumptions!$E$27)</f>
        <v>3</v>
      </c>
      <c r="X27" s="69">
        <f>IF(Assumptions!$E$27&gt;W27+12,W27+12,Assumptions!$E$27)</f>
        <v>3</v>
      </c>
      <c r="Y27" s="69">
        <f>IF(Assumptions!$E$27&gt;X27+12,X27+12,Assumptions!$E$27)</f>
        <v>3</v>
      </c>
      <c r="Z27" s="69">
        <f>IF(Assumptions!$E$27&gt;Y27+12,Y27+12,Assumptions!$E$27)</f>
        <v>3</v>
      </c>
      <c r="AA27" s="69">
        <f>IF(Assumptions!$E$27&gt;Z27+12,Z27+12,Assumptions!$E$27)</f>
        <v>3</v>
      </c>
      <c r="AB27" s="50" t="str">
        <f t="shared" si="3"/>
        <v>Jul</v>
      </c>
      <c r="AC27" s="69">
        <f>IF(Assumptions!$E$27&gt;6,6,Assumptions!$E$27)</f>
        <v>3</v>
      </c>
      <c r="AD27" s="69">
        <f>IF(Assumptions!$E$27&gt;AC27+12,AC27+12,Assumptions!$E$27)</f>
        <v>3</v>
      </c>
      <c r="AE27" s="69">
        <f>IF(Assumptions!$E$27&gt;AD27+12,AD27+12,Assumptions!$E$27)</f>
        <v>3</v>
      </c>
      <c r="AF27" s="69">
        <f>IF(Assumptions!$E$27&gt;AE27+12,AE27+12,Assumptions!$E$27)</f>
        <v>3</v>
      </c>
      <c r="AG27" s="69">
        <f>IF(Assumptions!$E$27&gt;AF27+12,AF27+12,Assumptions!$E$27)</f>
        <v>3</v>
      </c>
      <c r="AH27" s="69">
        <f>IF(Assumptions!$E$27&gt;AG27+12,AG27+12,Assumptions!$E$27)</f>
        <v>3</v>
      </c>
      <c r="AI27" s="69">
        <f>IF(Assumptions!$E$27&gt;AH27+12,AH27+12,Assumptions!$E$27)</f>
        <v>3</v>
      </c>
      <c r="AJ27" s="69">
        <f>IF(Assumptions!$E$27&gt;AI27+12,AI27+12,Assumptions!$E$27)</f>
        <v>3</v>
      </c>
      <c r="AK27" s="50" t="str">
        <f t="shared" si="4"/>
        <v>Jul</v>
      </c>
      <c r="AL27" s="69">
        <f>IF(Assumptions!$E$27&gt;6,6,Assumptions!$E$27)</f>
        <v>3</v>
      </c>
      <c r="AM27" s="69">
        <f>IF(Assumptions!$E$27&gt;AL27+12,AL27+12,Assumptions!$E$27)</f>
        <v>3</v>
      </c>
      <c r="AN27" s="69">
        <f>IF(Assumptions!$E$27&gt;AM27+12,AM27+12,Assumptions!$E$27)</f>
        <v>3</v>
      </c>
      <c r="AO27" s="69">
        <f>IF(Assumptions!$E$27&gt;AN27+12,AN27+12,Assumptions!$E$27)</f>
        <v>3</v>
      </c>
      <c r="AP27" s="69">
        <f>IF(Assumptions!$E$27&gt;AO27+12,AO27+12,Assumptions!$E$27)</f>
        <v>3</v>
      </c>
      <c r="AQ27" s="69">
        <f>IF(Assumptions!$E$27&gt;AP27+12,AP27+12,Assumptions!$E$27)</f>
        <v>3</v>
      </c>
      <c r="AR27" s="69">
        <f>IF(Assumptions!$E$27&gt;AQ27+12,AQ27+12,Assumptions!$E$27)</f>
        <v>3</v>
      </c>
      <c r="AS27" s="69">
        <f>IF(Assumptions!$E$27&gt;AR27+12,AR27+12,Assumptions!$E$27)</f>
        <v>3</v>
      </c>
      <c r="AT27" s="50" t="str">
        <f t="shared" si="5"/>
        <v>Jul</v>
      </c>
      <c r="AU27" s="69">
        <f>IF(Assumptions!$E$27&gt;6,6,Assumptions!$E$27)</f>
        <v>3</v>
      </c>
      <c r="AV27" s="69">
        <f>IF(Assumptions!$E$27&gt;AU27+12,AU27+12,Assumptions!$E$27)</f>
        <v>3</v>
      </c>
      <c r="AW27" s="69">
        <f>IF(Assumptions!$E$27&gt;AV27+12,AV27+12,Assumptions!$E$27)</f>
        <v>3</v>
      </c>
      <c r="AX27" s="69">
        <f>IF(Assumptions!$E$27&gt;AW27+12,AW27+12,Assumptions!$E$27)</f>
        <v>3</v>
      </c>
      <c r="AY27" s="69">
        <f>IF(Assumptions!$E$27&gt;AX27+12,AX27+12,Assumptions!$E$27)</f>
        <v>3</v>
      </c>
      <c r="AZ27" s="69">
        <f>IF(Assumptions!$E$27&gt;AY27+12,AY27+12,Assumptions!$E$27)</f>
        <v>3</v>
      </c>
      <c r="BA27" s="69">
        <f>IF(Assumptions!$E$27&gt;AZ27+12,AZ27+12,Assumptions!$E$27)</f>
        <v>3</v>
      </c>
      <c r="BB27" s="69">
        <f>IF(Assumptions!$E$27&gt;BA27+12,BA27+12,Assumptions!$E$27)</f>
        <v>3</v>
      </c>
      <c r="BC27" s="50" t="str">
        <f t="shared" si="6"/>
        <v>Jul</v>
      </c>
      <c r="BD27" s="69">
        <f>IF(Assumptions!$E$27&gt;6,6,Assumptions!$E$27)</f>
        <v>3</v>
      </c>
      <c r="BE27" s="69">
        <f>IF(Assumptions!$E$27&gt;BD27+12,BD27+12,Assumptions!$E$27)</f>
        <v>3</v>
      </c>
      <c r="BF27" s="69">
        <f>IF(Assumptions!$E$27&gt;BE27+12,BE27+12,Assumptions!$E$27)</f>
        <v>3</v>
      </c>
      <c r="BG27" s="69">
        <f>IF(Assumptions!$E$27&gt;BF27+12,BF27+12,Assumptions!$E$27)</f>
        <v>3</v>
      </c>
      <c r="BH27" s="69">
        <f>IF(Assumptions!$E$27&gt;BG27+12,BG27+12,Assumptions!$E$27)</f>
        <v>3</v>
      </c>
      <c r="BI27" s="69">
        <f>IF(Assumptions!$E$27&gt;BH27+12,BH27+12,Assumptions!$E$27)</f>
        <v>3</v>
      </c>
      <c r="BJ27" s="69">
        <f>IF(Assumptions!$E$27&gt;BI27+12,BI27+12,Assumptions!$E$27)</f>
        <v>3</v>
      </c>
      <c r="BK27" s="69">
        <f>IF(Assumptions!$E$27&gt;BJ27+12,BJ27+12,Assumptions!$E$27)</f>
        <v>3</v>
      </c>
      <c r="BL27" s="50" t="str">
        <f t="shared" si="7"/>
        <v>Jul</v>
      </c>
      <c r="BM27" s="69">
        <f>IF(Assumptions!$E$27&gt;6,6,Assumptions!$E$27)</f>
        <v>3</v>
      </c>
      <c r="BN27" s="69">
        <f>IF(Assumptions!$E$27&gt;BM27+12,BM27+12,Assumptions!$E$27)</f>
        <v>3</v>
      </c>
      <c r="BO27" s="69">
        <f>IF(Assumptions!$E$27&gt;BN27+12,BN27+12,Assumptions!$E$27)</f>
        <v>3</v>
      </c>
      <c r="BP27" s="69">
        <f>IF(Assumptions!$E$27&gt;BO27+12,BO27+12,Assumptions!$E$27)</f>
        <v>3</v>
      </c>
      <c r="BQ27" s="69">
        <f>IF(Assumptions!$E$27&gt;BP27+12,BP27+12,Assumptions!$E$27)</f>
        <v>3</v>
      </c>
      <c r="BR27" s="69">
        <f>IF(Assumptions!$E$27&gt;BQ27+12,BQ27+12,Assumptions!$E$27)</f>
        <v>3</v>
      </c>
      <c r="BS27" s="69">
        <f>IF(Assumptions!$E$27&gt;BR27+12,BR27+12,Assumptions!$E$27)</f>
        <v>3</v>
      </c>
      <c r="BT27" s="69">
        <f>IF(Assumptions!$E$27&gt;BS27+12,BS27+12,Assumptions!$E$27)</f>
        <v>3</v>
      </c>
      <c r="BU27" s="50" t="str">
        <f t="shared" si="8"/>
        <v>Jul</v>
      </c>
      <c r="BV27" s="69">
        <f>IF(Assumptions!$E$27&gt;6,6,Assumptions!$E$27)</f>
        <v>3</v>
      </c>
      <c r="BW27" s="69">
        <f>IF(Assumptions!$E$27&gt;BV27+12,BV27+12,Assumptions!$E$27)</f>
        <v>3</v>
      </c>
      <c r="BX27" s="69">
        <f>IF(Assumptions!$E$27&gt;BW27+12,BW27+12,Assumptions!$E$27)</f>
        <v>3</v>
      </c>
      <c r="BY27" s="69">
        <f>IF(Assumptions!$E$27&gt;BX27+12,BX27+12,Assumptions!$E$27)</f>
        <v>3</v>
      </c>
      <c r="BZ27" s="69">
        <f>IF(Assumptions!$E$27&gt;BY27+12,BY27+12,Assumptions!$E$27)</f>
        <v>3</v>
      </c>
      <c r="CA27" s="69">
        <f>IF(Assumptions!$E$27&gt;BZ27+12,BZ27+12,Assumptions!$E$27)</f>
        <v>3</v>
      </c>
      <c r="CB27" s="69">
        <f>IF(Assumptions!$E$27&gt;CA27+12,CA27+12,Assumptions!$E$27)</f>
        <v>3</v>
      </c>
      <c r="CC27" s="69">
        <f>IF(Assumptions!$E$27&gt;CB27+12,CB27+12,Assumptions!$E$27)</f>
        <v>3</v>
      </c>
      <c r="CD27" s="50" t="str">
        <f t="shared" si="9"/>
        <v>Jul</v>
      </c>
      <c r="CE27" s="69">
        <f>IF(Assumptions!$E$27&gt;6,6,Assumptions!$E$27)</f>
        <v>3</v>
      </c>
      <c r="CF27" s="69">
        <f>IF(Assumptions!$E$27&gt;CE27+12,CE27+12,Assumptions!$E$27)</f>
        <v>3</v>
      </c>
      <c r="CG27" s="69">
        <f>IF(Assumptions!$E$27&gt;CF27+12,CF27+12,Assumptions!$E$27)</f>
        <v>3</v>
      </c>
      <c r="CH27" s="69">
        <f>IF(Assumptions!$E$27&gt;CG27+12,CG27+12,Assumptions!$E$27)</f>
        <v>3</v>
      </c>
      <c r="CI27" s="69">
        <f>IF(Assumptions!$E$27&gt;CH27+12,CH27+12,Assumptions!$E$27)</f>
        <v>3</v>
      </c>
      <c r="CJ27" s="69">
        <f>IF(Assumptions!$E$27&gt;CI27+12,CI27+12,Assumptions!$E$27)</f>
        <v>3</v>
      </c>
      <c r="CK27" s="69">
        <f>IF(Assumptions!$E$27&gt;CJ27+12,CJ27+12,Assumptions!$E$27)</f>
        <v>3</v>
      </c>
      <c r="CL27" s="69">
        <f>IF(Assumptions!$E$27&gt;CK27+12,CK27+12,Assumptions!$E$27)</f>
        <v>3</v>
      </c>
    </row>
    <row r="28" spans="1:90" ht="13.7" customHeight="1">
      <c r="A28" s="50" t="str">
        <f t="shared" si="0"/>
        <v>Aug</v>
      </c>
      <c r="B28" s="41">
        <f>IF(Assumptions!$E$27&gt;5,5,Assumptions!$E$27)</f>
        <v>3</v>
      </c>
      <c r="C28" s="41">
        <f>IF(Assumptions!$E$27&gt;B28+12,B28+12,Assumptions!$E$27)</f>
        <v>3</v>
      </c>
      <c r="D28" s="41">
        <f>IF(Assumptions!$E$27&gt;C28+12,C28+12,Assumptions!$E$27)</f>
        <v>3</v>
      </c>
      <c r="E28" s="41">
        <f>IF(Assumptions!$E$27&gt;D28+12,D28+12,Assumptions!$E$27)</f>
        <v>3</v>
      </c>
      <c r="F28" s="41">
        <f>IF(Assumptions!$E$27&gt;E28+12,E28+12,Assumptions!$E$27)</f>
        <v>3</v>
      </c>
      <c r="G28" s="41">
        <f>IF(Assumptions!$E$27&gt;F28+12,F28+12,Assumptions!$E$27)</f>
        <v>3</v>
      </c>
      <c r="H28" s="41">
        <f>IF(Assumptions!$E$27&gt;G28+12,G28+12,Assumptions!$E$27)</f>
        <v>3</v>
      </c>
      <c r="I28" s="41">
        <f>IF(Assumptions!$E$27&gt;H28+12,H28+12,Assumptions!$E$27)</f>
        <v>3</v>
      </c>
      <c r="J28" s="68" t="str">
        <f t="shared" si="1"/>
        <v>Aug</v>
      </c>
      <c r="K28" s="41">
        <f>IF(Assumptions!$E$27&gt;5,5,Assumptions!$E$27)</f>
        <v>3</v>
      </c>
      <c r="L28" s="69">
        <f>IF(Assumptions!$E$27&gt;K28+12,K28+12,Assumptions!$E$27)</f>
        <v>3</v>
      </c>
      <c r="M28" s="69">
        <f>IF(Assumptions!$E$27&gt;L28+12,L28+12,Assumptions!$E$27)</f>
        <v>3</v>
      </c>
      <c r="N28" s="69">
        <f>IF(Assumptions!$E$27&gt;M28+12,M28+12,Assumptions!$E$27)</f>
        <v>3</v>
      </c>
      <c r="O28" s="69">
        <f>IF(Assumptions!$E$27&gt;N28+12,N28+12,Assumptions!$E$27)</f>
        <v>3</v>
      </c>
      <c r="P28" s="69">
        <f>IF(Assumptions!$E$27&gt;O28+12,O28+12,Assumptions!$E$27)</f>
        <v>3</v>
      </c>
      <c r="Q28" s="69">
        <f>IF(Assumptions!$E$27&gt;P28+12,P28+12,Assumptions!$E$27)</f>
        <v>3</v>
      </c>
      <c r="R28" s="69">
        <f>IF(Assumptions!$E$27&gt;Q28+12,Q28+12,Assumptions!$E$27)</f>
        <v>3</v>
      </c>
      <c r="S28" s="50" t="str">
        <f t="shared" si="2"/>
        <v>Aug</v>
      </c>
      <c r="T28" s="69">
        <f>IF(Assumptions!$E$27&gt;5,5,Assumptions!$E$27)</f>
        <v>3</v>
      </c>
      <c r="U28" s="69">
        <f>IF(Assumptions!$E$27&gt;T28+12,T28+12,Assumptions!$E$27)</f>
        <v>3</v>
      </c>
      <c r="V28" s="69">
        <f>IF(Assumptions!$E$27&gt;U28+12,U28+12,Assumptions!$E$27)</f>
        <v>3</v>
      </c>
      <c r="W28" s="69">
        <f>IF(Assumptions!$E$27&gt;V28+12,V28+12,Assumptions!$E$27)</f>
        <v>3</v>
      </c>
      <c r="X28" s="69">
        <f>IF(Assumptions!$E$27&gt;W28+12,W28+12,Assumptions!$E$27)</f>
        <v>3</v>
      </c>
      <c r="Y28" s="69">
        <f>IF(Assumptions!$E$27&gt;X28+12,X28+12,Assumptions!$E$27)</f>
        <v>3</v>
      </c>
      <c r="Z28" s="69">
        <f>IF(Assumptions!$E$27&gt;Y28+12,Y28+12,Assumptions!$E$27)</f>
        <v>3</v>
      </c>
      <c r="AA28" s="69">
        <f>IF(Assumptions!$E$27&gt;Z28+12,Z28+12,Assumptions!$E$27)</f>
        <v>3</v>
      </c>
      <c r="AB28" s="50" t="str">
        <f t="shared" si="3"/>
        <v>Aug</v>
      </c>
      <c r="AC28" s="69">
        <f>IF(Assumptions!$E$27&gt;5,5,Assumptions!$E$27)</f>
        <v>3</v>
      </c>
      <c r="AD28" s="69">
        <f>IF(Assumptions!$E$27&gt;AC28+12,AC28+12,Assumptions!$E$27)</f>
        <v>3</v>
      </c>
      <c r="AE28" s="69">
        <f>IF(Assumptions!$E$27&gt;AD28+12,AD28+12,Assumptions!$E$27)</f>
        <v>3</v>
      </c>
      <c r="AF28" s="69">
        <f>IF(Assumptions!$E$27&gt;AE28+12,AE28+12,Assumptions!$E$27)</f>
        <v>3</v>
      </c>
      <c r="AG28" s="69">
        <f>IF(Assumptions!$E$27&gt;AF28+12,AF28+12,Assumptions!$E$27)</f>
        <v>3</v>
      </c>
      <c r="AH28" s="69">
        <f>IF(Assumptions!$E$27&gt;AG28+12,AG28+12,Assumptions!$E$27)</f>
        <v>3</v>
      </c>
      <c r="AI28" s="69">
        <f>IF(Assumptions!$E$27&gt;AH28+12,AH28+12,Assumptions!$E$27)</f>
        <v>3</v>
      </c>
      <c r="AJ28" s="69">
        <f>IF(Assumptions!$E$27&gt;AI28+12,AI28+12,Assumptions!$E$27)</f>
        <v>3</v>
      </c>
      <c r="AK28" s="50" t="str">
        <f t="shared" si="4"/>
        <v>Aug</v>
      </c>
      <c r="AL28" s="69">
        <f>IF(Assumptions!$E$27&gt;5,5,Assumptions!$E$27)</f>
        <v>3</v>
      </c>
      <c r="AM28" s="69">
        <f>IF(Assumptions!$E$27&gt;AL28+12,AL28+12,Assumptions!$E$27)</f>
        <v>3</v>
      </c>
      <c r="AN28" s="69">
        <f>IF(Assumptions!$E$27&gt;AM28+12,AM28+12,Assumptions!$E$27)</f>
        <v>3</v>
      </c>
      <c r="AO28" s="69">
        <f>IF(Assumptions!$E$27&gt;AN28+12,AN28+12,Assumptions!$E$27)</f>
        <v>3</v>
      </c>
      <c r="AP28" s="69">
        <f>IF(Assumptions!$E$27&gt;AO28+12,AO28+12,Assumptions!$E$27)</f>
        <v>3</v>
      </c>
      <c r="AQ28" s="69">
        <f>IF(Assumptions!$E$27&gt;AP28+12,AP28+12,Assumptions!$E$27)</f>
        <v>3</v>
      </c>
      <c r="AR28" s="69">
        <f>IF(Assumptions!$E$27&gt;AQ28+12,AQ28+12,Assumptions!$E$27)</f>
        <v>3</v>
      </c>
      <c r="AS28" s="69">
        <f>IF(Assumptions!$E$27&gt;AR28+12,AR28+12,Assumptions!$E$27)</f>
        <v>3</v>
      </c>
      <c r="AT28" s="50" t="str">
        <f t="shared" si="5"/>
        <v>Aug</v>
      </c>
      <c r="AU28" s="69">
        <f>IF(Assumptions!$E$27&gt;5,5,Assumptions!$E$27)</f>
        <v>3</v>
      </c>
      <c r="AV28" s="69">
        <f>IF(Assumptions!$E$27&gt;AU28+12,AU28+12,Assumptions!$E$27)</f>
        <v>3</v>
      </c>
      <c r="AW28" s="69">
        <f>IF(Assumptions!$E$27&gt;AV28+12,AV28+12,Assumptions!$E$27)</f>
        <v>3</v>
      </c>
      <c r="AX28" s="69">
        <f>IF(Assumptions!$E$27&gt;AW28+12,AW28+12,Assumptions!$E$27)</f>
        <v>3</v>
      </c>
      <c r="AY28" s="69">
        <f>IF(Assumptions!$E$27&gt;AX28+12,AX28+12,Assumptions!$E$27)</f>
        <v>3</v>
      </c>
      <c r="AZ28" s="69">
        <f>IF(Assumptions!$E$27&gt;AY28+12,AY28+12,Assumptions!$E$27)</f>
        <v>3</v>
      </c>
      <c r="BA28" s="69">
        <f>IF(Assumptions!$E$27&gt;AZ28+12,AZ28+12,Assumptions!$E$27)</f>
        <v>3</v>
      </c>
      <c r="BB28" s="69">
        <f>IF(Assumptions!$E$27&gt;BA28+12,BA28+12,Assumptions!$E$27)</f>
        <v>3</v>
      </c>
      <c r="BC28" s="50" t="str">
        <f t="shared" si="6"/>
        <v>Aug</v>
      </c>
      <c r="BD28" s="69">
        <f>IF(Assumptions!$E$27&gt;5,5,Assumptions!$E$27)</f>
        <v>3</v>
      </c>
      <c r="BE28" s="69">
        <f>IF(Assumptions!$E$27&gt;BD28+12,BD28+12,Assumptions!$E$27)</f>
        <v>3</v>
      </c>
      <c r="BF28" s="69">
        <f>IF(Assumptions!$E$27&gt;BE28+12,BE28+12,Assumptions!$E$27)</f>
        <v>3</v>
      </c>
      <c r="BG28" s="69">
        <f>IF(Assumptions!$E$27&gt;BF28+12,BF28+12,Assumptions!$E$27)</f>
        <v>3</v>
      </c>
      <c r="BH28" s="69">
        <f>IF(Assumptions!$E$27&gt;BG28+12,BG28+12,Assumptions!$E$27)</f>
        <v>3</v>
      </c>
      <c r="BI28" s="69">
        <f>IF(Assumptions!$E$27&gt;BH28+12,BH28+12,Assumptions!$E$27)</f>
        <v>3</v>
      </c>
      <c r="BJ28" s="69">
        <f>IF(Assumptions!$E$27&gt;BI28+12,BI28+12,Assumptions!$E$27)</f>
        <v>3</v>
      </c>
      <c r="BK28" s="69">
        <f>IF(Assumptions!$E$27&gt;BJ28+12,BJ28+12,Assumptions!$E$27)</f>
        <v>3</v>
      </c>
      <c r="BL28" s="50" t="str">
        <f t="shared" si="7"/>
        <v>Aug</v>
      </c>
      <c r="BM28" s="69">
        <f>IF(Assumptions!$E$27&gt;5,5,Assumptions!$E$27)</f>
        <v>3</v>
      </c>
      <c r="BN28" s="69">
        <f>IF(Assumptions!$E$27&gt;BM28+12,BM28+12,Assumptions!$E$27)</f>
        <v>3</v>
      </c>
      <c r="BO28" s="69">
        <f>IF(Assumptions!$E$27&gt;BN28+12,BN28+12,Assumptions!$E$27)</f>
        <v>3</v>
      </c>
      <c r="BP28" s="69">
        <f>IF(Assumptions!$E$27&gt;BO28+12,BO28+12,Assumptions!$E$27)</f>
        <v>3</v>
      </c>
      <c r="BQ28" s="69">
        <f>IF(Assumptions!$E$27&gt;BP28+12,BP28+12,Assumptions!$E$27)</f>
        <v>3</v>
      </c>
      <c r="BR28" s="69">
        <f>IF(Assumptions!$E$27&gt;BQ28+12,BQ28+12,Assumptions!$E$27)</f>
        <v>3</v>
      </c>
      <c r="BS28" s="69">
        <f>IF(Assumptions!$E$27&gt;BR28+12,BR28+12,Assumptions!$E$27)</f>
        <v>3</v>
      </c>
      <c r="BT28" s="69">
        <f>IF(Assumptions!$E$27&gt;BS28+12,BS28+12,Assumptions!$E$27)</f>
        <v>3</v>
      </c>
      <c r="BU28" s="50" t="str">
        <f t="shared" si="8"/>
        <v>Aug</v>
      </c>
      <c r="BV28" s="69">
        <f>IF(Assumptions!$E$27&gt;5,5,Assumptions!$E$27)</f>
        <v>3</v>
      </c>
      <c r="BW28" s="69">
        <f>IF(Assumptions!$E$27&gt;BV28+12,BV28+12,Assumptions!$E$27)</f>
        <v>3</v>
      </c>
      <c r="BX28" s="69">
        <f>IF(Assumptions!$E$27&gt;BW28+12,BW28+12,Assumptions!$E$27)</f>
        <v>3</v>
      </c>
      <c r="BY28" s="69">
        <f>IF(Assumptions!$E$27&gt;BX28+12,BX28+12,Assumptions!$E$27)</f>
        <v>3</v>
      </c>
      <c r="BZ28" s="69">
        <f>IF(Assumptions!$E$27&gt;BY28+12,BY28+12,Assumptions!$E$27)</f>
        <v>3</v>
      </c>
      <c r="CA28" s="69">
        <f>IF(Assumptions!$E$27&gt;BZ28+12,BZ28+12,Assumptions!$E$27)</f>
        <v>3</v>
      </c>
      <c r="CB28" s="69">
        <f>IF(Assumptions!$E$27&gt;CA28+12,CA28+12,Assumptions!$E$27)</f>
        <v>3</v>
      </c>
      <c r="CC28" s="69">
        <f>IF(Assumptions!$E$27&gt;CB28+12,CB28+12,Assumptions!$E$27)</f>
        <v>3</v>
      </c>
      <c r="CD28" s="50" t="str">
        <f t="shared" si="9"/>
        <v>Aug</v>
      </c>
      <c r="CE28" s="69">
        <f>IF(Assumptions!$E$27&gt;5,5,Assumptions!$E$27)</f>
        <v>3</v>
      </c>
      <c r="CF28" s="69">
        <f>IF(Assumptions!$E$27&gt;CE28+12,CE28+12,Assumptions!$E$27)</f>
        <v>3</v>
      </c>
      <c r="CG28" s="69">
        <f>IF(Assumptions!$E$27&gt;CF28+12,CF28+12,Assumptions!$E$27)</f>
        <v>3</v>
      </c>
      <c r="CH28" s="69">
        <f>IF(Assumptions!$E$27&gt;CG28+12,CG28+12,Assumptions!$E$27)</f>
        <v>3</v>
      </c>
      <c r="CI28" s="69">
        <f>IF(Assumptions!$E$27&gt;CH28+12,CH28+12,Assumptions!$E$27)</f>
        <v>3</v>
      </c>
      <c r="CJ28" s="69">
        <f>IF(Assumptions!$E$27&gt;CI28+12,CI28+12,Assumptions!$E$27)</f>
        <v>3</v>
      </c>
      <c r="CK28" s="69">
        <f>IF(Assumptions!$E$27&gt;CJ28+12,CJ28+12,Assumptions!$E$27)</f>
        <v>3</v>
      </c>
      <c r="CL28" s="69">
        <f>IF(Assumptions!$E$27&gt;CK28+12,CK28+12,Assumptions!$E$27)</f>
        <v>3</v>
      </c>
    </row>
    <row r="29" spans="1:90" ht="13.7" customHeight="1">
      <c r="A29" s="50" t="str">
        <f t="shared" si="0"/>
        <v>Sep</v>
      </c>
      <c r="B29" s="41">
        <f>IF(Assumptions!$E$27&gt;4,4,Assumptions!$E$27)</f>
        <v>3</v>
      </c>
      <c r="C29" s="41">
        <f>IF(Assumptions!$E$27&gt;B29+12,B29+12,Assumptions!$E$27)</f>
        <v>3</v>
      </c>
      <c r="D29" s="41">
        <f>IF(Assumptions!$E$27&gt;C29+12,C29+12,Assumptions!$E$27)</f>
        <v>3</v>
      </c>
      <c r="E29" s="41">
        <f>IF(Assumptions!$E$27&gt;D29+12,D29+12,Assumptions!$E$27)</f>
        <v>3</v>
      </c>
      <c r="F29" s="41">
        <f>IF(Assumptions!$E$27&gt;E29+12,E29+12,Assumptions!$E$27)</f>
        <v>3</v>
      </c>
      <c r="G29" s="41">
        <f>IF(Assumptions!$E$27&gt;F29+12,F29+12,Assumptions!$E$27)</f>
        <v>3</v>
      </c>
      <c r="H29" s="41">
        <f>IF(Assumptions!$E$27&gt;G29+12,G29+12,Assumptions!$E$27)</f>
        <v>3</v>
      </c>
      <c r="I29" s="41">
        <f>IF(Assumptions!$E$27&gt;H29+12,H29+12,Assumptions!$E$27)</f>
        <v>3</v>
      </c>
      <c r="J29" s="68" t="str">
        <f t="shared" si="1"/>
        <v>Sep</v>
      </c>
      <c r="K29" s="41">
        <f>IF(Assumptions!$E$27&gt;4,4,Assumptions!$E$27)</f>
        <v>3</v>
      </c>
      <c r="L29" s="69">
        <f>IF(Assumptions!$E$27&gt;K29+12,K29+12,Assumptions!$E$27)</f>
        <v>3</v>
      </c>
      <c r="M29" s="69">
        <f>IF(Assumptions!$E$27&gt;L29+12,L29+12,Assumptions!$E$27)</f>
        <v>3</v>
      </c>
      <c r="N29" s="69">
        <f>IF(Assumptions!$E$27&gt;M29+12,M29+12,Assumptions!$E$27)</f>
        <v>3</v>
      </c>
      <c r="O29" s="69">
        <f>IF(Assumptions!$E$27&gt;N29+12,N29+12,Assumptions!$E$27)</f>
        <v>3</v>
      </c>
      <c r="P29" s="69">
        <f>IF(Assumptions!$E$27&gt;O29+12,O29+12,Assumptions!$E$27)</f>
        <v>3</v>
      </c>
      <c r="Q29" s="69">
        <f>IF(Assumptions!$E$27&gt;P29+12,P29+12,Assumptions!$E$27)</f>
        <v>3</v>
      </c>
      <c r="R29" s="69">
        <f>IF(Assumptions!$E$27&gt;Q29+12,Q29+12,Assumptions!$E$27)</f>
        <v>3</v>
      </c>
      <c r="S29" s="50" t="str">
        <f t="shared" si="2"/>
        <v>Sep</v>
      </c>
      <c r="T29" s="69">
        <f>IF(Assumptions!$E$27&gt;4,4,Assumptions!$E$27)</f>
        <v>3</v>
      </c>
      <c r="U29" s="69">
        <f>IF(Assumptions!$E$27&gt;T29+12,T29+12,Assumptions!$E$27)</f>
        <v>3</v>
      </c>
      <c r="V29" s="69">
        <f>IF(Assumptions!$E$27&gt;U29+12,U29+12,Assumptions!$E$27)</f>
        <v>3</v>
      </c>
      <c r="W29" s="69">
        <f>IF(Assumptions!$E$27&gt;V29+12,V29+12,Assumptions!$E$27)</f>
        <v>3</v>
      </c>
      <c r="X29" s="69">
        <f>IF(Assumptions!$E$27&gt;W29+12,W29+12,Assumptions!$E$27)</f>
        <v>3</v>
      </c>
      <c r="Y29" s="69">
        <f>IF(Assumptions!$E$27&gt;X29+12,X29+12,Assumptions!$E$27)</f>
        <v>3</v>
      </c>
      <c r="Z29" s="69">
        <f>IF(Assumptions!$E$27&gt;Y29+12,Y29+12,Assumptions!$E$27)</f>
        <v>3</v>
      </c>
      <c r="AA29" s="69">
        <f>IF(Assumptions!$E$27&gt;Z29+12,Z29+12,Assumptions!$E$27)</f>
        <v>3</v>
      </c>
      <c r="AB29" s="50" t="str">
        <f t="shared" si="3"/>
        <v>Sep</v>
      </c>
      <c r="AC29" s="69">
        <f>IF(Assumptions!$E$27&gt;4,4,Assumptions!$E$27)</f>
        <v>3</v>
      </c>
      <c r="AD29" s="69">
        <f>IF(Assumptions!$E$27&gt;AC29+12,AC29+12,Assumptions!$E$27)</f>
        <v>3</v>
      </c>
      <c r="AE29" s="69">
        <f>IF(Assumptions!$E$27&gt;AD29+12,AD29+12,Assumptions!$E$27)</f>
        <v>3</v>
      </c>
      <c r="AF29" s="69">
        <f>IF(Assumptions!$E$27&gt;AE29+12,AE29+12,Assumptions!$E$27)</f>
        <v>3</v>
      </c>
      <c r="AG29" s="69">
        <f>IF(Assumptions!$E$27&gt;AF29+12,AF29+12,Assumptions!$E$27)</f>
        <v>3</v>
      </c>
      <c r="AH29" s="69">
        <f>IF(Assumptions!$E$27&gt;AG29+12,AG29+12,Assumptions!$E$27)</f>
        <v>3</v>
      </c>
      <c r="AI29" s="69">
        <f>IF(Assumptions!$E$27&gt;AH29+12,AH29+12,Assumptions!$E$27)</f>
        <v>3</v>
      </c>
      <c r="AJ29" s="69">
        <f>IF(Assumptions!$E$27&gt;AI29+12,AI29+12,Assumptions!$E$27)</f>
        <v>3</v>
      </c>
      <c r="AK29" s="50" t="str">
        <f t="shared" si="4"/>
        <v>Sep</v>
      </c>
      <c r="AL29" s="69">
        <f>IF(Assumptions!$E$27&gt;4,4,Assumptions!$E$27)</f>
        <v>3</v>
      </c>
      <c r="AM29" s="69">
        <f>IF(Assumptions!$E$27&gt;AL29+12,AL29+12,Assumptions!$E$27)</f>
        <v>3</v>
      </c>
      <c r="AN29" s="69">
        <f>IF(Assumptions!$E$27&gt;AM29+12,AM29+12,Assumptions!$E$27)</f>
        <v>3</v>
      </c>
      <c r="AO29" s="69">
        <f>IF(Assumptions!$E$27&gt;AN29+12,AN29+12,Assumptions!$E$27)</f>
        <v>3</v>
      </c>
      <c r="AP29" s="69">
        <f>IF(Assumptions!$E$27&gt;AO29+12,AO29+12,Assumptions!$E$27)</f>
        <v>3</v>
      </c>
      <c r="AQ29" s="69">
        <f>IF(Assumptions!$E$27&gt;AP29+12,AP29+12,Assumptions!$E$27)</f>
        <v>3</v>
      </c>
      <c r="AR29" s="69">
        <f>IF(Assumptions!$E$27&gt;AQ29+12,AQ29+12,Assumptions!$E$27)</f>
        <v>3</v>
      </c>
      <c r="AS29" s="69">
        <f>IF(Assumptions!$E$27&gt;AR29+12,AR29+12,Assumptions!$E$27)</f>
        <v>3</v>
      </c>
      <c r="AT29" s="50" t="str">
        <f t="shared" si="5"/>
        <v>Sep</v>
      </c>
      <c r="AU29" s="69">
        <f>IF(Assumptions!$E$27&gt;4,4,Assumptions!$E$27)</f>
        <v>3</v>
      </c>
      <c r="AV29" s="69">
        <f>IF(Assumptions!$E$27&gt;AU29+12,AU29+12,Assumptions!$E$27)</f>
        <v>3</v>
      </c>
      <c r="AW29" s="69">
        <f>IF(Assumptions!$E$27&gt;AV29+12,AV29+12,Assumptions!$E$27)</f>
        <v>3</v>
      </c>
      <c r="AX29" s="69">
        <f>IF(Assumptions!$E$27&gt;AW29+12,AW29+12,Assumptions!$E$27)</f>
        <v>3</v>
      </c>
      <c r="AY29" s="69">
        <f>IF(Assumptions!$E$27&gt;AX29+12,AX29+12,Assumptions!$E$27)</f>
        <v>3</v>
      </c>
      <c r="AZ29" s="69">
        <f>IF(Assumptions!$E$27&gt;AY29+12,AY29+12,Assumptions!$E$27)</f>
        <v>3</v>
      </c>
      <c r="BA29" s="69">
        <f>IF(Assumptions!$E$27&gt;AZ29+12,AZ29+12,Assumptions!$E$27)</f>
        <v>3</v>
      </c>
      <c r="BB29" s="69">
        <f>IF(Assumptions!$E$27&gt;BA29+12,BA29+12,Assumptions!$E$27)</f>
        <v>3</v>
      </c>
      <c r="BC29" s="50" t="str">
        <f t="shared" si="6"/>
        <v>Sep</v>
      </c>
      <c r="BD29" s="69">
        <f>IF(Assumptions!$E$27&gt;4,4,Assumptions!$E$27)</f>
        <v>3</v>
      </c>
      <c r="BE29" s="69">
        <f>IF(Assumptions!$E$27&gt;BD29+12,BD29+12,Assumptions!$E$27)</f>
        <v>3</v>
      </c>
      <c r="BF29" s="69">
        <f>IF(Assumptions!$E$27&gt;BE29+12,BE29+12,Assumptions!$E$27)</f>
        <v>3</v>
      </c>
      <c r="BG29" s="69">
        <f>IF(Assumptions!$E$27&gt;BF29+12,BF29+12,Assumptions!$E$27)</f>
        <v>3</v>
      </c>
      <c r="BH29" s="69">
        <f>IF(Assumptions!$E$27&gt;BG29+12,BG29+12,Assumptions!$E$27)</f>
        <v>3</v>
      </c>
      <c r="BI29" s="69">
        <f>IF(Assumptions!$E$27&gt;BH29+12,BH29+12,Assumptions!$E$27)</f>
        <v>3</v>
      </c>
      <c r="BJ29" s="69">
        <f>IF(Assumptions!$E$27&gt;BI29+12,BI29+12,Assumptions!$E$27)</f>
        <v>3</v>
      </c>
      <c r="BK29" s="69">
        <f>IF(Assumptions!$E$27&gt;BJ29+12,BJ29+12,Assumptions!$E$27)</f>
        <v>3</v>
      </c>
      <c r="BL29" s="50" t="str">
        <f t="shared" si="7"/>
        <v>Sep</v>
      </c>
      <c r="BM29" s="69">
        <f>IF(Assumptions!$E$27&gt;4,4,Assumptions!$E$27)</f>
        <v>3</v>
      </c>
      <c r="BN29" s="69">
        <f>IF(Assumptions!$E$27&gt;BM29+12,BM29+12,Assumptions!$E$27)</f>
        <v>3</v>
      </c>
      <c r="BO29" s="69">
        <f>IF(Assumptions!$E$27&gt;BN29+12,BN29+12,Assumptions!$E$27)</f>
        <v>3</v>
      </c>
      <c r="BP29" s="69">
        <f>IF(Assumptions!$E$27&gt;BO29+12,BO29+12,Assumptions!$E$27)</f>
        <v>3</v>
      </c>
      <c r="BQ29" s="69">
        <f>IF(Assumptions!$E$27&gt;BP29+12,BP29+12,Assumptions!$E$27)</f>
        <v>3</v>
      </c>
      <c r="BR29" s="69">
        <f>IF(Assumptions!$E$27&gt;BQ29+12,BQ29+12,Assumptions!$E$27)</f>
        <v>3</v>
      </c>
      <c r="BS29" s="69">
        <f>IF(Assumptions!$E$27&gt;BR29+12,BR29+12,Assumptions!$E$27)</f>
        <v>3</v>
      </c>
      <c r="BT29" s="69">
        <f>IF(Assumptions!$E$27&gt;BS29+12,BS29+12,Assumptions!$E$27)</f>
        <v>3</v>
      </c>
      <c r="BU29" s="50" t="str">
        <f t="shared" si="8"/>
        <v>Sep</v>
      </c>
      <c r="BV29" s="69">
        <f>IF(Assumptions!$E$27&gt;4,4,Assumptions!$E$27)</f>
        <v>3</v>
      </c>
      <c r="BW29" s="69">
        <f>IF(Assumptions!$E$27&gt;BV29+12,BV29+12,Assumptions!$E$27)</f>
        <v>3</v>
      </c>
      <c r="BX29" s="69">
        <f>IF(Assumptions!$E$27&gt;BW29+12,BW29+12,Assumptions!$E$27)</f>
        <v>3</v>
      </c>
      <c r="BY29" s="69">
        <f>IF(Assumptions!$E$27&gt;BX29+12,BX29+12,Assumptions!$E$27)</f>
        <v>3</v>
      </c>
      <c r="BZ29" s="69">
        <f>IF(Assumptions!$E$27&gt;BY29+12,BY29+12,Assumptions!$E$27)</f>
        <v>3</v>
      </c>
      <c r="CA29" s="69">
        <f>IF(Assumptions!$E$27&gt;BZ29+12,BZ29+12,Assumptions!$E$27)</f>
        <v>3</v>
      </c>
      <c r="CB29" s="69">
        <f>IF(Assumptions!$E$27&gt;CA29+12,CA29+12,Assumptions!$E$27)</f>
        <v>3</v>
      </c>
      <c r="CC29" s="69">
        <f>IF(Assumptions!$E$27&gt;CB29+12,CB29+12,Assumptions!$E$27)</f>
        <v>3</v>
      </c>
      <c r="CD29" s="50" t="str">
        <f t="shared" si="9"/>
        <v>Sep</v>
      </c>
      <c r="CE29" s="69">
        <f>IF(Assumptions!$E$27&gt;4,4,Assumptions!$E$27)</f>
        <v>3</v>
      </c>
      <c r="CF29" s="69">
        <f>IF(Assumptions!$E$27&gt;CE29+12,CE29+12,Assumptions!$E$27)</f>
        <v>3</v>
      </c>
      <c r="CG29" s="69">
        <f>IF(Assumptions!$E$27&gt;CF29+12,CF29+12,Assumptions!$E$27)</f>
        <v>3</v>
      </c>
      <c r="CH29" s="69">
        <f>IF(Assumptions!$E$27&gt;CG29+12,CG29+12,Assumptions!$E$27)</f>
        <v>3</v>
      </c>
      <c r="CI29" s="69">
        <f>IF(Assumptions!$E$27&gt;CH29+12,CH29+12,Assumptions!$E$27)</f>
        <v>3</v>
      </c>
      <c r="CJ29" s="69">
        <f>IF(Assumptions!$E$27&gt;CI29+12,CI29+12,Assumptions!$E$27)</f>
        <v>3</v>
      </c>
      <c r="CK29" s="69">
        <f>IF(Assumptions!$E$27&gt;CJ29+12,CJ29+12,Assumptions!$E$27)</f>
        <v>3</v>
      </c>
      <c r="CL29" s="69">
        <f>IF(Assumptions!$E$27&gt;CK29+12,CK29+12,Assumptions!$E$27)</f>
        <v>3</v>
      </c>
    </row>
    <row r="30" spans="1:90" ht="13.7" customHeight="1">
      <c r="A30" s="50" t="str">
        <f t="shared" si="0"/>
        <v>Oct</v>
      </c>
      <c r="B30" s="41">
        <f>IF(Assumptions!$E$27&gt;3,3,Assumptions!$E$27)</f>
        <v>3</v>
      </c>
      <c r="C30" s="41">
        <f>IF(Assumptions!$E$27&gt;B30+12,B30+12,Assumptions!$E$27)</f>
        <v>3</v>
      </c>
      <c r="D30" s="41">
        <f>IF(Assumptions!$E$27&gt;C30+12,C30+12,Assumptions!$E$27)</f>
        <v>3</v>
      </c>
      <c r="E30" s="41">
        <f>IF(Assumptions!$E$27&gt;D30+12,D30+12,Assumptions!$E$27)</f>
        <v>3</v>
      </c>
      <c r="F30" s="41">
        <f>IF(Assumptions!$E$27&gt;E30+12,E30+12,Assumptions!$E$27)</f>
        <v>3</v>
      </c>
      <c r="G30" s="41">
        <f>IF(Assumptions!$E$27&gt;F30+12,F30+12,Assumptions!$E$27)</f>
        <v>3</v>
      </c>
      <c r="H30" s="41">
        <f>IF(Assumptions!$E$27&gt;G30+12,G30+12,Assumptions!$E$27)</f>
        <v>3</v>
      </c>
      <c r="I30" s="41">
        <f>IF(Assumptions!$E$27&gt;H30+12,H30+12,Assumptions!$E$27)</f>
        <v>3</v>
      </c>
      <c r="J30" s="68" t="str">
        <f t="shared" si="1"/>
        <v>Oct</v>
      </c>
      <c r="K30" s="41">
        <f>IF(Assumptions!$E$27&gt;3,3,Assumptions!$E$27)</f>
        <v>3</v>
      </c>
      <c r="L30" s="69">
        <f>IF(Assumptions!$E$27&gt;K30+12,K30+12,Assumptions!$E$27)</f>
        <v>3</v>
      </c>
      <c r="M30" s="69">
        <f>IF(Assumptions!$E$27&gt;L30+12,L30+12,Assumptions!$E$27)</f>
        <v>3</v>
      </c>
      <c r="N30" s="69">
        <f>IF(Assumptions!$E$27&gt;M30+12,M30+12,Assumptions!$E$27)</f>
        <v>3</v>
      </c>
      <c r="O30" s="69">
        <f>IF(Assumptions!$E$27&gt;N30+12,N30+12,Assumptions!$E$27)</f>
        <v>3</v>
      </c>
      <c r="P30" s="69">
        <f>IF(Assumptions!$E$27&gt;O30+12,O30+12,Assumptions!$E$27)</f>
        <v>3</v>
      </c>
      <c r="Q30" s="69">
        <f>IF(Assumptions!$E$27&gt;P30+12,P30+12,Assumptions!$E$27)</f>
        <v>3</v>
      </c>
      <c r="R30" s="69">
        <f>IF(Assumptions!$E$27&gt;Q30+12,Q30+12,Assumptions!$E$27)</f>
        <v>3</v>
      </c>
      <c r="S30" s="50" t="str">
        <f t="shared" si="2"/>
        <v>Oct</v>
      </c>
      <c r="T30" s="69">
        <f>IF(Assumptions!$E$27&gt;3,3,Assumptions!$E$27)</f>
        <v>3</v>
      </c>
      <c r="U30" s="69">
        <f>IF(Assumptions!$E$27&gt;T30+12,T30+12,Assumptions!$E$27)</f>
        <v>3</v>
      </c>
      <c r="V30" s="69">
        <f>IF(Assumptions!$E$27&gt;U30+12,U30+12,Assumptions!$E$27)</f>
        <v>3</v>
      </c>
      <c r="W30" s="69">
        <f>IF(Assumptions!$E$27&gt;V30+12,V30+12,Assumptions!$E$27)</f>
        <v>3</v>
      </c>
      <c r="X30" s="69">
        <f>IF(Assumptions!$E$27&gt;W30+12,W30+12,Assumptions!$E$27)</f>
        <v>3</v>
      </c>
      <c r="Y30" s="69">
        <f>IF(Assumptions!$E$27&gt;X30+12,X30+12,Assumptions!$E$27)</f>
        <v>3</v>
      </c>
      <c r="Z30" s="69">
        <f>IF(Assumptions!$E$27&gt;Y30+12,Y30+12,Assumptions!$E$27)</f>
        <v>3</v>
      </c>
      <c r="AA30" s="69">
        <f>IF(Assumptions!$E$27&gt;Z30+12,Z30+12,Assumptions!$E$27)</f>
        <v>3</v>
      </c>
      <c r="AB30" s="50" t="str">
        <f t="shared" si="3"/>
        <v>Oct</v>
      </c>
      <c r="AC30" s="69">
        <f>IF(Assumptions!$E$27&gt;3,3,Assumptions!$E$27)</f>
        <v>3</v>
      </c>
      <c r="AD30" s="69">
        <f>IF(Assumptions!$E$27&gt;AC30+12,AC30+12,Assumptions!$E$27)</f>
        <v>3</v>
      </c>
      <c r="AE30" s="69">
        <f>IF(Assumptions!$E$27&gt;AD30+12,AD30+12,Assumptions!$E$27)</f>
        <v>3</v>
      </c>
      <c r="AF30" s="69">
        <f>IF(Assumptions!$E$27&gt;AE30+12,AE30+12,Assumptions!$E$27)</f>
        <v>3</v>
      </c>
      <c r="AG30" s="69">
        <f>IF(Assumptions!$E$27&gt;AF30+12,AF30+12,Assumptions!$E$27)</f>
        <v>3</v>
      </c>
      <c r="AH30" s="69">
        <f>IF(Assumptions!$E$27&gt;AG30+12,AG30+12,Assumptions!$E$27)</f>
        <v>3</v>
      </c>
      <c r="AI30" s="69">
        <f>IF(Assumptions!$E$27&gt;AH30+12,AH30+12,Assumptions!$E$27)</f>
        <v>3</v>
      </c>
      <c r="AJ30" s="69">
        <f>IF(Assumptions!$E$27&gt;AI30+12,AI30+12,Assumptions!$E$27)</f>
        <v>3</v>
      </c>
      <c r="AK30" s="50" t="str">
        <f t="shared" si="4"/>
        <v>Oct</v>
      </c>
      <c r="AL30" s="69">
        <f>IF(Assumptions!$E$27&gt;3,3,Assumptions!$E$27)</f>
        <v>3</v>
      </c>
      <c r="AM30" s="69">
        <f>IF(Assumptions!$E$27&gt;AL30+12,AL30+12,Assumptions!$E$27)</f>
        <v>3</v>
      </c>
      <c r="AN30" s="69">
        <f>IF(Assumptions!$E$27&gt;AM30+12,AM30+12,Assumptions!$E$27)</f>
        <v>3</v>
      </c>
      <c r="AO30" s="69">
        <f>IF(Assumptions!$E$27&gt;AN30+12,AN30+12,Assumptions!$E$27)</f>
        <v>3</v>
      </c>
      <c r="AP30" s="69">
        <f>IF(Assumptions!$E$27&gt;AO30+12,AO30+12,Assumptions!$E$27)</f>
        <v>3</v>
      </c>
      <c r="AQ30" s="69">
        <f>IF(Assumptions!$E$27&gt;AP30+12,AP30+12,Assumptions!$E$27)</f>
        <v>3</v>
      </c>
      <c r="AR30" s="69">
        <f>IF(Assumptions!$E$27&gt;AQ30+12,AQ30+12,Assumptions!$E$27)</f>
        <v>3</v>
      </c>
      <c r="AS30" s="69">
        <f>IF(Assumptions!$E$27&gt;AR30+12,AR30+12,Assumptions!$E$27)</f>
        <v>3</v>
      </c>
      <c r="AT30" s="50" t="str">
        <f t="shared" si="5"/>
        <v>Oct</v>
      </c>
      <c r="AU30" s="69">
        <f>IF(Assumptions!$E$27&gt;3,3,Assumptions!$E$27)</f>
        <v>3</v>
      </c>
      <c r="AV30" s="69">
        <f>IF(Assumptions!$E$27&gt;AU30+12,AU30+12,Assumptions!$E$27)</f>
        <v>3</v>
      </c>
      <c r="AW30" s="69">
        <f>IF(Assumptions!$E$27&gt;AV30+12,AV30+12,Assumptions!$E$27)</f>
        <v>3</v>
      </c>
      <c r="AX30" s="69">
        <f>IF(Assumptions!$E$27&gt;AW30+12,AW30+12,Assumptions!$E$27)</f>
        <v>3</v>
      </c>
      <c r="AY30" s="69">
        <f>IF(Assumptions!$E$27&gt;AX30+12,AX30+12,Assumptions!$E$27)</f>
        <v>3</v>
      </c>
      <c r="AZ30" s="69">
        <f>IF(Assumptions!$E$27&gt;AY30+12,AY30+12,Assumptions!$E$27)</f>
        <v>3</v>
      </c>
      <c r="BA30" s="69">
        <f>IF(Assumptions!$E$27&gt;AZ30+12,AZ30+12,Assumptions!$E$27)</f>
        <v>3</v>
      </c>
      <c r="BB30" s="69">
        <f>IF(Assumptions!$E$27&gt;BA30+12,BA30+12,Assumptions!$E$27)</f>
        <v>3</v>
      </c>
      <c r="BC30" s="50" t="str">
        <f t="shared" si="6"/>
        <v>Oct</v>
      </c>
      <c r="BD30" s="69">
        <f>IF(Assumptions!$E$27&gt;3,3,Assumptions!$E$27)</f>
        <v>3</v>
      </c>
      <c r="BE30" s="69">
        <f>IF(Assumptions!$E$27&gt;BD30+12,BD30+12,Assumptions!$E$27)</f>
        <v>3</v>
      </c>
      <c r="BF30" s="69">
        <f>IF(Assumptions!$E$27&gt;BE30+12,BE30+12,Assumptions!$E$27)</f>
        <v>3</v>
      </c>
      <c r="BG30" s="69">
        <f>IF(Assumptions!$E$27&gt;BF30+12,BF30+12,Assumptions!$E$27)</f>
        <v>3</v>
      </c>
      <c r="BH30" s="69">
        <f>IF(Assumptions!$E$27&gt;BG30+12,BG30+12,Assumptions!$E$27)</f>
        <v>3</v>
      </c>
      <c r="BI30" s="69">
        <f>IF(Assumptions!$E$27&gt;BH30+12,BH30+12,Assumptions!$E$27)</f>
        <v>3</v>
      </c>
      <c r="BJ30" s="69">
        <f>IF(Assumptions!$E$27&gt;BI30+12,BI30+12,Assumptions!$E$27)</f>
        <v>3</v>
      </c>
      <c r="BK30" s="69">
        <f>IF(Assumptions!$E$27&gt;BJ30+12,BJ30+12,Assumptions!$E$27)</f>
        <v>3</v>
      </c>
      <c r="BL30" s="50" t="str">
        <f t="shared" si="7"/>
        <v>Oct</v>
      </c>
      <c r="BM30" s="69">
        <f>IF(Assumptions!$E$27&gt;3,3,Assumptions!$E$27)</f>
        <v>3</v>
      </c>
      <c r="BN30" s="69">
        <f>IF(Assumptions!$E$27&gt;BM30+12,BM30+12,Assumptions!$E$27)</f>
        <v>3</v>
      </c>
      <c r="BO30" s="69">
        <f>IF(Assumptions!$E$27&gt;BN30+12,BN30+12,Assumptions!$E$27)</f>
        <v>3</v>
      </c>
      <c r="BP30" s="69">
        <f>IF(Assumptions!$E$27&gt;BO30+12,BO30+12,Assumptions!$E$27)</f>
        <v>3</v>
      </c>
      <c r="BQ30" s="69">
        <f>IF(Assumptions!$E$27&gt;BP30+12,BP30+12,Assumptions!$E$27)</f>
        <v>3</v>
      </c>
      <c r="BR30" s="69">
        <f>IF(Assumptions!$E$27&gt;BQ30+12,BQ30+12,Assumptions!$E$27)</f>
        <v>3</v>
      </c>
      <c r="BS30" s="69">
        <f>IF(Assumptions!$E$27&gt;BR30+12,BR30+12,Assumptions!$E$27)</f>
        <v>3</v>
      </c>
      <c r="BT30" s="69">
        <f>IF(Assumptions!$E$27&gt;BS30+12,BS30+12,Assumptions!$E$27)</f>
        <v>3</v>
      </c>
      <c r="BU30" s="50" t="str">
        <f t="shared" si="8"/>
        <v>Oct</v>
      </c>
      <c r="BV30" s="69">
        <f>IF(Assumptions!$E$27&gt;3,3,Assumptions!$E$27)</f>
        <v>3</v>
      </c>
      <c r="BW30" s="69">
        <f>IF(Assumptions!$E$27&gt;BV30+12,BV30+12,Assumptions!$E$27)</f>
        <v>3</v>
      </c>
      <c r="BX30" s="69">
        <f>IF(Assumptions!$E$27&gt;BW30+12,BW30+12,Assumptions!$E$27)</f>
        <v>3</v>
      </c>
      <c r="BY30" s="69">
        <f>IF(Assumptions!$E$27&gt;BX30+12,BX30+12,Assumptions!$E$27)</f>
        <v>3</v>
      </c>
      <c r="BZ30" s="69">
        <f>IF(Assumptions!$E$27&gt;BY30+12,BY30+12,Assumptions!$E$27)</f>
        <v>3</v>
      </c>
      <c r="CA30" s="69">
        <f>IF(Assumptions!$E$27&gt;BZ30+12,BZ30+12,Assumptions!$E$27)</f>
        <v>3</v>
      </c>
      <c r="CB30" s="69">
        <f>IF(Assumptions!$E$27&gt;CA30+12,CA30+12,Assumptions!$E$27)</f>
        <v>3</v>
      </c>
      <c r="CC30" s="69">
        <f>IF(Assumptions!$E$27&gt;CB30+12,CB30+12,Assumptions!$E$27)</f>
        <v>3</v>
      </c>
      <c r="CD30" s="50" t="str">
        <f t="shared" si="9"/>
        <v>Oct</v>
      </c>
      <c r="CE30" s="69">
        <f>IF(Assumptions!$E$27&gt;3,3,Assumptions!$E$27)</f>
        <v>3</v>
      </c>
      <c r="CF30" s="69">
        <f>IF(Assumptions!$E$27&gt;CE30+12,CE30+12,Assumptions!$E$27)</f>
        <v>3</v>
      </c>
      <c r="CG30" s="69">
        <f>IF(Assumptions!$E$27&gt;CF30+12,CF30+12,Assumptions!$E$27)</f>
        <v>3</v>
      </c>
      <c r="CH30" s="69">
        <f>IF(Assumptions!$E$27&gt;CG30+12,CG30+12,Assumptions!$E$27)</f>
        <v>3</v>
      </c>
      <c r="CI30" s="69">
        <f>IF(Assumptions!$E$27&gt;CH30+12,CH30+12,Assumptions!$E$27)</f>
        <v>3</v>
      </c>
      <c r="CJ30" s="69">
        <f>IF(Assumptions!$E$27&gt;CI30+12,CI30+12,Assumptions!$E$27)</f>
        <v>3</v>
      </c>
      <c r="CK30" s="69">
        <f>IF(Assumptions!$E$27&gt;CJ30+12,CJ30+12,Assumptions!$E$27)</f>
        <v>3</v>
      </c>
      <c r="CL30" s="69">
        <f>IF(Assumptions!$E$27&gt;CK30+12,CK30+12,Assumptions!$E$27)</f>
        <v>3</v>
      </c>
    </row>
    <row r="31" spans="1:90" ht="13.7" customHeight="1">
      <c r="A31" s="50" t="str">
        <f t="shared" si="0"/>
        <v>Nov</v>
      </c>
      <c r="B31" s="41">
        <f>IF(Assumptions!$E$27&gt;2,2,Assumptions!$E$27)</f>
        <v>2</v>
      </c>
      <c r="C31" s="41">
        <f>IF(Assumptions!$E$27&gt;B31+12,B31+12,Assumptions!$E$27)</f>
        <v>3</v>
      </c>
      <c r="D31" s="41">
        <f>IF(Assumptions!$E$27&gt;C31+12,C31+12,Assumptions!$E$27)</f>
        <v>3</v>
      </c>
      <c r="E31" s="41">
        <f>IF(Assumptions!$E$27&gt;D31+12,D31+12,Assumptions!$E$27)</f>
        <v>3</v>
      </c>
      <c r="F31" s="41">
        <f>IF(Assumptions!$E$27&gt;E31+12,E31+12,Assumptions!$E$27)</f>
        <v>3</v>
      </c>
      <c r="G31" s="41">
        <f>IF(Assumptions!$E$27&gt;F31+12,F31+12,Assumptions!$E$27)</f>
        <v>3</v>
      </c>
      <c r="H31" s="41">
        <f>IF(Assumptions!$E$27&gt;G31+12,G31+12,Assumptions!$E$27)</f>
        <v>3</v>
      </c>
      <c r="I31" s="41">
        <f>IF(Assumptions!$E$27&gt;H31+12,H31+12,Assumptions!$E$27)</f>
        <v>3</v>
      </c>
      <c r="J31" s="68" t="str">
        <f t="shared" si="1"/>
        <v>Nov</v>
      </c>
      <c r="K31" s="41">
        <f>IF(Assumptions!$E$27&gt;2,2,Assumptions!$E$27)</f>
        <v>2</v>
      </c>
      <c r="L31" s="69">
        <f>IF(Assumptions!$E$27&gt;K31+12,K31+12,Assumptions!$E$27)</f>
        <v>3</v>
      </c>
      <c r="M31" s="69">
        <f>IF(Assumptions!$E$27&gt;L31+12,L31+12,Assumptions!$E$27)</f>
        <v>3</v>
      </c>
      <c r="N31" s="69">
        <f>IF(Assumptions!$E$27&gt;M31+12,M31+12,Assumptions!$E$27)</f>
        <v>3</v>
      </c>
      <c r="O31" s="69">
        <f>IF(Assumptions!$E$27&gt;N31+12,N31+12,Assumptions!$E$27)</f>
        <v>3</v>
      </c>
      <c r="P31" s="69">
        <f>IF(Assumptions!$E$27&gt;O31+12,O31+12,Assumptions!$E$27)</f>
        <v>3</v>
      </c>
      <c r="Q31" s="69">
        <f>IF(Assumptions!$E$27&gt;P31+12,P31+12,Assumptions!$E$27)</f>
        <v>3</v>
      </c>
      <c r="R31" s="69">
        <f>IF(Assumptions!$E$27&gt;Q31+12,Q31+12,Assumptions!$E$27)</f>
        <v>3</v>
      </c>
      <c r="S31" s="50" t="str">
        <f t="shared" si="2"/>
        <v>Nov</v>
      </c>
      <c r="T31" s="69">
        <f>IF(Assumptions!$E$27&gt;2,2,Assumptions!$E$27)</f>
        <v>2</v>
      </c>
      <c r="U31" s="69">
        <f>IF(Assumptions!$E$27&gt;T31+12,T31+12,Assumptions!$E$27)</f>
        <v>3</v>
      </c>
      <c r="V31" s="69">
        <f>IF(Assumptions!$E$27&gt;U31+12,U31+12,Assumptions!$E$27)</f>
        <v>3</v>
      </c>
      <c r="W31" s="69">
        <f>IF(Assumptions!$E$27&gt;V31+12,V31+12,Assumptions!$E$27)</f>
        <v>3</v>
      </c>
      <c r="X31" s="69">
        <f>IF(Assumptions!$E$27&gt;W31+12,W31+12,Assumptions!$E$27)</f>
        <v>3</v>
      </c>
      <c r="Y31" s="69">
        <f>IF(Assumptions!$E$27&gt;X31+12,X31+12,Assumptions!$E$27)</f>
        <v>3</v>
      </c>
      <c r="Z31" s="69">
        <f>IF(Assumptions!$E$27&gt;Y31+12,Y31+12,Assumptions!$E$27)</f>
        <v>3</v>
      </c>
      <c r="AA31" s="69">
        <f>IF(Assumptions!$E$27&gt;Z31+12,Z31+12,Assumptions!$E$27)</f>
        <v>3</v>
      </c>
      <c r="AB31" s="50" t="str">
        <f t="shared" si="3"/>
        <v>Nov</v>
      </c>
      <c r="AC31" s="69">
        <f>IF(Assumptions!$E$27&gt;2,2,Assumptions!$E$27)</f>
        <v>2</v>
      </c>
      <c r="AD31" s="69">
        <f>IF(Assumptions!$E$27&gt;AC31+12,AC31+12,Assumptions!$E$27)</f>
        <v>3</v>
      </c>
      <c r="AE31" s="69">
        <f>IF(Assumptions!$E$27&gt;AD31+12,AD31+12,Assumptions!$E$27)</f>
        <v>3</v>
      </c>
      <c r="AF31" s="69">
        <f>IF(Assumptions!$E$27&gt;AE31+12,AE31+12,Assumptions!$E$27)</f>
        <v>3</v>
      </c>
      <c r="AG31" s="69">
        <f>IF(Assumptions!$E$27&gt;AF31+12,AF31+12,Assumptions!$E$27)</f>
        <v>3</v>
      </c>
      <c r="AH31" s="69">
        <f>IF(Assumptions!$E$27&gt;AG31+12,AG31+12,Assumptions!$E$27)</f>
        <v>3</v>
      </c>
      <c r="AI31" s="69">
        <f>IF(Assumptions!$E$27&gt;AH31+12,AH31+12,Assumptions!$E$27)</f>
        <v>3</v>
      </c>
      <c r="AJ31" s="69">
        <f>IF(Assumptions!$E$27&gt;AI31+12,AI31+12,Assumptions!$E$27)</f>
        <v>3</v>
      </c>
      <c r="AK31" s="50" t="str">
        <f t="shared" si="4"/>
        <v>Nov</v>
      </c>
      <c r="AL31" s="69">
        <f>IF(Assumptions!$E$27&gt;2,2,Assumptions!$E$27)</f>
        <v>2</v>
      </c>
      <c r="AM31" s="69">
        <f>IF(Assumptions!$E$27&gt;AL31+12,AL31+12,Assumptions!$E$27)</f>
        <v>3</v>
      </c>
      <c r="AN31" s="69">
        <f>IF(Assumptions!$E$27&gt;AM31+12,AM31+12,Assumptions!$E$27)</f>
        <v>3</v>
      </c>
      <c r="AO31" s="69">
        <f>IF(Assumptions!$E$27&gt;AN31+12,AN31+12,Assumptions!$E$27)</f>
        <v>3</v>
      </c>
      <c r="AP31" s="69">
        <f>IF(Assumptions!$E$27&gt;AO31+12,AO31+12,Assumptions!$E$27)</f>
        <v>3</v>
      </c>
      <c r="AQ31" s="69">
        <f>IF(Assumptions!$E$27&gt;AP31+12,AP31+12,Assumptions!$E$27)</f>
        <v>3</v>
      </c>
      <c r="AR31" s="69">
        <f>IF(Assumptions!$E$27&gt;AQ31+12,AQ31+12,Assumptions!$E$27)</f>
        <v>3</v>
      </c>
      <c r="AS31" s="69">
        <f>IF(Assumptions!$E$27&gt;AR31+12,AR31+12,Assumptions!$E$27)</f>
        <v>3</v>
      </c>
      <c r="AT31" s="50" t="str">
        <f t="shared" si="5"/>
        <v>Nov</v>
      </c>
      <c r="AU31" s="69">
        <f>IF(Assumptions!$E$27&gt;2,2,Assumptions!$E$27)</f>
        <v>2</v>
      </c>
      <c r="AV31" s="69">
        <f>IF(Assumptions!$E$27&gt;AU31+12,AU31+12,Assumptions!$E$27)</f>
        <v>3</v>
      </c>
      <c r="AW31" s="69">
        <f>IF(Assumptions!$E$27&gt;AV31+12,AV31+12,Assumptions!$E$27)</f>
        <v>3</v>
      </c>
      <c r="AX31" s="69">
        <f>IF(Assumptions!$E$27&gt;AW31+12,AW31+12,Assumptions!$E$27)</f>
        <v>3</v>
      </c>
      <c r="AY31" s="69">
        <f>IF(Assumptions!$E$27&gt;AX31+12,AX31+12,Assumptions!$E$27)</f>
        <v>3</v>
      </c>
      <c r="AZ31" s="69">
        <f>IF(Assumptions!$E$27&gt;AY31+12,AY31+12,Assumptions!$E$27)</f>
        <v>3</v>
      </c>
      <c r="BA31" s="69">
        <f>IF(Assumptions!$E$27&gt;AZ31+12,AZ31+12,Assumptions!$E$27)</f>
        <v>3</v>
      </c>
      <c r="BB31" s="69">
        <f>IF(Assumptions!$E$27&gt;BA31+12,BA31+12,Assumptions!$E$27)</f>
        <v>3</v>
      </c>
      <c r="BC31" s="50" t="str">
        <f t="shared" si="6"/>
        <v>Nov</v>
      </c>
      <c r="BD31" s="69">
        <f>IF(Assumptions!$E$27&gt;2,2,Assumptions!$E$27)</f>
        <v>2</v>
      </c>
      <c r="BE31" s="69">
        <f>IF(Assumptions!$E$27&gt;BD31+12,BD31+12,Assumptions!$E$27)</f>
        <v>3</v>
      </c>
      <c r="BF31" s="69">
        <f>IF(Assumptions!$E$27&gt;BE31+12,BE31+12,Assumptions!$E$27)</f>
        <v>3</v>
      </c>
      <c r="BG31" s="69">
        <f>IF(Assumptions!$E$27&gt;BF31+12,BF31+12,Assumptions!$E$27)</f>
        <v>3</v>
      </c>
      <c r="BH31" s="69">
        <f>IF(Assumptions!$E$27&gt;BG31+12,BG31+12,Assumptions!$E$27)</f>
        <v>3</v>
      </c>
      <c r="BI31" s="69">
        <f>IF(Assumptions!$E$27&gt;BH31+12,BH31+12,Assumptions!$E$27)</f>
        <v>3</v>
      </c>
      <c r="BJ31" s="69">
        <f>IF(Assumptions!$E$27&gt;BI31+12,BI31+12,Assumptions!$E$27)</f>
        <v>3</v>
      </c>
      <c r="BK31" s="69">
        <f>IF(Assumptions!$E$27&gt;BJ31+12,BJ31+12,Assumptions!$E$27)</f>
        <v>3</v>
      </c>
      <c r="BL31" s="50" t="str">
        <f t="shared" si="7"/>
        <v>Nov</v>
      </c>
      <c r="BM31" s="69">
        <f>IF(Assumptions!$E$27&gt;2,2,Assumptions!$E$27)</f>
        <v>2</v>
      </c>
      <c r="BN31" s="69">
        <f>IF(Assumptions!$E$27&gt;BM31+12,BM31+12,Assumptions!$E$27)</f>
        <v>3</v>
      </c>
      <c r="BO31" s="69">
        <f>IF(Assumptions!$E$27&gt;BN31+12,BN31+12,Assumptions!$E$27)</f>
        <v>3</v>
      </c>
      <c r="BP31" s="69">
        <f>IF(Assumptions!$E$27&gt;BO31+12,BO31+12,Assumptions!$E$27)</f>
        <v>3</v>
      </c>
      <c r="BQ31" s="69">
        <f>IF(Assumptions!$E$27&gt;BP31+12,BP31+12,Assumptions!$E$27)</f>
        <v>3</v>
      </c>
      <c r="BR31" s="69">
        <f>IF(Assumptions!$E$27&gt;BQ31+12,BQ31+12,Assumptions!$E$27)</f>
        <v>3</v>
      </c>
      <c r="BS31" s="69">
        <f>IF(Assumptions!$E$27&gt;BR31+12,BR31+12,Assumptions!$E$27)</f>
        <v>3</v>
      </c>
      <c r="BT31" s="69">
        <f>IF(Assumptions!$E$27&gt;BS31+12,BS31+12,Assumptions!$E$27)</f>
        <v>3</v>
      </c>
      <c r="BU31" s="50" t="str">
        <f t="shared" si="8"/>
        <v>Nov</v>
      </c>
      <c r="BV31" s="69">
        <f>IF(Assumptions!$E$27&gt;2,2,Assumptions!$E$27)</f>
        <v>2</v>
      </c>
      <c r="BW31" s="69">
        <f>IF(Assumptions!$E$27&gt;BV31+12,BV31+12,Assumptions!$E$27)</f>
        <v>3</v>
      </c>
      <c r="BX31" s="69">
        <f>IF(Assumptions!$E$27&gt;BW31+12,BW31+12,Assumptions!$E$27)</f>
        <v>3</v>
      </c>
      <c r="BY31" s="69">
        <f>IF(Assumptions!$E$27&gt;BX31+12,BX31+12,Assumptions!$E$27)</f>
        <v>3</v>
      </c>
      <c r="BZ31" s="69">
        <f>IF(Assumptions!$E$27&gt;BY31+12,BY31+12,Assumptions!$E$27)</f>
        <v>3</v>
      </c>
      <c r="CA31" s="69">
        <f>IF(Assumptions!$E$27&gt;BZ31+12,BZ31+12,Assumptions!$E$27)</f>
        <v>3</v>
      </c>
      <c r="CB31" s="69">
        <f>IF(Assumptions!$E$27&gt;CA31+12,CA31+12,Assumptions!$E$27)</f>
        <v>3</v>
      </c>
      <c r="CC31" s="69">
        <f>IF(Assumptions!$E$27&gt;CB31+12,CB31+12,Assumptions!$E$27)</f>
        <v>3</v>
      </c>
      <c r="CD31" s="50" t="str">
        <f t="shared" si="9"/>
        <v>Nov</v>
      </c>
      <c r="CE31" s="69">
        <f>IF(Assumptions!$E$27&gt;2,2,Assumptions!$E$27)</f>
        <v>2</v>
      </c>
      <c r="CF31" s="69">
        <f>IF(Assumptions!$E$27&gt;CE31+12,CE31+12,Assumptions!$E$27)</f>
        <v>3</v>
      </c>
      <c r="CG31" s="69">
        <f>IF(Assumptions!$E$27&gt;CF31+12,CF31+12,Assumptions!$E$27)</f>
        <v>3</v>
      </c>
      <c r="CH31" s="69">
        <f>IF(Assumptions!$E$27&gt;CG31+12,CG31+12,Assumptions!$E$27)</f>
        <v>3</v>
      </c>
      <c r="CI31" s="69">
        <f>IF(Assumptions!$E$27&gt;CH31+12,CH31+12,Assumptions!$E$27)</f>
        <v>3</v>
      </c>
      <c r="CJ31" s="69">
        <f>IF(Assumptions!$E$27&gt;CI31+12,CI31+12,Assumptions!$E$27)</f>
        <v>3</v>
      </c>
      <c r="CK31" s="69">
        <f>IF(Assumptions!$E$27&gt;CJ31+12,CJ31+12,Assumptions!$E$27)</f>
        <v>3</v>
      </c>
      <c r="CL31" s="69">
        <f>IF(Assumptions!$E$27&gt;CK31+12,CK31+12,Assumptions!$E$27)</f>
        <v>3</v>
      </c>
    </row>
    <row r="32" spans="1:90" ht="13.7" customHeight="1">
      <c r="A32" s="50" t="str">
        <f t="shared" si="0"/>
        <v>Dec</v>
      </c>
      <c r="B32" s="41">
        <f>IF(Assumptions!$E$27&gt;1,1,Assumptions!$E$27)</f>
        <v>1</v>
      </c>
      <c r="C32" s="41">
        <f>IF(Assumptions!$E$27&gt;B32+12,B32+12,Assumptions!$E$27)</f>
        <v>3</v>
      </c>
      <c r="D32" s="41">
        <f>IF(Assumptions!$E$27&gt;C32+12,C32+12,Assumptions!$E$27)</f>
        <v>3</v>
      </c>
      <c r="E32" s="41">
        <f>IF(Assumptions!$E$27&gt;D32+12,D32+12,Assumptions!$E$27)</f>
        <v>3</v>
      </c>
      <c r="F32" s="41">
        <f>IF(Assumptions!$E$27&gt;E32+12,E32+12,Assumptions!$E$27)</f>
        <v>3</v>
      </c>
      <c r="G32" s="41">
        <f>IF(Assumptions!$E$27&gt;F32+12,F32+12,Assumptions!$E$27)</f>
        <v>3</v>
      </c>
      <c r="H32" s="41">
        <f>IF(Assumptions!$E$27&gt;G32+12,G32+12,Assumptions!$E$27)</f>
        <v>3</v>
      </c>
      <c r="I32" s="41">
        <f>IF(Assumptions!$E$27&gt;H32+12,H32+12,Assumptions!$E$27)</f>
        <v>3</v>
      </c>
      <c r="J32" s="68" t="str">
        <f t="shared" si="1"/>
        <v>Dec</v>
      </c>
      <c r="K32" s="41">
        <f>IF(Assumptions!$E$27&gt;1,1,Assumptions!$E$27)</f>
        <v>1</v>
      </c>
      <c r="L32" s="69">
        <f>IF(Assumptions!$E$27&gt;K32+12,K32+12,Assumptions!$E$27)</f>
        <v>3</v>
      </c>
      <c r="M32" s="69">
        <f>IF(Assumptions!$E$27&gt;L32+12,L32+12,Assumptions!$E$27)</f>
        <v>3</v>
      </c>
      <c r="N32" s="69">
        <f>IF(Assumptions!$E$27&gt;M32+12,M32+12,Assumptions!$E$27)</f>
        <v>3</v>
      </c>
      <c r="O32" s="69">
        <f>IF(Assumptions!$E$27&gt;N32+12,N32+12,Assumptions!$E$27)</f>
        <v>3</v>
      </c>
      <c r="P32" s="69">
        <f>IF(Assumptions!$E$27&gt;O32+12,O32+12,Assumptions!$E$27)</f>
        <v>3</v>
      </c>
      <c r="Q32" s="69">
        <f>IF(Assumptions!$E$27&gt;P32+12,P32+12,Assumptions!$E$27)</f>
        <v>3</v>
      </c>
      <c r="R32" s="69">
        <f>IF(Assumptions!$E$27&gt;Q32+12,Q32+12,Assumptions!$E$27)</f>
        <v>3</v>
      </c>
      <c r="S32" s="50" t="str">
        <f t="shared" si="2"/>
        <v>Dec</v>
      </c>
      <c r="T32" s="69">
        <f>IF(Assumptions!$E$27&gt;1,1,Assumptions!$E$27)</f>
        <v>1</v>
      </c>
      <c r="U32" s="69">
        <f>IF(Assumptions!$E$27&gt;T32+12,T32+12,Assumptions!$E$27)</f>
        <v>3</v>
      </c>
      <c r="V32" s="69">
        <f>IF(Assumptions!$E$27&gt;U32+12,U32+12,Assumptions!$E$27)</f>
        <v>3</v>
      </c>
      <c r="W32" s="69">
        <f>IF(Assumptions!$E$27&gt;V32+12,V32+12,Assumptions!$E$27)</f>
        <v>3</v>
      </c>
      <c r="X32" s="69">
        <f>IF(Assumptions!$E$27&gt;W32+12,W32+12,Assumptions!$E$27)</f>
        <v>3</v>
      </c>
      <c r="Y32" s="69">
        <f>IF(Assumptions!$E$27&gt;X32+12,X32+12,Assumptions!$E$27)</f>
        <v>3</v>
      </c>
      <c r="Z32" s="69">
        <f>IF(Assumptions!$E$27&gt;Y32+12,Y32+12,Assumptions!$E$27)</f>
        <v>3</v>
      </c>
      <c r="AA32" s="69">
        <f>IF(Assumptions!$E$27&gt;Z32+12,Z32+12,Assumptions!$E$27)</f>
        <v>3</v>
      </c>
      <c r="AB32" s="50" t="str">
        <f t="shared" si="3"/>
        <v>Dec</v>
      </c>
      <c r="AC32" s="69">
        <f>IF(Assumptions!$E$27&gt;1,1,Assumptions!$E$27)</f>
        <v>1</v>
      </c>
      <c r="AD32" s="69">
        <f>IF(Assumptions!$E$27&gt;AC32+12,AC32+12,Assumptions!$E$27)</f>
        <v>3</v>
      </c>
      <c r="AE32" s="69">
        <f>IF(Assumptions!$E$27&gt;AD32+12,AD32+12,Assumptions!$E$27)</f>
        <v>3</v>
      </c>
      <c r="AF32" s="69">
        <f>IF(Assumptions!$E$27&gt;AE32+12,AE32+12,Assumptions!$E$27)</f>
        <v>3</v>
      </c>
      <c r="AG32" s="69">
        <f>IF(Assumptions!$E$27&gt;AF32+12,AF32+12,Assumptions!$E$27)</f>
        <v>3</v>
      </c>
      <c r="AH32" s="69">
        <f>IF(Assumptions!$E$27&gt;AG32+12,AG32+12,Assumptions!$E$27)</f>
        <v>3</v>
      </c>
      <c r="AI32" s="69">
        <f>IF(Assumptions!$E$27&gt;AH32+12,AH32+12,Assumptions!$E$27)</f>
        <v>3</v>
      </c>
      <c r="AJ32" s="69">
        <f>IF(Assumptions!$E$27&gt;AI32+12,AI32+12,Assumptions!$E$27)</f>
        <v>3</v>
      </c>
      <c r="AK32" s="50" t="str">
        <f t="shared" si="4"/>
        <v>Dec</v>
      </c>
      <c r="AL32" s="69">
        <f>IF(Assumptions!$E$27&gt;1,1,Assumptions!$E$27)</f>
        <v>1</v>
      </c>
      <c r="AM32" s="69">
        <f>IF(Assumptions!$E$27&gt;AL32+12,AL32+12,Assumptions!$E$27)</f>
        <v>3</v>
      </c>
      <c r="AN32" s="69">
        <f>IF(Assumptions!$E$27&gt;AM32+12,AM32+12,Assumptions!$E$27)</f>
        <v>3</v>
      </c>
      <c r="AO32" s="69">
        <f>IF(Assumptions!$E$27&gt;AN32+12,AN32+12,Assumptions!$E$27)</f>
        <v>3</v>
      </c>
      <c r="AP32" s="69">
        <f>IF(Assumptions!$E$27&gt;AO32+12,AO32+12,Assumptions!$E$27)</f>
        <v>3</v>
      </c>
      <c r="AQ32" s="69">
        <f>IF(Assumptions!$E$27&gt;AP32+12,AP32+12,Assumptions!$E$27)</f>
        <v>3</v>
      </c>
      <c r="AR32" s="69">
        <f>IF(Assumptions!$E$27&gt;AQ32+12,AQ32+12,Assumptions!$E$27)</f>
        <v>3</v>
      </c>
      <c r="AS32" s="69">
        <f>IF(Assumptions!$E$27&gt;AR32+12,AR32+12,Assumptions!$E$27)</f>
        <v>3</v>
      </c>
      <c r="AT32" s="50" t="str">
        <f t="shared" si="5"/>
        <v>Dec</v>
      </c>
      <c r="AU32" s="69">
        <f>IF(Assumptions!$E$27&gt;1,1,Assumptions!$E$27)</f>
        <v>1</v>
      </c>
      <c r="AV32" s="69">
        <f>IF(Assumptions!$E$27&gt;AU32+12,AU32+12,Assumptions!$E$27)</f>
        <v>3</v>
      </c>
      <c r="AW32" s="69">
        <f>IF(Assumptions!$E$27&gt;AV32+12,AV32+12,Assumptions!$E$27)</f>
        <v>3</v>
      </c>
      <c r="AX32" s="69">
        <f>IF(Assumptions!$E$27&gt;AW32+12,AW32+12,Assumptions!$E$27)</f>
        <v>3</v>
      </c>
      <c r="AY32" s="69">
        <f>IF(Assumptions!$E$27&gt;AX32+12,AX32+12,Assumptions!$E$27)</f>
        <v>3</v>
      </c>
      <c r="AZ32" s="69">
        <f>IF(Assumptions!$E$27&gt;AY32+12,AY32+12,Assumptions!$E$27)</f>
        <v>3</v>
      </c>
      <c r="BA32" s="69">
        <f>IF(Assumptions!$E$27&gt;AZ32+12,AZ32+12,Assumptions!$E$27)</f>
        <v>3</v>
      </c>
      <c r="BB32" s="69">
        <f>IF(Assumptions!$E$27&gt;BA32+12,BA32+12,Assumptions!$E$27)</f>
        <v>3</v>
      </c>
      <c r="BC32" s="50" t="str">
        <f t="shared" si="6"/>
        <v>Dec</v>
      </c>
      <c r="BD32" s="69">
        <f>IF(Assumptions!$E$27&gt;1,1,Assumptions!$E$27)</f>
        <v>1</v>
      </c>
      <c r="BE32" s="69">
        <f>IF(Assumptions!$E$27&gt;BD32+12,BD32+12,Assumptions!$E$27)</f>
        <v>3</v>
      </c>
      <c r="BF32" s="69">
        <f>IF(Assumptions!$E$27&gt;BE32+12,BE32+12,Assumptions!$E$27)</f>
        <v>3</v>
      </c>
      <c r="BG32" s="69">
        <f>IF(Assumptions!$E$27&gt;BF32+12,BF32+12,Assumptions!$E$27)</f>
        <v>3</v>
      </c>
      <c r="BH32" s="69">
        <f>IF(Assumptions!$E$27&gt;BG32+12,BG32+12,Assumptions!$E$27)</f>
        <v>3</v>
      </c>
      <c r="BI32" s="69">
        <f>IF(Assumptions!$E$27&gt;BH32+12,BH32+12,Assumptions!$E$27)</f>
        <v>3</v>
      </c>
      <c r="BJ32" s="69">
        <f>IF(Assumptions!$E$27&gt;BI32+12,BI32+12,Assumptions!$E$27)</f>
        <v>3</v>
      </c>
      <c r="BK32" s="69">
        <f>IF(Assumptions!$E$27&gt;BJ32+12,BJ32+12,Assumptions!$E$27)</f>
        <v>3</v>
      </c>
      <c r="BL32" s="50" t="str">
        <f t="shared" si="7"/>
        <v>Dec</v>
      </c>
      <c r="BM32" s="69">
        <f>IF(Assumptions!$E$27&gt;1,1,Assumptions!$E$27)</f>
        <v>1</v>
      </c>
      <c r="BN32" s="69">
        <f>IF(Assumptions!$E$27&gt;BM32+12,BM32+12,Assumptions!$E$27)</f>
        <v>3</v>
      </c>
      <c r="BO32" s="69">
        <f>IF(Assumptions!$E$27&gt;BN32+12,BN32+12,Assumptions!$E$27)</f>
        <v>3</v>
      </c>
      <c r="BP32" s="69">
        <f>IF(Assumptions!$E$27&gt;BO32+12,BO32+12,Assumptions!$E$27)</f>
        <v>3</v>
      </c>
      <c r="BQ32" s="69">
        <f>IF(Assumptions!$E$27&gt;BP32+12,BP32+12,Assumptions!$E$27)</f>
        <v>3</v>
      </c>
      <c r="BR32" s="69">
        <f>IF(Assumptions!$E$27&gt;BQ32+12,BQ32+12,Assumptions!$E$27)</f>
        <v>3</v>
      </c>
      <c r="BS32" s="69">
        <f>IF(Assumptions!$E$27&gt;BR32+12,BR32+12,Assumptions!$E$27)</f>
        <v>3</v>
      </c>
      <c r="BT32" s="69">
        <f>IF(Assumptions!$E$27&gt;BS32+12,BS32+12,Assumptions!$E$27)</f>
        <v>3</v>
      </c>
      <c r="BU32" s="50" t="str">
        <f t="shared" si="8"/>
        <v>Dec</v>
      </c>
      <c r="BV32" s="69">
        <f>IF(Assumptions!$E$27&gt;1,1,Assumptions!$E$27)</f>
        <v>1</v>
      </c>
      <c r="BW32" s="69">
        <f>IF(Assumptions!$E$27&gt;BV32+12,BV32+12,Assumptions!$E$27)</f>
        <v>3</v>
      </c>
      <c r="BX32" s="69">
        <f>IF(Assumptions!$E$27&gt;BW32+12,BW32+12,Assumptions!$E$27)</f>
        <v>3</v>
      </c>
      <c r="BY32" s="69">
        <f>IF(Assumptions!$E$27&gt;BX32+12,BX32+12,Assumptions!$E$27)</f>
        <v>3</v>
      </c>
      <c r="BZ32" s="69">
        <f>IF(Assumptions!$E$27&gt;BY32+12,BY32+12,Assumptions!$E$27)</f>
        <v>3</v>
      </c>
      <c r="CA32" s="69">
        <f>IF(Assumptions!$E$27&gt;BZ32+12,BZ32+12,Assumptions!$E$27)</f>
        <v>3</v>
      </c>
      <c r="CB32" s="69">
        <f>IF(Assumptions!$E$27&gt;CA32+12,CA32+12,Assumptions!$E$27)</f>
        <v>3</v>
      </c>
      <c r="CC32" s="69">
        <f>IF(Assumptions!$E$27&gt;CB32+12,CB32+12,Assumptions!$E$27)</f>
        <v>3</v>
      </c>
      <c r="CD32" s="50" t="str">
        <f t="shared" si="9"/>
        <v>Dec</v>
      </c>
      <c r="CE32" s="69">
        <f>IF(Assumptions!$E$27&gt;1,1,Assumptions!$E$27)</f>
        <v>1</v>
      </c>
      <c r="CF32" s="69">
        <f>IF(Assumptions!$E$27&gt;CE32+12,CE32+12,Assumptions!$E$27)</f>
        <v>3</v>
      </c>
      <c r="CG32" s="69">
        <f>IF(Assumptions!$E$27&gt;CF32+12,CF32+12,Assumptions!$E$27)</f>
        <v>3</v>
      </c>
      <c r="CH32" s="69">
        <f>IF(Assumptions!$E$27&gt;CG32+12,CG32+12,Assumptions!$E$27)</f>
        <v>3</v>
      </c>
      <c r="CI32" s="69">
        <f>IF(Assumptions!$E$27&gt;CH32+12,CH32+12,Assumptions!$E$27)</f>
        <v>3</v>
      </c>
      <c r="CJ32" s="69">
        <f>IF(Assumptions!$E$27&gt;CI32+12,CI32+12,Assumptions!$E$27)</f>
        <v>3</v>
      </c>
      <c r="CK32" s="69">
        <f>IF(Assumptions!$E$27&gt;CJ32+12,CJ32+12,Assumptions!$E$27)</f>
        <v>3</v>
      </c>
      <c r="CL32" s="69">
        <f>IF(Assumptions!$E$27&gt;CK32+12,CK32+12,Assumptions!$E$27)</f>
        <v>3</v>
      </c>
    </row>
    <row r="33" spans="1:90" ht="15.95" customHeight="1">
      <c r="A33" s="38"/>
      <c r="B33" s="44" t="s">
        <v>37</v>
      </c>
      <c r="C33" s="44" t="s">
        <v>38</v>
      </c>
      <c r="D33" s="44" t="s">
        <v>39</v>
      </c>
      <c r="E33" s="44" t="s">
        <v>40</v>
      </c>
      <c r="F33" s="44" t="s">
        <v>41</v>
      </c>
      <c r="G33" s="44" t="s">
        <v>42</v>
      </c>
      <c r="H33" s="44" t="s">
        <v>43</v>
      </c>
      <c r="I33" s="44" t="s">
        <v>44</v>
      </c>
      <c r="J33" s="17"/>
      <c r="K33" s="44" t="s">
        <v>37</v>
      </c>
      <c r="L33" s="64" t="s">
        <v>38</v>
      </c>
      <c r="M33" s="64" t="s">
        <v>39</v>
      </c>
      <c r="N33" s="64" t="s">
        <v>40</v>
      </c>
      <c r="O33" s="64" t="s">
        <v>41</v>
      </c>
      <c r="P33" s="64" t="s">
        <v>42</v>
      </c>
      <c r="Q33" s="64" t="s">
        <v>43</v>
      </c>
      <c r="R33" s="64" t="s">
        <v>44</v>
      </c>
      <c r="S33" s="38"/>
      <c r="T33" s="64" t="s">
        <v>37</v>
      </c>
      <c r="U33" s="64" t="s">
        <v>38</v>
      </c>
      <c r="V33" s="64" t="s">
        <v>39</v>
      </c>
      <c r="W33" s="64" t="s">
        <v>40</v>
      </c>
      <c r="X33" s="64" t="s">
        <v>41</v>
      </c>
      <c r="Y33" s="64" t="s">
        <v>42</v>
      </c>
      <c r="Z33" s="64" t="s">
        <v>43</v>
      </c>
      <c r="AA33" s="64" t="s">
        <v>44</v>
      </c>
      <c r="AB33" s="38"/>
      <c r="AC33" s="64" t="s">
        <v>37</v>
      </c>
      <c r="AD33" s="64" t="s">
        <v>38</v>
      </c>
      <c r="AE33" s="64" t="s">
        <v>39</v>
      </c>
      <c r="AF33" s="64" t="s">
        <v>40</v>
      </c>
      <c r="AG33" s="64" t="s">
        <v>41</v>
      </c>
      <c r="AH33" s="64" t="s">
        <v>42</v>
      </c>
      <c r="AI33" s="64" t="s">
        <v>43</v>
      </c>
      <c r="AJ33" s="64" t="s">
        <v>44</v>
      </c>
      <c r="AK33" s="38"/>
      <c r="AL33" s="64" t="s">
        <v>37</v>
      </c>
      <c r="AM33" s="64" t="s">
        <v>38</v>
      </c>
      <c r="AN33" s="64" t="s">
        <v>39</v>
      </c>
      <c r="AO33" s="64" t="s">
        <v>40</v>
      </c>
      <c r="AP33" s="64" t="s">
        <v>41</v>
      </c>
      <c r="AQ33" s="64" t="s">
        <v>42</v>
      </c>
      <c r="AR33" s="64" t="s">
        <v>43</v>
      </c>
      <c r="AS33" s="64" t="s">
        <v>44</v>
      </c>
      <c r="AT33" s="38"/>
      <c r="AU33" s="64" t="s">
        <v>37</v>
      </c>
      <c r="AV33" s="64" t="s">
        <v>38</v>
      </c>
      <c r="AW33" s="64" t="s">
        <v>39</v>
      </c>
      <c r="AX33" s="64" t="s">
        <v>40</v>
      </c>
      <c r="AY33" s="64" t="s">
        <v>41</v>
      </c>
      <c r="AZ33" s="64" t="s">
        <v>42</v>
      </c>
      <c r="BA33" s="64" t="s">
        <v>43</v>
      </c>
      <c r="BB33" s="64" t="s">
        <v>44</v>
      </c>
      <c r="BC33" s="38"/>
      <c r="BD33" s="64" t="s">
        <v>37</v>
      </c>
      <c r="BE33" s="64" t="s">
        <v>38</v>
      </c>
      <c r="BF33" s="64" t="s">
        <v>39</v>
      </c>
      <c r="BG33" s="64" t="s">
        <v>40</v>
      </c>
      <c r="BH33" s="64" t="s">
        <v>41</v>
      </c>
      <c r="BI33" s="64" t="s">
        <v>42</v>
      </c>
      <c r="BJ33" s="64" t="s">
        <v>43</v>
      </c>
      <c r="BK33" s="64" t="s">
        <v>44</v>
      </c>
      <c r="BL33" s="38"/>
      <c r="BM33" s="64" t="s">
        <v>37</v>
      </c>
      <c r="BN33" s="64" t="s">
        <v>38</v>
      </c>
      <c r="BO33" s="64" t="s">
        <v>39</v>
      </c>
      <c r="BP33" s="64" t="s">
        <v>40</v>
      </c>
      <c r="BQ33" s="64" t="s">
        <v>41</v>
      </c>
      <c r="BR33" s="64" t="s">
        <v>42</v>
      </c>
      <c r="BS33" s="64" t="s">
        <v>43</v>
      </c>
      <c r="BT33" s="64" t="s">
        <v>44</v>
      </c>
      <c r="BU33" s="38"/>
      <c r="BV33" s="64" t="s">
        <v>37</v>
      </c>
      <c r="BW33" s="64" t="s">
        <v>38</v>
      </c>
      <c r="BX33" s="64" t="s">
        <v>39</v>
      </c>
      <c r="BY33" s="64" t="s">
        <v>40</v>
      </c>
      <c r="BZ33" s="64" t="s">
        <v>41</v>
      </c>
      <c r="CA33" s="64" t="s">
        <v>42</v>
      </c>
      <c r="CB33" s="64" t="s">
        <v>43</v>
      </c>
      <c r="CC33" s="64" t="s">
        <v>44</v>
      </c>
      <c r="CD33" s="38"/>
      <c r="CE33" s="64" t="s">
        <v>37</v>
      </c>
      <c r="CF33" s="64" t="s">
        <v>38</v>
      </c>
      <c r="CG33" s="64" t="s">
        <v>39</v>
      </c>
      <c r="CH33" s="64" t="s">
        <v>40</v>
      </c>
      <c r="CI33" s="64" t="s">
        <v>41</v>
      </c>
      <c r="CJ33" s="64" t="s">
        <v>42</v>
      </c>
      <c r="CK33" s="64" t="s">
        <v>43</v>
      </c>
      <c r="CL33" s="64" t="s">
        <v>44</v>
      </c>
    </row>
    <row r="34" spans="1:90" ht="13.7" customHeight="1">
      <c r="A34" s="50" t="str">
        <f t="shared" ref="A34:A45" si="10">A21</f>
        <v>Jan</v>
      </c>
      <c r="B34" s="70">
        <f>(((Assumptions!$E$27-B21)/2*((Assumptions!$E$27-B21+1))/(Assumptions!$E$27/2*(Assumptions!$E$27+1))))</f>
        <v>0</v>
      </c>
      <c r="C34" s="70">
        <f>(((Assumptions!$E$27-C21)/2*((Assumptions!$E$27-C21+1))/(Assumptions!$E$27/2*(Assumptions!$E$27+1))))</f>
        <v>0</v>
      </c>
      <c r="D34" s="70">
        <f>(((Assumptions!$E$27-D21)/2*((Assumptions!$E$27-D21+1))/(Assumptions!$E$27/2*(Assumptions!$E$27+1))))</f>
        <v>0</v>
      </c>
      <c r="E34" s="70">
        <f>(((Assumptions!$E$27-E21)/2*((Assumptions!$E$27-E21+1))/(Assumptions!$E$27/2*(Assumptions!$E$27+1))))</f>
        <v>0</v>
      </c>
      <c r="F34" s="70">
        <f>(((Assumptions!$E$27-F21)/2*((Assumptions!$E$27-F21+1))/(Assumptions!$E$27/2*(Assumptions!$E$27+1))))</f>
        <v>0</v>
      </c>
      <c r="G34" s="70">
        <f>(((Assumptions!$E$27-G21)/2*((Assumptions!$E$27-G21+1))/(Assumptions!$E$27/2*(Assumptions!$E$27+1))))</f>
        <v>0</v>
      </c>
      <c r="H34" s="70">
        <f>(((Assumptions!$E$27-H21)/2*((Assumptions!$E$27-H21+1))/(Assumptions!$E$27/2*(Assumptions!$E$27+1))))</f>
        <v>0</v>
      </c>
      <c r="I34" s="70">
        <f>(((Assumptions!$E$27-I21)/2*((Assumptions!$E$27-I21+1))/(Assumptions!$E$27/2*(Assumptions!$E$27+1))))</f>
        <v>0</v>
      </c>
      <c r="J34" s="68" t="str">
        <f t="shared" ref="J34:J45" si="11">J21</f>
        <v>Jan</v>
      </c>
      <c r="K34" s="70">
        <f>(((Assumptions!$E$27-K21)/2*((Assumptions!$E$27-K21+1))/(Assumptions!$E$27/2*(Assumptions!$E$27+1))))</f>
        <v>0</v>
      </c>
      <c r="L34" s="71">
        <f>(((Assumptions!$E$27-L21)/2*((Assumptions!$E$27-L21+1))/(Assumptions!$E$27/2*(Assumptions!$E$27+1))))</f>
        <v>0</v>
      </c>
      <c r="M34" s="71">
        <f>(((Assumptions!$E$27-M21)/2*((Assumptions!$E$27-M21+1))/(Assumptions!$E$27/2*(Assumptions!$E$27+1))))</f>
        <v>0</v>
      </c>
      <c r="N34" s="71">
        <f>(((Assumptions!$E$27-N21)/2*((Assumptions!$E$27-N21+1))/(Assumptions!$E$27/2*(Assumptions!$E$27+1))))</f>
        <v>0</v>
      </c>
      <c r="O34" s="71">
        <f>(((Assumptions!$E$27-O21)/2*((Assumptions!$E$27-O21+1))/(Assumptions!$E$27/2*(Assumptions!$E$27+1))))</f>
        <v>0</v>
      </c>
      <c r="P34" s="71">
        <f>(((Assumptions!$E$27-P21)/2*((Assumptions!$E$27-P21+1))/(Assumptions!$E$27/2*(Assumptions!$E$27+1))))</f>
        <v>0</v>
      </c>
      <c r="Q34" s="71">
        <f>(((Assumptions!$E$27-Q21)/2*((Assumptions!$E$27-Q21+1))/(Assumptions!$E$27/2*(Assumptions!$E$27+1))))</f>
        <v>0</v>
      </c>
      <c r="R34" s="71">
        <f>(((Assumptions!$E$27-R21)/2*((Assumptions!$E$27-R21+1))/(Assumptions!$E$27/2*(Assumptions!$E$27+1))))</f>
        <v>0</v>
      </c>
      <c r="S34" s="50" t="str">
        <f t="shared" ref="S34:S45" si="12">S21</f>
        <v>Jan</v>
      </c>
      <c r="T34" s="71">
        <f>(((Assumptions!$E$27-T21)/2*((Assumptions!$E$27-T21+1))/(Assumptions!$E$27/2*(Assumptions!$E$27+1))))</f>
        <v>0</v>
      </c>
      <c r="U34" s="71">
        <f>(((Assumptions!$E$27-U21)/2*((Assumptions!$E$27-U21+1))/(Assumptions!$E$27/2*(Assumptions!$E$27+1))))</f>
        <v>0</v>
      </c>
      <c r="V34" s="71">
        <f>(((Assumptions!$E$27-V21)/2*((Assumptions!$E$27-V21+1))/(Assumptions!$E$27/2*(Assumptions!$E$27+1))))</f>
        <v>0</v>
      </c>
      <c r="W34" s="71">
        <f>(((Assumptions!$E$27-W21)/2*((Assumptions!$E$27-W21+1))/(Assumptions!$E$27/2*(Assumptions!$E$27+1))))</f>
        <v>0</v>
      </c>
      <c r="X34" s="71">
        <f>(((Assumptions!$E$27-X21)/2*((Assumptions!$E$27-X21+1))/(Assumptions!$E$27/2*(Assumptions!$E$27+1))))</f>
        <v>0</v>
      </c>
      <c r="Y34" s="71">
        <f>(((Assumptions!$E$27-Y21)/2*((Assumptions!$E$27-Y21+1))/(Assumptions!$E$27/2*(Assumptions!$E$27+1))))</f>
        <v>0</v>
      </c>
      <c r="Z34" s="71">
        <f>(((Assumptions!$E$27-Z21)/2*((Assumptions!$E$27-Z21+1))/(Assumptions!$E$27/2*(Assumptions!$E$27+1))))</f>
        <v>0</v>
      </c>
      <c r="AA34" s="71">
        <f>(((Assumptions!$E$27-AA21)/2*((Assumptions!$E$27-AA21+1))/(Assumptions!$E$27/2*(Assumptions!$E$27+1))))</f>
        <v>0</v>
      </c>
      <c r="AB34" s="50" t="str">
        <f t="shared" ref="AB34:AB45" si="13">AB21</f>
        <v>Jan</v>
      </c>
      <c r="AC34" s="71">
        <f>(((Assumptions!$E$27-AC21)/2*((Assumptions!$E$27-AC21+1))/(Assumptions!$E$27/2*(Assumptions!$E$27+1))))</f>
        <v>0</v>
      </c>
      <c r="AD34" s="71">
        <f>(((Assumptions!$E$27-AD21)/2*((Assumptions!$E$27-AD21+1))/(Assumptions!$E$27/2*(Assumptions!$E$27+1))))</f>
        <v>0</v>
      </c>
      <c r="AE34" s="71">
        <f>(((Assumptions!$E$27-AE21)/2*((Assumptions!$E$27-AE21+1))/(Assumptions!$E$27/2*(Assumptions!$E$27+1))))</f>
        <v>0</v>
      </c>
      <c r="AF34" s="71">
        <f>(((Assumptions!$E$27-AF21)/2*((Assumptions!$E$27-AF21+1))/(Assumptions!$E$27/2*(Assumptions!$E$27+1))))</f>
        <v>0</v>
      </c>
      <c r="AG34" s="71">
        <f>(((Assumptions!$E$27-AG21)/2*((Assumptions!$E$27-AG21+1))/(Assumptions!$E$27/2*(Assumptions!$E$27+1))))</f>
        <v>0</v>
      </c>
      <c r="AH34" s="71">
        <f>(((Assumptions!$E$27-AH21)/2*((Assumptions!$E$27-AH21+1))/(Assumptions!$E$27/2*(Assumptions!$E$27+1))))</f>
        <v>0</v>
      </c>
      <c r="AI34" s="71">
        <f>(((Assumptions!$E$27-AI21)/2*((Assumptions!$E$27-AI21+1))/(Assumptions!$E$27/2*(Assumptions!$E$27+1))))</f>
        <v>0</v>
      </c>
      <c r="AJ34" s="71">
        <f>(((Assumptions!$E$27-AJ21)/2*((Assumptions!$E$27-AJ21+1))/(Assumptions!$E$27/2*(Assumptions!$E$27+1))))</f>
        <v>0</v>
      </c>
      <c r="AK34" s="50" t="str">
        <f t="shared" ref="AK34:AK45" si="14">AK21</f>
        <v>Jan</v>
      </c>
      <c r="AL34" s="71">
        <f>(((Assumptions!$E$27-AL21)/2*((Assumptions!$E$27-AL21+1))/(Assumptions!$E$27/2*(Assumptions!$E$27+1))))</f>
        <v>0</v>
      </c>
      <c r="AM34" s="71">
        <f>(((Assumptions!$E$27-AM21)/2*((Assumptions!$E$27-AM21+1))/(Assumptions!$E$27/2*(Assumptions!$E$27+1))))</f>
        <v>0</v>
      </c>
      <c r="AN34" s="71">
        <f>(((Assumptions!$E$27-AN21)/2*((Assumptions!$E$27-AN21+1))/(Assumptions!$E$27/2*(Assumptions!$E$27+1))))</f>
        <v>0</v>
      </c>
      <c r="AO34" s="71">
        <f>(((Assumptions!$E$27-AO21)/2*((Assumptions!$E$27-AO21+1))/(Assumptions!$E$27/2*(Assumptions!$E$27+1))))</f>
        <v>0</v>
      </c>
      <c r="AP34" s="71">
        <f>(((Assumptions!$E$27-AP21)/2*((Assumptions!$E$27-AP21+1))/(Assumptions!$E$27/2*(Assumptions!$E$27+1))))</f>
        <v>0</v>
      </c>
      <c r="AQ34" s="71">
        <f>(((Assumptions!$E$27-AQ21)/2*((Assumptions!$E$27-AQ21+1))/(Assumptions!$E$27/2*(Assumptions!$E$27+1))))</f>
        <v>0</v>
      </c>
      <c r="AR34" s="71">
        <f>(((Assumptions!$E$27-AR21)/2*((Assumptions!$E$27-AR21+1))/(Assumptions!$E$27/2*(Assumptions!$E$27+1))))</f>
        <v>0</v>
      </c>
      <c r="AS34" s="71">
        <f>(((Assumptions!$E$27-AS21)/2*((Assumptions!$E$27-AS21+1))/(Assumptions!$E$27/2*(Assumptions!$E$27+1))))</f>
        <v>0</v>
      </c>
      <c r="AT34" s="50" t="str">
        <f t="shared" ref="AT34:AT45" si="15">AT21</f>
        <v>Jan</v>
      </c>
      <c r="AU34" s="71">
        <f>(((Assumptions!$E$27-AU21)/2*((Assumptions!$E$27-AU21+1))/(Assumptions!$E$27/2*(Assumptions!$E$27+1))))</f>
        <v>0</v>
      </c>
      <c r="AV34" s="71">
        <f>(((Assumptions!$E$27-AV21)/2*((Assumptions!$E$27-AV21+1))/(Assumptions!$E$27/2*(Assumptions!$E$27+1))))</f>
        <v>0</v>
      </c>
      <c r="AW34" s="71">
        <f>(((Assumptions!$E$27-AW21)/2*((Assumptions!$E$27-AW21+1))/(Assumptions!$E$27/2*(Assumptions!$E$27+1))))</f>
        <v>0</v>
      </c>
      <c r="AX34" s="71">
        <f>(((Assumptions!$E$27-AX21)/2*((Assumptions!$E$27-AX21+1))/(Assumptions!$E$27/2*(Assumptions!$E$27+1))))</f>
        <v>0</v>
      </c>
      <c r="AY34" s="71">
        <f>(((Assumptions!$E$27-AY21)/2*((Assumptions!$E$27-AY21+1))/(Assumptions!$E$27/2*(Assumptions!$E$27+1))))</f>
        <v>0</v>
      </c>
      <c r="AZ34" s="71">
        <f>(((Assumptions!$E$27-AZ21)/2*((Assumptions!$E$27-AZ21+1))/(Assumptions!$E$27/2*(Assumptions!$E$27+1))))</f>
        <v>0</v>
      </c>
      <c r="BA34" s="71">
        <f>(((Assumptions!$E$27-BA21)/2*((Assumptions!$E$27-BA21+1))/(Assumptions!$E$27/2*(Assumptions!$E$27+1))))</f>
        <v>0</v>
      </c>
      <c r="BB34" s="71">
        <f>(((Assumptions!$E$27-BB21)/2*((Assumptions!$E$27-BB21+1))/(Assumptions!$E$27/2*(Assumptions!$E$27+1))))</f>
        <v>0</v>
      </c>
      <c r="BC34" s="50" t="str">
        <f t="shared" ref="BC34:BC45" si="16">BC21</f>
        <v>Jan</v>
      </c>
      <c r="BD34" s="71">
        <f>(((Assumptions!$E$27-BD21)/2*((Assumptions!$E$27-BD21+1))/(Assumptions!$E$27/2*(Assumptions!$E$27+1))))</f>
        <v>0</v>
      </c>
      <c r="BE34" s="71">
        <f>(((Assumptions!$E$27-BE21)/2*((Assumptions!$E$27-BE21+1))/(Assumptions!$E$27/2*(Assumptions!$E$27+1))))</f>
        <v>0</v>
      </c>
      <c r="BF34" s="71">
        <f>(((Assumptions!$E$27-BF21)/2*((Assumptions!$E$27-BF21+1))/(Assumptions!$E$27/2*(Assumptions!$E$27+1))))</f>
        <v>0</v>
      </c>
      <c r="BG34" s="71">
        <f>(((Assumptions!$E$27-BG21)/2*((Assumptions!$E$27-BG21+1))/(Assumptions!$E$27/2*(Assumptions!$E$27+1))))</f>
        <v>0</v>
      </c>
      <c r="BH34" s="71">
        <f>(((Assumptions!$E$27-BH21)/2*((Assumptions!$E$27-BH21+1))/(Assumptions!$E$27/2*(Assumptions!$E$27+1))))</f>
        <v>0</v>
      </c>
      <c r="BI34" s="71">
        <f>(((Assumptions!$E$27-BI21)/2*((Assumptions!$E$27-BI21+1))/(Assumptions!$E$27/2*(Assumptions!$E$27+1))))</f>
        <v>0</v>
      </c>
      <c r="BJ34" s="71">
        <f>(((Assumptions!$E$27-BJ21)/2*((Assumptions!$E$27-BJ21+1))/(Assumptions!$E$27/2*(Assumptions!$E$27+1))))</f>
        <v>0</v>
      </c>
      <c r="BK34" s="71">
        <f>(((Assumptions!$E$27-BK21)/2*((Assumptions!$E$27-BK21+1))/(Assumptions!$E$27/2*(Assumptions!$E$27+1))))</f>
        <v>0</v>
      </c>
      <c r="BL34" s="50" t="str">
        <f t="shared" ref="BL34:BL45" si="17">BL21</f>
        <v>Jan</v>
      </c>
      <c r="BM34" s="71">
        <f>(((Assumptions!$E$27-BM21)/2*((Assumptions!$E$27-BM21+1))/(Assumptions!$E$27/2*(Assumptions!$E$27+1))))</f>
        <v>0</v>
      </c>
      <c r="BN34" s="71">
        <f>(((Assumptions!$E$27-BN21)/2*((Assumptions!$E$27-BN21+1))/(Assumptions!$E$27/2*(Assumptions!$E$27+1))))</f>
        <v>0</v>
      </c>
      <c r="BO34" s="71">
        <f>(((Assumptions!$E$27-BO21)/2*((Assumptions!$E$27-BO21+1))/(Assumptions!$E$27/2*(Assumptions!$E$27+1))))</f>
        <v>0</v>
      </c>
      <c r="BP34" s="71">
        <f>(((Assumptions!$E$27-BP21)/2*((Assumptions!$E$27-BP21+1))/(Assumptions!$E$27/2*(Assumptions!$E$27+1))))</f>
        <v>0</v>
      </c>
      <c r="BQ34" s="71">
        <f>(((Assumptions!$E$27-BQ21)/2*((Assumptions!$E$27-BQ21+1))/(Assumptions!$E$27/2*(Assumptions!$E$27+1))))</f>
        <v>0</v>
      </c>
      <c r="BR34" s="71">
        <f>(((Assumptions!$E$27-BR21)/2*((Assumptions!$E$27-BR21+1))/(Assumptions!$E$27/2*(Assumptions!$E$27+1))))</f>
        <v>0</v>
      </c>
      <c r="BS34" s="71">
        <f>(((Assumptions!$E$27-BS21)/2*((Assumptions!$E$27-BS21+1))/(Assumptions!$E$27/2*(Assumptions!$E$27+1))))</f>
        <v>0</v>
      </c>
      <c r="BT34" s="71">
        <f>(((Assumptions!$E$27-BT21)/2*((Assumptions!$E$27-BT21+1))/(Assumptions!$E$27/2*(Assumptions!$E$27+1))))</f>
        <v>0</v>
      </c>
      <c r="BU34" s="50" t="str">
        <f t="shared" ref="BU34:BU45" si="18">BU21</f>
        <v>Jan</v>
      </c>
      <c r="BV34" s="71">
        <f>(((Assumptions!$E$27-BV21)/2*((Assumptions!$E$27-BV21+1))/(Assumptions!$E$27/2*(Assumptions!$E$27+1))))</f>
        <v>0</v>
      </c>
      <c r="BW34" s="71">
        <f>(((Assumptions!$E$27-BW21)/2*((Assumptions!$E$27-BW21+1))/(Assumptions!$E$27/2*(Assumptions!$E$27+1))))</f>
        <v>0</v>
      </c>
      <c r="BX34" s="71">
        <f>(((Assumptions!$E$27-BX21)/2*((Assumptions!$E$27-BX21+1))/(Assumptions!$E$27/2*(Assumptions!$E$27+1))))</f>
        <v>0</v>
      </c>
      <c r="BY34" s="71">
        <f>(((Assumptions!$E$27-BY21)/2*((Assumptions!$E$27-BY21+1))/(Assumptions!$E$27/2*(Assumptions!$E$27+1))))</f>
        <v>0</v>
      </c>
      <c r="BZ34" s="71">
        <f>(((Assumptions!$E$27-BZ21)/2*((Assumptions!$E$27-BZ21+1))/(Assumptions!$E$27/2*(Assumptions!$E$27+1))))</f>
        <v>0</v>
      </c>
      <c r="CA34" s="71">
        <f>(((Assumptions!$E$27-CA21)/2*((Assumptions!$E$27-CA21+1))/(Assumptions!$E$27/2*(Assumptions!$E$27+1))))</f>
        <v>0</v>
      </c>
      <c r="CB34" s="71">
        <f>(((Assumptions!$E$27-CB21)/2*((Assumptions!$E$27-CB21+1))/(Assumptions!$E$27/2*(Assumptions!$E$27+1))))</f>
        <v>0</v>
      </c>
      <c r="CC34" s="71">
        <f>(((Assumptions!$E$27-CC21)/2*((Assumptions!$E$27-CC21+1))/(Assumptions!$E$27/2*(Assumptions!$E$27+1))))</f>
        <v>0</v>
      </c>
      <c r="CD34" s="50" t="str">
        <f t="shared" ref="CD34:CD45" si="19">CD21</f>
        <v>Jan</v>
      </c>
      <c r="CE34" s="71">
        <f>(((Assumptions!$E$27-CE21)/2*((Assumptions!$E$27-CE21+1))/(Assumptions!$E$27/2*(Assumptions!$E$27+1))))</f>
        <v>0</v>
      </c>
      <c r="CF34" s="71">
        <f>(((Assumptions!$E$27-CF21)/2*((Assumptions!$E$27-CF21+1))/(Assumptions!$E$27/2*(Assumptions!$E$27+1))))</f>
        <v>0</v>
      </c>
      <c r="CG34" s="71">
        <f>(((Assumptions!$E$27-CG21)/2*((Assumptions!$E$27-CG21+1))/(Assumptions!$E$27/2*(Assumptions!$E$27+1))))</f>
        <v>0</v>
      </c>
      <c r="CH34" s="71">
        <f>(((Assumptions!$E$27-CH21)/2*((Assumptions!$E$27-CH21+1))/(Assumptions!$E$27/2*(Assumptions!$E$27+1))))</f>
        <v>0</v>
      </c>
      <c r="CI34" s="71">
        <f>(((Assumptions!$E$27-CI21)/2*((Assumptions!$E$27-CI21+1))/(Assumptions!$E$27/2*(Assumptions!$E$27+1))))</f>
        <v>0</v>
      </c>
      <c r="CJ34" s="71">
        <f>(((Assumptions!$E$27-CJ21)/2*((Assumptions!$E$27-CJ21+1))/(Assumptions!$E$27/2*(Assumptions!$E$27+1))))</f>
        <v>0</v>
      </c>
      <c r="CK34" s="71">
        <f>(((Assumptions!$E$27-CK21)/2*((Assumptions!$E$27-CK21+1))/(Assumptions!$E$27/2*(Assumptions!$E$27+1))))</f>
        <v>0</v>
      </c>
      <c r="CL34" s="71">
        <f>(((Assumptions!$E$27-CL21)/2*((Assumptions!$E$27-CL21+1))/(Assumptions!$E$27/2*(Assumptions!$E$27+1))))</f>
        <v>0</v>
      </c>
    </row>
    <row r="35" spans="1:90" ht="13.7" customHeight="1">
      <c r="A35" s="50" t="str">
        <f t="shared" si="10"/>
        <v>Feb</v>
      </c>
      <c r="B35" s="70">
        <f>(((Assumptions!$E$27-B22)/2*((Assumptions!$E$27-B22+1))/(Assumptions!$E$27/2*(Assumptions!$E$27+1))))</f>
        <v>0</v>
      </c>
      <c r="C35" s="70">
        <f>(((Assumptions!$E$27-C22)/2*((Assumptions!$E$27-C22+1))/(Assumptions!$E$27/2*(Assumptions!$E$27+1))))</f>
        <v>0</v>
      </c>
      <c r="D35" s="70">
        <f>(((Assumptions!$E$27-D22)/2*((Assumptions!$E$27-D22+1))/(Assumptions!$E$27/2*(Assumptions!$E$27+1))))</f>
        <v>0</v>
      </c>
      <c r="E35" s="70">
        <f>(((Assumptions!$E$27-E22)/2*((Assumptions!$E$27-E22+1))/(Assumptions!$E$27/2*(Assumptions!$E$27+1))))</f>
        <v>0</v>
      </c>
      <c r="F35" s="70">
        <f>(((Assumptions!$E$27-F22)/2*((Assumptions!$E$27-F22+1))/(Assumptions!$E$27/2*(Assumptions!$E$27+1))))</f>
        <v>0</v>
      </c>
      <c r="G35" s="70">
        <f>(((Assumptions!$E$27-G22)/2*((Assumptions!$E$27-G22+1))/(Assumptions!$E$27/2*(Assumptions!$E$27+1))))</f>
        <v>0</v>
      </c>
      <c r="H35" s="70">
        <f>(((Assumptions!$E$27-H22)/2*((Assumptions!$E$27-H22+1))/(Assumptions!$E$27/2*(Assumptions!$E$27+1))))</f>
        <v>0</v>
      </c>
      <c r="I35" s="70">
        <f>(((Assumptions!$E$27-I22)/2*((Assumptions!$E$27-I22+1))/(Assumptions!$E$27/2*(Assumptions!$E$27+1))))</f>
        <v>0</v>
      </c>
      <c r="J35" s="68" t="str">
        <f t="shared" si="11"/>
        <v>Feb</v>
      </c>
      <c r="K35" s="70">
        <f>(((Assumptions!$E$27-K22)/2*((Assumptions!$E$27-K22+1))/(Assumptions!$E$27/2*(Assumptions!$E$27+1))))</f>
        <v>0</v>
      </c>
      <c r="L35" s="71">
        <f>(((Assumptions!$E$27-L22)/2*((Assumptions!$E$27-L22+1))/(Assumptions!$E$27/2*(Assumptions!$E$27+1))))</f>
        <v>0</v>
      </c>
      <c r="M35" s="71">
        <f>(((Assumptions!$E$27-M22)/2*((Assumptions!$E$27-M22+1))/(Assumptions!$E$27/2*(Assumptions!$E$27+1))))</f>
        <v>0</v>
      </c>
      <c r="N35" s="71">
        <f>(((Assumptions!$E$27-N22)/2*((Assumptions!$E$27-N22+1))/(Assumptions!$E$27/2*(Assumptions!$E$27+1))))</f>
        <v>0</v>
      </c>
      <c r="O35" s="71">
        <f>(((Assumptions!$E$27-O22)/2*((Assumptions!$E$27-O22+1))/(Assumptions!$E$27/2*(Assumptions!$E$27+1))))</f>
        <v>0</v>
      </c>
      <c r="P35" s="71">
        <f>(((Assumptions!$E$27-P22)/2*((Assumptions!$E$27-P22+1))/(Assumptions!$E$27/2*(Assumptions!$E$27+1))))</f>
        <v>0</v>
      </c>
      <c r="Q35" s="71">
        <f>(((Assumptions!$E$27-Q22)/2*((Assumptions!$E$27-Q22+1))/(Assumptions!$E$27/2*(Assumptions!$E$27+1))))</f>
        <v>0</v>
      </c>
      <c r="R35" s="71">
        <f>(((Assumptions!$E$27-R22)/2*((Assumptions!$E$27-R22+1))/(Assumptions!$E$27/2*(Assumptions!$E$27+1))))</f>
        <v>0</v>
      </c>
      <c r="S35" s="50" t="str">
        <f t="shared" si="12"/>
        <v>Feb</v>
      </c>
      <c r="T35" s="71">
        <f>(((Assumptions!$E$27-T22)/2*((Assumptions!$E$27-T22+1))/(Assumptions!$E$27/2*(Assumptions!$E$27+1))))</f>
        <v>0</v>
      </c>
      <c r="U35" s="71">
        <f>(((Assumptions!$E$27-U22)/2*((Assumptions!$E$27-U22+1))/(Assumptions!$E$27/2*(Assumptions!$E$27+1))))</f>
        <v>0</v>
      </c>
      <c r="V35" s="71">
        <f>(((Assumptions!$E$27-V22)/2*((Assumptions!$E$27-V22+1))/(Assumptions!$E$27/2*(Assumptions!$E$27+1))))</f>
        <v>0</v>
      </c>
      <c r="W35" s="71">
        <f>(((Assumptions!$E$27-W22)/2*((Assumptions!$E$27-W22+1))/(Assumptions!$E$27/2*(Assumptions!$E$27+1))))</f>
        <v>0</v>
      </c>
      <c r="X35" s="71">
        <f>(((Assumptions!$E$27-X22)/2*((Assumptions!$E$27-X22+1))/(Assumptions!$E$27/2*(Assumptions!$E$27+1))))</f>
        <v>0</v>
      </c>
      <c r="Y35" s="71">
        <f>(((Assumptions!$E$27-Y22)/2*((Assumptions!$E$27-Y22+1))/(Assumptions!$E$27/2*(Assumptions!$E$27+1))))</f>
        <v>0</v>
      </c>
      <c r="Z35" s="71">
        <f>(((Assumptions!$E$27-Z22)/2*((Assumptions!$E$27-Z22+1))/(Assumptions!$E$27/2*(Assumptions!$E$27+1))))</f>
        <v>0</v>
      </c>
      <c r="AA35" s="71">
        <f>(((Assumptions!$E$27-AA22)/2*((Assumptions!$E$27-AA22+1))/(Assumptions!$E$27/2*(Assumptions!$E$27+1))))</f>
        <v>0</v>
      </c>
      <c r="AB35" s="50" t="str">
        <f t="shared" si="13"/>
        <v>Feb</v>
      </c>
      <c r="AC35" s="71">
        <f>(((Assumptions!$E$27-AC22)/2*((Assumptions!$E$27-AC22+1))/(Assumptions!$E$27/2*(Assumptions!$E$27+1))))</f>
        <v>0</v>
      </c>
      <c r="AD35" s="71">
        <f>(((Assumptions!$E$27-AD22)/2*((Assumptions!$E$27-AD22+1))/(Assumptions!$E$27/2*(Assumptions!$E$27+1))))</f>
        <v>0</v>
      </c>
      <c r="AE35" s="71">
        <f>(((Assumptions!$E$27-AE22)/2*((Assumptions!$E$27-AE22+1))/(Assumptions!$E$27/2*(Assumptions!$E$27+1))))</f>
        <v>0</v>
      </c>
      <c r="AF35" s="71">
        <f>(((Assumptions!$E$27-AF22)/2*((Assumptions!$E$27-AF22+1))/(Assumptions!$E$27/2*(Assumptions!$E$27+1))))</f>
        <v>0</v>
      </c>
      <c r="AG35" s="71">
        <f>(((Assumptions!$E$27-AG22)/2*((Assumptions!$E$27-AG22+1))/(Assumptions!$E$27/2*(Assumptions!$E$27+1))))</f>
        <v>0</v>
      </c>
      <c r="AH35" s="71">
        <f>(((Assumptions!$E$27-AH22)/2*((Assumptions!$E$27-AH22+1))/(Assumptions!$E$27/2*(Assumptions!$E$27+1))))</f>
        <v>0</v>
      </c>
      <c r="AI35" s="71">
        <f>(((Assumptions!$E$27-AI22)/2*((Assumptions!$E$27-AI22+1))/(Assumptions!$E$27/2*(Assumptions!$E$27+1))))</f>
        <v>0</v>
      </c>
      <c r="AJ35" s="71">
        <f>(((Assumptions!$E$27-AJ22)/2*((Assumptions!$E$27-AJ22+1))/(Assumptions!$E$27/2*(Assumptions!$E$27+1))))</f>
        <v>0</v>
      </c>
      <c r="AK35" s="50" t="str">
        <f t="shared" si="14"/>
        <v>Feb</v>
      </c>
      <c r="AL35" s="71">
        <f>(((Assumptions!$E$27-AL22)/2*((Assumptions!$E$27-AL22+1))/(Assumptions!$E$27/2*(Assumptions!$E$27+1))))</f>
        <v>0</v>
      </c>
      <c r="AM35" s="71">
        <f>(((Assumptions!$E$27-AM22)/2*((Assumptions!$E$27-AM22+1))/(Assumptions!$E$27/2*(Assumptions!$E$27+1))))</f>
        <v>0</v>
      </c>
      <c r="AN35" s="71">
        <f>(((Assumptions!$E$27-AN22)/2*((Assumptions!$E$27-AN22+1))/(Assumptions!$E$27/2*(Assumptions!$E$27+1))))</f>
        <v>0</v>
      </c>
      <c r="AO35" s="71">
        <f>(((Assumptions!$E$27-AO22)/2*((Assumptions!$E$27-AO22+1))/(Assumptions!$E$27/2*(Assumptions!$E$27+1))))</f>
        <v>0</v>
      </c>
      <c r="AP35" s="71">
        <f>(((Assumptions!$E$27-AP22)/2*((Assumptions!$E$27-AP22+1))/(Assumptions!$E$27/2*(Assumptions!$E$27+1))))</f>
        <v>0</v>
      </c>
      <c r="AQ35" s="71">
        <f>(((Assumptions!$E$27-AQ22)/2*((Assumptions!$E$27-AQ22+1))/(Assumptions!$E$27/2*(Assumptions!$E$27+1))))</f>
        <v>0</v>
      </c>
      <c r="AR35" s="71">
        <f>(((Assumptions!$E$27-AR22)/2*((Assumptions!$E$27-AR22+1))/(Assumptions!$E$27/2*(Assumptions!$E$27+1))))</f>
        <v>0</v>
      </c>
      <c r="AS35" s="71">
        <f>(((Assumptions!$E$27-AS22)/2*((Assumptions!$E$27-AS22+1))/(Assumptions!$E$27/2*(Assumptions!$E$27+1))))</f>
        <v>0</v>
      </c>
      <c r="AT35" s="50" t="str">
        <f t="shared" si="15"/>
        <v>Feb</v>
      </c>
      <c r="AU35" s="71">
        <f>(((Assumptions!$E$27-AU22)/2*((Assumptions!$E$27-AU22+1))/(Assumptions!$E$27/2*(Assumptions!$E$27+1))))</f>
        <v>0</v>
      </c>
      <c r="AV35" s="71">
        <f>(((Assumptions!$E$27-AV22)/2*((Assumptions!$E$27-AV22+1))/(Assumptions!$E$27/2*(Assumptions!$E$27+1))))</f>
        <v>0</v>
      </c>
      <c r="AW35" s="71">
        <f>(((Assumptions!$E$27-AW22)/2*((Assumptions!$E$27-AW22+1))/(Assumptions!$E$27/2*(Assumptions!$E$27+1))))</f>
        <v>0</v>
      </c>
      <c r="AX35" s="71">
        <f>(((Assumptions!$E$27-AX22)/2*((Assumptions!$E$27-AX22+1))/(Assumptions!$E$27/2*(Assumptions!$E$27+1))))</f>
        <v>0</v>
      </c>
      <c r="AY35" s="71">
        <f>(((Assumptions!$E$27-AY22)/2*((Assumptions!$E$27-AY22+1))/(Assumptions!$E$27/2*(Assumptions!$E$27+1))))</f>
        <v>0</v>
      </c>
      <c r="AZ35" s="71">
        <f>(((Assumptions!$E$27-AZ22)/2*((Assumptions!$E$27-AZ22+1))/(Assumptions!$E$27/2*(Assumptions!$E$27+1))))</f>
        <v>0</v>
      </c>
      <c r="BA35" s="71">
        <f>(((Assumptions!$E$27-BA22)/2*((Assumptions!$E$27-BA22+1))/(Assumptions!$E$27/2*(Assumptions!$E$27+1))))</f>
        <v>0</v>
      </c>
      <c r="BB35" s="71">
        <f>(((Assumptions!$E$27-BB22)/2*((Assumptions!$E$27-BB22+1))/(Assumptions!$E$27/2*(Assumptions!$E$27+1))))</f>
        <v>0</v>
      </c>
      <c r="BC35" s="50" t="str">
        <f t="shared" si="16"/>
        <v>Feb</v>
      </c>
      <c r="BD35" s="71">
        <f>(((Assumptions!$E$27-BD22)/2*((Assumptions!$E$27-BD22+1))/(Assumptions!$E$27/2*(Assumptions!$E$27+1))))</f>
        <v>0</v>
      </c>
      <c r="BE35" s="71">
        <f>(((Assumptions!$E$27-BE22)/2*((Assumptions!$E$27-BE22+1))/(Assumptions!$E$27/2*(Assumptions!$E$27+1))))</f>
        <v>0</v>
      </c>
      <c r="BF35" s="71">
        <f>(((Assumptions!$E$27-BF22)/2*((Assumptions!$E$27-BF22+1))/(Assumptions!$E$27/2*(Assumptions!$E$27+1))))</f>
        <v>0</v>
      </c>
      <c r="BG35" s="71">
        <f>(((Assumptions!$E$27-BG22)/2*((Assumptions!$E$27-BG22+1))/(Assumptions!$E$27/2*(Assumptions!$E$27+1))))</f>
        <v>0</v>
      </c>
      <c r="BH35" s="71">
        <f>(((Assumptions!$E$27-BH22)/2*((Assumptions!$E$27-BH22+1))/(Assumptions!$E$27/2*(Assumptions!$E$27+1))))</f>
        <v>0</v>
      </c>
      <c r="BI35" s="71">
        <f>(((Assumptions!$E$27-BI22)/2*((Assumptions!$E$27-BI22+1))/(Assumptions!$E$27/2*(Assumptions!$E$27+1))))</f>
        <v>0</v>
      </c>
      <c r="BJ35" s="71">
        <f>(((Assumptions!$E$27-BJ22)/2*((Assumptions!$E$27-BJ22+1))/(Assumptions!$E$27/2*(Assumptions!$E$27+1))))</f>
        <v>0</v>
      </c>
      <c r="BK35" s="71">
        <f>(((Assumptions!$E$27-BK22)/2*((Assumptions!$E$27-BK22+1))/(Assumptions!$E$27/2*(Assumptions!$E$27+1))))</f>
        <v>0</v>
      </c>
      <c r="BL35" s="50" t="str">
        <f t="shared" si="17"/>
        <v>Feb</v>
      </c>
      <c r="BM35" s="71">
        <f>(((Assumptions!$E$27-BM22)/2*((Assumptions!$E$27-BM22+1))/(Assumptions!$E$27/2*(Assumptions!$E$27+1))))</f>
        <v>0</v>
      </c>
      <c r="BN35" s="71">
        <f>(((Assumptions!$E$27-BN22)/2*((Assumptions!$E$27-BN22+1))/(Assumptions!$E$27/2*(Assumptions!$E$27+1))))</f>
        <v>0</v>
      </c>
      <c r="BO35" s="71">
        <f>(((Assumptions!$E$27-BO22)/2*((Assumptions!$E$27-BO22+1))/(Assumptions!$E$27/2*(Assumptions!$E$27+1))))</f>
        <v>0</v>
      </c>
      <c r="BP35" s="71">
        <f>(((Assumptions!$E$27-BP22)/2*((Assumptions!$E$27-BP22+1))/(Assumptions!$E$27/2*(Assumptions!$E$27+1))))</f>
        <v>0</v>
      </c>
      <c r="BQ35" s="71">
        <f>(((Assumptions!$E$27-BQ22)/2*((Assumptions!$E$27-BQ22+1))/(Assumptions!$E$27/2*(Assumptions!$E$27+1))))</f>
        <v>0</v>
      </c>
      <c r="BR35" s="71">
        <f>(((Assumptions!$E$27-BR22)/2*((Assumptions!$E$27-BR22+1))/(Assumptions!$E$27/2*(Assumptions!$E$27+1))))</f>
        <v>0</v>
      </c>
      <c r="BS35" s="71">
        <f>(((Assumptions!$E$27-BS22)/2*((Assumptions!$E$27-BS22+1))/(Assumptions!$E$27/2*(Assumptions!$E$27+1))))</f>
        <v>0</v>
      </c>
      <c r="BT35" s="71">
        <f>(((Assumptions!$E$27-BT22)/2*((Assumptions!$E$27-BT22+1))/(Assumptions!$E$27/2*(Assumptions!$E$27+1))))</f>
        <v>0</v>
      </c>
      <c r="BU35" s="50" t="str">
        <f t="shared" si="18"/>
        <v>Feb</v>
      </c>
      <c r="BV35" s="71">
        <f>(((Assumptions!$E$27-BV22)/2*((Assumptions!$E$27-BV22+1))/(Assumptions!$E$27/2*(Assumptions!$E$27+1))))</f>
        <v>0</v>
      </c>
      <c r="BW35" s="71">
        <f>(((Assumptions!$E$27-BW22)/2*((Assumptions!$E$27-BW22+1))/(Assumptions!$E$27/2*(Assumptions!$E$27+1))))</f>
        <v>0</v>
      </c>
      <c r="BX35" s="71">
        <f>(((Assumptions!$E$27-BX22)/2*((Assumptions!$E$27-BX22+1))/(Assumptions!$E$27/2*(Assumptions!$E$27+1))))</f>
        <v>0</v>
      </c>
      <c r="BY35" s="71">
        <f>(((Assumptions!$E$27-BY22)/2*((Assumptions!$E$27-BY22+1))/(Assumptions!$E$27/2*(Assumptions!$E$27+1))))</f>
        <v>0</v>
      </c>
      <c r="BZ35" s="71">
        <f>(((Assumptions!$E$27-BZ22)/2*((Assumptions!$E$27-BZ22+1))/(Assumptions!$E$27/2*(Assumptions!$E$27+1))))</f>
        <v>0</v>
      </c>
      <c r="CA35" s="71">
        <f>(((Assumptions!$E$27-CA22)/2*((Assumptions!$E$27-CA22+1))/(Assumptions!$E$27/2*(Assumptions!$E$27+1))))</f>
        <v>0</v>
      </c>
      <c r="CB35" s="71">
        <f>(((Assumptions!$E$27-CB22)/2*((Assumptions!$E$27-CB22+1))/(Assumptions!$E$27/2*(Assumptions!$E$27+1))))</f>
        <v>0</v>
      </c>
      <c r="CC35" s="71">
        <f>(((Assumptions!$E$27-CC22)/2*((Assumptions!$E$27-CC22+1))/(Assumptions!$E$27/2*(Assumptions!$E$27+1))))</f>
        <v>0</v>
      </c>
      <c r="CD35" s="50" t="str">
        <f t="shared" si="19"/>
        <v>Feb</v>
      </c>
      <c r="CE35" s="71">
        <f>(((Assumptions!$E$27-CE22)/2*((Assumptions!$E$27-CE22+1))/(Assumptions!$E$27/2*(Assumptions!$E$27+1))))</f>
        <v>0</v>
      </c>
      <c r="CF35" s="71">
        <f>(((Assumptions!$E$27-CF22)/2*((Assumptions!$E$27-CF22+1))/(Assumptions!$E$27/2*(Assumptions!$E$27+1))))</f>
        <v>0</v>
      </c>
      <c r="CG35" s="71">
        <f>(((Assumptions!$E$27-CG22)/2*((Assumptions!$E$27-CG22+1))/(Assumptions!$E$27/2*(Assumptions!$E$27+1))))</f>
        <v>0</v>
      </c>
      <c r="CH35" s="71">
        <f>(((Assumptions!$E$27-CH22)/2*((Assumptions!$E$27-CH22+1))/(Assumptions!$E$27/2*(Assumptions!$E$27+1))))</f>
        <v>0</v>
      </c>
      <c r="CI35" s="71">
        <f>(((Assumptions!$E$27-CI22)/2*((Assumptions!$E$27-CI22+1))/(Assumptions!$E$27/2*(Assumptions!$E$27+1))))</f>
        <v>0</v>
      </c>
      <c r="CJ35" s="71">
        <f>(((Assumptions!$E$27-CJ22)/2*((Assumptions!$E$27-CJ22+1))/(Assumptions!$E$27/2*(Assumptions!$E$27+1))))</f>
        <v>0</v>
      </c>
      <c r="CK35" s="71">
        <f>(((Assumptions!$E$27-CK22)/2*((Assumptions!$E$27-CK22+1))/(Assumptions!$E$27/2*(Assumptions!$E$27+1))))</f>
        <v>0</v>
      </c>
      <c r="CL35" s="71">
        <f>(((Assumptions!$E$27-CL22)/2*((Assumptions!$E$27-CL22+1))/(Assumptions!$E$27/2*(Assumptions!$E$27+1))))</f>
        <v>0</v>
      </c>
    </row>
    <row r="36" spans="1:90" ht="13.7" customHeight="1">
      <c r="A36" s="50" t="str">
        <f t="shared" si="10"/>
        <v>Mar</v>
      </c>
      <c r="B36" s="70">
        <f>(((Assumptions!$E$27-B23)/2*((Assumptions!$E$27-B23+1))/(Assumptions!$E$27/2*(Assumptions!$E$27+1))))</f>
        <v>0</v>
      </c>
      <c r="C36" s="70">
        <f>(((Assumptions!$E$27-C23)/2*((Assumptions!$E$27-C23+1))/(Assumptions!$E$27/2*(Assumptions!$E$27+1))))</f>
        <v>0</v>
      </c>
      <c r="D36" s="70">
        <f>(((Assumptions!$E$27-D23)/2*((Assumptions!$E$27-D23+1))/(Assumptions!$E$27/2*(Assumptions!$E$27+1))))</f>
        <v>0</v>
      </c>
      <c r="E36" s="70">
        <f>(((Assumptions!$E$27-E23)/2*((Assumptions!$E$27-E23+1))/(Assumptions!$E$27/2*(Assumptions!$E$27+1))))</f>
        <v>0</v>
      </c>
      <c r="F36" s="70">
        <f>(((Assumptions!$E$27-F23)/2*((Assumptions!$E$27-F23+1))/(Assumptions!$E$27/2*(Assumptions!$E$27+1))))</f>
        <v>0</v>
      </c>
      <c r="G36" s="70">
        <f>(((Assumptions!$E$27-G23)/2*((Assumptions!$E$27-G23+1))/(Assumptions!$E$27/2*(Assumptions!$E$27+1))))</f>
        <v>0</v>
      </c>
      <c r="H36" s="70">
        <f>(((Assumptions!$E$27-H23)/2*((Assumptions!$E$27-H23+1))/(Assumptions!$E$27/2*(Assumptions!$E$27+1))))</f>
        <v>0</v>
      </c>
      <c r="I36" s="70">
        <f>(((Assumptions!$E$27-I23)/2*((Assumptions!$E$27-I23+1))/(Assumptions!$E$27/2*(Assumptions!$E$27+1))))</f>
        <v>0</v>
      </c>
      <c r="J36" s="68" t="str">
        <f t="shared" si="11"/>
        <v>Mar</v>
      </c>
      <c r="K36" s="70">
        <f>(((Assumptions!$E$27-K23)/2*((Assumptions!$E$27-K23+1))/(Assumptions!$E$27/2*(Assumptions!$E$27+1))))</f>
        <v>0</v>
      </c>
      <c r="L36" s="71">
        <f>(((Assumptions!$E$27-L23)/2*((Assumptions!$E$27-L23+1))/(Assumptions!$E$27/2*(Assumptions!$E$27+1))))</f>
        <v>0</v>
      </c>
      <c r="M36" s="71">
        <f>(((Assumptions!$E$27-M23)/2*((Assumptions!$E$27-M23+1))/(Assumptions!$E$27/2*(Assumptions!$E$27+1))))</f>
        <v>0</v>
      </c>
      <c r="N36" s="71">
        <f>(((Assumptions!$E$27-N23)/2*((Assumptions!$E$27-N23+1))/(Assumptions!$E$27/2*(Assumptions!$E$27+1))))</f>
        <v>0</v>
      </c>
      <c r="O36" s="71">
        <f>(((Assumptions!$E$27-O23)/2*((Assumptions!$E$27-O23+1))/(Assumptions!$E$27/2*(Assumptions!$E$27+1))))</f>
        <v>0</v>
      </c>
      <c r="P36" s="71">
        <f>(((Assumptions!$E$27-P23)/2*((Assumptions!$E$27-P23+1))/(Assumptions!$E$27/2*(Assumptions!$E$27+1))))</f>
        <v>0</v>
      </c>
      <c r="Q36" s="71">
        <f>(((Assumptions!$E$27-Q23)/2*((Assumptions!$E$27-Q23+1))/(Assumptions!$E$27/2*(Assumptions!$E$27+1))))</f>
        <v>0</v>
      </c>
      <c r="R36" s="71">
        <f>(((Assumptions!$E$27-R23)/2*((Assumptions!$E$27-R23+1))/(Assumptions!$E$27/2*(Assumptions!$E$27+1))))</f>
        <v>0</v>
      </c>
      <c r="S36" s="50" t="str">
        <f t="shared" si="12"/>
        <v>Mar</v>
      </c>
      <c r="T36" s="71">
        <f>(((Assumptions!$E$27-T23)/2*((Assumptions!$E$27-T23+1))/(Assumptions!$E$27/2*(Assumptions!$E$27+1))))</f>
        <v>0</v>
      </c>
      <c r="U36" s="71">
        <f>(((Assumptions!$E$27-U23)/2*((Assumptions!$E$27-U23+1))/(Assumptions!$E$27/2*(Assumptions!$E$27+1))))</f>
        <v>0</v>
      </c>
      <c r="V36" s="71">
        <f>(((Assumptions!$E$27-V23)/2*((Assumptions!$E$27-V23+1))/(Assumptions!$E$27/2*(Assumptions!$E$27+1))))</f>
        <v>0</v>
      </c>
      <c r="W36" s="71">
        <f>(((Assumptions!$E$27-W23)/2*((Assumptions!$E$27-W23+1))/(Assumptions!$E$27/2*(Assumptions!$E$27+1))))</f>
        <v>0</v>
      </c>
      <c r="X36" s="71">
        <f>(((Assumptions!$E$27-X23)/2*((Assumptions!$E$27-X23+1))/(Assumptions!$E$27/2*(Assumptions!$E$27+1))))</f>
        <v>0</v>
      </c>
      <c r="Y36" s="71">
        <f>(((Assumptions!$E$27-Y23)/2*((Assumptions!$E$27-Y23+1))/(Assumptions!$E$27/2*(Assumptions!$E$27+1))))</f>
        <v>0</v>
      </c>
      <c r="Z36" s="71">
        <f>(((Assumptions!$E$27-Z23)/2*((Assumptions!$E$27-Z23+1))/(Assumptions!$E$27/2*(Assumptions!$E$27+1))))</f>
        <v>0</v>
      </c>
      <c r="AA36" s="71">
        <f>(((Assumptions!$E$27-AA23)/2*((Assumptions!$E$27-AA23+1))/(Assumptions!$E$27/2*(Assumptions!$E$27+1))))</f>
        <v>0</v>
      </c>
      <c r="AB36" s="50" t="str">
        <f t="shared" si="13"/>
        <v>Mar</v>
      </c>
      <c r="AC36" s="71">
        <f>(((Assumptions!$E$27-AC23)/2*((Assumptions!$E$27-AC23+1))/(Assumptions!$E$27/2*(Assumptions!$E$27+1))))</f>
        <v>0</v>
      </c>
      <c r="AD36" s="71">
        <f>(((Assumptions!$E$27-AD23)/2*((Assumptions!$E$27-AD23+1))/(Assumptions!$E$27/2*(Assumptions!$E$27+1))))</f>
        <v>0</v>
      </c>
      <c r="AE36" s="71">
        <f>(((Assumptions!$E$27-AE23)/2*((Assumptions!$E$27-AE23+1))/(Assumptions!$E$27/2*(Assumptions!$E$27+1))))</f>
        <v>0</v>
      </c>
      <c r="AF36" s="71">
        <f>(((Assumptions!$E$27-AF23)/2*((Assumptions!$E$27-AF23+1))/(Assumptions!$E$27/2*(Assumptions!$E$27+1))))</f>
        <v>0</v>
      </c>
      <c r="AG36" s="71">
        <f>(((Assumptions!$E$27-AG23)/2*((Assumptions!$E$27-AG23+1))/(Assumptions!$E$27/2*(Assumptions!$E$27+1))))</f>
        <v>0</v>
      </c>
      <c r="AH36" s="71">
        <f>(((Assumptions!$E$27-AH23)/2*((Assumptions!$E$27-AH23+1))/(Assumptions!$E$27/2*(Assumptions!$E$27+1))))</f>
        <v>0</v>
      </c>
      <c r="AI36" s="71">
        <f>(((Assumptions!$E$27-AI23)/2*((Assumptions!$E$27-AI23+1))/(Assumptions!$E$27/2*(Assumptions!$E$27+1))))</f>
        <v>0</v>
      </c>
      <c r="AJ36" s="71">
        <f>(((Assumptions!$E$27-AJ23)/2*((Assumptions!$E$27-AJ23+1))/(Assumptions!$E$27/2*(Assumptions!$E$27+1))))</f>
        <v>0</v>
      </c>
      <c r="AK36" s="50" t="str">
        <f t="shared" si="14"/>
        <v>Mar</v>
      </c>
      <c r="AL36" s="71">
        <f>(((Assumptions!$E$27-AL23)/2*((Assumptions!$E$27-AL23+1))/(Assumptions!$E$27/2*(Assumptions!$E$27+1))))</f>
        <v>0</v>
      </c>
      <c r="AM36" s="71">
        <f>(((Assumptions!$E$27-AM23)/2*((Assumptions!$E$27-AM23+1))/(Assumptions!$E$27/2*(Assumptions!$E$27+1))))</f>
        <v>0</v>
      </c>
      <c r="AN36" s="71">
        <f>(((Assumptions!$E$27-AN23)/2*((Assumptions!$E$27-AN23+1))/(Assumptions!$E$27/2*(Assumptions!$E$27+1))))</f>
        <v>0</v>
      </c>
      <c r="AO36" s="71">
        <f>(((Assumptions!$E$27-AO23)/2*((Assumptions!$E$27-AO23+1))/(Assumptions!$E$27/2*(Assumptions!$E$27+1))))</f>
        <v>0</v>
      </c>
      <c r="AP36" s="71">
        <f>(((Assumptions!$E$27-AP23)/2*((Assumptions!$E$27-AP23+1))/(Assumptions!$E$27/2*(Assumptions!$E$27+1))))</f>
        <v>0</v>
      </c>
      <c r="AQ36" s="71">
        <f>(((Assumptions!$E$27-AQ23)/2*((Assumptions!$E$27-AQ23+1))/(Assumptions!$E$27/2*(Assumptions!$E$27+1))))</f>
        <v>0</v>
      </c>
      <c r="AR36" s="71">
        <f>(((Assumptions!$E$27-AR23)/2*((Assumptions!$E$27-AR23+1))/(Assumptions!$E$27/2*(Assumptions!$E$27+1))))</f>
        <v>0</v>
      </c>
      <c r="AS36" s="71">
        <f>(((Assumptions!$E$27-AS23)/2*((Assumptions!$E$27-AS23+1))/(Assumptions!$E$27/2*(Assumptions!$E$27+1))))</f>
        <v>0</v>
      </c>
      <c r="AT36" s="50" t="str">
        <f t="shared" si="15"/>
        <v>Mar</v>
      </c>
      <c r="AU36" s="71">
        <f>(((Assumptions!$E$27-AU23)/2*((Assumptions!$E$27-AU23+1))/(Assumptions!$E$27/2*(Assumptions!$E$27+1))))</f>
        <v>0</v>
      </c>
      <c r="AV36" s="71">
        <f>(((Assumptions!$E$27-AV23)/2*((Assumptions!$E$27-AV23+1))/(Assumptions!$E$27/2*(Assumptions!$E$27+1))))</f>
        <v>0</v>
      </c>
      <c r="AW36" s="71">
        <f>(((Assumptions!$E$27-AW23)/2*((Assumptions!$E$27-AW23+1))/(Assumptions!$E$27/2*(Assumptions!$E$27+1))))</f>
        <v>0</v>
      </c>
      <c r="AX36" s="71">
        <f>(((Assumptions!$E$27-AX23)/2*((Assumptions!$E$27-AX23+1))/(Assumptions!$E$27/2*(Assumptions!$E$27+1))))</f>
        <v>0</v>
      </c>
      <c r="AY36" s="71">
        <f>(((Assumptions!$E$27-AY23)/2*((Assumptions!$E$27-AY23+1))/(Assumptions!$E$27/2*(Assumptions!$E$27+1))))</f>
        <v>0</v>
      </c>
      <c r="AZ36" s="71">
        <f>(((Assumptions!$E$27-AZ23)/2*((Assumptions!$E$27-AZ23+1))/(Assumptions!$E$27/2*(Assumptions!$E$27+1))))</f>
        <v>0</v>
      </c>
      <c r="BA36" s="71">
        <f>(((Assumptions!$E$27-BA23)/2*((Assumptions!$E$27-BA23+1))/(Assumptions!$E$27/2*(Assumptions!$E$27+1))))</f>
        <v>0</v>
      </c>
      <c r="BB36" s="71">
        <f>(((Assumptions!$E$27-BB23)/2*((Assumptions!$E$27-BB23+1))/(Assumptions!$E$27/2*(Assumptions!$E$27+1))))</f>
        <v>0</v>
      </c>
      <c r="BC36" s="50" t="str">
        <f t="shared" si="16"/>
        <v>Mar</v>
      </c>
      <c r="BD36" s="71">
        <f>(((Assumptions!$E$27-BD23)/2*((Assumptions!$E$27-BD23+1))/(Assumptions!$E$27/2*(Assumptions!$E$27+1))))</f>
        <v>0</v>
      </c>
      <c r="BE36" s="71">
        <f>(((Assumptions!$E$27-BE23)/2*((Assumptions!$E$27-BE23+1))/(Assumptions!$E$27/2*(Assumptions!$E$27+1))))</f>
        <v>0</v>
      </c>
      <c r="BF36" s="71">
        <f>(((Assumptions!$E$27-BF23)/2*((Assumptions!$E$27-BF23+1))/(Assumptions!$E$27/2*(Assumptions!$E$27+1))))</f>
        <v>0</v>
      </c>
      <c r="BG36" s="71">
        <f>(((Assumptions!$E$27-BG23)/2*((Assumptions!$E$27-BG23+1))/(Assumptions!$E$27/2*(Assumptions!$E$27+1))))</f>
        <v>0</v>
      </c>
      <c r="BH36" s="71">
        <f>(((Assumptions!$E$27-BH23)/2*((Assumptions!$E$27-BH23+1))/(Assumptions!$E$27/2*(Assumptions!$E$27+1))))</f>
        <v>0</v>
      </c>
      <c r="BI36" s="71">
        <f>(((Assumptions!$E$27-BI23)/2*((Assumptions!$E$27-BI23+1))/(Assumptions!$E$27/2*(Assumptions!$E$27+1))))</f>
        <v>0</v>
      </c>
      <c r="BJ36" s="71">
        <f>(((Assumptions!$E$27-BJ23)/2*((Assumptions!$E$27-BJ23+1))/(Assumptions!$E$27/2*(Assumptions!$E$27+1))))</f>
        <v>0</v>
      </c>
      <c r="BK36" s="71">
        <f>(((Assumptions!$E$27-BK23)/2*((Assumptions!$E$27-BK23+1))/(Assumptions!$E$27/2*(Assumptions!$E$27+1))))</f>
        <v>0</v>
      </c>
      <c r="BL36" s="50" t="str">
        <f t="shared" si="17"/>
        <v>Mar</v>
      </c>
      <c r="BM36" s="71">
        <f>(((Assumptions!$E$27-BM23)/2*((Assumptions!$E$27-BM23+1))/(Assumptions!$E$27/2*(Assumptions!$E$27+1))))</f>
        <v>0</v>
      </c>
      <c r="BN36" s="71">
        <f>(((Assumptions!$E$27-BN23)/2*((Assumptions!$E$27-BN23+1))/(Assumptions!$E$27/2*(Assumptions!$E$27+1))))</f>
        <v>0</v>
      </c>
      <c r="BO36" s="71">
        <f>(((Assumptions!$E$27-BO23)/2*((Assumptions!$E$27-BO23+1))/(Assumptions!$E$27/2*(Assumptions!$E$27+1))))</f>
        <v>0</v>
      </c>
      <c r="BP36" s="71">
        <f>(((Assumptions!$E$27-BP23)/2*((Assumptions!$E$27-BP23+1))/(Assumptions!$E$27/2*(Assumptions!$E$27+1))))</f>
        <v>0</v>
      </c>
      <c r="BQ36" s="71">
        <f>(((Assumptions!$E$27-BQ23)/2*((Assumptions!$E$27-BQ23+1))/(Assumptions!$E$27/2*(Assumptions!$E$27+1))))</f>
        <v>0</v>
      </c>
      <c r="BR36" s="71">
        <f>(((Assumptions!$E$27-BR23)/2*((Assumptions!$E$27-BR23+1))/(Assumptions!$E$27/2*(Assumptions!$E$27+1))))</f>
        <v>0</v>
      </c>
      <c r="BS36" s="71">
        <f>(((Assumptions!$E$27-BS23)/2*((Assumptions!$E$27-BS23+1))/(Assumptions!$E$27/2*(Assumptions!$E$27+1))))</f>
        <v>0</v>
      </c>
      <c r="BT36" s="71">
        <f>(((Assumptions!$E$27-BT23)/2*((Assumptions!$E$27-BT23+1))/(Assumptions!$E$27/2*(Assumptions!$E$27+1))))</f>
        <v>0</v>
      </c>
      <c r="BU36" s="50" t="str">
        <f t="shared" si="18"/>
        <v>Mar</v>
      </c>
      <c r="BV36" s="71">
        <f>(((Assumptions!$E$27-BV23)/2*((Assumptions!$E$27-BV23+1))/(Assumptions!$E$27/2*(Assumptions!$E$27+1))))</f>
        <v>0</v>
      </c>
      <c r="BW36" s="71">
        <f>(((Assumptions!$E$27-BW23)/2*((Assumptions!$E$27-BW23+1))/(Assumptions!$E$27/2*(Assumptions!$E$27+1))))</f>
        <v>0</v>
      </c>
      <c r="BX36" s="71">
        <f>(((Assumptions!$E$27-BX23)/2*((Assumptions!$E$27-BX23+1))/(Assumptions!$E$27/2*(Assumptions!$E$27+1))))</f>
        <v>0</v>
      </c>
      <c r="BY36" s="71">
        <f>(((Assumptions!$E$27-BY23)/2*((Assumptions!$E$27-BY23+1))/(Assumptions!$E$27/2*(Assumptions!$E$27+1))))</f>
        <v>0</v>
      </c>
      <c r="BZ36" s="71">
        <f>(((Assumptions!$E$27-BZ23)/2*((Assumptions!$E$27-BZ23+1))/(Assumptions!$E$27/2*(Assumptions!$E$27+1))))</f>
        <v>0</v>
      </c>
      <c r="CA36" s="71">
        <f>(((Assumptions!$E$27-CA23)/2*((Assumptions!$E$27-CA23+1))/(Assumptions!$E$27/2*(Assumptions!$E$27+1))))</f>
        <v>0</v>
      </c>
      <c r="CB36" s="71">
        <f>(((Assumptions!$E$27-CB23)/2*((Assumptions!$E$27-CB23+1))/(Assumptions!$E$27/2*(Assumptions!$E$27+1))))</f>
        <v>0</v>
      </c>
      <c r="CC36" s="71">
        <f>(((Assumptions!$E$27-CC23)/2*((Assumptions!$E$27-CC23+1))/(Assumptions!$E$27/2*(Assumptions!$E$27+1))))</f>
        <v>0</v>
      </c>
      <c r="CD36" s="50" t="str">
        <f t="shared" si="19"/>
        <v>Mar</v>
      </c>
      <c r="CE36" s="71">
        <f>(((Assumptions!$E$27-CE23)/2*((Assumptions!$E$27-CE23+1))/(Assumptions!$E$27/2*(Assumptions!$E$27+1))))</f>
        <v>0</v>
      </c>
      <c r="CF36" s="71">
        <f>(((Assumptions!$E$27-CF23)/2*((Assumptions!$E$27-CF23+1))/(Assumptions!$E$27/2*(Assumptions!$E$27+1))))</f>
        <v>0</v>
      </c>
      <c r="CG36" s="71">
        <f>(((Assumptions!$E$27-CG23)/2*((Assumptions!$E$27-CG23+1))/(Assumptions!$E$27/2*(Assumptions!$E$27+1))))</f>
        <v>0</v>
      </c>
      <c r="CH36" s="71">
        <f>(((Assumptions!$E$27-CH23)/2*((Assumptions!$E$27-CH23+1))/(Assumptions!$E$27/2*(Assumptions!$E$27+1))))</f>
        <v>0</v>
      </c>
      <c r="CI36" s="71">
        <f>(((Assumptions!$E$27-CI23)/2*((Assumptions!$E$27-CI23+1))/(Assumptions!$E$27/2*(Assumptions!$E$27+1))))</f>
        <v>0</v>
      </c>
      <c r="CJ36" s="71">
        <f>(((Assumptions!$E$27-CJ23)/2*((Assumptions!$E$27-CJ23+1))/(Assumptions!$E$27/2*(Assumptions!$E$27+1))))</f>
        <v>0</v>
      </c>
      <c r="CK36" s="71">
        <f>(((Assumptions!$E$27-CK23)/2*((Assumptions!$E$27-CK23+1))/(Assumptions!$E$27/2*(Assumptions!$E$27+1))))</f>
        <v>0</v>
      </c>
      <c r="CL36" s="71">
        <f>(((Assumptions!$E$27-CL23)/2*((Assumptions!$E$27-CL23+1))/(Assumptions!$E$27/2*(Assumptions!$E$27+1))))</f>
        <v>0</v>
      </c>
    </row>
    <row r="37" spans="1:90" ht="13.7" customHeight="1">
      <c r="A37" s="50" t="str">
        <f t="shared" si="10"/>
        <v>Apr</v>
      </c>
      <c r="B37" s="70">
        <f>(((Assumptions!$E$27-B24)/2*((Assumptions!$E$27-B24+1))/(Assumptions!$E$27/2*(Assumptions!$E$27+1))))</f>
        <v>0</v>
      </c>
      <c r="C37" s="70">
        <f>(((Assumptions!$E$27-C24)/2*((Assumptions!$E$27-C24+1))/(Assumptions!$E$27/2*(Assumptions!$E$27+1))))</f>
        <v>0</v>
      </c>
      <c r="D37" s="70">
        <f>(((Assumptions!$E$27-D24)/2*((Assumptions!$E$27-D24+1))/(Assumptions!$E$27/2*(Assumptions!$E$27+1))))</f>
        <v>0</v>
      </c>
      <c r="E37" s="70">
        <f>(((Assumptions!$E$27-E24)/2*((Assumptions!$E$27-E24+1))/(Assumptions!$E$27/2*(Assumptions!$E$27+1))))</f>
        <v>0</v>
      </c>
      <c r="F37" s="70">
        <f>(((Assumptions!$E$27-F24)/2*((Assumptions!$E$27-F24+1))/(Assumptions!$E$27/2*(Assumptions!$E$27+1))))</f>
        <v>0</v>
      </c>
      <c r="G37" s="70">
        <f>(((Assumptions!$E$27-G24)/2*((Assumptions!$E$27-G24+1))/(Assumptions!$E$27/2*(Assumptions!$E$27+1))))</f>
        <v>0</v>
      </c>
      <c r="H37" s="70">
        <f>(((Assumptions!$E$27-H24)/2*((Assumptions!$E$27-H24+1))/(Assumptions!$E$27/2*(Assumptions!$E$27+1))))</f>
        <v>0</v>
      </c>
      <c r="I37" s="70">
        <f>(((Assumptions!$E$27-I24)/2*((Assumptions!$E$27-I24+1))/(Assumptions!$E$27/2*(Assumptions!$E$27+1))))</f>
        <v>0</v>
      </c>
      <c r="J37" s="68" t="str">
        <f t="shared" si="11"/>
        <v>Apr</v>
      </c>
      <c r="K37" s="70">
        <f>(((Assumptions!$E$27-K24)/2*((Assumptions!$E$27-K24+1))/(Assumptions!$E$27/2*(Assumptions!$E$27+1))))</f>
        <v>0</v>
      </c>
      <c r="L37" s="71">
        <f>(((Assumptions!$E$27-L24)/2*((Assumptions!$E$27-L24+1))/(Assumptions!$E$27/2*(Assumptions!$E$27+1))))</f>
        <v>0</v>
      </c>
      <c r="M37" s="71">
        <f>(((Assumptions!$E$27-M24)/2*((Assumptions!$E$27-M24+1))/(Assumptions!$E$27/2*(Assumptions!$E$27+1))))</f>
        <v>0</v>
      </c>
      <c r="N37" s="71">
        <f>(((Assumptions!$E$27-N24)/2*((Assumptions!$E$27-N24+1))/(Assumptions!$E$27/2*(Assumptions!$E$27+1))))</f>
        <v>0</v>
      </c>
      <c r="O37" s="71">
        <f>(((Assumptions!$E$27-O24)/2*((Assumptions!$E$27-O24+1))/(Assumptions!$E$27/2*(Assumptions!$E$27+1))))</f>
        <v>0</v>
      </c>
      <c r="P37" s="71">
        <f>(((Assumptions!$E$27-P24)/2*((Assumptions!$E$27-P24+1))/(Assumptions!$E$27/2*(Assumptions!$E$27+1))))</f>
        <v>0</v>
      </c>
      <c r="Q37" s="71">
        <f>(((Assumptions!$E$27-Q24)/2*((Assumptions!$E$27-Q24+1))/(Assumptions!$E$27/2*(Assumptions!$E$27+1))))</f>
        <v>0</v>
      </c>
      <c r="R37" s="71">
        <f>(((Assumptions!$E$27-R24)/2*((Assumptions!$E$27-R24+1))/(Assumptions!$E$27/2*(Assumptions!$E$27+1))))</f>
        <v>0</v>
      </c>
      <c r="S37" s="50" t="str">
        <f t="shared" si="12"/>
        <v>Apr</v>
      </c>
      <c r="T37" s="71">
        <f>(((Assumptions!$E$27-T24)/2*((Assumptions!$E$27-T24+1))/(Assumptions!$E$27/2*(Assumptions!$E$27+1))))</f>
        <v>0</v>
      </c>
      <c r="U37" s="71">
        <f>(((Assumptions!$E$27-U24)/2*((Assumptions!$E$27-U24+1))/(Assumptions!$E$27/2*(Assumptions!$E$27+1))))</f>
        <v>0</v>
      </c>
      <c r="V37" s="71">
        <f>(((Assumptions!$E$27-V24)/2*((Assumptions!$E$27-V24+1))/(Assumptions!$E$27/2*(Assumptions!$E$27+1))))</f>
        <v>0</v>
      </c>
      <c r="W37" s="71">
        <f>(((Assumptions!$E$27-W24)/2*((Assumptions!$E$27-W24+1))/(Assumptions!$E$27/2*(Assumptions!$E$27+1))))</f>
        <v>0</v>
      </c>
      <c r="X37" s="71">
        <f>(((Assumptions!$E$27-X24)/2*((Assumptions!$E$27-X24+1))/(Assumptions!$E$27/2*(Assumptions!$E$27+1))))</f>
        <v>0</v>
      </c>
      <c r="Y37" s="71">
        <f>(((Assumptions!$E$27-Y24)/2*((Assumptions!$E$27-Y24+1))/(Assumptions!$E$27/2*(Assumptions!$E$27+1))))</f>
        <v>0</v>
      </c>
      <c r="Z37" s="71">
        <f>(((Assumptions!$E$27-Z24)/2*((Assumptions!$E$27-Z24+1))/(Assumptions!$E$27/2*(Assumptions!$E$27+1))))</f>
        <v>0</v>
      </c>
      <c r="AA37" s="71">
        <f>(((Assumptions!$E$27-AA24)/2*((Assumptions!$E$27-AA24+1))/(Assumptions!$E$27/2*(Assumptions!$E$27+1))))</f>
        <v>0</v>
      </c>
      <c r="AB37" s="50" t="str">
        <f t="shared" si="13"/>
        <v>Apr</v>
      </c>
      <c r="AC37" s="71">
        <f>(((Assumptions!$E$27-AC24)/2*((Assumptions!$E$27-AC24+1))/(Assumptions!$E$27/2*(Assumptions!$E$27+1))))</f>
        <v>0</v>
      </c>
      <c r="AD37" s="71">
        <f>(((Assumptions!$E$27-AD24)/2*((Assumptions!$E$27-AD24+1))/(Assumptions!$E$27/2*(Assumptions!$E$27+1))))</f>
        <v>0</v>
      </c>
      <c r="AE37" s="71">
        <f>(((Assumptions!$E$27-AE24)/2*((Assumptions!$E$27-AE24+1))/(Assumptions!$E$27/2*(Assumptions!$E$27+1))))</f>
        <v>0</v>
      </c>
      <c r="AF37" s="71">
        <f>(((Assumptions!$E$27-AF24)/2*((Assumptions!$E$27-AF24+1))/(Assumptions!$E$27/2*(Assumptions!$E$27+1))))</f>
        <v>0</v>
      </c>
      <c r="AG37" s="71">
        <f>(((Assumptions!$E$27-AG24)/2*((Assumptions!$E$27-AG24+1))/(Assumptions!$E$27/2*(Assumptions!$E$27+1))))</f>
        <v>0</v>
      </c>
      <c r="AH37" s="71">
        <f>(((Assumptions!$E$27-AH24)/2*((Assumptions!$E$27-AH24+1))/(Assumptions!$E$27/2*(Assumptions!$E$27+1))))</f>
        <v>0</v>
      </c>
      <c r="AI37" s="71">
        <f>(((Assumptions!$E$27-AI24)/2*((Assumptions!$E$27-AI24+1))/(Assumptions!$E$27/2*(Assumptions!$E$27+1))))</f>
        <v>0</v>
      </c>
      <c r="AJ37" s="71">
        <f>(((Assumptions!$E$27-AJ24)/2*((Assumptions!$E$27-AJ24+1))/(Assumptions!$E$27/2*(Assumptions!$E$27+1))))</f>
        <v>0</v>
      </c>
      <c r="AK37" s="50" t="str">
        <f t="shared" si="14"/>
        <v>Apr</v>
      </c>
      <c r="AL37" s="71">
        <f>(((Assumptions!$E$27-AL24)/2*((Assumptions!$E$27-AL24+1))/(Assumptions!$E$27/2*(Assumptions!$E$27+1))))</f>
        <v>0</v>
      </c>
      <c r="AM37" s="71">
        <f>(((Assumptions!$E$27-AM24)/2*((Assumptions!$E$27-AM24+1))/(Assumptions!$E$27/2*(Assumptions!$E$27+1))))</f>
        <v>0</v>
      </c>
      <c r="AN37" s="71">
        <f>(((Assumptions!$E$27-AN24)/2*((Assumptions!$E$27-AN24+1))/(Assumptions!$E$27/2*(Assumptions!$E$27+1))))</f>
        <v>0</v>
      </c>
      <c r="AO37" s="71">
        <f>(((Assumptions!$E$27-AO24)/2*((Assumptions!$E$27-AO24+1))/(Assumptions!$E$27/2*(Assumptions!$E$27+1))))</f>
        <v>0</v>
      </c>
      <c r="AP37" s="71">
        <f>(((Assumptions!$E$27-AP24)/2*((Assumptions!$E$27-AP24+1))/(Assumptions!$E$27/2*(Assumptions!$E$27+1))))</f>
        <v>0</v>
      </c>
      <c r="AQ37" s="71">
        <f>(((Assumptions!$E$27-AQ24)/2*((Assumptions!$E$27-AQ24+1))/(Assumptions!$E$27/2*(Assumptions!$E$27+1))))</f>
        <v>0</v>
      </c>
      <c r="AR37" s="71">
        <f>(((Assumptions!$E$27-AR24)/2*((Assumptions!$E$27-AR24+1))/(Assumptions!$E$27/2*(Assumptions!$E$27+1))))</f>
        <v>0</v>
      </c>
      <c r="AS37" s="71">
        <f>(((Assumptions!$E$27-AS24)/2*((Assumptions!$E$27-AS24+1))/(Assumptions!$E$27/2*(Assumptions!$E$27+1))))</f>
        <v>0</v>
      </c>
      <c r="AT37" s="50" t="str">
        <f t="shared" si="15"/>
        <v>Apr</v>
      </c>
      <c r="AU37" s="71">
        <f>(((Assumptions!$E$27-AU24)/2*((Assumptions!$E$27-AU24+1))/(Assumptions!$E$27/2*(Assumptions!$E$27+1))))</f>
        <v>0</v>
      </c>
      <c r="AV37" s="71">
        <f>(((Assumptions!$E$27-AV24)/2*((Assumptions!$E$27-AV24+1))/(Assumptions!$E$27/2*(Assumptions!$E$27+1))))</f>
        <v>0</v>
      </c>
      <c r="AW37" s="71">
        <f>(((Assumptions!$E$27-AW24)/2*((Assumptions!$E$27-AW24+1))/(Assumptions!$E$27/2*(Assumptions!$E$27+1))))</f>
        <v>0</v>
      </c>
      <c r="AX37" s="71">
        <f>(((Assumptions!$E$27-AX24)/2*((Assumptions!$E$27-AX24+1))/(Assumptions!$E$27/2*(Assumptions!$E$27+1))))</f>
        <v>0</v>
      </c>
      <c r="AY37" s="71">
        <f>(((Assumptions!$E$27-AY24)/2*((Assumptions!$E$27-AY24+1))/(Assumptions!$E$27/2*(Assumptions!$E$27+1))))</f>
        <v>0</v>
      </c>
      <c r="AZ37" s="71">
        <f>(((Assumptions!$E$27-AZ24)/2*((Assumptions!$E$27-AZ24+1))/(Assumptions!$E$27/2*(Assumptions!$E$27+1))))</f>
        <v>0</v>
      </c>
      <c r="BA37" s="71">
        <f>(((Assumptions!$E$27-BA24)/2*((Assumptions!$E$27-BA24+1))/(Assumptions!$E$27/2*(Assumptions!$E$27+1))))</f>
        <v>0</v>
      </c>
      <c r="BB37" s="71">
        <f>(((Assumptions!$E$27-BB24)/2*((Assumptions!$E$27-BB24+1))/(Assumptions!$E$27/2*(Assumptions!$E$27+1))))</f>
        <v>0</v>
      </c>
      <c r="BC37" s="50" t="str">
        <f t="shared" si="16"/>
        <v>Apr</v>
      </c>
      <c r="BD37" s="71">
        <f>(((Assumptions!$E$27-BD24)/2*((Assumptions!$E$27-BD24+1))/(Assumptions!$E$27/2*(Assumptions!$E$27+1))))</f>
        <v>0</v>
      </c>
      <c r="BE37" s="71">
        <f>(((Assumptions!$E$27-BE24)/2*((Assumptions!$E$27-BE24+1))/(Assumptions!$E$27/2*(Assumptions!$E$27+1))))</f>
        <v>0</v>
      </c>
      <c r="BF37" s="71">
        <f>(((Assumptions!$E$27-BF24)/2*((Assumptions!$E$27-BF24+1))/(Assumptions!$E$27/2*(Assumptions!$E$27+1))))</f>
        <v>0</v>
      </c>
      <c r="BG37" s="71">
        <f>(((Assumptions!$E$27-BG24)/2*((Assumptions!$E$27-BG24+1))/(Assumptions!$E$27/2*(Assumptions!$E$27+1))))</f>
        <v>0</v>
      </c>
      <c r="BH37" s="71">
        <f>(((Assumptions!$E$27-BH24)/2*((Assumptions!$E$27-BH24+1))/(Assumptions!$E$27/2*(Assumptions!$E$27+1))))</f>
        <v>0</v>
      </c>
      <c r="BI37" s="71">
        <f>(((Assumptions!$E$27-BI24)/2*((Assumptions!$E$27-BI24+1))/(Assumptions!$E$27/2*(Assumptions!$E$27+1))))</f>
        <v>0</v>
      </c>
      <c r="BJ37" s="71">
        <f>(((Assumptions!$E$27-BJ24)/2*((Assumptions!$E$27-BJ24+1))/(Assumptions!$E$27/2*(Assumptions!$E$27+1))))</f>
        <v>0</v>
      </c>
      <c r="BK37" s="71">
        <f>(((Assumptions!$E$27-BK24)/2*((Assumptions!$E$27-BK24+1))/(Assumptions!$E$27/2*(Assumptions!$E$27+1))))</f>
        <v>0</v>
      </c>
      <c r="BL37" s="50" t="str">
        <f t="shared" si="17"/>
        <v>Apr</v>
      </c>
      <c r="BM37" s="71">
        <f>(((Assumptions!$E$27-BM24)/2*((Assumptions!$E$27-BM24+1))/(Assumptions!$E$27/2*(Assumptions!$E$27+1))))</f>
        <v>0</v>
      </c>
      <c r="BN37" s="71">
        <f>(((Assumptions!$E$27-BN24)/2*((Assumptions!$E$27-BN24+1))/(Assumptions!$E$27/2*(Assumptions!$E$27+1))))</f>
        <v>0</v>
      </c>
      <c r="BO37" s="71">
        <f>(((Assumptions!$E$27-BO24)/2*((Assumptions!$E$27-BO24+1))/(Assumptions!$E$27/2*(Assumptions!$E$27+1))))</f>
        <v>0</v>
      </c>
      <c r="BP37" s="71">
        <f>(((Assumptions!$E$27-BP24)/2*((Assumptions!$E$27-BP24+1))/(Assumptions!$E$27/2*(Assumptions!$E$27+1))))</f>
        <v>0</v>
      </c>
      <c r="BQ37" s="71">
        <f>(((Assumptions!$E$27-BQ24)/2*((Assumptions!$E$27-BQ24+1))/(Assumptions!$E$27/2*(Assumptions!$E$27+1))))</f>
        <v>0</v>
      </c>
      <c r="BR37" s="71">
        <f>(((Assumptions!$E$27-BR24)/2*((Assumptions!$E$27-BR24+1))/(Assumptions!$E$27/2*(Assumptions!$E$27+1))))</f>
        <v>0</v>
      </c>
      <c r="BS37" s="71">
        <f>(((Assumptions!$E$27-BS24)/2*((Assumptions!$E$27-BS24+1))/(Assumptions!$E$27/2*(Assumptions!$E$27+1))))</f>
        <v>0</v>
      </c>
      <c r="BT37" s="71">
        <f>(((Assumptions!$E$27-BT24)/2*((Assumptions!$E$27-BT24+1))/(Assumptions!$E$27/2*(Assumptions!$E$27+1))))</f>
        <v>0</v>
      </c>
      <c r="BU37" s="50" t="str">
        <f t="shared" si="18"/>
        <v>Apr</v>
      </c>
      <c r="BV37" s="71">
        <f>(((Assumptions!$E$27-BV24)/2*((Assumptions!$E$27-BV24+1))/(Assumptions!$E$27/2*(Assumptions!$E$27+1))))</f>
        <v>0</v>
      </c>
      <c r="BW37" s="71">
        <f>(((Assumptions!$E$27-BW24)/2*((Assumptions!$E$27-BW24+1))/(Assumptions!$E$27/2*(Assumptions!$E$27+1))))</f>
        <v>0</v>
      </c>
      <c r="BX37" s="71">
        <f>(((Assumptions!$E$27-BX24)/2*((Assumptions!$E$27-BX24+1))/(Assumptions!$E$27/2*(Assumptions!$E$27+1))))</f>
        <v>0</v>
      </c>
      <c r="BY37" s="71">
        <f>(((Assumptions!$E$27-BY24)/2*((Assumptions!$E$27-BY24+1))/(Assumptions!$E$27/2*(Assumptions!$E$27+1))))</f>
        <v>0</v>
      </c>
      <c r="BZ37" s="71">
        <f>(((Assumptions!$E$27-BZ24)/2*((Assumptions!$E$27-BZ24+1))/(Assumptions!$E$27/2*(Assumptions!$E$27+1))))</f>
        <v>0</v>
      </c>
      <c r="CA37" s="71">
        <f>(((Assumptions!$E$27-CA24)/2*((Assumptions!$E$27-CA24+1))/(Assumptions!$E$27/2*(Assumptions!$E$27+1))))</f>
        <v>0</v>
      </c>
      <c r="CB37" s="71">
        <f>(((Assumptions!$E$27-CB24)/2*((Assumptions!$E$27-CB24+1))/(Assumptions!$E$27/2*(Assumptions!$E$27+1))))</f>
        <v>0</v>
      </c>
      <c r="CC37" s="71">
        <f>(((Assumptions!$E$27-CC24)/2*((Assumptions!$E$27-CC24+1))/(Assumptions!$E$27/2*(Assumptions!$E$27+1))))</f>
        <v>0</v>
      </c>
      <c r="CD37" s="50" t="str">
        <f t="shared" si="19"/>
        <v>Apr</v>
      </c>
      <c r="CE37" s="71">
        <f>(((Assumptions!$E$27-CE24)/2*((Assumptions!$E$27-CE24+1))/(Assumptions!$E$27/2*(Assumptions!$E$27+1))))</f>
        <v>0</v>
      </c>
      <c r="CF37" s="71">
        <f>(((Assumptions!$E$27-CF24)/2*((Assumptions!$E$27-CF24+1))/(Assumptions!$E$27/2*(Assumptions!$E$27+1))))</f>
        <v>0</v>
      </c>
      <c r="CG37" s="71">
        <f>(((Assumptions!$E$27-CG24)/2*((Assumptions!$E$27-CG24+1))/(Assumptions!$E$27/2*(Assumptions!$E$27+1))))</f>
        <v>0</v>
      </c>
      <c r="CH37" s="71">
        <f>(((Assumptions!$E$27-CH24)/2*((Assumptions!$E$27-CH24+1))/(Assumptions!$E$27/2*(Assumptions!$E$27+1))))</f>
        <v>0</v>
      </c>
      <c r="CI37" s="71">
        <f>(((Assumptions!$E$27-CI24)/2*((Assumptions!$E$27-CI24+1))/(Assumptions!$E$27/2*(Assumptions!$E$27+1))))</f>
        <v>0</v>
      </c>
      <c r="CJ37" s="71">
        <f>(((Assumptions!$E$27-CJ24)/2*((Assumptions!$E$27-CJ24+1))/(Assumptions!$E$27/2*(Assumptions!$E$27+1))))</f>
        <v>0</v>
      </c>
      <c r="CK37" s="71">
        <f>(((Assumptions!$E$27-CK24)/2*((Assumptions!$E$27-CK24+1))/(Assumptions!$E$27/2*(Assumptions!$E$27+1))))</f>
        <v>0</v>
      </c>
      <c r="CL37" s="71">
        <f>(((Assumptions!$E$27-CL24)/2*((Assumptions!$E$27-CL24+1))/(Assumptions!$E$27/2*(Assumptions!$E$27+1))))</f>
        <v>0</v>
      </c>
    </row>
    <row r="38" spans="1:90" ht="13.7" customHeight="1">
      <c r="A38" s="50" t="str">
        <f t="shared" si="10"/>
        <v>May</v>
      </c>
      <c r="B38" s="70">
        <f>(((Assumptions!$E$27-B25)/2*((Assumptions!$E$27-B25+1))/(Assumptions!$E$27/2*(Assumptions!$E$27+1))))</f>
        <v>0</v>
      </c>
      <c r="C38" s="70">
        <f>(((Assumptions!$E$27-C25)/2*((Assumptions!$E$27-C25+1))/(Assumptions!$E$27/2*(Assumptions!$E$27+1))))</f>
        <v>0</v>
      </c>
      <c r="D38" s="70">
        <f>(((Assumptions!$E$27-D25)/2*((Assumptions!$E$27-D25+1))/(Assumptions!$E$27/2*(Assumptions!$E$27+1))))</f>
        <v>0</v>
      </c>
      <c r="E38" s="70">
        <f>(((Assumptions!$E$27-E25)/2*((Assumptions!$E$27-E25+1))/(Assumptions!$E$27/2*(Assumptions!$E$27+1))))</f>
        <v>0</v>
      </c>
      <c r="F38" s="70">
        <f>(((Assumptions!$E$27-F25)/2*((Assumptions!$E$27-F25+1))/(Assumptions!$E$27/2*(Assumptions!$E$27+1))))</f>
        <v>0</v>
      </c>
      <c r="G38" s="70">
        <f>(((Assumptions!$E$27-G25)/2*((Assumptions!$E$27-G25+1))/(Assumptions!$E$27/2*(Assumptions!$E$27+1))))</f>
        <v>0</v>
      </c>
      <c r="H38" s="70">
        <f>(((Assumptions!$E$27-H25)/2*((Assumptions!$E$27-H25+1))/(Assumptions!$E$27/2*(Assumptions!$E$27+1))))</f>
        <v>0</v>
      </c>
      <c r="I38" s="70">
        <f>(((Assumptions!$E$27-I25)/2*((Assumptions!$E$27-I25+1))/(Assumptions!$E$27/2*(Assumptions!$E$27+1))))</f>
        <v>0</v>
      </c>
      <c r="J38" s="68" t="str">
        <f t="shared" si="11"/>
        <v>May</v>
      </c>
      <c r="K38" s="70">
        <f>(((Assumptions!$E$27-K25)/2*((Assumptions!$E$27-K25+1))/(Assumptions!$E$27/2*(Assumptions!$E$27+1))))</f>
        <v>0</v>
      </c>
      <c r="L38" s="71">
        <f>(((Assumptions!$E$27-L25)/2*((Assumptions!$E$27-L25+1))/(Assumptions!$E$27/2*(Assumptions!$E$27+1))))</f>
        <v>0</v>
      </c>
      <c r="M38" s="71">
        <f>(((Assumptions!$E$27-M25)/2*((Assumptions!$E$27-M25+1))/(Assumptions!$E$27/2*(Assumptions!$E$27+1))))</f>
        <v>0</v>
      </c>
      <c r="N38" s="71">
        <f>(((Assumptions!$E$27-N25)/2*((Assumptions!$E$27-N25+1))/(Assumptions!$E$27/2*(Assumptions!$E$27+1))))</f>
        <v>0</v>
      </c>
      <c r="O38" s="71">
        <f>(((Assumptions!$E$27-O25)/2*((Assumptions!$E$27-O25+1))/(Assumptions!$E$27/2*(Assumptions!$E$27+1))))</f>
        <v>0</v>
      </c>
      <c r="P38" s="71">
        <f>(((Assumptions!$E$27-P25)/2*((Assumptions!$E$27-P25+1))/(Assumptions!$E$27/2*(Assumptions!$E$27+1))))</f>
        <v>0</v>
      </c>
      <c r="Q38" s="71">
        <f>(((Assumptions!$E$27-Q25)/2*((Assumptions!$E$27-Q25+1))/(Assumptions!$E$27/2*(Assumptions!$E$27+1))))</f>
        <v>0</v>
      </c>
      <c r="R38" s="71">
        <f>(((Assumptions!$E$27-R25)/2*((Assumptions!$E$27-R25+1))/(Assumptions!$E$27/2*(Assumptions!$E$27+1))))</f>
        <v>0</v>
      </c>
      <c r="S38" s="50" t="str">
        <f t="shared" si="12"/>
        <v>May</v>
      </c>
      <c r="T38" s="71">
        <f>(((Assumptions!$E$27-T25)/2*((Assumptions!$E$27-T25+1))/(Assumptions!$E$27/2*(Assumptions!$E$27+1))))</f>
        <v>0</v>
      </c>
      <c r="U38" s="71">
        <f>(((Assumptions!$E$27-U25)/2*((Assumptions!$E$27-U25+1))/(Assumptions!$E$27/2*(Assumptions!$E$27+1))))</f>
        <v>0</v>
      </c>
      <c r="V38" s="71">
        <f>(((Assumptions!$E$27-V25)/2*((Assumptions!$E$27-V25+1))/(Assumptions!$E$27/2*(Assumptions!$E$27+1))))</f>
        <v>0</v>
      </c>
      <c r="W38" s="71">
        <f>(((Assumptions!$E$27-W25)/2*((Assumptions!$E$27-W25+1))/(Assumptions!$E$27/2*(Assumptions!$E$27+1))))</f>
        <v>0</v>
      </c>
      <c r="X38" s="71">
        <f>(((Assumptions!$E$27-X25)/2*((Assumptions!$E$27-X25+1))/(Assumptions!$E$27/2*(Assumptions!$E$27+1))))</f>
        <v>0</v>
      </c>
      <c r="Y38" s="71">
        <f>(((Assumptions!$E$27-Y25)/2*((Assumptions!$E$27-Y25+1))/(Assumptions!$E$27/2*(Assumptions!$E$27+1))))</f>
        <v>0</v>
      </c>
      <c r="Z38" s="71">
        <f>(((Assumptions!$E$27-Z25)/2*((Assumptions!$E$27-Z25+1))/(Assumptions!$E$27/2*(Assumptions!$E$27+1))))</f>
        <v>0</v>
      </c>
      <c r="AA38" s="71">
        <f>(((Assumptions!$E$27-AA25)/2*((Assumptions!$E$27-AA25+1))/(Assumptions!$E$27/2*(Assumptions!$E$27+1))))</f>
        <v>0</v>
      </c>
      <c r="AB38" s="50" t="str">
        <f t="shared" si="13"/>
        <v>May</v>
      </c>
      <c r="AC38" s="71">
        <f>(((Assumptions!$E$27-AC25)/2*((Assumptions!$E$27-AC25+1))/(Assumptions!$E$27/2*(Assumptions!$E$27+1))))</f>
        <v>0</v>
      </c>
      <c r="AD38" s="71">
        <f>(((Assumptions!$E$27-AD25)/2*((Assumptions!$E$27-AD25+1))/(Assumptions!$E$27/2*(Assumptions!$E$27+1))))</f>
        <v>0</v>
      </c>
      <c r="AE38" s="71">
        <f>(((Assumptions!$E$27-AE25)/2*((Assumptions!$E$27-AE25+1))/(Assumptions!$E$27/2*(Assumptions!$E$27+1))))</f>
        <v>0</v>
      </c>
      <c r="AF38" s="71">
        <f>(((Assumptions!$E$27-AF25)/2*((Assumptions!$E$27-AF25+1))/(Assumptions!$E$27/2*(Assumptions!$E$27+1))))</f>
        <v>0</v>
      </c>
      <c r="AG38" s="71">
        <f>(((Assumptions!$E$27-AG25)/2*((Assumptions!$E$27-AG25+1))/(Assumptions!$E$27/2*(Assumptions!$E$27+1))))</f>
        <v>0</v>
      </c>
      <c r="AH38" s="71">
        <f>(((Assumptions!$E$27-AH25)/2*((Assumptions!$E$27-AH25+1))/(Assumptions!$E$27/2*(Assumptions!$E$27+1))))</f>
        <v>0</v>
      </c>
      <c r="AI38" s="71">
        <f>(((Assumptions!$E$27-AI25)/2*((Assumptions!$E$27-AI25+1))/(Assumptions!$E$27/2*(Assumptions!$E$27+1))))</f>
        <v>0</v>
      </c>
      <c r="AJ38" s="71">
        <f>(((Assumptions!$E$27-AJ25)/2*((Assumptions!$E$27-AJ25+1))/(Assumptions!$E$27/2*(Assumptions!$E$27+1))))</f>
        <v>0</v>
      </c>
      <c r="AK38" s="50" t="str">
        <f t="shared" si="14"/>
        <v>May</v>
      </c>
      <c r="AL38" s="71">
        <f>(((Assumptions!$E$27-AL25)/2*((Assumptions!$E$27-AL25+1))/(Assumptions!$E$27/2*(Assumptions!$E$27+1))))</f>
        <v>0</v>
      </c>
      <c r="AM38" s="71">
        <f>(((Assumptions!$E$27-AM25)/2*((Assumptions!$E$27-AM25+1))/(Assumptions!$E$27/2*(Assumptions!$E$27+1))))</f>
        <v>0</v>
      </c>
      <c r="AN38" s="71">
        <f>(((Assumptions!$E$27-AN25)/2*((Assumptions!$E$27-AN25+1))/(Assumptions!$E$27/2*(Assumptions!$E$27+1))))</f>
        <v>0</v>
      </c>
      <c r="AO38" s="71">
        <f>(((Assumptions!$E$27-AO25)/2*((Assumptions!$E$27-AO25+1))/(Assumptions!$E$27/2*(Assumptions!$E$27+1))))</f>
        <v>0</v>
      </c>
      <c r="AP38" s="71">
        <f>(((Assumptions!$E$27-AP25)/2*((Assumptions!$E$27-AP25+1))/(Assumptions!$E$27/2*(Assumptions!$E$27+1))))</f>
        <v>0</v>
      </c>
      <c r="AQ38" s="71">
        <f>(((Assumptions!$E$27-AQ25)/2*((Assumptions!$E$27-AQ25+1))/(Assumptions!$E$27/2*(Assumptions!$E$27+1))))</f>
        <v>0</v>
      </c>
      <c r="AR38" s="71">
        <f>(((Assumptions!$E$27-AR25)/2*((Assumptions!$E$27-AR25+1))/(Assumptions!$E$27/2*(Assumptions!$E$27+1))))</f>
        <v>0</v>
      </c>
      <c r="AS38" s="71">
        <f>(((Assumptions!$E$27-AS25)/2*((Assumptions!$E$27-AS25+1))/(Assumptions!$E$27/2*(Assumptions!$E$27+1))))</f>
        <v>0</v>
      </c>
      <c r="AT38" s="50" t="str">
        <f t="shared" si="15"/>
        <v>May</v>
      </c>
      <c r="AU38" s="71">
        <f>(((Assumptions!$E$27-AU25)/2*((Assumptions!$E$27-AU25+1))/(Assumptions!$E$27/2*(Assumptions!$E$27+1))))</f>
        <v>0</v>
      </c>
      <c r="AV38" s="71">
        <f>(((Assumptions!$E$27-AV25)/2*((Assumptions!$E$27-AV25+1))/(Assumptions!$E$27/2*(Assumptions!$E$27+1))))</f>
        <v>0</v>
      </c>
      <c r="AW38" s="71">
        <f>(((Assumptions!$E$27-AW25)/2*((Assumptions!$E$27-AW25+1))/(Assumptions!$E$27/2*(Assumptions!$E$27+1))))</f>
        <v>0</v>
      </c>
      <c r="AX38" s="71">
        <f>(((Assumptions!$E$27-AX25)/2*((Assumptions!$E$27-AX25+1))/(Assumptions!$E$27/2*(Assumptions!$E$27+1))))</f>
        <v>0</v>
      </c>
      <c r="AY38" s="71">
        <f>(((Assumptions!$E$27-AY25)/2*((Assumptions!$E$27-AY25+1))/(Assumptions!$E$27/2*(Assumptions!$E$27+1))))</f>
        <v>0</v>
      </c>
      <c r="AZ38" s="71">
        <f>(((Assumptions!$E$27-AZ25)/2*((Assumptions!$E$27-AZ25+1))/(Assumptions!$E$27/2*(Assumptions!$E$27+1))))</f>
        <v>0</v>
      </c>
      <c r="BA38" s="71">
        <f>(((Assumptions!$E$27-BA25)/2*((Assumptions!$E$27-BA25+1))/(Assumptions!$E$27/2*(Assumptions!$E$27+1))))</f>
        <v>0</v>
      </c>
      <c r="BB38" s="71">
        <f>(((Assumptions!$E$27-BB25)/2*((Assumptions!$E$27-BB25+1))/(Assumptions!$E$27/2*(Assumptions!$E$27+1))))</f>
        <v>0</v>
      </c>
      <c r="BC38" s="50" t="str">
        <f t="shared" si="16"/>
        <v>May</v>
      </c>
      <c r="BD38" s="71">
        <f>(((Assumptions!$E$27-BD25)/2*((Assumptions!$E$27-BD25+1))/(Assumptions!$E$27/2*(Assumptions!$E$27+1))))</f>
        <v>0</v>
      </c>
      <c r="BE38" s="71">
        <f>(((Assumptions!$E$27-BE25)/2*((Assumptions!$E$27-BE25+1))/(Assumptions!$E$27/2*(Assumptions!$E$27+1))))</f>
        <v>0</v>
      </c>
      <c r="BF38" s="71">
        <f>(((Assumptions!$E$27-BF25)/2*((Assumptions!$E$27-BF25+1))/(Assumptions!$E$27/2*(Assumptions!$E$27+1))))</f>
        <v>0</v>
      </c>
      <c r="BG38" s="71">
        <f>(((Assumptions!$E$27-BG25)/2*((Assumptions!$E$27-BG25+1))/(Assumptions!$E$27/2*(Assumptions!$E$27+1))))</f>
        <v>0</v>
      </c>
      <c r="BH38" s="71">
        <f>(((Assumptions!$E$27-BH25)/2*((Assumptions!$E$27-BH25+1))/(Assumptions!$E$27/2*(Assumptions!$E$27+1))))</f>
        <v>0</v>
      </c>
      <c r="BI38" s="71">
        <f>(((Assumptions!$E$27-BI25)/2*((Assumptions!$E$27-BI25+1))/(Assumptions!$E$27/2*(Assumptions!$E$27+1))))</f>
        <v>0</v>
      </c>
      <c r="BJ38" s="71">
        <f>(((Assumptions!$E$27-BJ25)/2*((Assumptions!$E$27-BJ25+1))/(Assumptions!$E$27/2*(Assumptions!$E$27+1))))</f>
        <v>0</v>
      </c>
      <c r="BK38" s="71">
        <f>(((Assumptions!$E$27-BK25)/2*((Assumptions!$E$27-BK25+1))/(Assumptions!$E$27/2*(Assumptions!$E$27+1))))</f>
        <v>0</v>
      </c>
      <c r="BL38" s="50" t="str">
        <f t="shared" si="17"/>
        <v>May</v>
      </c>
      <c r="BM38" s="71">
        <f>(((Assumptions!$E$27-BM25)/2*((Assumptions!$E$27-BM25+1))/(Assumptions!$E$27/2*(Assumptions!$E$27+1))))</f>
        <v>0</v>
      </c>
      <c r="BN38" s="71">
        <f>(((Assumptions!$E$27-BN25)/2*((Assumptions!$E$27-BN25+1))/(Assumptions!$E$27/2*(Assumptions!$E$27+1))))</f>
        <v>0</v>
      </c>
      <c r="BO38" s="71">
        <f>(((Assumptions!$E$27-BO25)/2*((Assumptions!$E$27-BO25+1))/(Assumptions!$E$27/2*(Assumptions!$E$27+1))))</f>
        <v>0</v>
      </c>
      <c r="BP38" s="71">
        <f>(((Assumptions!$E$27-BP25)/2*((Assumptions!$E$27-BP25+1))/(Assumptions!$E$27/2*(Assumptions!$E$27+1))))</f>
        <v>0</v>
      </c>
      <c r="BQ38" s="71">
        <f>(((Assumptions!$E$27-BQ25)/2*((Assumptions!$E$27-BQ25+1))/(Assumptions!$E$27/2*(Assumptions!$E$27+1))))</f>
        <v>0</v>
      </c>
      <c r="BR38" s="71">
        <f>(((Assumptions!$E$27-BR25)/2*((Assumptions!$E$27-BR25+1))/(Assumptions!$E$27/2*(Assumptions!$E$27+1))))</f>
        <v>0</v>
      </c>
      <c r="BS38" s="71">
        <f>(((Assumptions!$E$27-BS25)/2*((Assumptions!$E$27-BS25+1))/(Assumptions!$E$27/2*(Assumptions!$E$27+1))))</f>
        <v>0</v>
      </c>
      <c r="BT38" s="71">
        <f>(((Assumptions!$E$27-BT25)/2*((Assumptions!$E$27-BT25+1))/(Assumptions!$E$27/2*(Assumptions!$E$27+1))))</f>
        <v>0</v>
      </c>
      <c r="BU38" s="50" t="str">
        <f t="shared" si="18"/>
        <v>May</v>
      </c>
      <c r="BV38" s="71">
        <f>(((Assumptions!$E$27-BV25)/2*((Assumptions!$E$27-BV25+1))/(Assumptions!$E$27/2*(Assumptions!$E$27+1))))</f>
        <v>0</v>
      </c>
      <c r="BW38" s="71">
        <f>(((Assumptions!$E$27-BW25)/2*((Assumptions!$E$27-BW25+1))/(Assumptions!$E$27/2*(Assumptions!$E$27+1))))</f>
        <v>0</v>
      </c>
      <c r="BX38" s="71">
        <f>(((Assumptions!$E$27-BX25)/2*((Assumptions!$E$27-BX25+1))/(Assumptions!$E$27/2*(Assumptions!$E$27+1))))</f>
        <v>0</v>
      </c>
      <c r="BY38" s="71">
        <f>(((Assumptions!$E$27-BY25)/2*((Assumptions!$E$27-BY25+1))/(Assumptions!$E$27/2*(Assumptions!$E$27+1))))</f>
        <v>0</v>
      </c>
      <c r="BZ38" s="71">
        <f>(((Assumptions!$E$27-BZ25)/2*((Assumptions!$E$27-BZ25+1))/(Assumptions!$E$27/2*(Assumptions!$E$27+1))))</f>
        <v>0</v>
      </c>
      <c r="CA38" s="71">
        <f>(((Assumptions!$E$27-CA25)/2*((Assumptions!$E$27-CA25+1))/(Assumptions!$E$27/2*(Assumptions!$E$27+1))))</f>
        <v>0</v>
      </c>
      <c r="CB38" s="71">
        <f>(((Assumptions!$E$27-CB25)/2*((Assumptions!$E$27-CB25+1))/(Assumptions!$E$27/2*(Assumptions!$E$27+1))))</f>
        <v>0</v>
      </c>
      <c r="CC38" s="71">
        <f>(((Assumptions!$E$27-CC25)/2*((Assumptions!$E$27-CC25+1))/(Assumptions!$E$27/2*(Assumptions!$E$27+1))))</f>
        <v>0</v>
      </c>
      <c r="CD38" s="50" t="str">
        <f t="shared" si="19"/>
        <v>May</v>
      </c>
      <c r="CE38" s="71">
        <f>(((Assumptions!$E$27-CE25)/2*((Assumptions!$E$27-CE25+1))/(Assumptions!$E$27/2*(Assumptions!$E$27+1))))</f>
        <v>0</v>
      </c>
      <c r="CF38" s="71">
        <f>(((Assumptions!$E$27-CF25)/2*((Assumptions!$E$27-CF25+1))/(Assumptions!$E$27/2*(Assumptions!$E$27+1))))</f>
        <v>0</v>
      </c>
      <c r="CG38" s="71">
        <f>(((Assumptions!$E$27-CG25)/2*((Assumptions!$E$27-CG25+1))/(Assumptions!$E$27/2*(Assumptions!$E$27+1))))</f>
        <v>0</v>
      </c>
      <c r="CH38" s="71">
        <f>(((Assumptions!$E$27-CH25)/2*((Assumptions!$E$27-CH25+1))/(Assumptions!$E$27/2*(Assumptions!$E$27+1))))</f>
        <v>0</v>
      </c>
      <c r="CI38" s="71">
        <f>(((Assumptions!$E$27-CI25)/2*((Assumptions!$E$27-CI25+1))/(Assumptions!$E$27/2*(Assumptions!$E$27+1))))</f>
        <v>0</v>
      </c>
      <c r="CJ38" s="71">
        <f>(((Assumptions!$E$27-CJ25)/2*((Assumptions!$E$27-CJ25+1))/(Assumptions!$E$27/2*(Assumptions!$E$27+1))))</f>
        <v>0</v>
      </c>
      <c r="CK38" s="71">
        <f>(((Assumptions!$E$27-CK25)/2*((Assumptions!$E$27-CK25+1))/(Assumptions!$E$27/2*(Assumptions!$E$27+1))))</f>
        <v>0</v>
      </c>
      <c r="CL38" s="71">
        <f>(((Assumptions!$E$27-CL25)/2*((Assumptions!$E$27-CL25+1))/(Assumptions!$E$27/2*(Assumptions!$E$27+1))))</f>
        <v>0</v>
      </c>
    </row>
    <row r="39" spans="1:90" ht="13.7" customHeight="1">
      <c r="A39" s="50" t="str">
        <f t="shared" si="10"/>
        <v>Jun</v>
      </c>
      <c r="B39" s="70">
        <f>(((Assumptions!$E$27-B26)/2*((Assumptions!$E$27-B26+1))/(Assumptions!$E$27/2*(Assumptions!$E$27+1))))</f>
        <v>0</v>
      </c>
      <c r="C39" s="70">
        <f>(((Assumptions!$E$27-C26)/2*((Assumptions!$E$27-C26+1))/(Assumptions!$E$27/2*(Assumptions!$E$27+1))))</f>
        <v>0</v>
      </c>
      <c r="D39" s="70">
        <f>(((Assumptions!$E$27-D26)/2*((Assumptions!$E$27-D26+1))/(Assumptions!$E$27/2*(Assumptions!$E$27+1))))</f>
        <v>0</v>
      </c>
      <c r="E39" s="70">
        <f>(((Assumptions!$E$27-E26)/2*((Assumptions!$E$27-E26+1))/(Assumptions!$E$27/2*(Assumptions!$E$27+1))))</f>
        <v>0</v>
      </c>
      <c r="F39" s="70">
        <f>(((Assumptions!$E$27-F26)/2*((Assumptions!$E$27-F26+1))/(Assumptions!$E$27/2*(Assumptions!$E$27+1))))</f>
        <v>0</v>
      </c>
      <c r="G39" s="70">
        <f>(((Assumptions!$E$27-G26)/2*((Assumptions!$E$27-G26+1))/(Assumptions!$E$27/2*(Assumptions!$E$27+1))))</f>
        <v>0</v>
      </c>
      <c r="H39" s="70">
        <f>(((Assumptions!$E$27-H26)/2*((Assumptions!$E$27-H26+1))/(Assumptions!$E$27/2*(Assumptions!$E$27+1))))</f>
        <v>0</v>
      </c>
      <c r="I39" s="70">
        <f>(((Assumptions!$E$27-I26)/2*((Assumptions!$E$27-I26+1))/(Assumptions!$E$27/2*(Assumptions!$E$27+1))))</f>
        <v>0</v>
      </c>
      <c r="J39" s="68" t="str">
        <f t="shared" si="11"/>
        <v>Jun</v>
      </c>
      <c r="K39" s="70">
        <f>(((Assumptions!$E$27-K26)/2*((Assumptions!$E$27-K26+1))/(Assumptions!$E$27/2*(Assumptions!$E$27+1))))</f>
        <v>0</v>
      </c>
      <c r="L39" s="71">
        <f>(((Assumptions!$E$27-L26)/2*((Assumptions!$E$27-L26+1))/(Assumptions!$E$27/2*(Assumptions!$E$27+1))))</f>
        <v>0</v>
      </c>
      <c r="M39" s="71">
        <f>(((Assumptions!$E$27-M26)/2*((Assumptions!$E$27-M26+1))/(Assumptions!$E$27/2*(Assumptions!$E$27+1))))</f>
        <v>0</v>
      </c>
      <c r="N39" s="71">
        <f>(((Assumptions!$E$27-N26)/2*((Assumptions!$E$27-N26+1))/(Assumptions!$E$27/2*(Assumptions!$E$27+1))))</f>
        <v>0</v>
      </c>
      <c r="O39" s="71">
        <f>(((Assumptions!$E$27-O26)/2*((Assumptions!$E$27-O26+1))/(Assumptions!$E$27/2*(Assumptions!$E$27+1))))</f>
        <v>0</v>
      </c>
      <c r="P39" s="71">
        <f>(((Assumptions!$E$27-P26)/2*((Assumptions!$E$27-P26+1))/(Assumptions!$E$27/2*(Assumptions!$E$27+1))))</f>
        <v>0</v>
      </c>
      <c r="Q39" s="71">
        <f>(((Assumptions!$E$27-Q26)/2*((Assumptions!$E$27-Q26+1))/(Assumptions!$E$27/2*(Assumptions!$E$27+1))))</f>
        <v>0</v>
      </c>
      <c r="R39" s="71">
        <f>(((Assumptions!$E$27-R26)/2*((Assumptions!$E$27-R26+1))/(Assumptions!$E$27/2*(Assumptions!$E$27+1))))</f>
        <v>0</v>
      </c>
      <c r="S39" s="50" t="str">
        <f t="shared" si="12"/>
        <v>Jun</v>
      </c>
      <c r="T39" s="71">
        <f>(((Assumptions!$E$27-T26)/2*((Assumptions!$E$27-T26+1))/(Assumptions!$E$27/2*(Assumptions!$E$27+1))))</f>
        <v>0</v>
      </c>
      <c r="U39" s="71">
        <f>(((Assumptions!$E$27-U26)/2*((Assumptions!$E$27-U26+1))/(Assumptions!$E$27/2*(Assumptions!$E$27+1))))</f>
        <v>0</v>
      </c>
      <c r="V39" s="71">
        <f>(((Assumptions!$E$27-V26)/2*((Assumptions!$E$27-V26+1))/(Assumptions!$E$27/2*(Assumptions!$E$27+1))))</f>
        <v>0</v>
      </c>
      <c r="W39" s="71">
        <f>(((Assumptions!$E$27-W26)/2*((Assumptions!$E$27-W26+1))/(Assumptions!$E$27/2*(Assumptions!$E$27+1))))</f>
        <v>0</v>
      </c>
      <c r="X39" s="71">
        <f>(((Assumptions!$E$27-X26)/2*((Assumptions!$E$27-X26+1))/(Assumptions!$E$27/2*(Assumptions!$E$27+1))))</f>
        <v>0</v>
      </c>
      <c r="Y39" s="71">
        <f>(((Assumptions!$E$27-Y26)/2*((Assumptions!$E$27-Y26+1))/(Assumptions!$E$27/2*(Assumptions!$E$27+1))))</f>
        <v>0</v>
      </c>
      <c r="Z39" s="71">
        <f>(((Assumptions!$E$27-Z26)/2*((Assumptions!$E$27-Z26+1))/(Assumptions!$E$27/2*(Assumptions!$E$27+1))))</f>
        <v>0</v>
      </c>
      <c r="AA39" s="71">
        <f>(((Assumptions!$E$27-AA26)/2*((Assumptions!$E$27-AA26+1))/(Assumptions!$E$27/2*(Assumptions!$E$27+1))))</f>
        <v>0</v>
      </c>
      <c r="AB39" s="50" t="str">
        <f t="shared" si="13"/>
        <v>Jun</v>
      </c>
      <c r="AC39" s="71">
        <f>(((Assumptions!$E$27-AC26)/2*((Assumptions!$E$27-AC26+1))/(Assumptions!$E$27/2*(Assumptions!$E$27+1))))</f>
        <v>0</v>
      </c>
      <c r="AD39" s="71">
        <f>(((Assumptions!$E$27-AD26)/2*((Assumptions!$E$27-AD26+1))/(Assumptions!$E$27/2*(Assumptions!$E$27+1))))</f>
        <v>0</v>
      </c>
      <c r="AE39" s="71">
        <f>(((Assumptions!$E$27-AE26)/2*((Assumptions!$E$27-AE26+1))/(Assumptions!$E$27/2*(Assumptions!$E$27+1))))</f>
        <v>0</v>
      </c>
      <c r="AF39" s="71">
        <f>(((Assumptions!$E$27-AF26)/2*((Assumptions!$E$27-AF26+1))/(Assumptions!$E$27/2*(Assumptions!$E$27+1))))</f>
        <v>0</v>
      </c>
      <c r="AG39" s="71">
        <f>(((Assumptions!$E$27-AG26)/2*((Assumptions!$E$27-AG26+1))/(Assumptions!$E$27/2*(Assumptions!$E$27+1))))</f>
        <v>0</v>
      </c>
      <c r="AH39" s="71">
        <f>(((Assumptions!$E$27-AH26)/2*((Assumptions!$E$27-AH26+1))/(Assumptions!$E$27/2*(Assumptions!$E$27+1))))</f>
        <v>0</v>
      </c>
      <c r="AI39" s="71">
        <f>(((Assumptions!$E$27-AI26)/2*((Assumptions!$E$27-AI26+1))/(Assumptions!$E$27/2*(Assumptions!$E$27+1))))</f>
        <v>0</v>
      </c>
      <c r="AJ39" s="71">
        <f>(((Assumptions!$E$27-AJ26)/2*((Assumptions!$E$27-AJ26+1))/(Assumptions!$E$27/2*(Assumptions!$E$27+1))))</f>
        <v>0</v>
      </c>
      <c r="AK39" s="50" t="str">
        <f t="shared" si="14"/>
        <v>Jun</v>
      </c>
      <c r="AL39" s="71">
        <f>(((Assumptions!$E$27-AL26)/2*((Assumptions!$E$27-AL26+1))/(Assumptions!$E$27/2*(Assumptions!$E$27+1))))</f>
        <v>0</v>
      </c>
      <c r="AM39" s="71">
        <f>(((Assumptions!$E$27-AM26)/2*((Assumptions!$E$27-AM26+1))/(Assumptions!$E$27/2*(Assumptions!$E$27+1))))</f>
        <v>0</v>
      </c>
      <c r="AN39" s="71">
        <f>(((Assumptions!$E$27-AN26)/2*((Assumptions!$E$27-AN26+1))/(Assumptions!$E$27/2*(Assumptions!$E$27+1))))</f>
        <v>0</v>
      </c>
      <c r="AO39" s="71">
        <f>(((Assumptions!$E$27-AO26)/2*((Assumptions!$E$27-AO26+1))/(Assumptions!$E$27/2*(Assumptions!$E$27+1))))</f>
        <v>0</v>
      </c>
      <c r="AP39" s="71">
        <f>(((Assumptions!$E$27-AP26)/2*((Assumptions!$E$27-AP26+1))/(Assumptions!$E$27/2*(Assumptions!$E$27+1))))</f>
        <v>0</v>
      </c>
      <c r="AQ39" s="71">
        <f>(((Assumptions!$E$27-AQ26)/2*((Assumptions!$E$27-AQ26+1))/(Assumptions!$E$27/2*(Assumptions!$E$27+1))))</f>
        <v>0</v>
      </c>
      <c r="AR39" s="71">
        <f>(((Assumptions!$E$27-AR26)/2*((Assumptions!$E$27-AR26+1))/(Assumptions!$E$27/2*(Assumptions!$E$27+1))))</f>
        <v>0</v>
      </c>
      <c r="AS39" s="71">
        <f>(((Assumptions!$E$27-AS26)/2*((Assumptions!$E$27-AS26+1))/(Assumptions!$E$27/2*(Assumptions!$E$27+1))))</f>
        <v>0</v>
      </c>
      <c r="AT39" s="50" t="str">
        <f t="shared" si="15"/>
        <v>Jun</v>
      </c>
      <c r="AU39" s="71">
        <f>(((Assumptions!$E$27-AU26)/2*((Assumptions!$E$27-AU26+1))/(Assumptions!$E$27/2*(Assumptions!$E$27+1))))</f>
        <v>0</v>
      </c>
      <c r="AV39" s="71">
        <f>(((Assumptions!$E$27-AV26)/2*((Assumptions!$E$27-AV26+1))/(Assumptions!$E$27/2*(Assumptions!$E$27+1))))</f>
        <v>0</v>
      </c>
      <c r="AW39" s="71">
        <f>(((Assumptions!$E$27-AW26)/2*((Assumptions!$E$27-AW26+1))/(Assumptions!$E$27/2*(Assumptions!$E$27+1))))</f>
        <v>0</v>
      </c>
      <c r="AX39" s="71">
        <f>(((Assumptions!$E$27-AX26)/2*((Assumptions!$E$27-AX26+1))/(Assumptions!$E$27/2*(Assumptions!$E$27+1))))</f>
        <v>0</v>
      </c>
      <c r="AY39" s="71">
        <f>(((Assumptions!$E$27-AY26)/2*((Assumptions!$E$27-AY26+1))/(Assumptions!$E$27/2*(Assumptions!$E$27+1))))</f>
        <v>0</v>
      </c>
      <c r="AZ39" s="71">
        <f>(((Assumptions!$E$27-AZ26)/2*((Assumptions!$E$27-AZ26+1))/(Assumptions!$E$27/2*(Assumptions!$E$27+1))))</f>
        <v>0</v>
      </c>
      <c r="BA39" s="71">
        <f>(((Assumptions!$E$27-BA26)/2*((Assumptions!$E$27-BA26+1))/(Assumptions!$E$27/2*(Assumptions!$E$27+1))))</f>
        <v>0</v>
      </c>
      <c r="BB39" s="71">
        <f>(((Assumptions!$E$27-BB26)/2*((Assumptions!$E$27-BB26+1))/(Assumptions!$E$27/2*(Assumptions!$E$27+1))))</f>
        <v>0</v>
      </c>
      <c r="BC39" s="50" t="str">
        <f t="shared" si="16"/>
        <v>Jun</v>
      </c>
      <c r="BD39" s="71">
        <f>(((Assumptions!$E$27-BD26)/2*((Assumptions!$E$27-BD26+1))/(Assumptions!$E$27/2*(Assumptions!$E$27+1))))</f>
        <v>0</v>
      </c>
      <c r="BE39" s="71">
        <f>(((Assumptions!$E$27-BE26)/2*((Assumptions!$E$27-BE26+1))/(Assumptions!$E$27/2*(Assumptions!$E$27+1))))</f>
        <v>0</v>
      </c>
      <c r="BF39" s="71">
        <f>(((Assumptions!$E$27-BF26)/2*((Assumptions!$E$27-BF26+1))/(Assumptions!$E$27/2*(Assumptions!$E$27+1))))</f>
        <v>0</v>
      </c>
      <c r="BG39" s="71">
        <f>(((Assumptions!$E$27-BG26)/2*((Assumptions!$E$27-BG26+1))/(Assumptions!$E$27/2*(Assumptions!$E$27+1))))</f>
        <v>0</v>
      </c>
      <c r="BH39" s="71">
        <f>(((Assumptions!$E$27-BH26)/2*((Assumptions!$E$27-BH26+1))/(Assumptions!$E$27/2*(Assumptions!$E$27+1))))</f>
        <v>0</v>
      </c>
      <c r="BI39" s="71">
        <f>(((Assumptions!$E$27-BI26)/2*((Assumptions!$E$27-BI26+1))/(Assumptions!$E$27/2*(Assumptions!$E$27+1))))</f>
        <v>0</v>
      </c>
      <c r="BJ39" s="71">
        <f>(((Assumptions!$E$27-BJ26)/2*((Assumptions!$E$27-BJ26+1))/(Assumptions!$E$27/2*(Assumptions!$E$27+1))))</f>
        <v>0</v>
      </c>
      <c r="BK39" s="71">
        <f>(((Assumptions!$E$27-BK26)/2*((Assumptions!$E$27-BK26+1))/(Assumptions!$E$27/2*(Assumptions!$E$27+1))))</f>
        <v>0</v>
      </c>
      <c r="BL39" s="50" t="str">
        <f t="shared" si="17"/>
        <v>Jun</v>
      </c>
      <c r="BM39" s="71">
        <f>(((Assumptions!$E$27-BM26)/2*((Assumptions!$E$27-BM26+1))/(Assumptions!$E$27/2*(Assumptions!$E$27+1))))</f>
        <v>0</v>
      </c>
      <c r="BN39" s="71">
        <f>(((Assumptions!$E$27-BN26)/2*((Assumptions!$E$27-BN26+1))/(Assumptions!$E$27/2*(Assumptions!$E$27+1))))</f>
        <v>0</v>
      </c>
      <c r="BO39" s="71">
        <f>(((Assumptions!$E$27-BO26)/2*((Assumptions!$E$27-BO26+1))/(Assumptions!$E$27/2*(Assumptions!$E$27+1))))</f>
        <v>0</v>
      </c>
      <c r="BP39" s="71">
        <f>(((Assumptions!$E$27-BP26)/2*((Assumptions!$E$27-BP26+1))/(Assumptions!$E$27/2*(Assumptions!$E$27+1))))</f>
        <v>0</v>
      </c>
      <c r="BQ39" s="71">
        <f>(((Assumptions!$E$27-BQ26)/2*((Assumptions!$E$27-BQ26+1))/(Assumptions!$E$27/2*(Assumptions!$E$27+1))))</f>
        <v>0</v>
      </c>
      <c r="BR39" s="71">
        <f>(((Assumptions!$E$27-BR26)/2*((Assumptions!$E$27-BR26+1))/(Assumptions!$E$27/2*(Assumptions!$E$27+1))))</f>
        <v>0</v>
      </c>
      <c r="BS39" s="71">
        <f>(((Assumptions!$E$27-BS26)/2*((Assumptions!$E$27-BS26+1))/(Assumptions!$E$27/2*(Assumptions!$E$27+1))))</f>
        <v>0</v>
      </c>
      <c r="BT39" s="71">
        <f>(((Assumptions!$E$27-BT26)/2*((Assumptions!$E$27-BT26+1))/(Assumptions!$E$27/2*(Assumptions!$E$27+1))))</f>
        <v>0</v>
      </c>
      <c r="BU39" s="50" t="str">
        <f t="shared" si="18"/>
        <v>Jun</v>
      </c>
      <c r="BV39" s="71">
        <f>(((Assumptions!$E$27-BV26)/2*((Assumptions!$E$27-BV26+1))/(Assumptions!$E$27/2*(Assumptions!$E$27+1))))</f>
        <v>0</v>
      </c>
      <c r="BW39" s="71">
        <f>(((Assumptions!$E$27-BW26)/2*((Assumptions!$E$27-BW26+1))/(Assumptions!$E$27/2*(Assumptions!$E$27+1))))</f>
        <v>0</v>
      </c>
      <c r="BX39" s="71">
        <f>(((Assumptions!$E$27-BX26)/2*((Assumptions!$E$27-BX26+1))/(Assumptions!$E$27/2*(Assumptions!$E$27+1))))</f>
        <v>0</v>
      </c>
      <c r="BY39" s="71">
        <f>(((Assumptions!$E$27-BY26)/2*((Assumptions!$E$27-BY26+1))/(Assumptions!$E$27/2*(Assumptions!$E$27+1))))</f>
        <v>0</v>
      </c>
      <c r="BZ39" s="71">
        <f>(((Assumptions!$E$27-BZ26)/2*((Assumptions!$E$27-BZ26+1))/(Assumptions!$E$27/2*(Assumptions!$E$27+1))))</f>
        <v>0</v>
      </c>
      <c r="CA39" s="71">
        <f>(((Assumptions!$E$27-CA26)/2*((Assumptions!$E$27-CA26+1))/(Assumptions!$E$27/2*(Assumptions!$E$27+1))))</f>
        <v>0</v>
      </c>
      <c r="CB39" s="71">
        <f>(((Assumptions!$E$27-CB26)/2*((Assumptions!$E$27-CB26+1))/(Assumptions!$E$27/2*(Assumptions!$E$27+1))))</f>
        <v>0</v>
      </c>
      <c r="CC39" s="71">
        <f>(((Assumptions!$E$27-CC26)/2*((Assumptions!$E$27-CC26+1))/(Assumptions!$E$27/2*(Assumptions!$E$27+1))))</f>
        <v>0</v>
      </c>
      <c r="CD39" s="50" t="str">
        <f t="shared" si="19"/>
        <v>Jun</v>
      </c>
      <c r="CE39" s="71">
        <f>(((Assumptions!$E$27-CE26)/2*((Assumptions!$E$27-CE26+1))/(Assumptions!$E$27/2*(Assumptions!$E$27+1))))</f>
        <v>0</v>
      </c>
      <c r="CF39" s="71">
        <f>(((Assumptions!$E$27-CF26)/2*((Assumptions!$E$27-CF26+1))/(Assumptions!$E$27/2*(Assumptions!$E$27+1))))</f>
        <v>0</v>
      </c>
      <c r="CG39" s="71">
        <f>(((Assumptions!$E$27-CG26)/2*((Assumptions!$E$27-CG26+1))/(Assumptions!$E$27/2*(Assumptions!$E$27+1))))</f>
        <v>0</v>
      </c>
      <c r="CH39" s="71">
        <f>(((Assumptions!$E$27-CH26)/2*((Assumptions!$E$27-CH26+1))/(Assumptions!$E$27/2*(Assumptions!$E$27+1))))</f>
        <v>0</v>
      </c>
      <c r="CI39" s="71">
        <f>(((Assumptions!$E$27-CI26)/2*((Assumptions!$E$27-CI26+1))/(Assumptions!$E$27/2*(Assumptions!$E$27+1))))</f>
        <v>0</v>
      </c>
      <c r="CJ39" s="71">
        <f>(((Assumptions!$E$27-CJ26)/2*((Assumptions!$E$27-CJ26+1))/(Assumptions!$E$27/2*(Assumptions!$E$27+1))))</f>
        <v>0</v>
      </c>
      <c r="CK39" s="71">
        <f>(((Assumptions!$E$27-CK26)/2*((Assumptions!$E$27-CK26+1))/(Assumptions!$E$27/2*(Assumptions!$E$27+1))))</f>
        <v>0</v>
      </c>
      <c r="CL39" s="71">
        <f>(((Assumptions!$E$27-CL26)/2*((Assumptions!$E$27-CL26+1))/(Assumptions!$E$27/2*(Assumptions!$E$27+1))))</f>
        <v>0</v>
      </c>
    </row>
    <row r="40" spans="1:90" ht="13.7" customHeight="1">
      <c r="A40" s="50" t="str">
        <f t="shared" si="10"/>
        <v>Jul</v>
      </c>
      <c r="B40" s="70">
        <f>(((Assumptions!$E$27-B27)/2*((Assumptions!$E$27-B27+1))/(Assumptions!$E$27/2*(Assumptions!$E$27+1))))</f>
        <v>0</v>
      </c>
      <c r="C40" s="70">
        <f>(((Assumptions!$E$27-C27)/2*((Assumptions!$E$27-C27+1))/(Assumptions!$E$27/2*(Assumptions!$E$27+1))))</f>
        <v>0</v>
      </c>
      <c r="D40" s="70">
        <f>(((Assumptions!$E$27-D27)/2*((Assumptions!$E$27-D27+1))/(Assumptions!$E$27/2*(Assumptions!$E$27+1))))</f>
        <v>0</v>
      </c>
      <c r="E40" s="70">
        <f>(((Assumptions!$E$27-E27)/2*((Assumptions!$E$27-E27+1))/(Assumptions!$E$27/2*(Assumptions!$E$27+1))))</f>
        <v>0</v>
      </c>
      <c r="F40" s="70">
        <f>(((Assumptions!$E$27-F27)/2*((Assumptions!$E$27-F27+1))/(Assumptions!$E$27/2*(Assumptions!$E$27+1))))</f>
        <v>0</v>
      </c>
      <c r="G40" s="70">
        <f>(((Assumptions!$E$27-G27)/2*((Assumptions!$E$27-G27+1))/(Assumptions!$E$27/2*(Assumptions!$E$27+1))))</f>
        <v>0</v>
      </c>
      <c r="H40" s="70">
        <f>(((Assumptions!$E$27-H27)/2*((Assumptions!$E$27-H27+1))/(Assumptions!$E$27/2*(Assumptions!$E$27+1))))</f>
        <v>0</v>
      </c>
      <c r="I40" s="70">
        <f>(((Assumptions!$E$27-I27)/2*((Assumptions!$E$27-I27+1))/(Assumptions!$E$27/2*(Assumptions!$E$27+1))))</f>
        <v>0</v>
      </c>
      <c r="J40" s="68" t="str">
        <f t="shared" si="11"/>
        <v>Jul</v>
      </c>
      <c r="K40" s="70">
        <f>(((Assumptions!$E$27-K27)/2*((Assumptions!$E$27-K27+1))/(Assumptions!$E$27/2*(Assumptions!$E$27+1))))</f>
        <v>0</v>
      </c>
      <c r="L40" s="71">
        <f>(((Assumptions!$E$27-L27)/2*((Assumptions!$E$27-L27+1))/(Assumptions!$E$27/2*(Assumptions!$E$27+1))))</f>
        <v>0</v>
      </c>
      <c r="M40" s="71">
        <f>(((Assumptions!$E$27-M27)/2*((Assumptions!$E$27-M27+1))/(Assumptions!$E$27/2*(Assumptions!$E$27+1))))</f>
        <v>0</v>
      </c>
      <c r="N40" s="71">
        <f>(((Assumptions!$E$27-N27)/2*((Assumptions!$E$27-N27+1))/(Assumptions!$E$27/2*(Assumptions!$E$27+1))))</f>
        <v>0</v>
      </c>
      <c r="O40" s="71">
        <f>(((Assumptions!$E$27-O27)/2*((Assumptions!$E$27-O27+1))/(Assumptions!$E$27/2*(Assumptions!$E$27+1))))</f>
        <v>0</v>
      </c>
      <c r="P40" s="71">
        <f>(((Assumptions!$E$27-P27)/2*((Assumptions!$E$27-P27+1))/(Assumptions!$E$27/2*(Assumptions!$E$27+1))))</f>
        <v>0</v>
      </c>
      <c r="Q40" s="71">
        <f>(((Assumptions!$E$27-Q27)/2*((Assumptions!$E$27-Q27+1))/(Assumptions!$E$27/2*(Assumptions!$E$27+1))))</f>
        <v>0</v>
      </c>
      <c r="R40" s="71">
        <f>(((Assumptions!$E$27-R27)/2*((Assumptions!$E$27-R27+1))/(Assumptions!$E$27/2*(Assumptions!$E$27+1))))</f>
        <v>0</v>
      </c>
      <c r="S40" s="50" t="str">
        <f t="shared" si="12"/>
        <v>Jul</v>
      </c>
      <c r="T40" s="71">
        <f>(((Assumptions!$E$27-T27)/2*((Assumptions!$E$27-T27+1))/(Assumptions!$E$27/2*(Assumptions!$E$27+1))))</f>
        <v>0</v>
      </c>
      <c r="U40" s="71">
        <f>(((Assumptions!$E$27-U27)/2*((Assumptions!$E$27-U27+1))/(Assumptions!$E$27/2*(Assumptions!$E$27+1))))</f>
        <v>0</v>
      </c>
      <c r="V40" s="71">
        <f>(((Assumptions!$E$27-V27)/2*((Assumptions!$E$27-V27+1))/(Assumptions!$E$27/2*(Assumptions!$E$27+1))))</f>
        <v>0</v>
      </c>
      <c r="W40" s="71">
        <f>(((Assumptions!$E$27-W27)/2*((Assumptions!$E$27-W27+1))/(Assumptions!$E$27/2*(Assumptions!$E$27+1))))</f>
        <v>0</v>
      </c>
      <c r="X40" s="71">
        <f>(((Assumptions!$E$27-X27)/2*((Assumptions!$E$27-X27+1))/(Assumptions!$E$27/2*(Assumptions!$E$27+1))))</f>
        <v>0</v>
      </c>
      <c r="Y40" s="71">
        <f>(((Assumptions!$E$27-Y27)/2*((Assumptions!$E$27-Y27+1))/(Assumptions!$E$27/2*(Assumptions!$E$27+1))))</f>
        <v>0</v>
      </c>
      <c r="Z40" s="71">
        <f>(((Assumptions!$E$27-Z27)/2*((Assumptions!$E$27-Z27+1))/(Assumptions!$E$27/2*(Assumptions!$E$27+1))))</f>
        <v>0</v>
      </c>
      <c r="AA40" s="71">
        <f>(((Assumptions!$E$27-AA27)/2*((Assumptions!$E$27-AA27+1))/(Assumptions!$E$27/2*(Assumptions!$E$27+1))))</f>
        <v>0</v>
      </c>
      <c r="AB40" s="50" t="str">
        <f t="shared" si="13"/>
        <v>Jul</v>
      </c>
      <c r="AC40" s="71">
        <f>(((Assumptions!$E$27-AC27)/2*((Assumptions!$E$27-AC27+1))/(Assumptions!$E$27/2*(Assumptions!$E$27+1))))</f>
        <v>0</v>
      </c>
      <c r="AD40" s="71">
        <f>(((Assumptions!$E$27-AD27)/2*((Assumptions!$E$27-AD27+1))/(Assumptions!$E$27/2*(Assumptions!$E$27+1))))</f>
        <v>0</v>
      </c>
      <c r="AE40" s="71">
        <f>(((Assumptions!$E$27-AE27)/2*((Assumptions!$E$27-AE27+1))/(Assumptions!$E$27/2*(Assumptions!$E$27+1))))</f>
        <v>0</v>
      </c>
      <c r="AF40" s="71">
        <f>(((Assumptions!$E$27-AF27)/2*((Assumptions!$E$27-AF27+1))/(Assumptions!$E$27/2*(Assumptions!$E$27+1))))</f>
        <v>0</v>
      </c>
      <c r="AG40" s="71">
        <f>(((Assumptions!$E$27-AG27)/2*((Assumptions!$E$27-AG27+1))/(Assumptions!$E$27/2*(Assumptions!$E$27+1))))</f>
        <v>0</v>
      </c>
      <c r="AH40" s="71">
        <f>(((Assumptions!$E$27-AH27)/2*((Assumptions!$E$27-AH27+1))/(Assumptions!$E$27/2*(Assumptions!$E$27+1))))</f>
        <v>0</v>
      </c>
      <c r="AI40" s="71">
        <f>(((Assumptions!$E$27-AI27)/2*((Assumptions!$E$27-AI27+1))/(Assumptions!$E$27/2*(Assumptions!$E$27+1))))</f>
        <v>0</v>
      </c>
      <c r="AJ40" s="71">
        <f>(((Assumptions!$E$27-AJ27)/2*((Assumptions!$E$27-AJ27+1))/(Assumptions!$E$27/2*(Assumptions!$E$27+1))))</f>
        <v>0</v>
      </c>
      <c r="AK40" s="50" t="str">
        <f t="shared" si="14"/>
        <v>Jul</v>
      </c>
      <c r="AL40" s="71">
        <f>(((Assumptions!$E$27-AL27)/2*((Assumptions!$E$27-AL27+1))/(Assumptions!$E$27/2*(Assumptions!$E$27+1))))</f>
        <v>0</v>
      </c>
      <c r="AM40" s="71">
        <f>(((Assumptions!$E$27-AM27)/2*((Assumptions!$E$27-AM27+1))/(Assumptions!$E$27/2*(Assumptions!$E$27+1))))</f>
        <v>0</v>
      </c>
      <c r="AN40" s="71">
        <f>(((Assumptions!$E$27-AN27)/2*((Assumptions!$E$27-AN27+1))/(Assumptions!$E$27/2*(Assumptions!$E$27+1))))</f>
        <v>0</v>
      </c>
      <c r="AO40" s="71">
        <f>(((Assumptions!$E$27-AO27)/2*((Assumptions!$E$27-AO27+1))/(Assumptions!$E$27/2*(Assumptions!$E$27+1))))</f>
        <v>0</v>
      </c>
      <c r="AP40" s="71">
        <f>(((Assumptions!$E$27-AP27)/2*((Assumptions!$E$27-AP27+1))/(Assumptions!$E$27/2*(Assumptions!$E$27+1))))</f>
        <v>0</v>
      </c>
      <c r="AQ40" s="71">
        <f>(((Assumptions!$E$27-AQ27)/2*((Assumptions!$E$27-AQ27+1))/(Assumptions!$E$27/2*(Assumptions!$E$27+1))))</f>
        <v>0</v>
      </c>
      <c r="AR40" s="71">
        <f>(((Assumptions!$E$27-AR27)/2*((Assumptions!$E$27-AR27+1))/(Assumptions!$E$27/2*(Assumptions!$E$27+1))))</f>
        <v>0</v>
      </c>
      <c r="AS40" s="71">
        <f>(((Assumptions!$E$27-AS27)/2*((Assumptions!$E$27-AS27+1))/(Assumptions!$E$27/2*(Assumptions!$E$27+1))))</f>
        <v>0</v>
      </c>
      <c r="AT40" s="50" t="str">
        <f t="shared" si="15"/>
        <v>Jul</v>
      </c>
      <c r="AU40" s="71">
        <f>(((Assumptions!$E$27-AU27)/2*((Assumptions!$E$27-AU27+1))/(Assumptions!$E$27/2*(Assumptions!$E$27+1))))</f>
        <v>0</v>
      </c>
      <c r="AV40" s="71">
        <f>(((Assumptions!$E$27-AV27)/2*((Assumptions!$E$27-AV27+1))/(Assumptions!$E$27/2*(Assumptions!$E$27+1))))</f>
        <v>0</v>
      </c>
      <c r="AW40" s="71">
        <f>(((Assumptions!$E$27-AW27)/2*((Assumptions!$E$27-AW27+1))/(Assumptions!$E$27/2*(Assumptions!$E$27+1))))</f>
        <v>0</v>
      </c>
      <c r="AX40" s="71">
        <f>(((Assumptions!$E$27-AX27)/2*((Assumptions!$E$27-AX27+1))/(Assumptions!$E$27/2*(Assumptions!$E$27+1))))</f>
        <v>0</v>
      </c>
      <c r="AY40" s="71">
        <f>(((Assumptions!$E$27-AY27)/2*((Assumptions!$E$27-AY27+1))/(Assumptions!$E$27/2*(Assumptions!$E$27+1))))</f>
        <v>0</v>
      </c>
      <c r="AZ40" s="71">
        <f>(((Assumptions!$E$27-AZ27)/2*((Assumptions!$E$27-AZ27+1))/(Assumptions!$E$27/2*(Assumptions!$E$27+1))))</f>
        <v>0</v>
      </c>
      <c r="BA40" s="71">
        <f>(((Assumptions!$E$27-BA27)/2*((Assumptions!$E$27-BA27+1))/(Assumptions!$E$27/2*(Assumptions!$E$27+1))))</f>
        <v>0</v>
      </c>
      <c r="BB40" s="71">
        <f>(((Assumptions!$E$27-BB27)/2*((Assumptions!$E$27-BB27+1))/(Assumptions!$E$27/2*(Assumptions!$E$27+1))))</f>
        <v>0</v>
      </c>
      <c r="BC40" s="50" t="str">
        <f t="shared" si="16"/>
        <v>Jul</v>
      </c>
      <c r="BD40" s="71">
        <f>(((Assumptions!$E$27-BD27)/2*((Assumptions!$E$27-BD27+1))/(Assumptions!$E$27/2*(Assumptions!$E$27+1))))</f>
        <v>0</v>
      </c>
      <c r="BE40" s="71">
        <f>(((Assumptions!$E$27-BE27)/2*((Assumptions!$E$27-BE27+1))/(Assumptions!$E$27/2*(Assumptions!$E$27+1))))</f>
        <v>0</v>
      </c>
      <c r="BF40" s="71">
        <f>(((Assumptions!$E$27-BF27)/2*((Assumptions!$E$27-BF27+1))/(Assumptions!$E$27/2*(Assumptions!$E$27+1))))</f>
        <v>0</v>
      </c>
      <c r="BG40" s="71">
        <f>(((Assumptions!$E$27-BG27)/2*((Assumptions!$E$27-BG27+1))/(Assumptions!$E$27/2*(Assumptions!$E$27+1))))</f>
        <v>0</v>
      </c>
      <c r="BH40" s="71">
        <f>(((Assumptions!$E$27-BH27)/2*((Assumptions!$E$27-BH27+1))/(Assumptions!$E$27/2*(Assumptions!$E$27+1))))</f>
        <v>0</v>
      </c>
      <c r="BI40" s="71">
        <f>(((Assumptions!$E$27-BI27)/2*((Assumptions!$E$27-BI27+1))/(Assumptions!$E$27/2*(Assumptions!$E$27+1))))</f>
        <v>0</v>
      </c>
      <c r="BJ40" s="71">
        <f>(((Assumptions!$E$27-BJ27)/2*((Assumptions!$E$27-BJ27+1))/(Assumptions!$E$27/2*(Assumptions!$E$27+1))))</f>
        <v>0</v>
      </c>
      <c r="BK40" s="71">
        <f>(((Assumptions!$E$27-BK27)/2*((Assumptions!$E$27-BK27+1))/(Assumptions!$E$27/2*(Assumptions!$E$27+1))))</f>
        <v>0</v>
      </c>
      <c r="BL40" s="50" t="str">
        <f t="shared" si="17"/>
        <v>Jul</v>
      </c>
      <c r="BM40" s="71">
        <f>(((Assumptions!$E$27-BM27)/2*((Assumptions!$E$27-BM27+1))/(Assumptions!$E$27/2*(Assumptions!$E$27+1))))</f>
        <v>0</v>
      </c>
      <c r="BN40" s="71">
        <f>(((Assumptions!$E$27-BN27)/2*((Assumptions!$E$27-BN27+1))/(Assumptions!$E$27/2*(Assumptions!$E$27+1))))</f>
        <v>0</v>
      </c>
      <c r="BO40" s="71">
        <f>(((Assumptions!$E$27-BO27)/2*((Assumptions!$E$27-BO27+1))/(Assumptions!$E$27/2*(Assumptions!$E$27+1))))</f>
        <v>0</v>
      </c>
      <c r="BP40" s="71">
        <f>(((Assumptions!$E$27-BP27)/2*((Assumptions!$E$27-BP27+1))/(Assumptions!$E$27/2*(Assumptions!$E$27+1))))</f>
        <v>0</v>
      </c>
      <c r="BQ40" s="71">
        <f>(((Assumptions!$E$27-BQ27)/2*((Assumptions!$E$27-BQ27+1))/(Assumptions!$E$27/2*(Assumptions!$E$27+1))))</f>
        <v>0</v>
      </c>
      <c r="BR40" s="71">
        <f>(((Assumptions!$E$27-BR27)/2*((Assumptions!$E$27-BR27+1))/(Assumptions!$E$27/2*(Assumptions!$E$27+1))))</f>
        <v>0</v>
      </c>
      <c r="BS40" s="71">
        <f>(((Assumptions!$E$27-BS27)/2*((Assumptions!$E$27-BS27+1))/(Assumptions!$E$27/2*(Assumptions!$E$27+1))))</f>
        <v>0</v>
      </c>
      <c r="BT40" s="71">
        <f>(((Assumptions!$E$27-BT27)/2*((Assumptions!$E$27-BT27+1))/(Assumptions!$E$27/2*(Assumptions!$E$27+1))))</f>
        <v>0</v>
      </c>
      <c r="BU40" s="50" t="str">
        <f t="shared" si="18"/>
        <v>Jul</v>
      </c>
      <c r="BV40" s="71">
        <f>(((Assumptions!$E$27-BV27)/2*((Assumptions!$E$27-BV27+1))/(Assumptions!$E$27/2*(Assumptions!$E$27+1))))</f>
        <v>0</v>
      </c>
      <c r="BW40" s="71">
        <f>(((Assumptions!$E$27-BW27)/2*((Assumptions!$E$27-BW27+1))/(Assumptions!$E$27/2*(Assumptions!$E$27+1))))</f>
        <v>0</v>
      </c>
      <c r="BX40" s="71">
        <f>(((Assumptions!$E$27-BX27)/2*((Assumptions!$E$27-BX27+1))/(Assumptions!$E$27/2*(Assumptions!$E$27+1))))</f>
        <v>0</v>
      </c>
      <c r="BY40" s="71">
        <f>(((Assumptions!$E$27-BY27)/2*((Assumptions!$E$27-BY27+1))/(Assumptions!$E$27/2*(Assumptions!$E$27+1))))</f>
        <v>0</v>
      </c>
      <c r="BZ40" s="71">
        <f>(((Assumptions!$E$27-BZ27)/2*((Assumptions!$E$27-BZ27+1))/(Assumptions!$E$27/2*(Assumptions!$E$27+1))))</f>
        <v>0</v>
      </c>
      <c r="CA40" s="71">
        <f>(((Assumptions!$E$27-CA27)/2*((Assumptions!$E$27-CA27+1))/(Assumptions!$E$27/2*(Assumptions!$E$27+1))))</f>
        <v>0</v>
      </c>
      <c r="CB40" s="71">
        <f>(((Assumptions!$E$27-CB27)/2*((Assumptions!$E$27-CB27+1))/(Assumptions!$E$27/2*(Assumptions!$E$27+1))))</f>
        <v>0</v>
      </c>
      <c r="CC40" s="71">
        <f>(((Assumptions!$E$27-CC27)/2*((Assumptions!$E$27-CC27+1))/(Assumptions!$E$27/2*(Assumptions!$E$27+1))))</f>
        <v>0</v>
      </c>
      <c r="CD40" s="50" t="str">
        <f t="shared" si="19"/>
        <v>Jul</v>
      </c>
      <c r="CE40" s="71">
        <f>(((Assumptions!$E$27-CE27)/2*((Assumptions!$E$27-CE27+1))/(Assumptions!$E$27/2*(Assumptions!$E$27+1))))</f>
        <v>0</v>
      </c>
      <c r="CF40" s="71">
        <f>(((Assumptions!$E$27-CF27)/2*((Assumptions!$E$27-CF27+1))/(Assumptions!$E$27/2*(Assumptions!$E$27+1))))</f>
        <v>0</v>
      </c>
      <c r="CG40" s="71">
        <f>(((Assumptions!$E$27-CG27)/2*((Assumptions!$E$27-CG27+1))/(Assumptions!$E$27/2*(Assumptions!$E$27+1))))</f>
        <v>0</v>
      </c>
      <c r="CH40" s="71">
        <f>(((Assumptions!$E$27-CH27)/2*((Assumptions!$E$27-CH27+1))/(Assumptions!$E$27/2*(Assumptions!$E$27+1))))</f>
        <v>0</v>
      </c>
      <c r="CI40" s="71">
        <f>(((Assumptions!$E$27-CI27)/2*((Assumptions!$E$27-CI27+1))/(Assumptions!$E$27/2*(Assumptions!$E$27+1))))</f>
        <v>0</v>
      </c>
      <c r="CJ40" s="71">
        <f>(((Assumptions!$E$27-CJ27)/2*((Assumptions!$E$27-CJ27+1))/(Assumptions!$E$27/2*(Assumptions!$E$27+1))))</f>
        <v>0</v>
      </c>
      <c r="CK40" s="71">
        <f>(((Assumptions!$E$27-CK27)/2*((Assumptions!$E$27-CK27+1))/(Assumptions!$E$27/2*(Assumptions!$E$27+1))))</f>
        <v>0</v>
      </c>
      <c r="CL40" s="71">
        <f>(((Assumptions!$E$27-CL27)/2*((Assumptions!$E$27-CL27+1))/(Assumptions!$E$27/2*(Assumptions!$E$27+1))))</f>
        <v>0</v>
      </c>
    </row>
    <row r="41" spans="1:90" ht="13.7" customHeight="1">
      <c r="A41" s="50" t="str">
        <f t="shared" si="10"/>
        <v>Aug</v>
      </c>
      <c r="B41" s="70">
        <f>(((Assumptions!$E$27-B28)/2*((Assumptions!$E$27-B28+1))/(Assumptions!$E$27/2*(Assumptions!$E$27+1))))</f>
        <v>0</v>
      </c>
      <c r="C41" s="70">
        <f>(((Assumptions!$E$27-C28)/2*((Assumptions!$E$27-C28+1))/(Assumptions!$E$27/2*(Assumptions!$E$27+1))))</f>
        <v>0</v>
      </c>
      <c r="D41" s="70">
        <f>(((Assumptions!$E$27-D28)/2*((Assumptions!$E$27-D28+1))/(Assumptions!$E$27/2*(Assumptions!$E$27+1))))</f>
        <v>0</v>
      </c>
      <c r="E41" s="70">
        <f>(((Assumptions!$E$27-E28)/2*((Assumptions!$E$27-E28+1))/(Assumptions!$E$27/2*(Assumptions!$E$27+1))))</f>
        <v>0</v>
      </c>
      <c r="F41" s="70">
        <f>(((Assumptions!$E$27-F28)/2*((Assumptions!$E$27-F28+1))/(Assumptions!$E$27/2*(Assumptions!$E$27+1))))</f>
        <v>0</v>
      </c>
      <c r="G41" s="70">
        <f>(((Assumptions!$E$27-G28)/2*((Assumptions!$E$27-G28+1))/(Assumptions!$E$27/2*(Assumptions!$E$27+1))))</f>
        <v>0</v>
      </c>
      <c r="H41" s="70">
        <f>(((Assumptions!$E$27-H28)/2*((Assumptions!$E$27-H28+1))/(Assumptions!$E$27/2*(Assumptions!$E$27+1))))</f>
        <v>0</v>
      </c>
      <c r="I41" s="70">
        <f>(((Assumptions!$E$27-I28)/2*((Assumptions!$E$27-I28+1))/(Assumptions!$E$27/2*(Assumptions!$E$27+1))))</f>
        <v>0</v>
      </c>
      <c r="J41" s="68" t="str">
        <f t="shared" si="11"/>
        <v>Aug</v>
      </c>
      <c r="K41" s="70">
        <f>(((Assumptions!$E$27-K28)/2*((Assumptions!$E$27-K28+1))/(Assumptions!$E$27/2*(Assumptions!$E$27+1))))</f>
        <v>0</v>
      </c>
      <c r="L41" s="71">
        <f>(((Assumptions!$E$27-L28)/2*((Assumptions!$E$27-L28+1))/(Assumptions!$E$27/2*(Assumptions!$E$27+1))))</f>
        <v>0</v>
      </c>
      <c r="M41" s="71">
        <f>(((Assumptions!$E$27-M28)/2*((Assumptions!$E$27-M28+1))/(Assumptions!$E$27/2*(Assumptions!$E$27+1))))</f>
        <v>0</v>
      </c>
      <c r="N41" s="71">
        <f>(((Assumptions!$E$27-N28)/2*((Assumptions!$E$27-N28+1))/(Assumptions!$E$27/2*(Assumptions!$E$27+1))))</f>
        <v>0</v>
      </c>
      <c r="O41" s="71">
        <f>(((Assumptions!$E$27-O28)/2*((Assumptions!$E$27-O28+1))/(Assumptions!$E$27/2*(Assumptions!$E$27+1))))</f>
        <v>0</v>
      </c>
      <c r="P41" s="71">
        <f>(((Assumptions!$E$27-P28)/2*((Assumptions!$E$27-P28+1))/(Assumptions!$E$27/2*(Assumptions!$E$27+1))))</f>
        <v>0</v>
      </c>
      <c r="Q41" s="71">
        <f>(((Assumptions!$E$27-Q28)/2*((Assumptions!$E$27-Q28+1))/(Assumptions!$E$27/2*(Assumptions!$E$27+1))))</f>
        <v>0</v>
      </c>
      <c r="R41" s="71">
        <f>(((Assumptions!$E$27-R28)/2*((Assumptions!$E$27-R28+1))/(Assumptions!$E$27/2*(Assumptions!$E$27+1))))</f>
        <v>0</v>
      </c>
      <c r="S41" s="50" t="str">
        <f t="shared" si="12"/>
        <v>Aug</v>
      </c>
      <c r="T41" s="71">
        <f>(((Assumptions!$E$27-T28)/2*((Assumptions!$E$27-T28+1))/(Assumptions!$E$27/2*(Assumptions!$E$27+1))))</f>
        <v>0</v>
      </c>
      <c r="U41" s="71">
        <f>(((Assumptions!$E$27-U28)/2*((Assumptions!$E$27-U28+1))/(Assumptions!$E$27/2*(Assumptions!$E$27+1))))</f>
        <v>0</v>
      </c>
      <c r="V41" s="71">
        <f>(((Assumptions!$E$27-V28)/2*((Assumptions!$E$27-V28+1))/(Assumptions!$E$27/2*(Assumptions!$E$27+1))))</f>
        <v>0</v>
      </c>
      <c r="W41" s="71">
        <f>(((Assumptions!$E$27-W28)/2*((Assumptions!$E$27-W28+1))/(Assumptions!$E$27/2*(Assumptions!$E$27+1))))</f>
        <v>0</v>
      </c>
      <c r="X41" s="71">
        <f>(((Assumptions!$E$27-X28)/2*((Assumptions!$E$27-X28+1))/(Assumptions!$E$27/2*(Assumptions!$E$27+1))))</f>
        <v>0</v>
      </c>
      <c r="Y41" s="71">
        <f>(((Assumptions!$E$27-Y28)/2*((Assumptions!$E$27-Y28+1))/(Assumptions!$E$27/2*(Assumptions!$E$27+1))))</f>
        <v>0</v>
      </c>
      <c r="Z41" s="71">
        <f>(((Assumptions!$E$27-Z28)/2*((Assumptions!$E$27-Z28+1))/(Assumptions!$E$27/2*(Assumptions!$E$27+1))))</f>
        <v>0</v>
      </c>
      <c r="AA41" s="71">
        <f>(((Assumptions!$E$27-AA28)/2*((Assumptions!$E$27-AA28+1))/(Assumptions!$E$27/2*(Assumptions!$E$27+1))))</f>
        <v>0</v>
      </c>
      <c r="AB41" s="50" t="str">
        <f t="shared" si="13"/>
        <v>Aug</v>
      </c>
      <c r="AC41" s="71">
        <f>(((Assumptions!$E$27-AC28)/2*((Assumptions!$E$27-AC28+1))/(Assumptions!$E$27/2*(Assumptions!$E$27+1))))</f>
        <v>0</v>
      </c>
      <c r="AD41" s="71">
        <f>(((Assumptions!$E$27-AD28)/2*((Assumptions!$E$27-AD28+1))/(Assumptions!$E$27/2*(Assumptions!$E$27+1))))</f>
        <v>0</v>
      </c>
      <c r="AE41" s="71">
        <f>(((Assumptions!$E$27-AE28)/2*((Assumptions!$E$27-AE28+1))/(Assumptions!$E$27/2*(Assumptions!$E$27+1))))</f>
        <v>0</v>
      </c>
      <c r="AF41" s="71">
        <f>(((Assumptions!$E$27-AF28)/2*((Assumptions!$E$27-AF28+1))/(Assumptions!$E$27/2*(Assumptions!$E$27+1))))</f>
        <v>0</v>
      </c>
      <c r="AG41" s="71">
        <f>(((Assumptions!$E$27-AG28)/2*((Assumptions!$E$27-AG28+1))/(Assumptions!$E$27/2*(Assumptions!$E$27+1))))</f>
        <v>0</v>
      </c>
      <c r="AH41" s="71">
        <f>(((Assumptions!$E$27-AH28)/2*((Assumptions!$E$27-AH28+1))/(Assumptions!$E$27/2*(Assumptions!$E$27+1))))</f>
        <v>0</v>
      </c>
      <c r="AI41" s="71">
        <f>(((Assumptions!$E$27-AI28)/2*((Assumptions!$E$27-AI28+1))/(Assumptions!$E$27/2*(Assumptions!$E$27+1))))</f>
        <v>0</v>
      </c>
      <c r="AJ41" s="71">
        <f>(((Assumptions!$E$27-AJ28)/2*((Assumptions!$E$27-AJ28+1))/(Assumptions!$E$27/2*(Assumptions!$E$27+1))))</f>
        <v>0</v>
      </c>
      <c r="AK41" s="50" t="str">
        <f t="shared" si="14"/>
        <v>Aug</v>
      </c>
      <c r="AL41" s="71">
        <f>(((Assumptions!$E$27-AL28)/2*((Assumptions!$E$27-AL28+1))/(Assumptions!$E$27/2*(Assumptions!$E$27+1))))</f>
        <v>0</v>
      </c>
      <c r="AM41" s="71">
        <f>(((Assumptions!$E$27-AM28)/2*((Assumptions!$E$27-AM28+1))/(Assumptions!$E$27/2*(Assumptions!$E$27+1))))</f>
        <v>0</v>
      </c>
      <c r="AN41" s="71">
        <f>(((Assumptions!$E$27-AN28)/2*((Assumptions!$E$27-AN28+1))/(Assumptions!$E$27/2*(Assumptions!$E$27+1))))</f>
        <v>0</v>
      </c>
      <c r="AO41" s="71">
        <f>(((Assumptions!$E$27-AO28)/2*((Assumptions!$E$27-AO28+1))/(Assumptions!$E$27/2*(Assumptions!$E$27+1))))</f>
        <v>0</v>
      </c>
      <c r="AP41" s="71">
        <f>(((Assumptions!$E$27-AP28)/2*((Assumptions!$E$27-AP28+1))/(Assumptions!$E$27/2*(Assumptions!$E$27+1))))</f>
        <v>0</v>
      </c>
      <c r="AQ41" s="71">
        <f>(((Assumptions!$E$27-AQ28)/2*((Assumptions!$E$27-AQ28+1))/(Assumptions!$E$27/2*(Assumptions!$E$27+1))))</f>
        <v>0</v>
      </c>
      <c r="AR41" s="71">
        <f>(((Assumptions!$E$27-AR28)/2*((Assumptions!$E$27-AR28+1))/(Assumptions!$E$27/2*(Assumptions!$E$27+1))))</f>
        <v>0</v>
      </c>
      <c r="AS41" s="71">
        <f>(((Assumptions!$E$27-AS28)/2*((Assumptions!$E$27-AS28+1))/(Assumptions!$E$27/2*(Assumptions!$E$27+1))))</f>
        <v>0</v>
      </c>
      <c r="AT41" s="50" t="str">
        <f t="shared" si="15"/>
        <v>Aug</v>
      </c>
      <c r="AU41" s="71">
        <f>(((Assumptions!$E$27-AU28)/2*((Assumptions!$E$27-AU28+1))/(Assumptions!$E$27/2*(Assumptions!$E$27+1))))</f>
        <v>0</v>
      </c>
      <c r="AV41" s="71">
        <f>(((Assumptions!$E$27-AV28)/2*((Assumptions!$E$27-AV28+1))/(Assumptions!$E$27/2*(Assumptions!$E$27+1))))</f>
        <v>0</v>
      </c>
      <c r="AW41" s="71">
        <f>(((Assumptions!$E$27-AW28)/2*((Assumptions!$E$27-AW28+1))/(Assumptions!$E$27/2*(Assumptions!$E$27+1))))</f>
        <v>0</v>
      </c>
      <c r="AX41" s="71">
        <f>(((Assumptions!$E$27-AX28)/2*((Assumptions!$E$27-AX28+1))/(Assumptions!$E$27/2*(Assumptions!$E$27+1))))</f>
        <v>0</v>
      </c>
      <c r="AY41" s="71">
        <f>(((Assumptions!$E$27-AY28)/2*((Assumptions!$E$27-AY28+1))/(Assumptions!$E$27/2*(Assumptions!$E$27+1))))</f>
        <v>0</v>
      </c>
      <c r="AZ41" s="71">
        <f>(((Assumptions!$E$27-AZ28)/2*((Assumptions!$E$27-AZ28+1))/(Assumptions!$E$27/2*(Assumptions!$E$27+1))))</f>
        <v>0</v>
      </c>
      <c r="BA41" s="71">
        <f>(((Assumptions!$E$27-BA28)/2*((Assumptions!$E$27-BA28+1))/(Assumptions!$E$27/2*(Assumptions!$E$27+1))))</f>
        <v>0</v>
      </c>
      <c r="BB41" s="71">
        <f>(((Assumptions!$E$27-BB28)/2*((Assumptions!$E$27-BB28+1))/(Assumptions!$E$27/2*(Assumptions!$E$27+1))))</f>
        <v>0</v>
      </c>
      <c r="BC41" s="50" t="str">
        <f t="shared" si="16"/>
        <v>Aug</v>
      </c>
      <c r="BD41" s="71">
        <f>(((Assumptions!$E$27-BD28)/2*((Assumptions!$E$27-BD28+1))/(Assumptions!$E$27/2*(Assumptions!$E$27+1))))</f>
        <v>0</v>
      </c>
      <c r="BE41" s="71">
        <f>(((Assumptions!$E$27-BE28)/2*((Assumptions!$E$27-BE28+1))/(Assumptions!$E$27/2*(Assumptions!$E$27+1))))</f>
        <v>0</v>
      </c>
      <c r="BF41" s="71">
        <f>(((Assumptions!$E$27-BF28)/2*((Assumptions!$E$27-BF28+1))/(Assumptions!$E$27/2*(Assumptions!$E$27+1))))</f>
        <v>0</v>
      </c>
      <c r="BG41" s="71">
        <f>(((Assumptions!$E$27-BG28)/2*((Assumptions!$E$27-BG28+1))/(Assumptions!$E$27/2*(Assumptions!$E$27+1))))</f>
        <v>0</v>
      </c>
      <c r="BH41" s="71">
        <f>(((Assumptions!$E$27-BH28)/2*((Assumptions!$E$27-BH28+1))/(Assumptions!$E$27/2*(Assumptions!$E$27+1))))</f>
        <v>0</v>
      </c>
      <c r="BI41" s="71">
        <f>(((Assumptions!$E$27-BI28)/2*((Assumptions!$E$27-BI28+1))/(Assumptions!$E$27/2*(Assumptions!$E$27+1))))</f>
        <v>0</v>
      </c>
      <c r="BJ41" s="71">
        <f>(((Assumptions!$E$27-BJ28)/2*((Assumptions!$E$27-BJ28+1))/(Assumptions!$E$27/2*(Assumptions!$E$27+1))))</f>
        <v>0</v>
      </c>
      <c r="BK41" s="71">
        <f>(((Assumptions!$E$27-BK28)/2*((Assumptions!$E$27-BK28+1))/(Assumptions!$E$27/2*(Assumptions!$E$27+1))))</f>
        <v>0</v>
      </c>
      <c r="BL41" s="50" t="str">
        <f t="shared" si="17"/>
        <v>Aug</v>
      </c>
      <c r="BM41" s="71">
        <f>(((Assumptions!$E$27-BM28)/2*((Assumptions!$E$27-BM28+1))/(Assumptions!$E$27/2*(Assumptions!$E$27+1))))</f>
        <v>0</v>
      </c>
      <c r="BN41" s="71">
        <f>(((Assumptions!$E$27-BN28)/2*((Assumptions!$E$27-BN28+1))/(Assumptions!$E$27/2*(Assumptions!$E$27+1))))</f>
        <v>0</v>
      </c>
      <c r="BO41" s="71">
        <f>(((Assumptions!$E$27-BO28)/2*((Assumptions!$E$27-BO28+1))/(Assumptions!$E$27/2*(Assumptions!$E$27+1))))</f>
        <v>0</v>
      </c>
      <c r="BP41" s="71">
        <f>(((Assumptions!$E$27-BP28)/2*((Assumptions!$E$27-BP28+1))/(Assumptions!$E$27/2*(Assumptions!$E$27+1))))</f>
        <v>0</v>
      </c>
      <c r="BQ41" s="71">
        <f>(((Assumptions!$E$27-BQ28)/2*((Assumptions!$E$27-BQ28+1))/(Assumptions!$E$27/2*(Assumptions!$E$27+1))))</f>
        <v>0</v>
      </c>
      <c r="BR41" s="71">
        <f>(((Assumptions!$E$27-BR28)/2*((Assumptions!$E$27-BR28+1))/(Assumptions!$E$27/2*(Assumptions!$E$27+1))))</f>
        <v>0</v>
      </c>
      <c r="BS41" s="71">
        <f>(((Assumptions!$E$27-BS28)/2*((Assumptions!$E$27-BS28+1))/(Assumptions!$E$27/2*(Assumptions!$E$27+1))))</f>
        <v>0</v>
      </c>
      <c r="BT41" s="71">
        <f>(((Assumptions!$E$27-BT28)/2*((Assumptions!$E$27-BT28+1))/(Assumptions!$E$27/2*(Assumptions!$E$27+1))))</f>
        <v>0</v>
      </c>
      <c r="BU41" s="50" t="str">
        <f t="shared" si="18"/>
        <v>Aug</v>
      </c>
      <c r="BV41" s="71">
        <f>(((Assumptions!$E$27-BV28)/2*((Assumptions!$E$27-BV28+1))/(Assumptions!$E$27/2*(Assumptions!$E$27+1))))</f>
        <v>0</v>
      </c>
      <c r="BW41" s="71">
        <f>(((Assumptions!$E$27-BW28)/2*((Assumptions!$E$27-BW28+1))/(Assumptions!$E$27/2*(Assumptions!$E$27+1))))</f>
        <v>0</v>
      </c>
      <c r="BX41" s="71">
        <f>(((Assumptions!$E$27-BX28)/2*((Assumptions!$E$27-BX28+1))/(Assumptions!$E$27/2*(Assumptions!$E$27+1))))</f>
        <v>0</v>
      </c>
      <c r="BY41" s="71">
        <f>(((Assumptions!$E$27-BY28)/2*((Assumptions!$E$27-BY28+1))/(Assumptions!$E$27/2*(Assumptions!$E$27+1))))</f>
        <v>0</v>
      </c>
      <c r="BZ41" s="71">
        <f>(((Assumptions!$E$27-BZ28)/2*((Assumptions!$E$27-BZ28+1))/(Assumptions!$E$27/2*(Assumptions!$E$27+1))))</f>
        <v>0</v>
      </c>
      <c r="CA41" s="71">
        <f>(((Assumptions!$E$27-CA28)/2*((Assumptions!$E$27-CA28+1))/(Assumptions!$E$27/2*(Assumptions!$E$27+1))))</f>
        <v>0</v>
      </c>
      <c r="CB41" s="71">
        <f>(((Assumptions!$E$27-CB28)/2*((Assumptions!$E$27-CB28+1))/(Assumptions!$E$27/2*(Assumptions!$E$27+1))))</f>
        <v>0</v>
      </c>
      <c r="CC41" s="71">
        <f>(((Assumptions!$E$27-CC28)/2*((Assumptions!$E$27-CC28+1))/(Assumptions!$E$27/2*(Assumptions!$E$27+1))))</f>
        <v>0</v>
      </c>
      <c r="CD41" s="50" t="str">
        <f t="shared" si="19"/>
        <v>Aug</v>
      </c>
      <c r="CE41" s="71">
        <f>(((Assumptions!$E$27-CE28)/2*((Assumptions!$E$27-CE28+1))/(Assumptions!$E$27/2*(Assumptions!$E$27+1))))</f>
        <v>0</v>
      </c>
      <c r="CF41" s="71">
        <f>(((Assumptions!$E$27-CF28)/2*((Assumptions!$E$27-CF28+1))/(Assumptions!$E$27/2*(Assumptions!$E$27+1))))</f>
        <v>0</v>
      </c>
      <c r="CG41" s="71">
        <f>(((Assumptions!$E$27-CG28)/2*((Assumptions!$E$27-CG28+1))/(Assumptions!$E$27/2*(Assumptions!$E$27+1))))</f>
        <v>0</v>
      </c>
      <c r="CH41" s="71">
        <f>(((Assumptions!$E$27-CH28)/2*((Assumptions!$E$27-CH28+1))/(Assumptions!$E$27/2*(Assumptions!$E$27+1))))</f>
        <v>0</v>
      </c>
      <c r="CI41" s="71">
        <f>(((Assumptions!$E$27-CI28)/2*((Assumptions!$E$27-CI28+1))/(Assumptions!$E$27/2*(Assumptions!$E$27+1))))</f>
        <v>0</v>
      </c>
      <c r="CJ41" s="71">
        <f>(((Assumptions!$E$27-CJ28)/2*((Assumptions!$E$27-CJ28+1))/(Assumptions!$E$27/2*(Assumptions!$E$27+1))))</f>
        <v>0</v>
      </c>
      <c r="CK41" s="71">
        <f>(((Assumptions!$E$27-CK28)/2*((Assumptions!$E$27-CK28+1))/(Assumptions!$E$27/2*(Assumptions!$E$27+1))))</f>
        <v>0</v>
      </c>
      <c r="CL41" s="71">
        <f>(((Assumptions!$E$27-CL28)/2*((Assumptions!$E$27-CL28+1))/(Assumptions!$E$27/2*(Assumptions!$E$27+1))))</f>
        <v>0</v>
      </c>
    </row>
    <row r="42" spans="1:90" ht="13.7" customHeight="1">
      <c r="A42" s="50" t="str">
        <f t="shared" si="10"/>
        <v>Sep</v>
      </c>
      <c r="B42" s="70">
        <f>(((Assumptions!$E$27-B29)/2*((Assumptions!$E$27-B29+1))/(Assumptions!$E$27/2*(Assumptions!$E$27+1))))</f>
        <v>0</v>
      </c>
      <c r="C42" s="70">
        <f>(((Assumptions!$E$27-C29)/2*((Assumptions!$E$27-C29+1))/(Assumptions!$E$27/2*(Assumptions!$E$27+1))))</f>
        <v>0</v>
      </c>
      <c r="D42" s="70">
        <f>(((Assumptions!$E$27-D29)/2*((Assumptions!$E$27-D29+1))/(Assumptions!$E$27/2*(Assumptions!$E$27+1))))</f>
        <v>0</v>
      </c>
      <c r="E42" s="70">
        <f>(((Assumptions!$E$27-E29)/2*((Assumptions!$E$27-E29+1))/(Assumptions!$E$27/2*(Assumptions!$E$27+1))))</f>
        <v>0</v>
      </c>
      <c r="F42" s="70">
        <f>(((Assumptions!$E$27-F29)/2*((Assumptions!$E$27-F29+1))/(Assumptions!$E$27/2*(Assumptions!$E$27+1))))</f>
        <v>0</v>
      </c>
      <c r="G42" s="70">
        <f>(((Assumptions!$E$27-G29)/2*((Assumptions!$E$27-G29+1))/(Assumptions!$E$27/2*(Assumptions!$E$27+1))))</f>
        <v>0</v>
      </c>
      <c r="H42" s="70">
        <f>(((Assumptions!$E$27-H29)/2*((Assumptions!$E$27-H29+1))/(Assumptions!$E$27/2*(Assumptions!$E$27+1))))</f>
        <v>0</v>
      </c>
      <c r="I42" s="70">
        <f>(((Assumptions!$E$27-I29)/2*((Assumptions!$E$27-I29+1))/(Assumptions!$E$27/2*(Assumptions!$E$27+1))))</f>
        <v>0</v>
      </c>
      <c r="J42" s="68" t="str">
        <f t="shared" si="11"/>
        <v>Sep</v>
      </c>
      <c r="K42" s="70">
        <f>(((Assumptions!$E$27-K29)/2*((Assumptions!$E$27-K29+1))/(Assumptions!$E$27/2*(Assumptions!$E$27+1))))</f>
        <v>0</v>
      </c>
      <c r="L42" s="71">
        <f>(((Assumptions!$E$27-L29)/2*((Assumptions!$E$27-L29+1))/(Assumptions!$E$27/2*(Assumptions!$E$27+1))))</f>
        <v>0</v>
      </c>
      <c r="M42" s="71">
        <f>(((Assumptions!$E$27-M29)/2*((Assumptions!$E$27-M29+1))/(Assumptions!$E$27/2*(Assumptions!$E$27+1))))</f>
        <v>0</v>
      </c>
      <c r="N42" s="71">
        <f>(((Assumptions!$E$27-N29)/2*((Assumptions!$E$27-N29+1))/(Assumptions!$E$27/2*(Assumptions!$E$27+1))))</f>
        <v>0</v>
      </c>
      <c r="O42" s="71">
        <f>(((Assumptions!$E$27-O29)/2*((Assumptions!$E$27-O29+1))/(Assumptions!$E$27/2*(Assumptions!$E$27+1))))</f>
        <v>0</v>
      </c>
      <c r="P42" s="71">
        <f>(((Assumptions!$E$27-P29)/2*((Assumptions!$E$27-P29+1))/(Assumptions!$E$27/2*(Assumptions!$E$27+1))))</f>
        <v>0</v>
      </c>
      <c r="Q42" s="71">
        <f>(((Assumptions!$E$27-Q29)/2*((Assumptions!$E$27-Q29+1))/(Assumptions!$E$27/2*(Assumptions!$E$27+1))))</f>
        <v>0</v>
      </c>
      <c r="R42" s="71">
        <f>(((Assumptions!$E$27-R29)/2*((Assumptions!$E$27-R29+1))/(Assumptions!$E$27/2*(Assumptions!$E$27+1))))</f>
        <v>0</v>
      </c>
      <c r="S42" s="50" t="str">
        <f t="shared" si="12"/>
        <v>Sep</v>
      </c>
      <c r="T42" s="71">
        <f>(((Assumptions!$E$27-T29)/2*((Assumptions!$E$27-T29+1))/(Assumptions!$E$27/2*(Assumptions!$E$27+1))))</f>
        <v>0</v>
      </c>
      <c r="U42" s="71">
        <f>(((Assumptions!$E$27-U29)/2*((Assumptions!$E$27-U29+1))/(Assumptions!$E$27/2*(Assumptions!$E$27+1))))</f>
        <v>0</v>
      </c>
      <c r="V42" s="71">
        <f>(((Assumptions!$E$27-V29)/2*((Assumptions!$E$27-V29+1))/(Assumptions!$E$27/2*(Assumptions!$E$27+1))))</f>
        <v>0</v>
      </c>
      <c r="W42" s="71">
        <f>(((Assumptions!$E$27-W29)/2*((Assumptions!$E$27-W29+1))/(Assumptions!$E$27/2*(Assumptions!$E$27+1))))</f>
        <v>0</v>
      </c>
      <c r="X42" s="71">
        <f>(((Assumptions!$E$27-X29)/2*((Assumptions!$E$27-X29+1))/(Assumptions!$E$27/2*(Assumptions!$E$27+1))))</f>
        <v>0</v>
      </c>
      <c r="Y42" s="71">
        <f>(((Assumptions!$E$27-Y29)/2*((Assumptions!$E$27-Y29+1))/(Assumptions!$E$27/2*(Assumptions!$E$27+1))))</f>
        <v>0</v>
      </c>
      <c r="Z42" s="71">
        <f>(((Assumptions!$E$27-Z29)/2*((Assumptions!$E$27-Z29+1))/(Assumptions!$E$27/2*(Assumptions!$E$27+1))))</f>
        <v>0</v>
      </c>
      <c r="AA42" s="71">
        <f>(((Assumptions!$E$27-AA29)/2*((Assumptions!$E$27-AA29+1))/(Assumptions!$E$27/2*(Assumptions!$E$27+1))))</f>
        <v>0</v>
      </c>
      <c r="AB42" s="50" t="str">
        <f t="shared" si="13"/>
        <v>Sep</v>
      </c>
      <c r="AC42" s="71">
        <f>(((Assumptions!$E$27-AC29)/2*((Assumptions!$E$27-AC29+1))/(Assumptions!$E$27/2*(Assumptions!$E$27+1))))</f>
        <v>0</v>
      </c>
      <c r="AD42" s="71">
        <f>(((Assumptions!$E$27-AD29)/2*((Assumptions!$E$27-AD29+1))/(Assumptions!$E$27/2*(Assumptions!$E$27+1))))</f>
        <v>0</v>
      </c>
      <c r="AE42" s="71">
        <f>(((Assumptions!$E$27-AE29)/2*((Assumptions!$E$27-AE29+1))/(Assumptions!$E$27/2*(Assumptions!$E$27+1))))</f>
        <v>0</v>
      </c>
      <c r="AF42" s="71">
        <f>(((Assumptions!$E$27-AF29)/2*((Assumptions!$E$27-AF29+1))/(Assumptions!$E$27/2*(Assumptions!$E$27+1))))</f>
        <v>0</v>
      </c>
      <c r="AG42" s="71">
        <f>(((Assumptions!$E$27-AG29)/2*((Assumptions!$E$27-AG29+1))/(Assumptions!$E$27/2*(Assumptions!$E$27+1))))</f>
        <v>0</v>
      </c>
      <c r="AH42" s="71">
        <f>(((Assumptions!$E$27-AH29)/2*((Assumptions!$E$27-AH29+1))/(Assumptions!$E$27/2*(Assumptions!$E$27+1))))</f>
        <v>0</v>
      </c>
      <c r="AI42" s="71">
        <f>(((Assumptions!$E$27-AI29)/2*((Assumptions!$E$27-AI29+1))/(Assumptions!$E$27/2*(Assumptions!$E$27+1))))</f>
        <v>0</v>
      </c>
      <c r="AJ42" s="71">
        <f>(((Assumptions!$E$27-AJ29)/2*((Assumptions!$E$27-AJ29+1))/(Assumptions!$E$27/2*(Assumptions!$E$27+1))))</f>
        <v>0</v>
      </c>
      <c r="AK42" s="50" t="str">
        <f t="shared" si="14"/>
        <v>Sep</v>
      </c>
      <c r="AL42" s="71">
        <f>(((Assumptions!$E$27-AL29)/2*((Assumptions!$E$27-AL29+1))/(Assumptions!$E$27/2*(Assumptions!$E$27+1))))</f>
        <v>0</v>
      </c>
      <c r="AM42" s="71">
        <f>(((Assumptions!$E$27-AM29)/2*((Assumptions!$E$27-AM29+1))/(Assumptions!$E$27/2*(Assumptions!$E$27+1))))</f>
        <v>0</v>
      </c>
      <c r="AN42" s="71">
        <f>(((Assumptions!$E$27-AN29)/2*((Assumptions!$E$27-AN29+1))/(Assumptions!$E$27/2*(Assumptions!$E$27+1))))</f>
        <v>0</v>
      </c>
      <c r="AO42" s="71">
        <f>(((Assumptions!$E$27-AO29)/2*((Assumptions!$E$27-AO29+1))/(Assumptions!$E$27/2*(Assumptions!$E$27+1))))</f>
        <v>0</v>
      </c>
      <c r="AP42" s="71">
        <f>(((Assumptions!$E$27-AP29)/2*((Assumptions!$E$27-AP29+1))/(Assumptions!$E$27/2*(Assumptions!$E$27+1))))</f>
        <v>0</v>
      </c>
      <c r="AQ42" s="71">
        <f>(((Assumptions!$E$27-AQ29)/2*((Assumptions!$E$27-AQ29+1))/(Assumptions!$E$27/2*(Assumptions!$E$27+1))))</f>
        <v>0</v>
      </c>
      <c r="AR42" s="71">
        <f>(((Assumptions!$E$27-AR29)/2*((Assumptions!$E$27-AR29+1))/(Assumptions!$E$27/2*(Assumptions!$E$27+1))))</f>
        <v>0</v>
      </c>
      <c r="AS42" s="71">
        <f>(((Assumptions!$E$27-AS29)/2*((Assumptions!$E$27-AS29+1))/(Assumptions!$E$27/2*(Assumptions!$E$27+1))))</f>
        <v>0</v>
      </c>
      <c r="AT42" s="50" t="str">
        <f t="shared" si="15"/>
        <v>Sep</v>
      </c>
      <c r="AU42" s="71">
        <f>(((Assumptions!$E$27-AU29)/2*((Assumptions!$E$27-AU29+1))/(Assumptions!$E$27/2*(Assumptions!$E$27+1))))</f>
        <v>0</v>
      </c>
      <c r="AV42" s="71">
        <f>(((Assumptions!$E$27-AV29)/2*((Assumptions!$E$27-AV29+1))/(Assumptions!$E$27/2*(Assumptions!$E$27+1))))</f>
        <v>0</v>
      </c>
      <c r="AW42" s="71">
        <f>(((Assumptions!$E$27-AW29)/2*((Assumptions!$E$27-AW29+1))/(Assumptions!$E$27/2*(Assumptions!$E$27+1))))</f>
        <v>0</v>
      </c>
      <c r="AX42" s="71">
        <f>(((Assumptions!$E$27-AX29)/2*((Assumptions!$E$27-AX29+1))/(Assumptions!$E$27/2*(Assumptions!$E$27+1))))</f>
        <v>0</v>
      </c>
      <c r="AY42" s="71">
        <f>(((Assumptions!$E$27-AY29)/2*((Assumptions!$E$27-AY29+1))/(Assumptions!$E$27/2*(Assumptions!$E$27+1))))</f>
        <v>0</v>
      </c>
      <c r="AZ42" s="71">
        <f>(((Assumptions!$E$27-AZ29)/2*((Assumptions!$E$27-AZ29+1))/(Assumptions!$E$27/2*(Assumptions!$E$27+1))))</f>
        <v>0</v>
      </c>
      <c r="BA42" s="71">
        <f>(((Assumptions!$E$27-BA29)/2*((Assumptions!$E$27-BA29+1))/(Assumptions!$E$27/2*(Assumptions!$E$27+1))))</f>
        <v>0</v>
      </c>
      <c r="BB42" s="71">
        <f>(((Assumptions!$E$27-BB29)/2*((Assumptions!$E$27-BB29+1))/(Assumptions!$E$27/2*(Assumptions!$E$27+1))))</f>
        <v>0</v>
      </c>
      <c r="BC42" s="50" t="str">
        <f t="shared" si="16"/>
        <v>Sep</v>
      </c>
      <c r="BD42" s="71">
        <f>(((Assumptions!$E$27-BD29)/2*((Assumptions!$E$27-BD29+1))/(Assumptions!$E$27/2*(Assumptions!$E$27+1))))</f>
        <v>0</v>
      </c>
      <c r="BE42" s="71">
        <f>(((Assumptions!$E$27-BE29)/2*((Assumptions!$E$27-BE29+1))/(Assumptions!$E$27/2*(Assumptions!$E$27+1))))</f>
        <v>0</v>
      </c>
      <c r="BF42" s="71">
        <f>(((Assumptions!$E$27-BF29)/2*((Assumptions!$E$27-BF29+1))/(Assumptions!$E$27/2*(Assumptions!$E$27+1))))</f>
        <v>0</v>
      </c>
      <c r="BG42" s="71">
        <f>(((Assumptions!$E$27-BG29)/2*((Assumptions!$E$27-BG29+1))/(Assumptions!$E$27/2*(Assumptions!$E$27+1))))</f>
        <v>0</v>
      </c>
      <c r="BH42" s="71">
        <f>(((Assumptions!$E$27-BH29)/2*((Assumptions!$E$27-BH29+1))/(Assumptions!$E$27/2*(Assumptions!$E$27+1))))</f>
        <v>0</v>
      </c>
      <c r="BI42" s="71">
        <f>(((Assumptions!$E$27-BI29)/2*((Assumptions!$E$27-BI29+1))/(Assumptions!$E$27/2*(Assumptions!$E$27+1))))</f>
        <v>0</v>
      </c>
      <c r="BJ42" s="71">
        <f>(((Assumptions!$E$27-BJ29)/2*((Assumptions!$E$27-BJ29+1))/(Assumptions!$E$27/2*(Assumptions!$E$27+1))))</f>
        <v>0</v>
      </c>
      <c r="BK42" s="71">
        <f>(((Assumptions!$E$27-BK29)/2*((Assumptions!$E$27-BK29+1))/(Assumptions!$E$27/2*(Assumptions!$E$27+1))))</f>
        <v>0</v>
      </c>
      <c r="BL42" s="50" t="str">
        <f t="shared" si="17"/>
        <v>Sep</v>
      </c>
      <c r="BM42" s="71">
        <f>(((Assumptions!$E$27-BM29)/2*((Assumptions!$E$27-BM29+1))/(Assumptions!$E$27/2*(Assumptions!$E$27+1))))</f>
        <v>0</v>
      </c>
      <c r="BN42" s="71">
        <f>(((Assumptions!$E$27-BN29)/2*((Assumptions!$E$27-BN29+1))/(Assumptions!$E$27/2*(Assumptions!$E$27+1))))</f>
        <v>0</v>
      </c>
      <c r="BO42" s="71">
        <f>(((Assumptions!$E$27-BO29)/2*((Assumptions!$E$27-BO29+1))/(Assumptions!$E$27/2*(Assumptions!$E$27+1))))</f>
        <v>0</v>
      </c>
      <c r="BP42" s="71">
        <f>(((Assumptions!$E$27-BP29)/2*((Assumptions!$E$27-BP29+1))/(Assumptions!$E$27/2*(Assumptions!$E$27+1))))</f>
        <v>0</v>
      </c>
      <c r="BQ42" s="71">
        <f>(((Assumptions!$E$27-BQ29)/2*((Assumptions!$E$27-BQ29+1))/(Assumptions!$E$27/2*(Assumptions!$E$27+1))))</f>
        <v>0</v>
      </c>
      <c r="BR42" s="71">
        <f>(((Assumptions!$E$27-BR29)/2*((Assumptions!$E$27-BR29+1))/(Assumptions!$E$27/2*(Assumptions!$E$27+1))))</f>
        <v>0</v>
      </c>
      <c r="BS42" s="71">
        <f>(((Assumptions!$E$27-BS29)/2*((Assumptions!$E$27-BS29+1))/(Assumptions!$E$27/2*(Assumptions!$E$27+1))))</f>
        <v>0</v>
      </c>
      <c r="BT42" s="71">
        <f>(((Assumptions!$E$27-BT29)/2*((Assumptions!$E$27-BT29+1))/(Assumptions!$E$27/2*(Assumptions!$E$27+1))))</f>
        <v>0</v>
      </c>
      <c r="BU42" s="50" t="str">
        <f t="shared" si="18"/>
        <v>Sep</v>
      </c>
      <c r="BV42" s="71">
        <f>(((Assumptions!$E$27-BV29)/2*((Assumptions!$E$27-BV29+1))/(Assumptions!$E$27/2*(Assumptions!$E$27+1))))</f>
        <v>0</v>
      </c>
      <c r="BW42" s="71">
        <f>(((Assumptions!$E$27-BW29)/2*((Assumptions!$E$27-BW29+1))/(Assumptions!$E$27/2*(Assumptions!$E$27+1))))</f>
        <v>0</v>
      </c>
      <c r="BX42" s="71">
        <f>(((Assumptions!$E$27-BX29)/2*((Assumptions!$E$27-BX29+1))/(Assumptions!$E$27/2*(Assumptions!$E$27+1))))</f>
        <v>0</v>
      </c>
      <c r="BY42" s="71">
        <f>(((Assumptions!$E$27-BY29)/2*((Assumptions!$E$27-BY29+1))/(Assumptions!$E$27/2*(Assumptions!$E$27+1))))</f>
        <v>0</v>
      </c>
      <c r="BZ42" s="71">
        <f>(((Assumptions!$E$27-BZ29)/2*((Assumptions!$E$27-BZ29+1))/(Assumptions!$E$27/2*(Assumptions!$E$27+1))))</f>
        <v>0</v>
      </c>
      <c r="CA42" s="71">
        <f>(((Assumptions!$E$27-CA29)/2*((Assumptions!$E$27-CA29+1))/(Assumptions!$E$27/2*(Assumptions!$E$27+1))))</f>
        <v>0</v>
      </c>
      <c r="CB42" s="71">
        <f>(((Assumptions!$E$27-CB29)/2*((Assumptions!$E$27-CB29+1))/(Assumptions!$E$27/2*(Assumptions!$E$27+1))))</f>
        <v>0</v>
      </c>
      <c r="CC42" s="71">
        <f>(((Assumptions!$E$27-CC29)/2*((Assumptions!$E$27-CC29+1))/(Assumptions!$E$27/2*(Assumptions!$E$27+1))))</f>
        <v>0</v>
      </c>
      <c r="CD42" s="50" t="str">
        <f t="shared" si="19"/>
        <v>Sep</v>
      </c>
      <c r="CE42" s="71">
        <f>(((Assumptions!$E$27-CE29)/2*((Assumptions!$E$27-CE29+1))/(Assumptions!$E$27/2*(Assumptions!$E$27+1))))</f>
        <v>0</v>
      </c>
      <c r="CF42" s="71">
        <f>(((Assumptions!$E$27-CF29)/2*((Assumptions!$E$27-CF29+1))/(Assumptions!$E$27/2*(Assumptions!$E$27+1))))</f>
        <v>0</v>
      </c>
      <c r="CG42" s="71">
        <f>(((Assumptions!$E$27-CG29)/2*((Assumptions!$E$27-CG29+1))/(Assumptions!$E$27/2*(Assumptions!$E$27+1))))</f>
        <v>0</v>
      </c>
      <c r="CH42" s="71">
        <f>(((Assumptions!$E$27-CH29)/2*((Assumptions!$E$27-CH29+1))/(Assumptions!$E$27/2*(Assumptions!$E$27+1))))</f>
        <v>0</v>
      </c>
      <c r="CI42" s="71">
        <f>(((Assumptions!$E$27-CI29)/2*((Assumptions!$E$27-CI29+1))/(Assumptions!$E$27/2*(Assumptions!$E$27+1))))</f>
        <v>0</v>
      </c>
      <c r="CJ42" s="71">
        <f>(((Assumptions!$E$27-CJ29)/2*((Assumptions!$E$27-CJ29+1))/(Assumptions!$E$27/2*(Assumptions!$E$27+1))))</f>
        <v>0</v>
      </c>
      <c r="CK42" s="71">
        <f>(((Assumptions!$E$27-CK29)/2*((Assumptions!$E$27-CK29+1))/(Assumptions!$E$27/2*(Assumptions!$E$27+1))))</f>
        <v>0</v>
      </c>
      <c r="CL42" s="71">
        <f>(((Assumptions!$E$27-CL29)/2*((Assumptions!$E$27-CL29+1))/(Assumptions!$E$27/2*(Assumptions!$E$27+1))))</f>
        <v>0</v>
      </c>
    </row>
    <row r="43" spans="1:90" ht="13.7" customHeight="1">
      <c r="A43" s="50" t="str">
        <f t="shared" si="10"/>
        <v>Oct</v>
      </c>
      <c r="B43" s="70">
        <f>(((Assumptions!$E$27-B30)/2*((Assumptions!$E$27-B30+1))/(Assumptions!$E$27/2*(Assumptions!$E$27+1))))</f>
        <v>0</v>
      </c>
      <c r="C43" s="70">
        <f>(((Assumptions!$E$27-C30)/2*((Assumptions!$E$27-C30+1))/(Assumptions!$E$27/2*(Assumptions!$E$27+1))))</f>
        <v>0</v>
      </c>
      <c r="D43" s="70">
        <f>(((Assumptions!$E$27-D30)/2*((Assumptions!$E$27-D30+1))/(Assumptions!$E$27/2*(Assumptions!$E$27+1))))</f>
        <v>0</v>
      </c>
      <c r="E43" s="70">
        <f>(((Assumptions!$E$27-E30)/2*((Assumptions!$E$27-E30+1))/(Assumptions!$E$27/2*(Assumptions!$E$27+1))))</f>
        <v>0</v>
      </c>
      <c r="F43" s="70">
        <f>(((Assumptions!$E$27-F30)/2*((Assumptions!$E$27-F30+1))/(Assumptions!$E$27/2*(Assumptions!$E$27+1))))</f>
        <v>0</v>
      </c>
      <c r="G43" s="70">
        <f>(((Assumptions!$E$27-G30)/2*((Assumptions!$E$27-G30+1))/(Assumptions!$E$27/2*(Assumptions!$E$27+1))))</f>
        <v>0</v>
      </c>
      <c r="H43" s="70">
        <f>(((Assumptions!$E$27-H30)/2*((Assumptions!$E$27-H30+1))/(Assumptions!$E$27/2*(Assumptions!$E$27+1))))</f>
        <v>0</v>
      </c>
      <c r="I43" s="70">
        <f>(((Assumptions!$E$27-I30)/2*((Assumptions!$E$27-I30+1))/(Assumptions!$E$27/2*(Assumptions!$E$27+1))))</f>
        <v>0</v>
      </c>
      <c r="J43" s="68" t="str">
        <f t="shared" si="11"/>
        <v>Oct</v>
      </c>
      <c r="K43" s="70">
        <f>(((Assumptions!$E$27-K30)/2*((Assumptions!$E$27-K30+1))/(Assumptions!$E$27/2*(Assumptions!$E$27+1))))</f>
        <v>0</v>
      </c>
      <c r="L43" s="71">
        <f>(((Assumptions!$E$27-L30)/2*((Assumptions!$E$27-L30+1))/(Assumptions!$E$27/2*(Assumptions!$E$27+1))))</f>
        <v>0</v>
      </c>
      <c r="M43" s="71">
        <f>(((Assumptions!$E$27-M30)/2*((Assumptions!$E$27-M30+1))/(Assumptions!$E$27/2*(Assumptions!$E$27+1))))</f>
        <v>0</v>
      </c>
      <c r="N43" s="71">
        <f>(((Assumptions!$E$27-N30)/2*((Assumptions!$E$27-N30+1))/(Assumptions!$E$27/2*(Assumptions!$E$27+1))))</f>
        <v>0</v>
      </c>
      <c r="O43" s="71">
        <f>(((Assumptions!$E$27-O30)/2*((Assumptions!$E$27-O30+1))/(Assumptions!$E$27/2*(Assumptions!$E$27+1))))</f>
        <v>0</v>
      </c>
      <c r="P43" s="71">
        <f>(((Assumptions!$E$27-P30)/2*((Assumptions!$E$27-P30+1))/(Assumptions!$E$27/2*(Assumptions!$E$27+1))))</f>
        <v>0</v>
      </c>
      <c r="Q43" s="71">
        <f>(((Assumptions!$E$27-Q30)/2*((Assumptions!$E$27-Q30+1))/(Assumptions!$E$27/2*(Assumptions!$E$27+1))))</f>
        <v>0</v>
      </c>
      <c r="R43" s="71">
        <f>(((Assumptions!$E$27-R30)/2*((Assumptions!$E$27-R30+1))/(Assumptions!$E$27/2*(Assumptions!$E$27+1))))</f>
        <v>0</v>
      </c>
      <c r="S43" s="50" t="str">
        <f t="shared" si="12"/>
        <v>Oct</v>
      </c>
      <c r="T43" s="71">
        <f>(((Assumptions!$E$27-T30)/2*((Assumptions!$E$27-T30+1))/(Assumptions!$E$27/2*(Assumptions!$E$27+1))))</f>
        <v>0</v>
      </c>
      <c r="U43" s="71">
        <f>(((Assumptions!$E$27-U30)/2*((Assumptions!$E$27-U30+1))/(Assumptions!$E$27/2*(Assumptions!$E$27+1))))</f>
        <v>0</v>
      </c>
      <c r="V43" s="71">
        <f>(((Assumptions!$E$27-V30)/2*((Assumptions!$E$27-V30+1))/(Assumptions!$E$27/2*(Assumptions!$E$27+1))))</f>
        <v>0</v>
      </c>
      <c r="W43" s="71">
        <f>(((Assumptions!$E$27-W30)/2*((Assumptions!$E$27-W30+1))/(Assumptions!$E$27/2*(Assumptions!$E$27+1))))</f>
        <v>0</v>
      </c>
      <c r="X43" s="71">
        <f>(((Assumptions!$E$27-X30)/2*((Assumptions!$E$27-X30+1))/(Assumptions!$E$27/2*(Assumptions!$E$27+1))))</f>
        <v>0</v>
      </c>
      <c r="Y43" s="71">
        <f>(((Assumptions!$E$27-Y30)/2*((Assumptions!$E$27-Y30+1))/(Assumptions!$E$27/2*(Assumptions!$E$27+1))))</f>
        <v>0</v>
      </c>
      <c r="Z43" s="71">
        <f>(((Assumptions!$E$27-Z30)/2*((Assumptions!$E$27-Z30+1))/(Assumptions!$E$27/2*(Assumptions!$E$27+1))))</f>
        <v>0</v>
      </c>
      <c r="AA43" s="71">
        <f>(((Assumptions!$E$27-AA30)/2*((Assumptions!$E$27-AA30+1))/(Assumptions!$E$27/2*(Assumptions!$E$27+1))))</f>
        <v>0</v>
      </c>
      <c r="AB43" s="50" t="str">
        <f t="shared" si="13"/>
        <v>Oct</v>
      </c>
      <c r="AC43" s="71">
        <f>(((Assumptions!$E$27-AC30)/2*((Assumptions!$E$27-AC30+1))/(Assumptions!$E$27/2*(Assumptions!$E$27+1))))</f>
        <v>0</v>
      </c>
      <c r="AD43" s="71">
        <f>(((Assumptions!$E$27-AD30)/2*((Assumptions!$E$27-AD30+1))/(Assumptions!$E$27/2*(Assumptions!$E$27+1))))</f>
        <v>0</v>
      </c>
      <c r="AE43" s="71">
        <f>(((Assumptions!$E$27-AE30)/2*((Assumptions!$E$27-AE30+1))/(Assumptions!$E$27/2*(Assumptions!$E$27+1))))</f>
        <v>0</v>
      </c>
      <c r="AF43" s="71">
        <f>(((Assumptions!$E$27-AF30)/2*((Assumptions!$E$27-AF30+1))/(Assumptions!$E$27/2*(Assumptions!$E$27+1))))</f>
        <v>0</v>
      </c>
      <c r="AG43" s="71">
        <f>(((Assumptions!$E$27-AG30)/2*((Assumptions!$E$27-AG30+1))/(Assumptions!$E$27/2*(Assumptions!$E$27+1))))</f>
        <v>0</v>
      </c>
      <c r="AH43" s="71">
        <f>(((Assumptions!$E$27-AH30)/2*((Assumptions!$E$27-AH30+1))/(Assumptions!$E$27/2*(Assumptions!$E$27+1))))</f>
        <v>0</v>
      </c>
      <c r="AI43" s="71">
        <f>(((Assumptions!$E$27-AI30)/2*((Assumptions!$E$27-AI30+1))/(Assumptions!$E$27/2*(Assumptions!$E$27+1))))</f>
        <v>0</v>
      </c>
      <c r="AJ43" s="71">
        <f>(((Assumptions!$E$27-AJ30)/2*((Assumptions!$E$27-AJ30+1))/(Assumptions!$E$27/2*(Assumptions!$E$27+1))))</f>
        <v>0</v>
      </c>
      <c r="AK43" s="50" t="str">
        <f t="shared" si="14"/>
        <v>Oct</v>
      </c>
      <c r="AL43" s="71">
        <f>(((Assumptions!$E$27-AL30)/2*((Assumptions!$E$27-AL30+1))/(Assumptions!$E$27/2*(Assumptions!$E$27+1))))</f>
        <v>0</v>
      </c>
      <c r="AM43" s="71">
        <f>(((Assumptions!$E$27-AM30)/2*((Assumptions!$E$27-AM30+1))/(Assumptions!$E$27/2*(Assumptions!$E$27+1))))</f>
        <v>0</v>
      </c>
      <c r="AN43" s="71">
        <f>(((Assumptions!$E$27-AN30)/2*((Assumptions!$E$27-AN30+1))/(Assumptions!$E$27/2*(Assumptions!$E$27+1))))</f>
        <v>0</v>
      </c>
      <c r="AO43" s="71">
        <f>(((Assumptions!$E$27-AO30)/2*((Assumptions!$E$27-AO30+1))/(Assumptions!$E$27/2*(Assumptions!$E$27+1))))</f>
        <v>0</v>
      </c>
      <c r="AP43" s="71">
        <f>(((Assumptions!$E$27-AP30)/2*((Assumptions!$E$27-AP30+1))/(Assumptions!$E$27/2*(Assumptions!$E$27+1))))</f>
        <v>0</v>
      </c>
      <c r="AQ43" s="71">
        <f>(((Assumptions!$E$27-AQ30)/2*((Assumptions!$E$27-AQ30+1))/(Assumptions!$E$27/2*(Assumptions!$E$27+1))))</f>
        <v>0</v>
      </c>
      <c r="AR43" s="71">
        <f>(((Assumptions!$E$27-AR30)/2*((Assumptions!$E$27-AR30+1))/(Assumptions!$E$27/2*(Assumptions!$E$27+1))))</f>
        <v>0</v>
      </c>
      <c r="AS43" s="71">
        <f>(((Assumptions!$E$27-AS30)/2*((Assumptions!$E$27-AS30+1))/(Assumptions!$E$27/2*(Assumptions!$E$27+1))))</f>
        <v>0</v>
      </c>
      <c r="AT43" s="50" t="str">
        <f t="shared" si="15"/>
        <v>Oct</v>
      </c>
      <c r="AU43" s="71">
        <f>(((Assumptions!$E$27-AU30)/2*((Assumptions!$E$27-AU30+1))/(Assumptions!$E$27/2*(Assumptions!$E$27+1))))</f>
        <v>0</v>
      </c>
      <c r="AV43" s="71">
        <f>(((Assumptions!$E$27-AV30)/2*((Assumptions!$E$27-AV30+1))/(Assumptions!$E$27/2*(Assumptions!$E$27+1))))</f>
        <v>0</v>
      </c>
      <c r="AW43" s="71">
        <f>(((Assumptions!$E$27-AW30)/2*((Assumptions!$E$27-AW30+1))/(Assumptions!$E$27/2*(Assumptions!$E$27+1))))</f>
        <v>0</v>
      </c>
      <c r="AX43" s="71">
        <f>(((Assumptions!$E$27-AX30)/2*((Assumptions!$E$27-AX30+1))/(Assumptions!$E$27/2*(Assumptions!$E$27+1))))</f>
        <v>0</v>
      </c>
      <c r="AY43" s="71">
        <f>(((Assumptions!$E$27-AY30)/2*((Assumptions!$E$27-AY30+1))/(Assumptions!$E$27/2*(Assumptions!$E$27+1))))</f>
        <v>0</v>
      </c>
      <c r="AZ43" s="71">
        <f>(((Assumptions!$E$27-AZ30)/2*((Assumptions!$E$27-AZ30+1))/(Assumptions!$E$27/2*(Assumptions!$E$27+1))))</f>
        <v>0</v>
      </c>
      <c r="BA43" s="71">
        <f>(((Assumptions!$E$27-BA30)/2*((Assumptions!$E$27-BA30+1))/(Assumptions!$E$27/2*(Assumptions!$E$27+1))))</f>
        <v>0</v>
      </c>
      <c r="BB43" s="71">
        <f>(((Assumptions!$E$27-BB30)/2*((Assumptions!$E$27-BB30+1))/(Assumptions!$E$27/2*(Assumptions!$E$27+1))))</f>
        <v>0</v>
      </c>
      <c r="BC43" s="50" t="str">
        <f t="shared" si="16"/>
        <v>Oct</v>
      </c>
      <c r="BD43" s="71">
        <f>(((Assumptions!$E$27-BD30)/2*((Assumptions!$E$27-BD30+1))/(Assumptions!$E$27/2*(Assumptions!$E$27+1))))</f>
        <v>0</v>
      </c>
      <c r="BE43" s="71">
        <f>(((Assumptions!$E$27-BE30)/2*((Assumptions!$E$27-BE30+1))/(Assumptions!$E$27/2*(Assumptions!$E$27+1))))</f>
        <v>0</v>
      </c>
      <c r="BF43" s="71">
        <f>(((Assumptions!$E$27-BF30)/2*((Assumptions!$E$27-BF30+1))/(Assumptions!$E$27/2*(Assumptions!$E$27+1))))</f>
        <v>0</v>
      </c>
      <c r="BG43" s="71">
        <f>(((Assumptions!$E$27-BG30)/2*((Assumptions!$E$27-BG30+1))/(Assumptions!$E$27/2*(Assumptions!$E$27+1))))</f>
        <v>0</v>
      </c>
      <c r="BH43" s="71">
        <f>(((Assumptions!$E$27-BH30)/2*((Assumptions!$E$27-BH30+1))/(Assumptions!$E$27/2*(Assumptions!$E$27+1))))</f>
        <v>0</v>
      </c>
      <c r="BI43" s="71">
        <f>(((Assumptions!$E$27-BI30)/2*((Assumptions!$E$27-BI30+1))/(Assumptions!$E$27/2*(Assumptions!$E$27+1))))</f>
        <v>0</v>
      </c>
      <c r="BJ43" s="71">
        <f>(((Assumptions!$E$27-BJ30)/2*((Assumptions!$E$27-BJ30+1))/(Assumptions!$E$27/2*(Assumptions!$E$27+1))))</f>
        <v>0</v>
      </c>
      <c r="BK43" s="71">
        <f>(((Assumptions!$E$27-BK30)/2*((Assumptions!$E$27-BK30+1))/(Assumptions!$E$27/2*(Assumptions!$E$27+1))))</f>
        <v>0</v>
      </c>
      <c r="BL43" s="50" t="str">
        <f t="shared" si="17"/>
        <v>Oct</v>
      </c>
      <c r="BM43" s="71">
        <f>(((Assumptions!$E$27-BM30)/2*((Assumptions!$E$27-BM30+1))/(Assumptions!$E$27/2*(Assumptions!$E$27+1))))</f>
        <v>0</v>
      </c>
      <c r="BN43" s="71">
        <f>(((Assumptions!$E$27-BN30)/2*((Assumptions!$E$27-BN30+1))/(Assumptions!$E$27/2*(Assumptions!$E$27+1))))</f>
        <v>0</v>
      </c>
      <c r="BO43" s="71">
        <f>(((Assumptions!$E$27-BO30)/2*((Assumptions!$E$27-BO30+1))/(Assumptions!$E$27/2*(Assumptions!$E$27+1))))</f>
        <v>0</v>
      </c>
      <c r="BP43" s="71">
        <f>(((Assumptions!$E$27-BP30)/2*((Assumptions!$E$27-BP30+1))/(Assumptions!$E$27/2*(Assumptions!$E$27+1))))</f>
        <v>0</v>
      </c>
      <c r="BQ43" s="71">
        <f>(((Assumptions!$E$27-BQ30)/2*((Assumptions!$E$27-BQ30+1))/(Assumptions!$E$27/2*(Assumptions!$E$27+1))))</f>
        <v>0</v>
      </c>
      <c r="BR43" s="71">
        <f>(((Assumptions!$E$27-BR30)/2*((Assumptions!$E$27-BR30+1))/(Assumptions!$E$27/2*(Assumptions!$E$27+1))))</f>
        <v>0</v>
      </c>
      <c r="BS43" s="71">
        <f>(((Assumptions!$E$27-BS30)/2*((Assumptions!$E$27-BS30+1))/(Assumptions!$E$27/2*(Assumptions!$E$27+1))))</f>
        <v>0</v>
      </c>
      <c r="BT43" s="71">
        <f>(((Assumptions!$E$27-BT30)/2*((Assumptions!$E$27-BT30+1))/(Assumptions!$E$27/2*(Assumptions!$E$27+1))))</f>
        <v>0</v>
      </c>
      <c r="BU43" s="50" t="str">
        <f t="shared" si="18"/>
        <v>Oct</v>
      </c>
      <c r="BV43" s="71">
        <f>(((Assumptions!$E$27-BV30)/2*((Assumptions!$E$27-BV30+1))/(Assumptions!$E$27/2*(Assumptions!$E$27+1))))</f>
        <v>0</v>
      </c>
      <c r="BW43" s="71">
        <f>(((Assumptions!$E$27-BW30)/2*((Assumptions!$E$27-BW30+1))/(Assumptions!$E$27/2*(Assumptions!$E$27+1))))</f>
        <v>0</v>
      </c>
      <c r="BX43" s="71">
        <f>(((Assumptions!$E$27-BX30)/2*((Assumptions!$E$27-BX30+1))/(Assumptions!$E$27/2*(Assumptions!$E$27+1))))</f>
        <v>0</v>
      </c>
      <c r="BY43" s="71">
        <f>(((Assumptions!$E$27-BY30)/2*((Assumptions!$E$27-BY30+1))/(Assumptions!$E$27/2*(Assumptions!$E$27+1))))</f>
        <v>0</v>
      </c>
      <c r="BZ43" s="71">
        <f>(((Assumptions!$E$27-BZ30)/2*((Assumptions!$E$27-BZ30+1))/(Assumptions!$E$27/2*(Assumptions!$E$27+1))))</f>
        <v>0</v>
      </c>
      <c r="CA43" s="71">
        <f>(((Assumptions!$E$27-CA30)/2*((Assumptions!$E$27-CA30+1))/(Assumptions!$E$27/2*(Assumptions!$E$27+1))))</f>
        <v>0</v>
      </c>
      <c r="CB43" s="71">
        <f>(((Assumptions!$E$27-CB30)/2*((Assumptions!$E$27-CB30+1))/(Assumptions!$E$27/2*(Assumptions!$E$27+1))))</f>
        <v>0</v>
      </c>
      <c r="CC43" s="71">
        <f>(((Assumptions!$E$27-CC30)/2*((Assumptions!$E$27-CC30+1))/(Assumptions!$E$27/2*(Assumptions!$E$27+1))))</f>
        <v>0</v>
      </c>
      <c r="CD43" s="50" t="str">
        <f t="shared" si="19"/>
        <v>Oct</v>
      </c>
      <c r="CE43" s="71">
        <f>(((Assumptions!$E$27-CE30)/2*((Assumptions!$E$27-CE30+1))/(Assumptions!$E$27/2*(Assumptions!$E$27+1))))</f>
        <v>0</v>
      </c>
      <c r="CF43" s="71">
        <f>(((Assumptions!$E$27-CF30)/2*((Assumptions!$E$27-CF30+1))/(Assumptions!$E$27/2*(Assumptions!$E$27+1))))</f>
        <v>0</v>
      </c>
      <c r="CG43" s="71">
        <f>(((Assumptions!$E$27-CG30)/2*((Assumptions!$E$27-CG30+1))/(Assumptions!$E$27/2*(Assumptions!$E$27+1))))</f>
        <v>0</v>
      </c>
      <c r="CH43" s="71">
        <f>(((Assumptions!$E$27-CH30)/2*((Assumptions!$E$27-CH30+1))/(Assumptions!$E$27/2*(Assumptions!$E$27+1))))</f>
        <v>0</v>
      </c>
      <c r="CI43" s="71">
        <f>(((Assumptions!$E$27-CI30)/2*((Assumptions!$E$27-CI30+1))/(Assumptions!$E$27/2*(Assumptions!$E$27+1))))</f>
        <v>0</v>
      </c>
      <c r="CJ43" s="71">
        <f>(((Assumptions!$E$27-CJ30)/2*((Assumptions!$E$27-CJ30+1))/(Assumptions!$E$27/2*(Assumptions!$E$27+1))))</f>
        <v>0</v>
      </c>
      <c r="CK43" s="71">
        <f>(((Assumptions!$E$27-CK30)/2*((Assumptions!$E$27-CK30+1))/(Assumptions!$E$27/2*(Assumptions!$E$27+1))))</f>
        <v>0</v>
      </c>
      <c r="CL43" s="71">
        <f>(((Assumptions!$E$27-CL30)/2*((Assumptions!$E$27-CL30+1))/(Assumptions!$E$27/2*(Assumptions!$E$27+1))))</f>
        <v>0</v>
      </c>
    </row>
    <row r="44" spans="1:90" ht="13.7" customHeight="1">
      <c r="A44" s="50" t="str">
        <f t="shared" si="10"/>
        <v>Nov</v>
      </c>
      <c r="B44" s="70">
        <f>(((Assumptions!$E$27-B31)/2*((Assumptions!$E$27-B31+1))/(Assumptions!$E$27/2*(Assumptions!$E$27+1))))</f>
        <v>0.16666666666666666</v>
      </c>
      <c r="C44" s="70">
        <f>(((Assumptions!$E$27-C31)/2*((Assumptions!$E$27-C31+1))/(Assumptions!$E$27/2*(Assumptions!$E$27+1))))</f>
        <v>0</v>
      </c>
      <c r="D44" s="70">
        <f>(((Assumptions!$E$27-D31)/2*((Assumptions!$E$27-D31+1))/(Assumptions!$E$27/2*(Assumptions!$E$27+1))))</f>
        <v>0</v>
      </c>
      <c r="E44" s="70">
        <f>(((Assumptions!$E$27-E31)/2*((Assumptions!$E$27-E31+1))/(Assumptions!$E$27/2*(Assumptions!$E$27+1))))</f>
        <v>0</v>
      </c>
      <c r="F44" s="70">
        <f>(((Assumptions!$E$27-F31)/2*((Assumptions!$E$27-F31+1))/(Assumptions!$E$27/2*(Assumptions!$E$27+1))))</f>
        <v>0</v>
      </c>
      <c r="G44" s="70">
        <f>(((Assumptions!$E$27-G31)/2*((Assumptions!$E$27-G31+1))/(Assumptions!$E$27/2*(Assumptions!$E$27+1))))</f>
        <v>0</v>
      </c>
      <c r="H44" s="70">
        <f>(((Assumptions!$E$27-H31)/2*((Assumptions!$E$27-H31+1))/(Assumptions!$E$27/2*(Assumptions!$E$27+1))))</f>
        <v>0</v>
      </c>
      <c r="I44" s="70">
        <f>(((Assumptions!$E$27-I31)/2*((Assumptions!$E$27-I31+1))/(Assumptions!$E$27/2*(Assumptions!$E$27+1))))</f>
        <v>0</v>
      </c>
      <c r="J44" s="68" t="str">
        <f t="shared" si="11"/>
        <v>Nov</v>
      </c>
      <c r="K44" s="70">
        <f>(((Assumptions!$E$27-K31)/2*((Assumptions!$E$27-K31+1))/(Assumptions!$E$27/2*(Assumptions!$E$27+1))))</f>
        <v>0.16666666666666666</v>
      </c>
      <c r="L44" s="71">
        <f>(((Assumptions!$E$27-L31)/2*((Assumptions!$E$27-L31+1))/(Assumptions!$E$27/2*(Assumptions!$E$27+1))))</f>
        <v>0</v>
      </c>
      <c r="M44" s="71">
        <f>(((Assumptions!$E$27-M31)/2*((Assumptions!$E$27-M31+1))/(Assumptions!$E$27/2*(Assumptions!$E$27+1))))</f>
        <v>0</v>
      </c>
      <c r="N44" s="71">
        <f>(((Assumptions!$E$27-N31)/2*((Assumptions!$E$27-N31+1))/(Assumptions!$E$27/2*(Assumptions!$E$27+1))))</f>
        <v>0</v>
      </c>
      <c r="O44" s="71">
        <f>(((Assumptions!$E$27-O31)/2*((Assumptions!$E$27-O31+1))/(Assumptions!$E$27/2*(Assumptions!$E$27+1))))</f>
        <v>0</v>
      </c>
      <c r="P44" s="71">
        <f>(((Assumptions!$E$27-P31)/2*((Assumptions!$E$27-P31+1))/(Assumptions!$E$27/2*(Assumptions!$E$27+1))))</f>
        <v>0</v>
      </c>
      <c r="Q44" s="71">
        <f>(((Assumptions!$E$27-Q31)/2*((Assumptions!$E$27-Q31+1))/(Assumptions!$E$27/2*(Assumptions!$E$27+1))))</f>
        <v>0</v>
      </c>
      <c r="R44" s="71">
        <f>(((Assumptions!$E$27-R31)/2*((Assumptions!$E$27-R31+1))/(Assumptions!$E$27/2*(Assumptions!$E$27+1))))</f>
        <v>0</v>
      </c>
      <c r="S44" s="50" t="str">
        <f t="shared" si="12"/>
        <v>Nov</v>
      </c>
      <c r="T44" s="71">
        <f>(((Assumptions!$E$27-T31)/2*((Assumptions!$E$27-T31+1))/(Assumptions!$E$27/2*(Assumptions!$E$27+1))))</f>
        <v>0.16666666666666666</v>
      </c>
      <c r="U44" s="71">
        <f>(((Assumptions!$E$27-U31)/2*((Assumptions!$E$27-U31+1))/(Assumptions!$E$27/2*(Assumptions!$E$27+1))))</f>
        <v>0</v>
      </c>
      <c r="V44" s="71">
        <f>(((Assumptions!$E$27-V31)/2*((Assumptions!$E$27-V31+1))/(Assumptions!$E$27/2*(Assumptions!$E$27+1))))</f>
        <v>0</v>
      </c>
      <c r="W44" s="71">
        <f>(((Assumptions!$E$27-W31)/2*((Assumptions!$E$27-W31+1))/(Assumptions!$E$27/2*(Assumptions!$E$27+1))))</f>
        <v>0</v>
      </c>
      <c r="X44" s="71">
        <f>(((Assumptions!$E$27-X31)/2*((Assumptions!$E$27-X31+1))/(Assumptions!$E$27/2*(Assumptions!$E$27+1))))</f>
        <v>0</v>
      </c>
      <c r="Y44" s="71">
        <f>(((Assumptions!$E$27-Y31)/2*((Assumptions!$E$27-Y31+1))/(Assumptions!$E$27/2*(Assumptions!$E$27+1))))</f>
        <v>0</v>
      </c>
      <c r="Z44" s="71">
        <f>(((Assumptions!$E$27-Z31)/2*((Assumptions!$E$27-Z31+1))/(Assumptions!$E$27/2*(Assumptions!$E$27+1))))</f>
        <v>0</v>
      </c>
      <c r="AA44" s="71">
        <f>(((Assumptions!$E$27-AA31)/2*((Assumptions!$E$27-AA31+1))/(Assumptions!$E$27/2*(Assumptions!$E$27+1))))</f>
        <v>0</v>
      </c>
      <c r="AB44" s="50" t="str">
        <f t="shared" si="13"/>
        <v>Nov</v>
      </c>
      <c r="AC44" s="71">
        <f>(((Assumptions!$E$27-AC31)/2*((Assumptions!$E$27-AC31+1))/(Assumptions!$E$27/2*(Assumptions!$E$27+1))))</f>
        <v>0.16666666666666666</v>
      </c>
      <c r="AD44" s="71">
        <f>(((Assumptions!$E$27-AD31)/2*((Assumptions!$E$27-AD31+1))/(Assumptions!$E$27/2*(Assumptions!$E$27+1))))</f>
        <v>0</v>
      </c>
      <c r="AE44" s="71">
        <f>(((Assumptions!$E$27-AE31)/2*((Assumptions!$E$27-AE31+1))/(Assumptions!$E$27/2*(Assumptions!$E$27+1))))</f>
        <v>0</v>
      </c>
      <c r="AF44" s="71">
        <f>(((Assumptions!$E$27-AF31)/2*((Assumptions!$E$27-AF31+1))/(Assumptions!$E$27/2*(Assumptions!$E$27+1))))</f>
        <v>0</v>
      </c>
      <c r="AG44" s="71">
        <f>(((Assumptions!$E$27-AG31)/2*((Assumptions!$E$27-AG31+1))/(Assumptions!$E$27/2*(Assumptions!$E$27+1))))</f>
        <v>0</v>
      </c>
      <c r="AH44" s="71">
        <f>(((Assumptions!$E$27-AH31)/2*((Assumptions!$E$27-AH31+1))/(Assumptions!$E$27/2*(Assumptions!$E$27+1))))</f>
        <v>0</v>
      </c>
      <c r="AI44" s="71">
        <f>(((Assumptions!$E$27-AI31)/2*((Assumptions!$E$27-AI31+1))/(Assumptions!$E$27/2*(Assumptions!$E$27+1))))</f>
        <v>0</v>
      </c>
      <c r="AJ44" s="71">
        <f>(((Assumptions!$E$27-AJ31)/2*((Assumptions!$E$27-AJ31+1))/(Assumptions!$E$27/2*(Assumptions!$E$27+1))))</f>
        <v>0</v>
      </c>
      <c r="AK44" s="50" t="str">
        <f t="shared" si="14"/>
        <v>Nov</v>
      </c>
      <c r="AL44" s="71">
        <f>(((Assumptions!$E$27-AL31)/2*((Assumptions!$E$27-AL31+1))/(Assumptions!$E$27/2*(Assumptions!$E$27+1))))</f>
        <v>0.16666666666666666</v>
      </c>
      <c r="AM44" s="71">
        <f>(((Assumptions!$E$27-AM31)/2*((Assumptions!$E$27-AM31+1))/(Assumptions!$E$27/2*(Assumptions!$E$27+1))))</f>
        <v>0</v>
      </c>
      <c r="AN44" s="71">
        <f>(((Assumptions!$E$27-AN31)/2*((Assumptions!$E$27-AN31+1))/(Assumptions!$E$27/2*(Assumptions!$E$27+1))))</f>
        <v>0</v>
      </c>
      <c r="AO44" s="71">
        <f>(((Assumptions!$E$27-AO31)/2*((Assumptions!$E$27-AO31+1))/(Assumptions!$E$27/2*(Assumptions!$E$27+1))))</f>
        <v>0</v>
      </c>
      <c r="AP44" s="71">
        <f>(((Assumptions!$E$27-AP31)/2*((Assumptions!$E$27-AP31+1))/(Assumptions!$E$27/2*(Assumptions!$E$27+1))))</f>
        <v>0</v>
      </c>
      <c r="AQ44" s="71">
        <f>(((Assumptions!$E$27-AQ31)/2*((Assumptions!$E$27-AQ31+1))/(Assumptions!$E$27/2*(Assumptions!$E$27+1))))</f>
        <v>0</v>
      </c>
      <c r="AR44" s="71">
        <f>(((Assumptions!$E$27-AR31)/2*((Assumptions!$E$27-AR31+1))/(Assumptions!$E$27/2*(Assumptions!$E$27+1))))</f>
        <v>0</v>
      </c>
      <c r="AS44" s="71">
        <f>(((Assumptions!$E$27-AS31)/2*((Assumptions!$E$27-AS31+1))/(Assumptions!$E$27/2*(Assumptions!$E$27+1))))</f>
        <v>0</v>
      </c>
      <c r="AT44" s="50" t="str">
        <f t="shared" si="15"/>
        <v>Nov</v>
      </c>
      <c r="AU44" s="71">
        <f>(((Assumptions!$E$27-AU31)/2*((Assumptions!$E$27-AU31+1))/(Assumptions!$E$27/2*(Assumptions!$E$27+1))))</f>
        <v>0.16666666666666666</v>
      </c>
      <c r="AV44" s="71">
        <f>(((Assumptions!$E$27-AV31)/2*((Assumptions!$E$27-AV31+1))/(Assumptions!$E$27/2*(Assumptions!$E$27+1))))</f>
        <v>0</v>
      </c>
      <c r="AW44" s="71">
        <f>(((Assumptions!$E$27-AW31)/2*((Assumptions!$E$27-AW31+1))/(Assumptions!$E$27/2*(Assumptions!$E$27+1))))</f>
        <v>0</v>
      </c>
      <c r="AX44" s="71">
        <f>(((Assumptions!$E$27-AX31)/2*((Assumptions!$E$27-AX31+1))/(Assumptions!$E$27/2*(Assumptions!$E$27+1))))</f>
        <v>0</v>
      </c>
      <c r="AY44" s="71">
        <f>(((Assumptions!$E$27-AY31)/2*((Assumptions!$E$27-AY31+1))/(Assumptions!$E$27/2*(Assumptions!$E$27+1))))</f>
        <v>0</v>
      </c>
      <c r="AZ44" s="71">
        <f>(((Assumptions!$E$27-AZ31)/2*((Assumptions!$E$27-AZ31+1))/(Assumptions!$E$27/2*(Assumptions!$E$27+1))))</f>
        <v>0</v>
      </c>
      <c r="BA44" s="71">
        <f>(((Assumptions!$E$27-BA31)/2*((Assumptions!$E$27-BA31+1))/(Assumptions!$E$27/2*(Assumptions!$E$27+1))))</f>
        <v>0</v>
      </c>
      <c r="BB44" s="71">
        <f>(((Assumptions!$E$27-BB31)/2*((Assumptions!$E$27-BB31+1))/(Assumptions!$E$27/2*(Assumptions!$E$27+1))))</f>
        <v>0</v>
      </c>
      <c r="BC44" s="50" t="str">
        <f t="shared" si="16"/>
        <v>Nov</v>
      </c>
      <c r="BD44" s="71">
        <f>(((Assumptions!$E$27-BD31)/2*((Assumptions!$E$27-BD31+1))/(Assumptions!$E$27/2*(Assumptions!$E$27+1))))</f>
        <v>0.16666666666666666</v>
      </c>
      <c r="BE44" s="71">
        <f>(((Assumptions!$E$27-BE31)/2*((Assumptions!$E$27-BE31+1))/(Assumptions!$E$27/2*(Assumptions!$E$27+1))))</f>
        <v>0</v>
      </c>
      <c r="BF44" s="71">
        <f>(((Assumptions!$E$27-BF31)/2*((Assumptions!$E$27-BF31+1))/(Assumptions!$E$27/2*(Assumptions!$E$27+1))))</f>
        <v>0</v>
      </c>
      <c r="BG44" s="71">
        <f>(((Assumptions!$E$27-BG31)/2*((Assumptions!$E$27-BG31+1))/(Assumptions!$E$27/2*(Assumptions!$E$27+1))))</f>
        <v>0</v>
      </c>
      <c r="BH44" s="71">
        <f>(((Assumptions!$E$27-BH31)/2*((Assumptions!$E$27-BH31+1))/(Assumptions!$E$27/2*(Assumptions!$E$27+1))))</f>
        <v>0</v>
      </c>
      <c r="BI44" s="71">
        <f>(((Assumptions!$E$27-BI31)/2*((Assumptions!$E$27-BI31+1))/(Assumptions!$E$27/2*(Assumptions!$E$27+1))))</f>
        <v>0</v>
      </c>
      <c r="BJ44" s="71">
        <f>(((Assumptions!$E$27-BJ31)/2*((Assumptions!$E$27-BJ31+1))/(Assumptions!$E$27/2*(Assumptions!$E$27+1))))</f>
        <v>0</v>
      </c>
      <c r="BK44" s="71">
        <f>(((Assumptions!$E$27-BK31)/2*((Assumptions!$E$27-BK31+1))/(Assumptions!$E$27/2*(Assumptions!$E$27+1))))</f>
        <v>0</v>
      </c>
      <c r="BL44" s="50" t="str">
        <f t="shared" si="17"/>
        <v>Nov</v>
      </c>
      <c r="BM44" s="71">
        <f>(((Assumptions!$E$27-BM31)/2*((Assumptions!$E$27-BM31+1))/(Assumptions!$E$27/2*(Assumptions!$E$27+1))))</f>
        <v>0.16666666666666666</v>
      </c>
      <c r="BN44" s="71">
        <f>(((Assumptions!$E$27-BN31)/2*((Assumptions!$E$27-BN31+1))/(Assumptions!$E$27/2*(Assumptions!$E$27+1))))</f>
        <v>0</v>
      </c>
      <c r="BO44" s="71">
        <f>(((Assumptions!$E$27-BO31)/2*((Assumptions!$E$27-BO31+1))/(Assumptions!$E$27/2*(Assumptions!$E$27+1))))</f>
        <v>0</v>
      </c>
      <c r="BP44" s="71">
        <f>(((Assumptions!$E$27-BP31)/2*((Assumptions!$E$27-BP31+1))/(Assumptions!$E$27/2*(Assumptions!$E$27+1))))</f>
        <v>0</v>
      </c>
      <c r="BQ44" s="71">
        <f>(((Assumptions!$E$27-BQ31)/2*((Assumptions!$E$27-BQ31+1))/(Assumptions!$E$27/2*(Assumptions!$E$27+1))))</f>
        <v>0</v>
      </c>
      <c r="BR44" s="71">
        <f>(((Assumptions!$E$27-BR31)/2*((Assumptions!$E$27-BR31+1))/(Assumptions!$E$27/2*(Assumptions!$E$27+1))))</f>
        <v>0</v>
      </c>
      <c r="BS44" s="71">
        <f>(((Assumptions!$E$27-BS31)/2*((Assumptions!$E$27-BS31+1))/(Assumptions!$E$27/2*(Assumptions!$E$27+1))))</f>
        <v>0</v>
      </c>
      <c r="BT44" s="71">
        <f>(((Assumptions!$E$27-BT31)/2*((Assumptions!$E$27-BT31+1))/(Assumptions!$E$27/2*(Assumptions!$E$27+1))))</f>
        <v>0</v>
      </c>
      <c r="BU44" s="50" t="str">
        <f t="shared" si="18"/>
        <v>Nov</v>
      </c>
      <c r="BV44" s="71">
        <f>(((Assumptions!$E$27-BV31)/2*((Assumptions!$E$27-BV31+1))/(Assumptions!$E$27/2*(Assumptions!$E$27+1))))</f>
        <v>0.16666666666666666</v>
      </c>
      <c r="BW44" s="71">
        <f>(((Assumptions!$E$27-BW31)/2*((Assumptions!$E$27-BW31+1))/(Assumptions!$E$27/2*(Assumptions!$E$27+1))))</f>
        <v>0</v>
      </c>
      <c r="BX44" s="71">
        <f>(((Assumptions!$E$27-BX31)/2*((Assumptions!$E$27-BX31+1))/(Assumptions!$E$27/2*(Assumptions!$E$27+1))))</f>
        <v>0</v>
      </c>
      <c r="BY44" s="71">
        <f>(((Assumptions!$E$27-BY31)/2*((Assumptions!$E$27-BY31+1))/(Assumptions!$E$27/2*(Assumptions!$E$27+1))))</f>
        <v>0</v>
      </c>
      <c r="BZ44" s="71">
        <f>(((Assumptions!$E$27-BZ31)/2*((Assumptions!$E$27-BZ31+1))/(Assumptions!$E$27/2*(Assumptions!$E$27+1))))</f>
        <v>0</v>
      </c>
      <c r="CA44" s="71">
        <f>(((Assumptions!$E$27-CA31)/2*((Assumptions!$E$27-CA31+1))/(Assumptions!$E$27/2*(Assumptions!$E$27+1))))</f>
        <v>0</v>
      </c>
      <c r="CB44" s="71">
        <f>(((Assumptions!$E$27-CB31)/2*((Assumptions!$E$27-CB31+1))/(Assumptions!$E$27/2*(Assumptions!$E$27+1))))</f>
        <v>0</v>
      </c>
      <c r="CC44" s="71">
        <f>(((Assumptions!$E$27-CC31)/2*((Assumptions!$E$27-CC31+1))/(Assumptions!$E$27/2*(Assumptions!$E$27+1))))</f>
        <v>0</v>
      </c>
      <c r="CD44" s="50" t="str">
        <f t="shared" si="19"/>
        <v>Nov</v>
      </c>
      <c r="CE44" s="71">
        <f>(((Assumptions!$E$27-CE31)/2*((Assumptions!$E$27-CE31+1))/(Assumptions!$E$27/2*(Assumptions!$E$27+1))))</f>
        <v>0.16666666666666666</v>
      </c>
      <c r="CF44" s="71">
        <f>(((Assumptions!$E$27-CF31)/2*((Assumptions!$E$27-CF31+1))/(Assumptions!$E$27/2*(Assumptions!$E$27+1))))</f>
        <v>0</v>
      </c>
      <c r="CG44" s="71">
        <f>(((Assumptions!$E$27-CG31)/2*((Assumptions!$E$27-CG31+1))/(Assumptions!$E$27/2*(Assumptions!$E$27+1))))</f>
        <v>0</v>
      </c>
      <c r="CH44" s="71">
        <f>(((Assumptions!$E$27-CH31)/2*((Assumptions!$E$27-CH31+1))/(Assumptions!$E$27/2*(Assumptions!$E$27+1))))</f>
        <v>0</v>
      </c>
      <c r="CI44" s="71">
        <f>(((Assumptions!$E$27-CI31)/2*((Assumptions!$E$27-CI31+1))/(Assumptions!$E$27/2*(Assumptions!$E$27+1))))</f>
        <v>0</v>
      </c>
      <c r="CJ44" s="71">
        <f>(((Assumptions!$E$27-CJ31)/2*((Assumptions!$E$27-CJ31+1))/(Assumptions!$E$27/2*(Assumptions!$E$27+1))))</f>
        <v>0</v>
      </c>
      <c r="CK44" s="71">
        <f>(((Assumptions!$E$27-CK31)/2*((Assumptions!$E$27-CK31+1))/(Assumptions!$E$27/2*(Assumptions!$E$27+1))))</f>
        <v>0</v>
      </c>
      <c r="CL44" s="71">
        <f>(((Assumptions!$E$27-CL31)/2*((Assumptions!$E$27-CL31+1))/(Assumptions!$E$27/2*(Assumptions!$E$27+1))))</f>
        <v>0</v>
      </c>
    </row>
    <row r="45" spans="1:90" ht="13.7" customHeight="1">
      <c r="A45" s="50" t="str">
        <f t="shared" si="10"/>
        <v>Dec</v>
      </c>
      <c r="B45" s="70">
        <f>(((Assumptions!$E$27-B32)/2*((Assumptions!$E$27-B32+1))/(Assumptions!$E$27/2*(Assumptions!$E$27+1))))</f>
        <v>0.5</v>
      </c>
      <c r="C45" s="70">
        <f>(((Assumptions!$E$27-C32)/2*((Assumptions!$E$27-C32+1))/(Assumptions!$E$27/2*(Assumptions!$E$27+1))))</f>
        <v>0</v>
      </c>
      <c r="D45" s="70">
        <f>(((Assumptions!$E$27-D32)/2*((Assumptions!$E$27-D32+1))/(Assumptions!$E$27/2*(Assumptions!$E$27+1))))</f>
        <v>0</v>
      </c>
      <c r="E45" s="70">
        <f>(((Assumptions!$E$27-E32)/2*((Assumptions!$E$27-E32+1))/(Assumptions!$E$27/2*(Assumptions!$E$27+1))))</f>
        <v>0</v>
      </c>
      <c r="F45" s="70">
        <f>(((Assumptions!$E$27-F32)/2*((Assumptions!$E$27-F32+1))/(Assumptions!$E$27/2*(Assumptions!$E$27+1))))</f>
        <v>0</v>
      </c>
      <c r="G45" s="70">
        <f>(((Assumptions!$E$27-G32)/2*((Assumptions!$E$27-G32+1))/(Assumptions!$E$27/2*(Assumptions!$E$27+1))))</f>
        <v>0</v>
      </c>
      <c r="H45" s="70">
        <f>(((Assumptions!$E$27-H32)/2*((Assumptions!$E$27-H32+1))/(Assumptions!$E$27/2*(Assumptions!$E$27+1))))</f>
        <v>0</v>
      </c>
      <c r="I45" s="70">
        <f>(((Assumptions!$E$27-I32)/2*((Assumptions!$E$27-I32+1))/(Assumptions!$E$27/2*(Assumptions!$E$27+1))))</f>
        <v>0</v>
      </c>
      <c r="J45" s="68" t="str">
        <f t="shared" si="11"/>
        <v>Dec</v>
      </c>
      <c r="K45" s="70">
        <f>(((Assumptions!$E$27-K32)/2*((Assumptions!$E$27-K32+1))/(Assumptions!$E$27/2*(Assumptions!$E$27+1))))</f>
        <v>0.5</v>
      </c>
      <c r="L45" s="71">
        <f>(((Assumptions!$E$27-L32)/2*((Assumptions!$E$27-L32+1))/(Assumptions!$E$27/2*(Assumptions!$E$27+1))))</f>
        <v>0</v>
      </c>
      <c r="M45" s="71">
        <f>(((Assumptions!$E$27-M32)/2*((Assumptions!$E$27-M32+1))/(Assumptions!$E$27/2*(Assumptions!$E$27+1))))</f>
        <v>0</v>
      </c>
      <c r="N45" s="71">
        <f>(((Assumptions!$E$27-N32)/2*((Assumptions!$E$27-N32+1))/(Assumptions!$E$27/2*(Assumptions!$E$27+1))))</f>
        <v>0</v>
      </c>
      <c r="O45" s="71">
        <f>(((Assumptions!$E$27-O32)/2*((Assumptions!$E$27-O32+1))/(Assumptions!$E$27/2*(Assumptions!$E$27+1))))</f>
        <v>0</v>
      </c>
      <c r="P45" s="71">
        <f>(((Assumptions!$E$27-P32)/2*((Assumptions!$E$27-P32+1))/(Assumptions!$E$27/2*(Assumptions!$E$27+1))))</f>
        <v>0</v>
      </c>
      <c r="Q45" s="71">
        <f>(((Assumptions!$E$27-Q32)/2*((Assumptions!$E$27-Q32+1))/(Assumptions!$E$27/2*(Assumptions!$E$27+1))))</f>
        <v>0</v>
      </c>
      <c r="R45" s="71">
        <f>(((Assumptions!$E$27-R32)/2*((Assumptions!$E$27-R32+1))/(Assumptions!$E$27/2*(Assumptions!$E$27+1))))</f>
        <v>0</v>
      </c>
      <c r="S45" s="50" t="str">
        <f t="shared" si="12"/>
        <v>Dec</v>
      </c>
      <c r="T45" s="71">
        <f>(((Assumptions!$E$27-T32)/2*((Assumptions!$E$27-T32+1))/(Assumptions!$E$27/2*(Assumptions!$E$27+1))))</f>
        <v>0.5</v>
      </c>
      <c r="U45" s="71">
        <f>(((Assumptions!$E$27-U32)/2*((Assumptions!$E$27-U32+1))/(Assumptions!$E$27/2*(Assumptions!$E$27+1))))</f>
        <v>0</v>
      </c>
      <c r="V45" s="71">
        <f>(((Assumptions!$E$27-V32)/2*((Assumptions!$E$27-V32+1))/(Assumptions!$E$27/2*(Assumptions!$E$27+1))))</f>
        <v>0</v>
      </c>
      <c r="W45" s="71">
        <f>(((Assumptions!$E$27-W32)/2*((Assumptions!$E$27-W32+1))/(Assumptions!$E$27/2*(Assumptions!$E$27+1))))</f>
        <v>0</v>
      </c>
      <c r="X45" s="71">
        <f>(((Assumptions!$E$27-X32)/2*((Assumptions!$E$27-X32+1))/(Assumptions!$E$27/2*(Assumptions!$E$27+1))))</f>
        <v>0</v>
      </c>
      <c r="Y45" s="71">
        <f>(((Assumptions!$E$27-Y32)/2*((Assumptions!$E$27-Y32+1))/(Assumptions!$E$27/2*(Assumptions!$E$27+1))))</f>
        <v>0</v>
      </c>
      <c r="Z45" s="71">
        <f>(((Assumptions!$E$27-Z32)/2*((Assumptions!$E$27-Z32+1))/(Assumptions!$E$27/2*(Assumptions!$E$27+1))))</f>
        <v>0</v>
      </c>
      <c r="AA45" s="71">
        <f>(((Assumptions!$E$27-AA32)/2*((Assumptions!$E$27-AA32+1))/(Assumptions!$E$27/2*(Assumptions!$E$27+1))))</f>
        <v>0</v>
      </c>
      <c r="AB45" s="50" t="str">
        <f t="shared" si="13"/>
        <v>Dec</v>
      </c>
      <c r="AC45" s="71">
        <f>(((Assumptions!$E$27-AC32)/2*((Assumptions!$E$27-AC32+1))/(Assumptions!$E$27/2*(Assumptions!$E$27+1))))</f>
        <v>0.5</v>
      </c>
      <c r="AD45" s="71">
        <f>(((Assumptions!$E$27-AD32)/2*((Assumptions!$E$27-AD32+1))/(Assumptions!$E$27/2*(Assumptions!$E$27+1))))</f>
        <v>0</v>
      </c>
      <c r="AE45" s="71">
        <f>(((Assumptions!$E$27-AE32)/2*((Assumptions!$E$27-AE32+1))/(Assumptions!$E$27/2*(Assumptions!$E$27+1))))</f>
        <v>0</v>
      </c>
      <c r="AF45" s="71">
        <f>(((Assumptions!$E$27-AF32)/2*((Assumptions!$E$27-AF32+1))/(Assumptions!$E$27/2*(Assumptions!$E$27+1))))</f>
        <v>0</v>
      </c>
      <c r="AG45" s="71">
        <f>(((Assumptions!$E$27-AG32)/2*((Assumptions!$E$27-AG32+1))/(Assumptions!$E$27/2*(Assumptions!$E$27+1))))</f>
        <v>0</v>
      </c>
      <c r="AH45" s="71">
        <f>(((Assumptions!$E$27-AH32)/2*((Assumptions!$E$27-AH32+1))/(Assumptions!$E$27/2*(Assumptions!$E$27+1))))</f>
        <v>0</v>
      </c>
      <c r="AI45" s="71">
        <f>(((Assumptions!$E$27-AI32)/2*((Assumptions!$E$27-AI32+1))/(Assumptions!$E$27/2*(Assumptions!$E$27+1))))</f>
        <v>0</v>
      </c>
      <c r="AJ45" s="71">
        <f>(((Assumptions!$E$27-AJ32)/2*((Assumptions!$E$27-AJ32+1))/(Assumptions!$E$27/2*(Assumptions!$E$27+1))))</f>
        <v>0</v>
      </c>
      <c r="AK45" s="50" t="str">
        <f t="shared" si="14"/>
        <v>Dec</v>
      </c>
      <c r="AL45" s="71">
        <f>(((Assumptions!$E$27-AL32)/2*((Assumptions!$E$27-AL32+1))/(Assumptions!$E$27/2*(Assumptions!$E$27+1))))</f>
        <v>0.5</v>
      </c>
      <c r="AM45" s="71">
        <f>(((Assumptions!$E$27-AM32)/2*((Assumptions!$E$27-AM32+1))/(Assumptions!$E$27/2*(Assumptions!$E$27+1))))</f>
        <v>0</v>
      </c>
      <c r="AN45" s="71">
        <f>(((Assumptions!$E$27-AN32)/2*((Assumptions!$E$27-AN32+1))/(Assumptions!$E$27/2*(Assumptions!$E$27+1))))</f>
        <v>0</v>
      </c>
      <c r="AO45" s="71">
        <f>(((Assumptions!$E$27-AO32)/2*((Assumptions!$E$27-AO32+1))/(Assumptions!$E$27/2*(Assumptions!$E$27+1))))</f>
        <v>0</v>
      </c>
      <c r="AP45" s="71">
        <f>(((Assumptions!$E$27-AP32)/2*((Assumptions!$E$27-AP32+1))/(Assumptions!$E$27/2*(Assumptions!$E$27+1))))</f>
        <v>0</v>
      </c>
      <c r="AQ45" s="71">
        <f>(((Assumptions!$E$27-AQ32)/2*((Assumptions!$E$27-AQ32+1))/(Assumptions!$E$27/2*(Assumptions!$E$27+1))))</f>
        <v>0</v>
      </c>
      <c r="AR45" s="71">
        <f>(((Assumptions!$E$27-AR32)/2*((Assumptions!$E$27-AR32+1))/(Assumptions!$E$27/2*(Assumptions!$E$27+1))))</f>
        <v>0</v>
      </c>
      <c r="AS45" s="71">
        <f>(((Assumptions!$E$27-AS32)/2*((Assumptions!$E$27-AS32+1))/(Assumptions!$E$27/2*(Assumptions!$E$27+1))))</f>
        <v>0</v>
      </c>
      <c r="AT45" s="50" t="str">
        <f t="shared" si="15"/>
        <v>Dec</v>
      </c>
      <c r="AU45" s="71">
        <f>(((Assumptions!$E$27-AU32)/2*((Assumptions!$E$27-AU32+1))/(Assumptions!$E$27/2*(Assumptions!$E$27+1))))</f>
        <v>0.5</v>
      </c>
      <c r="AV45" s="71">
        <f>(((Assumptions!$E$27-AV32)/2*((Assumptions!$E$27-AV32+1))/(Assumptions!$E$27/2*(Assumptions!$E$27+1))))</f>
        <v>0</v>
      </c>
      <c r="AW45" s="71">
        <f>(((Assumptions!$E$27-AW32)/2*((Assumptions!$E$27-AW32+1))/(Assumptions!$E$27/2*(Assumptions!$E$27+1))))</f>
        <v>0</v>
      </c>
      <c r="AX45" s="71">
        <f>(((Assumptions!$E$27-AX32)/2*((Assumptions!$E$27-AX32+1))/(Assumptions!$E$27/2*(Assumptions!$E$27+1))))</f>
        <v>0</v>
      </c>
      <c r="AY45" s="71">
        <f>(((Assumptions!$E$27-AY32)/2*((Assumptions!$E$27-AY32+1))/(Assumptions!$E$27/2*(Assumptions!$E$27+1))))</f>
        <v>0</v>
      </c>
      <c r="AZ45" s="71">
        <f>(((Assumptions!$E$27-AZ32)/2*((Assumptions!$E$27-AZ32+1))/(Assumptions!$E$27/2*(Assumptions!$E$27+1))))</f>
        <v>0</v>
      </c>
      <c r="BA45" s="71">
        <f>(((Assumptions!$E$27-BA32)/2*((Assumptions!$E$27-BA32+1))/(Assumptions!$E$27/2*(Assumptions!$E$27+1))))</f>
        <v>0</v>
      </c>
      <c r="BB45" s="71">
        <f>(((Assumptions!$E$27-BB32)/2*((Assumptions!$E$27-BB32+1))/(Assumptions!$E$27/2*(Assumptions!$E$27+1))))</f>
        <v>0</v>
      </c>
      <c r="BC45" s="50" t="str">
        <f t="shared" si="16"/>
        <v>Dec</v>
      </c>
      <c r="BD45" s="71">
        <f>(((Assumptions!$E$27-BD32)/2*((Assumptions!$E$27-BD32+1))/(Assumptions!$E$27/2*(Assumptions!$E$27+1))))</f>
        <v>0.5</v>
      </c>
      <c r="BE45" s="71">
        <f>(((Assumptions!$E$27-BE32)/2*((Assumptions!$E$27-BE32+1))/(Assumptions!$E$27/2*(Assumptions!$E$27+1))))</f>
        <v>0</v>
      </c>
      <c r="BF45" s="71">
        <f>(((Assumptions!$E$27-BF32)/2*((Assumptions!$E$27-BF32+1))/(Assumptions!$E$27/2*(Assumptions!$E$27+1))))</f>
        <v>0</v>
      </c>
      <c r="BG45" s="71">
        <f>(((Assumptions!$E$27-BG32)/2*((Assumptions!$E$27-BG32+1))/(Assumptions!$E$27/2*(Assumptions!$E$27+1))))</f>
        <v>0</v>
      </c>
      <c r="BH45" s="71">
        <f>(((Assumptions!$E$27-BH32)/2*((Assumptions!$E$27-BH32+1))/(Assumptions!$E$27/2*(Assumptions!$E$27+1))))</f>
        <v>0</v>
      </c>
      <c r="BI45" s="71">
        <f>(((Assumptions!$E$27-BI32)/2*((Assumptions!$E$27-BI32+1))/(Assumptions!$E$27/2*(Assumptions!$E$27+1))))</f>
        <v>0</v>
      </c>
      <c r="BJ45" s="71">
        <f>(((Assumptions!$E$27-BJ32)/2*((Assumptions!$E$27-BJ32+1))/(Assumptions!$E$27/2*(Assumptions!$E$27+1))))</f>
        <v>0</v>
      </c>
      <c r="BK45" s="71">
        <f>(((Assumptions!$E$27-BK32)/2*((Assumptions!$E$27-BK32+1))/(Assumptions!$E$27/2*(Assumptions!$E$27+1))))</f>
        <v>0</v>
      </c>
      <c r="BL45" s="50" t="str">
        <f t="shared" si="17"/>
        <v>Dec</v>
      </c>
      <c r="BM45" s="71">
        <f>(((Assumptions!$E$27-BM32)/2*((Assumptions!$E$27-BM32+1))/(Assumptions!$E$27/2*(Assumptions!$E$27+1))))</f>
        <v>0.5</v>
      </c>
      <c r="BN45" s="71">
        <f>(((Assumptions!$E$27-BN32)/2*((Assumptions!$E$27-BN32+1))/(Assumptions!$E$27/2*(Assumptions!$E$27+1))))</f>
        <v>0</v>
      </c>
      <c r="BO45" s="71">
        <f>(((Assumptions!$E$27-BO32)/2*((Assumptions!$E$27-BO32+1))/(Assumptions!$E$27/2*(Assumptions!$E$27+1))))</f>
        <v>0</v>
      </c>
      <c r="BP45" s="71">
        <f>(((Assumptions!$E$27-BP32)/2*((Assumptions!$E$27-BP32+1))/(Assumptions!$E$27/2*(Assumptions!$E$27+1))))</f>
        <v>0</v>
      </c>
      <c r="BQ45" s="71">
        <f>(((Assumptions!$E$27-BQ32)/2*((Assumptions!$E$27-BQ32+1))/(Assumptions!$E$27/2*(Assumptions!$E$27+1))))</f>
        <v>0</v>
      </c>
      <c r="BR45" s="71">
        <f>(((Assumptions!$E$27-BR32)/2*((Assumptions!$E$27-BR32+1))/(Assumptions!$E$27/2*(Assumptions!$E$27+1))))</f>
        <v>0</v>
      </c>
      <c r="BS45" s="71">
        <f>(((Assumptions!$E$27-BS32)/2*((Assumptions!$E$27-BS32+1))/(Assumptions!$E$27/2*(Assumptions!$E$27+1))))</f>
        <v>0</v>
      </c>
      <c r="BT45" s="71">
        <f>(((Assumptions!$E$27-BT32)/2*((Assumptions!$E$27-BT32+1))/(Assumptions!$E$27/2*(Assumptions!$E$27+1))))</f>
        <v>0</v>
      </c>
      <c r="BU45" s="50" t="str">
        <f t="shared" si="18"/>
        <v>Dec</v>
      </c>
      <c r="BV45" s="71">
        <f>(((Assumptions!$E$27-BV32)/2*((Assumptions!$E$27-BV32+1))/(Assumptions!$E$27/2*(Assumptions!$E$27+1))))</f>
        <v>0.5</v>
      </c>
      <c r="BW45" s="71">
        <f>(((Assumptions!$E$27-BW32)/2*((Assumptions!$E$27-BW32+1))/(Assumptions!$E$27/2*(Assumptions!$E$27+1))))</f>
        <v>0</v>
      </c>
      <c r="BX45" s="71">
        <f>(((Assumptions!$E$27-BX32)/2*((Assumptions!$E$27-BX32+1))/(Assumptions!$E$27/2*(Assumptions!$E$27+1))))</f>
        <v>0</v>
      </c>
      <c r="BY45" s="71">
        <f>(((Assumptions!$E$27-BY32)/2*((Assumptions!$E$27-BY32+1))/(Assumptions!$E$27/2*(Assumptions!$E$27+1))))</f>
        <v>0</v>
      </c>
      <c r="BZ45" s="71">
        <f>(((Assumptions!$E$27-BZ32)/2*((Assumptions!$E$27-BZ32+1))/(Assumptions!$E$27/2*(Assumptions!$E$27+1))))</f>
        <v>0</v>
      </c>
      <c r="CA45" s="71">
        <f>(((Assumptions!$E$27-CA32)/2*((Assumptions!$E$27-CA32+1))/(Assumptions!$E$27/2*(Assumptions!$E$27+1))))</f>
        <v>0</v>
      </c>
      <c r="CB45" s="71">
        <f>(((Assumptions!$E$27-CB32)/2*((Assumptions!$E$27-CB32+1))/(Assumptions!$E$27/2*(Assumptions!$E$27+1))))</f>
        <v>0</v>
      </c>
      <c r="CC45" s="71">
        <f>(((Assumptions!$E$27-CC32)/2*((Assumptions!$E$27-CC32+1))/(Assumptions!$E$27/2*(Assumptions!$E$27+1))))</f>
        <v>0</v>
      </c>
      <c r="CD45" s="50" t="str">
        <f t="shared" si="19"/>
        <v>Dec</v>
      </c>
      <c r="CE45" s="71">
        <f>(((Assumptions!$E$27-CE32)/2*((Assumptions!$E$27-CE32+1))/(Assumptions!$E$27/2*(Assumptions!$E$27+1))))</f>
        <v>0.5</v>
      </c>
      <c r="CF45" s="71">
        <f>(((Assumptions!$E$27-CF32)/2*((Assumptions!$E$27-CF32+1))/(Assumptions!$E$27/2*(Assumptions!$E$27+1))))</f>
        <v>0</v>
      </c>
      <c r="CG45" s="71">
        <f>(((Assumptions!$E$27-CG32)/2*((Assumptions!$E$27-CG32+1))/(Assumptions!$E$27/2*(Assumptions!$E$27+1))))</f>
        <v>0</v>
      </c>
      <c r="CH45" s="71">
        <f>(((Assumptions!$E$27-CH32)/2*((Assumptions!$E$27-CH32+1))/(Assumptions!$E$27/2*(Assumptions!$E$27+1))))</f>
        <v>0</v>
      </c>
      <c r="CI45" s="71">
        <f>(((Assumptions!$E$27-CI32)/2*((Assumptions!$E$27-CI32+1))/(Assumptions!$E$27/2*(Assumptions!$E$27+1))))</f>
        <v>0</v>
      </c>
      <c r="CJ45" s="71">
        <f>(((Assumptions!$E$27-CJ32)/2*((Assumptions!$E$27-CJ32+1))/(Assumptions!$E$27/2*(Assumptions!$E$27+1))))</f>
        <v>0</v>
      </c>
      <c r="CK45" s="71">
        <f>(((Assumptions!$E$27-CK32)/2*((Assumptions!$E$27-CK32+1))/(Assumptions!$E$27/2*(Assumptions!$E$27+1))))</f>
        <v>0</v>
      </c>
      <c r="CL45" s="71">
        <f>(((Assumptions!$E$27-CL32)/2*((Assumptions!$E$27-CL32+1))/(Assumptions!$E$27/2*(Assumptions!$E$27+1))))</f>
        <v>0</v>
      </c>
    </row>
    <row r="46" spans="1:90" ht="15.95" customHeight="1">
      <c r="A46" s="45"/>
      <c r="B46" s="44" t="s">
        <v>37</v>
      </c>
      <c r="C46" s="44" t="s">
        <v>38</v>
      </c>
      <c r="D46" s="44" t="s">
        <v>39</v>
      </c>
      <c r="E46" s="44" t="s">
        <v>40</v>
      </c>
      <c r="F46" s="44" t="s">
        <v>41</v>
      </c>
      <c r="G46" s="44" t="s">
        <v>42</v>
      </c>
      <c r="H46" s="44" t="s">
        <v>43</v>
      </c>
      <c r="I46" s="44" t="s">
        <v>44</v>
      </c>
      <c r="J46" s="72"/>
      <c r="K46" s="44" t="s">
        <v>38</v>
      </c>
      <c r="L46" s="64" t="s">
        <v>39</v>
      </c>
      <c r="M46" s="64" t="s">
        <v>40</v>
      </c>
      <c r="N46" s="64" t="s">
        <v>41</v>
      </c>
      <c r="O46" s="64" t="s">
        <v>42</v>
      </c>
      <c r="P46" s="64" t="s">
        <v>43</v>
      </c>
      <c r="Q46" s="64" t="s">
        <v>44</v>
      </c>
      <c r="R46" s="64" t="s">
        <v>45</v>
      </c>
      <c r="S46" s="45"/>
      <c r="T46" s="64" t="s">
        <v>39</v>
      </c>
      <c r="U46" s="64" t="s">
        <v>40</v>
      </c>
      <c r="V46" s="64" t="s">
        <v>41</v>
      </c>
      <c r="W46" s="64" t="s">
        <v>42</v>
      </c>
      <c r="X46" s="64" t="s">
        <v>43</v>
      </c>
      <c r="Y46" s="64" t="s">
        <v>44</v>
      </c>
      <c r="Z46" s="64" t="s">
        <v>45</v>
      </c>
      <c r="AA46" s="64" t="s">
        <v>46</v>
      </c>
      <c r="AB46" s="45"/>
      <c r="AC46" s="64" t="s">
        <v>40</v>
      </c>
      <c r="AD46" s="64" t="s">
        <v>41</v>
      </c>
      <c r="AE46" s="64" t="s">
        <v>42</v>
      </c>
      <c r="AF46" s="64" t="s">
        <v>43</v>
      </c>
      <c r="AG46" s="64" t="s">
        <v>44</v>
      </c>
      <c r="AH46" s="64" t="s">
        <v>45</v>
      </c>
      <c r="AI46" s="64" t="s">
        <v>46</v>
      </c>
      <c r="AJ46" s="64" t="s">
        <v>81</v>
      </c>
      <c r="AK46" s="45"/>
      <c r="AL46" s="64" t="s">
        <v>41</v>
      </c>
      <c r="AM46" s="64" t="s">
        <v>42</v>
      </c>
      <c r="AN46" s="64" t="s">
        <v>43</v>
      </c>
      <c r="AO46" s="64" t="s">
        <v>44</v>
      </c>
      <c r="AP46" s="64" t="s">
        <v>45</v>
      </c>
      <c r="AQ46" s="64" t="s">
        <v>46</v>
      </c>
      <c r="AR46" s="64" t="s">
        <v>81</v>
      </c>
      <c r="AS46" s="64" t="s">
        <v>82</v>
      </c>
      <c r="AT46" s="45"/>
      <c r="AU46" s="64" t="s">
        <v>42</v>
      </c>
      <c r="AV46" s="64" t="s">
        <v>43</v>
      </c>
      <c r="AW46" s="64" t="s">
        <v>44</v>
      </c>
      <c r="AX46" s="64" t="s">
        <v>45</v>
      </c>
      <c r="AY46" s="64" t="s">
        <v>46</v>
      </c>
      <c r="AZ46" s="64" t="s">
        <v>81</v>
      </c>
      <c r="BA46" s="64" t="s">
        <v>82</v>
      </c>
      <c r="BB46" s="64" t="s">
        <v>83</v>
      </c>
      <c r="BC46" s="45"/>
      <c r="BD46" s="64" t="s">
        <v>43</v>
      </c>
      <c r="BE46" s="64" t="s">
        <v>44</v>
      </c>
      <c r="BF46" s="64" t="s">
        <v>45</v>
      </c>
      <c r="BG46" s="64" t="s">
        <v>46</v>
      </c>
      <c r="BH46" s="64" t="s">
        <v>81</v>
      </c>
      <c r="BI46" s="64" t="s">
        <v>82</v>
      </c>
      <c r="BJ46" s="64" t="s">
        <v>83</v>
      </c>
      <c r="BK46" s="64" t="s">
        <v>84</v>
      </c>
      <c r="BL46" s="45"/>
      <c r="BM46" s="64" t="s">
        <v>44</v>
      </c>
      <c r="BN46" s="64" t="s">
        <v>45</v>
      </c>
      <c r="BO46" s="64" t="s">
        <v>46</v>
      </c>
      <c r="BP46" s="64" t="s">
        <v>81</v>
      </c>
      <c r="BQ46" s="64" t="s">
        <v>82</v>
      </c>
      <c r="BR46" s="64" t="s">
        <v>83</v>
      </c>
      <c r="BS46" s="64" t="s">
        <v>84</v>
      </c>
      <c r="BT46" s="64" t="s">
        <v>85</v>
      </c>
      <c r="BU46" s="45"/>
      <c r="BV46" s="64" t="s">
        <v>45</v>
      </c>
      <c r="BW46" s="64" t="s">
        <v>46</v>
      </c>
      <c r="BX46" s="64" t="s">
        <v>81</v>
      </c>
      <c r="BY46" s="64" t="s">
        <v>82</v>
      </c>
      <c r="BZ46" s="64" t="s">
        <v>83</v>
      </c>
      <c r="CA46" s="64" t="s">
        <v>84</v>
      </c>
      <c r="CB46" s="64" t="s">
        <v>85</v>
      </c>
      <c r="CC46" s="64" t="s">
        <v>86</v>
      </c>
      <c r="CD46" s="45"/>
      <c r="CE46" s="64" t="s">
        <v>46</v>
      </c>
      <c r="CF46" s="64" t="s">
        <v>81</v>
      </c>
      <c r="CG46" s="64" t="s">
        <v>82</v>
      </c>
      <c r="CH46" s="64" t="s">
        <v>83</v>
      </c>
      <c r="CI46" s="64" t="s">
        <v>84</v>
      </c>
      <c r="CJ46" s="64" t="s">
        <v>85</v>
      </c>
      <c r="CK46" s="64" t="s">
        <v>86</v>
      </c>
      <c r="CL46" s="64" t="s">
        <v>87</v>
      </c>
    </row>
    <row r="47" spans="1:90" ht="13.7" customHeight="1">
      <c r="A47" s="50" t="str">
        <f t="shared" ref="A47:A58" si="20">A34</f>
        <v>Jan</v>
      </c>
      <c r="B47" s="41">
        <f t="shared" ref="B47:B58" si="21">ROUND(B34*B8,0)</f>
        <v>0</v>
      </c>
      <c r="C47" s="41">
        <f t="shared" ref="C47:C58" si="22">ROUND(C34*B8,0)</f>
        <v>0</v>
      </c>
      <c r="D47" s="41">
        <f>ROUND(D34*B8,0)</f>
        <v>0</v>
      </c>
      <c r="E47" s="41">
        <f t="shared" ref="E47:E58" si="23">ROUND(E34*B8,0)</f>
        <v>0</v>
      </c>
      <c r="F47" s="41">
        <f t="shared" ref="F47:F58" si="24">ROUND(F34*B8,0)</f>
        <v>0</v>
      </c>
      <c r="G47" s="41">
        <f t="shared" ref="G47:G58" si="25">ROUND(G34*B8,0)</f>
        <v>0</v>
      </c>
      <c r="H47" s="41">
        <f t="shared" ref="H47:H58" si="26">ROUND(H34*B8,0)</f>
        <v>0</v>
      </c>
      <c r="I47" s="41">
        <f t="shared" ref="I47:I58" si="27">ROUND(I34*B8,0)</f>
        <v>0</v>
      </c>
      <c r="J47" s="68" t="str">
        <f t="shared" ref="J47:J58" si="28">J34</f>
        <v>Jan</v>
      </c>
      <c r="K47" s="41">
        <f t="shared" ref="K47:K58" si="29">ROUND(K34*K8,0)</f>
        <v>0</v>
      </c>
      <c r="L47" s="69">
        <f t="shared" ref="L47:L58" si="30">ROUND(L34*K8,0)</f>
        <v>0</v>
      </c>
      <c r="M47" s="69">
        <f>ROUND(M34*K8,0)</f>
        <v>0</v>
      </c>
      <c r="N47" s="69">
        <f t="shared" ref="N47:N58" si="31">ROUND(N34*K8,0)</f>
        <v>0</v>
      </c>
      <c r="O47" s="69">
        <f t="shared" ref="O47:O58" si="32">ROUND(O34*K8,0)</f>
        <v>0</v>
      </c>
      <c r="P47" s="69">
        <f t="shared" ref="P47:P58" si="33">ROUND(P34*K8,0)</f>
        <v>0</v>
      </c>
      <c r="Q47" s="69">
        <f t="shared" ref="Q47:Q58" si="34">ROUND(Q34*K8,0)</f>
        <v>0</v>
      </c>
      <c r="R47" s="69">
        <f t="shared" ref="R47:R58" si="35">ROUND(R34*K8,0)</f>
        <v>0</v>
      </c>
      <c r="S47" s="50" t="str">
        <f t="shared" ref="S47:S58" si="36">S34</f>
        <v>Jan</v>
      </c>
      <c r="T47" s="69">
        <f t="shared" ref="T47:T58" si="37">ROUND(T34*T8,0)</f>
        <v>0</v>
      </c>
      <c r="U47" s="69">
        <f t="shared" ref="U47:U58" si="38">ROUND(U34*T8,0)</f>
        <v>0</v>
      </c>
      <c r="V47" s="69">
        <f>ROUND(V34*T8,0)</f>
        <v>0</v>
      </c>
      <c r="W47" s="69">
        <f t="shared" ref="W47:W58" si="39">ROUND(W34*T8,0)</f>
        <v>0</v>
      </c>
      <c r="X47" s="69">
        <f t="shared" ref="X47:X58" si="40">ROUND(X34*T8,0)</f>
        <v>0</v>
      </c>
      <c r="Y47" s="69">
        <f t="shared" ref="Y47:Y58" si="41">ROUND(Y34*T8,0)</f>
        <v>0</v>
      </c>
      <c r="Z47" s="69">
        <f t="shared" ref="Z47:Z58" si="42">ROUND(Z34*T8,0)</f>
        <v>0</v>
      </c>
      <c r="AA47" s="69">
        <f t="shared" ref="AA47:AA58" si="43">ROUND(AA34*T8,0)</f>
        <v>0</v>
      </c>
      <c r="AB47" s="50" t="str">
        <f t="shared" ref="AB47:AB58" si="44">AB34</f>
        <v>Jan</v>
      </c>
      <c r="AC47" s="69">
        <f t="shared" ref="AC47:AC58" si="45">ROUND(AC34*AC8,0)</f>
        <v>0</v>
      </c>
      <c r="AD47" s="69">
        <f t="shared" ref="AD47:AD58" si="46">ROUND(AD34*AC8,0)</f>
        <v>0</v>
      </c>
      <c r="AE47" s="69">
        <f>ROUND(AE34*AC8,0)</f>
        <v>0</v>
      </c>
      <c r="AF47" s="69">
        <f t="shared" ref="AF47:AF58" si="47">ROUND(AF34*AC8,0)</f>
        <v>0</v>
      </c>
      <c r="AG47" s="69">
        <f t="shared" ref="AG47:AG58" si="48">ROUND(AG34*AC8,0)</f>
        <v>0</v>
      </c>
      <c r="AH47" s="69">
        <f t="shared" ref="AH47:AH58" si="49">ROUND(AH34*AC8,0)</f>
        <v>0</v>
      </c>
      <c r="AI47" s="69">
        <f t="shared" ref="AI47:AI58" si="50">ROUND(AI34*AC8,0)</f>
        <v>0</v>
      </c>
      <c r="AJ47" s="69">
        <f t="shared" ref="AJ47:AJ58" si="51">ROUND(AJ34*AC8,0)</f>
        <v>0</v>
      </c>
      <c r="AK47" s="50" t="str">
        <f t="shared" ref="AK47:AK58" si="52">AK34</f>
        <v>Jan</v>
      </c>
      <c r="AL47" s="69">
        <f t="shared" ref="AL47:AL58" si="53">ROUND(AL34*AL8,0)</f>
        <v>0</v>
      </c>
      <c r="AM47" s="69">
        <f t="shared" ref="AM47:AM58" si="54">ROUND(AM34*AL8,0)</f>
        <v>0</v>
      </c>
      <c r="AN47" s="69">
        <f>ROUND(AN34*AL8,0)</f>
        <v>0</v>
      </c>
      <c r="AO47" s="69">
        <f t="shared" ref="AO47:AO58" si="55">ROUND(AO34*AL8,0)</f>
        <v>0</v>
      </c>
      <c r="AP47" s="69">
        <f t="shared" ref="AP47:AP58" si="56">ROUND(AP34*AL8,0)</f>
        <v>0</v>
      </c>
      <c r="AQ47" s="69">
        <f t="shared" ref="AQ47:AQ58" si="57">ROUND(AQ34*AL8,0)</f>
        <v>0</v>
      </c>
      <c r="AR47" s="69">
        <f t="shared" ref="AR47:AR58" si="58">ROUND(AR34*AL8,0)</f>
        <v>0</v>
      </c>
      <c r="AS47" s="69">
        <f t="shared" ref="AS47:AS58" si="59">ROUND(AS34*AL8,0)</f>
        <v>0</v>
      </c>
      <c r="AT47" s="50" t="str">
        <f t="shared" ref="AT47:AT58" si="60">AT34</f>
        <v>Jan</v>
      </c>
      <c r="AU47" s="69">
        <f t="shared" ref="AU47:AU58" si="61">ROUND(AU34*AU8,0)</f>
        <v>0</v>
      </c>
      <c r="AV47" s="69">
        <f t="shared" ref="AV47:AV58" si="62">ROUND(AV34*AU8,0)</f>
        <v>0</v>
      </c>
      <c r="AW47" s="69">
        <f>ROUND(AW34*AU8,0)</f>
        <v>0</v>
      </c>
      <c r="AX47" s="69">
        <f t="shared" ref="AX47:AX58" si="63">ROUND(AX34*AU8,0)</f>
        <v>0</v>
      </c>
      <c r="AY47" s="69">
        <f t="shared" ref="AY47:AY58" si="64">ROUND(AY34*AU8,0)</f>
        <v>0</v>
      </c>
      <c r="AZ47" s="69">
        <f t="shared" ref="AZ47:AZ58" si="65">ROUND(AZ34*AU8,0)</f>
        <v>0</v>
      </c>
      <c r="BA47" s="69">
        <f t="shared" ref="BA47:BA58" si="66">ROUND(BA34*AU8,0)</f>
        <v>0</v>
      </c>
      <c r="BB47" s="69">
        <f t="shared" ref="BB47:BB58" si="67">ROUND(BB34*AU8,0)</f>
        <v>0</v>
      </c>
      <c r="BC47" s="50" t="str">
        <f t="shared" ref="BC47:BC58" si="68">BC34</f>
        <v>Jan</v>
      </c>
      <c r="BD47" s="69">
        <f t="shared" ref="BD47:BD58" si="69">ROUND(BD34*BD8,0)</f>
        <v>0</v>
      </c>
      <c r="BE47" s="69">
        <f t="shared" ref="BE47:BE58" si="70">ROUND(BE34*BD8,0)</f>
        <v>0</v>
      </c>
      <c r="BF47" s="69">
        <f>ROUND(BF34*BD8,0)</f>
        <v>0</v>
      </c>
      <c r="BG47" s="69">
        <f t="shared" ref="BG47:BG58" si="71">ROUND(BG34*BD8,0)</f>
        <v>0</v>
      </c>
      <c r="BH47" s="69">
        <f t="shared" ref="BH47:BH58" si="72">ROUND(BH34*BD8,0)</f>
        <v>0</v>
      </c>
      <c r="BI47" s="69">
        <f t="shared" ref="BI47:BI58" si="73">ROUND(BI34*BD8,0)</f>
        <v>0</v>
      </c>
      <c r="BJ47" s="69">
        <f t="shared" ref="BJ47:BJ58" si="74">ROUND(BJ34*BD8,0)</f>
        <v>0</v>
      </c>
      <c r="BK47" s="69">
        <f t="shared" ref="BK47:BK58" si="75">ROUND(BK34*BD8,0)</f>
        <v>0</v>
      </c>
      <c r="BL47" s="50" t="str">
        <f t="shared" ref="BL47:BL58" si="76">BL34</f>
        <v>Jan</v>
      </c>
      <c r="BM47" s="69">
        <f t="shared" ref="BM47:BM58" si="77">ROUND(BM34*BM8,0)</f>
        <v>0</v>
      </c>
      <c r="BN47" s="69">
        <f t="shared" ref="BN47:BN58" si="78">ROUND(BN34*BM8,0)</f>
        <v>0</v>
      </c>
      <c r="BO47" s="69">
        <f>ROUND(BO34*BM8,0)</f>
        <v>0</v>
      </c>
      <c r="BP47" s="69">
        <f t="shared" ref="BP47:BP58" si="79">ROUND(BP34*BM8,0)</f>
        <v>0</v>
      </c>
      <c r="BQ47" s="69">
        <f t="shared" ref="BQ47:BQ58" si="80">ROUND(BQ34*BM8,0)</f>
        <v>0</v>
      </c>
      <c r="BR47" s="69">
        <f t="shared" ref="BR47:BR58" si="81">ROUND(BR34*BM8,0)</f>
        <v>0</v>
      </c>
      <c r="BS47" s="69">
        <f t="shared" ref="BS47:BS58" si="82">ROUND(BS34*BM8,0)</f>
        <v>0</v>
      </c>
      <c r="BT47" s="69">
        <f t="shared" ref="BT47:BT58" si="83">ROUND(BT34*BM8,0)</f>
        <v>0</v>
      </c>
      <c r="BU47" s="50" t="str">
        <f t="shared" ref="BU47:BU58" si="84">BU34</f>
        <v>Jan</v>
      </c>
      <c r="BV47" s="69">
        <f t="shared" ref="BV47:BV58" si="85">ROUND(BV34*BV8,0)</f>
        <v>0</v>
      </c>
      <c r="BW47" s="69">
        <f t="shared" ref="BW47:BW58" si="86">ROUND(BW34*BV8,0)</f>
        <v>0</v>
      </c>
      <c r="BX47" s="69">
        <f>ROUND(BX34*BV8,0)</f>
        <v>0</v>
      </c>
      <c r="BY47" s="69">
        <f t="shared" ref="BY47:BY58" si="87">ROUND(BY34*BV8,0)</f>
        <v>0</v>
      </c>
      <c r="BZ47" s="69">
        <f t="shared" ref="BZ47:BZ58" si="88">ROUND(BZ34*BV8,0)</f>
        <v>0</v>
      </c>
      <c r="CA47" s="69">
        <f t="shared" ref="CA47:CA58" si="89">ROUND(CA34*BV8,0)</f>
        <v>0</v>
      </c>
      <c r="CB47" s="69">
        <f t="shared" ref="CB47:CB58" si="90">ROUND(CB34*BV8,0)</f>
        <v>0</v>
      </c>
      <c r="CC47" s="69">
        <f t="shared" ref="CC47:CC58" si="91">ROUND(CC34*BV8,0)</f>
        <v>0</v>
      </c>
      <c r="CD47" s="50" t="str">
        <f t="shared" ref="CD47:CD58" si="92">CD34</f>
        <v>Jan</v>
      </c>
      <c r="CE47" s="69">
        <f t="shared" ref="CE47:CE58" si="93">ROUND(CE34*CE8,0)</f>
        <v>0</v>
      </c>
      <c r="CF47" s="69">
        <f t="shared" ref="CF47:CF58" si="94">ROUND(CF34*CE8,0)</f>
        <v>0</v>
      </c>
      <c r="CG47" s="69">
        <f>ROUND(CG34*CE8,0)</f>
        <v>0</v>
      </c>
      <c r="CH47" s="69">
        <f t="shared" ref="CH47:CH58" si="95">ROUND(CH34*CE8,0)</f>
        <v>0</v>
      </c>
      <c r="CI47" s="69">
        <f t="shared" ref="CI47:CI58" si="96">ROUND(CI34*CE8,0)</f>
        <v>0</v>
      </c>
      <c r="CJ47" s="69">
        <f t="shared" ref="CJ47:CJ58" si="97">ROUND(CJ34*CE8,0)</f>
        <v>0</v>
      </c>
      <c r="CK47" s="69">
        <f t="shared" ref="CK47:CK58" si="98">ROUND(CK34*CE8,0)</f>
        <v>0</v>
      </c>
      <c r="CL47" s="69">
        <f t="shared" ref="CL47:CL58" si="99">ROUND(CL34*CE8,0)</f>
        <v>0</v>
      </c>
    </row>
    <row r="48" spans="1:90" ht="13.7" customHeight="1">
      <c r="A48" s="50" t="str">
        <f t="shared" si="20"/>
        <v>Feb</v>
      </c>
      <c r="B48" s="41">
        <f t="shared" si="21"/>
        <v>0</v>
      </c>
      <c r="C48" s="41">
        <f t="shared" si="22"/>
        <v>0</v>
      </c>
      <c r="D48" s="41">
        <f t="shared" ref="D48:D58" si="100">ROUND(D35*B$8,0)</f>
        <v>0</v>
      </c>
      <c r="E48" s="41">
        <f t="shared" si="23"/>
        <v>0</v>
      </c>
      <c r="F48" s="41">
        <f t="shared" si="24"/>
        <v>0</v>
      </c>
      <c r="G48" s="41">
        <f t="shared" si="25"/>
        <v>0</v>
      </c>
      <c r="H48" s="41">
        <f t="shared" si="26"/>
        <v>0</v>
      </c>
      <c r="I48" s="41">
        <f t="shared" si="27"/>
        <v>0</v>
      </c>
      <c r="J48" s="68" t="str">
        <f t="shared" si="28"/>
        <v>Feb</v>
      </c>
      <c r="K48" s="41">
        <f t="shared" si="29"/>
        <v>0</v>
      </c>
      <c r="L48" s="69">
        <f t="shared" si="30"/>
        <v>0</v>
      </c>
      <c r="M48" s="69">
        <f t="shared" ref="M48:M58" si="101">ROUND(M35*K$8,0)</f>
        <v>0</v>
      </c>
      <c r="N48" s="69">
        <f t="shared" si="31"/>
        <v>0</v>
      </c>
      <c r="O48" s="69">
        <f t="shared" si="32"/>
        <v>0</v>
      </c>
      <c r="P48" s="69">
        <f t="shared" si="33"/>
        <v>0</v>
      </c>
      <c r="Q48" s="69">
        <f t="shared" si="34"/>
        <v>0</v>
      </c>
      <c r="R48" s="69">
        <f t="shared" si="35"/>
        <v>0</v>
      </c>
      <c r="S48" s="50" t="str">
        <f t="shared" si="36"/>
        <v>Feb</v>
      </c>
      <c r="T48" s="69">
        <f t="shared" si="37"/>
        <v>0</v>
      </c>
      <c r="U48" s="69">
        <f t="shared" si="38"/>
        <v>0</v>
      </c>
      <c r="V48" s="69">
        <f t="shared" ref="V48:V58" si="102">ROUND(V35*T$8,0)</f>
        <v>0</v>
      </c>
      <c r="W48" s="69">
        <f t="shared" si="39"/>
        <v>0</v>
      </c>
      <c r="X48" s="69">
        <f t="shared" si="40"/>
        <v>0</v>
      </c>
      <c r="Y48" s="69">
        <f t="shared" si="41"/>
        <v>0</v>
      </c>
      <c r="Z48" s="69">
        <f t="shared" si="42"/>
        <v>0</v>
      </c>
      <c r="AA48" s="69">
        <f t="shared" si="43"/>
        <v>0</v>
      </c>
      <c r="AB48" s="50" t="str">
        <f t="shared" si="44"/>
        <v>Feb</v>
      </c>
      <c r="AC48" s="69">
        <f t="shared" si="45"/>
        <v>0</v>
      </c>
      <c r="AD48" s="69">
        <f t="shared" si="46"/>
        <v>0</v>
      </c>
      <c r="AE48" s="69">
        <f t="shared" ref="AE48:AE58" si="103">ROUND(AE35*AC$8,0)</f>
        <v>0</v>
      </c>
      <c r="AF48" s="69">
        <f t="shared" si="47"/>
        <v>0</v>
      </c>
      <c r="AG48" s="69">
        <f t="shared" si="48"/>
        <v>0</v>
      </c>
      <c r="AH48" s="69">
        <f t="shared" si="49"/>
        <v>0</v>
      </c>
      <c r="AI48" s="69">
        <f t="shared" si="50"/>
        <v>0</v>
      </c>
      <c r="AJ48" s="69">
        <f t="shared" si="51"/>
        <v>0</v>
      </c>
      <c r="AK48" s="50" t="str">
        <f t="shared" si="52"/>
        <v>Feb</v>
      </c>
      <c r="AL48" s="69">
        <f t="shared" si="53"/>
        <v>0</v>
      </c>
      <c r="AM48" s="69">
        <f t="shared" si="54"/>
        <v>0</v>
      </c>
      <c r="AN48" s="69">
        <f t="shared" ref="AN48:AN58" si="104">ROUND(AN35*AL$8,0)</f>
        <v>0</v>
      </c>
      <c r="AO48" s="69">
        <f t="shared" si="55"/>
        <v>0</v>
      </c>
      <c r="AP48" s="69">
        <f t="shared" si="56"/>
        <v>0</v>
      </c>
      <c r="AQ48" s="69">
        <f t="shared" si="57"/>
        <v>0</v>
      </c>
      <c r="AR48" s="69">
        <f t="shared" si="58"/>
        <v>0</v>
      </c>
      <c r="AS48" s="69">
        <f t="shared" si="59"/>
        <v>0</v>
      </c>
      <c r="AT48" s="50" t="str">
        <f t="shared" si="60"/>
        <v>Feb</v>
      </c>
      <c r="AU48" s="69">
        <f t="shared" si="61"/>
        <v>0</v>
      </c>
      <c r="AV48" s="69">
        <f t="shared" si="62"/>
        <v>0</v>
      </c>
      <c r="AW48" s="69">
        <f t="shared" ref="AW48:AW58" si="105">ROUND(AW35*AU$8,0)</f>
        <v>0</v>
      </c>
      <c r="AX48" s="69">
        <f t="shared" si="63"/>
        <v>0</v>
      </c>
      <c r="AY48" s="69">
        <f t="shared" si="64"/>
        <v>0</v>
      </c>
      <c r="AZ48" s="69">
        <f t="shared" si="65"/>
        <v>0</v>
      </c>
      <c r="BA48" s="69">
        <f t="shared" si="66"/>
        <v>0</v>
      </c>
      <c r="BB48" s="69">
        <f t="shared" si="67"/>
        <v>0</v>
      </c>
      <c r="BC48" s="50" t="str">
        <f t="shared" si="68"/>
        <v>Feb</v>
      </c>
      <c r="BD48" s="69">
        <f t="shared" si="69"/>
        <v>0</v>
      </c>
      <c r="BE48" s="69">
        <f t="shared" si="70"/>
        <v>0</v>
      </c>
      <c r="BF48" s="69">
        <f t="shared" ref="BF48:BF58" si="106">ROUND(BF35*BD$8,0)</f>
        <v>0</v>
      </c>
      <c r="BG48" s="69">
        <f t="shared" si="71"/>
        <v>0</v>
      </c>
      <c r="BH48" s="69">
        <f t="shared" si="72"/>
        <v>0</v>
      </c>
      <c r="BI48" s="69">
        <f t="shared" si="73"/>
        <v>0</v>
      </c>
      <c r="BJ48" s="69">
        <f t="shared" si="74"/>
        <v>0</v>
      </c>
      <c r="BK48" s="69">
        <f t="shared" si="75"/>
        <v>0</v>
      </c>
      <c r="BL48" s="50" t="str">
        <f t="shared" si="76"/>
        <v>Feb</v>
      </c>
      <c r="BM48" s="69">
        <f t="shared" si="77"/>
        <v>0</v>
      </c>
      <c r="BN48" s="69">
        <f t="shared" si="78"/>
        <v>0</v>
      </c>
      <c r="BO48" s="69">
        <f t="shared" ref="BO48:BO58" si="107">ROUND(BO35*BM$8,0)</f>
        <v>0</v>
      </c>
      <c r="BP48" s="69">
        <f t="shared" si="79"/>
        <v>0</v>
      </c>
      <c r="BQ48" s="69">
        <f t="shared" si="80"/>
        <v>0</v>
      </c>
      <c r="BR48" s="69">
        <f t="shared" si="81"/>
        <v>0</v>
      </c>
      <c r="BS48" s="69">
        <f t="shared" si="82"/>
        <v>0</v>
      </c>
      <c r="BT48" s="69">
        <f t="shared" si="83"/>
        <v>0</v>
      </c>
      <c r="BU48" s="50" t="str">
        <f t="shared" si="84"/>
        <v>Feb</v>
      </c>
      <c r="BV48" s="69">
        <f t="shared" si="85"/>
        <v>0</v>
      </c>
      <c r="BW48" s="69">
        <f t="shared" si="86"/>
        <v>0</v>
      </c>
      <c r="BX48" s="69">
        <f t="shared" ref="BX48:BX58" si="108">ROUND(BX35*BV$8,0)</f>
        <v>0</v>
      </c>
      <c r="BY48" s="69">
        <f t="shared" si="87"/>
        <v>0</v>
      </c>
      <c r="BZ48" s="69">
        <f t="shared" si="88"/>
        <v>0</v>
      </c>
      <c r="CA48" s="69">
        <f t="shared" si="89"/>
        <v>0</v>
      </c>
      <c r="CB48" s="69">
        <f t="shared" si="90"/>
        <v>0</v>
      </c>
      <c r="CC48" s="69">
        <f t="shared" si="91"/>
        <v>0</v>
      </c>
      <c r="CD48" s="50" t="str">
        <f t="shared" si="92"/>
        <v>Feb</v>
      </c>
      <c r="CE48" s="69">
        <f t="shared" si="93"/>
        <v>0</v>
      </c>
      <c r="CF48" s="69">
        <f t="shared" si="94"/>
        <v>0</v>
      </c>
      <c r="CG48" s="69">
        <f t="shared" ref="CG48:CG58" si="109">ROUND(CG35*CE$8,0)</f>
        <v>0</v>
      </c>
      <c r="CH48" s="69">
        <f t="shared" si="95"/>
        <v>0</v>
      </c>
      <c r="CI48" s="69">
        <f t="shared" si="96"/>
        <v>0</v>
      </c>
      <c r="CJ48" s="69">
        <f t="shared" si="97"/>
        <v>0</v>
      </c>
      <c r="CK48" s="69">
        <f t="shared" si="98"/>
        <v>0</v>
      </c>
      <c r="CL48" s="69">
        <f t="shared" si="99"/>
        <v>0</v>
      </c>
    </row>
    <row r="49" spans="1:90" ht="13.7" customHeight="1">
      <c r="A49" s="50" t="str">
        <f t="shared" si="20"/>
        <v>Mar</v>
      </c>
      <c r="B49" s="41">
        <f t="shared" si="21"/>
        <v>0</v>
      </c>
      <c r="C49" s="41">
        <f t="shared" si="22"/>
        <v>0</v>
      </c>
      <c r="D49" s="41">
        <f t="shared" si="100"/>
        <v>0</v>
      </c>
      <c r="E49" s="41">
        <f t="shared" si="23"/>
        <v>0</v>
      </c>
      <c r="F49" s="41">
        <f t="shared" si="24"/>
        <v>0</v>
      </c>
      <c r="G49" s="41">
        <f t="shared" si="25"/>
        <v>0</v>
      </c>
      <c r="H49" s="41">
        <f t="shared" si="26"/>
        <v>0</v>
      </c>
      <c r="I49" s="41">
        <f t="shared" si="27"/>
        <v>0</v>
      </c>
      <c r="J49" s="68" t="str">
        <f t="shared" si="28"/>
        <v>Mar</v>
      </c>
      <c r="K49" s="41">
        <f t="shared" si="29"/>
        <v>0</v>
      </c>
      <c r="L49" s="69">
        <f t="shared" si="30"/>
        <v>0</v>
      </c>
      <c r="M49" s="69">
        <f t="shared" si="101"/>
        <v>0</v>
      </c>
      <c r="N49" s="69">
        <f t="shared" si="31"/>
        <v>0</v>
      </c>
      <c r="O49" s="69">
        <f t="shared" si="32"/>
        <v>0</v>
      </c>
      <c r="P49" s="69">
        <f t="shared" si="33"/>
        <v>0</v>
      </c>
      <c r="Q49" s="69">
        <f t="shared" si="34"/>
        <v>0</v>
      </c>
      <c r="R49" s="69">
        <f t="shared" si="35"/>
        <v>0</v>
      </c>
      <c r="S49" s="50" t="str">
        <f t="shared" si="36"/>
        <v>Mar</v>
      </c>
      <c r="T49" s="69">
        <f t="shared" si="37"/>
        <v>0</v>
      </c>
      <c r="U49" s="69">
        <f t="shared" si="38"/>
        <v>0</v>
      </c>
      <c r="V49" s="69">
        <f t="shared" si="102"/>
        <v>0</v>
      </c>
      <c r="W49" s="69">
        <f t="shared" si="39"/>
        <v>0</v>
      </c>
      <c r="X49" s="69">
        <f t="shared" si="40"/>
        <v>0</v>
      </c>
      <c r="Y49" s="69">
        <f t="shared" si="41"/>
        <v>0</v>
      </c>
      <c r="Z49" s="69">
        <f t="shared" si="42"/>
        <v>0</v>
      </c>
      <c r="AA49" s="69">
        <f t="shared" si="43"/>
        <v>0</v>
      </c>
      <c r="AB49" s="50" t="str">
        <f t="shared" si="44"/>
        <v>Mar</v>
      </c>
      <c r="AC49" s="69">
        <f t="shared" si="45"/>
        <v>0</v>
      </c>
      <c r="AD49" s="69">
        <f t="shared" si="46"/>
        <v>0</v>
      </c>
      <c r="AE49" s="69">
        <f t="shared" si="103"/>
        <v>0</v>
      </c>
      <c r="AF49" s="69">
        <f t="shared" si="47"/>
        <v>0</v>
      </c>
      <c r="AG49" s="69">
        <f t="shared" si="48"/>
        <v>0</v>
      </c>
      <c r="AH49" s="69">
        <f t="shared" si="49"/>
        <v>0</v>
      </c>
      <c r="AI49" s="69">
        <f t="shared" si="50"/>
        <v>0</v>
      </c>
      <c r="AJ49" s="69">
        <f t="shared" si="51"/>
        <v>0</v>
      </c>
      <c r="AK49" s="50" t="str">
        <f t="shared" si="52"/>
        <v>Mar</v>
      </c>
      <c r="AL49" s="69">
        <f t="shared" si="53"/>
        <v>0</v>
      </c>
      <c r="AM49" s="69">
        <f t="shared" si="54"/>
        <v>0</v>
      </c>
      <c r="AN49" s="69">
        <f t="shared" si="104"/>
        <v>0</v>
      </c>
      <c r="AO49" s="69">
        <f t="shared" si="55"/>
        <v>0</v>
      </c>
      <c r="AP49" s="69">
        <f t="shared" si="56"/>
        <v>0</v>
      </c>
      <c r="AQ49" s="69">
        <f t="shared" si="57"/>
        <v>0</v>
      </c>
      <c r="AR49" s="69">
        <f t="shared" si="58"/>
        <v>0</v>
      </c>
      <c r="AS49" s="69">
        <f t="shared" si="59"/>
        <v>0</v>
      </c>
      <c r="AT49" s="50" t="str">
        <f t="shared" si="60"/>
        <v>Mar</v>
      </c>
      <c r="AU49" s="69">
        <f t="shared" si="61"/>
        <v>0</v>
      </c>
      <c r="AV49" s="69">
        <f t="shared" si="62"/>
        <v>0</v>
      </c>
      <c r="AW49" s="69">
        <f t="shared" si="105"/>
        <v>0</v>
      </c>
      <c r="AX49" s="69">
        <f t="shared" si="63"/>
        <v>0</v>
      </c>
      <c r="AY49" s="69">
        <f t="shared" si="64"/>
        <v>0</v>
      </c>
      <c r="AZ49" s="69">
        <f t="shared" si="65"/>
        <v>0</v>
      </c>
      <c r="BA49" s="69">
        <f t="shared" si="66"/>
        <v>0</v>
      </c>
      <c r="BB49" s="69">
        <f t="shared" si="67"/>
        <v>0</v>
      </c>
      <c r="BC49" s="50" t="str">
        <f t="shared" si="68"/>
        <v>Mar</v>
      </c>
      <c r="BD49" s="69">
        <f t="shared" si="69"/>
        <v>0</v>
      </c>
      <c r="BE49" s="69">
        <f t="shared" si="70"/>
        <v>0</v>
      </c>
      <c r="BF49" s="69">
        <f t="shared" si="106"/>
        <v>0</v>
      </c>
      <c r="BG49" s="69">
        <f t="shared" si="71"/>
        <v>0</v>
      </c>
      <c r="BH49" s="69">
        <f t="shared" si="72"/>
        <v>0</v>
      </c>
      <c r="BI49" s="69">
        <f t="shared" si="73"/>
        <v>0</v>
      </c>
      <c r="BJ49" s="69">
        <f t="shared" si="74"/>
        <v>0</v>
      </c>
      <c r="BK49" s="69">
        <f t="shared" si="75"/>
        <v>0</v>
      </c>
      <c r="BL49" s="50" t="str">
        <f t="shared" si="76"/>
        <v>Mar</v>
      </c>
      <c r="BM49" s="69">
        <f t="shared" si="77"/>
        <v>0</v>
      </c>
      <c r="BN49" s="69">
        <f t="shared" si="78"/>
        <v>0</v>
      </c>
      <c r="BO49" s="69">
        <f t="shared" si="107"/>
        <v>0</v>
      </c>
      <c r="BP49" s="69">
        <f t="shared" si="79"/>
        <v>0</v>
      </c>
      <c r="BQ49" s="69">
        <f t="shared" si="80"/>
        <v>0</v>
      </c>
      <c r="BR49" s="69">
        <f t="shared" si="81"/>
        <v>0</v>
      </c>
      <c r="BS49" s="69">
        <f t="shared" si="82"/>
        <v>0</v>
      </c>
      <c r="BT49" s="69">
        <f t="shared" si="83"/>
        <v>0</v>
      </c>
      <c r="BU49" s="50" t="str">
        <f t="shared" si="84"/>
        <v>Mar</v>
      </c>
      <c r="BV49" s="69">
        <f t="shared" si="85"/>
        <v>0</v>
      </c>
      <c r="BW49" s="69">
        <f t="shared" si="86"/>
        <v>0</v>
      </c>
      <c r="BX49" s="69">
        <f t="shared" si="108"/>
        <v>0</v>
      </c>
      <c r="BY49" s="69">
        <f t="shared" si="87"/>
        <v>0</v>
      </c>
      <c r="BZ49" s="69">
        <f t="shared" si="88"/>
        <v>0</v>
      </c>
      <c r="CA49" s="69">
        <f t="shared" si="89"/>
        <v>0</v>
      </c>
      <c r="CB49" s="69">
        <f t="shared" si="90"/>
        <v>0</v>
      </c>
      <c r="CC49" s="69">
        <f t="shared" si="91"/>
        <v>0</v>
      </c>
      <c r="CD49" s="50" t="str">
        <f t="shared" si="92"/>
        <v>Mar</v>
      </c>
      <c r="CE49" s="69">
        <f t="shared" si="93"/>
        <v>0</v>
      </c>
      <c r="CF49" s="69">
        <f t="shared" si="94"/>
        <v>0</v>
      </c>
      <c r="CG49" s="69">
        <f t="shared" si="109"/>
        <v>0</v>
      </c>
      <c r="CH49" s="69">
        <f t="shared" si="95"/>
        <v>0</v>
      </c>
      <c r="CI49" s="69">
        <f t="shared" si="96"/>
        <v>0</v>
      </c>
      <c r="CJ49" s="69">
        <f t="shared" si="97"/>
        <v>0</v>
      </c>
      <c r="CK49" s="69">
        <f t="shared" si="98"/>
        <v>0</v>
      </c>
      <c r="CL49" s="69">
        <f t="shared" si="99"/>
        <v>0</v>
      </c>
    </row>
    <row r="50" spans="1:90" ht="13.7" customHeight="1">
      <c r="A50" s="50" t="str">
        <f t="shared" si="20"/>
        <v>Apr</v>
      </c>
      <c r="B50" s="41">
        <f t="shared" si="21"/>
        <v>0</v>
      </c>
      <c r="C50" s="41">
        <f t="shared" si="22"/>
        <v>0</v>
      </c>
      <c r="D50" s="41">
        <f t="shared" si="100"/>
        <v>0</v>
      </c>
      <c r="E50" s="41">
        <f t="shared" si="23"/>
        <v>0</v>
      </c>
      <c r="F50" s="41">
        <f t="shared" si="24"/>
        <v>0</v>
      </c>
      <c r="G50" s="41">
        <f t="shared" si="25"/>
        <v>0</v>
      </c>
      <c r="H50" s="41">
        <f t="shared" si="26"/>
        <v>0</v>
      </c>
      <c r="I50" s="41">
        <f t="shared" si="27"/>
        <v>0</v>
      </c>
      <c r="J50" s="68" t="str">
        <f t="shared" si="28"/>
        <v>Apr</v>
      </c>
      <c r="K50" s="41">
        <f t="shared" si="29"/>
        <v>0</v>
      </c>
      <c r="L50" s="69">
        <f t="shared" si="30"/>
        <v>0</v>
      </c>
      <c r="M50" s="69">
        <f t="shared" si="101"/>
        <v>0</v>
      </c>
      <c r="N50" s="69">
        <f t="shared" si="31"/>
        <v>0</v>
      </c>
      <c r="O50" s="69">
        <f t="shared" si="32"/>
        <v>0</v>
      </c>
      <c r="P50" s="69">
        <f t="shared" si="33"/>
        <v>0</v>
      </c>
      <c r="Q50" s="69">
        <f t="shared" si="34"/>
        <v>0</v>
      </c>
      <c r="R50" s="69">
        <f t="shared" si="35"/>
        <v>0</v>
      </c>
      <c r="S50" s="50" t="str">
        <f t="shared" si="36"/>
        <v>Apr</v>
      </c>
      <c r="T50" s="69">
        <f t="shared" si="37"/>
        <v>0</v>
      </c>
      <c r="U50" s="69">
        <f t="shared" si="38"/>
        <v>0</v>
      </c>
      <c r="V50" s="69">
        <f t="shared" si="102"/>
        <v>0</v>
      </c>
      <c r="W50" s="69">
        <f t="shared" si="39"/>
        <v>0</v>
      </c>
      <c r="X50" s="69">
        <f t="shared" si="40"/>
        <v>0</v>
      </c>
      <c r="Y50" s="69">
        <f t="shared" si="41"/>
        <v>0</v>
      </c>
      <c r="Z50" s="69">
        <f t="shared" si="42"/>
        <v>0</v>
      </c>
      <c r="AA50" s="69">
        <f t="shared" si="43"/>
        <v>0</v>
      </c>
      <c r="AB50" s="50" t="str">
        <f t="shared" si="44"/>
        <v>Apr</v>
      </c>
      <c r="AC50" s="69">
        <f t="shared" si="45"/>
        <v>0</v>
      </c>
      <c r="AD50" s="69">
        <f t="shared" si="46"/>
        <v>0</v>
      </c>
      <c r="AE50" s="69">
        <f t="shared" si="103"/>
        <v>0</v>
      </c>
      <c r="AF50" s="69">
        <f t="shared" si="47"/>
        <v>0</v>
      </c>
      <c r="AG50" s="69">
        <f t="shared" si="48"/>
        <v>0</v>
      </c>
      <c r="AH50" s="69">
        <f t="shared" si="49"/>
        <v>0</v>
      </c>
      <c r="AI50" s="69">
        <f t="shared" si="50"/>
        <v>0</v>
      </c>
      <c r="AJ50" s="69">
        <f t="shared" si="51"/>
        <v>0</v>
      </c>
      <c r="AK50" s="50" t="str">
        <f t="shared" si="52"/>
        <v>Apr</v>
      </c>
      <c r="AL50" s="69">
        <f t="shared" si="53"/>
        <v>0</v>
      </c>
      <c r="AM50" s="69">
        <f t="shared" si="54"/>
        <v>0</v>
      </c>
      <c r="AN50" s="69">
        <f t="shared" si="104"/>
        <v>0</v>
      </c>
      <c r="AO50" s="69">
        <f t="shared" si="55"/>
        <v>0</v>
      </c>
      <c r="AP50" s="69">
        <f t="shared" si="56"/>
        <v>0</v>
      </c>
      <c r="AQ50" s="69">
        <f t="shared" si="57"/>
        <v>0</v>
      </c>
      <c r="AR50" s="69">
        <f t="shared" si="58"/>
        <v>0</v>
      </c>
      <c r="AS50" s="69">
        <f t="shared" si="59"/>
        <v>0</v>
      </c>
      <c r="AT50" s="50" t="str">
        <f t="shared" si="60"/>
        <v>Apr</v>
      </c>
      <c r="AU50" s="69">
        <f t="shared" si="61"/>
        <v>0</v>
      </c>
      <c r="AV50" s="69">
        <f t="shared" si="62"/>
        <v>0</v>
      </c>
      <c r="AW50" s="69">
        <f t="shared" si="105"/>
        <v>0</v>
      </c>
      <c r="AX50" s="69">
        <f t="shared" si="63"/>
        <v>0</v>
      </c>
      <c r="AY50" s="69">
        <f t="shared" si="64"/>
        <v>0</v>
      </c>
      <c r="AZ50" s="69">
        <f t="shared" si="65"/>
        <v>0</v>
      </c>
      <c r="BA50" s="69">
        <f t="shared" si="66"/>
        <v>0</v>
      </c>
      <c r="BB50" s="69">
        <f t="shared" si="67"/>
        <v>0</v>
      </c>
      <c r="BC50" s="50" t="str">
        <f t="shared" si="68"/>
        <v>Apr</v>
      </c>
      <c r="BD50" s="69">
        <f t="shared" si="69"/>
        <v>0</v>
      </c>
      <c r="BE50" s="69">
        <f t="shared" si="70"/>
        <v>0</v>
      </c>
      <c r="BF50" s="69">
        <f t="shared" si="106"/>
        <v>0</v>
      </c>
      <c r="BG50" s="69">
        <f t="shared" si="71"/>
        <v>0</v>
      </c>
      <c r="BH50" s="69">
        <f t="shared" si="72"/>
        <v>0</v>
      </c>
      <c r="BI50" s="69">
        <f t="shared" si="73"/>
        <v>0</v>
      </c>
      <c r="BJ50" s="69">
        <f t="shared" si="74"/>
        <v>0</v>
      </c>
      <c r="BK50" s="69">
        <f t="shared" si="75"/>
        <v>0</v>
      </c>
      <c r="BL50" s="50" t="str">
        <f t="shared" si="76"/>
        <v>Apr</v>
      </c>
      <c r="BM50" s="69">
        <f t="shared" si="77"/>
        <v>0</v>
      </c>
      <c r="BN50" s="69">
        <f t="shared" si="78"/>
        <v>0</v>
      </c>
      <c r="BO50" s="69">
        <f t="shared" si="107"/>
        <v>0</v>
      </c>
      <c r="BP50" s="69">
        <f t="shared" si="79"/>
        <v>0</v>
      </c>
      <c r="BQ50" s="69">
        <f t="shared" si="80"/>
        <v>0</v>
      </c>
      <c r="BR50" s="69">
        <f t="shared" si="81"/>
        <v>0</v>
      </c>
      <c r="BS50" s="69">
        <f t="shared" si="82"/>
        <v>0</v>
      </c>
      <c r="BT50" s="69">
        <f t="shared" si="83"/>
        <v>0</v>
      </c>
      <c r="BU50" s="50" t="str">
        <f t="shared" si="84"/>
        <v>Apr</v>
      </c>
      <c r="BV50" s="69">
        <f t="shared" si="85"/>
        <v>0</v>
      </c>
      <c r="BW50" s="69">
        <f t="shared" si="86"/>
        <v>0</v>
      </c>
      <c r="BX50" s="69">
        <f t="shared" si="108"/>
        <v>0</v>
      </c>
      <c r="BY50" s="69">
        <f t="shared" si="87"/>
        <v>0</v>
      </c>
      <c r="BZ50" s="69">
        <f t="shared" si="88"/>
        <v>0</v>
      </c>
      <c r="CA50" s="69">
        <f t="shared" si="89"/>
        <v>0</v>
      </c>
      <c r="CB50" s="69">
        <f t="shared" si="90"/>
        <v>0</v>
      </c>
      <c r="CC50" s="69">
        <f t="shared" si="91"/>
        <v>0</v>
      </c>
      <c r="CD50" s="50" t="str">
        <f t="shared" si="92"/>
        <v>Apr</v>
      </c>
      <c r="CE50" s="69">
        <f t="shared" si="93"/>
        <v>0</v>
      </c>
      <c r="CF50" s="69">
        <f t="shared" si="94"/>
        <v>0</v>
      </c>
      <c r="CG50" s="69">
        <f t="shared" si="109"/>
        <v>0</v>
      </c>
      <c r="CH50" s="69">
        <f t="shared" si="95"/>
        <v>0</v>
      </c>
      <c r="CI50" s="69">
        <f t="shared" si="96"/>
        <v>0</v>
      </c>
      <c r="CJ50" s="69">
        <f t="shared" si="97"/>
        <v>0</v>
      </c>
      <c r="CK50" s="69">
        <f t="shared" si="98"/>
        <v>0</v>
      </c>
      <c r="CL50" s="69">
        <f t="shared" si="99"/>
        <v>0</v>
      </c>
    </row>
    <row r="51" spans="1:90" ht="13.7" customHeight="1">
      <c r="A51" s="50" t="str">
        <f t="shared" si="20"/>
        <v>May</v>
      </c>
      <c r="B51" s="41">
        <f t="shared" si="21"/>
        <v>0</v>
      </c>
      <c r="C51" s="41">
        <f t="shared" si="22"/>
        <v>0</v>
      </c>
      <c r="D51" s="41">
        <f t="shared" si="100"/>
        <v>0</v>
      </c>
      <c r="E51" s="41">
        <f t="shared" si="23"/>
        <v>0</v>
      </c>
      <c r="F51" s="41">
        <f t="shared" si="24"/>
        <v>0</v>
      </c>
      <c r="G51" s="41">
        <f t="shared" si="25"/>
        <v>0</v>
      </c>
      <c r="H51" s="41">
        <f t="shared" si="26"/>
        <v>0</v>
      </c>
      <c r="I51" s="41">
        <f t="shared" si="27"/>
        <v>0</v>
      </c>
      <c r="J51" s="68" t="str">
        <f t="shared" si="28"/>
        <v>May</v>
      </c>
      <c r="K51" s="41">
        <f t="shared" si="29"/>
        <v>0</v>
      </c>
      <c r="L51" s="69">
        <f t="shared" si="30"/>
        <v>0</v>
      </c>
      <c r="M51" s="69">
        <f t="shared" si="101"/>
        <v>0</v>
      </c>
      <c r="N51" s="69">
        <f t="shared" si="31"/>
        <v>0</v>
      </c>
      <c r="O51" s="69">
        <f t="shared" si="32"/>
        <v>0</v>
      </c>
      <c r="P51" s="69">
        <f t="shared" si="33"/>
        <v>0</v>
      </c>
      <c r="Q51" s="69">
        <f t="shared" si="34"/>
        <v>0</v>
      </c>
      <c r="R51" s="69">
        <f t="shared" si="35"/>
        <v>0</v>
      </c>
      <c r="S51" s="50" t="str">
        <f t="shared" si="36"/>
        <v>May</v>
      </c>
      <c r="T51" s="69">
        <f t="shared" si="37"/>
        <v>0</v>
      </c>
      <c r="U51" s="69">
        <f t="shared" si="38"/>
        <v>0</v>
      </c>
      <c r="V51" s="69">
        <f t="shared" si="102"/>
        <v>0</v>
      </c>
      <c r="W51" s="69">
        <f t="shared" si="39"/>
        <v>0</v>
      </c>
      <c r="X51" s="69">
        <f t="shared" si="40"/>
        <v>0</v>
      </c>
      <c r="Y51" s="69">
        <f t="shared" si="41"/>
        <v>0</v>
      </c>
      <c r="Z51" s="69">
        <f t="shared" si="42"/>
        <v>0</v>
      </c>
      <c r="AA51" s="69">
        <f t="shared" si="43"/>
        <v>0</v>
      </c>
      <c r="AB51" s="50" t="str">
        <f t="shared" si="44"/>
        <v>May</v>
      </c>
      <c r="AC51" s="69">
        <f t="shared" si="45"/>
        <v>0</v>
      </c>
      <c r="AD51" s="69">
        <f t="shared" si="46"/>
        <v>0</v>
      </c>
      <c r="AE51" s="69">
        <f t="shared" si="103"/>
        <v>0</v>
      </c>
      <c r="AF51" s="69">
        <f t="shared" si="47"/>
        <v>0</v>
      </c>
      <c r="AG51" s="69">
        <f t="shared" si="48"/>
        <v>0</v>
      </c>
      <c r="AH51" s="69">
        <f t="shared" si="49"/>
        <v>0</v>
      </c>
      <c r="AI51" s="69">
        <f t="shared" si="50"/>
        <v>0</v>
      </c>
      <c r="AJ51" s="69">
        <f t="shared" si="51"/>
        <v>0</v>
      </c>
      <c r="AK51" s="50" t="str">
        <f t="shared" si="52"/>
        <v>May</v>
      </c>
      <c r="AL51" s="69">
        <f t="shared" si="53"/>
        <v>0</v>
      </c>
      <c r="AM51" s="69">
        <f t="shared" si="54"/>
        <v>0</v>
      </c>
      <c r="AN51" s="69">
        <f t="shared" si="104"/>
        <v>0</v>
      </c>
      <c r="AO51" s="69">
        <f t="shared" si="55"/>
        <v>0</v>
      </c>
      <c r="AP51" s="69">
        <f t="shared" si="56"/>
        <v>0</v>
      </c>
      <c r="AQ51" s="69">
        <f t="shared" si="57"/>
        <v>0</v>
      </c>
      <c r="AR51" s="69">
        <f t="shared" si="58"/>
        <v>0</v>
      </c>
      <c r="AS51" s="69">
        <f t="shared" si="59"/>
        <v>0</v>
      </c>
      <c r="AT51" s="50" t="str">
        <f t="shared" si="60"/>
        <v>May</v>
      </c>
      <c r="AU51" s="69">
        <f t="shared" si="61"/>
        <v>0</v>
      </c>
      <c r="AV51" s="69">
        <f t="shared" si="62"/>
        <v>0</v>
      </c>
      <c r="AW51" s="69">
        <f t="shared" si="105"/>
        <v>0</v>
      </c>
      <c r="AX51" s="69">
        <f t="shared" si="63"/>
        <v>0</v>
      </c>
      <c r="AY51" s="69">
        <f t="shared" si="64"/>
        <v>0</v>
      </c>
      <c r="AZ51" s="69">
        <f t="shared" si="65"/>
        <v>0</v>
      </c>
      <c r="BA51" s="69">
        <f t="shared" si="66"/>
        <v>0</v>
      </c>
      <c r="BB51" s="69">
        <f t="shared" si="67"/>
        <v>0</v>
      </c>
      <c r="BC51" s="50" t="str">
        <f t="shared" si="68"/>
        <v>May</v>
      </c>
      <c r="BD51" s="69">
        <f t="shared" si="69"/>
        <v>0</v>
      </c>
      <c r="BE51" s="69">
        <f t="shared" si="70"/>
        <v>0</v>
      </c>
      <c r="BF51" s="69">
        <f t="shared" si="106"/>
        <v>0</v>
      </c>
      <c r="BG51" s="69">
        <f t="shared" si="71"/>
        <v>0</v>
      </c>
      <c r="BH51" s="69">
        <f t="shared" si="72"/>
        <v>0</v>
      </c>
      <c r="BI51" s="69">
        <f t="shared" si="73"/>
        <v>0</v>
      </c>
      <c r="BJ51" s="69">
        <f t="shared" si="74"/>
        <v>0</v>
      </c>
      <c r="BK51" s="69">
        <f t="shared" si="75"/>
        <v>0</v>
      </c>
      <c r="BL51" s="50" t="str">
        <f t="shared" si="76"/>
        <v>May</v>
      </c>
      <c r="BM51" s="69">
        <f t="shared" si="77"/>
        <v>0</v>
      </c>
      <c r="BN51" s="69">
        <f t="shared" si="78"/>
        <v>0</v>
      </c>
      <c r="BO51" s="69">
        <f t="shared" si="107"/>
        <v>0</v>
      </c>
      <c r="BP51" s="69">
        <f t="shared" si="79"/>
        <v>0</v>
      </c>
      <c r="BQ51" s="69">
        <f t="shared" si="80"/>
        <v>0</v>
      </c>
      <c r="BR51" s="69">
        <f t="shared" si="81"/>
        <v>0</v>
      </c>
      <c r="BS51" s="69">
        <f t="shared" si="82"/>
        <v>0</v>
      </c>
      <c r="BT51" s="69">
        <f t="shared" si="83"/>
        <v>0</v>
      </c>
      <c r="BU51" s="50" t="str">
        <f t="shared" si="84"/>
        <v>May</v>
      </c>
      <c r="BV51" s="69">
        <f t="shared" si="85"/>
        <v>0</v>
      </c>
      <c r="BW51" s="69">
        <f t="shared" si="86"/>
        <v>0</v>
      </c>
      <c r="BX51" s="69">
        <f t="shared" si="108"/>
        <v>0</v>
      </c>
      <c r="BY51" s="69">
        <f t="shared" si="87"/>
        <v>0</v>
      </c>
      <c r="BZ51" s="69">
        <f t="shared" si="88"/>
        <v>0</v>
      </c>
      <c r="CA51" s="69">
        <f t="shared" si="89"/>
        <v>0</v>
      </c>
      <c r="CB51" s="69">
        <f t="shared" si="90"/>
        <v>0</v>
      </c>
      <c r="CC51" s="69">
        <f t="shared" si="91"/>
        <v>0</v>
      </c>
      <c r="CD51" s="50" t="str">
        <f t="shared" si="92"/>
        <v>May</v>
      </c>
      <c r="CE51" s="69">
        <f t="shared" si="93"/>
        <v>0</v>
      </c>
      <c r="CF51" s="69">
        <f t="shared" si="94"/>
        <v>0</v>
      </c>
      <c r="CG51" s="69">
        <f t="shared" si="109"/>
        <v>0</v>
      </c>
      <c r="CH51" s="69">
        <f t="shared" si="95"/>
        <v>0</v>
      </c>
      <c r="CI51" s="69">
        <f t="shared" si="96"/>
        <v>0</v>
      </c>
      <c r="CJ51" s="69">
        <f t="shared" si="97"/>
        <v>0</v>
      </c>
      <c r="CK51" s="69">
        <f t="shared" si="98"/>
        <v>0</v>
      </c>
      <c r="CL51" s="69">
        <f t="shared" si="99"/>
        <v>0</v>
      </c>
    </row>
    <row r="52" spans="1:90" ht="13.7" customHeight="1">
      <c r="A52" s="50" t="str">
        <f t="shared" si="20"/>
        <v>Jun</v>
      </c>
      <c r="B52" s="41">
        <f t="shared" si="21"/>
        <v>0</v>
      </c>
      <c r="C52" s="41">
        <f t="shared" si="22"/>
        <v>0</v>
      </c>
      <c r="D52" s="41">
        <f t="shared" si="100"/>
        <v>0</v>
      </c>
      <c r="E52" s="41">
        <f t="shared" si="23"/>
        <v>0</v>
      </c>
      <c r="F52" s="41">
        <f t="shared" si="24"/>
        <v>0</v>
      </c>
      <c r="G52" s="41">
        <f t="shared" si="25"/>
        <v>0</v>
      </c>
      <c r="H52" s="41">
        <f t="shared" si="26"/>
        <v>0</v>
      </c>
      <c r="I52" s="41">
        <f t="shared" si="27"/>
        <v>0</v>
      </c>
      <c r="J52" s="68" t="str">
        <f t="shared" si="28"/>
        <v>Jun</v>
      </c>
      <c r="K52" s="41">
        <f t="shared" si="29"/>
        <v>0</v>
      </c>
      <c r="L52" s="69">
        <f t="shared" si="30"/>
        <v>0</v>
      </c>
      <c r="M52" s="69">
        <f t="shared" si="101"/>
        <v>0</v>
      </c>
      <c r="N52" s="69">
        <f t="shared" si="31"/>
        <v>0</v>
      </c>
      <c r="O52" s="69">
        <f t="shared" si="32"/>
        <v>0</v>
      </c>
      <c r="P52" s="69">
        <f t="shared" si="33"/>
        <v>0</v>
      </c>
      <c r="Q52" s="69">
        <f t="shared" si="34"/>
        <v>0</v>
      </c>
      <c r="R52" s="69">
        <f t="shared" si="35"/>
        <v>0</v>
      </c>
      <c r="S52" s="50" t="str">
        <f t="shared" si="36"/>
        <v>Jun</v>
      </c>
      <c r="T52" s="69">
        <f t="shared" si="37"/>
        <v>0</v>
      </c>
      <c r="U52" s="69">
        <f t="shared" si="38"/>
        <v>0</v>
      </c>
      <c r="V52" s="69">
        <f t="shared" si="102"/>
        <v>0</v>
      </c>
      <c r="W52" s="69">
        <f t="shared" si="39"/>
        <v>0</v>
      </c>
      <c r="X52" s="69">
        <f t="shared" si="40"/>
        <v>0</v>
      </c>
      <c r="Y52" s="69">
        <f t="shared" si="41"/>
        <v>0</v>
      </c>
      <c r="Z52" s="69">
        <f t="shared" si="42"/>
        <v>0</v>
      </c>
      <c r="AA52" s="69">
        <f t="shared" si="43"/>
        <v>0</v>
      </c>
      <c r="AB52" s="50" t="str">
        <f t="shared" si="44"/>
        <v>Jun</v>
      </c>
      <c r="AC52" s="69">
        <f t="shared" si="45"/>
        <v>0</v>
      </c>
      <c r="AD52" s="69">
        <f t="shared" si="46"/>
        <v>0</v>
      </c>
      <c r="AE52" s="69">
        <f t="shared" si="103"/>
        <v>0</v>
      </c>
      <c r="AF52" s="69">
        <f t="shared" si="47"/>
        <v>0</v>
      </c>
      <c r="AG52" s="69">
        <f t="shared" si="48"/>
        <v>0</v>
      </c>
      <c r="AH52" s="69">
        <f t="shared" si="49"/>
        <v>0</v>
      </c>
      <c r="AI52" s="69">
        <f t="shared" si="50"/>
        <v>0</v>
      </c>
      <c r="AJ52" s="69">
        <f t="shared" si="51"/>
        <v>0</v>
      </c>
      <c r="AK52" s="50" t="str">
        <f t="shared" si="52"/>
        <v>Jun</v>
      </c>
      <c r="AL52" s="69">
        <f t="shared" si="53"/>
        <v>0</v>
      </c>
      <c r="AM52" s="69">
        <f t="shared" si="54"/>
        <v>0</v>
      </c>
      <c r="AN52" s="69">
        <f t="shared" si="104"/>
        <v>0</v>
      </c>
      <c r="AO52" s="69">
        <f t="shared" si="55"/>
        <v>0</v>
      </c>
      <c r="AP52" s="69">
        <f t="shared" si="56"/>
        <v>0</v>
      </c>
      <c r="AQ52" s="69">
        <f t="shared" si="57"/>
        <v>0</v>
      </c>
      <c r="AR52" s="69">
        <f t="shared" si="58"/>
        <v>0</v>
      </c>
      <c r="AS52" s="69">
        <f t="shared" si="59"/>
        <v>0</v>
      </c>
      <c r="AT52" s="50" t="str">
        <f t="shared" si="60"/>
        <v>Jun</v>
      </c>
      <c r="AU52" s="69">
        <f t="shared" si="61"/>
        <v>0</v>
      </c>
      <c r="AV52" s="69">
        <f t="shared" si="62"/>
        <v>0</v>
      </c>
      <c r="AW52" s="69">
        <f t="shared" si="105"/>
        <v>0</v>
      </c>
      <c r="AX52" s="69">
        <f t="shared" si="63"/>
        <v>0</v>
      </c>
      <c r="AY52" s="69">
        <f t="shared" si="64"/>
        <v>0</v>
      </c>
      <c r="AZ52" s="69">
        <f t="shared" si="65"/>
        <v>0</v>
      </c>
      <c r="BA52" s="69">
        <f t="shared" si="66"/>
        <v>0</v>
      </c>
      <c r="BB52" s="69">
        <f t="shared" si="67"/>
        <v>0</v>
      </c>
      <c r="BC52" s="50" t="str">
        <f t="shared" si="68"/>
        <v>Jun</v>
      </c>
      <c r="BD52" s="69">
        <f t="shared" si="69"/>
        <v>0</v>
      </c>
      <c r="BE52" s="69">
        <f t="shared" si="70"/>
        <v>0</v>
      </c>
      <c r="BF52" s="69">
        <f t="shared" si="106"/>
        <v>0</v>
      </c>
      <c r="BG52" s="69">
        <f t="shared" si="71"/>
        <v>0</v>
      </c>
      <c r="BH52" s="69">
        <f t="shared" si="72"/>
        <v>0</v>
      </c>
      <c r="BI52" s="69">
        <f t="shared" si="73"/>
        <v>0</v>
      </c>
      <c r="BJ52" s="69">
        <f t="shared" si="74"/>
        <v>0</v>
      </c>
      <c r="BK52" s="69">
        <f t="shared" si="75"/>
        <v>0</v>
      </c>
      <c r="BL52" s="50" t="str">
        <f t="shared" si="76"/>
        <v>Jun</v>
      </c>
      <c r="BM52" s="69">
        <f t="shared" si="77"/>
        <v>0</v>
      </c>
      <c r="BN52" s="69">
        <f t="shared" si="78"/>
        <v>0</v>
      </c>
      <c r="BO52" s="69">
        <f t="shared" si="107"/>
        <v>0</v>
      </c>
      <c r="BP52" s="69">
        <f t="shared" si="79"/>
        <v>0</v>
      </c>
      <c r="BQ52" s="69">
        <f t="shared" si="80"/>
        <v>0</v>
      </c>
      <c r="BR52" s="69">
        <f t="shared" si="81"/>
        <v>0</v>
      </c>
      <c r="BS52" s="69">
        <f t="shared" si="82"/>
        <v>0</v>
      </c>
      <c r="BT52" s="69">
        <f t="shared" si="83"/>
        <v>0</v>
      </c>
      <c r="BU52" s="50" t="str">
        <f t="shared" si="84"/>
        <v>Jun</v>
      </c>
      <c r="BV52" s="69">
        <f t="shared" si="85"/>
        <v>0</v>
      </c>
      <c r="BW52" s="69">
        <f t="shared" si="86"/>
        <v>0</v>
      </c>
      <c r="BX52" s="69">
        <f t="shared" si="108"/>
        <v>0</v>
      </c>
      <c r="BY52" s="69">
        <f t="shared" si="87"/>
        <v>0</v>
      </c>
      <c r="BZ52" s="69">
        <f t="shared" si="88"/>
        <v>0</v>
      </c>
      <c r="CA52" s="69">
        <f t="shared" si="89"/>
        <v>0</v>
      </c>
      <c r="CB52" s="69">
        <f t="shared" si="90"/>
        <v>0</v>
      </c>
      <c r="CC52" s="69">
        <f t="shared" si="91"/>
        <v>0</v>
      </c>
      <c r="CD52" s="50" t="str">
        <f t="shared" si="92"/>
        <v>Jun</v>
      </c>
      <c r="CE52" s="69">
        <f t="shared" si="93"/>
        <v>0</v>
      </c>
      <c r="CF52" s="69">
        <f t="shared" si="94"/>
        <v>0</v>
      </c>
      <c r="CG52" s="69">
        <f t="shared" si="109"/>
        <v>0</v>
      </c>
      <c r="CH52" s="69">
        <f t="shared" si="95"/>
        <v>0</v>
      </c>
      <c r="CI52" s="69">
        <f t="shared" si="96"/>
        <v>0</v>
      </c>
      <c r="CJ52" s="69">
        <f t="shared" si="97"/>
        <v>0</v>
      </c>
      <c r="CK52" s="69">
        <f t="shared" si="98"/>
        <v>0</v>
      </c>
      <c r="CL52" s="69">
        <f t="shared" si="99"/>
        <v>0</v>
      </c>
    </row>
    <row r="53" spans="1:90" ht="13.7" customHeight="1">
      <c r="A53" s="50" t="str">
        <f t="shared" si="20"/>
        <v>Jul</v>
      </c>
      <c r="B53" s="41">
        <f t="shared" si="21"/>
        <v>0</v>
      </c>
      <c r="C53" s="41">
        <f t="shared" si="22"/>
        <v>0</v>
      </c>
      <c r="D53" s="41">
        <f t="shared" si="100"/>
        <v>0</v>
      </c>
      <c r="E53" s="41">
        <f t="shared" si="23"/>
        <v>0</v>
      </c>
      <c r="F53" s="41">
        <f t="shared" si="24"/>
        <v>0</v>
      </c>
      <c r="G53" s="41">
        <f t="shared" si="25"/>
        <v>0</v>
      </c>
      <c r="H53" s="41">
        <f t="shared" si="26"/>
        <v>0</v>
      </c>
      <c r="I53" s="41">
        <f t="shared" si="27"/>
        <v>0</v>
      </c>
      <c r="J53" s="68" t="str">
        <f t="shared" si="28"/>
        <v>Jul</v>
      </c>
      <c r="K53" s="41">
        <f t="shared" si="29"/>
        <v>0</v>
      </c>
      <c r="L53" s="69">
        <f t="shared" si="30"/>
        <v>0</v>
      </c>
      <c r="M53" s="69">
        <f t="shared" si="101"/>
        <v>0</v>
      </c>
      <c r="N53" s="69">
        <f t="shared" si="31"/>
        <v>0</v>
      </c>
      <c r="O53" s="69">
        <f t="shared" si="32"/>
        <v>0</v>
      </c>
      <c r="P53" s="69">
        <f t="shared" si="33"/>
        <v>0</v>
      </c>
      <c r="Q53" s="69">
        <f t="shared" si="34"/>
        <v>0</v>
      </c>
      <c r="R53" s="69">
        <f t="shared" si="35"/>
        <v>0</v>
      </c>
      <c r="S53" s="50" t="str">
        <f t="shared" si="36"/>
        <v>Jul</v>
      </c>
      <c r="T53" s="69">
        <f t="shared" si="37"/>
        <v>0</v>
      </c>
      <c r="U53" s="69">
        <f t="shared" si="38"/>
        <v>0</v>
      </c>
      <c r="V53" s="69">
        <f t="shared" si="102"/>
        <v>0</v>
      </c>
      <c r="W53" s="69">
        <f t="shared" si="39"/>
        <v>0</v>
      </c>
      <c r="X53" s="69">
        <f t="shared" si="40"/>
        <v>0</v>
      </c>
      <c r="Y53" s="69">
        <f t="shared" si="41"/>
        <v>0</v>
      </c>
      <c r="Z53" s="69">
        <f t="shared" si="42"/>
        <v>0</v>
      </c>
      <c r="AA53" s="69">
        <f t="shared" si="43"/>
        <v>0</v>
      </c>
      <c r="AB53" s="50" t="str">
        <f t="shared" si="44"/>
        <v>Jul</v>
      </c>
      <c r="AC53" s="69">
        <f t="shared" si="45"/>
        <v>0</v>
      </c>
      <c r="AD53" s="69">
        <f t="shared" si="46"/>
        <v>0</v>
      </c>
      <c r="AE53" s="69">
        <f t="shared" si="103"/>
        <v>0</v>
      </c>
      <c r="AF53" s="69">
        <f t="shared" si="47"/>
        <v>0</v>
      </c>
      <c r="AG53" s="69">
        <f t="shared" si="48"/>
        <v>0</v>
      </c>
      <c r="AH53" s="69">
        <f t="shared" si="49"/>
        <v>0</v>
      </c>
      <c r="AI53" s="69">
        <f t="shared" si="50"/>
        <v>0</v>
      </c>
      <c r="AJ53" s="69">
        <f t="shared" si="51"/>
        <v>0</v>
      </c>
      <c r="AK53" s="50" t="str">
        <f t="shared" si="52"/>
        <v>Jul</v>
      </c>
      <c r="AL53" s="69">
        <f t="shared" si="53"/>
        <v>0</v>
      </c>
      <c r="AM53" s="69">
        <f t="shared" si="54"/>
        <v>0</v>
      </c>
      <c r="AN53" s="69">
        <f t="shared" si="104"/>
        <v>0</v>
      </c>
      <c r="AO53" s="69">
        <f t="shared" si="55"/>
        <v>0</v>
      </c>
      <c r="AP53" s="69">
        <f t="shared" si="56"/>
        <v>0</v>
      </c>
      <c r="AQ53" s="69">
        <f t="shared" si="57"/>
        <v>0</v>
      </c>
      <c r="AR53" s="69">
        <f t="shared" si="58"/>
        <v>0</v>
      </c>
      <c r="AS53" s="69">
        <f t="shared" si="59"/>
        <v>0</v>
      </c>
      <c r="AT53" s="50" t="str">
        <f t="shared" si="60"/>
        <v>Jul</v>
      </c>
      <c r="AU53" s="69">
        <f t="shared" si="61"/>
        <v>0</v>
      </c>
      <c r="AV53" s="69">
        <f t="shared" si="62"/>
        <v>0</v>
      </c>
      <c r="AW53" s="69">
        <f t="shared" si="105"/>
        <v>0</v>
      </c>
      <c r="AX53" s="69">
        <f t="shared" si="63"/>
        <v>0</v>
      </c>
      <c r="AY53" s="69">
        <f t="shared" si="64"/>
        <v>0</v>
      </c>
      <c r="AZ53" s="69">
        <f t="shared" si="65"/>
        <v>0</v>
      </c>
      <c r="BA53" s="69">
        <f t="shared" si="66"/>
        <v>0</v>
      </c>
      <c r="BB53" s="69">
        <f t="shared" si="67"/>
        <v>0</v>
      </c>
      <c r="BC53" s="50" t="str">
        <f t="shared" si="68"/>
        <v>Jul</v>
      </c>
      <c r="BD53" s="69">
        <f t="shared" si="69"/>
        <v>0</v>
      </c>
      <c r="BE53" s="69">
        <f t="shared" si="70"/>
        <v>0</v>
      </c>
      <c r="BF53" s="69">
        <f t="shared" si="106"/>
        <v>0</v>
      </c>
      <c r="BG53" s="69">
        <f t="shared" si="71"/>
        <v>0</v>
      </c>
      <c r="BH53" s="69">
        <f t="shared" si="72"/>
        <v>0</v>
      </c>
      <c r="BI53" s="69">
        <f t="shared" si="73"/>
        <v>0</v>
      </c>
      <c r="BJ53" s="69">
        <f t="shared" si="74"/>
        <v>0</v>
      </c>
      <c r="BK53" s="69">
        <f t="shared" si="75"/>
        <v>0</v>
      </c>
      <c r="BL53" s="50" t="str">
        <f t="shared" si="76"/>
        <v>Jul</v>
      </c>
      <c r="BM53" s="69">
        <f t="shared" si="77"/>
        <v>0</v>
      </c>
      <c r="BN53" s="69">
        <f t="shared" si="78"/>
        <v>0</v>
      </c>
      <c r="BO53" s="69">
        <f t="shared" si="107"/>
        <v>0</v>
      </c>
      <c r="BP53" s="69">
        <f t="shared" si="79"/>
        <v>0</v>
      </c>
      <c r="BQ53" s="69">
        <f t="shared" si="80"/>
        <v>0</v>
      </c>
      <c r="BR53" s="69">
        <f t="shared" si="81"/>
        <v>0</v>
      </c>
      <c r="BS53" s="69">
        <f t="shared" si="82"/>
        <v>0</v>
      </c>
      <c r="BT53" s="69">
        <f t="shared" si="83"/>
        <v>0</v>
      </c>
      <c r="BU53" s="50" t="str">
        <f t="shared" si="84"/>
        <v>Jul</v>
      </c>
      <c r="BV53" s="69">
        <f t="shared" si="85"/>
        <v>0</v>
      </c>
      <c r="BW53" s="69">
        <f t="shared" si="86"/>
        <v>0</v>
      </c>
      <c r="BX53" s="69">
        <f t="shared" si="108"/>
        <v>0</v>
      </c>
      <c r="BY53" s="69">
        <f t="shared" si="87"/>
        <v>0</v>
      </c>
      <c r="BZ53" s="69">
        <f t="shared" si="88"/>
        <v>0</v>
      </c>
      <c r="CA53" s="69">
        <f t="shared" si="89"/>
        <v>0</v>
      </c>
      <c r="CB53" s="69">
        <f t="shared" si="90"/>
        <v>0</v>
      </c>
      <c r="CC53" s="69">
        <f t="shared" si="91"/>
        <v>0</v>
      </c>
      <c r="CD53" s="50" t="str">
        <f t="shared" si="92"/>
        <v>Jul</v>
      </c>
      <c r="CE53" s="69">
        <f t="shared" si="93"/>
        <v>0</v>
      </c>
      <c r="CF53" s="69">
        <f t="shared" si="94"/>
        <v>0</v>
      </c>
      <c r="CG53" s="69">
        <f t="shared" si="109"/>
        <v>0</v>
      </c>
      <c r="CH53" s="69">
        <f t="shared" si="95"/>
        <v>0</v>
      </c>
      <c r="CI53" s="69">
        <f t="shared" si="96"/>
        <v>0</v>
      </c>
      <c r="CJ53" s="69">
        <f t="shared" si="97"/>
        <v>0</v>
      </c>
      <c r="CK53" s="69">
        <f t="shared" si="98"/>
        <v>0</v>
      </c>
      <c r="CL53" s="69">
        <f t="shared" si="99"/>
        <v>0</v>
      </c>
    </row>
    <row r="54" spans="1:90" ht="13.7" customHeight="1">
      <c r="A54" s="50" t="str">
        <f t="shared" si="20"/>
        <v>Aug</v>
      </c>
      <c r="B54" s="41">
        <f t="shared" si="21"/>
        <v>0</v>
      </c>
      <c r="C54" s="41">
        <f t="shared" si="22"/>
        <v>0</v>
      </c>
      <c r="D54" s="41">
        <f t="shared" si="100"/>
        <v>0</v>
      </c>
      <c r="E54" s="41">
        <f t="shared" si="23"/>
        <v>0</v>
      </c>
      <c r="F54" s="41">
        <f t="shared" si="24"/>
        <v>0</v>
      </c>
      <c r="G54" s="41">
        <f t="shared" si="25"/>
        <v>0</v>
      </c>
      <c r="H54" s="41">
        <f t="shared" si="26"/>
        <v>0</v>
      </c>
      <c r="I54" s="41">
        <f t="shared" si="27"/>
        <v>0</v>
      </c>
      <c r="J54" s="68" t="str">
        <f t="shared" si="28"/>
        <v>Aug</v>
      </c>
      <c r="K54" s="41">
        <f t="shared" si="29"/>
        <v>0</v>
      </c>
      <c r="L54" s="69">
        <f t="shared" si="30"/>
        <v>0</v>
      </c>
      <c r="M54" s="69">
        <f t="shared" si="101"/>
        <v>0</v>
      </c>
      <c r="N54" s="69">
        <f t="shared" si="31"/>
        <v>0</v>
      </c>
      <c r="O54" s="69">
        <f t="shared" si="32"/>
        <v>0</v>
      </c>
      <c r="P54" s="69">
        <f t="shared" si="33"/>
        <v>0</v>
      </c>
      <c r="Q54" s="69">
        <f t="shared" si="34"/>
        <v>0</v>
      </c>
      <c r="R54" s="69">
        <f t="shared" si="35"/>
        <v>0</v>
      </c>
      <c r="S54" s="50" t="str">
        <f t="shared" si="36"/>
        <v>Aug</v>
      </c>
      <c r="T54" s="69">
        <f t="shared" si="37"/>
        <v>0</v>
      </c>
      <c r="U54" s="69">
        <f t="shared" si="38"/>
        <v>0</v>
      </c>
      <c r="V54" s="69">
        <f t="shared" si="102"/>
        <v>0</v>
      </c>
      <c r="W54" s="69">
        <f t="shared" si="39"/>
        <v>0</v>
      </c>
      <c r="X54" s="69">
        <f t="shared" si="40"/>
        <v>0</v>
      </c>
      <c r="Y54" s="69">
        <f t="shared" si="41"/>
        <v>0</v>
      </c>
      <c r="Z54" s="69">
        <f t="shared" si="42"/>
        <v>0</v>
      </c>
      <c r="AA54" s="69">
        <f t="shared" si="43"/>
        <v>0</v>
      </c>
      <c r="AB54" s="50" t="str">
        <f t="shared" si="44"/>
        <v>Aug</v>
      </c>
      <c r="AC54" s="69">
        <f t="shared" si="45"/>
        <v>0</v>
      </c>
      <c r="AD54" s="69">
        <f t="shared" si="46"/>
        <v>0</v>
      </c>
      <c r="AE54" s="69">
        <f t="shared" si="103"/>
        <v>0</v>
      </c>
      <c r="AF54" s="69">
        <f t="shared" si="47"/>
        <v>0</v>
      </c>
      <c r="AG54" s="69">
        <f t="shared" si="48"/>
        <v>0</v>
      </c>
      <c r="AH54" s="69">
        <f t="shared" si="49"/>
        <v>0</v>
      </c>
      <c r="AI54" s="69">
        <f t="shared" si="50"/>
        <v>0</v>
      </c>
      <c r="AJ54" s="69">
        <f t="shared" si="51"/>
        <v>0</v>
      </c>
      <c r="AK54" s="50" t="str">
        <f t="shared" si="52"/>
        <v>Aug</v>
      </c>
      <c r="AL54" s="69">
        <f t="shared" si="53"/>
        <v>0</v>
      </c>
      <c r="AM54" s="69">
        <f t="shared" si="54"/>
        <v>0</v>
      </c>
      <c r="AN54" s="69">
        <f t="shared" si="104"/>
        <v>0</v>
      </c>
      <c r="AO54" s="69">
        <f t="shared" si="55"/>
        <v>0</v>
      </c>
      <c r="AP54" s="69">
        <f t="shared" si="56"/>
        <v>0</v>
      </c>
      <c r="AQ54" s="69">
        <f t="shared" si="57"/>
        <v>0</v>
      </c>
      <c r="AR54" s="69">
        <f t="shared" si="58"/>
        <v>0</v>
      </c>
      <c r="AS54" s="69">
        <f t="shared" si="59"/>
        <v>0</v>
      </c>
      <c r="AT54" s="50" t="str">
        <f t="shared" si="60"/>
        <v>Aug</v>
      </c>
      <c r="AU54" s="69">
        <f t="shared" si="61"/>
        <v>0</v>
      </c>
      <c r="AV54" s="69">
        <f t="shared" si="62"/>
        <v>0</v>
      </c>
      <c r="AW54" s="69">
        <f t="shared" si="105"/>
        <v>0</v>
      </c>
      <c r="AX54" s="69">
        <f t="shared" si="63"/>
        <v>0</v>
      </c>
      <c r="AY54" s="69">
        <f t="shared" si="64"/>
        <v>0</v>
      </c>
      <c r="AZ54" s="69">
        <f t="shared" si="65"/>
        <v>0</v>
      </c>
      <c r="BA54" s="69">
        <f t="shared" si="66"/>
        <v>0</v>
      </c>
      <c r="BB54" s="69">
        <f t="shared" si="67"/>
        <v>0</v>
      </c>
      <c r="BC54" s="50" t="str">
        <f t="shared" si="68"/>
        <v>Aug</v>
      </c>
      <c r="BD54" s="69">
        <f t="shared" si="69"/>
        <v>0</v>
      </c>
      <c r="BE54" s="69">
        <f t="shared" si="70"/>
        <v>0</v>
      </c>
      <c r="BF54" s="69">
        <f t="shared" si="106"/>
        <v>0</v>
      </c>
      <c r="BG54" s="69">
        <f t="shared" si="71"/>
        <v>0</v>
      </c>
      <c r="BH54" s="69">
        <f t="shared" si="72"/>
        <v>0</v>
      </c>
      <c r="BI54" s="69">
        <f t="shared" si="73"/>
        <v>0</v>
      </c>
      <c r="BJ54" s="69">
        <f t="shared" si="74"/>
        <v>0</v>
      </c>
      <c r="BK54" s="69">
        <f t="shared" si="75"/>
        <v>0</v>
      </c>
      <c r="BL54" s="50" t="str">
        <f t="shared" si="76"/>
        <v>Aug</v>
      </c>
      <c r="BM54" s="69">
        <f t="shared" si="77"/>
        <v>0</v>
      </c>
      <c r="BN54" s="69">
        <f t="shared" si="78"/>
        <v>0</v>
      </c>
      <c r="BO54" s="69">
        <f t="shared" si="107"/>
        <v>0</v>
      </c>
      <c r="BP54" s="69">
        <f t="shared" si="79"/>
        <v>0</v>
      </c>
      <c r="BQ54" s="69">
        <f t="shared" si="80"/>
        <v>0</v>
      </c>
      <c r="BR54" s="69">
        <f t="shared" si="81"/>
        <v>0</v>
      </c>
      <c r="BS54" s="69">
        <f t="shared" si="82"/>
        <v>0</v>
      </c>
      <c r="BT54" s="69">
        <f t="shared" si="83"/>
        <v>0</v>
      </c>
      <c r="BU54" s="50" t="str">
        <f t="shared" si="84"/>
        <v>Aug</v>
      </c>
      <c r="BV54" s="69">
        <f t="shared" si="85"/>
        <v>0</v>
      </c>
      <c r="BW54" s="69">
        <f t="shared" si="86"/>
        <v>0</v>
      </c>
      <c r="BX54" s="69">
        <f t="shared" si="108"/>
        <v>0</v>
      </c>
      <c r="BY54" s="69">
        <f t="shared" si="87"/>
        <v>0</v>
      </c>
      <c r="BZ54" s="69">
        <f t="shared" si="88"/>
        <v>0</v>
      </c>
      <c r="CA54" s="69">
        <f t="shared" si="89"/>
        <v>0</v>
      </c>
      <c r="CB54" s="69">
        <f t="shared" si="90"/>
        <v>0</v>
      </c>
      <c r="CC54" s="69">
        <f t="shared" si="91"/>
        <v>0</v>
      </c>
      <c r="CD54" s="50" t="str">
        <f t="shared" si="92"/>
        <v>Aug</v>
      </c>
      <c r="CE54" s="69">
        <f t="shared" si="93"/>
        <v>0</v>
      </c>
      <c r="CF54" s="69">
        <f t="shared" si="94"/>
        <v>0</v>
      </c>
      <c r="CG54" s="69">
        <f t="shared" si="109"/>
        <v>0</v>
      </c>
      <c r="CH54" s="69">
        <f t="shared" si="95"/>
        <v>0</v>
      </c>
      <c r="CI54" s="69">
        <f t="shared" si="96"/>
        <v>0</v>
      </c>
      <c r="CJ54" s="69">
        <f t="shared" si="97"/>
        <v>0</v>
      </c>
      <c r="CK54" s="69">
        <f t="shared" si="98"/>
        <v>0</v>
      </c>
      <c r="CL54" s="69">
        <f t="shared" si="99"/>
        <v>0</v>
      </c>
    </row>
    <row r="55" spans="1:90" ht="13.7" customHeight="1">
      <c r="A55" s="50" t="str">
        <f t="shared" si="20"/>
        <v>Sep</v>
      </c>
      <c r="B55" s="41">
        <f t="shared" si="21"/>
        <v>0</v>
      </c>
      <c r="C55" s="41">
        <f t="shared" si="22"/>
        <v>0</v>
      </c>
      <c r="D55" s="41">
        <f t="shared" si="100"/>
        <v>0</v>
      </c>
      <c r="E55" s="41">
        <f t="shared" si="23"/>
        <v>0</v>
      </c>
      <c r="F55" s="41">
        <f t="shared" si="24"/>
        <v>0</v>
      </c>
      <c r="G55" s="41">
        <f t="shared" si="25"/>
        <v>0</v>
      </c>
      <c r="H55" s="41">
        <f t="shared" si="26"/>
        <v>0</v>
      </c>
      <c r="I55" s="41">
        <f t="shared" si="27"/>
        <v>0</v>
      </c>
      <c r="J55" s="68" t="str">
        <f t="shared" si="28"/>
        <v>Sep</v>
      </c>
      <c r="K55" s="41">
        <f t="shared" si="29"/>
        <v>0</v>
      </c>
      <c r="L55" s="69">
        <f t="shared" si="30"/>
        <v>0</v>
      </c>
      <c r="M55" s="69">
        <f t="shared" si="101"/>
        <v>0</v>
      </c>
      <c r="N55" s="69">
        <f t="shared" si="31"/>
        <v>0</v>
      </c>
      <c r="O55" s="69">
        <f t="shared" si="32"/>
        <v>0</v>
      </c>
      <c r="P55" s="69">
        <f t="shared" si="33"/>
        <v>0</v>
      </c>
      <c r="Q55" s="69">
        <f t="shared" si="34"/>
        <v>0</v>
      </c>
      <c r="R55" s="69">
        <f t="shared" si="35"/>
        <v>0</v>
      </c>
      <c r="S55" s="50" t="str">
        <f t="shared" si="36"/>
        <v>Sep</v>
      </c>
      <c r="T55" s="69">
        <f t="shared" si="37"/>
        <v>0</v>
      </c>
      <c r="U55" s="69">
        <f t="shared" si="38"/>
        <v>0</v>
      </c>
      <c r="V55" s="69">
        <f t="shared" si="102"/>
        <v>0</v>
      </c>
      <c r="W55" s="69">
        <f t="shared" si="39"/>
        <v>0</v>
      </c>
      <c r="X55" s="69">
        <f t="shared" si="40"/>
        <v>0</v>
      </c>
      <c r="Y55" s="69">
        <f t="shared" si="41"/>
        <v>0</v>
      </c>
      <c r="Z55" s="69">
        <f t="shared" si="42"/>
        <v>0</v>
      </c>
      <c r="AA55" s="69">
        <f t="shared" si="43"/>
        <v>0</v>
      </c>
      <c r="AB55" s="50" t="str">
        <f t="shared" si="44"/>
        <v>Sep</v>
      </c>
      <c r="AC55" s="69">
        <f t="shared" si="45"/>
        <v>0</v>
      </c>
      <c r="AD55" s="69">
        <f t="shared" si="46"/>
        <v>0</v>
      </c>
      <c r="AE55" s="69">
        <f t="shared" si="103"/>
        <v>0</v>
      </c>
      <c r="AF55" s="69">
        <f t="shared" si="47"/>
        <v>0</v>
      </c>
      <c r="AG55" s="69">
        <f t="shared" si="48"/>
        <v>0</v>
      </c>
      <c r="AH55" s="69">
        <f t="shared" si="49"/>
        <v>0</v>
      </c>
      <c r="AI55" s="69">
        <f t="shared" si="50"/>
        <v>0</v>
      </c>
      <c r="AJ55" s="69">
        <f t="shared" si="51"/>
        <v>0</v>
      </c>
      <c r="AK55" s="50" t="str">
        <f t="shared" si="52"/>
        <v>Sep</v>
      </c>
      <c r="AL55" s="69">
        <f t="shared" si="53"/>
        <v>0</v>
      </c>
      <c r="AM55" s="69">
        <f t="shared" si="54"/>
        <v>0</v>
      </c>
      <c r="AN55" s="69">
        <f t="shared" si="104"/>
        <v>0</v>
      </c>
      <c r="AO55" s="69">
        <f t="shared" si="55"/>
        <v>0</v>
      </c>
      <c r="AP55" s="69">
        <f t="shared" si="56"/>
        <v>0</v>
      </c>
      <c r="AQ55" s="69">
        <f t="shared" si="57"/>
        <v>0</v>
      </c>
      <c r="AR55" s="69">
        <f t="shared" si="58"/>
        <v>0</v>
      </c>
      <c r="AS55" s="69">
        <f t="shared" si="59"/>
        <v>0</v>
      </c>
      <c r="AT55" s="50" t="str">
        <f t="shared" si="60"/>
        <v>Sep</v>
      </c>
      <c r="AU55" s="69">
        <f t="shared" si="61"/>
        <v>0</v>
      </c>
      <c r="AV55" s="69">
        <f t="shared" si="62"/>
        <v>0</v>
      </c>
      <c r="AW55" s="69">
        <f t="shared" si="105"/>
        <v>0</v>
      </c>
      <c r="AX55" s="69">
        <f t="shared" si="63"/>
        <v>0</v>
      </c>
      <c r="AY55" s="69">
        <f t="shared" si="64"/>
        <v>0</v>
      </c>
      <c r="AZ55" s="69">
        <f t="shared" si="65"/>
        <v>0</v>
      </c>
      <c r="BA55" s="69">
        <f t="shared" si="66"/>
        <v>0</v>
      </c>
      <c r="BB55" s="69">
        <f t="shared" si="67"/>
        <v>0</v>
      </c>
      <c r="BC55" s="50" t="str">
        <f t="shared" si="68"/>
        <v>Sep</v>
      </c>
      <c r="BD55" s="69">
        <f t="shared" si="69"/>
        <v>0</v>
      </c>
      <c r="BE55" s="69">
        <f t="shared" si="70"/>
        <v>0</v>
      </c>
      <c r="BF55" s="69">
        <f t="shared" si="106"/>
        <v>0</v>
      </c>
      <c r="BG55" s="69">
        <f t="shared" si="71"/>
        <v>0</v>
      </c>
      <c r="BH55" s="69">
        <f t="shared" si="72"/>
        <v>0</v>
      </c>
      <c r="BI55" s="69">
        <f t="shared" si="73"/>
        <v>0</v>
      </c>
      <c r="BJ55" s="69">
        <f t="shared" si="74"/>
        <v>0</v>
      </c>
      <c r="BK55" s="69">
        <f t="shared" si="75"/>
        <v>0</v>
      </c>
      <c r="BL55" s="50" t="str">
        <f t="shared" si="76"/>
        <v>Sep</v>
      </c>
      <c r="BM55" s="69">
        <f t="shared" si="77"/>
        <v>0</v>
      </c>
      <c r="BN55" s="69">
        <f t="shared" si="78"/>
        <v>0</v>
      </c>
      <c r="BO55" s="69">
        <f t="shared" si="107"/>
        <v>0</v>
      </c>
      <c r="BP55" s="69">
        <f t="shared" si="79"/>
        <v>0</v>
      </c>
      <c r="BQ55" s="69">
        <f t="shared" si="80"/>
        <v>0</v>
      </c>
      <c r="BR55" s="69">
        <f t="shared" si="81"/>
        <v>0</v>
      </c>
      <c r="BS55" s="69">
        <f t="shared" si="82"/>
        <v>0</v>
      </c>
      <c r="BT55" s="69">
        <f t="shared" si="83"/>
        <v>0</v>
      </c>
      <c r="BU55" s="50" t="str">
        <f t="shared" si="84"/>
        <v>Sep</v>
      </c>
      <c r="BV55" s="69">
        <f t="shared" si="85"/>
        <v>0</v>
      </c>
      <c r="BW55" s="69">
        <f t="shared" si="86"/>
        <v>0</v>
      </c>
      <c r="BX55" s="69">
        <f t="shared" si="108"/>
        <v>0</v>
      </c>
      <c r="BY55" s="69">
        <f t="shared" si="87"/>
        <v>0</v>
      </c>
      <c r="BZ55" s="69">
        <f t="shared" si="88"/>
        <v>0</v>
      </c>
      <c r="CA55" s="69">
        <f t="shared" si="89"/>
        <v>0</v>
      </c>
      <c r="CB55" s="69">
        <f t="shared" si="90"/>
        <v>0</v>
      </c>
      <c r="CC55" s="69">
        <f t="shared" si="91"/>
        <v>0</v>
      </c>
      <c r="CD55" s="50" t="str">
        <f t="shared" si="92"/>
        <v>Sep</v>
      </c>
      <c r="CE55" s="69">
        <f t="shared" si="93"/>
        <v>0</v>
      </c>
      <c r="CF55" s="69">
        <f t="shared" si="94"/>
        <v>0</v>
      </c>
      <c r="CG55" s="69">
        <f t="shared" si="109"/>
        <v>0</v>
      </c>
      <c r="CH55" s="69">
        <f t="shared" si="95"/>
        <v>0</v>
      </c>
      <c r="CI55" s="69">
        <f t="shared" si="96"/>
        <v>0</v>
      </c>
      <c r="CJ55" s="69">
        <f t="shared" si="97"/>
        <v>0</v>
      </c>
      <c r="CK55" s="69">
        <f t="shared" si="98"/>
        <v>0</v>
      </c>
      <c r="CL55" s="69">
        <f t="shared" si="99"/>
        <v>0</v>
      </c>
    </row>
    <row r="56" spans="1:90" ht="13.7" customHeight="1">
      <c r="A56" s="50" t="str">
        <f t="shared" si="20"/>
        <v>Oct</v>
      </c>
      <c r="B56" s="41">
        <f t="shared" si="21"/>
        <v>0</v>
      </c>
      <c r="C56" s="41">
        <f t="shared" si="22"/>
        <v>0</v>
      </c>
      <c r="D56" s="41">
        <f t="shared" si="100"/>
        <v>0</v>
      </c>
      <c r="E56" s="41">
        <f t="shared" si="23"/>
        <v>0</v>
      </c>
      <c r="F56" s="41">
        <f t="shared" si="24"/>
        <v>0</v>
      </c>
      <c r="G56" s="41">
        <f t="shared" si="25"/>
        <v>0</v>
      </c>
      <c r="H56" s="41">
        <f t="shared" si="26"/>
        <v>0</v>
      </c>
      <c r="I56" s="41">
        <f t="shared" si="27"/>
        <v>0</v>
      </c>
      <c r="J56" s="68" t="str">
        <f t="shared" si="28"/>
        <v>Oct</v>
      </c>
      <c r="K56" s="41">
        <f t="shared" si="29"/>
        <v>0</v>
      </c>
      <c r="L56" s="69">
        <f t="shared" si="30"/>
        <v>0</v>
      </c>
      <c r="M56" s="69">
        <f t="shared" si="101"/>
        <v>0</v>
      </c>
      <c r="N56" s="69">
        <f t="shared" si="31"/>
        <v>0</v>
      </c>
      <c r="O56" s="69">
        <f t="shared" si="32"/>
        <v>0</v>
      </c>
      <c r="P56" s="69">
        <f t="shared" si="33"/>
        <v>0</v>
      </c>
      <c r="Q56" s="69">
        <f t="shared" si="34"/>
        <v>0</v>
      </c>
      <c r="R56" s="69">
        <f t="shared" si="35"/>
        <v>0</v>
      </c>
      <c r="S56" s="50" t="str">
        <f t="shared" si="36"/>
        <v>Oct</v>
      </c>
      <c r="T56" s="69">
        <f t="shared" si="37"/>
        <v>0</v>
      </c>
      <c r="U56" s="69">
        <f t="shared" si="38"/>
        <v>0</v>
      </c>
      <c r="V56" s="69">
        <f t="shared" si="102"/>
        <v>0</v>
      </c>
      <c r="W56" s="69">
        <f t="shared" si="39"/>
        <v>0</v>
      </c>
      <c r="X56" s="69">
        <f t="shared" si="40"/>
        <v>0</v>
      </c>
      <c r="Y56" s="69">
        <f t="shared" si="41"/>
        <v>0</v>
      </c>
      <c r="Z56" s="69">
        <f t="shared" si="42"/>
        <v>0</v>
      </c>
      <c r="AA56" s="69">
        <f t="shared" si="43"/>
        <v>0</v>
      </c>
      <c r="AB56" s="50" t="str">
        <f t="shared" si="44"/>
        <v>Oct</v>
      </c>
      <c r="AC56" s="69">
        <f t="shared" si="45"/>
        <v>0</v>
      </c>
      <c r="AD56" s="69">
        <f t="shared" si="46"/>
        <v>0</v>
      </c>
      <c r="AE56" s="69">
        <f t="shared" si="103"/>
        <v>0</v>
      </c>
      <c r="AF56" s="69">
        <f t="shared" si="47"/>
        <v>0</v>
      </c>
      <c r="AG56" s="69">
        <f t="shared" si="48"/>
        <v>0</v>
      </c>
      <c r="AH56" s="69">
        <f t="shared" si="49"/>
        <v>0</v>
      </c>
      <c r="AI56" s="69">
        <f t="shared" si="50"/>
        <v>0</v>
      </c>
      <c r="AJ56" s="69">
        <f t="shared" si="51"/>
        <v>0</v>
      </c>
      <c r="AK56" s="50" t="str">
        <f t="shared" si="52"/>
        <v>Oct</v>
      </c>
      <c r="AL56" s="69">
        <f t="shared" si="53"/>
        <v>0</v>
      </c>
      <c r="AM56" s="69">
        <f t="shared" si="54"/>
        <v>0</v>
      </c>
      <c r="AN56" s="69">
        <f t="shared" si="104"/>
        <v>0</v>
      </c>
      <c r="AO56" s="69">
        <f t="shared" si="55"/>
        <v>0</v>
      </c>
      <c r="AP56" s="69">
        <f t="shared" si="56"/>
        <v>0</v>
      </c>
      <c r="AQ56" s="69">
        <f t="shared" si="57"/>
        <v>0</v>
      </c>
      <c r="AR56" s="69">
        <f t="shared" si="58"/>
        <v>0</v>
      </c>
      <c r="AS56" s="69">
        <f t="shared" si="59"/>
        <v>0</v>
      </c>
      <c r="AT56" s="50" t="str">
        <f t="shared" si="60"/>
        <v>Oct</v>
      </c>
      <c r="AU56" s="69">
        <f t="shared" si="61"/>
        <v>0</v>
      </c>
      <c r="AV56" s="69">
        <f t="shared" si="62"/>
        <v>0</v>
      </c>
      <c r="AW56" s="69">
        <f t="shared" si="105"/>
        <v>0</v>
      </c>
      <c r="AX56" s="69">
        <f t="shared" si="63"/>
        <v>0</v>
      </c>
      <c r="AY56" s="69">
        <f t="shared" si="64"/>
        <v>0</v>
      </c>
      <c r="AZ56" s="69">
        <f t="shared" si="65"/>
        <v>0</v>
      </c>
      <c r="BA56" s="69">
        <f t="shared" si="66"/>
        <v>0</v>
      </c>
      <c r="BB56" s="69">
        <f t="shared" si="67"/>
        <v>0</v>
      </c>
      <c r="BC56" s="50" t="str">
        <f t="shared" si="68"/>
        <v>Oct</v>
      </c>
      <c r="BD56" s="69">
        <f t="shared" si="69"/>
        <v>0</v>
      </c>
      <c r="BE56" s="69">
        <f t="shared" si="70"/>
        <v>0</v>
      </c>
      <c r="BF56" s="69">
        <f t="shared" si="106"/>
        <v>0</v>
      </c>
      <c r="BG56" s="69">
        <f t="shared" si="71"/>
        <v>0</v>
      </c>
      <c r="BH56" s="69">
        <f t="shared" si="72"/>
        <v>0</v>
      </c>
      <c r="BI56" s="69">
        <f t="shared" si="73"/>
        <v>0</v>
      </c>
      <c r="BJ56" s="69">
        <f t="shared" si="74"/>
        <v>0</v>
      </c>
      <c r="BK56" s="69">
        <f t="shared" si="75"/>
        <v>0</v>
      </c>
      <c r="BL56" s="50" t="str">
        <f t="shared" si="76"/>
        <v>Oct</v>
      </c>
      <c r="BM56" s="69">
        <f t="shared" si="77"/>
        <v>0</v>
      </c>
      <c r="BN56" s="69">
        <f t="shared" si="78"/>
        <v>0</v>
      </c>
      <c r="BO56" s="69">
        <f t="shared" si="107"/>
        <v>0</v>
      </c>
      <c r="BP56" s="69">
        <f t="shared" si="79"/>
        <v>0</v>
      </c>
      <c r="BQ56" s="69">
        <f t="shared" si="80"/>
        <v>0</v>
      </c>
      <c r="BR56" s="69">
        <f t="shared" si="81"/>
        <v>0</v>
      </c>
      <c r="BS56" s="69">
        <f t="shared" si="82"/>
        <v>0</v>
      </c>
      <c r="BT56" s="69">
        <f t="shared" si="83"/>
        <v>0</v>
      </c>
      <c r="BU56" s="50" t="str">
        <f t="shared" si="84"/>
        <v>Oct</v>
      </c>
      <c r="BV56" s="69">
        <f t="shared" si="85"/>
        <v>0</v>
      </c>
      <c r="BW56" s="69">
        <f t="shared" si="86"/>
        <v>0</v>
      </c>
      <c r="BX56" s="69">
        <f t="shared" si="108"/>
        <v>0</v>
      </c>
      <c r="BY56" s="69">
        <f t="shared" si="87"/>
        <v>0</v>
      </c>
      <c r="BZ56" s="69">
        <f t="shared" si="88"/>
        <v>0</v>
      </c>
      <c r="CA56" s="69">
        <f t="shared" si="89"/>
        <v>0</v>
      </c>
      <c r="CB56" s="69">
        <f t="shared" si="90"/>
        <v>0</v>
      </c>
      <c r="CC56" s="69">
        <f t="shared" si="91"/>
        <v>0</v>
      </c>
      <c r="CD56" s="50" t="str">
        <f t="shared" si="92"/>
        <v>Oct</v>
      </c>
      <c r="CE56" s="69">
        <f t="shared" si="93"/>
        <v>0</v>
      </c>
      <c r="CF56" s="69">
        <f t="shared" si="94"/>
        <v>0</v>
      </c>
      <c r="CG56" s="69">
        <f t="shared" si="109"/>
        <v>0</v>
      </c>
      <c r="CH56" s="69">
        <f t="shared" si="95"/>
        <v>0</v>
      </c>
      <c r="CI56" s="69">
        <f t="shared" si="96"/>
        <v>0</v>
      </c>
      <c r="CJ56" s="69">
        <f t="shared" si="97"/>
        <v>0</v>
      </c>
      <c r="CK56" s="69">
        <f t="shared" si="98"/>
        <v>0</v>
      </c>
      <c r="CL56" s="69">
        <f t="shared" si="99"/>
        <v>0</v>
      </c>
    </row>
    <row r="57" spans="1:90" ht="13.7" customHeight="1">
      <c r="A57" s="50" t="str">
        <f t="shared" si="20"/>
        <v>Nov</v>
      </c>
      <c r="B57" s="41">
        <f t="shared" si="21"/>
        <v>600</v>
      </c>
      <c r="C57" s="41">
        <f t="shared" si="22"/>
        <v>0</v>
      </c>
      <c r="D57" s="41">
        <f t="shared" si="100"/>
        <v>0</v>
      </c>
      <c r="E57" s="41">
        <f t="shared" si="23"/>
        <v>0</v>
      </c>
      <c r="F57" s="41">
        <f t="shared" si="24"/>
        <v>0</v>
      </c>
      <c r="G57" s="41">
        <f t="shared" si="25"/>
        <v>0</v>
      </c>
      <c r="H57" s="41">
        <f t="shared" si="26"/>
        <v>0</v>
      </c>
      <c r="I57" s="41">
        <f t="shared" si="27"/>
        <v>0</v>
      </c>
      <c r="J57" s="68" t="str">
        <f t="shared" si="28"/>
        <v>Nov</v>
      </c>
      <c r="K57" s="41">
        <f t="shared" si="29"/>
        <v>600</v>
      </c>
      <c r="L57" s="69">
        <f t="shared" si="30"/>
        <v>0</v>
      </c>
      <c r="M57" s="69">
        <f t="shared" si="101"/>
        <v>0</v>
      </c>
      <c r="N57" s="69">
        <f t="shared" si="31"/>
        <v>0</v>
      </c>
      <c r="O57" s="69">
        <f t="shared" si="32"/>
        <v>0</v>
      </c>
      <c r="P57" s="69">
        <f t="shared" si="33"/>
        <v>0</v>
      </c>
      <c r="Q57" s="69">
        <f t="shared" si="34"/>
        <v>0</v>
      </c>
      <c r="R57" s="69">
        <f t="shared" si="35"/>
        <v>0</v>
      </c>
      <c r="S57" s="50" t="str">
        <f t="shared" si="36"/>
        <v>Nov</v>
      </c>
      <c r="T57" s="69">
        <f t="shared" si="37"/>
        <v>600</v>
      </c>
      <c r="U57" s="69">
        <f t="shared" si="38"/>
        <v>0</v>
      </c>
      <c r="V57" s="69">
        <f t="shared" si="102"/>
        <v>0</v>
      </c>
      <c r="W57" s="69">
        <f t="shared" si="39"/>
        <v>0</v>
      </c>
      <c r="X57" s="69">
        <f t="shared" si="40"/>
        <v>0</v>
      </c>
      <c r="Y57" s="69">
        <f t="shared" si="41"/>
        <v>0</v>
      </c>
      <c r="Z57" s="69">
        <f t="shared" si="42"/>
        <v>0</v>
      </c>
      <c r="AA57" s="69">
        <f t="shared" si="43"/>
        <v>0</v>
      </c>
      <c r="AB57" s="50" t="str">
        <f t="shared" si="44"/>
        <v>Nov</v>
      </c>
      <c r="AC57" s="69">
        <f t="shared" si="45"/>
        <v>600</v>
      </c>
      <c r="AD57" s="69">
        <f t="shared" si="46"/>
        <v>0</v>
      </c>
      <c r="AE57" s="69">
        <f t="shared" si="103"/>
        <v>0</v>
      </c>
      <c r="AF57" s="69">
        <f t="shared" si="47"/>
        <v>0</v>
      </c>
      <c r="AG57" s="69">
        <f t="shared" si="48"/>
        <v>0</v>
      </c>
      <c r="AH57" s="69">
        <f t="shared" si="49"/>
        <v>0</v>
      </c>
      <c r="AI57" s="69">
        <f t="shared" si="50"/>
        <v>0</v>
      </c>
      <c r="AJ57" s="69">
        <f t="shared" si="51"/>
        <v>0</v>
      </c>
      <c r="AK57" s="50" t="str">
        <f t="shared" si="52"/>
        <v>Nov</v>
      </c>
      <c r="AL57" s="69">
        <f t="shared" si="53"/>
        <v>600</v>
      </c>
      <c r="AM57" s="69">
        <f t="shared" si="54"/>
        <v>0</v>
      </c>
      <c r="AN57" s="69">
        <f t="shared" si="104"/>
        <v>0</v>
      </c>
      <c r="AO57" s="69">
        <f t="shared" si="55"/>
        <v>0</v>
      </c>
      <c r="AP57" s="69">
        <f t="shared" si="56"/>
        <v>0</v>
      </c>
      <c r="AQ57" s="69">
        <f t="shared" si="57"/>
        <v>0</v>
      </c>
      <c r="AR57" s="69">
        <f t="shared" si="58"/>
        <v>0</v>
      </c>
      <c r="AS57" s="69">
        <f t="shared" si="59"/>
        <v>0</v>
      </c>
      <c r="AT57" s="50" t="str">
        <f t="shared" si="60"/>
        <v>Nov</v>
      </c>
      <c r="AU57" s="69">
        <f t="shared" si="61"/>
        <v>600</v>
      </c>
      <c r="AV57" s="69">
        <f t="shared" si="62"/>
        <v>0</v>
      </c>
      <c r="AW57" s="69">
        <f t="shared" si="105"/>
        <v>0</v>
      </c>
      <c r="AX57" s="69">
        <f t="shared" si="63"/>
        <v>0</v>
      </c>
      <c r="AY57" s="69">
        <f t="shared" si="64"/>
        <v>0</v>
      </c>
      <c r="AZ57" s="69">
        <f t="shared" si="65"/>
        <v>0</v>
      </c>
      <c r="BA57" s="69">
        <f t="shared" si="66"/>
        <v>0</v>
      </c>
      <c r="BB57" s="69">
        <f t="shared" si="67"/>
        <v>0</v>
      </c>
      <c r="BC57" s="50" t="str">
        <f t="shared" si="68"/>
        <v>Nov</v>
      </c>
      <c r="BD57" s="69">
        <f t="shared" si="69"/>
        <v>600</v>
      </c>
      <c r="BE57" s="69">
        <f t="shared" si="70"/>
        <v>0</v>
      </c>
      <c r="BF57" s="69">
        <f t="shared" si="106"/>
        <v>0</v>
      </c>
      <c r="BG57" s="69">
        <f t="shared" si="71"/>
        <v>0</v>
      </c>
      <c r="BH57" s="69">
        <f t="shared" si="72"/>
        <v>0</v>
      </c>
      <c r="BI57" s="69">
        <f t="shared" si="73"/>
        <v>0</v>
      </c>
      <c r="BJ57" s="69">
        <f t="shared" si="74"/>
        <v>0</v>
      </c>
      <c r="BK57" s="69">
        <f t="shared" si="75"/>
        <v>0</v>
      </c>
      <c r="BL57" s="50" t="str">
        <f t="shared" si="76"/>
        <v>Nov</v>
      </c>
      <c r="BM57" s="69">
        <f t="shared" si="77"/>
        <v>600</v>
      </c>
      <c r="BN57" s="69">
        <f t="shared" si="78"/>
        <v>0</v>
      </c>
      <c r="BO57" s="69">
        <f t="shared" si="107"/>
        <v>0</v>
      </c>
      <c r="BP57" s="69">
        <f t="shared" si="79"/>
        <v>0</v>
      </c>
      <c r="BQ57" s="69">
        <f t="shared" si="80"/>
        <v>0</v>
      </c>
      <c r="BR57" s="69">
        <f t="shared" si="81"/>
        <v>0</v>
      </c>
      <c r="BS57" s="69">
        <f t="shared" si="82"/>
        <v>0</v>
      </c>
      <c r="BT57" s="69">
        <f t="shared" si="83"/>
        <v>0</v>
      </c>
      <c r="BU57" s="50" t="str">
        <f t="shared" si="84"/>
        <v>Nov</v>
      </c>
      <c r="BV57" s="69">
        <f t="shared" si="85"/>
        <v>600</v>
      </c>
      <c r="BW57" s="69">
        <f t="shared" si="86"/>
        <v>0</v>
      </c>
      <c r="BX57" s="69">
        <f t="shared" si="108"/>
        <v>0</v>
      </c>
      <c r="BY57" s="69">
        <f t="shared" si="87"/>
        <v>0</v>
      </c>
      <c r="BZ57" s="69">
        <f t="shared" si="88"/>
        <v>0</v>
      </c>
      <c r="CA57" s="69">
        <f t="shared" si="89"/>
        <v>0</v>
      </c>
      <c r="CB57" s="69">
        <f t="shared" si="90"/>
        <v>0</v>
      </c>
      <c r="CC57" s="69">
        <f t="shared" si="91"/>
        <v>0</v>
      </c>
      <c r="CD57" s="50" t="str">
        <f t="shared" si="92"/>
        <v>Nov</v>
      </c>
      <c r="CE57" s="69">
        <f t="shared" si="93"/>
        <v>600</v>
      </c>
      <c r="CF57" s="69">
        <f t="shared" si="94"/>
        <v>0</v>
      </c>
      <c r="CG57" s="69">
        <f t="shared" si="109"/>
        <v>0</v>
      </c>
      <c r="CH57" s="69">
        <f t="shared" si="95"/>
        <v>0</v>
      </c>
      <c r="CI57" s="69">
        <f t="shared" si="96"/>
        <v>0</v>
      </c>
      <c r="CJ57" s="69">
        <f t="shared" si="97"/>
        <v>0</v>
      </c>
      <c r="CK57" s="69">
        <f t="shared" si="98"/>
        <v>0</v>
      </c>
      <c r="CL57" s="69">
        <f t="shared" si="99"/>
        <v>0</v>
      </c>
    </row>
    <row r="58" spans="1:90" ht="13.7" customHeight="1">
      <c r="A58" s="50" t="str">
        <f t="shared" si="20"/>
        <v>Dec</v>
      </c>
      <c r="B58" s="41">
        <f t="shared" si="21"/>
        <v>1800</v>
      </c>
      <c r="C58" s="41">
        <f t="shared" si="22"/>
        <v>0</v>
      </c>
      <c r="D58" s="41">
        <f t="shared" si="100"/>
        <v>0</v>
      </c>
      <c r="E58" s="41">
        <f t="shared" si="23"/>
        <v>0</v>
      </c>
      <c r="F58" s="41">
        <f t="shared" si="24"/>
        <v>0</v>
      </c>
      <c r="G58" s="41">
        <f t="shared" si="25"/>
        <v>0</v>
      </c>
      <c r="H58" s="41">
        <f t="shared" si="26"/>
        <v>0</v>
      </c>
      <c r="I58" s="41">
        <f t="shared" si="27"/>
        <v>0</v>
      </c>
      <c r="J58" s="68" t="str">
        <f t="shared" si="28"/>
        <v>Dec</v>
      </c>
      <c r="K58" s="41">
        <f t="shared" si="29"/>
        <v>1800</v>
      </c>
      <c r="L58" s="69">
        <f t="shared" si="30"/>
        <v>0</v>
      </c>
      <c r="M58" s="69">
        <f t="shared" si="101"/>
        <v>0</v>
      </c>
      <c r="N58" s="69">
        <f t="shared" si="31"/>
        <v>0</v>
      </c>
      <c r="O58" s="69">
        <f t="shared" si="32"/>
        <v>0</v>
      </c>
      <c r="P58" s="69">
        <f t="shared" si="33"/>
        <v>0</v>
      </c>
      <c r="Q58" s="69">
        <f t="shared" si="34"/>
        <v>0</v>
      </c>
      <c r="R58" s="69">
        <f t="shared" si="35"/>
        <v>0</v>
      </c>
      <c r="S58" s="50" t="str">
        <f t="shared" si="36"/>
        <v>Dec</v>
      </c>
      <c r="T58" s="69">
        <f t="shared" si="37"/>
        <v>1800</v>
      </c>
      <c r="U58" s="69">
        <f t="shared" si="38"/>
        <v>0</v>
      </c>
      <c r="V58" s="69">
        <f t="shared" si="102"/>
        <v>0</v>
      </c>
      <c r="W58" s="69">
        <f t="shared" si="39"/>
        <v>0</v>
      </c>
      <c r="X58" s="69">
        <f t="shared" si="40"/>
        <v>0</v>
      </c>
      <c r="Y58" s="69">
        <f t="shared" si="41"/>
        <v>0</v>
      </c>
      <c r="Z58" s="69">
        <f t="shared" si="42"/>
        <v>0</v>
      </c>
      <c r="AA58" s="69">
        <f t="shared" si="43"/>
        <v>0</v>
      </c>
      <c r="AB58" s="50" t="str">
        <f t="shared" si="44"/>
        <v>Dec</v>
      </c>
      <c r="AC58" s="69">
        <f t="shared" si="45"/>
        <v>1800</v>
      </c>
      <c r="AD58" s="69">
        <f t="shared" si="46"/>
        <v>0</v>
      </c>
      <c r="AE58" s="69">
        <f t="shared" si="103"/>
        <v>0</v>
      </c>
      <c r="AF58" s="69">
        <f t="shared" si="47"/>
        <v>0</v>
      </c>
      <c r="AG58" s="69">
        <f t="shared" si="48"/>
        <v>0</v>
      </c>
      <c r="AH58" s="69">
        <f t="shared" si="49"/>
        <v>0</v>
      </c>
      <c r="AI58" s="69">
        <f t="shared" si="50"/>
        <v>0</v>
      </c>
      <c r="AJ58" s="69">
        <f t="shared" si="51"/>
        <v>0</v>
      </c>
      <c r="AK58" s="50" t="str">
        <f t="shared" si="52"/>
        <v>Dec</v>
      </c>
      <c r="AL58" s="69">
        <f t="shared" si="53"/>
        <v>1800</v>
      </c>
      <c r="AM58" s="69">
        <f t="shared" si="54"/>
        <v>0</v>
      </c>
      <c r="AN58" s="69">
        <f t="shared" si="104"/>
        <v>0</v>
      </c>
      <c r="AO58" s="69">
        <f t="shared" si="55"/>
        <v>0</v>
      </c>
      <c r="AP58" s="69">
        <f t="shared" si="56"/>
        <v>0</v>
      </c>
      <c r="AQ58" s="69">
        <f t="shared" si="57"/>
        <v>0</v>
      </c>
      <c r="AR58" s="69">
        <f t="shared" si="58"/>
        <v>0</v>
      </c>
      <c r="AS58" s="69">
        <f t="shared" si="59"/>
        <v>0</v>
      </c>
      <c r="AT58" s="50" t="str">
        <f t="shared" si="60"/>
        <v>Dec</v>
      </c>
      <c r="AU58" s="69">
        <f t="shared" si="61"/>
        <v>1800</v>
      </c>
      <c r="AV58" s="69">
        <f t="shared" si="62"/>
        <v>0</v>
      </c>
      <c r="AW58" s="69">
        <f t="shared" si="105"/>
        <v>0</v>
      </c>
      <c r="AX58" s="69">
        <f t="shared" si="63"/>
        <v>0</v>
      </c>
      <c r="AY58" s="69">
        <f t="shared" si="64"/>
        <v>0</v>
      </c>
      <c r="AZ58" s="69">
        <f t="shared" si="65"/>
        <v>0</v>
      </c>
      <c r="BA58" s="69">
        <f t="shared" si="66"/>
        <v>0</v>
      </c>
      <c r="BB58" s="69">
        <f t="shared" si="67"/>
        <v>0</v>
      </c>
      <c r="BC58" s="50" t="str">
        <f t="shared" si="68"/>
        <v>Dec</v>
      </c>
      <c r="BD58" s="69">
        <f t="shared" si="69"/>
        <v>1800</v>
      </c>
      <c r="BE58" s="69">
        <f t="shared" si="70"/>
        <v>0</v>
      </c>
      <c r="BF58" s="69">
        <f t="shared" si="106"/>
        <v>0</v>
      </c>
      <c r="BG58" s="69">
        <f t="shared" si="71"/>
        <v>0</v>
      </c>
      <c r="BH58" s="69">
        <f t="shared" si="72"/>
        <v>0</v>
      </c>
      <c r="BI58" s="69">
        <f t="shared" si="73"/>
        <v>0</v>
      </c>
      <c r="BJ58" s="69">
        <f t="shared" si="74"/>
        <v>0</v>
      </c>
      <c r="BK58" s="69">
        <f t="shared" si="75"/>
        <v>0</v>
      </c>
      <c r="BL58" s="50" t="str">
        <f t="shared" si="76"/>
        <v>Dec</v>
      </c>
      <c r="BM58" s="69">
        <f t="shared" si="77"/>
        <v>1800</v>
      </c>
      <c r="BN58" s="69">
        <f t="shared" si="78"/>
        <v>0</v>
      </c>
      <c r="BO58" s="69">
        <f t="shared" si="107"/>
        <v>0</v>
      </c>
      <c r="BP58" s="69">
        <f t="shared" si="79"/>
        <v>0</v>
      </c>
      <c r="BQ58" s="69">
        <f t="shared" si="80"/>
        <v>0</v>
      </c>
      <c r="BR58" s="69">
        <f t="shared" si="81"/>
        <v>0</v>
      </c>
      <c r="BS58" s="69">
        <f t="shared" si="82"/>
        <v>0</v>
      </c>
      <c r="BT58" s="69">
        <f t="shared" si="83"/>
        <v>0</v>
      </c>
      <c r="BU58" s="50" t="str">
        <f t="shared" si="84"/>
        <v>Dec</v>
      </c>
      <c r="BV58" s="69">
        <f t="shared" si="85"/>
        <v>1800</v>
      </c>
      <c r="BW58" s="69">
        <f t="shared" si="86"/>
        <v>0</v>
      </c>
      <c r="BX58" s="69">
        <f t="shared" si="108"/>
        <v>0</v>
      </c>
      <c r="BY58" s="69">
        <f t="shared" si="87"/>
        <v>0</v>
      </c>
      <c r="BZ58" s="69">
        <f t="shared" si="88"/>
        <v>0</v>
      </c>
      <c r="CA58" s="69">
        <f t="shared" si="89"/>
        <v>0</v>
      </c>
      <c r="CB58" s="69">
        <f t="shared" si="90"/>
        <v>0</v>
      </c>
      <c r="CC58" s="69">
        <f t="shared" si="91"/>
        <v>0</v>
      </c>
      <c r="CD58" s="50" t="str">
        <f t="shared" si="92"/>
        <v>Dec</v>
      </c>
      <c r="CE58" s="69">
        <f t="shared" si="93"/>
        <v>1800</v>
      </c>
      <c r="CF58" s="69">
        <f t="shared" si="94"/>
        <v>0</v>
      </c>
      <c r="CG58" s="69">
        <f t="shared" si="109"/>
        <v>0</v>
      </c>
      <c r="CH58" s="69">
        <f t="shared" si="95"/>
        <v>0</v>
      </c>
      <c r="CI58" s="69">
        <f t="shared" si="96"/>
        <v>0</v>
      </c>
      <c r="CJ58" s="69">
        <f t="shared" si="97"/>
        <v>0</v>
      </c>
      <c r="CK58" s="69">
        <f t="shared" si="98"/>
        <v>0</v>
      </c>
      <c r="CL58" s="69">
        <f t="shared" si="99"/>
        <v>0</v>
      </c>
    </row>
    <row r="59" spans="1:90" ht="13.7" customHeight="1">
      <c r="A59" s="38"/>
      <c r="B59" s="41">
        <f t="shared" ref="B59:I59" si="110">SUM(B47:B58)</f>
        <v>2400</v>
      </c>
      <c r="C59" s="41">
        <f t="shared" si="110"/>
        <v>0</v>
      </c>
      <c r="D59" s="41">
        <f t="shared" si="110"/>
        <v>0</v>
      </c>
      <c r="E59" s="41">
        <f t="shared" si="110"/>
        <v>0</v>
      </c>
      <c r="F59" s="41">
        <f t="shared" si="110"/>
        <v>0</v>
      </c>
      <c r="G59" s="41">
        <f t="shared" si="110"/>
        <v>0</v>
      </c>
      <c r="H59" s="41">
        <f t="shared" si="110"/>
        <v>0</v>
      </c>
      <c r="I59" s="41">
        <f t="shared" si="110"/>
        <v>0</v>
      </c>
      <c r="J59" s="17"/>
      <c r="K59" s="41">
        <f t="shared" ref="K59:R59" si="111">SUM(K47:K58)</f>
        <v>2400</v>
      </c>
      <c r="L59" s="69">
        <f t="shared" si="111"/>
        <v>0</v>
      </c>
      <c r="M59" s="69">
        <f t="shared" si="111"/>
        <v>0</v>
      </c>
      <c r="N59" s="69">
        <f t="shared" si="111"/>
        <v>0</v>
      </c>
      <c r="O59" s="69">
        <f t="shared" si="111"/>
        <v>0</v>
      </c>
      <c r="P59" s="69">
        <f t="shared" si="111"/>
        <v>0</v>
      </c>
      <c r="Q59" s="69">
        <f t="shared" si="111"/>
        <v>0</v>
      </c>
      <c r="R59" s="69">
        <f t="shared" si="111"/>
        <v>0</v>
      </c>
      <c r="S59" s="38"/>
      <c r="T59" s="69">
        <f t="shared" ref="T59:AA59" si="112">SUM(T47:T58)</f>
        <v>2400</v>
      </c>
      <c r="U59" s="69">
        <f t="shared" si="112"/>
        <v>0</v>
      </c>
      <c r="V59" s="69">
        <f t="shared" si="112"/>
        <v>0</v>
      </c>
      <c r="W59" s="69">
        <f t="shared" si="112"/>
        <v>0</v>
      </c>
      <c r="X59" s="69">
        <f t="shared" si="112"/>
        <v>0</v>
      </c>
      <c r="Y59" s="69">
        <f t="shared" si="112"/>
        <v>0</v>
      </c>
      <c r="Z59" s="69">
        <f t="shared" si="112"/>
        <v>0</v>
      </c>
      <c r="AA59" s="69">
        <f t="shared" si="112"/>
        <v>0</v>
      </c>
      <c r="AB59" s="38"/>
      <c r="AC59" s="69">
        <f t="shared" ref="AC59:AJ59" si="113">SUM(AC47:AC58)</f>
        <v>2400</v>
      </c>
      <c r="AD59" s="69">
        <f t="shared" si="113"/>
        <v>0</v>
      </c>
      <c r="AE59" s="69">
        <f t="shared" si="113"/>
        <v>0</v>
      </c>
      <c r="AF59" s="69">
        <f t="shared" si="113"/>
        <v>0</v>
      </c>
      <c r="AG59" s="69">
        <f t="shared" si="113"/>
        <v>0</v>
      </c>
      <c r="AH59" s="69">
        <f t="shared" si="113"/>
        <v>0</v>
      </c>
      <c r="AI59" s="69">
        <f t="shared" si="113"/>
        <v>0</v>
      </c>
      <c r="AJ59" s="69">
        <f t="shared" si="113"/>
        <v>0</v>
      </c>
      <c r="AK59" s="38"/>
      <c r="AL59" s="69">
        <f t="shared" ref="AL59:AS59" si="114">SUM(AL47:AL58)</f>
        <v>2400</v>
      </c>
      <c r="AM59" s="69">
        <f t="shared" si="114"/>
        <v>0</v>
      </c>
      <c r="AN59" s="69">
        <f t="shared" si="114"/>
        <v>0</v>
      </c>
      <c r="AO59" s="69">
        <f t="shared" si="114"/>
        <v>0</v>
      </c>
      <c r="AP59" s="69">
        <f t="shared" si="114"/>
        <v>0</v>
      </c>
      <c r="AQ59" s="69">
        <f t="shared" si="114"/>
        <v>0</v>
      </c>
      <c r="AR59" s="69">
        <f t="shared" si="114"/>
        <v>0</v>
      </c>
      <c r="AS59" s="69">
        <f t="shared" si="114"/>
        <v>0</v>
      </c>
      <c r="AT59" s="38"/>
      <c r="AU59" s="69">
        <f t="shared" ref="AU59:BB59" si="115">SUM(AU47:AU58)</f>
        <v>2400</v>
      </c>
      <c r="AV59" s="69">
        <f t="shared" si="115"/>
        <v>0</v>
      </c>
      <c r="AW59" s="69">
        <f t="shared" si="115"/>
        <v>0</v>
      </c>
      <c r="AX59" s="69">
        <f t="shared" si="115"/>
        <v>0</v>
      </c>
      <c r="AY59" s="69">
        <f t="shared" si="115"/>
        <v>0</v>
      </c>
      <c r="AZ59" s="69">
        <f t="shared" si="115"/>
        <v>0</v>
      </c>
      <c r="BA59" s="69">
        <f t="shared" si="115"/>
        <v>0</v>
      </c>
      <c r="BB59" s="69">
        <f t="shared" si="115"/>
        <v>0</v>
      </c>
      <c r="BC59" s="38"/>
      <c r="BD59" s="69">
        <f t="shared" ref="BD59:BK59" si="116">SUM(BD47:BD58)</f>
        <v>2400</v>
      </c>
      <c r="BE59" s="69">
        <f t="shared" si="116"/>
        <v>0</v>
      </c>
      <c r="BF59" s="69">
        <f t="shared" si="116"/>
        <v>0</v>
      </c>
      <c r="BG59" s="69">
        <f t="shared" si="116"/>
        <v>0</v>
      </c>
      <c r="BH59" s="69">
        <f t="shared" si="116"/>
        <v>0</v>
      </c>
      <c r="BI59" s="69">
        <f t="shared" si="116"/>
        <v>0</v>
      </c>
      <c r="BJ59" s="69">
        <f t="shared" si="116"/>
        <v>0</v>
      </c>
      <c r="BK59" s="69">
        <f t="shared" si="116"/>
        <v>0</v>
      </c>
      <c r="BL59" s="38"/>
      <c r="BM59" s="69">
        <f t="shared" ref="BM59:BT59" si="117">SUM(BM47:BM58)</f>
        <v>2400</v>
      </c>
      <c r="BN59" s="69">
        <f t="shared" si="117"/>
        <v>0</v>
      </c>
      <c r="BO59" s="69">
        <f t="shared" si="117"/>
        <v>0</v>
      </c>
      <c r="BP59" s="69">
        <f t="shared" si="117"/>
        <v>0</v>
      </c>
      <c r="BQ59" s="69">
        <f t="shared" si="117"/>
        <v>0</v>
      </c>
      <c r="BR59" s="69">
        <f t="shared" si="117"/>
        <v>0</v>
      </c>
      <c r="BS59" s="69">
        <f t="shared" si="117"/>
        <v>0</v>
      </c>
      <c r="BT59" s="69">
        <f t="shared" si="117"/>
        <v>0</v>
      </c>
      <c r="BU59" s="38"/>
      <c r="BV59" s="69">
        <f t="shared" ref="BV59:CC59" si="118">SUM(BV47:BV58)</f>
        <v>2400</v>
      </c>
      <c r="BW59" s="69">
        <f t="shared" si="118"/>
        <v>0</v>
      </c>
      <c r="BX59" s="69">
        <f t="shared" si="118"/>
        <v>0</v>
      </c>
      <c r="BY59" s="69">
        <f t="shared" si="118"/>
        <v>0</v>
      </c>
      <c r="BZ59" s="69">
        <f t="shared" si="118"/>
        <v>0</v>
      </c>
      <c r="CA59" s="69">
        <f t="shared" si="118"/>
        <v>0</v>
      </c>
      <c r="CB59" s="69">
        <f t="shared" si="118"/>
        <v>0</v>
      </c>
      <c r="CC59" s="69">
        <f t="shared" si="118"/>
        <v>0</v>
      </c>
      <c r="CD59" s="38"/>
      <c r="CE59" s="69">
        <f t="shared" ref="CE59:CL59" si="119">SUM(CE47:CE58)</f>
        <v>2400</v>
      </c>
      <c r="CF59" s="69">
        <f t="shared" si="119"/>
        <v>0</v>
      </c>
      <c r="CG59" s="69">
        <f t="shared" si="119"/>
        <v>0</v>
      </c>
      <c r="CH59" s="69">
        <f t="shared" si="119"/>
        <v>0</v>
      </c>
      <c r="CI59" s="69">
        <f t="shared" si="119"/>
        <v>0</v>
      </c>
      <c r="CJ59" s="69">
        <f t="shared" si="119"/>
        <v>0</v>
      </c>
      <c r="CK59" s="69">
        <f t="shared" si="119"/>
        <v>0</v>
      </c>
      <c r="CL59" s="69">
        <f t="shared" si="119"/>
        <v>0</v>
      </c>
    </row>
    <row r="60" spans="1:90" ht="15.95" customHeight="1">
      <c r="A60" s="38"/>
      <c r="B60" s="44" t="s">
        <v>37</v>
      </c>
      <c r="C60" s="44" t="s">
        <v>38</v>
      </c>
      <c r="D60" s="44" t="s">
        <v>39</v>
      </c>
      <c r="E60" s="44" t="s">
        <v>40</v>
      </c>
      <c r="F60" s="44" t="s">
        <v>41</v>
      </c>
      <c r="G60" s="44" t="s">
        <v>42</v>
      </c>
      <c r="H60" s="44" t="s">
        <v>43</v>
      </c>
      <c r="I60" s="44" t="s">
        <v>44</v>
      </c>
      <c r="J60" s="44" t="s">
        <v>45</v>
      </c>
      <c r="K60" s="44" t="s">
        <v>46</v>
      </c>
      <c r="L60" s="64" t="s">
        <v>81</v>
      </c>
      <c r="M60" s="64" t="s">
        <v>82</v>
      </c>
      <c r="N60" s="64" t="s">
        <v>83</v>
      </c>
      <c r="O60" s="64" t="s">
        <v>84</v>
      </c>
      <c r="P60" s="64" t="s">
        <v>85</v>
      </c>
      <c r="Q60" s="64" t="s">
        <v>86</v>
      </c>
      <c r="R60" s="64" t="s">
        <v>87</v>
      </c>
      <c r="S60" s="64" t="s">
        <v>88</v>
      </c>
      <c r="T60" s="69"/>
      <c r="U60" s="38"/>
      <c r="V60" s="38"/>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8"/>
      <c r="BI60" s="38"/>
      <c r="BJ60" s="38"/>
      <c r="BK60" s="38"/>
      <c r="BL60" s="38"/>
      <c r="BM60" s="38"/>
      <c r="BN60" s="38"/>
      <c r="BO60" s="38"/>
      <c r="BP60" s="38"/>
      <c r="BQ60" s="38"/>
      <c r="BR60" s="38"/>
      <c r="BS60" s="38"/>
      <c r="BT60" s="38"/>
      <c r="BU60" s="38"/>
      <c r="BV60" s="38"/>
      <c r="BW60" s="38"/>
      <c r="BX60" s="38"/>
      <c r="BY60" s="38"/>
      <c r="BZ60" s="38"/>
      <c r="CA60" s="38"/>
      <c r="CB60" s="38"/>
      <c r="CC60" s="38"/>
      <c r="CD60" s="38"/>
      <c r="CE60" s="38"/>
      <c r="CF60" s="38"/>
      <c r="CG60" s="38"/>
      <c r="CH60" s="38"/>
      <c r="CI60" s="38"/>
      <c r="CJ60" s="38"/>
      <c r="CK60" s="38"/>
      <c r="CL60" s="38"/>
    </row>
    <row r="61" spans="1:90" ht="13.7" customHeight="1">
      <c r="A61" s="38"/>
      <c r="B61" s="41">
        <f>B59</f>
        <v>2400</v>
      </c>
      <c r="C61" s="41">
        <f>C59+K59</f>
        <v>2400</v>
      </c>
      <c r="D61" s="41">
        <f>D59+L59+T59</f>
        <v>2400</v>
      </c>
      <c r="E61" s="41">
        <f>E59+M59+U59+AC59</f>
        <v>2400</v>
      </c>
      <c r="F61" s="41">
        <f>F59+N59+V59+AD59+AL59</f>
        <v>2400</v>
      </c>
      <c r="G61" s="41">
        <f>G59+O59+W59+AE59+AM59+AU59</f>
        <v>2400</v>
      </c>
      <c r="H61" s="41">
        <f>H59+P59+X59+AF59+AN59+AV59+BD59</f>
        <v>2400</v>
      </c>
      <c r="I61" s="41">
        <f>I59+Q59+Y59+AG59+AO59+AW59+BE59+BM59</f>
        <v>2400</v>
      </c>
      <c r="J61" s="41">
        <f>R59+Z59+AH59+AP59+AX59+BF59+BN59+BV59</f>
        <v>2400</v>
      </c>
      <c r="K61" s="41">
        <f>AA59+AI59+AQ59+AY59+BG59+BO59+BW59+CE59</f>
        <v>2400</v>
      </c>
      <c r="L61" s="69">
        <f>AJ59+AR59+AZ59+BH59+BP59+BX59+CF59</f>
        <v>0</v>
      </c>
      <c r="M61" s="69">
        <f>AS59+BA59+BI59+BQ59+BY59+CG59</f>
        <v>0</v>
      </c>
      <c r="N61" s="69">
        <f>BB59+BJ59+BR59+BZ59+CH59</f>
        <v>0</v>
      </c>
      <c r="O61" s="69">
        <f>BK59+BS59+CA59+CI59</f>
        <v>0</v>
      </c>
      <c r="P61" s="69">
        <f>BT59+CB59+CJ59</f>
        <v>0</v>
      </c>
      <c r="Q61" s="69">
        <f>CC59+CK59</f>
        <v>0</v>
      </c>
      <c r="R61" s="69">
        <f>CL59</f>
        <v>0</v>
      </c>
      <c r="S61" s="73">
        <v>0</v>
      </c>
      <c r="T61" s="69"/>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c r="BR61" s="38"/>
      <c r="BS61" s="38"/>
      <c r="BT61" s="38"/>
      <c r="BU61" s="38"/>
      <c r="BV61" s="38"/>
      <c r="BW61" s="38"/>
      <c r="BX61" s="38"/>
      <c r="BY61" s="38"/>
      <c r="BZ61" s="38"/>
      <c r="CA61" s="38"/>
      <c r="CB61" s="38"/>
      <c r="CC61" s="38"/>
      <c r="CD61" s="38"/>
      <c r="CE61" s="38"/>
      <c r="CF61" s="38"/>
      <c r="CG61" s="38"/>
      <c r="CH61" s="38"/>
      <c r="CI61" s="38"/>
      <c r="CJ61" s="38"/>
      <c r="CK61" s="38"/>
      <c r="CL61" s="38"/>
    </row>
  </sheetData>
  <mergeCells count="13">
    <mergeCell ref="A1:CL1"/>
    <mergeCell ref="A2:CL2"/>
    <mergeCell ref="A3:R3"/>
    <mergeCell ref="AT7:BB7"/>
    <mergeCell ref="BC7:BK7"/>
    <mergeCell ref="BL7:BT7"/>
    <mergeCell ref="BU7:CC7"/>
    <mergeCell ref="CD7:CL7"/>
    <mergeCell ref="AK7:AS7"/>
    <mergeCell ref="A7:I7"/>
    <mergeCell ref="J7:R7"/>
    <mergeCell ref="S7:AA7"/>
    <mergeCell ref="AB7:AJ7"/>
  </mergeCells>
  <pageMargins left="0.7" right="0.7" top="0.75" bottom="0.75" header="0.3" footer="0.3"/>
  <pageSetup orientation="portrait" r:id="rId1"/>
  <headerFooter>
    <oddFooter>&amp;C&amp;"Helvetica Neue,Regular"&amp;12&amp;K000000&amp;P</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CL61"/>
  <sheetViews>
    <sheetView showGridLines="0" workbookViewId="0"/>
  </sheetViews>
  <sheetFormatPr defaultColWidth="9.5" defaultRowHeight="12.95" customHeight="1"/>
  <cols>
    <col min="1" max="1" width="5.5" style="5" customWidth="1"/>
    <col min="2" max="5" width="10.5" style="5" customWidth="1"/>
    <col min="6" max="12" width="11.5" style="5" customWidth="1"/>
    <col min="13" max="17" width="10.5" style="5" customWidth="1"/>
    <col min="18" max="19" width="9.5" style="5" customWidth="1"/>
    <col min="20" max="25" width="10.5" style="5" customWidth="1"/>
    <col min="26" max="26" width="9" style="5" customWidth="1"/>
    <col min="27" max="27" width="9.5" style="5" customWidth="1"/>
    <col min="28" max="28" width="5.5" style="5" customWidth="1"/>
    <col min="29" max="34" width="10.5" style="5" customWidth="1"/>
    <col min="35" max="36" width="9.5" style="5" customWidth="1"/>
    <col min="37" max="37" width="5.5" style="5" customWidth="1"/>
    <col min="38" max="43" width="10.5" style="5" customWidth="1"/>
    <col min="44" max="45" width="9.5" style="5" customWidth="1"/>
    <col min="46" max="46" width="5.5" style="5" customWidth="1"/>
    <col min="47" max="52" width="10.5" style="5" customWidth="1"/>
    <col min="53" max="54" width="9.5" style="5" customWidth="1"/>
    <col min="55" max="55" width="5.5" style="5" customWidth="1"/>
    <col min="56" max="61" width="10.5" style="5" customWidth="1"/>
    <col min="62" max="63" width="9.5" style="5" customWidth="1"/>
    <col min="64" max="64" width="5.5" style="5" customWidth="1"/>
    <col min="65" max="70" width="10.5" style="5" customWidth="1"/>
    <col min="71" max="72" width="9.5" style="5" customWidth="1"/>
    <col min="73" max="73" width="5.5" style="5" customWidth="1"/>
    <col min="74" max="79" width="10.5" style="5" customWidth="1"/>
    <col min="80" max="81" width="9.5" style="5" customWidth="1"/>
    <col min="82" max="82" width="5.5" style="5" customWidth="1"/>
    <col min="83" max="88" width="10.5" style="5" customWidth="1"/>
    <col min="89" max="91" width="9.5" style="5" customWidth="1"/>
    <col min="92" max="16384" width="9.5" style="5"/>
  </cols>
  <sheetData>
    <row r="1" spans="1:90" ht="33" customHeight="1">
      <c r="A1" s="128"/>
      <c r="B1" s="99"/>
      <c r="C1" s="99"/>
      <c r="D1" s="99"/>
      <c r="E1" s="99"/>
      <c r="F1" s="99"/>
      <c r="G1" s="99"/>
      <c r="H1" s="99"/>
      <c r="I1" s="99"/>
      <c r="J1" s="99"/>
      <c r="K1" s="99"/>
      <c r="L1" s="121"/>
      <c r="M1" s="121"/>
      <c r="N1" s="121"/>
      <c r="O1" s="121"/>
      <c r="P1" s="121"/>
      <c r="Q1" s="121"/>
      <c r="R1" s="121"/>
      <c r="S1" s="121"/>
      <c r="T1" s="121"/>
      <c r="U1" s="121"/>
      <c r="V1" s="121"/>
      <c r="W1" s="121"/>
      <c r="X1" s="121"/>
      <c r="Y1" s="121"/>
      <c r="Z1" s="121"/>
      <c r="AA1" s="121"/>
      <c r="AB1" s="121"/>
      <c r="AC1" s="121"/>
      <c r="AD1" s="121"/>
      <c r="AE1" s="121"/>
      <c r="AF1" s="121"/>
      <c r="AG1" s="121"/>
      <c r="AH1" s="121"/>
      <c r="AI1" s="121"/>
      <c r="AJ1" s="121"/>
      <c r="AK1" s="121"/>
      <c r="AL1" s="121"/>
      <c r="AM1" s="121"/>
      <c r="AN1" s="121"/>
      <c r="AO1" s="121"/>
      <c r="AP1" s="121"/>
      <c r="AQ1" s="121"/>
      <c r="AR1" s="121"/>
      <c r="AS1" s="121"/>
      <c r="AT1" s="121"/>
      <c r="AU1" s="121"/>
      <c r="AV1" s="121"/>
      <c r="AW1" s="121"/>
      <c r="AX1" s="121"/>
      <c r="AY1" s="121"/>
      <c r="AZ1" s="121"/>
      <c r="BA1" s="121"/>
      <c r="BB1" s="121"/>
      <c r="BC1" s="121"/>
      <c r="BD1" s="121"/>
      <c r="BE1" s="121"/>
      <c r="BF1" s="121"/>
      <c r="BG1" s="121"/>
      <c r="BH1" s="121"/>
      <c r="BI1" s="121"/>
      <c r="BJ1" s="121"/>
      <c r="BK1" s="121"/>
      <c r="BL1" s="121"/>
      <c r="BM1" s="121"/>
      <c r="BN1" s="121"/>
      <c r="BO1" s="121"/>
      <c r="BP1" s="121"/>
      <c r="BQ1" s="121"/>
      <c r="BR1" s="121"/>
      <c r="BS1" s="121"/>
      <c r="BT1" s="121"/>
      <c r="BU1" s="121"/>
      <c r="BV1" s="121"/>
      <c r="BW1" s="121"/>
      <c r="BX1" s="121"/>
      <c r="BY1" s="121"/>
      <c r="BZ1" s="121"/>
      <c r="CA1" s="121"/>
      <c r="CB1" s="121"/>
      <c r="CC1" s="121"/>
      <c r="CD1" s="121"/>
      <c r="CE1" s="121"/>
      <c r="CF1" s="121"/>
      <c r="CG1" s="121"/>
      <c r="CH1" s="121"/>
      <c r="CI1" s="121"/>
      <c r="CJ1" s="121"/>
      <c r="CK1" s="121"/>
      <c r="CL1" s="121"/>
    </row>
    <row r="2" spans="1:90" ht="15" customHeight="1">
      <c r="A2" s="129"/>
      <c r="B2" s="99"/>
      <c r="C2" s="99"/>
      <c r="D2" s="99"/>
      <c r="E2" s="99"/>
      <c r="F2" s="99"/>
      <c r="G2" s="99"/>
      <c r="H2" s="99"/>
      <c r="I2" s="99"/>
      <c r="J2" s="99"/>
      <c r="K2" s="99"/>
      <c r="L2" s="121"/>
      <c r="M2" s="121"/>
      <c r="N2" s="121"/>
      <c r="O2" s="121"/>
      <c r="P2" s="121"/>
      <c r="Q2" s="121"/>
      <c r="R2" s="121"/>
      <c r="S2" s="121"/>
      <c r="T2" s="121"/>
      <c r="U2" s="121"/>
      <c r="V2" s="121"/>
      <c r="W2" s="121"/>
      <c r="X2" s="121"/>
      <c r="Y2" s="121"/>
      <c r="Z2" s="121"/>
      <c r="AA2" s="121"/>
      <c r="AB2" s="121"/>
      <c r="AC2" s="121"/>
      <c r="AD2" s="121"/>
      <c r="AE2" s="121"/>
      <c r="AF2" s="121"/>
      <c r="AG2" s="121"/>
      <c r="AH2" s="121"/>
      <c r="AI2" s="121"/>
      <c r="AJ2" s="121"/>
      <c r="AK2" s="121"/>
      <c r="AL2" s="121"/>
      <c r="AM2" s="121"/>
      <c r="AN2" s="121"/>
      <c r="AO2" s="121"/>
      <c r="AP2" s="121"/>
      <c r="AQ2" s="121"/>
      <c r="AR2" s="121"/>
      <c r="AS2" s="121"/>
      <c r="AT2" s="121"/>
      <c r="AU2" s="121"/>
      <c r="AV2" s="121"/>
      <c r="AW2" s="121"/>
      <c r="AX2" s="121"/>
      <c r="AY2" s="121"/>
      <c r="AZ2" s="121"/>
      <c r="BA2" s="121"/>
      <c r="BB2" s="121"/>
      <c r="BC2" s="121"/>
      <c r="BD2" s="121"/>
      <c r="BE2" s="121"/>
      <c r="BF2" s="121"/>
      <c r="BG2" s="121"/>
      <c r="BH2" s="121"/>
      <c r="BI2" s="121"/>
      <c r="BJ2" s="121"/>
      <c r="BK2" s="121"/>
      <c r="BL2" s="121"/>
      <c r="BM2" s="121"/>
      <c r="BN2" s="121"/>
      <c r="BO2" s="121"/>
      <c r="BP2" s="121"/>
      <c r="BQ2" s="121"/>
      <c r="BR2" s="121"/>
      <c r="BS2" s="121"/>
      <c r="BT2" s="121"/>
      <c r="BU2" s="121"/>
      <c r="BV2" s="121"/>
      <c r="BW2" s="121"/>
      <c r="BX2" s="121"/>
      <c r="BY2" s="121"/>
      <c r="BZ2" s="121"/>
      <c r="CA2" s="121"/>
      <c r="CB2" s="121"/>
      <c r="CC2" s="121"/>
      <c r="CD2" s="121"/>
      <c r="CE2" s="121"/>
      <c r="CF2" s="121"/>
      <c r="CG2" s="121"/>
      <c r="CH2" s="121"/>
      <c r="CI2" s="121"/>
      <c r="CJ2" s="121"/>
      <c r="CK2" s="121"/>
      <c r="CL2" s="121"/>
    </row>
    <row r="3" spans="1:90" ht="33" customHeight="1">
      <c r="A3" s="116" t="s">
        <v>122</v>
      </c>
      <c r="B3" s="99"/>
      <c r="C3" s="99"/>
      <c r="D3" s="99"/>
      <c r="E3" s="99"/>
      <c r="F3" s="99"/>
      <c r="G3" s="99"/>
      <c r="H3" s="99"/>
      <c r="I3" s="99"/>
      <c r="J3" s="99"/>
      <c r="K3" s="99"/>
      <c r="L3" s="121"/>
      <c r="M3" s="121"/>
      <c r="N3" s="121"/>
      <c r="O3" s="121"/>
      <c r="P3" s="121"/>
      <c r="Q3" s="121"/>
      <c r="R3" s="121"/>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row>
    <row r="4" spans="1:90" ht="13.7" customHeight="1">
      <c r="A4" s="38"/>
      <c r="B4" s="17"/>
      <c r="C4" s="17"/>
      <c r="D4" s="17"/>
      <c r="E4" s="17"/>
      <c r="F4" s="17"/>
      <c r="G4" s="17"/>
      <c r="H4" s="17"/>
      <c r="I4" s="17"/>
      <c r="J4" s="17"/>
      <c r="K4" s="17"/>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c r="BI4" s="38"/>
      <c r="BJ4" s="38"/>
      <c r="BK4" s="38"/>
      <c r="BL4" s="38"/>
      <c r="BM4" s="38"/>
      <c r="BN4" s="38"/>
      <c r="BO4" s="38"/>
      <c r="BP4" s="38"/>
      <c r="BQ4" s="38"/>
      <c r="BR4" s="38"/>
      <c r="BS4" s="38"/>
      <c r="BT4" s="38"/>
      <c r="BU4" s="38"/>
      <c r="BV4" s="38"/>
      <c r="BW4" s="38"/>
      <c r="BX4" s="38"/>
      <c r="BY4" s="38"/>
      <c r="BZ4" s="38"/>
      <c r="CA4" s="38"/>
      <c r="CB4" s="38"/>
      <c r="CC4" s="38"/>
      <c r="CD4" s="38"/>
      <c r="CE4" s="38"/>
      <c r="CF4" s="38"/>
      <c r="CG4" s="38"/>
      <c r="CH4" s="38"/>
      <c r="CI4" s="38"/>
      <c r="CJ4" s="38"/>
      <c r="CK4" s="38"/>
      <c r="CL4" s="38"/>
    </row>
    <row r="5" spans="1:90" ht="13.7" customHeight="1">
      <c r="A5" s="38"/>
      <c r="B5" s="17"/>
      <c r="C5" s="17"/>
      <c r="D5" s="17"/>
      <c r="E5" s="17"/>
      <c r="F5" s="17"/>
      <c r="G5" s="17"/>
      <c r="H5" s="17"/>
      <c r="I5" s="17"/>
      <c r="J5" s="17"/>
      <c r="K5" s="17"/>
      <c r="L5" s="38"/>
      <c r="M5" s="38"/>
      <c r="N5" s="38"/>
      <c r="O5" s="38"/>
      <c r="P5" s="38"/>
      <c r="Q5" s="38"/>
      <c r="R5" s="38"/>
      <c r="S5" s="38"/>
      <c r="T5" s="38"/>
      <c r="U5" s="38"/>
      <c r="V5" s="38"/>
      <c r="W5" s="38"/>
      <c r="X5" s="38"/>
      <c r="Y5" s="38"/>
      <c r="Z5" s="38"/>
      <c r="AA5" s="38"/>
      <c r="AB5" s="38"/>
      <c r="AC5" s="38"/>
      <c r="AD5" s="38"/>
      <c r="AE5" s="38"/>
      <c r="AF5" s="38"/>
      <c r="AG5" s="38"/>
      <c r="AH5" s="38"/>
      <c r="AI5" s="38"/>
      <c r="AJ5" s="38"/>
      <c r="AK5" s="38"/>
      <c r="AL5" s="38"/>
      <c r="AM5" s="38"/>
      <c r="AN5" s="38"/>
      <c r="AO5" s="38"/>
      <c r="AP5" s="38"/>
      <c r="AQ5" s="38"/>
      <c r="AR5" s="38"/>
      <c r="AS5" s="38"/>
      <c r="AT5" s="38"/>
      <c r="AU5" s="38"/>
      <c r="AV5" s="38"/>
      <c r="AW5" s="38"/>
      <c r="AX5" s="38"/>
      <c r="AY5" s="38"/>
      <c r="AZ5" s="38"/>
      <c r="BA5" s="38"/>
      <c r="BB5" s="38"/>
      <c r="BC5" s="38"/>
      <c r="BD5" s="38"/>
      <c r="BE5" s="38"/>
      <c r="BF5" s="38"/>
      <c r="BG5" s="38"/>
      <c r="BH5" s="38"/>
      <c r="BI5" s="38"/>
      <c r="BJ5" s="38"/>
      <c r="BK5" s="38"/>
      <c r="BL5" s="38"/>
      <c r="BM5" s="38"/>
      <c r="BN5" s="38"/>
      <c r="BO5" s="38"/>
      <c r="BP5" s="38"/>
      <c r="BQ5" s="38"/>
      <c r="BR5" s="38"/>
      <c r="BS5" s="38"/>
      <c r="BT5" s="38"/>
      <c r="BU5" s="38"/>
      <c r="BV5" s="38"/>
      <c r="BW5" s="38"/>
      <c r="BX5" s="38"/>
      <c r="BY5" s="38"/>
      <c r="BZ5" s="38"/>
      <c r="CA5" s="38"/>
      <c r="CB5" s="38"/>
      <c r="CC5" s="38"/>
      <c r="CD5" s="38"/>
      <c r="CE5" s="38"/>
      <c r="CF5" s="38"/>
      <c r="CG5" s="38"/>
      <c r="CH5" s="38"/>
      <c r="CI5" s="38"/>
      <c r="CJ5" s="38"/>
      <c r="CK5" s="38"/>
      <c r="CL5" s="38"/>
    </row>
    <row r="6" spans="1:90" ht="13.7" customHeight="1">
      <c r="A6" s="38"/>
      <c r="B6" s="17"/>
      <c r="C6" s="17"/>
      <c r="D6" s="17"/>
      <c r="E6" s="17"/>
      <c r="F6" s="17"/>
      <c r="G6" s="17"/>
      <c r="H6" s="17"/>
      <c r="I6" s="17"/>
      <c r="J6" s="17"/>
      <c r="K6" s="17"/>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8"/>
      <c r="BD6" s="38"/>
      <c r="BE6" s="38"/>
      <c r="BF6" s="38"/>
      <c r="BG6" s="38"/>
      <c r="BH6" s="38"/>
      <c r="BI6" s="38"/>
      <c r="BJ6" s="38"/>
      <c r="BK6" s="38"/>
      <c r="BL6" s="38"/>
      <c r="BM6" s="38"/>
      <c r="BN6" s="38"/>
      <c r="BO6" s="38"/>
      <c r="BP6" s="38"/>
      <c r="BQ6" s="38"/>
      <c r="BR6" s="38"/>
      <c r="BS6" s="38"/>
      <c r="BT6" s="38"/>
      <c r="BU6" s="38"/>
      <c r="BV6" s="38"/>
      <c r="BW6" s="38"/>
      <c r="BX6" s="38"/>
      <c r="BY6" s="38"/>
      <c r="BZ6" s="38"/>
      <c r="CA6" s="38"/>
      <c r="CB6" s="38"/>
      <c r="CC6" s="38"/>
      <c r="CD6" s="38"/>
      <c r="CE6" s="38"/>
      <c r="CF6" s="38"/>
      <c r="CG6" s="38"/>
      <c r="CH6" s="38"/>
      <c r="CI6" s="38"/>
      <c r="CJ6" s="38"/>
      <c r="CK6" s="38"/>
      <c r="CL6" s="38"/>
    </row>
    <row r="7" spans="1:90" ht="15.95" customHeight="1">
      <c r="A7" s="123" t="s">
        <v>37</v>
      </c>
      <c r="B7" s="125"/>
      <c r="C7" s="125"/>
      <c r="D7" s="125"/>
      <c r="E7" s="125"/>
      <c r="F7" s="125"/>
      <c r="G7" s="125"/>
      <c r="H7" s="125"/>
      <c r="I7" s="125"/>
      <c r="J7" s="126" t="s">
        <v>38</v>
      </c>
      <c r="K7" s="125"/>
      <c r="L7" s="124"/>
      <c r="M7" s="124"/>
      <c r="N7" s="124"/>
      <c r="O7" s="124"/>
      <c r="P7" s="124"/>
      <c r="Q7" s="124"/>
      <c r="R7" s="124"/>
      <c r="S7" s="123" t="s">
        <v>39</v>
      </c>
      <c r="T7" s="124"/>
      <c r="U7" s="124"/>
      <c r="V7" s="124"/>
      <c r="W7" s="124"/>
      <c r="X7" s="124"/>
      <c r="Y7" s="124"/>
      <c r="Z7" s="124"/>
      <c r="AA7" s="124"/>
      <c r="AB7" s="123" t="s">
        <v>40</v>
      </c>
      <c r="AC7" s="124"/>
      <c r="AD7" s="124"/>
      <c r="AE7" s="124"/>
      <c r="AF7" s="124"/>
      <c r="AG7" s="124"/>
      <c r="AH7" s="124"/>
      <c r="AI7" s="124"/>
      <c r="AJ7" s="124"/>
      <c r="AK7" s="123" t="s">
        <v>41</v>
      </c>
      <c r="AL7" s="124"/>
      <c r="AM7" s="124"/>
      <c r="AN7" s="124"/>
      <c r="AO7" s="124"/>
      <c r="AP7" s="124"/>
      <c r="AQ7" s="124"/>
      <c r="AR7" s="124"/>
      <c r="AS7" s="124"/>
      <c r="AT7" s="123" t="s">
        <v>42</v>
      </c>
      <c r="AU7" s="124"/>
      <c r="AV7" s="124"/>
      <c r="AW7" s="124"/>
      <c r="AX7" s="124"/>
      <c r="AY7" s="124"/>
      <c r="AZ7" s="124"/>
      <c r="BA7" s="124"/>
      <c r="BB7" s="124"/>
      <c r="BC7" s="123" t="s">
        <v>43</v>
      </c>
      <c r="BD7" s="124"/>
      <c r="BE7" s="124"/>
      <c r="BF7" s="124"/>
      <c r="BG7" s="124"/>
      <c r="BH7" s="124"/>
      <c r="BI7" s="124"/>
      <c r="BJ7" s="124"/>
      <c r="BK7" s="124"/>
      <c r="BL7" s="123" t="s">
        <v>44</v>
      </c>
      <c r="BM7" s="124"/>
      <c r="BN7" s="124"/>
      <c r="BO7" s="124"/>
      <c r="BP7" s="124"/>
      <c r="BQ7" s="124"/>
      <c r="BR7" s="124"/>
      <c r="BS7" s="124"/>
      <c r="BT7" s="124"/>
      <c r="BU7" s="123" t="s">
        <v>45</v>
      </c>
      <c r="BV7" s="124"/>
      <c r="BW7" s="124"/>
      <c r="BX7" s="124"/>
      <c r="BY7" s="124"/>
      <c r="BZ7" s="124"/>
      <c r="CA7" s="124"/>
      <c r="CB7" s="124"/>
      <c r="CC7" s="124"/>
      <c r="CD7" s="123" t="s">
        <v>46</v>
      </c>
      <c r="CE7" s="124"/>
      <c r="CF7" s="124"/>
      <c r="CG7" s="124"/>
      <c r="CH7" s="124"/>
      <c r="CI7" s="124"/>
      <c r="CJ7" s="124"/>
      <c r="CK7" s="124"/>
      <c r="CL7" s="124"/>
    </row>
    <row r="8" spans="1:90" ht="13.7" customHeight="1">
      <c r="A8" s="50" t="s">
        <v>109</v>
      </c>
      <c r="B8" s="41">
        <f>ROUND(IF(Assumptions!$E$28&gt;0,Assumptions!$E$20*(Assumptions!$E$21-(Assumptions!$E$21*Assumptions!$E$22)-Assumptions!$E$23),0),0)</f>
        <v>3600</v>
      </c>
      <c r="C8" s="17"/>
      <c r="D8" s="17"/>
      <c r="E8" s="17"/>
      <c r="F8" s="17"/>
      <c r="G8" s="17"/>
      <c r="H8" s="17"/>
      <c r="I8" s="17"/>
      <c r="J8" s="68" t="s">
        <v>109</v>
      </c>
      <c r="K8" s="41">
        <f>ROUND(IF(Assumptions!$E$28&gt;1,B8*(1+Assumptions!$E$25),0),0)</f>
        <v>3600</v>
      </c>
      <c r="L8" s="38"/>
      <c r="M8" s="38"/>
      <c r="N8" s="38"/>
      <c r="O8" s="38"/>
      <c r="P8" s="38"/>
      <c r="Q8" s="38"/>
      <c r="R8" s="38"/>
      <c r="S8" s="50" t="s">
        <v>109</v>
      </c>
      <c r="T8" s="69">
        <f>ROUND(IF(Assumptions!$E$28&gt;2,K8*(1+Assumptions!$E$25),0),0)</f>
        <v>3600</v>
      </c>
      <c r="U8" s="69"/>
      <c r="V8" s="69"/>
      <c r="W8" s="69"/>
      <c r="X8" s="69"/>
      <c r="Y8" s="69"/>
      <c r="Z8" s="69"/>
      <c r="AA8" s="69"/>
      <c r="AB8" s="50" t="s">
        <v>109</v>
      </c>
      <c r="AC8" s="69">
        <f>ROUND(IF(Assumptions!$E$28&gt;3,T8*(1+Assumptions!$E$25),0),0)</f>
        <v>3600</v>
      </c>
      <c r="AD8" s="69"/>
      <c r="AE8" s="69"/>
      <c r="AF8" s="69"/>
      <c r="AG8" s="69"/>
      <c r="AH8" s="69"/>
      <c r="AI8" s="69"/>
      <c r="AJ8" s="69"/>
      <c r="AK8" s="50" t="s">
        <v>109</v>
      </c>
      <c r="AL8" s="69">
        <f>ROUND(IF(Assumptions!$E$28&gt;4,AC8*(1+Assumptions!$E$25),0),0)</f>
        <v>3600</v>
      </c>
      <c r="AM8" s="69"/>
      <c r="AN8" s="69"/>
      <c r="AO8" s="69"/>
      <c r="AP8" s="69"/>
      <c r="AQ8" s="69"/>
      <c r="AR8" s="69"/>
      <c r="AS8" s="69"/>
      <c r="AT8" s="50" t="s">
        <v>109</v>
      </c>
      <c r="AU8" s="69">
        <f>ROUND(IF(Assumptions!$E$28&gt;5,AL8*(1+Assumptions!$E$25),0),0)</f>
        <v>3600</v>
      </c>
      <c r="AV8" s="69"/>
      <c r="AW8" s="69"/>
      <c r="AX8" s="69"/>
      <c r="AY8" s="69"/>
      <c r="AZ8" s="69"/>
      <c r="BA8" s="69"/>
      <c r="BB8" s="69"/>
      <c r="BC8" s="50" t="s">
        <v>109</v>
      </c>
      <c r="BD8" s="69">
        <f>ROUND(IF(Assumptions!$E$28&gt;6,AU8*(1+Assumptions!$E$25),0),0)</f>
        <v>3600</v>
      </c>
      <c r="BE8" s="69"/>
      <c r="BF8" s="69"/>
      <c r="BG8" s="69"/>
      <c r="BH8" s="69"/>
      <c r="BI8" s="69"/>
      <c r="BJ8" s="69"/>
      <c r="BK8" s="69"/>
      <c r="BL8" s="50" t="s">
        <v>109</v>
      </c>
      <c r="BM8" s="69">
        <f>ROUND(IF(Assumptions!$E$28&gt;7,BD8*(1+Assumptions!$E$25),0),0)</f>
        <v>3600</v>
      </c>
      <c r="BN8" s="69"/>
      <c r="BO8" s="69"/>
      <c r="BP8" s="69"/>
      <c r="BQ8" s="69"/>
      <c r="BR8" s="69"/>
      <c r="BS8" s="69"/>
      <c r="BT8" s="69"/>
      <c r="BU8" s="50" t="s">
        <v>109</v>
      </c>
      <c r="BV8" s="69">
        <f>ROUND(IF(Assumptions!$E$28&gt;8,BM8*(1+Assumptions!$E$25),0),0)</f>
        <v>3600</v>
      </c>
      <c r="BW8" s="69"/>
      <c r="BX8" s="69"/>
      <c r="BY8" s="69"/>
      <c r="BZ8" s="69"/>
      <c r="CA8" s="69"/>
      <c r="CB8" s="69"/>
      <c r="CC8" s="69"/>
      <c r="CD8" s="50" t="s">
        <v>109</v>
      </c>
      <c r="CE8" s="69">
        <f>ROUND(IF(Assumptions!$E$28&gt;9,BV8*(1+Assumptions!$E$25),0),0)</f>
        <v>3600</v>
      </c>
      <c r="CF8" s="69"/>
      <c r="CG8" s="69"/>
      <c r="CH8" s="69"/>
      <c r="CI8" s="69"/>
      <c r="CJ8" s="69"/>
      <c r="CK8" s="69"/>
      <c r="CL8" s="69"/>
    </row>
    <row r="9" spans="1:90" ht="13.7" customHeight="1">
      <c r="A9" s="50" t="s">
        <v>110</v>
      </c>
      <c r="B9" s="41">
        <f>ROUND(IF(Assumptions!$E$28&gt;0,Assumptions!$E$20*(Assumptions!$E$21-(Assumptions!$E$21*Assumptions!$E$22)-Assumptions!$E$23),0),0)</f>
        <v>3600</v>
      </c>
      <c r="C9" s="17"/>
      <c r="D9" s="17"/>
      <c r="E9" s="17"/>
      <c r="F9" s="17"/>
      <c r="G9" s="17"/>
      <c r="H9" s="17"/>
      <c r="I9" s="17"/>
      <c r="J9" s="68" t="s">
        <v>110</v>
      </c>
      <c r="K9" s="41">
        <f>ROUND(IF(Assumptions!$E$28&gt;1,B9*(1+Assumptions!$E$25),0),0)</f>
        <v>3600</v>
      </c>
      <c r="L9" s="38"/>
      <c r="M9" s="38"/>
      <c r="N9" s="38"/>
      <c r="O9" s="38"/>
      <c r="P9" s="38"/>
      <c r="Q9" s="38"/>
      <c r="R9" s="38"/>
      <c r="S9" s="50" t="s">
        <v>110</v>
      </c>
      <c r="T9" s="69">
        <f>ROUND(IF(Assumptions!$E$28&gt;2,K9*(1+Assumptions!$E$25),0),0)</f>
        <v>3600</v>
      </c>
      <c r="U9" s="69"/>
      <c r="V9" s="69"/>
      <c r="W9" s="69"/>
      <c r="X9" s="69"/>
      <c r="Y9" s="69"/>
      <c r="Z9" s="69"/>
      <c r="AA9" s="69"/>
      <c r="AB9" s="50" t="s">
        <v>110</v>
      </c>
      <c r="AC9" s="69">
        <f>ROUND(IF(Assumptions!$E$28&gt;3,T9*(1+Assumptions!$E$25),0),0)</f>
        <v>3600</v>
      </c>
      <c r="AD9" s="69"/>
      <c r="AE9" s="69"/>
      <c r="AF9" s="69"/>
      <c r="AG9" s="69"/>
      <c r="AH9" s="69"/>
      <c r="AI9" s="69"/>
      <c r="AJ9" s="69"/>
      <c r="AK9" s="50" t="s">
        <v>110</v>
      </c>
      <c r="AL9" s="69">
        <f>ROUND(IF(Assumptions!$E$28&gt;4,AC9*(1+Assumptions!$E$25),0),0)</f>
        <v>3600</v>
      </c>
      <c r="AM9" s="69"/>
      <c r="AN9" s="69"/>
      <c r="AO9" s="69"/>
      <c r="AP9" s="69"/>
      <c r="AQ9" s="69"/>
      <c r="AR9" s="69"/>
      <c r="AS9" s="69"/>
      <c r="AT9" s="50" t="s">
        <v>110</v>
      </c>
      <c r="AU9" s="69">
        <f>ROUND(IF(Assumptions!$E$28&gt;5,AL9*(1+Assumptions!$E$25),0),0)</f>
        <v>3600</v>
      </c>
      <c r="AV9" s="69"/>
      <c r="AW9" s="69"/>
      <c r="AX9" s="69"/>
      <c r="AY9" s="69"/>
      <c r="AZ9" s="69"/>
      <c r="BA9" s="69"/>
      <c r="BB9" s="69"/>
      <c r="BC9" s="50" t="s">
        <v>110</v>
      </c>
      <c r="BD9" s="69">
        <f>ROUND(IF(Assumptions!$E$28&gt;6,AU9*(1+Assumptions!$E$25),0),0)</f>
        <v>3600</v>
      </c>
      <c r="BE9" s="69"/>
      <c r="BF9" s="69"/>
      <c r="BG9" s="69"/>
      <c r="BH9" s="69"/>
      <c r="BI9" s="69"/>
      <c r="BJ9" s="69"/>
      <c r="BK9" s="69"/>
      <c r="BL9" s="50" t="s">
        <v>110</v>
      </c>
      <c r="BM9" s="69">
        <f>ROUND(IF(Assumptions!$E$28&gt;7,BD9*(1+Assumptions!$E$25),0),0)</f>
        <v>3600</v>
      </c>
      <c r="BN9" s="69"/>
      <c r="BO9" s="69"/>
      <c r="BP9" s="69"/>
      <c r="BQ9" s="69"/>
      <c r="BR9" s="69"/>
      <c r="BS9" s="69"/>
      <c r="BT9" s="69"/>
      <c r="BU9" s="50" t="s">
        <v>110</v>
      </c>
      <c r="BV9" s="69">
        <f>ROUND(IF(Assumptions!$E$28&gt;8,BM9*(1+Assumptions!$E$25),0),0)</f>
        <v>3600</v>
      </c>
      <c r="BW9" s="69"/>
      <c r="BX9" s="69"/>
      <c r="BY9" s="69"/>
      <c r="BZ9" s="69"/>
      <c r="CA9" s="69"/>
      <c r="CB9" s="69"/>
      <c r="CC9" s="69"/>
      <c r="CD9" s="50" t="s">
        <v>110</v>
      </c>
      <c r="CE9" s="69">
        <f>ROUND(IF(Assumptions!$E$28&gt;9,BV9*(1+Assumptions!$E$25),0),0)</f>
        <v>3600</v>
      </c>
      <c r="CF9" s="69"/>
      <c r="CG9" s="69"/>
      <c r="CH9" s="69"/>
      <c r="CI9" s="69"/>
      <c r="CJ9" s="69"/>
      <c r="CK9" s="69"/>
      <c r="CL9" s="69"/>
    </row>
    <row r="10" spans="1:90" ht="13.7" customHeight="1">
      <c r="A10" s="50" t="s">
        <v>111</v>
      </c>
      <c r="B10" s="41">
        <f>ROUND(IF(Assumptions!$E$28&gt;0,Assumptions!$E$20*(Assumptions!$E$21-(Assumptions!$E$21*Assumptions!$E$22)-Assumptions!$E$23),0),0)</f>
        <v>3600</v>
      </c>
      <c r="C10" s="17"/>
      <c r="D10" s="17"/>
      <c r="E10" s="17"/>
      <c r="F10" s="17"/>
      <c r="G10" s="17"/>
      <c r="H10" s="17"/>
      <c r="I10" s="17"/>
      <c r="J10" s="68" t="s">
        <v>111</v>
      </c>
      <c r="K10" s="41">
        <f>ROUND(IF(Assumptions!$E$28&gt;1,B10*(1+Assumptions!$E$25),0),0)</f>
        <v>3600</v>
      </c>
      <c r="L10" s="38"/>
      <c r="M10" s="38"/>
      <c r="N10" s="38"/>
      <c r="O10" s="38"/>
      <c r="P10" s="38"/>
      <c r="Q10" s="38"/>
      <c r="R10" s="38"/>
      <c r="S10" s="50" t="s">
        <v>111</v>
      </c>
      <c r="T10" s="69">
        <f>ROUND(IF(Assumptions!$E$28&gt;2,K10*(1+Assumptions!$E$25),0),0)</f>
        <v>3600</v>
      </c>
      <c r="U10" s="69"/>
      <c r="V10" s="69"/>
      <c r="W10" s="69"/>
      <c r="X10" s="69"/>
      <c r="Y10" s="69"/>
      <c r="Z10" s="69"/>
      <c r="AA10" s="69"/>
      <c r="AB10" s="50" t="s">
        <v>111</v>
      </c>
      <c r="AC10" s="69">
        <f>ROUND(IF(Assumptions!$E$28&gt;3,T10*(1+Assumptions!$E$25),0),0)</f>
        <v>3600</v>
      </c>
      <c r="AD10" s="69"/>
      <c r="AE10" s="69"/>
      <c r="AF10" s="69"/>
      <c r="AG10" s="69"/>
      <c r="AH10" s="69"/>
      <c r="AI10" s="69"/>
      <c r="AJ10" s="69"/>
      <c r="AK10" s="50" t="s">
        <v>111</v>
      </c>
      <c r="AL10" s="69">
        <f>ROUND(IF(Assumptions!$E$28&gt;4,AC10*(1+Assumptions!$E$25),0),0)</f>
        <v>3600</v>
      </c>
      <c r="AM10" s="69"/>
      <c r="AN10" s="69"/>
      <c r="AO10" s="69"/>
      <c r="AP10" s="69"/>
      <c r="AQ10" s="69"/>
      <c r="AR10" s="69"/>
      <c r="AS10" s="69"/>
      <c r="AT10" s="50" t="s">
        <v>111</v>
      </c>
      <c r="AU10" s="69">
        <f>ROUND(IF(Assumptions!$E$28&gt;5,AL10*(1+Assumptions!$E$25),0),0)</f>
        <v>3600</v>
      </c>
      <c r="AV10" s="69"/>
      <c r="AW10" s="69"/>
      <c r="AX10" s="69"/>
      <c r="AY10" s="69"/>
      <c r="AZ10" s="69"/>
      <c r="BA10" s="69"/>
      <c r="BB10" s="69"/>
      <c r="BC10" s="50" t="s">
        <v>111</v>
      </c>
      <c r="BD10" s="69">
        <f>ROUND(IF(Assumptions!$E$28&gt;6,AU10*(1+Assumptions!$E$25),0),0)</f>
        <v>3600</v>
      </c>
      <c r="BE10" s="69"/>
      <c r="BF10" s="69"/>
      <c r="BG10" s="69"/>
      <c r="BH10" s="69"/>
      <c r="BI10" s="69"/>
      <c r="BJ10" s="69"/>
      <c r="BK10" s="69"/>
      <c r="BL10" s="50" t="s">
        <v>111</v>
      </c>
      <c r="BM10" s="69">
        <f>ROUND(IF(Assumptions!$E$28&gt;7,BD10*(1+Assumptions!$E$25),0),0)</f>
        <v>3600</v>
      </c>
      <c r="BN10" s="69"/>
      <c r="BO10" s="69"/>
      <c r="BP10" s="69"/>
      <c r="BQ10" s="69"/>
      <c r="BR10" s="69"/>
      <c r="BS10" s="69"/>
      <c r="BT10" s="69"/>
      <c r="BU10" s="50" t="s">
        <v>111</v>
      </c>
      <c r="BV10" s="69">
        <f>ROUND(IF(Assumptions!$E$28&gt;8,BM10*(1+Assumptions!$E$25),0),0)</f>
        <v>3600</v>
      </c>
      <c r="BW10" s="69"/>
      <c r="BX10" s="69"/>
      <c r="BY10" s="69"/>
      <c r="BZ10" s="69"/>
      <c r="CA10" s="69"/>
      <c r="CB10" s="69"/>
      <c r="CC10" s="69"/>
      <c r="CD10" s="50" t="s">
        <v>111</v>
      </c>
      <c r="CE10" s="69">
        <f>ROUND(IF(Assumptions!$E$28&gt;9,BV10*(1+Assumptions!$E$25),0),0)</f>
        <v>3600</v>
      </c>
      <c r="CF10" s="69"/>
      <c r="CG10" s="69"/>
      <c r="CH10" s="69"/>
      <c r="CI10" s="69"/>
      <c r="CJ10" s="69"/>
      <c r="CK10" s="69"/>
      <c r="CL10" s="69"/>
    </row>
    <row r="11" spans="1:90" ht="13.7" customHeight="1">
      <c r="A11" s="50" t="s">
        <v>112</v>
      </c>
      <c r="B11" s="41">
        <f>ROUND(IF(Assumptions!$E$28&gt;0,Assumptions!$E$20*(Assumptions!$E$21-(Assumptions!$E$21*Assumptions!$E$22)-Assumptions!$E$23),0),0)</f>
        <v>3600</v>
      </c>
      <c r="C11" s="17"/>
      <c r="D11" s="17"/>
      <c r="E11" s="17"/>
      <c r="F11" s="17"/>
      <c r="G11" s="17"/>
      <c r="H11" s="17"/>
      <c r="I11" s="17"/>
      <c r="J11" s="68" t="s">
        <v>112</v>
      </c>
      <c r="K11" s="41">
        <f>ROUND(IF(Assumptions!$E$28&gt;1,B11*(1+Assumptions!$E$25),0),0)</f>
        <v>3600</v>
      </c>
      <c r="L11" s="38"/>
      <c r="M11" s="38"/>
      <c r="N11" s="38"/>
      <c r="O11" s="38"/>
      <c r="P11" s="38"/>
      <c r="Q11" s="38"/>
      <c r="R11" s="38"/>
      <c r="S11" s="50" t="s">
        <v>112</v>
      </c>
      <c r="T11" s="69">
        <f>ROUND(IF(Assumptions!$E$28&gt;2,K11*(1+Assumptions!$E$25),0),0)</f>
        <v>3600</v>
      </c>
      <c r="U11" s="69"/>
      <c r="V11" s="69"/>
      <c r="W11" s="69"/>
      <c r="X11" s="69"/>
      <c r="Y11" s="69"/>
      <c r="Z11" s="69"/>
      <c r="AA11" s="69"/>
      <c r="AB11" s="50" t="s">
        <v>112</v>
      </c>
      <c r="AC11" s="69">
        <f>ROUND(IF(Assumptions!$E$28&gt;3,T11*(1+Assumptions!$E$25),0),0)</f>
        <v>3600</v>
      </c>
      <c r="AD11" s="69"/>
      <c r="AE11" s="69"/>
      <c r="AF11" s="69"/>
      <c r="AG11" s="69"/>
      <c r="AH11" s="69"/>
      <c r="AI11" s="69"/>
      <c r="AJ11" s="69"/>
      <c r="AK11" s="50" t="s">
        <v>112</v>
      </c>
      <c r="AL11" s="69">
        <f>ROUND(IF(Assumptions!$E$28&gt;4,AC11*(1+Assumptions!$E$25),0),0)</f>
        <v>3600</v>
      </c>
      <c r="AM11" s="69"/>
      <c r="AN11" s="69"/>
      <c r="AO11" s="69"/>
      <c r="AP11" s="69"/>
      <c r="AQ11" s="69"/>
      <c r="AR11" s="69"/>
      <c r="AS11" s="69"/>
      <c r="AT11" s="50" t="s">
        <v>112</v>
      </c>
      <c r="AU11" s="69">
        <f>ROUND(IF(Assumptions!$E$28&gt;5,AL11*(1+Assumptions!$E$25),0),0)</f>
        <v>3600</v>
      </c>
      <c r="AV11" s="69"/>
      <c r="AW11" s="69"/>
      <c r="AX11" s="69"/>
      <c r="AY11" s="69"/>
      <c r="AZ11" s="69"/>
      <c r="BA11" s="69"/>
      <c r="BB11" s="69"/>
      <c r="BC11" s="50" t="s">
        <v>112</v>
      </c>
      <c r="BD11" s="69">
        <f>ROUND(IF(Assumptions!$E$28&gt;6,AU11*(1+Assumptions!$E$25),0),0)</f>
        <v>3600</v>
      </c>
      <c r="BE11" s="69"/>
      <c r="BF11" s="69"/>
      <c r="BG11" s="69"/>
      <c r="BH11" s="69"/>
      <c r="BI11" s="69"/>
      <c r="BJ11" s="69"/>
      <c r="BK11" s="69"/>
      <c r="BL11" s="50" t="s">
        <v>112</v>
      </c>
      <c r="BM11" s="69">
        <f>ROUND(IF(Assumptions!$E$28&gt;7,BD11*(1+Assumptions!$E$25),0),0)</f>
        <v>3600</v>
      </c>
      <c r="BN11" s="69"/>
      <c r="BO11" s="69"/>
      <c r="BP11" s="69"/>
      <c r="BQ11" s="69"/>
      <c r="BR11" s="69"/>
      <c r="BS11" s="69"/>
      <c r="BT11" s="69"/>
      <c r="BU11" s="50" t="s">
        <v>112</v>
      </c>
      <c r="BV11" s="69">
        <f>ROUND(IF(Assumptions!$E$28&gt;8,BM11*(1+Assumptions!$E$25),0),0)</f>
        <v>3600</v>
      </c>
      <c r="BW11" s="69"/>
      <c r="BX11" s="69"/>
      <c r="BY11" s="69"/>
      <c r="BZ11" s="69"/>
      <c r="CA11" s="69"/>
      <c r="CB11" s="69"/>
      <c r="CC11" s="69"/>
      <c r="CD11" s="50" t="s">
        <v>112</v>
      </c>
      <c r="CE11" s="69">
        <f>ROUND(IF(Assumptions!$E$28&gt;9,BV11*(1+Assumptions!$E$25),0),0)</f>
        <v>3600</v>
      </c>
      <c r="CF11" s="69"/>
      <c r="CG11" s="69"/>
      <c r="CH11" s="69"/>
      <c r="CI11" s="69"/>
      <c r="CJ11" s="69"/>
      <c r="CK11" s="69"/>
      <c r="CL11" s="69"/>
    </row>
    <row r="12" spans="1:90" ht="13.7" customHeight="1">
      <c r="A12" s="50" t="s">
        <v>113</v>
      </c>
      <c r="B12" s="41">
        <f>ROUND(IF(Assumptions!$E$28&gt;0,Assumptions!$E$20*(Assumptions!$E$21-(Assumptions!$E$21*Assumptions!$E$22)-Assumptions!$E$23),0),0)</f>
        <v>3600</v>
      </c>
      <c r="C12" s="17"/>
      <c r="D12" s="17"/>
      <c r="E12" s="17"/>
      <c r="F12" s="17"/>
      <c r="G12" s="17"/>
      <c r="H12" s="17"/>
      <c r="I12" s="17"/>
      <c r="J12" s="68" t="s">
        <v>113</v>
      </c>
      <c r="K12" s="41">
        <f>ROUND(IF(Assumptions!$E$28&gt;1,B12*(1+Assumptions!$E$25),0),0)</f>
        <v>3600</v>
      </c>
      <c r="L12" s="38"/>
      <c r="M12" s="38"/>
      <c r="N12" s="38"/>
      <c r="O12" s="38"/>
      <c r="P12" s="38"/>
      <c r="Q12" s="38"/>
      <c r="R12" s="38"/>
      <c r="S12" s="50" t="s">
        <v>113</v>
      </c>
      <c r="T12" s="69">
        <f>ROUND(IF(Assumptions!$E$28&gt;2,K12*(1+Assumptions!$E$25),0),0)</f>
        <v>3600</v>
      </c>
      <c r="U12" s="69"/>
      <c r="V12" s="69"/>
      <c r="W12" s="69"/>
      <c r="X12" s="69"/>
      <c r="Y12" s="69"/>
      <c r="Z12" s="69"/>
      <c r="AA12" s="69"/>
      <c r="AB12" s="50" t="s">
        <v>113</v>
      </c>
      <c r="AC12" s="69">
        <f>ROUND(IF(Assumptions!$E$28&gt;3,T12*(1+Assumptions!$E$25),0),0)</f>
        <v>3600</v>
      </c>
      <c r="AD12" s="69"/>
      <c r="AE12" s="69"/>
      <c r="AF12" s="69"/>
      <c r="AG12" s="69"/>
      <c r="AH12" s="69"/>
      <c r="AI12" s="69"/>
      <c r="AJ12" s="69"/>
      <c r="AK12" s="50" t="s">
        <v>113</v>
      </c>
      <c r="AL12" s="69">
        <f>ROUND(IF(Assumptions!$E$28&gt;4,AC12*(1+Assumptions!$E$25),0),0)</f>
        <v>3600</v>
      </c>
      <c r="AM12" s="69"/>
      <c r="AN12" s="69"/>
      <c r="AO12" s="69"/>
      <c r="AP12" s="69"/>
      <c r="AQ12" s="69"/>
      <c r="AR12" s="69"/>
      <c r="AS12" s="69"/>
      <c r="AT12" s="50" t="s">
        <v>113</v>
      </c>
      <c r="AU12" s="69">
        <f>ROUND(IF(Assumptions!$E$28&gt;5,AL12*(1+Assumptions!$E$25),0),0)</f>
        <v>3600</v>
      </c>
      <c r="AV12" s="69"/>
      <c r="AW12" s="69"/>
      <c r="AX12" s="69"/>
      <c r="AY12" s="69"/>
      <c r="AZ12" s="69"/>
      <c r="BA12" s="69"/>
      <c r="BB12" s="69"/>
      <c r="BC12" s="50" t="s">
        <v>113</v>
      </c>
      <c r="BD12" s="69">
        <f>ROUND(IF(Assumptions!$E$28&gt;6,AU12*(1+Assumptions!$E$25),0),0)</f>
        <v>3600</v>
      </c>
      <c r="BE12" s="69"/>
      <c r="BF12" s="69"/>
      <c r="BG12" s="69"/>
      <c r="BH12" s="69"/>
      <c r="BI12" s="69"/>
      <c r="BJ12" s="69"/>
      <c r="BK12" s="69"/>
      <c r="BL12" s="50" t="s">
        <v>113</v>
      </c>
      <c r="BM12" s="69">
        <f>ROUND(IF(Assumptions!$E$28&gt;7,BD12*(1+Assumptions!$E$25),0),0)</f>
        <v>3600</v>
      </c>
      <c r="BN12" s="69"/>
      <c r="BO12" s="69"/>
      <c r="BP12" s="69"/>
      <c r="BQ12" s="69"/>
      <c r="BR12" s="69"/>
      <c r="BS12" s="69"/>
      <c r="BT12" s="69"/>
      <c r="BU12" s="50" t="s">
        <v>113</v>
      </c>
      <c r="BV12" s="69">
        <f>ROUND(IF(Assumptions!$E$28&gt;8,BM12*(1+Assumptions!$E$25),0),0)</f>
        <v>3600</v>
      </c>
      <c r="BW12" s="69"/>
      <c r="BX12" s="69"/>
      <c r="BY12" s="69"/>
      <c r="BZ12" s="69"/>
      <c r="CA12" s="69"/>
      <c r="CB12" s="69"/>
      <c r="CC12" s="69"/>
      <c r="CD12" s="50" t="s">
        <v>113</v>
      </c>
      <c r="CE12" s="69">
        <f>ROUND(IF(Assumptions!$E$28&gt;9,BV12*(1+Assumptions!$E$25),0),0)</f>
        <v>3600</v>
      </c>
      <c r="CF12" s="69"/>
      <c r="CG12" s="69"/>
      <c r="CH12" s="69"/>
      <c r="CI12" s="69"/>
      <c r="CJ12" s="69"/>
      <c r="CK12" s="69"/>
      <c r="CL12" s="69"/>
    </row>
    <row r="13" spans="1:90" ht="13.7" customHeight="1">
      <c r="A13" s="50" t="s">
        <v>114</v>
      </c>
      <c r="B13" s="41">
        <f>ROUND(IF(Assumptions!$E$28&gt;0,Assumptions!$E$20*(Assumptions!$E$21-(Assumptions!$E$21*Assumptions!$E$22)-Assumptions!$E$23),0),0)</f>
        <v>3600</v>
      </c>
      <c r="C13" s="17"/>
      <c r="D13" s="17"/>
      <c r="E13" s="17"/>
      <c r="F13" s="17"/>
      <c r="G13" s="17"/>
      <c r="H13" s="17"/>
      <c r="I13" s="17"/>
      <c r="J13" s="68" t="s">
        <v>114</v>
      </c>
      <c r="K13" s="41">
        <f>ROUND(IF(Assumptions!$E$28&gt;1,B13*(1+Assumptions!$E$25),0),0)</f>
        <v>3600</v>
      </c>
      <c r="L13" s="38"/>
      <c r="M13" s="38"/>
      <c r="N13" s="38"/>
      <c r="O13" s="38"/>
      <c r="P13" s="38"/>
      <c r="Q13" s="38"/>
      <c r="R13" s="38"/>
      <c r="S13" s="50" t="s">
        <v>114</v>
      </c>
      <c r="T13" s="69">
        <f>ROUND(IF(Assumptions!$E$28&gt;2,K13*(1+Assumptions!$E$25),0),0)</f>
        <v>3600</v>
      </c>
      <c r="U13" s="69"/>
      <c r="V13" s="69"/>
      <c r="W13" s="69"/>
      <c r="X13" s="69"/>
      <c r="Y13" s="69"/>
      <c r="Z13" s="69"/>
      <c r="AA13" s="69"/>
      <c r="AB13" s="50" t="s">
        <v>114</v>
      </c>
      <c r="AC13" s="69">
        <f>ROUND(IF(Assumptions!$E$28&gt;3,T13*(1+Assumptions!$E$25),0),0)</f>
        <v>3600</v>
      </c>
      <c r="AD13" s="69"/>
      <c r="AE13" s="69"/>
      <c r="AF13" s="69"/>
      <c r="AG13" s="69"/>
      <c r="AH13" s="69"/>
      <c r="AI13" s="69"/>
      <c r="AJ13" s="69"/>
      <c r="AK13" s="50" t="s">
        <v>114</v>
      </c>
      <c r="AL13" s="69">
        <f>ROUND(IF(Assumptions!$E$28&gt;4,AC13*(1+Assumptions!$E$25),0),0)</f>
        <v>3600</v>
      </c>
      <c r="AM13" s="69"/>
      <c r="AN13" s="69"/>
      <c r="AO13" s="69"/>
      <c r="AP13" s="69"/>
      <c r="AQ13" s="69"/>
      <c r="AR13" s="69"/>
      <c r="AS13" s="69"/>
      <c r="AT13" s="50" t="s">
        <v>114</v>
      </c>
      <c r="AU13" s="69">
        <f>ROUND(IF(Assumptions!$E$28&gt;5,AL13*(1+Assumptions!$E$25),0),0)</f>
        <v>3600</v>
      </c>
      <c r="AV13" s="69"/>
      <c r="AW13" s="69"/>
      <c r="AX13" s="69"/>
      <c r="AY13" s="69"/>
      <c r="AZ13" s="69"/>
      <c r="BA13" s="69"/>
      <c r="BB13" s="69"/>
      <c r="BC13" s="50" t="s">
        <v>114</v>
      </c>
      <c r="BD13" s="69">
        <f>ROUND(IF(Assumptions!$E$28&gt;6,AU13*(1+Assumptions!$E$25),0),0)</f>
        <v>3600</v>
      </c>
      <c r="BE13" s="69"/>
      <c r="BF13" s="69"/>
      <c r="BG13" s="69"/>
      <c r="BH13" s="69"/>
      <c r="BI13" s="69"/>
      <c r="BJ13" s="69"/>
      <c r="BK13" s="69"/>
      <c r="BL13" s="50" t="s">
        <v>114</v>
      </c>
      <c r="BM13" s="69">
        <f>ROUND(IF(Assumptions!$E$28&gt;7,BD13*(1+Assumptions!$E$25),0),0)</f>
        <v>3600</v>
      </c>
      <c r="BN13" s="69"/>
      <c r="BO13" s="69"/>
      <c r="BP13" s="69"/>
      <c r="BQ13" s="69"/>
      <c r="BR13" s="69"/>
      <c r="BS13" s="69"/>
      <c r="BT13" s="69"/>
      <c r="BU13" s="50" t="s">
        <v>114</v>
      </c>
      <c r="BV13" s="69">
        <f>ROUND(IF(Assumptions!$E$28&gt;8,BM13*(1+Assumptions!$E$25),0),0)</f>
        <v>3600</v>
      </c>
      <c r="BW13" s="69"/>
      <c r="BX13" s="69"/>
      <c r="BY13" s="69"/>
      <c r="BZ13" s="69"/>
      <c r="CA13" s="69"/>
      <c r="CB13" s="69"/>
      <c r="CC13" s="69"/>
      <c r="CD13" s="50" t="s">
        <v>114</v>
      </c>
      <c r="CE13" s="69">
        <f>ROUND(IF(Assumptions!$E$28&gt;9,BV13*(1+Assumptions!$E$25),0),0)</f>
        <v>3600</v>
      </c>
      <c r="CF13" s="69"/>
      <c r="CG13" s="69"/>
      <c r="CH13" s="69"/>
      <c r="CI13" s="69"/>
      <c r="CJ13" s="69"/>
      <c r="CK13" s="69"/>
      <c r="CL13" s="69"/>
    </row>
    <row r="14" spans="1:90" ht="13.7" customHeight="1">
      <c r="A14" s="50" t="s">
        <v>115</v>
      </c>
      <c r="B14" s="41">
        <f>ROUND(IF(Assumptions!$E$28&gt;0,Assumptions!$E$20*(Assumptions!$E$21-(Assumptions!$E$21*Assumptions!$E$22)-Assumptions!$E$23),0),0)</f>
        <v>3600</v>
      </c>
      <c r="C14" s="17"/>
      <c r="D14" s="17"/>
      <c r="E14" s="17"/>
      <c r="F14" s="17"/>
      <c r="G14" s="17"/>
      <c r="H14" s="17"/>
      <c r="I14" s="17"/>
      <c r="J14" s="68" t="s">
        <v>115</v>
      </c>
      <c r="K14" s="41">
        <f>ROUND(IF(Assumptions!$E$28&gt;1,B14*(1+Assumptions!$E$25),0),0)</f>
        <v>3600</v>
      </c>
      <c r="L14" s="38"/>
      <c r="M14" s="38"/>
      <c r="N14" s="38"/>
      <c r="O14" s="38"/>
      <c r="P14" s="38"/>
      <c r="Q14" s="38"/>
      <c r="R14" s="38"/>
      <c r="S14" s="50" t="s">
        <v>115</v>
      </c>
      <c r="T14" s="69">
        <f>ROUND(IF(Assumptions!$E$28&gt;2,K14*(1+Assumptions!$E$25),0),0)</f>
        <v>3600</v>
      </c>
      <c r="U14" s="69"/>
      <c r="V14" s="69"/>
      <c r="W14" s="69"/>
      <c r="X14" s="69"/>
      <c r="Y14" s="69"/>
      <c r="Z14" s="69"/>
      <c r="AA14" s="69"/>
      <c r="AB14" s="50" t="s">
        <v>115</v>
      </c>
      <c r="AC14" s="69">
        <f>ROUND(IF(Assumptions!$E$28&gt;3,T14*(1+Assumptions!$E$25),0),0)</f>
        <v>3600</v>
      </c>
      <c r="AD14" s="69"/>
      <c r="AE14" s="69"/>
      <c r="AF14" s="69"/>
      <c r="AG14" s="69"/>
      <c r="AH14" s="69"/>
      <c r="AI14" s="69"/>
      <c r="AJ14" s="69"/>
      <c r="AK14" s="50" t="s">
        <v>115</v>
      </c>
      <c r="AL14" s="69">
        <f>ROUND(IF(Assumptions!$E$28&gt;4,AC14*(1+Assumptions!$E$25),0),0)</f>
        <v>3600</v>
      </c>
      <c r="AM14" s="69"/>
      <c r="AN14" s="69"/>
      <c r="AO14" s="69"/>
      <c r="AP14" s="69"/>
      <c r="AQ14" s="69"/>
      <c r="AR14" s="69"/>
      <c r="AS14" s="69"/>
      <c r="AT14" s="50" t="s">
        <v>115</v>
      </c>
      <c r="AU14" s="69">
        <f>ROUND(IF(Assumptions!$E$28&gt;5,AL14*(1+Assumptions!$E$25),0),0)</f>
        <v>3600</v>
      </c>
      <c r="AV14" s="69"/>
      <c r="AW14" s="69"/>
      <c r="AX14" s="69"/>
      <c r="AY14" s="69"/>
      <c r="AZ14" s="69"/>
      <c r="BA14" s="69"/>
      <c r="BB14" s="69"/>
      <c r="BC14" s="50" t="s">
        <v>115</v>
      </c>
      <c r="BD14" s="69">
        <f>ROUND(IF(Assumptions!$E$28&gt;6,AU14*(1+Assumptions!$E$25),0),0)</f>
        <v>3600</v>
      </c>
      <c r="BE14" s="69"/>
      <c r="BF14" s="69"/>
      <c r="BG14" s="69"/>
      <c r="BH14" s="69"/>
      <c r="BI14" s="69"/>
      <c r="BJ14" s="69"/>
      <c r="BK14" s="69"/>
      <c r="BL14" s="50" t="s">
        <v>115</v>
      </c>
      <c r="BM14" s="69">
        <f>ROUND(IF(Assumptions!$E$28&gt;7,BD14*(1+Assumptions!$E$25),0),0)</f>
        <v>3600</v>
      </c>
      <c r="BN14" s="69"/>
      <c r="BO14" s="69"/>
      <c r="BP14" s="69"/>
      <c r="BQ14" s="69"/>
      <c r="BR14" s="69"/>
      <c r="BS14" s="69"/>
      <c r="BT14" s="69"/>
      <c r="BU14" s="50" t="s">
        <v>115</v>
      </c>
      <c r="BV14" s="69">
        <f>ROUND(IF(Assumptions!$E$28&gt;8,BM14*(1+Assumptions!$E$25),0),0)</f>
        <v>3600</v>
      </c>
      <c r="BW14" s="69"/>
      <c r="BX14" s="69"/>
      <c r="BY14" s="69"/>
      <c r="BZ14" s="69"/>
      <c r="CA14" s="69"/>
      <c r="CB14" s="69"/>
      <c r="CC14" s="69"/>
      <c r="CD14" s="50" t="s">
        <v>115</v>
      </c>
      <c r="CE14" s="69">
        <f>ROUND(IF(Assumptions!$E$28&gt;9,BV14*(1+Assumptions!$E$25),0),0)</f>
        <v>3600</v>
      </c>
      <c r="CF14" s="69"/>
      <c r="CG14" s="69"/>
      <c r="CH14" s="69"/>
      <c r="CI14" s="69"/>
      <c r="CJ14" s="69"/>
      <c r="CK14" s="69"/>
      <c r="CL14" s="69"/>
    </row>
    <row r="15" spans="1:90" ht="13.7" customHeight="1">
      <c r="A15" s="50" t="s">
        <v>116</v>
      </c>
      <c r="B15" s="41">
        <f>ROUND(IF(Assumptions!$E$28&gt;0,Assumptions!$E$20*(Assumptions!$E$21-(Assumptions!$E$21*Assumptions!$E$22)-Assumptions!$E$23),0),0)</f>
        <v>3600</v>
      </c>
      <c r="C15" s="17"/>
      <c r="D15" s="17"/>
      <c r="E15" s="17"/>
      <c r="F15" s="17"/>
      <c r="G15" s="17"/>
      <c r="H15" s="17"/>
      <c r="I15" s="17"/>
      <c r="J15" s="68" t="s">
        <v>116</v>
      </c>
      <c r="K15" s="41">
        <f>ROUND(IF(Assumptions!$E$28&gt;1,B15*(1+Assumptions!$E$25),0),0)</f>
        <v>3600</v>
      </c>
      <c r="L15" s="38"/>
      <c r="M15" s="38"/>
      <c r="N15" s="38"/>
      <c r="O15" s="38"/>
      <c r="P15" s="38"/>
      <c r="Q15" s="38"/>
      <c r="R15" s="38"/>
      <c r="S15" s="50" t="s">
        <v>116</v>
      </c>
      <c r="T15" s="69">
        <f>ROUND(IF(Assumptions!$E$28&gt;2,K15*(1+Assumptions!$E$25),0),0)</f>
        <v>3600</v>
      </c>
      <c r="U15" s="69"/>
      <c r="V15" s="69"/>
      <c r="W15" s="69"/>
      <c r="X15" s="69"/>
      <c r="Y15" s="69"/>
      <c r="Z15" s="69"/>
      <c r="AA15" s="69"/>
      <c r="AB15" s="50" t="s">
        <v>116</v>
      </c>
      <c r="AC15" s="69">
        <f>ROUND(IF(Assumptions!$E$28&gt;3,T15*(1+Assumptions!$E$25),0),0)</f>
        <v>3600</v>
      </c>
      <c r="AD15" s="69"/>
      <c r="AE15" s="69"/>
      <c r="AF15" s="69"/>
      <c r="AG15" s="69"/>
      <c r="AH15" s="69"/>
      <c r="AI15" s="69"/>
      <c r="AJ15" s="69"/>
      <c r="AK15" s="50" t="s">
        <v>116</v>
      </c>
      <c r="AL15" s="69">
        <f>ROUND(IF(Assumptions!$E$28&gt;4,AC15*(1+Assumptions!$E$25),0),0)</f>
        <v>3600</v>
      </c>
      <c r="AM15" s="69"/>
      <c r="AN15" s="69"/>
      <c r="AO15" s="69"/>
      <c r="AP15" s="69"/>
      <c r="AQ15" s="69"/>
      <c r="AR15" s="69"/>
      <c r="AS15" s="69"/>
      <c r="AT15" s="50" t="s">
        <v>116</v>
      </c>
      <c r="AU15" s="69">
        <f>ROUND(IF(Assumptions!$E$28&gt;5,AL15*(1+Assumptions!$E$25),0),0)</f>
        <v>3600</v>
      </c>
      <c r="AV15" s="69"/>
      <c r="AW15" s="69"/>
      <c r="AX15" s="69"/>
      <c r="AY15" s="69"/>
      <c r="AZ15" s="69"/>
      <c r="BA15" s="69"/>
      <c r="BB15" s="69"/>
      <c r="BC15" s="50" t="s">
        <v>116</v>
      </c>
      <c r="BD15" s="69">
        <f>ROUND(IF(Assumptions!$E$28&gt;6,AU15*(1+Assumptions!$E$25),0),0)</f>
        <v>3600</v>
      </c>
      <c r="BE15" s="69"/>
      <c r="BF15" s="69"/>
      <c r="BG15" s="69"/>
      <c r="BH15" s="69"/>
      <c r="BI15" s="69"/>
      <c r="BJ15" s="69"/>
      <c r="BK15" s="69"/>
      <c r="BL15" s="50" t="s">
        <v>116</v>
      </c>
      <c r="BM15" s="69">
        <f>ROUND(IF(Assumptions!$E$28&gt;7,BD15*(1+Assumptions!$E$25),0),0)</f>
        <v>3600</v>
      </c>
      <c r="BN15" s="69"/>
      <c r="BO15" s="69"/>
      <c r="BP15" s="69"/>
      <c r="BQ15" s="69"/>
      <c r="BR15" s="69"/>
      <c r="BS15" s="69"/>
      <c r="BT15" s="69"/>
      <c r="BU15" s="50" t="s">
        <v>116</v>
      </c>
      <c r="BV15" s="69">
        <f>ROUND(IF(Assumptions!$E$28&gt;8,BM15*(1+Assumptions!$E$25),0),0)</f>
        <v>3600</v>
      </c>
      <c r="BW15" s="69"/>
      <c r="BX15" s="69"/>
      <c r="BY15" s="69"/>
      <c r="BZ15" s="69"/>
      <c r="CA15" s="69"/>
      <c r="CB15" s="69"/>
      <c r="CC15" s="69"/>
      <c r="CD15" s="50" t="s">
        <v>116</v>
      </c>
      <c r="CE15" s="69">
        <f>ROUND(IF(Assumptions!$E$28&gt;9,BV15*(1+Assumptions!$E$25),0),0)</f>
        <v>3600</v>
      </c>
      <c r="CF15" s="69"/>
      <c r="CG15" s="69"/>
      <c r="CH15" s="69"/>
      <c r="CI15" s="69"/>
      <c r="CJ15" s="69"/>
      <c r="CK15" s="69"/>
      <c r="CL15" s="69"/>
    </row>
    <row r="16" spans="1:90" ht="13.7" customHeight="1">
      <c r="A16" s="50" t="s">
        <v>117</v>
      </c>
      <c r="B16" s="41">
        <f>ROUND(IF(Assumptions!$E$28&gt;0,Assumptions!$E$20*(Assumptions!$E$21-(Assumptions!$E$21*Assumptions!$E$22)-Assumptions!$E$23),0),0)</f>
        <v>3600</v>
      </c>
      <c r="C16" s="17"/>
      <c r="D16" s="17"/>
      <c r="E16" s="17"/>
      <c r="F16" s="17"/>
      <c r="G16" s="17"/>
      <c r="H16" s="17"/>
      <c r="I16" s="17"/>
      <c r="J16" s="68" t="s">
        <v>117</v>
      </c>
      <c r="K16" s="41">
        <f>ROUND(IF(Assumptions!$E$28&gt;1,B16*(1+Assumptions!$E$25),0),0)</f>
        <v>3600</v>
      </c>
      <c r="L16" s="38"/>
      <c r="M16" s="38"/>
      <c r="N16" s="38"/>
      <c r="O16" s="38"/>
      <c r="P16" s="38"/>
      <c r="Q16" s="38"/>
      <c r="R16" s="38"/>
      <c r="S16" s="50" t="s">
        <v>117</v>
      </c>
      <c r="T16" s="69">
        <f>ROUND(IF(Assumptions!$E$28&gt;2,K16*(1+Assumptions!$E$25),0),0)</f>
        <v>3600</v>
      </c>
      <c r="U16" s="69"/>
      <c r="V16" s="69"/>
      <c r="W16" s="69"/>
      <c r="X16" s="69"/>
      <c r="Y16" s="69"/>
      <c r="Z16" s="69"/>
      <c r="AA16" s="69"/>
      <c r="AB16" s="50" t="s">
        <v>117</v>
      </c>
      <c r="AC16" s="69">
        <f>ROUND(IF(Assumptions!$E$28&gt;3,T16*(1+Assumptions!$E$25),0),0)</f>
        <v>3600</v>
      </c>
      <c r="AD16" s="69"/>
      <c r="AE16" s="69"/>
      <c r="AF16" s="69"/>
      <c r="AG16" s="69"/>
      <c r="AH16" s="69"/>
      <c r="AI16" s="69"/>
      <c r="AJ16" s="69"/>
      <c r="AK16" s="50" t="s">
        <v>117</v>
      </c>
      <c r="AL16" s="69">
        <f>ROUND(IF(Assumptions!$E$28&gt;4,AC16*(1+Assumptions!$E$25),0),0)</f>
        <v>3600</v>
      </c>
      <c r="AM16" s="69"/>
      <c r="AN16" s="69"/>
      <c r="AO16" s="69"/>
      <c r="AP16" s="69"/>
      <c r="AQ16" s="69"/>
      <c r="AR16" s="69"/>
      <c r="AS16" s="69"/>
      <c r="AT16" s="50" t="s">
        <v>117</v>
      </c>
      <c r="AU16" s="69">
        <f>ROUND(IF(Assumptions!$E$28&gt;5,AL16*(1+Assumptions!$E$25),0),0)</f>
        <v>3600</v>
      </c>
      <c r="AV16" s="69"/>
      <c r="AW16" s="69"/>
      <c r="AX16" s="69"/>
      <c r="AY16" s="69"/>
      <c r="AZ16" s="69"/>
      <c r="BA16" s="69"/>
      <c r="BB16" s="69"/>
      <c r="BC16" s="50" t="s">
        <v>117</v>
      </c>
      <c r="BD16" s="69">
        <f>ROUND(IF(Assumptions!$E$28&gt;6,AU16*(1+Assumptions!$E$25),0),0)</f>
        <v>3600</v>
      </c>
      <c r="BE16" s="69"/>
      <c r="BF16" s="69"/>
      <c r="BG16" s="69"/>
      <c r="BH16" s="69"/>
      <c r="BI16" s="69"/>
      <c r="BJ16" s="69"/>
      <c r="BK16" s="69"/>
      <c r="BL16" s="50" t="s">
        <v>117</v>
      </c>
      <c r="BM16" s="69">
        <f>ROUND(IF(Assumptions!$E$28&gt;7,BD16*(1+Assumptions!$E$25),0),0)</f>
        <v>3600</v>
      </c>
      <c r="BN16" s="69"/>
      <c r="BO16" s="69"/>
      <c r="BP16" s="69"/>
      <c r="BQ16" s="69"/>
      <c r="BR16" s="69"/>
      <c r="BS16" s="69"/>
      <c r="BT16" s="69"/>
      <c r="BU16" s="50" t="s">
        <v>117</v>
      </c>
      <c r="BV16" s="69">
        <f>ROUND(IF(Assumptions!$E$28&gt;8,BM16*(1+Assumptions!$E$25),0),0)</f>
        <v>3600</v>
      </c>
      <c r="BW16" s="69"/>
      <c r="BX16" s="69"/>
      <c r="BY16" s="69"/>
      <c r="BZ16" s="69"/>
      <c r="CA16" s="69"/>
      <c r="CB16" s="69"/>
      <c r="CC16" s="69"/>
      <c r="CD16" s="50" t="s">
        <v>117</v>
      </c>
      <c r="CE16" s="69">
        <f>ROUND(IF(Assumptions!$E$28&gt;9,BV16*(1+Assumptions!$E$25),0),0)</f>
        <v>3600</v>
      </c>
      <c r="CF16" s="69"/>
      <c r="CG16" s="69"/>
      <c r="CH16" s="69"/>
      <c r="CI16" s="69"/>
      <c r="CJ16" s="69"/>
      <c r="CK16" s="69"/>
      <c r="CL16" s="69"/>
    </row>
    <row r="17" spans="1:90" ht="13.7" customHeight="1">
      <c r="A17" s="50" t="s">
        <v>118</v>
      </c>
      <c r="B17" s="41">
        <f>ROUND(IF(Assumptions!$E$28&gt;0,Assumptions!$E$20*(Assumptions!$E$21-(Assumptions!$E$21*Assumptions!$E$22)-Assumptions!$E$23),0),0)</f>
        <v>3600</v>
      </c>
      <c r="C17" s="17"/>
      <c r="D17" s="17"/>
      <c r="E17" s="17"/>
      <c r="F17" s="17"/>
      <c r="G17" s="17"/>
      <c r="H17" s="17"/>
      <c r="I17" s="17"/>
      <c r="J17" s="68" t="s">
        <v>118</v>
      </c>
      <c r="K17" s="41">
        <f>ROUND(IF(Assumptions!$E$28&gt;1,B17*(1+Assumptions!$E$25),0),0)</f>
        <v>3600</v>
      </c>
      <c r="L17" s="38"/>
      <c r="M17" s="38"/>
      <c r="N17" s="38"/>
      <c r="O17" s="38"/>
      <c r="P17" s="38"/>
      <c r="Q17" s="38"/>
      <c r="R17" s="38"/>
      <c r="S17" s="50" t="s">
        <v>118</v>
      </c>
      <c r="T17" s="69">
        <f>ROUND(IF(Assumptions!$E$28&gt;2,K17*(1+Assumptions!$E$25),0),0)</f>
        <v>3600</v>
      </c>
      <c r="U17" s="69"/>
      <c r="V17" s="69"/>
      <c r="W17" s="69"/>
      <c r="X17" s="69"/>
      <c r="Y17" s="69"/>
      <c r="Z17" s="69"/>
      <c r="AA17" s="69"/>
      <c r="AB17" s="50" t="s">
        <v>118</v>
      </c>
      <c r="AC17" s="69">
        <f>ROUND(IF(Assumptions!$E$28&gt;3,T17*(1+Assumptions!$E$25),0),0)</f>
        <v>3600</v>
      </c>
      <c r="AD17" s="69"/>
      <c r="AE17" s="69"/>
      <c r="AF17" s="69"/>
      <c r="AG17" s="69"/>
      <c r="AH17" s="69"/>
      <c r="AI17" s="69"/>
      <c r="AJ17" s="69"/>
      <c r="AK17" s="50" t="s">
        <v>118</v>
      </c>
      <c r="AL17" s="69">
        <f>ROUND(IF(Assumptions!$E$28&gt;4,AC17*(1+Assumptions!$E$25),0),0)</f>
        <v>3600</v>
      </c>
      <c r="AM17" s="69"/>
      <c r="AN17" s="69"/>
      <c r="AO17" s="69"/>
      <c r="AP17" s="69"/>
      <c r="AQ17" s="69"/>
      <c r="AR17" s="69"/>
      <c r="AS17" s="69"/>
      <c r="AT17" s="50" t="s">
        <v>118</v>
      </c>
      <c r="AU17" s="69">
        <f>ROUND(IF(Assumptions!$E$28&gt;5,AL17*(1+Assumptions!$E$25),0),0)</f>
        <v>3600</v>
      </c>
      <c r="AV17" s="69"/>
      <c r="AW17" s="69"/>
      <c r="AX17" s="69"/>
      <c r="AY17" s="69"/>
      <c r="AZ17" s="69"/>
      <c r="BA17" s="69"/>
      <c r="BB17" s="69"/>
      <c r="BC17" s="50" t="s">
        <v>118</v>
      </c>
      <c r="BD17" s="69">
        <f>ROUND(IF(Assumptions!$E$28&gt;6,AU17*(1+Assumptions!$E$25),0),0)</f>
        <v>3600</v>
      </c>
      <c r="BE17" s="69"/>
      <c r="BF17" s="69"/>
      <c r="BG17" s="69"/>
      <c r="BH17" s="69"/>
      <c r="BI17" s="69"/>
      <c r="BJ17" s="69"/>
      <c r="BK17" s="69"/>
      <c r="BL17" s="50" t="s">
        <v>118</v>
      </c>
      <c r="BM17" s="69">
        <f>ROUND(IF(Assumptions!$E$28&gt;7,BD17*(1+Assumptions!$E$25),0),0)</f>
        <v>3600</v>
      </c>
      <c r="BN17" s="69"/>
      <c r="BO17" s="69"/>
      <c r="BP17" s="69"/>
      <c r="BQ17" s="69"/>
      <c r="BR17" s="69"/>
      <c r="BS17" s="69"/>
      <c r="BT17" s="69"/>
      <c r="BU17" s="50" t="s">
        <v>118</v>
      </c>
      <c r="BV17" s="69">
        <f>ROUND(IF(Assumptions!$E$28&gt;8,BM17*(1+Assumptions!$E$25),0),0)</f>
        <v>3600</v>
      </c>
      <c r="BW17" s="69"/>
      <c r="BX17" s="69"/>
      <c r="BY17" s="69"/>
      <c r="BZ17" s="69"/>
      <c r="CA17" s="69"/>
      <c r="CB17" s="69"/>
      <c r="CC17" s="69"/>
      <c r="CD17" s="50" t="s">
        <v>118</v>
      </c>
      <c r="CE17" s="69">
        <f>ROUND(IF(Assumptions!$E$28&gt;9,BV17*(1+Assumptions!$E$25),0),0)</f>
        <v>3600</v>
      </c>
      <c r="CF17" s="69"/>
      <c r="CG17" s="69"/>
      <c r="CH17" s="69"/>
      <c r="CI17" s="69"/>
      <c r="CJ17" s="69"/>
      <c r="CK17" s="69"/>
      <c r="CL17" s="69"/>
    </row>
    <row r="18" spans="1:90" ht="13.7" customHeight="1">
      <c r="A18" s="50" t="s">
        <v>119</v>
      </c>
      <c r="B18" s="41">
        <f>ROUND(IF(Assumptions!$E$28&gt;0,Assumptions!$E$20*(Assumptions!$E$21-(Assumptions!$E$21*Assumptions!$E$22)-Assumptions!$E$23),0),0)</f>
        <v>3600</v>
      </c>
      <c r="C18" s="17"/>
      <c r="D18" s="17"/>
      <c r="E18" s="17"/>
      <c r="F18" s="17"/>
      <c r="G18" s="17"/>
      <c r="H18" s="17"/>
      <c r="I18" s="17"/>
      <c r="J18" s="68" t="s">
        <v>119</v>
      </c>
      <c r="K18" s="41">
        <f>ROUND(IF(Assumptions!$E$28&gt;1,B18*(1+Assumptions!$E$25),0),0)</f>
        <v>3600</v>
      </c>
      <c r="L18" s="38"/>
      <c r="M18" s="38"/>
      <c r="N18" s="38"/>
      <c r="O18" s="38"/>
      <c r="P18" s="38"/>
      <c r="Q18" s="38"/>
      <c r="R18" s="38"/>
      <c r="S18" s="50" t="s">
        <v>119</v>
      </c>
      <c r="T18" s="69">
        <f>ROUND(IF(Assumptions!$E$28&gt;2,K18*(1+Assumptions!$E$25),0),0)</f>
        <v>3600</v>
      </c>
      <c r="U18" s="69"/>
      <c r="V18" s="69"/>
      <c r="W18" s="69"/>
      <c r="X18" s="69"/>
      <c r="Y18" s="69"/>
      <c r="Z18" s="69"/>
      <c r="AA18" s="69"/>
      <c r="AB18" s="50" t="s">
        <v>119</v>
      </c>
      <c r="AC18" s="69">
        <f>ROUND(IF(Assumptions!$E$28&gt;3,T18*(1+Assumptions!$E$25),0),0)</f>
        <v>3600</v>
      </c>
      <c r="AD18" s="69"/>
      <c r="AE18" s="69"/>
      <c r="AF18" s="69"/>
      <c r="AG18" s="69"/>
      <c r="AH18" s="69"/>
      <c r="AI18" s="69"/>
      <c r="AJ18" s="69"/>
      <c r="AK18" s="50" t="s">
        <v>119</v>
      </c>
      <c r="AL18" s="69">
        <f>ROUND(IF(Assumptions!$E$28&gt;4,AC18*(1+Assumptions!$E$25),0),0)</f>
        <v>3600</v>
      </c>
      <c r="AM18" s="69"/>
      <c r="AN18" s="69"/>
      <c r="AO18" s="69"/>
      <c r="AP18" s="69"/>
      <c r="AQ18" s="69"/>
      <c r="AR18" s="69"/>
      <c r="AS18" s="69"/>
      <c r="AT18" s="50" t="s">
        <v>119</v>
      </c>
      <c r="AU18" s="69">
        <f>ROUND(IF(Assumptions!$E$28&gt;5,AL18*(1+Assumptions!$E$25),0),0)</f>
        <v>3600</v>
      </c>
      <c r="AV18" s="69"/>
      <c r="AW18" s="69"/>
      <c r="AX18" s="69"/>
      <c r="AY18" s="69"/>
      <c r="AZ18" s="69"/>
      <c r="BA18" s="69"/>
      <c r="BB18" s="69"/>
      <c r="BC18" s="50" t="s">
        <v>119</v>
      </c>
      <c r="BD18" s="69">
        <f>ROUND(IF(Assumptions!$E$28&gt;6,AU18*(1+Assumptions!$E$25),0),0)</f>
        <v>3600</v>
      </c>
      <c r="BE18" s="69"/>
      <c r="BF18" s="69"/>
      <c r="BG18" s="69"/>
      <c r="BH18" s="69"/>
      <c r="BI18" s="69"/>
      <c r="BJ18" s="69"/>
      <c r="BK18" s="69"/>
      <c r="BL18" s="50" t="s">
        <v>119</v>
      </c>
      <c r="BM18" s="69">
        <f>ROUND(IF(Assumptions!$E$28&gt;7,BD18*(1+Assumptions!$E$25),0),0)</f>
        <v>3600</v>
      </c>
      <c r="BN18" s="69"/>
      <c r="BO18" s="69"/>
      <c r="BP18" s="69"/>
      <c r="BQ18" s="69"/>
      <c r="BR18" s="69"/>
      <c r="BS18" s="69"/>
      <c r="BT18" s="69"/>
      <c r="BU18" s="50" t="s">
        <v>119</v>
      </c>
      <c r="BV18" s="69">
        <f>ROUND(IF(Assumptions!$E$28&gt;8,BM18*(1+Assumptions!$E$25),0),0)</f>
        <v>3600</v>
      </c>
      <c r="BW18" s="69"/>
      <c r="BX18" s="69"/>
      <c r="BY18" s="69"/>
      <c r="BZ18" s="69"/>
      <c r="CA18" s="69"/>
      <c r="CB18" s="69"/>
      <c r="CC18" s="69"/>
      <c r="CD18" s="50" t="s">
        <v>119</v>
      </c>
      <c r="CE18" s="69">
        <f>ROUND(IF(Assumptions!$E$28&gt;9,BV18*(1+Assumptions!$E$25),0),0)</f>
        <v>3600</v>
      </c>
      <c r="CF18" s="69"/>
      <c r="CG18" s="69"/>
      <c r="CH18" s="69"/>
      <c r="CI18" s="69"/>
      <c r="CJ18" s="69"/>
      <c r="CK18" s="69"/>
      <c r="CL18" s="69"/>
    </row>
    <row r="19" spans="1:90" ht="13.7" customHeight="1">
      <c r="A19" s="50" t="s">
        <v>120</v>
      </c>
      <c r="B19" s="41">
        <f>ROUND(IF(Assumptions!$E$28&gt;0,Assumptions!$E$20*(Assumptions!$E$21-(Assumptions!$E$21*Assumptions!$E$22)-Assumptions!$E$23),0),0)</f>
        <v>3600</v>
      </c>
      <c r="C19" s="17"/>
      <c r="D19" s="17"/>
      <c r="E19" s="17"/>
      <c r="F19" s="17"/>
      <c r="G19" s="17"/>
      <c r="H19" s="17"/>
      <c r="I19" s="17"/>
      <c r="J19" s="68" t="s">
        <v>120</v>
      </c>
      <c r="K19" s="41">
        <f>ROUND(IF(Assumptions!$E$28&gt;1,B19*(1+Assumptions!$E$25),0),0)</f>
        <v>3600</v>
      </c>
      <c r="L19" s="38"/>
      <c r="M19" s="38"/>
      <c r="N19" s="38"/>
      <c r="O19" s="38"/>
      <c r="P19" s="38"/>
      <c r="Q19" s="38"/>
      <c r="R19" s="38"/>
      <c r="S19" s="50" t="s">
        <v>120</v>
      </c>
      <c r="T19" s="69">
        <f>ROUND(IF(Assumptions!$E$28&gt;2,K19*(1+Assumptions!$E$25),0),0)</f>
        <v>3600</v>
      </c>
      <c r="U19" s="69"/>
      <c r="V19" s="69"/>
      <c r="W19" s="69"/>
      <c r="X19" s="69"/>
      <c r="Y19" s="69"/>
      <c r="Z19" s="69"/>
      <c r="AA19" s="69"/>
      <c r="AB19" s="50" t="s">
        <v>120</v>
      </c>
      <c r="AC19" s="69">
        <f>ROUND(IF(Assumptions!$E$28&gt;3,T19*(1+Assumptions!$E$25),0),0)</f>
        <v>3600</v>
      </c>
      <c r="AD19" s="69"/>
      <c r="AE19" s="69"/>
      <c r="AF19" s="69"/>
      <c r="AG19" s="69"/>
      <c r="AH19" s="69"/>
      <c r="AI19" s="69"/>
      <c r="AJ19" s="69"/>
      <c r="AK19" s="50" t="s">
        <v>120</v>
      </c>
      <c r="AL19" s="69">
        <f>ROUND(IF(Assumptions!$E$28&gt;4,AC19*(1+Assumptions!$E$25),0),0)</f>
        <v>3600</v>
      </c>
      <c r="AM19" s="69"/>
      <c r="AN19" s="69"/>
      <c r="AO19" s="69"/>
      <c r="AP19" s="69"/>
      <c r="AQ19" s="69"/>
      <c r="AR19" s="69"/>
      <c r="AS19" s="69"/>
      <c r="AT19" s="50" t="s">
        <v>120</v>
      </c>
      <c r="AU19" s="69">
        <f>ROUND(IF(Assumptions!$E$28&gt;5,AL19*(1+Assumptions!$E$25),0),0)</f>
        <v>3600</v>
      </c>
      <c r="AV19" s="69"/>
      <c r="AW19" s="69"/>
      <c r="AX19" s="69"/>
      <c r="AY19" s="69"/>
      <c r="AZ19" s="69"/>
      <c r="BA19" s="69"/>
      <c r="BB19" s="69"/>
      <c r="BC19" s="50" t="s">
        <v>120</v>
      </c>
      <c r="BD19" s="69">
        <f>ROUND(IF(Assumptions!$E$28&gt;6,AU19*(1+Assumptions!$E$25),0),0)</f>
        <v>3600</v>
      </c>
      <c r="BE19" s="69"/>
      <c r="BF19" s="69"/>
      <c r="BG19" s="69"/>
      <c r="BH19" s="69"/>
      <c r="BI19" s="69"/>
      <c r="BJ19" s="69"/>
      <c r="BK19" s="69"/>
      <c r="BL19" s="50" t="s">
        <v>120</v>
      </c>
      <c r="BM19" s="69">
        <f>ROUND(IF(Assumptions!$E$28&gt;7,BD19*(1+Assumptions!$E$25),0),0)</f>
        <v>3600</v>
      </c>
      <c r="BN19" s="69"/>
      <c r="BO19" s="69"/>
      <c r="BP19" s="69"/>
      <c r="BQ19" s="69"/>
      <c r="BR19" s="69"/>
      <c r="BS19" s="69"/>
      <c r="BT19" s="69"/>
      <c r="BU19" s="50" t="s">
        <v>120</v>
      </c>
      <c r="BV19" s="69">
        <f>ROUND(IF(Assumptions!$E$28&gt;8,BM19*(1+Assumptions!$E$25),0),0)</f>
        <v>3600</v>
      </c>
      <c r="BW19" s="69"/>
      <c r="BX19" s="69"/>
      <c r="BY19" s="69"/>
      <c r="BZ19" s="69"/>
      <c r="CA19" s="69"/>
      <c r="CB19" s="69"/>
      <c r="CC19" s="69"/>
      <c r="CD19" s="50" t="s">
        <v>120</v>
      </c>
      <c r="CE19" s="69">
        <f>ROUND(IF(Assumptions!$E$28&gt;9,BV19*(1+Assumptions!$E$25),0),0)</f>
        <v>3600</v>
      </c>
      <c r="CF19" s="69"/>
      <c r="CG19" s="69"/>
      <c r="CH19" s="69"/>
      <c r="CI19" s="69"/>
      <c r="CJ19" s="69"/>
      <c r="CK19" s="69"/>
      <c r="CL19" s="69"/>
    </row>
    <row r="20" spans="1:90" ht="13.7" customHeight="1">
      <c r="A20" s="38"/>
      <c r="B20" s="41">
        <f>SUM(B8:B19)</f>
        <v>43200</v>
      </c>
      <c r="C20" s="17"/>
      <c r="D20" s="17"/>
      <c r="E20" s="17"/>
      <c r="F20" s="17"/>
      <c r="G20" s="17"/>
      <c r="H20" s="17"/>
      <c r="I20" s="17"/>
      <c r="J20" s="17"/>
      <c r="K20" s="41">
        <f>SUM(K8:K19)</f>
        <v>43200</v>
      </c>
      <c r="L20" s="38"/>
      <c r="M20" s="38"/>
      <c r="N20" s="38"/>
      <c r="O20" s="38"/>
      <c r="P20" s="38"/>
      <c r="Q20" s="38"/>
      <c r="R20" s="38"/>
      <c r="S20" s="38"/>
      <c r="T20" s="69">
        <f>SUM(T8:T19)</f>
        <v>43200</v>
      </c>
      <c r="U20" s="38"/>
      <c r="V20" s="38"/>
      <c r="W20" s="38"/>
      <c r="X20" s="38"/>
      <c r="Y20" s="38"/>
      <c r="Z20" s="38"/>
      <c r="AA20" s="38"/>
      <c r="AB20" s="38"/>
      <c r="AC20" s="69">
        <f>SUM(AC8:AC19)</f>
        <v>43200</v>
      </c>
      <c r="AD20" s="38"/>
      <c r="AE20" s="38"/>
      <c r="AF20" s="38"/>
      <c r="AG20" s="38"/>
      <c r="AH20" s="38"/>
      <c r="AI20" s="38"/>
      <c r="AJ20" s="38"/>
      <c r="AK20" s="38"/>
      <c r="AL20" s="69">
        <f>SUM(AL8:AL19)</f>
        <v>43200</v>
      </c>
      <c r="AM20" s="38"/>
      <c r="AN20" s="69"/>
      <c r="AO20" s="38"/>
      <c r="AP20" s="38"/>
      <c r="AQ20" s="38"/>
      <c r="AR20" s="38"/>
      <c r="AS20" s="38"/>
      <c r="AT20" s="38"/>
      <c r="AU20" s="69">
        <f>SUM(AU8:AU19)</f>
        <v>43200</v>
      </c>
      <c r="AV20" s="38"/>
      <c r="AW20" s="38"/>
      <c r="AX20" s="38"/>
      <c r="AY20" s="38"/>
      <c r="AZ20" s="38"/>
      <c r="BA20" s="38"/>
      <c r="BB20" s="38"/>
      <c r="BC20" s="38"/>
      <c r="BD20" s="69">
        <f>SUM(BD8:BD19)</f>
        <v>43200</v>
      </c>
      <c r="BE20" s="38"/>
      <c r="BF20" s="38"/>
      <c r="BG20" s="38"/>
      <c r="BH20" s="38"/>
      <c r="BI20" s="38"/>
      <c r="BJ20" s="38"/>
      <c r="BK20" s="38"/>
      <c r="BL20" s="38"/>
      <c r="BM20" s="69">
        <f>SUM(BM8:BM19)</f>
        <v>43200</v>
      </c>
      <c r="BN20" s="38"/>
      <c r="BO20" s="38"/>
      <c r="BP20" s="38"/>
      <c r="BQ20" s="38"/>
      <c r="BR20" s="38"/>
      <c r="BS20" s="38"/>
      <c r="BT20" s="38"/>
      <c r="BU20" s="38"/>
      <c r="BV20" s="69">
        <f>SUM(BV8:BV19)</f>
        <v>43200</v>
      </c>
      <c r="BW20" s="38"/>
      <c r="BX20" s="38"/>
      <c r="BY20" s="38"/>
      <c r="BZ20" s="38"/>
      <c r="CA20" s="38"/>
      <c r="CB20" s="38"/>
      <c r="CC20" s="38"/>
      <c r="CD20" s="38"/>
      <c r="CE20" s="69">
        <f>SUM(CE8:CE19)</f>
        <v>43200</v>
      </c>
      <c r="CF20" s="38"/>
      <c r="CG20" s="38"/>
      <c r="CH20" s="38"/>
      <c r="CI20" s="38"/>
      <c r="CJ20" s="38"/>
      <c r="CK20" s="38"/>
      <c r="CL20" s="38"/>
    </row>
    <row r="21" spans="1:90" ht="13.7" customHeight="1">
      <c r="A21" s="50" t="str">
        <f t="shared" ref="A21:A32" si="0">A8</f>
        <v>Jan</v>
      </c>
      <c r="B21" s="41">
        <f>IF(Assumptions!$E$27&gt;12,12,Assumptions!$E$27)</f>
        <v>3</v>
      </c>
      <c r="C21" s="41">
        <f>IF(Assumptions!$E$27&gt;B21+12,B21+12,Assumptions!$E$27)</f>
        <v>3</v>
      </c>
      <c r="D21" s="41">
        <f>IF(Assumptions!$E$27&gt;C21+12,C21+12,Assumptions!$E$27)</f>
        <v>3</v>
      </c>
      <c r="E21" s="41">
        <f>IF(Assumptions!$E$27&gt;D21+12,D21+12,Assumptions!$E$27)</f>
        <v>3</v>
      </c>
      <c r="F21" s="41">
        <f>IF(Assumptions!$E$27&gt;E21+12,E21+12,Assumptions!$E$27)</f>
        <v>3</v>
      </c>
      <c r="G21" s="41">
        <f>IF(Assumptions!$E$27&gt;F21+12,F21+12,Assumptions!$E$27)</f>
        <v>3</v>
      </c>
      <c r="H21" s="41">
        <f>IF(Assumptions!$E$27&gt;G21+12,G21+12,Assumptions!$E$27)</f>
        <v>3</v>
      </c>
      <c r="I21" s="41">
        <f>IF(Assumptions!$E$27&gt;H21+12,H21+12,Assumptions!$E$27)</f>
        <v>3</v>
      </c>
      <c r="J21" s="68" t="str">
        <f t="shared" ref="J21:J32" si="1">J8</f>
        <v>Jan</v>
      </c>
      <c r="K21" s="41">
        <f>IF(Assumptions!$E$27&gt;12,12,Assumptions!$E$27)</f>
        <v>3</v>
      </c>
      <c r="L21" s="69">
        <f>IF(Assumptions!$E$27&gt;K21+12,K21+12,Assumptions!$E$27)</f>
        <v>3</v>
      </c>
      <c r="M21" s="69">
        <f>IF(Assumptions!$E$27&gt;L21+12,L21+12,Assumptions!$E$27)</f>
        <v>3</v>
      </c>
      <c r="N21" s="69">
        <f>IF(Assumptions!$E$27&gt;M21+12,M21+12,Assumptions!$E$27)</f>
        <v>3</v>
      </c>
      <c r="O21" s="69">
        <f>IF(Assumptions!$E$27&gt;N21+12,N21+12,Assumptions!$E$27)</f>
        <v>3</v>
      </c>
      <c r="P21" s="69">
        <f>IF(Assumptions!$E$27&gt;O21+12,O21+12,Assumptions!$E$27)</f>
        <v>3</v>
      </c>
      <c r="Q21" s="69">
        <f>IF(Assumptions!$E$27&gt;P21+12,P21+12,Assumptions!$E$27)</f>
        <v>3</v>
      </c>
      <c r="R21" s="69">
        <f>IF(Assumptions!$E$27&gt;Q21+12,Q21+12,Assumptions!$E$27)</f>
        <v>3</v>
      </c>
      <c r="S21" s="50" t="str">
        <f t="shared" ref="S21:S32" si="2">S8</f>
        <v>Jan</v>
      </c>
      <c r="T21" s="69">
        <f>IF(Assumptions!$E$27&gt;12,12,Assumptions!$E$27)</f>
        <v>3</v>
      </c>
      <c r="U21" s="69">
        <f>IF(Assumptions!$E$27&gt;T21+12,T21+12,Assumptions!$E$27)</f>
        <v>3</v>
      </c>
      <c r="V21" s="69">
        <f>IF(Assumptions!$E$27&gt;U21+12,U21+12,Assumptions!$E$27)</f>
        <v>3</v>
      </c>
      <c r="W21" s="69">
        <f>IF(Assumptions!$E$27&gt;V21+12,V21+12,Assumptions!$E$27)</f>
        <v>3</v>
      </c>
      <c r="X21" s="69">
        <f>IF(Assumptions!$E$27&gt;W21+12,W21+12,Assumptions!$E$27)</f>
        <v>3</v>
      </c>
      <c r="Y21" s="69">
        <f>IF(Assumptions!$E$27&gt;X21+12,X21+12,Assumptions!$E$27)</f>
        <v>3</v>
      </c>
      <c r="Z21" s="69">
        <f>IF(Assumptions!$E$27&gt;Y21+12,Y21+12,Assumptions!$E$27)</f>
        <v>3</v>
      </c>
      <c r="AA21" s="69">
        <f>IF(Assumptions!$E$27&gt;Z21+12,Z21+12,Assumptions!$E$27)</f>
        <v>3</v>
      </c>
      <c r="AB21" s="50" t="str">
        <f t="shared" ref="AB21:AB32" si="3">AB8</f>
        <v>Jan</v>
      </c>
      <c r="AC21" s="69">
        <f>IF(Assumptions!$E$27&gt;12,12,Assumptions!$E$27)</f>
        <v>3</v>
      </c>
      <c r="AD21" s="69">
        <f>IF(Assumptions!$E$27&gt;AC21+12,AC21+12,Assumptions!$E$27)</f>
        <v>3</v>
      </c>
      <c r="AE21" s="69">
        <f>IF(Assumptions!$E$27&gt;AD21+12,AD21+12,Assumptions!$E$27)</f>
        <v>3</v>
      </c>
      <c r="AF21" s="69">
        <f>IF(Assumptions!$E$27&gt;AE21+12,AE21+12,Assumptions!$E$27)</f>
        <v>3</v>
      </c>
      <c r="AG21" s="69">
        <f>IF(Assumptions!$E$27&gt;AF21+12,AF21+12,Assumptions!$E$27)</f>
        <v>3</v>
      </c>
      <c r="AH21" s="69">
        <f>IF(Assumptions!$E$27&gt;AG21+12,AG21+12,Assumptions!$E$27)</f>
        <v>3</v>
      </c>
      <c r="AI21" s="69">
        <f>IF(Assumptions!$E$27&gt;AH21+12,AH21+12,Assumptions!$E$27)</f>
        <v>3</v>
      </c>
      <c r="AJ21" s="69">
        <f>IF(Assumptions!$E$27&gt;AI21+12,AI21+12,Assumptions!$E$27)</f>
        <v>3</v>
      </c>
      <c r="AK21" s="50" t="str">
        <f t="shared" ref="AK21:AK32" si="4">AK8</f>
        <v>Jan</v>
      </c>
      <c r="AL21" s="69">
        <f>IF(Assumptions!$E$27&gt;12,12,Assumptions!$E$27)</f>
        <v>3</v>
      </c>
      <c r="AM21" s="69">
        <f>IF(Assumptions!$E$27&gt;AL21+12,AL21+12,Assumptions!$E$27)</f>
        <v>3</v>
      </c>
      <c r="AN21" s="69">
        <f>IF(Assumptions!$E$27&gt;AM21+12,AM21+12,Assumptions!$E$27)</f>
        <v>3</v>
      </c>
      <c r="AO21" s="69">
        <f>IF(Assumptions!$E$27&gt;AN21+12,AN21+12,Assumptions!$E$27)</f>
        <v>3</v>
      </c>
      <c r="AP21" s="69">
        <f>IF(Assumptions!$E$27&gt;AO21+12,AO21+12,Assumptions!$E$27)</f>
        <v>3</v>
      </c>
      <c r="AQ21" s="69">
        <f>IF(Assumptions!$E$27&gt;AP21+12,AP21+12,Assumptions!$E$27)</f>
        <v>3</v>
      </c>
      <c r="AR21" s="69">
        <f>IF(Assumptions!$E$27&gt;AQ21+12,AQ21+12,Assumptions!$E$27)</f>
        <v>3</v>
      </c>
      <c r="AS21" s="69">
        <f>IF(Assumptions!$E$27&gt;AR21+12,AR21+12,Assumptions!$E$27)</f>
        <v>3</v>
      </c>
      <c r="AT21" s="50" t="str">
        <f t="shared" ref="AT21:AT32" si="5">AT8</f>
        <v>Jan</v>
      </c>
      <c r="AU21" s="69">
        <f>IF(Assumptions!$E$27&gt;12,12,Assumptions!$E$27)</f>
        <v>3</v>
      </c>
      <c r="AV21" s="69">
        <f>IF(Assumptions!$E$27&gt;AU21+12,AU21+12,Assumptions!$E$27)</f>
        <v>3</v>
      </c>
      <c r="AW21" s="69">
        <f>IF(Assumptions!$E$27&gt;AV21+12,AV21+12,Assumptions!$E$27)</f>
        <v>3</v>
      </c>
      <c r="AX21" s="69">
        <f>IF(Assumptions!$E$27&gt;AW21+12,AW21+12,Assumptions!$E$27)</f>
        <v>3</v>
      </c>
      <c r="AY21" s="69">
        <f>IF(Assumptions!$E$27&gt;AX21+12,AX21+12,Assumptions!$E$27)</f>
        <v>3</v>
      </c>
      <c r="AZ21" s="69">
        <f>IF(Assumptions!$E$27&gt;AY21+12,AY21+12,Assumptions!$E$27)</f>
        <v>3</v>
      </c>
      <c r="BA21" s="69">
        <f>IF(Assumptions!$E$27&gt;AZ21+12,AZ21+12,Assumptions!$E$27)</f>
        <v>3</v>
      </c>
      <c r="BB21" s="69">
        <f>IF(Assumptions!$E$27&gt;BA21+12,BA21+12,Assumptions!$E$27)</f>
        <v>3</v>
      </c>
      <c r="BC21" s="50" t="str">
        <f t="shared" ref="BC21:BC32" si="6">BC8</f>
        <v>Jan</v>
      </c>
      <c r="BD21" s="69">
        <f>IF(Assumptions!$E$27&gt;12,12,Assumptions!$E$27)</f>
        <v>3</v>
      </c>
      <c r="BE21" s="69">
        <f>IF(Assumptions!$E$27&gt;BD21+12,BD21+12,Assumptions!$E$27)</f>
        <v>3</v>
      </c>
      <c r="BF21" s="69">
        <f>IF(Assumptions!$E$27&gt;BE21+12,BE21+12,Assumptions!$E$27)</f>
        <v>3</v>
      </c>
      <c r="BG21" s="69">
        <f>IF(Assumptions!$E$27&gt;BF21+12,BF21+12,Assumptions!$E$27)</f>
        <v>3</v>
      </c>
      <c r="BH21" s="69">
        <f>IF(Assumptions!$E$27&gt;BG21+12,BG21+12,Assumptions!$E$27)</f>
        <v>3</v>
      </c>
      <c r="BI21" s="69">
        <f>IF(Assumptions!$E$27&gt;BH21+12,BH21+12,Assumptions!$E$27)</f>
        <v>3</v>
      </c>
      <c r="BJ21" s="69">
        <f>IF(Assumptions!$E$27&gt;BI21+12,BI21+12,Assumptions!$E$27)</f>
        <v>3</v>
      </c>
      <c r="BK21" s="69">
        <f>IF(Assumptions!$E$27&gt;BJ21+12,BJ21+12,Assumptions!$E$27)</f>
        <v>3</v>
      </c>
      <c r="BL21" s="50" t="str">
        <f t="shared" ref="BL21:BL32" si="7">BL8</f>
        <v>Jan</v>
      </c>
      <c r="BM21" s="69">
        <f>IF(Assumptions!$E$27&gt;12,12,Assumptions!$E$27)</f>
        <v>3</v>
      </c>
      <c r="BN21" s="69">
        <f>IF(Assumptions!$E$27&gt;BM21+12,BM21+12,Assumptions!$E$27)</f>
        <v>3</v>
      </c>
      <c r="BO21" s="69">
        <f>IF(Assumptions!$E$27&gt;BN21+12,BN21+12,Assumptions!$E$27)</f>
        <v>3</v>
      </c>
      <c r="BP21" s="69">
        <f>IF(Assumptions!$E$27&gt;BO21+12,BO21+12,Assumptions!$E$27)</f>
        <v>3</v>
      </c>
      <c r="BQ21" s="69">
        <f>IF(Assumptions!$E$27&gt;BP21+12,BP21+12,Assumptions!$E$27)</f>
        <v>3</v>
      </c>
      <c r="BR21" s="69">
        <f>IF(Assumptions!$E$27&gt;BQ21+12,BQ21+12,Assumptions!$E$27)</f>
        <v>3</v>
      </c>
      <c r="BS21" s="69">
        <f>IF(Assumptions!$E$27&gt;BR21+12,BR21+12,Assumptions!$E$27)</f>
        <v>3</v>
      </c>
      <c r="BT21" s="69">
        <f>IF(Assumptions!$E$27&gt;BS21+12,BS21+12,Assumptions!$E$27)</f>
        <v>3</v>
      </c>
      <c r="BU21" s="50" t="str">
        <f t="shared" ref="BU21:BU32" si="8">BU8</f>
        <v>Jan</v>
      </c>
      <c r="BV21" s="69">
        <f>IF(Assumptions!$E$27&gt;12,12,Assumptions!$E$27)</f>
        <v>3</v>
      </c>
      <c r="BW21" s="69">
        <f>IF(Assumptions!$E$27&gt;BV21+12,BV21+12,Assumptions!$E$27)</f>
        <v>3</v>
      </c>
      <c r="BX21" s="69">
        <f>IF(Assumptions!$E$27&gt;BW21+12,BW21+12,Assumptions!$E$27)</f>
        <v>3</v>
      </c>
      <c r="BY21" s="69">
        <f>IF(Assumptions!$E$27&gt;BX21+12,BX21+12,Assumptions!$E$27)</f>
        <v>3</v>
      </c>
      <c r="BZ21" s="69">
        <f>IF(Assumptions!$E$27&gt;BY21+12,BY21+12,Assumptions!$E$27)</f>
        <v>3</v>
      </c>
      <c r="CA21" s="69">
        <f>IF(Assumptions!$E$27&gt;BZ21+12,BZ21+12,Assumptions!$E$27)</f>
        <v>3</v>
      </c>
      <c r="CB21" s="69">
        <f>IF(Assumptions!$E$27&gt;CA21+12,CA21+12,Assumptions!$E$27)</f>
        <v>3</v>
      </c>
      <c r="CC21" s="69">
        <f>IF(Assumptions!$E$27&gt;CB21+12,CB21+12,Assumptions!$E$27)</f>
        <v>3</v>
      </c>
      <c r="CD21" s="50" t="str">
        <f t="shared" ref="CD21:CD32" si="9">CD8</f>
        <v>Jan</v>
      </c>
      <c r="CE21" s="69">
        <f>IF(Assumptions!$E$27&gt;12,12,Assumptions!$E$27)</f>
        <v>3</v>
      </c>
      <c r="CF21" s="69">
        <f>IF(Assumptions!$E$27&gt;CE21+12,CE21+12,Assumptions!$E$27)</f>
        <v>3</v>
      </c>
      <c r="CG21" s="69">
        <f>IF(Assumptions!$E$27&gt;CF21+12,CF21+12,Assumptions!$E$27)</f>
        <v>3</v>
      </c>
      <c r="CH21" s="69">
        <f>IF(Assumptions!$E$27&gt;CG21+12,CG21+12,Assumptions!$E$27)</f>
        <v>3</v>
      </c>
      <c r="CI21" s="69">
        <f>IF(Assumptions!$E$27&gt;CH21+12,CH21+12,Assumptions!$E$27)</f>
        <v>3</v>
      </c>
      <c r="CJ21" s="69">
        <f>IF(Assumptions!$E$27&gt;CI21+12,CI21+12,Assumptions!$E$27)</f>
        <v>3</v>
      </c>
      <c r="CK21" s="69">
        <f>IF(Assumptions!$E$27&gt;CJ21+12,CJ21+12,Assumptions!$E$27)</f>
        <v>3</v>
      </c>
      <c r="CL21" s="69">
        <f>IF(Assumptions!$E$27&gt;CK21+12,CK21+12,Assumptions!$E$27)</f>
        <v>3</v>
      </c>
    </row>
    <row r="22" spans="1:90" ht="13.7" customHeight="1">
      <c r="A22" s="50" t="str">
        <f t="shared" si="0"/>
        <v>Feb</v>
      </c>
      <c r="B22" s="41">
        <f>IF(Assumptions!$E$27&gt;11,11,Assumptions!$E$27)</f>
        <v>3</v>
      </c>
      <c r="C22" s="41">
        <f>IF(Assumptions!$E$27&gt;B22+12,B22+12,Assumptions!$E$27)</f>
        <v>3</v>
      </c>
      <c r="D22" s="41">
        <f>IF(Assumptions!$E$27&gt;C22+12,C22+12,Assumptions!$E$27)</f>
        <v>3</v>
      </c>
      <c r="E22" s="41">
        <f>IF(Assumptions!$E$27&gt;D22+12,D22+12,Assumptions!$E$27)</f>
        <v>3</v>
      </c>
      <c r="F22" s="41">
        <f>IF(Assumptions!$E$27&gt;E22+12,E22+12,Assumptions!$E$27)</f>
        <v>3</v>
      </c>
      <c r="G22" s="41">
        <f>IF(Assumptions!$E$27&gt;F22+12,F22+12,Assumptions!$E$27)</f>
        <v>3</v>
      </c>
      <c r="H22" s="41">
        <f>IF(Assumptions!$E$27&gt;G22+12,G22+12,Assumptions!$E$27)</f>
        <v>3</v>
      </c>
      <c r="I22" s="41">
        <f>IF(Assumptions!$E$27&gt;H22+12,H22+12,Assumptions!$E$27)</f>
        <v>3</v>
      </c>
      <c r="J22" s="68" t="str">
        <f t="shared" si="1"/>
        <v>Feb</v>
      </c>
      <c r="K22" s="41">
        <f>IF(Assumptions!$E$27&gt;11,11,Assumptions!$E$27)</f>
        <v>3</v>
      </c>
      <c r="L22" s="69">
        <f>IF(Assumptions!$E$27&gt;K22+12,K22+12,Assumptions!$E$27)</f>
        <v>3</v>
      </c>
      <c r="M22" s="69">
        <f>IF(Assumptions!$E$27&gt;L22+12,L22+12,Assumptions!$E$27)</f>
        <v>3</v>
      </c>
      <c r="N22" s="69">
        <f>IF(Assumptions!$E$27&gt;M22+12,M22+12,Assumptions!$E$27)</f>
        <v>3</v>
      </c>
      <c r="O22" s="69">
        <f>IF(Assumptions!$E$27&gt;N22+12,N22+12,Assumptions!$E$27)</f>
        <v>3</v>
      </c>
      <c r="P22" s="69">
        <f>IF(Assumptions!$E$27&gt;O22+12,O22+12,Assumptions!$E$27)</f>
        <v>3</v>
      </c>
      <c r="Q22" s="69">
        <f>IF(Assumptions!$E$27&gt;P22+12,P22+12,Assumptions!$E$27)</f>
        <v>3</v>
      </c>
      <c r="R22" s="69">
        <f>IF(Assumptions!$E$27&gt;Q22+12,Q22+12,Assumptions!$E$27)</f>
        <v>3</v>
      </c>
      <c r="S22" s="50" t="str">
        <f t="shared" si="2"/>
        <v>Feb</v>
      </c>
      <c r="T22" s="69">
        <f>IF(Assumptions!$E$27&gt;11,11,Assumptions!$E$27)</f>
        <v>3</v>
      </c>
      <c r="U22" s="69">
        <f>IF(Assumptions!$E$27&gt;T22+12,T22+12,Assumptions!$E$27)</f>
        <v>3</v>
      </c>
      <c r="V22" s="69">
        <f>IF(Assumptions!$E$27&gt;U22+12,U22+12,Assumptions!$E$27)</f>
        <v>3</v>
      </c>
      <c r="W22" s="69">
        <f>IF(Assumptions!$E$27&gt;V22+12,V22+12,Assumptions!$E$27)</f>
        <v>3</v>
      </c>
      <c r="X22" s="69">
        <f>IF(Assumptions!$E$27&gt;W22+12,W22+12,Assumptions!$E$27)</f>
        <v>3</v>
      </c>
      <c r="Y22" s="69">
        <f>IF(Assumptions!$E$27&gt;X22+12,X22+12,Assumptions!$E$27)</f>
        <v>3</v>
      </c>
      <c r="Z22" s="69">
        <f>IF(Assumptions!$E$27&gt;Y22+12,Y22+12,Assumptions!$E$27)</f>
        <v>3</v>
      </c>
      <c r="AA22" s="69">
        <f>IF(Assumptions!$E$27&gt;Z22+12,Z22+12,Assumptions!$E$27)</f>
        <v>3</v>
      </c>
      <c r="AB22" s="50" t="str">
        <f t="shared" si="3"/>
        <v>Feb</v>
      </c>
      <c r="AC22" s="69">
        <f>IF(Assumptions!$E$27&gt;11,11,Assumptions!$E$27)</f>
        <v>3</v>
      </c>
      <c r="AD22" s="69">
        <f>IF(Assumptions!$E$27&gt;AC22+12,AC22+12,Assumptions!$E$27)</f>
        <v>3</v>
      </c>
      <c r="AE22" s="69">
        <f>IF(Assumptions!$E$27&gt;AD22+12,AD22+12,Assumptions!$E$27)</f>
        <v>3</v>
      </c>
      <c r="AF22" s="69">
        <f>IF(Assumptions!$E$27&gt;AE22+12,AE22+12,Assumptions!$E$27)</f>
        <v>3</v>
      </c>
      <c r="AG22" s="69">
        <f>IF(Assumptions!$E$27&gt;AF22+12,AF22+12,Assumptions!$E$27)</f>
        <v>3</v>
      </c>
      <c r="AH22" s="69">
        <f>IF(Assumptions!$E$27&gt;AG22+12,AG22+12,Assumptions!$E$27)</f>
        <v>3</v>
      </c>
      <c r="AI22" s="69">
        <f>IF(Assumptions!$E$27&gt;AH22+12,AH22+12,Assumptions!$E$27)</f>
        <v>3</v>
      </c>
      <c r="AJ22" s="69">
        <f>IF(Assumptions!$E$27&gt;AI22+12,AI22+12,Assumptions!$E$27)</f>
        <v>3</v>
      </c>
      <c r="AK22" s="50" t="str">
        <f t="shared" si="4"/>
        <v>Feb</v>
      </c>
      <c r="AL22" s="69">
        <f>IF(Assumptions!$E$27&gt;11,11,Assumptions!$E$27)</f>
        <v>3</v>
      </c>
      <c r="AM22" s="69">
        <f>IF(Assumptions!$E$27&gt;AL22+12,AL22+12,Assumptions!$E$27)</f>
        <v>3</v>
      </c>
      <c r="AN22" s="69">
        <f>IF(Assumptions!$E$27&gt;AM22+12,AM22+12,Assumptions!$E$27)</f>
        <v>3</v>
      </c>
      <c r="AO22" s="69">
        <f>IF(Assumptions!$E$27&gt;AN22+12,AN22+12,Assumptions!$E$27)</f>
        <v>3</v>
      </c>
      <c r="AP22" s="69">
        <f>IF(Assumptions!$E$27&gt;AO22+12,AO22+12,Assumptions!$E$27)</f>
        <v>3</v>
      </c>
      <c r="AQ22" s="69">
        <f>IF(Assumptions!$E$27&gt;AP22+12,AP22+12,Assumptions!$E$27)</f>
        <v>3</v>
      </c>
      <c r="AR22" s="69">
        <f>IF(Assumptions!$E$27&gt;AQ22+12,AQ22+12,Assumptions!$E$27)</f>
        <v>3</v>
      </c>
      <c r="AS22" s="69">
        <f>IF(Assumptions!$E$27&gt;AR22+12,AR22+12,Assumptions!$E$27)</f>
        <v>3</v>
      </c>
      <c r="AT22" s="50" t="str">
        <f t="shared" si="5"/>
        <v>Feb</v>
      </c>
      <c r="AU22" s="69">
        <f>IF(Assumptions!$E$27&gt;11,11,Assumptions!$E$27)</f>
        <v>3</v>
      </c>
      <c r="AV22" s="69">
        <f>IF(Assumptions!$E$27&gt;AU22+12,AU22+12,Assumptions!$E$27)</f>
        <v>3</v>
      </c>
      <c r="AW22" s="69">
        <f>IF(Assumptions!$E$27&gt;AV22+12,AV22+12,Assumptions!$E$27)</f>
        <v>3</v>
      </c>
      <c r="AX22" s="69">
        <f>IF(Assumptions!$E$27&gt;AW22+12,AW22+12,Assumptions!$E$27)</f>
        <v>3</v>
      </c>
      <c r="AY22" s="69">
        <f>IF(Assumptions!$E$27&gt;AX22+12,AX22+12,Assumptions!$E$27)</f>
        <v>3</v>
      </c>
      <c r="AZ22" s="69">
        <f>IF(Assumptions!$E$27&gt;AY22+12,AY22+12,Assumptions!$E$27)</f>
        <v>3</v>
      </c>
      <c r="BA22" s="69">
        <f>IF(Assumptions!$E$27&gt;AZ22+12,AZ22+12,Assumptions!$E$27)</f>
        <v>3</v>
      </c>
      <c r="BB22" s="69">
        <f>IF(Assumptions!$E$27&gt;BA22+12,BA22+12,Assumptions!$E$27)</f>
        <v>3</v>
      </c>
      <c r="BC22" s="50" t="str">
        <f t="shared" si="6"/>
        <v>Feb</v>
      </c>
      <c r="BD22" s="69">
        <f>IF(Assumptions!$E$27&gt;11,11,Assumptions!$E$27)</f>
        <v>3</v>
      </c>
      <c r="BE22" s="69">
        <f>IF(Assumptions!$E$27&gt;BD22+12,BD22+12,Assumptions!$E$27)</f>
        <v>3</v>
      </c>
      <c r="BF22" s="69">
        <f>IF(Assumptions!$E$27&gt;BE22+12,BE22+12,Assumptions!$E$27)</f>
        <v>3</v>
      </c>
      <c r="BG22" s="69">
        <f>IF(Assumptions!$E$27&gt;BF22+12,BF22+12,Assumptions!$E$27)</f>
        <v>3</v>
      </c>
      <c r="BH22" s="69">
        <f>IF(Assumptions!$E$27&gt;BG22+12,BG22+12,Assumptions!$E$27)</f>
        <v>3</v>
      </c>
      <c r="BI22" s="69">
        <f>IF(Assumptions!$E$27&gt;BH22+12,BH22+12,Assumptions!$E$27)</f>
        <v>3</v>
      </c>
      <c r="BJ22" s="69">
        <f>IF(Assumptions!$E$27&gt;BI22+12,BI22+12,Assumptions!$E$27)</f>
        <v>3</v>
      </c>
      <c r="BK22" s="69">
        <f>IF(Assumptions!$E$27&gt;BJ22+12,BJ22+12,Assumptions!$E$27)</f>
        <v>3</v>
      </c>
      <c r="BL22" s="50" t="str">
        <f t="shared" si="7"/>
        <v>Feb</v>
      </c>
      <c r="BM22" s="69">
        <f>IF(Assumptions!$E$27&gt;11,11,Assumptions!$E$27)</f>
        <v>3</v>
      </c>
      <c r="BN22" s="69">
        <f>IF(Assumptions!$E$27&gt;BM22+12,BM22+12,Assumptions!$E$27)</f>
        <v>3</v>
      </c>
      <c r="BO22" s="69">
        <f>IF(Assumptions!$E$27&gt;BN22+12,BN22+12,Assumptions!$E$27)</f>
        <v>3</v>
      </c>
      <c r="BP22" s="69">
        <f>IF(Assumptions!$E$27&gt;BO22+12,BO22+12,Assumptions!$E$27)</f>
        <v>3</v>
      </c>
      <c r="BQ22" s="69">
        <f>IF(Assumptions!$E$27&gt;BP22+12,BP22+12,Assumptions!$E$27)</f>
        <v>3</v>
      </c>
      <c r="BR22" s="69">
        <f>IF(Assumptions!$E$27&gt;BQ22+12,BQ22+12,Assumptions!$E$27)</f>
        <v>3</v>
      </c>
      <c r="BS22" s="69">
        <f>IF(Assumptions!$E$27&gt;BR22+12,BR22+12,Assumptions!$E$27)</f>
        <v>3</v>
      </c>
      <c r="BT22" s="69">
        <f>IF(Assumptions!$E$27&gt;BS22+12,BS22+12,Assumptions!$E$27)</f>
        <v>3</v>
      </c>
      <c r="BU22" s="50" t="str">
        <f t="shared" si="8"/>
        <v>Feb</v>
      </c>
      <c r="BV22" s="69">
        <f>IF(Assumptions!$E$27&gt;11,11,Assumptions!$E$27)</f>
        <v>3</v>
      </c>
      <c r="BW22" s="69">
        <f>IF(Assumptions!$E$27&gt;BV22+12,BV22+12,Assumptions!$E$27)</f>
        <v>3</v>
      </c>
      <c r="BX22" s="69">
        <f>IF(Assumptions!$E$27&gt;BW22+12,BW22+12,Assumptions!$E$27)</f>
        <v>3</v>
      </c>
      <c r="BY22" s="69">
        <f>IF(Assumptions!$E$27&gt;BX22+12,BX22+12,Assumptions!$E$27)</f>
        <v>3</v>
      </c>
      <c r="BZ22" s="69">
        <f>IF(Assumptions!$E$27&gt;BY22+12,BY22+12,Assumptions!$E$27)</f>
        <v>3</v>
      </c>
      <c r="CA22" s="69">
        <f>IF(Assumptions!$E$27&gt;BZ22+12,BZ22+12,Assumptions!$E$27)</f>
        <v>3</v>
      </c>
      <c r="CB22" s="69">
        <f>IF(Assumptions!$E$27&gt;CA22+12,CA22+12,Assumptions!$E$27)</f>
        <v>3</v>
      </c>
      <c r="CC22" s="69">
        <f>IF(Assumptions!$E$27&gt;CB22+12,CB22+12,Assumptions!$E$27)</f>
        <v>3</v>
      </c>
      <c r="CD22" s="50" t="str">
        <f t="shared" si="9"/>
        <v>Feb</v>
      </c>
      <c r="CE22" s="69">
        <f>IF(Assumptions!$E$27&gt;11,11,Assumptions!$E$27)</f>
        <v>3</v>
      </c>
      <c r="CF22" s="69">
        <f>IF(Assumptions!$E$27&gt;CE22+12,CE22+12,Assumptions!$E$27)</f>
        <v>3</v>
      </c>
      <c r="CG22" s="69">
        <f>IF(Assumptions!$E$27&gt;CF22+12,CF22+12,Assumptions!$E$27)</f>
        <v>3</v>
      </c>
      <c r="CH22" s="69">
        <f>IF(Assumptions!$E$27&gt;CG22+12,CG22+12,Assumptions!$E$27)</f>
        <v>3</v>
      </c>
      <c r="CI22" s="69">
        <f>IF(Assumptions!$E$27&gt;CH22+12,CH22+12,Assumptions!$E$27)</f>
        <v>3</v>
      </c>
      <c r="CJ22" s="69">
        <f>IF(Assumptions!$E$27&gt;CI22+12,CI22+12,Assumptions!$E$27)</f>
        <v>3</v>
      </c>
      <c r="CK22" s="69">
        <f>IF(Assumptions!$E$27&gt;CJ22+12,CJ22+12,Assumptions!$E$27)</f>
        <v>3</v>
      </c>
      <c r="CL22" s="69">
        <f>IF(Assumptions!$E$27&gt;CK22+12,CK22+12,Assumptions!$E$27)</f>
        <v>3</v>
      </c>
    </row>
    <row r="23" spans="1:90" ht="13.7" customHeight="1">
      <c r="A23" s="50" t="str">
        <f t="shared" si="0"/>
        <v>Mar</v>
      </c>
      <c r="B23" s="41">
        <f>IF(Assumptions!$E$27&gt;10,10,Assumptions!$E$27)</f>
        <v>3</v>
      </c>
      <c r="C23" s="41">
        <f>IF(Assumptions!$E$27&gt;B23+12,B23+12,Assumptions!$E$27)</f>
        <v>3</v>
      </c>
      <c r="D23" s="41">
        <f>IF(Assumptions!$E$27&gt;C23+12,C23+12,Assumptions!$E$27)</f>
        <v>3</v>
      </c>
      <c r="E23" s="41">
        <f>IF(Assumptions!$E$27&gt;D23+12,D23+12,Assumptions!$E$27)</f>
        <v>3</v>
      </c>
      <c r="F23" s="41">
        <f>IF(Assumptions!$E$27&gt;E23+12,E23+12,Assumptions!$E$27)</f>
        <v>3</v>
      </c>
      <c r="G23" s="41">
        <f>IF(Assumptions!$E$27&gt;F23+12,F23+12,Assumptions!$E$27)</f>
        <v>3</v>
      </c>
      <c r="H23" s="41">
        <f>IF(Assumptions!$E$27&gt;G23+12,G23+12,Assumptions!$E$27)</f>
        <v>3</v>
      </c>
      <c r="I23" s="41">
        <f>IF(Assumptions!$E$27&gt;H23+12,H23+12,Assumptions!$E$27)</f>
        <v>3</v>
      </c>
      <c r="J23" s="68" t="str">
        <f t="shared" si="1"/>
        <v>Mar</v>
      </c>
      <c r="K23" s="41">
        <f>IF(Assumptions!$E$27&gt;10,10,Assumptions!$E$27)</f>
        <v>3</v>
      </c>
      <c r="L23" s="69">
        <f>IF(Assumptions!$E$27&gt;K23+12,K23+12,Assumptions!$E$27)</f>
        <v>3</v>
      </c>
      <c r="M23" s="69">
        <f>IF(Assumptions!$E$27&gt;L23+12,L23+12,Assumptions!$E$27)</f>
        <v>3</v>
      </c>
      <c r="N23" s="69">
        <f>IF(Assumptions!$E$27&gt;M23+12,M23+12,Assumptions!$E$27)</f>
        <v>3</v>
      </c>
      <c r="O23" s="69">
        <f>IF(Assumptions!$E$27&gt;N23+12,N23+12,Assumptions!$E$27)</f>
        <v>3</v>
      </c>
      <c r="P23" s="69">
        <f>IF(Assumptions!$E$27&gt;O23+12,O23+12,Assumptions!$E$27)</f>
        <v>3</v>
      </c>
      <c r="Q23" s="69">
        <f>IF(Assumptions!$E$27&gt;P23+12,P23+12,Assumptions!$E$27)</f>
        <v>3</v>
      </c>
      <c r="R23" s="69">
        <f>IF(Assumptions!$E$27&gt;Q23+12,Q23+12,Assumptions!$E$27)</f>
        <v>3</v>
      </c>
      <c r="S23" s="50" t="str">
        <f t="shared" si="2"/>
        <v>Mar</v>
      </c>
      <c r="T23" s="69">
        <f>IF(Assumptions!$E$27&gt;10,10,Assumptions!$E$27)</f>
        <v>3</v>
      </c>
      <c r="U23" s="69">
        <f>IF(Assumptions!$E$27&gt;T23+12,T23+12,Assumptions!$E$27)</f>
        <v>3</v>
      </c>
      <c r="V23" s="69">
        <f>IF(Assumptions!$E$27&gt;U23+12,U23+12,Assumptions!$E$27)</f>
        <v>3</v>
      </c>
      <c r="W23" s="69">
        <f>IF(Assumptions!$E$27&gt;V23+12,V23+12,Assumptions!$E$27)</f>
        <v>3</v>
      </c>
      <c r="X23" s="69">
        <f>IF(Assumptions!$E$27&gt;W23+12,W23+12,Assumptions!$E$27)</f>
        <v>3</v>
      </c>
      <c r="Y23" s="69">
        <f>IF(Assumptions!$E$27&gt;X23+12,X23+12,Assumptions!$E$27)</f>
        <v>3</v>
      </c>
      <c r="Z23" s="69">
        <f>IF(Assumptions!$E$27&gt;Y23+12,Y23+12,Assumptions!$E$27)</f>
        <v>3</v>
      </c>
      <c r="AA23" s="69">
        <f>IF(Assumptions!$E$27&gt;Z23+12,Z23+12,Assumptions!$E$27)</f>
        <v>3</v>
      </c>
      <c r="AB23" s="50" t="str">
        <f t="shared" si="3"/>
        <v>Mar</v>
      </c>
      <c r="AC23" s="69">
        <f>IF(Assumptions!$E$27&gt;10,10,Assumptions!$E$27)</f>
        <v>3</v>
      </c>
      <c r="AD23" s="69">
        <f>IF(Assumptions!$E$27&gt;AC23+12,AC23+12,Assumptions!$E$27)</f>
        <v>3</v>
      </c>
      <c r="AE23" s="69">
        <f>IF(Assumptions!$E$27&gt;AD23+12,AD23+12,Assumptions!$E$27)</f>
        <v>3</v>
      </c>
      <c r="AF23" s="69">
        <f>IF(Assumptions!$E$27&gt;AE23+12,AE23+12,Assumptions!$E$27)</f>
        <v>3</v>
      </c>
      <c r="AG23" s="69">
        <f>IF(Assumptions!$E$27&gt;AF23+12,AF23+12,Assumptions!$E$27)</f>
        <v>3</v>
      </c>
      <c r="AH23" s="69">
        <f>IF(Assumptions!$E$27&gt;AG23+12,AG23+12,Assumptions!$E$27)</f>
        <v>3</v>
      </c>
      <c r="AI23" s="69">
        <f>IF(Assumptions!$E$27&gt;AH23+12,AH23+12,Assumptions!$E$27)</f>
        <v>3</v>
      </c>
      <c r="AJ23" s="69">
        <f>IF(Assumptions!$E$27&gt;AI23+12,AI23+12,Assumptions!$E$27)</f>
        <v>3</v>
      </c>
      <c r="AK23" s="50" t="str">
        <f t="shared" si="4"/>
        <v>Mar</v>
      </c>
      <c r="AL23" s="69">
        <f>IF(Assumptions!$E$27&gt;10,10,Assumptions!$E$27)</f>
        <v>3</v>
      </c>
      <c r="AM23" s="69">
        <f>IF(Assumptions!$E$27&gt;AL23+12,AL23+12,Assumptions!$E$27)</f>
        <v>3</v>
      </c>
      <c r="AN23" s="69">
        <f>IF(Assumptions!$E$27&gt;AM23+12,AM23+12,Assumptions!$E$27)</f>
        <v>3</v>
      </c>
      <c r="AO23" s="69">
        <f>IF(Assumptions!$E$27&gt;AN23+12,AN23+12,Assumptions!$E$27)</f>
        <v>3</v>
      </c>
      <c r="AP23" s="69">
        <f>IF(Assumptions!$E$27&gt;AO23+12,AO23+12,Assumptions!$E$27)</f>
        <v>3</v>
      </c>
      <c r="AQ23" s="69">
        <f>IF(Assumptions!$E$27&gt;AP23+12,AP23+12,Assumptions!$E$27)</f>
        <v>3</v>
      </c>
      <c r="AR23" s="69">
        <f>IF(Assumptions!$E$27&gt;AQ23+12,AQ23+12,Assumptions!$E$27)</f>
        <v>3</v>
      </c>
      <c r="AS23" s="69">
        <f>IF(Assumptions!$E$27&gt;AR23+12,AR23+12,Assumptions!$E$27)</f>
        <v>3</v>
      </c>
      <c r="AT23" s="50" t="str">
        <f t="shared" si="5"/>
        <v>Mar</v>
      </c>
      <c r="AU23" s="69">
        <f>IF(Assumptions!$E$27&gt;10,10,Assumptions!$E$27)</f>
        <v>3</v>
      </c>
      <c r="AV23" s="69">
        <f>IF(Assumptions!$E$27&gt;AU23+12,AU23+12,Assumptions!$E$27)</f>
        <v>3</v>
      </c>
      <c r="AW23" s="69">
        <f>IF(Assumptions!$E$27&gt;AV23+12,AV23+12,Assumptions!$E$27)</f>
        <v>3</v>
      </c>
      <c r="AX23" s="69">
        <f>IF(Assumptions!$E$27&gt;AW23+12,AW23+12,Assumptions!$E$27)</f>
        <v>3</v>
      </c>
      <c r="AY23" s="69">
        <f>IF(Assumptions!$E$27&gt;AX23+12,AX23+12,Assumptions!$E$27)</f>
        <v>3</v>
      </c>
      <c r="AZ23" s="69">
        <f>IF(Assumptions!$E$27&gt;AY23+12,AY23+12,Assumptions!$E$27)</f>
        <v>3</v>
      </c>
      <c r="BA23" s="69">
        <f>IF(Assumptions!$E$27&gt;AZ23+12,AZ23+12,Assumptions!$E$27)</f>
        <v>3</v>
      </c>
      <c r="BB23" s="69">
        <f>IF(Assumptions!$E$27&gt;BA23+12,BA23+12,Assumptions!$E$27)</f>
        <v>3</v>
      </c>
      <c r="BC23" s="50" t="str">
        <f t="shared" si="6"/>
        <v>Mar</v>
      </c>
      <c r="BD23" s="69">
        <f>IF(Assumptions!$E$27&gt;10,10,Assumptions!$E$27)</f>
        <v>3</v>
      </c>
      <c r="BE23" s="69">
        <f>IF(Assumptions!$E$27&gt;BD23+12,BD23+12,Assumptions!$E$27)</f>
        <v>3</v>
      </c>
      <c r="BF23" s="69">
        <f>IF(Assumptions!$E$27&gt;BE23+12,BE23+12,Assumptions!$E$27)</f>
        <v>3</v>
      </c>
      <c r="BG23" s="69">
        <f>IF(Assumptions!$E$27&gt;BF23+12,BF23+12,Assumptions!$E$27)</f>
        <v>3</v>
      </c>
      <c r="BH23" s="69">
        <f>IF(Assumptions!$E$27&gt;BG23+12,BG23+12,Assumptions!$E$27)</f>
        <v>3</v>
      </c>
      <c r="BI23" s="69">
        <f>IF(Assumptions!$E$27&gt;BH23+12,BH23+12,Assumptions!$E$27)</f>
        <v>3</v>
      </c>
      <c r="BJ23" s="69">
        <f>IF(Assumptions!$E$27&gt;BI23+12,BI23+12,Assumptions!$E$27)</f>
        <v>3</v>
      </c>
      <c r="BK23" s="69">
        <f>IF(Assumptions!$E$27&gt;BJ23+12,BJ23+12,Assumptions!$E$27)</f>
        <v>3</v>
      </c>
      <c r="BL23" s="50" t="str">
        <f t="shared" si="7"/>
        <v>Mar</v>
      </c>
      <c r="BM23" s="69">
        <f>IF(Assumptions!$E$27&gt;10,10,Assumptions!$E$27)</f>
        <v>3</v>
      </c>
      <c r="BN23" s="69">
        <f>IF(Assumptions!$E$27&gt;BM23+12,BM23+12,Assumptions!$E$27)</f>
        <v>3</v>
      </c>
      <c r="BO23" s="69">
        <f>IF(Assumptions!$E$27&gt;BN23+12,BN23+12,Assumptions!$E$27)</f>
        <v>3</v>
      </c>
      <c r="BP23" s="69">
        <f>IF(Assumptions!$E$27&gt;BO23+12,BO23+12,Assumptions!$E$27)</f>
        <v>3</v>
      </c>
      <c r="BQ23" s="69">
        <f>IF(Assumptions!$E$27&gt;BP23+12,BP23+12,Assumptions!$E$27)</f>
        <v>3</v>
      </c>
      <c r="BR23" s="69">
        <f>IF(Assumptions!$E$27&gt;BQ23+12,BQ23+12,Assumptions!$E$27)</f>
        <v>3</v>
      </c>
      <c r="BS23" s="69">
        <f>IF(Assumptions!$E$27&gt;BR23+12,BR23+12,Assumptions!$E$27)</f>
        <v>3</v>
      </c>
      <c r="BT23" s="69">
        <f>IF(Assumptions!$E$27&gt;BS23+12,BS23+12,Assumptions!$E$27)</f>
        <v>3</v>
      </c>
      <c r="BU23" s="50" t="str">
        <f t="shared" si="8"/>
        <v>Mar</v>
      </c>
      <c r="BV23" s="69">
        <f>IF(Assumptions!$E$27&gt;10,10,Assumptions!$E$27)</f>
        <v>3</v>
      </c>
      <c r="BW23" s="69">
        <f>IF(Assumptions!$E$27&gt;BV23+12,BV23+12,Assumptions!$E$27)</f>
        <v>3</v>
      </c>
      <c r="BX23" s="69">
        <f>IF(Assumptions!$E$27&gt;BW23+12,BW23+12,Assumptions!$E$27)</f>
        <v>3</v>
      </c>
      <c r="BY23" s="69">
        <f>IF(Assumptions!$E$27&gt;BX23+12,BX23+12,Assumptions!$E$27)</f>
        <v>3</v>
      </c>
      <c r="BZ23" s="69">
        <f>IF(Assumptions!$E$27&gt;BY23+12,BY23+12,Assumptions!$E$27)</f>
        <v>3</v>
      </c>
      <c r="CA23" s="69">
        <f>IF(Assumptions!$E$27&gt;BZ23+12,BZ23+12,Assumptions!$E$27)</f>
        <v>3</v>
      </c>
      <c r="CB23" s="69">
        <f>IF(Assumptions!$E$27&gt;CA23+12,CA23+12,Assumptions!$E$27)</f>
        <v>3</v>
      </c>
      <c r="CC23" s="69">
        <f>IF(Assumptions!$E$27&gt;CB23+12,CB23+12,Assumptions!$E$27)</f>
        <v>3</v>
      </c>
      <c r="CD23" s="50" t="str">
        <f t="shared" si="9"/>
        <v>Mar</v>
      </c>
      <c r="CE23" s="69">
        <f>IF(Assumptions!$E$27&gt;10,10,Assumptions!$E$27)</f>
        <v>3</v>
      </c>
      <c r="CF23" s="69">
        <f>IF(Assumptions!$E$27&gt;CE23+12,CE23+12,Assumptions!$E$27)</f>
        <v>3</v>
      </c>
      <c r="CG23" s="69">
        <f>IF(Assumptions!$E$27&gt;CF23+12,CF23+12,Assumptions!$E$27)</f>
        <v>3</v>
      </c>
      <c r="CH23" s="69">
        <f>IF(Assumptions!$E$27&gt;CG23+12,CG23+12,Assumptions!$E$27)</f>
        <v>3</v>
      </c>
      <c r="CI23" s="69">
        <f>IF(Assumptions!$E$27&gt;CH23+12,CH23+12,Assumptions!$E$27)</f>
        <v>3</v>
      </c>
      <c r="CJ23" s="69">
        <f>IF(Assumptions!$E$27&gt;CI23+12,CI23+12,Assumptions!$E$27)</f>
        <v>3</v>
      </c>
      <c r="CK23" s="69">
        <f>IF(Assumptions!$E$27&gt;CJ23+12,CJ23+12,Assumptions!$E$27)</f>
        <v>3</v>
      </c>
      <c r="CL23" s="69">
        <f>IF(Assumptions!$E$27&gt;CK23+12,CK23+12,Assumptions!$E$27)</f>
        <v>3</v>
      </c>
    </row>
    <row r="24" spans="1:90" ht="13.7" customHeight="1">
      <c r="A24" s="50" t="str">
        <f t="shared" si="0"/>
        <v>Apr</v>
      </c>
      <c r="B24" s="41">
        <f>IF(Assumptions!$E$27&gt;9,9,Assumptions!$E$27)</f>
        <v>3</v>
      </c>
      <c r="C24" s="41">
        <f>IF(Assumptions!$E$27&gt;B24+12,B24+12,Assumptions!$E$27)</f>
        <v>3</v>
      </c>
      <c r="D24" s="41">
        <f>IF(Assumptions!$E$27&gt;C24+12,C24+12,Assumptions!$E$27)</f>
        <v>3</v>
      </c>
      <c r="E24" s="41">
        <f>IF(Assumptions!$E$27&gt;D24+12,D24+12,Assumptions!$E$27)</f>
        <v>3</v>
      </c>
      <c r="F24" s="41">
        <f>IF(Assumptions!$E$27&gt;E24+12,E24+12,Assumptions!$E$27)</f>
        <v>3</v>
      </c>
      <c r="G24" s="41">
        <f>IF(Assumptions!$E$27&gt;F24+12,F24+12,Assumptions!$E$27)</f>
        <v>3</v>
      </c>
      <c r="H24" s="41">
        <f>IF(Assumptions!$E$27&gt;G24+12,G24+12,Assumptions!$E$27)</f>
        <v>3</v>
      </c>
      <c r="I24" s="41">
        <f>IF(Assumptions!$E$27&gt;H24+12,H24+12,Assumptions!$E$27)</f>
        <v>3</v>
      </c>
      <c r="J24" s="68" t="str">
        <f t="shared" si="1"/>
        <v>Apr</v>
      </c>
      <c r="K24" s="41">
        <f>IF(Assumptions!$E$27&gt;9,9,Assumptions!$E$27)</f>
        <v>3</v>
      </c>
      <c r="L24" s="69">
        <f>IF(Assumptions!$E$27&gt;K24+12,K24+12,Assumptions!$E$27)</f>
        <v>3</v>
      </c>
      <c r="M24" s="69">
        <f>IF(Assumptions!$E$27&gt;L24+12,L24+12,Assumptions!$E$27)</f>
        <v>3</v>
      </c>
      <c r="N24" s="69">
        <f>IF(Assumptions!$E$27&gt;M24+12,M24+12,Assumptions!$E$27)</f>
        <v>3</v>
      </c>
      <c r="O24" s="69">
        <f>IF(Assumptions!$E$27&gt;N24+12,N24+12,Assumptions!$E$27)</f>
        <v>3</v>
      </c>
      <c r="P24" s="69">
        <f>IF(Assumptions!$E$27&gt;O24+12,O24+12,Assumptions!$E$27)</f>
        <v>3</v>
      </c>
      <c r="Q24" s="69">
        <f>IF(Assumptions!$E$27&gt;P24+12,P24+12,Assumptions!$E$27)</f>
        <v>3</v>
      </c>
      <c r="R24" s="69">
        <f>IF(Assumptions!$E$27&gt;Q24+12,Q24+12,Assumptions!$E$27)</f>
        <v>3</v>
      </c>
      <c r="S24" s="50" t="str">
        <f t="shared" si="2"/>
        <v>Apr</v>
      </c>
      <c r="T24" s="69">
        <f>IF(Assumptions!$E$27&gt;9,9,Assumptions!$E$27)</f>
        <v>3</v>
      </c>
      <c r="U24" s="69">
        <f>IF(Assumptions!$E$27&gt;T24+12,T24+12,Assumptions!$E$27)</f>
        <v>3</v>
      </c>
      <c r="V24" s="69">
        <f>IF(Assumptions!$E$27&gt;U24+12,U24+12,Assumptions!$E$27)</f>
        <v>3</v>
      </c>
      <c r="W24" s="69">
        <f>IF(Assumptions!$E$27&gt;V24+12,V24+12,Assumptions!$E$27)</f>
        <v>3</v>
      </c>
      <c r="X24" s="69">
        <f>IF(Assumptions!$E$27&gt;W24+12,W24+12,Assumptions!$E$27)</f>
        <v>3</v>
      </c>
      <c r="Y24" s="69">
        <f>IF(Assumptions!$E$27&gt;X24+12,X24+12,Assumptions!$E$27)</f>
        <v>3</v>
      </c>
      <c r="Z24" s="69">
        <f>IF(Assumptions!$E$27&gt;Y24+12,Y24+12,Assumptions!$E$27)</f>
        <v>3</v>
      </c>
      <c r="AA24" s="69">
        <f>IF(Assumptions!$E$27&gt;Z24+12,Z24+12,Assumptions!$E$27)</f>
        <v>3</v>
      </c>
      <c r="AB24" s="50" t="str">
        <f t="shared" si="3"/>
        <v>Apr</v>
      </c>
      <c r="AC24" s="69">
        <f>IF(Assumptions!$E$27&gt;9,9,Assumptions!$E$27)</f>
        <v>3</v>
      </c>
      <c r="AD24" s="69">
        <f>IF(Assumptions!$E$27&gt;AC24+12,AC24+12,Assumptions!$E$27)</f>
        <v>3</v>
      </c>
      <c r="AE24" s="69">
        <f>IF(Assumptions!$E$27&gt;AD24+12,AD24+12,Assumptions!$E$27)</f>
        <v>3</v>
      </c>
      <c r="AF24" s="69">
        <f>IF(Assumptions!$E$27&gt;AE24+12,AE24+12,Assumptions!$E$27)</f>
        <v>3</v>
      </c>
      <c r="AG24" s="69">
        <f>IF(Assumptions!$E$27&gt;AF24+12,AF24+12,Assumptions!$E$27)</f>
        <v>3</v>
      </c>
      <c r="AH24" s="69">
        <f>IF(Assumptions!$E$27&gt;AG24+12,AG24+12,Assumptions!$E$27)</f>
        <v>3</v>
      </c>
      <c r="AI24" s="69">
        <f>IF(Assumptions!$E$27&gt;AH24+12,AH24+12,Assumptions!$E$27)</f>
        <v>3</v>
      </c>
      <c r="AJ24" s="69">
        <f>IF(Assumptions!$E$27&gt;AI24+12,AI24+12,Assumptions!$E$27)</f>
        <v>3</v>
      </c>
      <c r="AK24" s="50" t="str">
        <f t="shared" si="4"/>
        <v>Apr</v>
      </c>
      <c r="AL24" s="69">
        <f>IF(Assumptions!$E$27&gt;9,9,Assumptions!$E$27)</f>
        <v>3</v>
      </c>
      <c r="AM24" s="69">
        <f>IF(Assumptions!$E$27&gt;AL24+12,AL24+12,Assumptions!$E$27)</f>
        <v>3</v>
      </c>
      <c r="AN24" s="69">
        <f>IF(Assumptions!$E$27&gt;AM24+12,AM24+12,Assumptions!$E$27)</f>
        <v>3</v>
      </c>
      <c r="AO24" s="69">
        <f>IF(Assumptions!$E$27&gt;AN24+12,AN24+12,Assumptions!$E$27)</f>
        <v>3</v>
      </c>
      <c r="AP24" s="69">
        <f>IF(Assumptions!$E$27&gt;AO24+12,AO24+12,Assumptions!$E$27)</f>
        <v>3</v>
      </c>
      <c r="AQ24" s="69">
        <f>IF(Assumptions!$E$27&gt;AP24+12,AP24+12,Assumptions!$E$27)</f>
        <v>3</v>
      </c>
      <c r="AR24" s="69">
        <f>IF(Assumptions!$E$27&gt;AQ24+12,AQ24+12,Assumptions!$E$27)</f>
        <v>3</v>
      </c>
      <c r="AS24" s="69">
        <f>IF(Assumptions!$E$27&gt;AR24+12,AR24+12,Assumptions!$E$27)</f>
        <v>3</v>
      </c>
      <c r="AT24" s="50" t="str">
        <f t="shared" si="5"/>
        <v>Apr</v>
      </c>
      <c r="AU24" s="69">
        <f>IF(Assumptions!$E$27&gt;9,9,Assumptions!$E$27)</f>
        <v>3</v>
      </c>
      <c r="AV24" s="69">
        <f>IF(Assumptions!$E$27&gt;AU24+12,AU24+12,Assumptions!$E$27)</f>
        <v>3</v>
      </c>
      <c r="AW24" s="69">
        <f>IF(Assumptions!$E$27&gt;AV24+12,AV24+12,Assumptions!$E$27)</f>
        <v>3</v>
      </c>
      <c r="AX24" s="69">
        <f>IF(Assumptions!$E$27&gt;AW24+12,AW24+12,Assumptions!$E$27)</f>
        <v>3</v>
      </c>
      <c r="AY24" s="69">
        <f>IF(Assumptions!$E$27&gt;AX24+12,AX24+12,Assumptions!$E$27)</f>
        <v>3</v>
      </c>
      <c r="AZ24" s="69">
        <f>IF(Assumptions!$E$27&gt;AY24+12,AY24+12,Assumptions!$E$27)</f>
        <v>3</v>
      </c>
      <c r="BA24" s="69">
        <f>IF(Assumptions!$E$27&gt;AZ24+12,AZ24+12,Assumptions!$E$27)</f>
        <v>3</v>
      </c>
      <c r="BB24" s="69">
        <f>IF(Assumptions!$E$27&gt;BA24+12,BA24+12,Assumptions!$E$27)</f>
        <v>3</v>
      </c>
      <c r="BC24" s="50" t="str">
        <f t="shared" si="6"/>
        <v>Apr</v>
      </c>
      <c r="BD24" s="69">
        <f>IF(Assumptions!$E$27&gt;9,9,Assumptions!$E$27)</f>
        <v>3</v>
      </c>
      <c r="BE24" s="69">
        <f>IF(Assumptions!$E$27&gt;BD24+12,BD24+12,Assumptions!$E$27)</f>
        <v>3</v>
      </c>
      <c r="BF24" s="69">
        <f>IF(Assumptions!$E$27&gt;BE24+12,BE24+12,Assumptions!$E$27)</f>
        <v>3</v>
      </c>
      <c r="BG24" s="69">
        <f>IF(Assumptions!$E$27&gt;BF24+12,BF24+12,Assumptions!$E$27)</f>
        <v>3</v>
      </c>
      <c r="BH24" s="69">
        <f>IF(Assumptions!$E$27&gt;BG24+12,BG24+12,Assumptions!$E$27)</f>
        <v>3</v>
      </c>
      <c r="BI24" s="69">
        <f>IF(Assumptions!$E$27&gt;BH24+12,BH24+12,Assumptions!$E$27)</f>
        <v>3</v>
      </c>
      <c r="BJ24" s="69">
        <f>IF(Assumptions!$E$27&gt;BI24+12,BI24+12,Assumptions!$E$27)</f>
        <v>3</v>
      </c>
      <c r="BK24" s="69">
        <f>IF(Assumptions!$E$27&gt;BJ24+12,BJ24+12,Assumptions!$E$27)</f>
        <v>3</v>
      </c>
      <c r="BL24" s="50" t="str">
        <f t="shared" si="7"/>
        <v>Apr</v>
      </c>
      <c r="BM24" s="69">
        <f>IF(Assumptions!$E$27&gt;9,9,Assumptions!$E$27)</f>
        <v>3</v>
      </c>
      <c r="BN24" s="69">
        <f>IF(Assumptions!$E$27&gt;BM24+12,BM24+12,Assumptions!$E$27)</f>
        <v>3</v>
      </c>
      <c r="BO24" s="69">
        <f>IF(Assumptions!$E$27&gt;BN24+12,BN24+12,Assumptions!$E$27)</f>
        <v>3</v>
      </c>
      <c r="BP24" s="69">
        <f>IF(Assumptions!$E$27&gt;BO24+12,BO24+12,Assumptions!$E$27)</f>
        <v>3</v>
      </c>
      <c r="BQ24" s="69">
        <f>IF(Assumptions!$E$27&gt;BP24+12,BP24+12,Assumptions!$E$27)</f>
        <v>3</v>
      </c>
      <c r="BR24" s="69">
        <f>IF(Assumptions!$E$27&gt;BQ24+12,BQ24+12,Assumptions!$E$27)</f>
        <v>3</v>
      </c>
      <c r="BS24" s="69">
        <f>IF(Assumptions!$E$27&gt;BR24+12,BR24+12,Assumptions!$E$27)</f>
        <v>3</v>
      </c>
      <c r="BT24" s="69">
        <f>IF(Assumptions!$E$27&gt;BS24+12,BS24+12,Assumptions!$E$27)</f>
        <v>3</v>
      </c>
      <c r="BU24" s="50" t="str">
        <f t="shared" si="8"/>
        <v>Apr</v>
      </c>
      <c r="BV24" s="69">
        <f>IF(Assumptions!$E$27&gt;9,9,Assumptions!$E$27)</f>
        <v>3</v>
      </c>
      <c r="BW24" s="69">
        <f>IF(Assumptions!$E$27&gt;BV24+12,BV24+12,Assumptions!$E$27)</f>
        <v>3</v>
      </c>
      <c r="BX24" s="69">
        <f>IF(Assumptions!$E$27&gt;BW24+12,BW24+12,Assumptions!$E$27)</f>
        <v>3</v>
      </c>
      <c r="BY24" s="69">
        <f>IF(Assumptions!$E$27&gt;BX24+12,BX24+12,Assumptions!$E$27)</f>
        <v>3</v>
      </c>
      <c r="BZ24" s="69">
        <f>IF(Assumptions!$E$27&gt;BY24+12,BY24+12,Assumptions!$E$27)</f>
        <v>3</v>
      </c>
      <c r="CA24" s="69">
        <f>IF(Assumptions!$E$27&gt;BZ24+12,BZ24+12,Assumptions!$E$27)</f>
        <v>3</v>
      </c>
      <c r="CB24" s="69">
        <f>IF(Assumptions!$E$27&gt;CA24+12,CA24+12,Assumptions!$E$27)</f>
        <v>3</v>
      </c>
      <c r="CC24" s="69">
        <f>IF(Assumptions!$E$27&gt;CB24+12,CB24+12,Assumptions!$E$27)</f>
        <v>3</v>
      </c>
      <c r="CD24" s="50" t="str">
        <f t="shared" si="9"/>
        <v>Apr</v>
      </c>
      <c r="CE24" s="69">
        <f>IF(Assumptions!$E$27&gt;9,9,Assumptions!$E$27)</f>
        <v>3</v>
      </c>
      <c r="CF24" s="69">
        <f>IF(Assumptions!$E$27&gt;CE24+12,CE24+12,Assumptions!$E$27)</f>
        <v>3</v>
      </c>
      <c r="CG24" s="69">
        <f>IF(Assumptions!$E$27&gt;CF24+12,CF24+12,Assumptions!$E$27)</f>
        <v>3</v>
      </c>
      <c r="CH24" s="69">
        <f>IF(Assumptions!$E$27&gt;CG24+12,CG24+12,Assumptions!$E$27)</f>
        <v>3</v>
      </c>
      <c r="CI24" s="69">
        <f>IF(Assumptions!$E$27&gt;CH24+12,CH24+12,Assumptions!$E$27)</f>
        <v>3</v>
      </c>
      <c r="CJ24" s="69">
        <f>IF(Assumptions!$E$27&gt;CI24+12,CI24+12,Assumptions!$E$27)</f>
        <v>3</v>
      </c>
      <c r="CK24" s="69">
        <f>IF(Assumptions!$E$27&gt;CJ24+12,CJ24+12,Assumptions!$E$27)</f>
        <v>3</v>
      </c>
      <c r="CL24" s="69">
        <f>IF(Assumptions!$E$27&gt;CK24+12,CK24+12,Assumptions!$E$27)</f>
        <v>3</v>
      </c>
    </row>
    <row r="25" spans="1:90" ht="13.7" customHeight="1">
      <c r="A25" s="50" t="str">
        <f t="shared" si="0"/>
        <v>May</v>
      </c>
      <c r="B25" s="41">
        <f>IF(Assumptions!$E$27&gt;8,8,Assumptions!$E$27)</f>
        <v>3</v>
      </c>
      <c r="C25" s="41">
        <f>IF(Assumptions!$E$27&gt;B25+12,B25+12,Assumptions!$E$27)</f>
        <v>3</v>
      </c>
      <c r="D25" s="41">
        <f>IF(Assumptions!$E$27&gt;C25+12,C25+12,Assumptions!$E$27)</f>
        <v>3</v>
      </c>
      <c r="E25" s="41">
        <f>IF(Assumptions!$E$27&gt;D25+12,D25+12,Assumptions!$E$27)</f>
        <v>3</v>
      </c>
      <c r="F25" s="41">
        <f>IF(Assumptions!$E$27&gt;E25+12,E25+12,Assumptions!$E$27)</f>
        <v>3</v>
      </c>
      <c r="G25" s="41">
        <f>IF(Assumptions!$E$27&gt;F25+12,F25+12,Assumptions!$E$27)</f>
        <v>3</v>
      </c>
      <c r="H25" s="41">
        <f>IF(Assumptions!$E$27&gt;G25+12,G25+12,Assumptions!$E$27)</f>
        <v>3</v>
      </c>
      <c r="I25" s="41">
        <f>IF(Assumptions!$E$27&gt;H25+12,H25+12,Assumptions!$E$27)</f>
        <v>3</v>
      </c>
      <c r="J25" s="68" t="str">
        <f t="shared" si="1"/>
        <v>May</v>
      </c>
      <c r="K25" s="41">
        <f>IF(Assumptions!$E$27&gt;8,8,Assumptions!$E$27)</f>
        <v>3</v>
      </c>
      <c r="L25" s="69">
        <f>IF(Assumptions!$E$27&gt;K25+12,K25+12,Assumptions!$E$27)</f>
        <v>3</v>
      </c>
      <c r="M25" s="69">
        <f>IF(Assumptions!$E$27&gt;L25+12,L25+12,Assumptions!$E$27)</f>
        <v>3</v>
      </c>
      <c r="N25" s="69">
        <f>IF(Assumptions!$E$27&gt;M25+12,M25+12,Assumptions!$E$27)</f>
        <v>3</v>
      </c>
      <c r="O25" s="69">
        <f>IF(Assumptions!$E$27&gt;N25+12,N25+12,Assumptions!$E$27)</f>
        <v>3</v>
      </c>
      <c r="P25" s="69">
        <f>IF(Assumptions!$E$27&gt;O25+12,O25+12,Assumptions!$E$27)</f>
        <v>3</v>
      </c>
      <c r="Q25" s="69">
        <f>IF(Assumptions!$E$27&gt;P25+12,P25+12,Assumptions!$E$27)</f>
        <v>3</v>
      </c>
      <c r="R25" s="69">
        <f>IF(Assumptions!$E$27&gt;Q25+12,Q25+12,Assumptions!$E$27)</f>
        <v>3</v>
      </c>
      <c r="S25" s="50" t="str">
        <f t="shared" si="2"/>
        <v>May</v>
      </c>
      <c r="T25" s="69">
        <f>IF(Assumptions!$E$27&gt;8,8,Assumptions!$E$27)</f>
        <v>3</v>
      </c>
      <c r="U25" s="69">
        <f>IF(Assumptions!$E$27&gt;T25+12,T25+12,Assumptions!$E$27)</f>
        <v>3</v>
      </c>
      <c r="V25" s="69">
        <f>IF(Assumptions!$E$27&gt;U25+12,U25+12,Assumptions!$E$27)</f>
        <v>3</v>
      </c>
      <c r="W25" s="69">
        <f>IF(Assumptions!$E$27&gt;V25+12,V25+12,Assumptions!$E$27)</f>
        <v>3</v>
      </c>
      <c r="X25" s="69">
        <f>IF(Assumptions!$E$27&gt;W25+12,W25+12,Assumptions!$E$27)</f>
        <v>3</v>
      </c>
      <c r="Y25" s="69">
        <f>IF(Assumptions!$E$27&gt;X25+12,X25+12,Assumptions!$E$27)</f>
        <v>3</v>
      </c>
      <c r="Z25" s="69">
        <f>IF(Assumptions!$E$27&gt;Y25+12,Y25+12,Assumptions!$E$27)</f>
        <v>3</v>
      </c>
      <c r="AA25" s="69">
        <f>IF(Assumptions!$E$27&gt;Z25+12,Z25+12,Assumptions!$E$27)</f>
        <v>3</v>
      </c>
      <c r="AB25" s="50" t="str">
        <f t="shared" si="3"/>
        <v>May</v>
      </c>
      <c r="AC25" s="69">
        <f>IF(Assumptions!$E$27&gt;8,8,Assumptions!$E$27)</f>
        <v>3</v>
      </c>
      <c r="AD25" s="69">
        <f>IF(Assumptions!$E$27&gt;AC25+12,AC25+12,Assumptions!$E$27)</f>
        <v>3</v>
      </c>
      <c r="AE25" s="69">
        <f>IF(Assumptions!$E$27&gt;AD25+12,AD25+12,Assumptions!$E$27)</f>
        <v>3</v>
      </c>
      <c r="AF25" s="69">
        <f>IF(Assumptions!$E$27&gt;AE25+12,AE25+12,Assumptions!$E$27)</f>
        <v>3</v>
      </c>
      <c r="AG25" s="69">
        <f>IF(Assumptions!$E$27&gt;AF25+12,AF25+12,Assumptions!$E$27)</f>
        <v>3</v>
      </c>
      <c r="AH25" s="69">
        <f>IF(Assumptions!$E$27&gt;AG25+12,AG25+12,Assumptions!$E$27)</f>
        <v>3</v>
      </c>
      <c r="AI25" s="69">
        <f>IF(Assumptions!$E$27&gt;AH25+12,AH25+12,Assumptions!$E$27)</f>
        <v>3</v>
      </c>
      <c r="AJ25" s="69">
        <f>IF(Assumptions!$E$27&gt;AI25+12,AI25+12,Assumptions!$E$27)</f>
        <v>3</v>
      </c>
      <c r="AK25" s="50" t="str">
        <f t="shared" si="4"/>
        <v>May</v>
      </c>
      <c r="AL25" s="69">
        <f>IF(Assumptions!$E$27&gt;8,8,Assumptions!$E$27)</f>
        <v>3</v>
      </c>
      <c r="AM25" s="69">
        <f>IF(Assumptions!$E$27&gt;AL25+12,AL25+12,Assumptions!$E$27)</f>
        <v>3</v>
      </c>
      <c r="AN25" s="69">
        <f>IF(Assumptions!$E$27&gt;AM25+12,AM25+12,Assumptions!$E$27)</f>
        <v>3</v>
      </c>
      <c r="AO25" s="69">
        <f>IF(Assumptions!$E$27&gt;AN25+12,AN25+12,Assumptions!$E$27)</f>
        <v>3</v>
      </c>
      <c r="AP25" s="69">
        <f>IF(Assumptions!$E$27&gt;AO25+12,AO25+12,Assumptions!$E$27)</f>
        <v>3</v>
      </c>
      <c r="AQ25" s="69">
        <f>IF(Assumptions!$E$27&gt;AP25+12,AP25+12,Assumptions!$E$27)</f>
        <v>3</v>
      </c>
      <c r="AR25" s="69">
        <f>IF(Assumptions!$E$27&gt;AQ25+12,AQ25+12,Assumptions!$E$27)</f>
        <v>3</v>
      </c>
      <c r="AS25" s="69">
        <f>IF(Assumptions!$E$27&gt;AR25+12,AR25+12,Assumptions!$E$27)</f>
        <v>3</v>
      </c>
      <c r="AT25" s="50" t="str">
        <f t="shared" si="5"/>
        <v>May</v>
      </c>
      <c r="AU25" s="69">
        <f>IF(Assumptions!$E$27&gt;8,8,Assumptions!$E$27)</f>
        <v>3</v>
      </c>
      <c r="AV25" s="69">
        <f>IF(Assumptions!$E$27&gt;AU25+12,AU25+12,Assumptions!$E$27)</f>
        <v>3</v>
      </c>
      <c r="AW25" s="69">
        <f>IF(Assumptions!$E$27&gt;AV25+12,AV25+12,Assumptions!$E$27)</f>
        <v>3</v>
      </c>
      <c r="AX25" s="69">
        <f>IF(Assumptions!$E$27&gt;AW25+12,AW25+12,Assumptions!$E$27)</f>
        <v>3</v>
      </c>
      <c r="AY25" s="69">
        <f>IF(Assumptions!$E$27&gt;AX25+12,AX25+12,Assumptions!$E$27)</f>
        <v>3</v>
      </c>
      <c r="AZ25" s="69">
        <f>IF(Assumptions!$E$27&gt;AY25+12,AY25+12,Assumptions!$E$27)</f>
        <v>3</v>
      </c>
      <c r="BA25" s="69">
        <f>IF(Assumptions!$E$27&gt;AZ25+12,AZ25+12,Assumptions!$E$27)</f>
        <v>3</v>
      </c>
      <c r="BB25" s="69">
        <f>IF(Assumptions!$E$27&gt;BA25+12,BA25+12,Assumptions!$E$27)</f>
        <v>3</v>
      </c>
      <c r="BC25" s="50" t="str">
        <f t="shared" si="6"/>
        <v>May</v>
      </c>
      <c r="BD25" s="69">
        <f>IF(Assumptions!$E$27&gt;8,8,Assumptions!$E$27)</f>
        <v>3</v>
      </c>
      <c r="BE25" s="69">
        <f>IF(Assumptions!$E$27&gt;BD25+12,BD25+12,Assumptions!$E$27)</f>
        <v>3</v>
      </c>
      <c r="BF25" s="69">
        <f>IF(Assumptions!$E$27&gt;BE25+12,BE25+12,Assumptions!$E$27)</f>
        <v>3</v>
      </c>
      <c r="BG25" s="69">
        <f>IF(Assumptions!$E$27&gt;BF25+12,BF25+12,Assumptions!$E$27)</f>
        <v>3</v>
      </c>
      <c r="BH25" s="69">
        <f>IF(Assumptions!$E$27&gt;BG25+12,BG25+12,Assumptions!$E$27)</f>
        <v>3</v>
      </c>
      <c r="BI25" s="69">
        <f>IF(Assumptions!$E$27&gt;BH25+12,BH25+12,Assumptions!$E$27)</f>
        <v>3</v>
      </c>
      <c r="BJ25" s="69">
        <f>IF(Assumptions!$E$27&gt;BI25+12,BI25+12,Assumptions!$E$27)</f>
        <v>3</v>
      </c>
      <c r="BK25" s="69">
        <f>IF(Assumptions!$E$27&gt;BJ25+12,BJ25+12,Assumptions!$E$27)</f>
        <v>3</v>
      </c>
      <c r="BL25" s="50" t="str">
        <f t="shared" si="7"/>
        <v>May</v>
      </c>
      <c r="BM25" s="69">
        <f>IF(Assumptions!$E$27&gt;8,8,Assumptions!$E$27)</f>
        <v>3</v>
      </c>
      <c r="BN25" s="69">
        <f>IF(Assumptions!$E$27&gt;BM25+12,BM25+12,Assumptions!$E$27)</f>
        <v>3</v>
      </c>
      <c r="BO25" s="69">
        <f>IF(Assumptions!$E$27&gt;BN25+12,BN25+12,Assumptions!$E$27)</f>
        <v>3</v>
      </c>
      <c r="BP25" s="69">
        <f>IF(Assumptions!$E$27&gt;BO25+12,BO25+12,Assumptions!$E$27)</f>
        <v>3</v>
      </c>
      <c r="BQ25" s="69">
        <f>IF(Assumptions!$E$27&gt;BP25+12,BP25+12,Assumptions!$E$27)</f>
        <v>3</v>
      </c>
      <c r="BR25" s="69">
        <f>IF(Assumptions!$E$27&gt;BQ25+12,BQ25+12,Assumptions!$E$27)</f>
        <v>3</v>
      </c>
      <c r="BS25" s="69">
        <f>IF(Assumptions!$E$27&gt;BR25+12,BR25+12,Assumptions!$E$27)</f>
        <v>3</v>
      </c>
      <c r="BT25" s="69">
        <f>IF(Assumptions!$E$27&gt;BS25+12,BS25+12,Assumptions!$E$27)</f>
        <v>3</v>
      </c>
      <c r="BU25" s="50" t="str">
        <f t="shared" si="8"/>
        <v>May</v>
      </c>
      <c r="BV25" s="69">
        <f>IF(Assumptions!$E$27&gt;8,8,Assumptions!$E$27)</f>
        <v>3</v>
      </c>
      <c r="BW25" s="69">
        <f>IF(Assumptions!$E$27&gt;BV25+12,BV25+12,Assumptions!$E$27)</f>
        <v>3</v>
      </c>
      <c r="BX25" s="69">
        <f>IF(Assumptions!$E$27&gt;BW25+12,BW25+12,Assumptions!$E$27)</f>
        <v>3</v>
      </c>
      <c r="BY25" s="69">
        <f>IF(Assumptions!$E$27&gt;BX25+12,BX25+12,Assumptions!$E$27)</f>
        <v>3</v>
      </c>
      <c r="BZ25" s="69">
        <f>IF(Assumptions!$E$27&gt;BY25+12,BY25+12,Assumptions!$E$27)</f>
        <v>3</v>
      </c>
      <c r="CA25" s="69">
        <f>IF(Assumptions!$E$27&gt;BZ25+12,BZ25+12,Assumptions!$E$27)</f>
        <v>3</v>
      </c>
      <c r="CB25" s="69">
        <f>IF(Assumptions!$E$27&gt;CA25+12,CA25+12,Assumptions!$E$27)</f>
        <v>3</v>
      </c>
      <c r="CC25" s="69">
        <f>IF(Assumptions!$E$27&gt;CB25+12,CB25+12,Assumptions!$E$27)</f>
        <v>3</v>
      </c>
      <c r="CD25" s="50" t="str">
        <f t="shared" si="9"/>
        <v>May</v>
      </c>
      <c r="CE25" s="69">
        <f>IF(Assumptions!$E$27&gt;8,8,Assumptions!$E$27)</f>
        <v>3</v>
      </c>
      <c r="CF25" s="69">
        <f>IF(Assumptions!$E$27&gt;CE25+12,CE25+12,Assumptions!$E$27)</f>
        <v>3</v>
      </c>
      <c r="CG25" s="69">
        <f>IF(Assumptions!$E$27&gt;CF25+12,CF25+12,Assumptions!$E$27)</f>
        <v>3</v>
      </c>
      <c r="CH25" s="69">
        <f>IF(Assumptions!$E$27&gt;CG25+12,CG25+12,Assumptions!$E$27)</f>
        <v>3</v>
      </c>
      <c r="CI25" s="69">
        <f>IF(Assumptions!$E$27&gt;CH25+12,CH25+12,Assumptions!$E$27)</f>
        <v>3</v>
      </c>
      <c r="CJ25" s="69">
        <f>IF(Assumptions!$E$27&gt;CI25+12,CI25+12,Assumptions!$E$27)</f>
        <v>3</v>
      </c>
      <c r="CK25" s="69">
        <f>IF(Assumptions!$E$27&gt;CJ25+12,CJ25+12,Assumptions!$E$27)</f>
        <v>3</v>
      </c>
      <c r="CL25" s="69">
        <f>IF(Assumptions!$E$27&gt;CK25+12,CK25+12,Assumptions!$E$27)</f>
        <v>3</v>
      </c>
    </row>
    <row r="26" spans="1:90" ht="13.7" customHeight="1">
      <c r="A26" s="50" t="str">
        <f t="shared" si="0"/>
        <v>Jun</v>
      </c>
      <c r="B26" s="41">
        <f>IF(Assumptions!$E$27&gt;7,7,Assumptions!$E$27)</f>
        <v>3</v>
      </c>
      <c r="C26" s="41">
        <f>IF(Assumptions!$E$27&gt;B26+12,B26+12,Assumptions!$E$27)</f>
        <v>3</v>
      </c>
      <c r="D26" s="41">
        <f>IF(Assumptions!$E$27&gt;C26+12,C26+12,Assumptions!$E$27)</f>
        <v>3</v>
      </c>
      <c r="E26" s="41">
        <f>IF(Assumptions!$E$27&gt;D26+12,D26+12,Assumptions!$E$27)</f>
        <v>3</v>
      </c>
      <c r="F26" s="41">
        <f>IF(Assumptions!$E$27&gt;E26+12,E26+12,Assumptions!$E$27)</f>
        <v>3</v>
      </c>
      <c r="G26" s="41">
        <f>IF(Assumptions!$E$27&gt;F26+12,F26+12,Assumptions!$E$27)</f>
        <v>3</v>
      </c>
      <c r="H26" s="41">
        <f>IF(Assumptions!$E$27&gt;G26+12,G26+12,Assumptions!$E$27)</f>
        <v>3</v>
      </c>
      <c r="I26" s="41">
        <f>IF(Assumptions!$E$27&gt;H26+12,H26+12,Assumptions!$E$27)</f>
        <v>3</v>
      </c>
      <c r="J26" s="68" t="str">
        <f t="shared" si="1"/>
        <v>Jun</v>
      </c>
      <c r="K26" s="41">
        <f>IF(Assumptions!$E$27&gt;7,7,Assumptions!$E$27)</f>
        <v>3</v>
      </c>
      <c r="L26" s="69">
        <f>IF(Assumptions!$E$27&gt;K26+12,K26+12,Assumptions!$E$27)</f>
        <v>3</v>
      </c>
      <c r="M26" s="69">
        <f>IF(Assumptions!$E$27&gt;L26+12,L26+12,Assumptions!$E$27)</f>
        <v>3</v>
      </c>
      <c r="N26" s="69">
        <f>IF(Assumptions!$E$27&gt;M26+12,M26+12,Assumptions!$E$27)</f>
        <v>3</v>
      </c>
      <c r="O26" s="69">
        <f>IF(Assumptions!$E$27&gt;N26+12,N26+12,Assumptions!$E$27)</f>
        <v>3</v>
      </c>
      <c r="P26" s="69">
        <f>IF(Assumptions!$E$27&gt;O26+12,O26+12,Assumptions!$E$27)</f>
        <v>3</v>
      </c>
      <c r="Q26" s="69">
        <f>IF(Assumptions!$E$27&gt;P26+12,P26+12,Assumptions!$E$27)</f>
        <v>3</v>
      </c>
      <c r="R26" s="69">
        <f>IF(Assumptions!$E$27&gt;Q26+12,Q26+12,Assumptions!$E$27)</f>
        <v>3</v>
      </c>
      <c r="S26" s="50" t="str">
        <f t="shared" si="2"/>
        <v>Jun</v>
      </c>
      <c r="T26" s="69">
        <f>IF(Assumptions!$E$27&gt;7,7,Assumptions!$E$27)</f>
        <v>3</v>
      </c>
      <c r="U26" s="69">
        <f>IF(Assumptions!$E$27&gt;T26+12,T26+12,Assumptions!$E$27)</f>
        <v>3</v>
      </c>
      <c r="V26" s="69">
        <f>IF(Assumptions!$E$27&gt;U26+12,U26+12,Assumptions!$E$27)</f>
        <v>3</v>
      </c>
      <c r="W26" s="69">
        <f>IF(Assumptions!$E$27&gt;V26+12,V26+12,Assumptions!$E$27)</f>
        <v>3</v>
      </c>
      <c r="X26" s="69">
        <f>IF(Assumptions!$E$27&gt;W26+12,W26+12,Assumptions!$E$27)</f>
        <v>3</v>
      </c>
      <c r="Y26" s="69">
        <f>IF(Assumptions!$E$27&gt;X26+12,X26+12,Assumptions!$E$27)</f>
        <v>3</v>
      </c>
      <c r="Z26" s="69">
        <f>IF(Assumptions!$E$27&gt;Y26+12,Y26+12,Assumptions!$E$27)</f>
        <v>3</v>
      </c>
      <c r="AA26" s="69">
        <f>IF(Assumptions!$E$27&gt;Z26+12,Z26+12,Assumptions!$E$27)</f>
        <v>3</v>
      </c>
      <c r="AB26" s="50" t="str">
        <f t="shared" si="3"/>
        <v>Jun</v>
      </c>
      <c r="AC26" s="69">
        <f>IF(Assumptions!$E$27&gt;7,7,Assumptions!$E$27)</f>
        <v>3</v>
      </c>
      <c r="AD26" s="69">
        <f>IF(Assumptions!$E$27&gt;AC26+12,AC26+12,Assumptions!$E$27)</f>
        <v>3</v>
      </c>
      <c r="AE26" s="69">
        <f>IF(Assumptions!$E$27&gt;AD26+12,AD26+12,Assumptions!$E$27)</f>
        <v>3</v>
      </c>
      <c r="AF26" s="69">
        <f>IF(Assumptions!$E$27&gt;AE26+12,AE26+12,Assumptions!$E$27)</f>
        <v>3</v>
      </c>
      <c r="AG26" s="69">
        <f>IF(Assumptions!$E$27&gt;AF26+12,AF26+12,Assumptions!$E$27)</f>
        <v>3</v>
      </c>
      <c r="AH26" s="69">
        <f>IF(Assumptions!$E$27&gt;AG26+12,AG26+12,Assumptions!$E$27)</f>
        <v>3</v>
      </c>
      <c r="AI26" s="69">
        <f>IF(Assumptions!$E$27&gt;AH26+12,AH26+12,Assumptions!$E$27)</f>
        <v>3</v>
      </c>
      <c r="AJ26" s="69">
        <f>IF(Assumptions!$E$27&gt;AI26+12,AI26+12,Assumptions!$E$27)</f>
        <v>3</v>
      </c>
      <c r="AK26" s="50" t="str">
        <f t="shared" si="4"/>
        <v>Jun</v>
      </c>
      <c r="AL26" s="69">
        <f>IF(Assumptions!$E$27&gt;7,7,Assumptions!$E$27)</f>
        <v>3</v>
      </c>
      <c r="AM26" s="69">
        <f>IF(Assumptions!$E$27&gt;AL26+12,AL26+12,Assumptions!$E$27)</f>
        <v>3</v>
      </c>
      <c r="AN26" s="69">
        <f>IF(Assumptions!$E$27&gt;AM26+12,AM26+12,Assumptions!$E$27)</f>
        <v>3</v>
      </c>
      <c r="AO26" s="69">
        <f>IF(Assumptions!$E$27&gt;AN26+12,AN26+12,Assumptions!$E$27)</f>
        <v>3</v>
      </c>
      <c r="AP26" s="69">
        <f>IF(Assumptions!$E$27&gt;AO26+12,AO26+12,Assumptions!$E$27)</f>
        <v>3</v>
      </c>
      <c r="AQ26" s="69">
        <f>IF(Assumptions!$E$27&gt;AP26+12,AP26+12,Assumptions!$E$27)</f>
        <v>3</v>
      </c>
      <c r="AR26" s="69">
        <f>IF(Assumptions!$E$27&gt;AQ26+12,AQ26+12,Assumptions!$E$27)</f>
        <v>3</v>
      </c>
      <c r="AS26" s="69">
        <f>IF(Assumptions!$E$27&gt;AR26+12,AR26+12,Assumptions!$E$27)</f>
        <v>3</v>
      </c>
      <c r="AT26" s="50" t="str">
        <f t="shared" si="5"/>
        <v>Jun</v>
      </c>
      <c r="AU26" s="69">
        <f>IF(Assumptions!$E$27&gt;7,7,Assumptions!$E$27)</f>
        <v>3</v>
      </c>
      <c r="AV26" s="69">
        <f>IF(Assumptions!$E$27&gt;AU26+12,AU26+12,Assumptions!$E$27)</f>
        <v>3</v>
      </c>
      <c r="AW26" s="69">
        <f>IF(Assumptions!$E$27&gt;AV26+12,AV26+12,Assumptions!$E$27)</f>
        <v>3</v>
      </c>
      <c r="AX26" s="69">
        <f>IF(Assumptions!$E$27&gt;AW26+12,AW26+12,Assumptions!$E$27)</f>
        <v>3</v>
      </c>
      <c r="AY26" s="69">
        <f>IF(Assumptions!$E$27&gt;AX26+12,AX26+12,Assumptions!$E$27)</f>
        <v>3</v>
      </c>
      <c r="AZ26" s="69">
        <f>IF(Assumptions!$E$27&gt;AY26+12,AY26+12,Assumptions!$E$27)</f>
        <v>3</v>
      </c>
      <c r="BA26" s="69">
        <f>IF(Assumptions!$E$27&gt;AZ26+12,AZ26+12,Assumptions!$E$27)</f>
        <v>3</v>
      </c>
      <c r="BB26" s="69">
        <f>IF(Assumptions!$E$27&gt;BA26+12,BA26+12,Assumptions!$E$27)</f>
        <v>3</v>
      </c>
      <c r="BC26" s="50" t="str">
        <f t="shared" si="6"/>
        <v>Jun</v>
      </c>
      <c r="BD26" s="69">
        <f>IF(Assumptions!$E$27&gt;7,7,Assumptions!$E$27)</f>
        <v>3</v>
      </c>
      <c r="BE26" s="69">
        <f>IF(Assumptions!$E$27&gt;BD26+12,BD26+12,Assumptions!$E$27)</f>
        <v>3</v>
      </c>
      <c r="BF26" s="69">
        <f>IF(Assumptions!$E$27&gt;BE26+12,BE26+12,Assumptions!$E$27)</f>
        <v>3</v>
      </c>
      <c r="BG26" s="69">
        <f>IF(Assumptions!$E$27&gt;BF26+12,BF26+12,Assumptions!$E$27)</f>
        <v>3</v>
      </c>
      <c r="BH26" s="69">
        <f>IF(Assumptions!$E$27&gt;BG26+12,BG26+12,Assumptions!$E$27)</f>
        <v>3</v>
      </c>
      <c r="BI26" s="69">
        <f>IF(Assumptions!$E$27&gt;BH26+12,BH26+12,Assumptions!$E$27)</f>
        <v>3</v>
      </c>
      <c r="BJ26" s="69">
        <f>IF(Assumptions!$E$27&gt;BI26+12,BI26+12,Assumptions!$E$27)</f>
        <v>3</v>
      </c>
      <c r="BK26" s="69">
        <f>IF(Assumptions!$E$27&gt;BJ26+12,BJ26+12,Assumptions!$E$27)</f>
        <v>3</v>
      </c>
      <c r="BL26" s="50" t="str">
        <f t="shared" si="7"/>
        <v>Jun</v>
      </c>
      <c r="BM26" s="69">
        <f>IF(Assumptions!$E$27&gt;7,7,Assumptions!$E$27)</f>
        <v>3</v>
      </c>
      <c r="BN26" s="69">
        <f>IF(Assumptions!$E$27&gt;BM26+12,BM26+12,Assumptions!$E$27)</f>
        <v>3</v>
      </c>
      <c r="BO26" s="69">
        <f>IF(Assumptions!$E$27&gt;BN26+12,BN26+12,Assumptions!$E$27)</f>
        <v>3</v>
      </c>
      <c r="BP26" s="69">
        <f>IF(Assumptions!$E$27&gt;BO26+12,BO26+12,Assumptions!$E$27)</f>
        <v>3</v>
      </c>
      <c r="BQ26" s="69">
        <f>IF(Assumptions!$E$27&gt;BP26+12,BP26+12,Assumptions!$E$27)</f>
        <v>3</v>
      </c>
      <c r="BR26" s="69">
        <f>IF(Assumptions!$E$27&gt;BQ26+12,BQ26+12,Assumptions!$E$27)</f>
        <v>3</v>
      </c>
      <c r="BS26" s="69">
        <f>IF(Assumptions!$E$27&gt;BR26+12,BR26+12,Assumptions!$E$27)</f>
        <v>3</v>
      </c>
      <c r="BT26" s="69">
        <f>IF(Assumptions!$E$27&gt;BS26+12,BS26+12,Assumptions!$E$27)</f>
        <v>3</v>
      </c>
      <c r="BU26" s="50" t="str">
        <f t="shared" si="8"/>
        <v>Jun</v>
      </c>
      <c r="BV26" s="69">
        <f>IF(Assumptions!$E$27&gt;7,7,Assumptions!$E$27)</f>
        <v>3</v>
      </c>
      <c r="BW26" s="69">
        <f>IF(Assumptions!$E$27&gt;BV26+12,BV26+12,Assumptions!$E$27)</f>
        <v>3</v>
      </c>
      <c r="BX26" s="69">
        <f>IF(Assumptions!$E$27&gt;BW26+12,BW26+12,Assumptions!$E$27)</f>
        <v>3</v>
      </c>
      <c r="BY26" s="69">
        <f>IF(Assumptions!$E$27&gt;BX26+12,BX26+12,Assumptions!$E$27)</f>
        <v>3</v>
      </c>
      <c r="BZ26" s="69">
        <f>IF(Assumptions!$E$27&gt;BY26+12,BY26+12,Assumptions!$E$27)</f>
        <v>3</v>
      </c>
      <c r="CA26" s="69">
        <f>IF(Assumptions!$E$27&gt;BZ26+12,BZ26+12,Assumptions!$E$27)</f>
        <v>3</v>
      </c>
      <c r="CB26" s="69">
        <f>IF(Assumptions!$E$27&gt;CA26+12,CA26+12,Assumptions!$E$27)</f>
        <v>3</v>
      </c>
      <c r="CC26" s="69">
        <f>IF(Assumptions!$E$27&gt;CB26+12,CB26+12,Assumptions!$E$27)</f>
        <v>3</v>
      </c>
      <c r="CD26" s="50" t="str">
        <f t="shared" si="9"/>
        <v>Jun</v>
      </c>
      <c r="CE26" s="69">
        <f>IF(Assumptions!$E$27&gt;7,7,Assumptions!$E$27)</f>
        <v>3</v>
      </c>
      <c r="CF26" s="69">
        <f>IF(Assumptions!$E$27&gt;CE26+12,CE26+12,Assumptions!$E$27)</f>
        <v>3</v>
      </c>
      <c r="CG26" s="69">
        <f>IF(Assumptions!$E$27&gt;CF26+12,CF26+12,Assumptions!$E$27)</f>
        <v>3</v>
      </c>
      <c r="CH26" s="69">
        <f>IF(Assumptions!$E$27&gt;CG26+12,CG26+12,Assumptions!$E$27)</f>
        <v>3</v>
      </c>
      <c r="CI26" s="69">
        <f>IF(Assumptions!$E$27&gt;CH26+12,CH26+12,Assumptions!$E$27)</f>
        <v>3</v>
      </c>
      <c r="CJ26" s="69">
        <f>IF(Assumptions!$E$27&gt;CI26+12,CI26+12,Assumptions!$E$27)</f>
        <v>3</v>
      </c>
      <c r="CK26" s="69">
        <f>IF(Assumptions!$E$27&gt;CJ26+12,CJ26+12,Assumptions!$E$27)</f>
        <v>3</v>
      </c>
      <c r="CL26" s="69">
        <f>IF(Assumptions!$E$27&gt;CK26+12,CK26+12,Assumptions!$E$27)</f>
        <v>3</v>
      </c>
    </row>
    <row r="27" spans="1:90" ht="13.7" customHeight="1">
      <c r="A27" s="50" t="str">
        <f t="shared" si="0"/>
        <v>Jul</v>
      </c>
      <c r="B27" s="41">
        <f>IF(Assumptions!$E$27&gt;6,6,Assumptions!$E$27)</f>
        <v>3</v>
      </c>
      <c r="C27" s="41">
        <f>IF(Assumptions!$E$27&gt;B27+12,B27+12,Assumptions!$E$27)</f>
        <v>3</v>
      </c>
      <c r="D27" s="41">
        <f>IF(Assumptions!$E$27&gt;C27+12,C27+12,Assumptions!$E$27)</f>
        <v>3</v>
      </c>
      <c r="E27" s="41">
        <f>IF(Assumptions!$E$27&gt;D27+12,D27+12,Assumptions!$E$27)</f>
        <v>3</v>
      </c>
      <c r="F27" s="41">
        <f>IF(Assumptions!$E$27&gt;E27+12,E27+12,Assumptions!$E$27)</f>
        <v>3</v>
      </c>
      <c r="G27" s="41">
        <f>IF(Assumptions!$E$27&gt;F27+12,F27+12,Assumptions!$E$27)</f>
        <v>3</v>
      </c>
      <c r="H27" s="41">
        <f>IF(Assumptions!$E$27&gt;G27+12,G27+12,Assumptions!$E$27)</f>
        <v>3</v>
      </c>
      <c r="I27" s="41">
        <f>IF(Assumptions!$E$27&gt;H27+12,H27+12,Assumptions!$E$27)</f>
        <v>3</v>
      </c>
      <c r="J27" s="68" t="str">
        <f t="shared" si="1"/>
        <v>Jul</v>
      </c>
      <c r="K27" s="41">
        <f>IF(Assumptions!$E$27&gt;6,6,Assumptions!$E$27)</f>
        <v>3</v>
      </c>
      <c r="L27" s="69">
        <f>IF(Assumptions!$E$27&gt;K27+12,K27+12,Assumptions!$E$27)</f>
        <v>3</v>
      </c>
      <c r="M27" s="69">
        <f>IF(Assumptions!$E$27&gt;L27+12,L27+12,Assumptions!$E$27)</f>
        <v>3</v>
      </c>
      <c r="N27" s="69">
        <f>IF(Assumptions!$E$27&gt;M27+12,M27+12,Assumptions!$E$27)</f>
        <v>3</v>
      </c>
      <c r="O27" s="69">
        <f>IF(Assumptions!$E$27&gt;N27+12,N27+12,Assumptions!$E$27)</f>
        <v>3</v>
      </c>
      <c r="P27" s="69">
        <f>IF(Assumptions!$E$27&gt;O27+12,O27+12,Assumptions!$E$27)</f>
        <v>3</v>
      </c>
      <c r="Q27" s="69">
        <f>IF(Assumptions!$E$27&gt;P27+12,P27+12,Assumptions!$E$27)</f>
        <v>3</v>
      </c>
      <c r="R27" s="69">
        <f>IF(Assumptions!$E$27&gt;Q27+12,Q27+12,Assumptions!$E$27)</f>
        <v>3</v>
      </c>
      <c r="S27" s="50" t="str">
        <f t="shared" si="2"/>
        <v>Jul</v>
      </c>
      <c r="T27" s="69">
        <f>IF(Assumptions!$E$27&gt;6,6,Assumptions!$E$27)</f>
        <v>3</v>
      </c>
      <c r="U27" s="69">
        <f>IF(Assumptions!$E$27&gt;T27+12,T27+12,Assumptions!$E$27)</f>
        <v>3</v>
      </c>
      <c r="V27" s="69">
        <f>IF(Assumptions!$E$27&gt;U27+12,U27+12,Assumptions!$E$27)</f>
        <v>3</v>
      </c>
      <c r="W27" s="69">
        <f>IF(Assumptions!$E$27&gt;V27+12,V27+12,Assumptions!$E$27)</f>
        <v>3</v>
      </c>
      <c r="X27" s="69">
        <f>IF(Assumptions!$E$27&gt;W27+12,W27+12,Assumptions!$E$27)</f>
        <v>3</v>
      </c>
      <c r="Y27" s="69">
        <f>IF(Assumptions!$E$27&gt;X27+12,X27+12,Assumptions!$E$27)</f>
        <v>3</v>
      </c>
      <c r="Z27" s="69">
        <f>IF(Assumptions!$E$27&gt;Y27+12,Y27+12,Assumptions!$E$27)</f>
        <v>3</v>
      </c>
      <c r="AA27" s="69">
        <f>IF(Assumptions!$E$27&gt;Z27+12,Z27+12,Assumptions!$E$27)</f>
        <v>3</v>
      </c>
      <c r="AB27" s="50" t="str">
        <f t="shared" si="3"/>
        <v>Jul</v>
      </c>
      <c r="AC27" s="69">
        <f>IF(Assumptions!$E$27&gt;6,6,Assumptions!$E$27)</f>
        <v>3</v>
      </c>
      <c r="AD27" s="69">
        <f>IF(Assumptions!$E$27&gt;AC27+12,AC27+12,Assumptions!$E$27)</f>
        <v>3</v>
      </c>
      <c r="AE27" s="69">
        <f>IF(Assumptions!$E$27&gt;AD27+12,AD27+12,Assumptions!$E$27)</f>
        <v>3</v>
      </c>
      <c r="AF27" s="69">
        <f>IF(Assumptions!$E$27&gt;AE27+12,AE27+12,Assumptions!$E$27)</f>
        <v>3</v>
      </c>
      <c r="AG27" s="69">
        <f>IF(Assumptions!$E$27&gt;AF27+12,AF27+12,Assumptions!$E$27)</f>
        <v>3</v>
      </c>
      <c r="AH27" s="69">
        <f>IF(Assumptions!$E$27&gt;AG27+12,AG27+12,Assumptions!$E$27)</f>
        <v>3</v>
      </c>
      <c r="AI27" s="69">
        <f>IF(Assumptions!$E$27&gt;AH27+12,AH27+12,Assumptions!$E$27)</f>
        <v>3</v>
      </c>
      <c r="AJ27" s="69">
        <f>IF(Assumptions!$E$27&gt;AI27+12,AI27+12,Assumptions!$E$27)</f>
        <v>3</v>
      </c>
      <c r="AK27" s="50" t="str">
        <f t="shared" si="4"/>
        <v>Jul</v>
      </c>
      <c r="AL27" s="69">
        <f>IF(Assumptions!$E$27&gt;6,6,Assumptions!$E$27)</f>
        <v>3</v>
      </c>
      <c r="AM27" s="69">
        <f>IF(Assumptions!$E$27&gt;AL27+12,AL27+12,Assumptions!$E$27)</f>
        <v>3</v>
      </c>
      <c r="AN27" s="69">
        <f>IF(Assumptions!$E$27&gt;AM27+12,AM27+12,Assumptions!$E$27)</f>
        <v>3</v>
      </c>
      <c r="AO27" s="69">
        <f>IF(Assumptions!$E$27&gt;AN27+12,AN27+12,Assumptions!$E$27)</f>
        <v>3</v>
      </c>
      <c r="AP27" s="69">
        <f>IF(Assumptions!$E$27&gt;AO27+12,AO27+12,Assumptions!$E$27)</f>
        <v>3</v>
      </c>
      <c r="AQ27" s="69">
        <f>IF(Assumptions!$E$27&gt;AP27+12,AP27+12,Assumptions!$E$27)</f>
        <v>3</v>
      </c>
      <c r="AR27" s="69">
        <f>IF(Assumptions!$E$27&gt;AQ27+12,AQ27+12,Assumptions!$E$27)</f>
        <v>3</v>
      </c>
      <c r="AS27" s="69">
        <f>IF(Assumptions!$E$27&gt;AR27+12,AR27+12,Assumptions!$E$27)</f>
        <v>3</v>
      </c>
      <c r="AT27" s="50" t="str">
        <f t="shared" si="5"/>
        <v>Jul</v>
      </c>
      <c r="AU27" s="69">
        <f>IF(Assumptions!$E$27&gt;6,6,Assumptions!$E$27)</f>
        <v>3</v>
      </c>
      <c r="AV27" s="69">
        <f>IF(Assumptions!$E$27&gt;AU27+12,AU27+12,Assumptions!$E$27)</f>
        <v>3</v>
      </c>
      <c r="AW27" s="69">
        <f>IF(Assumptions!$E$27&gt;AV27+12,AV27+12,Assumptions!$E$27)</f>
        <v>3</v>
      </c>
      <c r="AX27" s="69">
        <f>IF(Assumptions!$E$27&gt;AW27+12,AW27+12,Assumptions!$E$27)</f>
        <v>3</v>
      </c>
      <c r="AY27" s="69">
        <f>IF(Assumptions!$E$27&gt;AX27+12,AX27+12,Assumptions!$E$27)</f>
        <v>3</v>
      </c>
      <c r="AZ27" s="69">
        <f>IF(Assumptions!$E$27&gt;AY27+12,AY27+12,Assumptions!$E$27)</f>
        <v>3</v>
      </c>
      <c r="BA27" s="69">
        <f>IF(Assumptions!$E$27&gt;AZ27+12,AZ27+12,Assumptions!$E$27)</f>
        <v>3</v>
      </c>
      <c r="BB27" s="69">
        <f>IF(Assumptions!$E$27&gt;BA27+12,BA27+12,Assumptions!$E$27)</f>
        <v>3</v>
      </c>
      <c r="BC27" s="50" t="str">
        <f t="shared" si="6"/>
        <v>Jul</v>
      </c>
      <c r="BD27" s="69">
        <f>IF(Assumptions!$E$27&gt;6,6,Assumptions!$E$27)</f>
        <v>3</v>
      </c>
      <c r="BE27" s="69">
        <f>IF(Assumptions!$E$27&gt;BD27+12,BD27+12,Assumptions!$E$27)</f>
        <v>3</v>
      </c>
      <c r="BF27" s="69">
        <f>IF(Assumptions!$E$27&gt;BE27+12,BE27+12,Assumptions!$E$27)</f>
        <v>3</v>
      </c>
      <c r="BG27" s="69">
        <f>IF(Assumptions!$E$27&gt;BF27+12,BF27+12,Assumptions!$E$27)</f>
        <v>3</v>
      </c>
      <c r="BH27" s="69">
        <f>IF(Assumptions!$E$27&gt;BG27+12,BG27+12,Assumptions!$E$27)</f>
        <v>3</v>
      </c>
      <c r="BI27" s="69">
        <f>IF(Assumptions!$E$27&gt;BH27+12,BH27+12,Assumptions!$E$27)</f>
        <v>3</v>
      </c>
      <c r="BJ27" s="69">
        <f>IF(Assumptions!$E$27&gt;BI27+12,BI27+12,Assumptions!$E$27)</f>
        <v>3</v>
      </c>
      <c r="BK27" s="69">
        <f>IF(Assumptions!$E$27&gt;BJ27+12,BJ27+12,Assumptions!$E$27)</f>
        <v>3</v>
      </c>
      <c r="BL27" s="50" t="str">
        <f t="shared" si="7"/>
        <v>Jul</v>
      </c>
      <c r="BM27" s="69">
        <f>IF(Assumptions!$E$27&gt;6,6,Assumptions!$E$27)</f>
        <v>3</v>
      </c>
      <c r="BN27" s="69">
        <f>IF(Assumptions!$E$27&gt;BM27+12,BM27+12,Assumptions!$E$27)</f>
        <v>3</v>
      </c>
      <c r="BO27" s="69">
        <f>IF(Assumptions!$E$27&gt;BN27+12,BN27+12,Assumptions!$E$27)</f>
        <v>3</v>
      </c>
      <c r="BP27" s="69">
        <f>IF(Assumptions!$E$27&gt;BO27+12,BO27+12,Assumptions!$E$27)</f>
        <v>3</v>
      </c>
      <c r="BQ27" s="69">
        <f>IF(Assumptions!$E$27&gt;BP27+12,BP27+12,Assumptions!$E$27)</f>
        <v>3</v>
      </c>
      <c r="BR27" s="69">
        <f>IF(Assumptions!$E$27&gt;BQ27+12,BQ27+12,Assumptions!$E$27)</f>
        <v>3</v>
      </c>
      <c r="BS27" s="69">
        <f>IF(Assumptions!$E$27&gt;BR27+12,BR27+12,Assumptions!$E$27)</f>
        <v>3</v>
      </c>
      <c r="BT27" s="69">
        <f>IF(Assumptions!$E$27&gt;BS27+12,BS27+12,Assumptions!$E$27)</f>
        <v>3</v>
      </c>
      <c r="BU27" s="50" t="str">
        <f t="shared" si="8"/>
        <v>Jul</v>
      </c>
      <c r="BV27" s="69">
        <f>IF(Assumptions!$E$27&gt;6,6,Assumptions!$E$27)</f>
        <v>3</v>
      </c>
      <c r="BW27" s="69">
        <f>IF(Assumptions!$E$27&gt;BV27+12,BV27+12,Assumptions!$E$27)</f>
        <v>3</v>
      </c>
      <c r="BX27" s="69">
        <f>IF(Assumptions!$E$27&gt;BW27+12,BW27+12,Assumptions!$E$27)</f>
        <v>3</v>
      </c>
      <c r="BY27" s="69">
        <f>IF(Assumptions!$E$27&gt;BX27+12,BX27+12,Assumptions!$E$27)</f>
        <v>3</v>
      </c>
      <c r="BZ27" s="69">
        <f>IF(Assumptions!$E$27&gt;BY27+12,BY27+12,Assumptions!$E$27)</f>
        <v>3</v>
      </c>
      <c r="CA27" s="69">
        <f>IF(Assumptions!$E$27&gt;BZ27+12,BZ27+12,Assumptions!$E$27)</f>
        <v>3</v>
      </c>
      <c r="CB27" s="69">
        <f>IF(Assumptions!$E$27&gt;CA27+12,CA27+12,Assumptions!$E$27)</f>
        <v>3</v>
      </c>
      <c r="CC27" s="69">
        <f>IF(Assumptions!$E$27&gt;CB27+12,CB27+12,Assumptions!$E$27)</f>
        <v>3</v>
      </c>
      <c r="CD27" s="50" t="str">
        <f t="shared" si="9"/>
        <v>Jul</v>
      </c>
      <c r="CE27" s="69">
        <f>IF(Assumptions!$E$27&gt;6,6,Assumptions!$E$27)</f>
        <v>3</v>
      </c>
      <c r="CF27" s="69">
        <f>IF(Assumptions!$E$27&gt;CE27+12,CE27+12,Assumptions!$E$27)</f>
        <v>3</v>
      </c>
      <c r="CG27" s="69">
        <f>IF(Assumptions!$E$27&gt;CF27+12,CF27+12,Assumptions!$E$27)</f>
        <v>3</v>
      </c>
      <c r="CH27" s="69">
        <f>IF(Assumptions!$E$27&gt;CG27+12,CG27+12,Assumptions!$E$27)</f>
        <v>3</v>
      </c>
      <c r="CI27" s="69">
        <f>IF(Assumptions!$E$27&gt;CH27+12,CH27+12,Assumptions!$E$27)</f>
        <v>3</v>
      </c>
      <c r="CJ27" s="69">
        <f>IF(Assumptions!$E$27&gt;CI27+12,CI27+12,Assumptions!$E$27)</f>
        <v>3</v>
      </c>
      <c r="CK27" s="69">
        <f>IF(Assumptions!$E$27&gt;CJ27+12,CJ27+12,Assumptions!$E$27)</f>
        <v>3</v>
      </c>
      <c r="CL27" s="69">
        <f>IF(Assumptions!$E$27&gt;CK27+12,CK27+12,Assumptions!$E$27)</f>
        <v>3</v>
      </c>
    </row>
    <row r="28" spans="1:90" ht="13.7" customHeight="1">
      <c r="A28" s="50" t="str">
        <f t="shared" si="0"/>
        <v>Aug</v>
      </c>
      <c r="B28" s="41">
        <f>IF(Assumptions!$E$27&gt;5,5,Assumptions!$E$27)</f>
        <v>3</v>
      </c>
      <c r="C28" s="41">
        <f>IF(Assumptions!$E$27&gt;B28+12,B28+12,Assumptions!$E$27)</f>
        <v>3</v>
      </c>
      <c r="D28" s="41">
        <f>IF(Assumptions!$E$27&gt;C28+12,C28+12,Assumptions!$E$27)</f>
        <v>3</v>
      </c>
      <c r="E28" s="41">
        <f>IF(Assumptions!$E$27&gt;D28+12,D28+12,Assumptions!$E$27)</f>
        <v>3</v>
      </c>
      <c r="F28" s="41">
        <f>IF(Assumptions!$E$27&gt;E28+12,E28+12,Assumptions!$E$27)</f>
        <v>3</v>
      </c>
      <c r="G28" s="41">
        <f>IF(Assumptions!$E$27&gt;F28+12,F28+12,Assumptions!$E$27)</f>
        <v>3</v>
      </c>
      <c r="H28" s="41">
        <f>IF(Assumptions!$E$27&gt;G28+12,G28+12,Assumptions!$E$27)</f>
        <v>3</v>
      </c>
      <c r="I28" s="41">
        <f>IF(Assumptions!$E$27&gt;H28+12,H28+12,Assumptions!$E$27)</f>
        <v>3</v>
      </c>
      <c r="J28" s="68" t="str">
        <f t="shared" si="1"/>
        <v>Aug</v>
      </c>
      <c r="K28" s="41">
        <f>IF(Assumptions!$E$27&gt;5,5,Assumptions!$E$27)</f>
        <v>3</v>
      </c>
      <c r="L28" s="69">
        <f>IF(Assumptions!$E$27&gt;K28+12,K28+12,Assumptions!$E$27)</f>
        <v>3</v>
      </c>
      <c r="M28" s="69">
        <f>IF(Assumptions!$E$27&gt;L28+12,L28+12,Assumptions!$E$27)</f>
        <v>3</v>
      </c>
      <c r="N28" s="69">
        <f>IF(Assumptions!$E$27&gt;M28+12,M28+12,Assumptions!$E$27)</f>
        <v>3</v>
      </c>
      <c r="O28" s="69">
        <f>IF(Assumptions!$E$27&gt;N28+12,N28+12,Assumptions!$E$27)</f>
        <v>3</v>
      </c>
      <c r="P28" s="69">
        <f>IF(Assumptions!$E$27&gt;O28+12,O28+12,Assumptions!$E$27)</f>
        <v>3</v>
      </c>
      <c r="Q28" s="69">
        <f>IF(Assumptions!$E$27&gt;P28+12,P28+12,Assumptions!$E$27)</f>
        <v>3</v>
      </c>
      <c r="R28" s="69">
        <f>IF(Assumptions!$E$27&gt;Q28+12,Q28+12,Assumptions!$E$27)</f>
        <v>3</v>
      </c>
      <c r="S28" s="50" t="str">
        <f t="shared" si="2"/>
        <v>Aug</v>
      </c>
      <c r="T28" s="69">
        <f>IF(Assumptions!$E$27&gt;5,5,Assumptions!$E$27)</f>
        <v>3</v>
      </c>
      <c r="U28" s="69">
        <f>IF(Assumptions!$E$27&gt;T28+12,T28+12,Assumptions!$E$27)</f>
        <v>3</v>
      </c>
      <c r="V28" s="69">
        <f>IF(Assumptions!$E$27&gt;U28+12,U28+12,Assumptions!$E$27)</f>
        <v>3</v>
      </c>
      <c r="W28" s="69">
        <f>IF(Assumptions!$E$27&gt;V28+12,V28+12,Assumptions!$E$27)</f>
        <v>3</v>
      </c>
      <c r="X28" s="69">
        <f>IF(Assumptions!$E$27&gt;W28+12,W28+12,Assumptions!$E$27)</f>
        <v>3</v>
      </c>
      <c r="Y28" s="69">
        <f>IF(Assumptions!$E$27&gt;X28+12,X28+12,Assumptions!$E$27)</f>
        <v>3</v>
      </c>
      <c r="Z28" s="69">
        <f>IF(Assumptions!$E$27&gt;Y28+12,Y28+12,Assumptions!$E$27)</f>
        <v>3</v>
      </c>
      <c r="AA28" s="69">
        <f>IF(Assumptions!$E$27&gt;Z28+12,Z28+12,Assumptions!$E$27)</f>
        <v>3</v>
      </c>
      <c r="AB28" s="50" t="str">
        <f t="shared" si="3"/>
        <v>Aug</v>
      </c>
      <c r="AC28" s="69">
        <f>IF(Assumptions!$E$27&gt;5,5,Assumptions!$E$27)</f>
        <v>3</v>
      </c>
      <c r="AD28" s="69">
        <f>IF(Assumptions!$E$27&gt;AC28+12,AC28+12,Assumptions!$E$27)</f>
        <v>3</v>
      </c>
      <c r="AE28" s="69">
        <f>IF(Assumptions!$E$27&gt;AD28+12,AD28+12,Assumptions!$E$27)</f>
        <v>3</v>
      </c>
      <c r="AF28" s="69">
        <f>IF(Assumptions!$E$27&gt;AE28+12,AE28+12,Assumptions!$E$27)</f>
        <v>3</v>
      </c>
      <c r="AG28" s="69">
        <f>IF(Assumptions!$E$27&gt;AF28+12,AF28+12,Assumptions!$E$27)</f>
        <v>3</v>
      </c>
      <c r="AH28" s="69">
        <f>IF(Assumptions!$E$27&gt;AG28+12,AG28+12,Assumptions!$E$27)</f>
        <v>3</v>
      </c>
      <c r="AI28" s="69">
        <f>IF(Assumptions!$E$27&gt;AH28+12,AH28+12,Assumptions!$E$27)</f>
        <v>3</v>
      </c>
      <c r="AJ28" s="69">
        <f>IF(Assumptions!$E$27&gt;AI28+12,AI28+12,Assumptions!$E$27)</f>
        <v>3</v>
      </c>
      <c r="AK28" s="50" t="str">
        <f t="shared" si="4"/>
        <v>Aug</v>
      </c>
      <c r="AL28" s="69">
        <f>IF(Assumptions!$E$27&gt;5,5,Assumptions!$E$27)</f>
        <v>3</v>
      </c>
      <c r="AM28" s="69">
        <f>IF(Assumptions!$E$27&gt;AL28+12,AL28+12,Assumptions!$E$27)</f>
        <v>3</v>
      </c>
      <c r="AN28" s="69">
        <f>IF(Assumptions!$E$27&gt;AM28+12,AM28+12,Assumptions!$E$27)</f>
        <v>3</v>
      </c>
      <c r="AO28" s="69">
        <f>IF(Assumptions!$E$27&gt;AN28+12,AN28+12,Assumptions!$E$27)</f>
        <v>3</v>
      </c>
      <c r="AP28" s="69">
        <f>IF(Assumptions!$E$27&gt;AO28+12,AO28+12,Assumptions!$E$27)</f>
        <v>3</v>
      </c>
      <c r="AQ28" s="69">
        <f>IF(Assumptions!$E$27&gt;AP28+12,AP28+12,Assumptions!$E$27)</f>
        <v>3</v>
      </c>
      <c r="AR28" s="69">
        <f>IF(Assumptions!$E$27&gt;AQ28+12,AQ28+12,Assumptions!$E$27)</f>
        <v>3</v>
      </c>
      <c r="AS28" s="69">
        <f>IF(Assumptions!$E$27&gt;AR28+12,AR28+12,Assumptions!$E$27)</f>
        <v>3</v>
      </c>
      <c r="AT28" s="50" t="str">
        <f t="shared" si="5"/>
        <v>Aug</v>
      </c>
      <c r="AU28" s="69">
        <f>IF(Assumptions!$E$27&gt;5,5,Assumptions!$E$27)</f>
        <v>3</v>
      </c>
      <c r="AV28" s="69">
        <f>IF(Assumptions!$E$27&gt;AU28+12,AU28+12,Assumptions!$E$27)</f>
        <v>3</v>
      </c>
      <c r="AW28" s="69">
        <f>IF(Assumptions!$E$27&gt;AV28+12,AV28+12,Assumptions!$E$27)</f>
        <v>3</v>
      </c>
      <c r="AX28" s="69">
        <f>IF(Assumptions!$E$27&gt;AW28+12,AW28+12,Assumptions!$E$27)</f>
        <v>3</v>
      </c>
      <c r="AY28" s="69">
        <f>IF(Assumptions!$E$27&gt;AX28+12,AX28+12,Assumptions!$E$27)</f>
        <v>3</v>
      </c>
      <c r="AZ28" s="69">
        <f>IF(Assumptions!$E$27&gt;AY28+12,AY28+12,Assumptions!$E$27)</f>
        <v>3</v>
      </c>
      <c r="BA28" s="69">
        <f>IF(Assumptions!$E$27&gt;AZ28+12,AZ28+12,Assumptions!$E$27)</f>
        <v>3</v>
      </c>
      <c r="BB28" s="69">
        <f>IF(Assumptions!$E$27&gt;BA28+12,BA28+12,Assumptions!$E$27)</f>
        <v>3</v>
      </c>
      <c r="BC28" s="50" t="str">
        <f t="shared" si="6"/>
        <v>Aug</v>
      </c>
      <c r="BD28" s="69">
        <f>IF(Assumptions!$E$27&gt;5,5,Assumptions!$E$27)</f>
        <v>3</v>
      </c>
      <c r="BE28" s="69">
        <f>IF(Assumptions!$E$27&gt;BD28+12,BD28+12,Assumptions!$E$27)</f>
        <v>3</v>
      </c>
      <c r="BF28" s="69">
        <f>IF(Assumptions!$E$27&gt;BE28+12,BE28+12,Assumptions!$E$27)</f>
        <v>3</v>
      </c>
      <c r="BG28" s="69">
        <f>IF(Assumptions!$E$27&gt;BF28+12,BF28+12,Assumptions!$E$27)</f>
        <v>3</v>
      </c>
      <c r="BH28" s="69">
        <f>IF(Assumptions!$E$27&gt;BG28+12,BG28+12,Assumptions!$E$27)</f>
        <v>3</v>
      </c>
      <c r="BI28" s="69">
        <f>IF(Assumptions!$E$27&gt;BH28+12,BH28+12,Assumptions!$E$27)</f>
        <v>3</v>
      </c>
      <c r="BJ28" s="69">
        <f>IF(Assumptions!$E$27&gt;BI28+12,BI28+12,Assumptions!$E$27)</f>
        <v>3</v>
      </c>
      <c r="BK28" s="69">
        <f>IF(Assumptions!$E$27&gt;BJ28+12,BJ28+12,Assumptions!$E$27)</f>
        <v>3</v>
      </c>
      <c r="BL28" s="50" t="str">
        <f t="shared" si="7"/>
        <v>Aug</v>
      </c>
      <c r="BM28" s="69">
        <f>IF(Assumptions!$E$27&gt;5,5,Assumptions!$E$27)</f>
        <v>3</v>
      </c>
      <c r="BN28" s="69">
        <f>IF(Assumptions!$E$27&gt;BM28+12,BM28+12,Assumptions!$E$27)</f>
        <v>3</v>
      </c>
      <c r="BO28" s="69">
        <f>IF(Assumptions!$E$27&gt;BN28+12,BN28+12,Assumptions!$E$27)</f>
        <v>3</v>
      </c>
      <c r="BP28" s="69">
        <f>IF(Assumptions!$E$27&gt;BO28+12,BO28+12,Assumptions!$E$27)</f>
        <v>3</v>
      </c>
      <c r="BQ28" s="69">
        <f>IF(Assumptions!$E$27&gt;BP28+12,BP28+12,Assumptions!$E$27)</f>
        <v>3</v>
      </c>
      <c r="BR28" s="69">
        <f>IF(Assumptions!$E$27&gt;BQ28+12,BQ28+12,Assumptions!$E$27)</f>
        <v>3</v>
      </c>
      <c r="BS28" s="69">
        <f>IF(Assumptions!$E$27&gt;BR28+12,BR28+12,Assumptions!$E$27)</f>
        <v>3</v>
      </c>
      <c r="BT28" s="69">
        <f>IF(Assumptions!$E$27&gt;BS28+12,BS28+12,Assumptions!$E$27)</f>
        <v>3</v>
      </c>
      <c r="BU28" s="50" t="str">
        <f t="shared" si="8"/>
        <v>Aug</v>
      </c>
      <c r="BV28" s="69">
        <f>IF(Assumptions!$E$27&gt;5,5,Assumptions!$E$27)</f>
        <v>3</v>
      </c>
      <c r="BW28" s="69">
        <f>IF(Assumptions!$E$27&gt;BV28+12,BV28+12,Assumptions!$E$27)</f>
        <v>3</v>
      </c>
      <c r="BX28" s="69">
        <f>IF(Assumptions!$E$27&gt;BW28+12,BW28+12,Assumptions!$E$27)</f>
        <v>3</v>
      </c>
      <c r="BY28" s="69">
        <f>IF(Assumptions!$E$27&gt;BX28+12,BX28+12,Assumptions!$E$27)</f>
        <v>3</v>
      </c>
      <c r="BZ28" s="69">
        <f>IF(Assumptions!$E$27&gt;BY28+12,BY28+12,Assumptions!$E$27)</f>
        <v>3</v>
      </c>
      <c r="CA28" s="69">
        <f>IF(Assumptions!$E$27&gt;BZ28+12,BZ28+12,Assumptions!$E$27)</f>
        <v>3</v>
      </c>
      <c r="CB28" s="69">
        <f>IF(Assumptions!$E$27&gt;CA28+12,CA28+12,Assumptions!$E$27)</f>
        <v>3</v>
      </c>
      <c r="CC28" s="69">
        <f>IF(Assumptions!$E$27&gt;CB28+12,CB28+12,Assumptions!$E$27)</f>
        <v>3</v>
      </c>
      <c r="CD28" s="50" t="str">
        <f t="shared" si="9"/>
        <v>Aug</v>
      </c>
      <c r="CE28" s="69">
        <f>IF(Assumptions!$E$27&gt;5,5,Assumptions!$E$27)</f>
        <v>3</v>
      </c>
      <c r="CF28" s="69">
        <f>IF(Assumptions!$E$27&gt;CE28+12,CE28+12,Assumptions!$E$27)</f>
        <v>3</v>
      </c>
      <c r="CG28" s="69">
        <f>IF(Assumptions!$E$27&gt;CF28+12,CF28+12,Assumptions!$E$27)</f>
        <v>3</v>
      </c>
      <c r="CH28" s="69">
        <f>IF(Assumptions!$E$27&gt;CG28+12,CG28+12,Assumptions!$E$27)</f>
        <v>3</v>
      </c>
      <c r="CI28" s="69">
        <f>IF(Assumptions!$E$27&gt;CH28+12,CH28+12,Assumptions!$E$27)</f>
        <v>3</v>
      </c>
      <c r="CJ28" s="69">
        <f>IF(Assumptions!$E$27&gt;CI28+12,CI28+12,Assumptions!$E$27)</f>
        <v>3</v>
      </c>
      <c r="CK28" s="69">
        <f>IF(Assumptions!$E$27&gt;CJ28+12,CJ28+12,Assumptions!$E$27)</f>
        <v>3</v>
      </c>
      <c r="CL28" s="69">
        <f>IF(Assumptions!$E$27&gt;CK28+12,CK28+12,Assumptions!$E$27)</f>
        <v>3</v>
      </c>
    </row>
    <row r="29" spans="1:90" ht="13.7" customHeight="1">
      <c r="A29" s="50" t="str">
        <f t="shared" si="0"/>
        <v>Sep</v>
      </c>
      <c r="B29" s="41">
        <f>IF(Assumptions!$E$27&gt;4,4,Assumptions!$E$27)</f>
        <v>3</v>
      </c>
      <c r="C29" s="41">
        <f>IF(Assumptions!$E$27&gt;B29+12,B29+12,Assumptions!$E$27)</f>
        <v>3</v>
      </c>
      <c r="D29" s="41">
        <f>IF(Assumptions!$E$27&gt;C29+12,C29+12,Assumptions!$E$27)</f>
        <v>3</v>
      </c>
      <c r="E29" s="41">
        <f>IF(Assumptions!$E$27&gt;D29+12,D29+12,Assumptions!$E$27)</f>
        <v>3</v>
      </c>
      <c r="F29" s="41">
        <f>IF(Assumptions!$E$27&gt;E29+12,E29+12,Assumptions!$E$27)</f>
        <v>3</v>
      </c>
      <c r="G29" s="41">
        <f>IF(Assumptions!$E$27&gt;F29+12,F29+12,Assumptions!$E$27)</f>
        <v>3</v>
      </c>
      <c r="H29" s="41">
        <f>IF(Assumptions!$E$27&gt;G29+12,G29+12,Assumptions!$E$27)</f>
        <v>3</v>
      </c>
      <c r="I29" s="41">
        <f>IF(Assumptions!$E$27&gt;H29+12,H29+12,Assumptions!$E$27)</f>
        <v>3</v>
      </c>
      <c r="J29" s="68" t="str">
        <f t="shared" si="1"/>
        <v>Sep</v>
      </c>
      <c r="K29" s="41">
        <f>IF(Assumptions!$E$27&gt;4,4,Assumptions!$E$27)</f>
        <v>3</v>
      </c>
      <c r="L29" s="69">
        <f>IF(Assumptions!$E$27&gt;K29+12,K29+12,Assumptions!$E$27)</f>
        <v>3</v>
      </c>
      <c r="M29" s="69">
        <f>IF(Assumptions!$E$27&gt;L29+12,L29+12,Assumptions!$E$27)</f>
        <v>3</v>
      </c>
      <c r="N29" s="69">
        <f>IF(Assumptions!$E$27&gt;M29+12,M29+12,Assumptions!$E$27)</f>
        <v>3</v>
      </c>
      <c r="O29" s="69">
        <f>IF(Assumptions!$E$27&gt;N29+12,N29+12,Assumptions!$E$27)</f>
        <v>3</v>
      </c>
      <c r="P29" s="69">
        <f>IF(Assumptions!$E$27&gt;O29+12,O29+12,Assumptions!$E$27)</f>
        <v>3</v>
      </c>
      <c r="Q29" s="69">
        <f>IF(Assumptions!$E$27&gt;P29+12,P29+12,Assumptions!$E$27)</f>
        <v>3</v>
      </c>
      <c r="R29" s="69">
        <f>IF(Assumptions!$E$27&gt;Q29+12,Q29+12,Assumptions!$E$27)</f>
        <v>3</v>
      </c>
      <c r="S29" s="50" t="str">
        <f t="shared" si="2"/>
        <v>Sep</v>
      </c>
      <c r="T29" s="69">
        <f>IF(Assumptions!$E$27&gt;4,4,Assumptions!$E$27)</f>
        <v>3</v>
      </c>
      <c r="U29" s="69">
        <f>IF(Assumptions!$E$27&gt;T29+12,T29+12,Assumptions!$E$27)</f>
        <v>3</v>
      </c>
      <c r="V29" s="69">
        <f>IF(Assumptions!$E$27&gt;U29+12,U29+12,Assumptions!$E$27)</f>
        <v>3</v>
      </c>
      <c r="W29" s="69">
        <f>IF(Assumptions!$E$27&gt;V29+12,V29+12,Assumptions!$E$27)</f>
        <v>3</v>
      </c>
      <c r="X29" s="69">
        <f>IF(Assumptions!$E$27&gt;W29+12,W29+12,Assumptions!$E$27)</f>
        <v>3</v>
      </c>
      <c r="Y29" s="69">
        <f>IF(Assumptions!$E$27&gt;X29+12,X29+12,Assumptions!$E$27)</f>
        <v>3</v>
      </c>
      <c r="Z29" s="69">
        <f>IF(Assumptions!$E$27&gt;Y29+12,Y29+12,Assumptions!$E$27)</f>
        <v>3</v>
      </c>
      <c r="AA29" s="69">
        <f>IF(Assumptions!$E$27&gt;Z29+12,Z29+12,Assumptions!$E$27)</f>
        <v>3</v>
      </c>
      <c r="AB29" s="50" t="str">
        <f t="shared" si="3"/>
        <v>Sep</v>
      </c>
      <c r="AC29" s="69">
        <f>IF(Assumptions!$E$27&gt;4,4,Assumptions!$E$27)</f>
        <v>3</v>
      </c>
      <c r="AD29" s="69">
        <f>IF(Assumptions!$E$27&gt;AC29+12,AC29+12,Assumptions!$E$27)</f>
        <v>3</v>
      </c>
      <c r="AE29" s="69">
        <f>IF(Assumptions!$E$27&gt;AD29+12,AD29+12,Assumptions!$E$27)</f>
        <v>3</v>
      </c>
      <c r="AF29" s="69">
        <f>IF(Assumptions!$E$27&gt;AE29+12,AE29+12,Assumptions!$E$27)</f>
        <v>3</v>
      </c>
      <c r="AG29" s="69">
        <f>IF(Assumptions!$E$27&gt;AF29+12,AF29+12,Assumptions!$E$27)</f>
        <v>3</v>
      </c>
      <c r="AH29" s="69">
        <f>IF(Assumptions!$E$27&gt;AG29+12,AG29+12,Assumptions!$E$27)</f>
        <v>3</v>
      </c>
      <c r="AI29" s="69">
        <f>IF(Assumptions!$E$27&gt;AH29+12,AH29+12,Assumptions!$E$27)</f>
        <v>3</v>
      </c>
      <c r="AJ29" s="69">
        <f>IF(Assumptions!$E$27&gt;AI29+12,AI29+12,Assumptions!$E$27)</f>
        <v>3</v>
      </c>
      <c r="AK29" s="50" t="str">
        <f t="shared" si="4"/>
        <v>Sep</v>
      </c>
      <c r="AL29" s="69">
        <f>IF(Assumptions!$E$27&gt;4,4,Assumptions!$E$27)</f>
        <v>3</v>
      </c>
      <c r="AM29" s="69">
        <f>IF(Assumptions!$E$27&gt;AL29+12,AL29+12,Assumptions!$E$27)</f>
        <v>3</v>
      </c>
      <c r="AN29" s="69">
        <f>IF(Assumptions!$E$27&gt;AM29+12,AM29+12,Assumptions!$E$27)</f>
        <v>3</v>
      </c>
      <c r="AO29" s="69">
        <f>IF(Assumptions!$E$27&gt;AN29+12,AN29+12,Assumptions!$E$27)</f>
        <v>3</v>
      </c>
      <c r="AP29" s="69">
        <f>IF(Assumptions!$E$27&gt;AO29+12,AO29+12,Assumptions!$E$27)</f>
        <v>3</v>
      </c>
      <c r="AQ29" s="69">
        <f>IF(Assumptions!$E$27&gt;AP29+12,AP29+12,Assumptions!$E$27)</f>
        <v>3</v>
      </c>
      <c r="AR29" s="69">
        <f>IF(Assumptions!$E$27&gt;AQ29+12,AQ29+12,Assumptions!$E$27)</f>
        <v>3</v>
      </c>
      <c r="AS29" s="69">
        <f>IF(Assumptions!$E$27&gt;AR29+12,AR29+12,Assumptions!$E$27)</f>
        <v>3</v>
      </c>
      <c r="AT29" s="50" t="str">
        <f t="shared" si="5"/>
        <v>Sep</v>
      </c>
      <c r="AU29" s="69">
        <f>IF(Assumptions!$E$27&gt;4,4,Assumptions!$E$27)</f>
        <v>3</v>
      </c>
      <c r="AV29" s="69">
        <f>IF(Assumptions!$E$27&gt;AU29+12,AU29+12,Assumptions!$E$27)</f>
        <v>3</v>
      </c>
      <c r="AW29" s="69">
        <f>IF(Assumptions!$E$27&gt;AV29+12,AV29+12,Assumptions!$E$27)</f>
        <v>3</v>
      </c>
      <c r="AX29" s="69">
        <f>IF(Assumptions!$E$27&gt;AW29+12,AW29+12,Assumptions!$E$27)</f>
        <v>3</v>
      </c>
      <c r="AY29" s="69">
        <f>IF(Assumptions!$E$27&gt;AX29+12,AX29+12,Assumptions!$E$27)</f>
        <v>3</v>
      </c>
      <c r="AZ29" s="69">
        <f>IF(Assumptions!$E$27&gt;AY29+12,AY29+12,Assumptions!$E$27)</f>
        <v>3</v>
      </c>
      <c r="BA29" s="69">
        <f>IF(Assumptions!$E$27&gt;AZ29+12,AZ29+12,Assumptions!$E$27)</f>
        <v>3</v>
      </c>
      <c r="BB29" s="69">
        <f>IF(Assumptions!$E$27&gt;BA29+12,BA29+12,Assumptions!$E$27)</f>
        <v>3</v>
      </c>
      <c r="BC29" s="50" t="str">
        <f t="shared" si="6"/>
        <v>Sep</v>
      </c>
      <c r="BD29" s="69">
        <f>IF(Assumptions!$E$27&gt;4,4,Assumptions!$E$27)</f>
        <v>3</v>
      </c>
      <c r="BE29" s="69">
        <f>IF(Assumptions!$E$27&gt;BD29+12,BD29+12,Assumptions!$E$27)</f>
        <v>3</v>
      </c>
      <c r="BF29" s="69">
        <f>IF(Assumptions!$E$27&gt;BE29+12,BE29+12,Assumptions!$E$27)</f>
        <v>3</v>
      </c>
      <c r="BG29" s="69">
        <f>IF(Assumptions!$E$27&gt;BF29+12,BF29+12,Assumptions!$E$27)</f>
        <v>3</v>
      </c>
      <c r="BH29" s="69">
        <f>IF(Assumptions!$E$27&gt;BG29+12,BG29+12,Assumptions!$E$27)</f>
        <v>3</v>
      </c>
      <c r="BI29" s="69">
        <f>IF(Assumptions!$E$27&gt;BH29+12,BH29+12,Assumptions!$E$27)</f>
        <v>3</v>
      </c>
      <c r="BJ29" s="69">
        <f>IF(Assumptions!$E$27&gt;BI29+12,BI29+12,Assumptions!$E$27)</f>
        <v>3</v>
      </c>
      <c r="BK29" s="69">
        <f>IF(Assumptions!$E$27&gt;BJ29+12,BJ29+12,Assumptions!$E$27)</f>
        <v>3</v>
      </c>
      <c r="BL29" s="50" t="str">
        <f t="shared" si="7"/>
        <v>Sep</v>
      </c>
      <c r="BM29" s="69">
        <f>IF(Assumptions!$E$27&gt;4,4,Assumptions!$E$27)</f>
        <v>3</v>
      </c>
      <c r="BN29" s="69">
        <f>IF(Assumptions!$E$27&gt;BM29+12,BM29+12,Assumptions!$E$27)</f>
        <v>3</v>
      </c>
      <c r="BO29" s="69">
        <f>IF(Assumptions!$E$27&gt;BN29+12,BN29+12,Assumptions!$E$27)</f>
        <v>3</v>
      </c>
      <c r="BP29" s="69">
        <f>IF(Assumptions!$E$27&gt;BO29+12,BO29+12,Assumptions!$E$27)</f>
        <v>3</v>
      </c>
      <c r="BQ29" s="69">
        <f>IF(Assumptions!$E$27&gt;BP29+12,BP29+12,Assumptions!$E$27)</f>
        <v>3</v>
      </c>
      <c r="BR29" s="69">
        <f>IF(Assumptions!$E$27&gt;BQ29+12,BQ29+12,Assumptions!$E$27)</f>
        <v>3</v>
      </c>
      <c r="BS29" s="69">
        <f>IF(Assumptions!$E$27&gt;BR29+12,BR29+12,Assumptions!$E$27)</f>
        <v>3</v>
      </c>
      <c r="BT29" s="69">
        <f>IF(Assumptions!$E$27&gt;BS29+12,BS29+12,Assumptions!$E$27)</f>
        <v>3</v>
      </c>
      <c r="BU29" s="50" t="str">
        <f t="shared" si="8"/>
        <v>Sep</v>
      </c>
      <c r="BV29" s="69">
        <f>IF(Assumptions!$E$27&gt;4,4,Assumptions!$E$27)</f>
        <v>3</v>
      </c>
      <c r="BW29" s="69">
        <f>IF(Assumptions!$E$27&gt;BV29+12,BV29+12,Assumptions!$E$27)</f>
        <v>3</v>
      </c>
      <c r="BX29" s="69">
        <f>IF(Assumptions!$E$27&gt;BW29+12,BW29+12,Assumptions!$E$27)</f>
        <v>3</v>
      </c>
      <c r="BY29" s="69">
        <f>IF(Assumptions!$E$27&gt;BX29+12,BX29+12,Assumptions!$E$27)</f>
        <v>3</v>
      </c>
      <c r="BZ29" s="69">
        <f>IF(Assumptions!$E$27&gt;BY29+12,BY29+12,Assumptions!$E$27)</f>
        <v>3</v>
      </c>
      <c r="CA29" s="69">
        <f>IF(Assumptions!$E$27&gt;BZ29+12,BZ29+12,Assumptions!$E$27)</f>
        <v>3</v>
      </c>
      <c r="CB29" s="69">
        <f>IF(Assumptions!$E$27&gt;CA29+12,CA29+12,Assumptions!$E$27)</f>
        <v>3</v>
      </c>
      <c r="CC29" s="69">
        <f>IF(Assumptions!$E$27&gt;CB29+12,CB29+12,Assumptions!$E$27)</f>
        <v>3</v>
      </c>
      <c r="CD29" s="50" t="str">
        <f t="shared" si="9"/>
        <v>Sep</v>
      </c>
      <c r="CE29" s="69">
        <f>IF(Assumptions!$E$27&gt;4,4,Assumptions!$E$27)</f>
        <v>3</v>
      </c>
      <c r="CF29" s="69">
        <f>IF(Assumptions!$E$27&gt;CE29+12,CE29+12,Assumptions!$E$27)</f>
        <v>3</v>
      </c>
      <c r="CG29" s="69">
        <f>IF(Assumptions!$E$27&gt;CF29+12,CF29+12,Assumptions!$E$27)</f>
        <v>3</v>
      </c>
      <c r="CH29" s="69">
        <f>IF(Assumptions!$E$27&gt;CG29+12,CG29+12,Assumptions!$E$27)</f>
        <v>3</v>
      </c>
      <c r="CI29" s="69">
        <f>IF(Assumptions!$E$27&gt;CH29+12,CH29+12,Assumptions!$E$27)</f>
        <v>3</v>
      </c>
      <c r="CJ29" s="69">
        <f>IF(Assumptions!$E$27&gt;CI29+12,CI29+12,Assumptions!$E$27)</f>
        <v>3</v>
      </c>
      <c r="CK29" s="69">
        <f>IF(Assumptions!$E$27&gt;CJ29+12,CJ29+12,Assumptions!$E$27)</f>
        <v>3</v>
      </c>
      <c r="CL29" s="69">
        <f>IF(Assumptions!$E$27&gt;CK29+12,CK29+12,Assumptions!$E$27)</f>
        <v>3</v>
      </c>
    </row>
    <row r="30" spans="1:90" ht="13.7" customHeight="1">
      <c r="A30" s="50" t="str">
        <f t="shared" si="0"/>
        <v>Oct</v>
      </c>
      <c r="B30" s="41">
        <f>IF(Assumptions!$E$27&gt;3,3,Assumptions!$E$27)</f>
        <v>3</v>
      </c>
      <c r="C30" s="41">
        <f>IF(Assumptions!$E$27&gt;B30+12,B30+12,Assumptions!$E$27)</f>
        <v>3</v>
      </c>
      <c r="D30" s="41">
        <f>IF(Assumptions!$E$27&gt;C30+12,C30+12,Assumptions!$E$27)</f>
        <v>3</v>
      </c>
      <c r="E30" s="41">
        <f>IF(Assumptions!$E$27&gt;D30+12,D30+12,Assumptions!$E$27)</f>
        <v>3</v>
      </c>
      <c r="F30" s="41">
        <f>IF(Assumptions!$E$27&gt;E30+12,E30+12,Assumptions!$E$27)</f>
        <v>3</v>
      </c>
      <c r="G30" s="41">
        <f>IF(Assumptions!$E$27&gt;F30+12,F30+12,Assumptions!$E$27)</f>
        <v>3</v>
      </c>
      <c r="H30" s="41">
        <f>IF(Assumptions!$E$27&gt;G30+12,G30+12,Assumptions!$E$27)</f>
        <v>3</v>
      </c>
      <c r="I30" s="41">
        <f>IF(Assumptions!$E$27&gt;H30+12,H30+12,Assumptions!$E$27)</f>
        <v>3</v>
      </c>
      <c r="J30" s="68" t="str">
        <f t="shared" si="1"/>
        <v>Oct</v>
      </c>
      <c r="K30" s="41">
        <f>IF(Assumptions!$E$27&gt;3,3,Assumptions!$E$27)</f>
        <v>3</v>
      </c>
      <c r="L30" s="69">
        <f>IF(Assumptions!$E$27&gt;K30+12,K30+12,Assumptions!$E$27)</f>
        <v>3</v>
      </c>
      <c r="M30" s="69">
        <f>IF(Assumptions!$E$27&gt;L30+12,L30+12,Assumptions!$E$27)</f>
        <v>3</v>
      </c>
      <c r="N30" s="69">
        <f>IF(Assumptions!$E$27&gt;M30+12,M30+12,Assumptions!$E$27)</f>
        <v>3</v>
      </c>
      <c r="O30" s="69">
        <f>IF(Assumptions!$E$27&gt;N30+12,N30+12,Assumptions!$E$27)</f>
        <v>3</v>
      </c>
      <c r="P30" s="69">
        <f>IF(Assumptions!$E$27&gt;O30+12,O30+12,Assumptions!$E$27)</f>
        <v>3</v>
      </c>
      <c r="Q30" s="69">
        <f>IF(Assumptions!$E$27&gt;P30+12,P30+12,Assumptions!$E$27)</f>
        <v>3</v>
      </c>
      <c r="R30" s="69">
        <f>IF(Assumptions!$E$27&gt;Q30+12,Q30+12,Assumptions!$E$27)</f>
        <v>3</v>
      </c>
      <c r="S30" s="50" t="str">
        <f t="shared" si="2"/>
        <v>Oct</v>
      </c>
      <c r="T30" s="69">
        <f>IF(Assumptions!$E$27&gt;3,3,Assumptions!$E$27)</f>
        <v>3</v>
      </c>
      <c r="U30" s="69">
        <f>IF(Assumptions!$E$27&gt;T30+12,T30+12,Assumptions!$E$27)</f>
        <v>3</v>
      </c>
      <c r="V30" s="69">
        <f>IF(Assumptions!$E$27&gt;U30+12,U30+12,Assumptions!$E$27)</f>
        <v>3</v>
      </c>
      <c r="W30" s="69">
        <f>IF(Assumptions!$E$27&gt;V30+12,V30+12,Assumptions!$E$27)</f>
        <v>3</v>
      </c>
      <c r="X30" s="69">
        <f>IF(Assumptions!$E$27&gt;W30+12,W30+12,Assumptions!$E$27)</f>
        <v>3</v>
      </c>
      <c r="Y30" s="69">
        <f>IF(Assumptions!$E$27&gt;X30+12,X30+12,Assumptions!$E$27)</f>
        <v>3</v>
      </c>
      <c r="Z30" s="69">
        <f>IF(Assumptions!$E$27&gt;Y30+12,Y30+12,Assumptions!$E$27)</f>
        <v>3</v>
      </c>
      <c r="AA30" s="69">
        <f>IF(Assumptions!$E$27&gt;Z30+12,Z30+12,Assumptions!$E$27)</f>
        <v>3</v>
      </c>
      <c r="AB30" s="50" t="str">
        <f t="shared" si="3"/>
        <v>Oct</v>
      </c>
      <c r="AC30" s="69">
        <f>IF(Assumptions!$E$27&gt;3,3,Assumptions!$E$27)</f>
        <v>3</v>
      </c>
      <c r="AD30" s="69">
        <f>IF(Assumptions!$E$27&gt;AC30+12,AC30+12,Assumptions!$E$27)</f>
        <v>3</v>
      </c>
      <c r="AE30" s="69">
        <f>IF(Assumptions!$E$27&gt;AD30+12,AD30+12,Assumptions!$E$27)</f>
        <v>3</v>
      </c>
      <c r="AF30" s="69">
        <f>IF(Assumptions!$E$27&gt;AE30+12,AE30+12,Assumptions!$E$27)</f>
        <v>3</v>
      </c>
      <c r="AG30" s="69">
        <f>IF(Assumptions!$E$27&gt;AF30+12,AF30+12,Assumptions!$E$27)</f>
        <v>3</v>
      </c>
      <c r="AH30" s="69">
        <f>IF(Assumptions!$E$27&gt;AG30+12,AG30+12,Assumptions!$E$27)</f>
        <v>3</v>
      </c>
      <c r="AI30" s="69">
        <f>IF(Assumptions!$E$27&gt;AH30+12,AH30+12,Assumptions!$E$27)</f>
        <v>3</v>
      </c>
      <c r="AJ30" s="69">
        <f>IF(Assumptions!$E$27&gt;AI30+12,AI30+12,Assumptions!$E$27)</f>
        <v>3</v>
      </c>
      <c r="AK30" s="50" t="str">
        <f t="shared" si="4"/>
        <v>Oct</v>
      </c>
      <c r="AL30" s="69">
        <f>IF(Assumptions!$E$27&gt;3,3,Assumptions!$E$27)</f>
        <v>3</v>
      </c>
      <c r="AM30" s="69">
        <f>IF(Assumptions!$E$27&gt;AL30+12,AL30+12,Assumptions!$E$27)</f>
        <v>3</v>
      </c>
      <c r="AN30" s="69">
        <f>IF(Assumptions!$E$27&gt;AM30+12,AM30+12,Assumptions!$E$27)</f>
        <v>3</v>
      </c>
      <c r="AO30" s="69">
        <f>IF(Assumptions!$E$27&gt;AN30+12,AN30+12,Assumptions!$E$27)</f>
        <v>3</v>
      </c>
      <c r="AP30" s="69">
        <f>IF(Assumptions!$E$27&gt;AO30+12,AO30+12,Assumptions!$E$27)</f>
        <v>3</v>
      </c>
      <c r="AQ30" s="69">
        <f>IF(Assumptions!$E$27&gt;AP30+12,AP30+12,Assumptions!$E$27)</f>
        <v>3</v>
      </c>
      <c r="AR30" s="69">
        <f>IF(Assumptions!$E$27&gt;AQ30+12,AQ30+12,Assumptions!$E$27)</f>
        <v>3</v>
      </c>
      <c r="AS30" s="69">
        <f>IF(Assumptions!$E$27&gt;AR30+12,AR30+12,Assumptions!$E$27)</f>
        <v>3</v>
      </c>
      <c r="AT30" s="50" t="str">
        <f t="shared" si="5"/>
        <v>Oct</v>
      </c>
      <c r="AU30" s="69">
        <f>IF(Assumptions!$E$27&gt;3,3,Assumptions!$E$27)</f>
        <v>3</v>
      </c>
      <c r="AV30" s="69">
        <f>IF(Assumptions!$E$27&gt;AU30+12,AU30+12,Assumptions!$E$27)</f>
        <v>3</v>
      </c>
      <c r="AW30" s="69">
        <f>IF(Assumptions!$E$27&gt;AV30+12,AV30+12,Assumptions!$E$27)</f>
        <v>3</v>
      </c>
      <c r="AX30" s="69">
        <f>IF(Assumptions!$E$27&gt;AW30+12,AW30+12,Assumptions!$E$27)</f>
        <v>3</v>
      </c>
      <c r="AY30" s="69">
        <f>IF(Assumptions!$E$27&gt;AX30+12,AX30+12,Assumptions!$E$27)</f>
        <v>3</v>
      </c>
      <c r="AZ30" s="69">
        <f>IF(Assumptions!$E$27&gt;AY30+12,AY30+12,Assumptions!$E$27)</f>
        <v>3</v>
      </c>
      <c r="BA30" s="69">
        <f>IF(Assumptions!$E$27&gt;AZ30+12,AZ30+12,Assumptions!$E$27)</f>
        <v>3</v>
      </c>
      <c r="BB30" s="69">
        <f>IF(Assumptions!$E$27&gt;BA30+12,BA30+12,Assumptions!$E$27)</f>
        <v>3</v>
      </c>
      <c r="BC30" s="50" t="str">
        <f t="shared" si="6"/>
        <v>Oct</v>
      </c>
      <c r="BD30" s="69">
        <f>IF(Assumptions!$E$27&gt;3,3,Assumptions!$E$27)</f>
        <v>3</v>
      </c>
      <c r="BE30" s="69">
        <f>IF(Assumptions!$E$27&gt;BD30+12,BD30+12,Assumptions!$E$27)</f>
        <v>3</v>
      </c>
      <c r="BF30" s="69">
        <f>IF(Assumptions!$E$27&gt;BE30+12,BE30+12,Assumptions!$E$27)</f>
        <v>3</v>
      </c>
      <c r="BG30" s="69">
        <f>IF(Assumptions!$E$27&gt;BF30+12,BF30+12,Assumptions!$E$27)</f>
        <v>3</v>
      </c>
      <c r="BH30" s="69">
        <f>IF(Assumptions!$E$27&gt;BG30+12,BG30+12,Assumptions!$E$27)</f>
        <v>3</v>
      </c>
      <c r="BI30" s="69">
        <f>IF(Assumptions!$E$27&gt;BH30+12,BH30+12,Assumptions!$E$27)</f>
        <v>3</v>
      </c>
      <c r="BJ30" s="69">
        <f>IF(Assumptions!$E$27&gt;BI30+12,BI30+12,Assumptions!$E$27)</f>
        <v>3</v>
      </c>
      <c r="BK30" s="69">
        <f>IF(Assumptions!$E$27&gt;BJ30+12,BJ30+12,Assumptions!$E$27)</f>
        <v>3</v>
      </c>
      <c r="BL30" s="50" t="str">
        <f t="shared" si="7"/>
        <v>Oct</v>
      </c>
      <c r="BM30" s="69">
        <f>IF(Assumptions!$E$27&gt;3,3,Assumptions!$E$27)</f>
        <v>3</v>
      </c>
      <c r="BN30" s="69">
        <f>IF(Assumptions!$E$27&gt;BM30+12,BM30+12,Assumptions!$E$27)</f>
        <v>3</v>
      </c>
      <c r="BO30" s="69">
        <f>IF(Assumptions!$E$27&gt;BN30+12,BN30+12,Assumptions!$E$27)</f>
        <v>3</v>
      </c>
      <c r="BP30" s="69">
        <f>IF(Assumptions!$E$27&gt;BO30+12,BO30+12,Assumptions!$E$27)</f>
        <v>3</v>
      </c>
      <c r="BQ30" s="69">
        <f>IF(Assumptions!$E$27&gt;BP30+12,BP30+12,Assumptions!$E$27)</f>
        <v>3</v>
      </c>
      <c r="BR30" s="69">
        <f>IF(Assumptions!$E$27&gt;BQ30+12,BQ30+12,Assumptions!$E$27)</f>
        <v>3</v>
      </c>
      <c r="BS30" s="69">
        <f>IF(Assumptions!$E$27&gt;BR30+12,BR30+12,Assumptions!$E$27)</f>
        <v>3</v>
      </c>
      <c r="BT30" s="69">
        <f>IF(Assumptions!$E$27&gt;BS30+12,BS30+12,Assumptions!$E$27)</f>
        <v>3</v>
      </c>
      <c r="BU30" s="50" t="str">
        <f t="shared" si="8"/>
        <v>Oct</v>
      </c>
      <c r="BV30" s="69">
        <f>IF(Assumptions!$E$27&gt;3,3,Assumptions!$E$27)</f>
        <v>3</v>
      </c>
      <c r="BW30" s="69">
        <f>IF(Assumptions!$E$27&gt;BV30+12,BV30+12,Assumptions!$E$27)</f>
        <v>3</v>
      </c>
      <c r="BX30" s="69">
        <f>IF(Assumptions!$E$27&gt;BW30+12,BW30+12,Assumptions!$E$27)</f>
        <v>3</v>
      </c>
      <c r="BY30" s="69">
        <f>IF(Assumptions!$E$27&gt;BX30+12,BX30+12,Assumptions!$E$27)</f>
        <v>3</v>
      </c>
      <c r="BZ30" s="69">
        <f>IF(Assumptions!$E$27&gt;BY30+12,BY30+12,Assumptions!$E$27)</f>
        <v>3</v>
      </c>
      <c r="CA30" s="69">
        <f>IF(Assumptions!$E$27&gt;BZ30+12,BZ30+12,Assumptions!$E$27)</f>
        <v>3</v>
      </c>
      <c r="CB30" s="69">
        <f>IF(Assumptions!$E$27&gt;CA30+12,CA30+12,Assumptions!$E$27)</f>
        <v>3</v>
      </c>
      <c r="CC30" s="69">
        <f>IF(Assumptions!$E$27&gt;CB30+12,CB30+12,Assumptions!$E$27)</f>
        <v>3</v>
      </c>
      <c r="CD30" s="50" t="str">
        <f t="shared" si="9"/>
        <v>Oct</v>
      </c>
      <c r="CE30" s="69">
        <f>IF(Assumptions!$E$27&gt;3,3,Assumptions!$E$27)</f>
        <v>3</v>
      </c>
      <c r="CF30" s="69">
        <f>IF(Assumptions!$E$27&gt;CE30+12,CE30+12,Assumptions!$E$27)</f>
        <v>3</v>
      </c>
      <c r="CG30" s="69">
        <f>IF(Assumptions!$E$27&gt;CF30+12,CF30+12,Assumptions!$E$27)</f>
        <v>3</v>
      </c>
      <c r="CH30" s="69">
        <f>IF(Assumptions!$E$27&gt;CG30+12,CG30+12,Assumptions!$E$27)</f>
        <v>3</v>
      </c>
      <c r="CI30" s="69">
        <f>IF(Assumptions!$E$27&gt;CH30+12,CH30+12,Assumptions!$E$27)</f>
        <v>3</v>
      </c>
      <c r="CJ30" s="69">
        <f>IF(Assumptions!$E$27&gt;CI30+12,CI30+12,Assumptions!$E$27)</f>
        <v>3</v>
      </c>
      <c r="CK30" s="69">
        <f>IF(Assumptions!$E$27&gt;CJ30+12,CJ30+12,Assumptions!$E$27)</f>
        <v>3</v>
      </c>
      <c r="CL30" s="69">
        <f>IF(Assumptions!$E$27&gt;CK30+12,CK30+12,Assumptions!$E$27)</f>
        <v>3</v>
      </c>
    </row>
    <row r="31" spans="1:90" ht="13.7" customHeight="1">
      <c r="A31" s="50" t="str">
        <f t="shared" si="0"/>
        <v>Nov</v>
      </c>
      <c r="B31" s="41">
        <f>IF(Assumptions!$E$27&gt;2,2,Assumptions!$E$27)</f>
        <v>2</v>
      </c>
      <c r="C31" s="41">
        <f>IF(Assumptions!$E$27&gt;B31+12,B31+12,Assumptions!$E$27)</f>
        <v>3</v>
      </c>
      <c r="D31" s="41">
        <f>IF(Assumptions!$E$27&gt;C31+12,C31+12,Assumptions!$E$27)</f>
        <v>3</v>
      </c>
      <c r="E31" s="41">
        <f>IF(Assumptions!$E$27&gt;D31+12,D31+12,Assumptions!$E$27)</f>
        <v>3</v>
      </c>
      <c r="F31" s="41">
        <f>IF(Assumptions!$E$27&gt;E31+12,E31+12,Assumptions!$E$27)</f>
        <v>3</v>
      </c>
      <c r="G31" s="41">
        <f>IF(Assumptions!$E$27&gt;F31+12,F31+12,Assumptions!$E$27)</f>
        <v>3</v>
      </c>
      <c r="H31" s="41">
        <f>IF(Assumptions!$E$27&gt;G31+12,G31+12,Assumptions!$E$27)</f>
        <v>3</v>
      </c>
      <c r="I31" s="41">
        <f>IF(Assumptions!$E$27&gt;H31+12,H31+12,Assumptions!$E$27)</f>
        <v>3</v>
      </c>
      <c r="J31" s="68" t="str">
        <f t="shared" si="1"/>
        <v>Nov</v>
      </c>
      <c r="K31" s="41">
        <f>IF(Assumptions!$E$27&gt;2,2,Assumptions!$E$27)</f>
        <v>2</v>
      </c>
      <c r="L31" s="69">
        <f>IF(Assumptions!$E$27&gt;K31+12,K31+12,Assumptions!$E$27)</f>
        <v>3</v>
      </c>
      <c r="M31" s="69">
        <f>IF(Assumptions!$E$27&gt;L31+12,L31+12,Assumptions!$E$27)</f>
        <v>3</v>
      </c>
      <c r="N31" s="69">
        <f>IF(Assumptions!$E$27&gt;M31+12,M31+12,Assumptions!$E$27)</f>
        <v>3</v>
      </c>
      <c r="O31" s="69">
        <f>IF(Assumptions!$E$27&gt;N31+12,N31+12,Assumptions!$E$27)</f>
        <v>3</v>
      </c>
      <c r="P31" s="69">
        <f>IF(Assumptions!$E$27&gt;O31+12,O31+12,Assumptions!$E$27)</f>
        <v>3</v>
      </c>
      <c r="Q31" s="69">
        <f>IF(Assumptions!$E$27&gt;P31+12,P31+12,Assumptions!$E$27)</f>
        <v>3</v>
      </c>
      <c r="R31" s="69">
        <f>IF(Assumptions!$E$27&gt;Q31+12,Q31+12,Assumptions!$E$27)</f>
        <v>3</v>
      </c>
      <c r="S31" s="50" t="str">
        <f t="shared" si="2"/>
        <v>Nov</v>
      </c>
      <c r="T31" s="69">
        <f>IF(Assumptions!$E$27&gt;2,2,Assumptions!$E$27)</f>
        <v>2</v>
      </c>
      <c r="U31" s="69">
        <f>IF(Assumptions!$E$27&gt;T31+12,T31+12,Assumptions!$E$27)</f>
        <v>3</v>
      </c>
      <c r="V31" s="69">
        <f>IF(Assumptions!$E$27&gt;U31+12,U31+12,Assumptions!$E$27)</f>
        <v>3</v>
      </c>
      <c r="W31" s="69">
        <f>IF(Assumptions!$E$27&gt;V31+12,V31+12,Assumptions!$E$27)</f>
        <v>3</v>
      </c>
      <c r="X31" s="69">
        <f>IF(Assumptions!$E$27&gt;W31+12,W31+12,Assumptions!$E$27)</f>
        <v>3</v>
      </c>
      <c r="Y31" s="69">
        <f>IF(Assumptions!$E$27&gt;X31+12,X31+12,Assumptions!$E$27)</f>
        <v>3</v>
      </c>
      <c r="Z31" s="69">
        <f>IF(Assumptions!$E$27&gt;Y31+12,Y31+12,Assumptions!$E$27)</f>
        <v>3</v>
      </c>
      <c r="AA31" s="69">
        <f>IF(Assumptions!$E$27&gt;Z31+12,Z31+12,Assumptions!$E$27)</f>
        <v>3</v>
      </c>
      <c r="AB31" s="50" t="str">
        <f t="shared" si="3"/>
        <v>Nov</v>
      </c>
      <c r="AC31" s="69">
        <f>IF(Assumptions!$E$27&gt;2,2,Assumptions!$E$27)</f>
        <v>2</v>
      </c>
      <c r="AD31" s="69">
        <f>IF(Assumptions!$E$27&gt;AC31+12,AC31+12,Assumptions!$E$27)</f>
        <v>3</v>
      </c>
      <c r="AE31" s="69">
        <f>IF(Assumptions!$E$27&gt;AD31+12,AD31+12,Assumptions!$E$27)</f>
        <v>3</v>
      </c>
      <c r="AF31" s="69">
        <f>IF(Assumptions!$E$27&gt;AE31+12,AE31+12,Assumptions!$E$27)</f>
        <v>3</v>
      </c>
      <c r="AG31" s="69">
        <f>IF(Assumptions!$E$27&gt;AF31+12,AF31+12,Assumptions!$E$27)</f>
        <v>3</v>
      </c>
      <c r="AH31" s="69">
        <f>IF(Assumptions!$E$27&gt;AG31+12,AG31+12,Assumptions!$E$27)</f>
        <v>3</v>
      </c>
      <c r="AI31" s="69">
        <f>IF(Assumptions!$E$27&gt;AH31+12,AH31+12,Assumptions!$E$27)</f>
        <v>3</v>
      </c>
      <c r="AJ31" s="69">
        <f>IF(Assumptions!$E$27&gt;AI31+12,AI31+12,Assumptions!$E$27)</f>
        <v>3</v>
      </c>
      <c r="AK31" s="50" t="str">
        <f t="shared" si="4"/>
        <v>Nov</v>
      </c>
      <c r="AL31" s="69">
        <f>IF(Assumptions!$E$27&gt;2,2,Assumptions!$E$27)</f>
        <v>2</v>
      </c>
      <c r="AM31" s="69">
        <f>IF(Assumptions!$E$27&gt;AL31+12,AL31+12,Assumptions!$E$27)</f>
        <v>3</v>
      </c>
      <c r="AN31" s="69">
        <f>IF(Assumptions!$E$27&gt;AM31+12,AM31+12,Assumptions!$E$27)</f>
        <v>3</v>
      </c>
      <c r="AO31" s="69">
        <f>IF(Assumptions!$E$27&gt;AN31+12,AN31+12,Assumptions!$E$27)</f>
        <v>3</v>
      </c>
      <c r="AP31" s="69">
        <f>IF(Assumptions!$E$27&gt;AO31+12,AO31+12,Assumptions!$E$27)</f>
        <v>3</v>
      </c>
      <c r="AQ31" s="69">
        <f>IF(Assumptions!$E$27&gt;AP31+12,AP31+12,Assumptions!$E$27)</f>
        <v>3</v>
      </c>
      <c r="AR31" s="69">
        <f>IF(Assumptions!$E$27&gt;AQ31+12,AQ31+12,Assumptions!$E$27)</f>
        <v>3</v>
      </c>
      <c r="AS31" s="69">
        <f>IF(Assumptions!$E$27&gt;AR31+12,AR31+12,Assumptions!$E$27)</f>
        <v>3</v>
      </c>
      <c r="AT31" s="50" t="str">
        <f t="shared" si="5"/>
        <v>Nov</v>
      </c>
      <c r="AU31" s="69">
        <f>IF(Assumptions!$E$27&gt;2,2,Assumptions!$E$27)</f>
        <v>2</v>
      </c>
      <c r="AV31" s="69">
        <f>IF(Assumptions!$E$27&gt;AU31+12,AU31+12,Assumptions!$E$27)</f>
        <v>3</v>
      </c>
      <c r="AW31" s="69">
        <f>IF(Assumptions!$E$27&gt;AV31+12,AV31+12,Assumptions!$E$27)</f>
        <v>3</v>
      </c>
      <c r="AX31" s="69">
        <f>IF(Assumptions!$E$27&gt;AW31+12,AW31+12,Assumptions!$E$27)</f>
        <v>3</v>
      </c>
      <c r="AY31" s="69">
        <f>IF(Assumptions!$E$27&gt;AX31+12,AX31+12,Assumptions!$E$27)</f>
        <v>3</v>
      </c>
      <c r="AZ31" s="69">
        <f>IF(Assumptions!$E$27&gt;AY31+12,AY31+12,Assumptions!$E$27)</f>
        <v>3</v>
      </c>
      <c r="BA31" s="69">
        <f>IF(Assumptions!$E$27&gt;AZ31+12,AZ31+12,Assumptions!$E$27)</f>
        <v>3</v>
      </c>
      <c r="BB31" s="69">
        <f>IF(Assumptions!$E$27&gt;BA31+12,BA31+12,Assumptions!$E$27)</f>
        <v>3</v>
      </c>
      <c r="BC31" s="50" t="str">
        <f t="shared" si="6"/>
        <v>Nov</v>
      </c>
      <c r="BD31" s="69">
        <f>IF(Assumptions!$E$27&gt;2,2,Assumptions!$E$27)</f>
        <v>2</v>
      </c>
      <c r="BE31" s="69">
        <f>IF(Assumptions!$E$27&gt;BD31+12,BD31+12,Assumptions!$E$27)</f>
        <v>3</v>
      </c>
      <c r="BF31" s="69">
        <f>IF(Assumptions!$E$27&gt;BE31+12,BE31+12,Assumptions!$E$27)</f>
        <v>3</v>
      </c>
      <c r="BG31" s="69">
        <f>IF(Assumptions!$E$27&gt;BF31+12,BF31+12,Assumptions!$E$27)</f>
        <v>3</v>
      </c>
      <c r="BH31" s="69">
        <f>IF(Assumptions!$E$27&gt;BG31+12,BG31+12,Assumptions!$E$27)</f>
        <v>3</v>
      </c>
      <c r="BI31" s="69">
        <f>IF(Assumptions!$E$27&gt;BH31+12,BH31+12,Assumptions!$E$27)</f>
        <v>3</v>
      </c>
      <c r="BJ31" s="69">
        <f>IF(Assumptions!$E$27&gt;BI31+12,BI31+12,Assumptions!$E$27)</f>
        <v>3</v>
      </c>
      <c r="BK31" s="69">
        <f>IF(Assumptions!$E$27&gt;BJ31+12,BJ31+12,Assumptions!$E$27)</f>
        <v>3</v>
      </c>
      <c r="BL31" s="50" t="str">
        <f t="shared" si="7"/>
        <v>Nov</v>
      </c>
      <c r="BM31" s="69">
        <f>IF(Assumptions!$E$27&gt;2,2,Assumptions!$E$27)</f>
        <v>2</v>
      </c>
      <c r="BN31" s="69">
        <f>IF(Assumptions!$E$27&gt;BM31+12,BM31+12,Assumptions!$E$27)</f>
        <v>3</v>
      </c>
      <c r="BO31" s="69">
        <f>IF(Assumptions!$E$27&gt;BN31+12,BN31+12,Assumptions!$E$27)</f>
        <v>3</v>
      </c>
      <c r="BP31" s="69">
        <f>IF(Assumptions!$E$27&gt;BO31+12,BO31+12,Assumptions!$E$27)</f>
        <v>3</v>
      </c>
      <c r="BQ31" s="69">
        <f>IF(Assumptions!$E$27&gt;BP31+12,BP31+12,Assumptions!$E$27)</f>
        <v>3</v>
      </c>
      <c r="BR31" s="69">
        <f>IF(Assumptions!$E$27&gt;BQ31+12,BQ31+12,Assumptions!$E$27)</f>
        <v>3</v>
      </c>
      <c r="BS31" s="69">
        <f>IF(Assumptions!$E$27&gt;BR31+12,BR31+12,Assumptions!$E$27)</f>
        <v>3</v>
      </c>
      <c r="BT31" s="69">
        <f>IF(Assumptions!$E$27&gt;BS31+12,BS31+12,Assumptions!$E$27)</f>
        <v>3</v>
      </c>
      <c r="BU31" s="50" t="str">
        <f t="shared" si="8"/>
        <v>Nov</v>
      </c>
      <c r="BV31" s="69">
        <f>IF(Assumptions!$E$27&gt;2,2,Assumptions!$E$27)</f>
        <v>2</v>
      </c>
      <c r="BW31" s="69">
        <f>IF(Assumptions!$E$27&gt;BV31+12,BV31+12,Assumptions!$E$27)</f>
        <v>3</v>
      </c>
      <c r="BX31" s="69">
        <f>IF(Assumptions!$E$27&gt;BW31+12,BW31+12,Assumptions!$E$27)</f>
        <v>3</v>
      </c>
      <c r="BY31" s="69">
        <f>IF(Assumptions!$E$27&gt;BX31+12,BX31+12,Assumptions!$E$27)</f>
        <v>3</v>
      </c>
      <c r="BZ31" s="69">
        <f>IF(Assumptions!$E$27&gt;BY31+12,BY31+12,Assumptions!$E$27)</f>
        <v>3</v>
      </c>
      <c r="CA31" s="69">
        <f>IF(Assumptions!$E$27&gt;BZ31+12,BZ31+12,Assumptions!$E$27)</f>
        <v>3</v>
      </c>
      <c r="CB31" s="69">
        <f>IF(Assumptions!$E$27&gt;CA31+12,CA31+12,Assumptions!$E$27)</f>
        <v>3</v>
      </c>
      <c r="CC31" s="69">
        <f>IF(Assumptions!$E$27&gt;CB31+12,CB31+12,Assumptions!$E$27)</f>
        <v>3</v>
      </c>
      <c r="CD31" s="50" t="str">
        <f t="shared" si="9"/>
        <v>Nov</v>
      </c>
      <c r="CE31" s="69">
        <f>IF(Assumptions!$E$27&gt;2,2,Assumptions!$E$27)</f>
        <v>2</v>
      </c>
      <c r="CF31" s="69">
        <f>IF(Assumptions!$E$27&gt;CE31+12,CE31+12,Assumptions!$E$27)</f>
        <v>3</v>
      </c>
      <c r="CG31" s="69">
        <f>IF(Assumptions!$E$27&gt;CF31+12,CF31+12,Assumptions!$E$27)</f>
        <v>3</v>
      </c>
      <c r="CH31" s="69">
        <f>IF(Assumptions!$E$27&gt;CG31+12,CG31+12,Assumptions!$E$27)</f>
        <v>3</v>
      </c>
      <c r="CI31" s="69">
        <f>IF(Assumptions!$E$27&gt;CH31+12,CH31+12,Assumptions!$E$27)</f>
        <v>3</v>
      </c>
      <c r="CJ31" s="69">
        <f>IF(Assumptions!$E$27&gt;CI31+12,CI31+12,Assumptions!$E$27)</f>
        <v>3</v>
      </c>
      <c r="CK31" s="69">
        <f>IF(Assumptions!$E$27&gt;CJ31+12,CJ31+12,Assumptions!$E$27)</f>
        <v>3</v>
      </c>
      <c r="CL31" s="69">
        <f>IF(Assumptions!$E$27&gt;CK31+12,CK31+12,Assumptions!$E$27)</f>
        <v>3</v>
      </c>
    </row>
    <row r="32" spans="1:90" ht="13.7" customHeight="1">
      <c r="A32" s="50" t="str">
        <f t="shared" si="0"/>
        <v>Dec</v>
      </c>
      <c r="B32" s="41">
        <f>IF(Assumptions!$E$27&gt;1,1,Assumptions!$E$27)</f>
        <v>1</v>
      </c>
      <c r="C32" s="41">
        <f>IF(Assumptions!$E$27&gt;B32+12,B32+12,Assumptions!$E$27)</f>
        <v>3</v>
      </c>
      <c r="D32" s="41">
        <f>IF(Assumptions!$E$27&gt;C32+12,C32+12,Assumptions!$E$27)</f>
        <v>3</v>
      </c>
      <c r="E32" s="41">
        <f>IF(Assumptions!$E$27&gt;D32+12,D32+12,Assumptions!$E$27)</f>
        <v>3</v>
      </c>
      <c r="F32" s="41">
        <f>IF(Assumptions!$E$27&gt;E32+12,E32+12,Assumptions!$E$27)</f>
        <v>3</v>
      </c>
      <c r="G32" s="41">
        <f>IF(Assumptions!$E$27&gt;F32+12,F32+12,Assumptions!$E$27)</f>
        <v>3</v>
      </c>
      <c r="H32" s="41">
        <f>IF(Assumptions!$E$27&gt;G32+12,G32+12,Assumptions!$E$27)</f>
        <v>3</v>
      </c>
      <c r="I32" s="41">
        <f>IF(Assumptions!$E$27&gt;H32+12,H32+12,Assumptions!$E$27)</f>
        <v>3</v>
      </c>
      <c r="J32" s="68" t="str">
        <f t="shared" si="1"/>
        <v>Dec</v>
      </c>
      <c r="K32" s="41">
        <f>IF(Assumptions!$E$27&gt;1,1,Assumptions!$E$27)</f>
        <v>1</v>
      </c>
      <c r="L32" s="69">
        <f>IF(Assumptions!$E$27&gt;K32+12,K32+12,Assumptions!$E$27)</f>
        <v>3</v>
      </c>
      <c r="M32" s="69">
        <f>IF(Assumptions!$E$27&gt;L32+12,L32+12,Assumptions!$E$27)</f>
        <v>3</v>
      </c>
      <c r="N32" s="69">
        <f>IF(Assumptions!$E$27&gt;M32+12,M32+12,Assumptions!$E$27)</f>
        <v>3</v>
      </c>
      <c r="O32" s="69">
        <f>IF(Assumptions!$E$27&gt;N32+12,N32+12,Assumptions!$E$27)</f>
        <v>3</v>
      </c>
      <c r="P32" s="69">
        <f>IF(Assumptions!$E$27&gt;O32+12,O32+12,Assumptions!$E$27)</f>
        <v>3</v>
      </c>
      <c r="Q32" s="69">
        <f>IF(Assumptions!$E$27&gt;P32+12,P32+12,Assumptions!$E$27)</f>
        <v>3</v>
      </c>
      <c r="R32" s="69">
        <f>IF(Assumptions!$E$27&gt;Q32+12,Q32+12,Assumptions!$E$27)</f>
        <v>3</v>
      </c>
      <c r="S32" s="50" t="str">
        <f t="shared" si="2"/>
        <v>Dec</v>
      </c>
      <c r="T32" s="69">
        <f>IF(Assumptions!$E$27&gt;1,1,Assumptions!$E$27)</f>
        <v>1</v>
      </c>
      <c r="U32" s="69">
        <f>IF(Assumptions!$E$27&gt;T32+12,T32+12,Assumptions!$E$27)</f>
        <v>3</v>
      </c>
      <c r="V32" s="69">
        <f>IF(Assumptions!$E$27&gt;U32+12,U32+12,Assumptions!$E$27)</f>
        <v>3</v>
      </c>
      <c r="W32" s="69">
        <f>IF(Assumptions!$E$27&gt;V32+12,V32+12,Assumptions!$E$27)</f>
        <v>3</v>
      </c>
      <c r="X32" s="69">
        <f>IF(Assumptions!$E$27&gt;W32+12,W32+12,Assumptions!$E$27)</f>
        <v>3</v>
      </c>
      <c r="Y32" s="69">
        <f>IF(Assumptions!$E$27&gt;X32+12,X32+12,Assumptions!$E$27)</f>
        <v>3</v>
      </c>
      <c r="Z32" s="69">
        <f>IF(Assumptions!$E$27&gt;Y32+12,Y32+12,Assumptions!$E$27)</f>
        <v>3</v>
      </c>
      <c r="AA32" s="69">
        <f>IF(Assumptions!$E$27&gt;Z32+12,Z32+12,Assumptions!$E$27)</f>
        <v>3</v>
      </c>
      <c r="AB32" s="50" t="str">
        <f t="shared" si="3"/>
        <v>Dec</v>
      </c>
      <c r="AC32" s="69">
        <f>IF(Assumptions!$E$27&gt;1,1,Assumptions!$E$27)</f>
        <v>1</v>
      </c>
      <c r="AD32" s="69">
        <f>IF(Assumptions!$E$27&gt;AC32+12,AC32+12,Assumptions!$E$27)</f>
        <v>3</v>
      </c>
      <c r="AE32" s="69">
        <f>IF(Assumptions!$E$27&gt;AD32+12,AD32+12,Assumptions!$E$27)</f>
        <v>3</v>
      </c>
      <c r="AF32" s="69">
        <f>IF(Assumptions!$E$27&gt;AE32+12,AE32+12,Assumptions!$E$27)</f>
        <v>3</v>
      </c>
      <c r="AG32" s="69">
        <f>IF(Assumptions!$E$27&gt;AF32+12,AF32+12,Assumptions!$E$27)</f>
        <v>3</v>
      </c>
      <c r="AH32" s="69">
        <f>IF(Assumptions!$E$27&gt;AG32+12,AG32+12,Assumptions!$E$27)</f>
        <v>3</v>
      </c>
      <c r="AI32" s="69">
        <f>IF(Assumptions!$E$27&gt;AH32+12,AH32+12,Assumptions!$E$27)</f>
        <v>3</v>
      </c>
      <c r="AJ32" s="69">
        <f>IF(Assumptions!$E$27&gt;AI32+12,AI32+12,Assumptions!$E$27)</f>
        <v>3</v>
      </c>
      <c r="AK32" s="50" t="str">
        <f t="shared" si="4"/>
        <v>Dec</v>
      </c>
      <c r="AL32" s="69">
        <f>IF(Assumptions!$E$27&gt;1,1,Assumptions!$E$27)</f>
        <v>1</v>
      </c>
      <c r="AM32" s="69">
        <f>IF(Assumptions!$E$27&gt;AL32+12,AL32+12,Assumptions!$E$27)</f>
        <v>3</v>
      </c>
      <c r="AN32" s="69">
        <f>IF(Assumptions!$E$27&gt;AM32+12,AM32+12,Assumptions!$E$27)</f>
        <v>3</v>
      </c>
      <c r="AO32" s="69">
        <f>IF(Assumptions!$E$27&gt;AN32+12,AN32+12,Assumptions!$E$27)</f>
        <v>3</v>
      </c>
      <c r="AP32" s="69">
        <f>IF(Assumptions!$E$27&gt;AO32+12,AO32+12,Assumptions!$E$27)</f>
        <v>3</v>
      </c>
      <c r="AQ32" s="69">
        <f>IF(Assumptions!$E$27&gt;AP32+12,AP32+12,Assumptions!$E$27)</f>
        <v>3</v>
      </c>
      <c r="AR32" s="69">
        <f>IF(Assumptions!$E$27&gt;AQ32+12,AQ32+12,Assumptions!$E$27)</f>
        <v>3</v>
      </c>
      <c r="AS32" s="69">
        <f>IF(Assumptions!$E$27&gt;AR32+12,AR32+12,Assumptions!$E$27)</f>
        <v>3</v>
      </c>
      <c r="AT32" s="50" t="str">
        <f t="shared" si="5"/>
        <v>Dec</v>
      </c>
      <c r="AU32" s="69">
        <f>IF(Assumptions!$E$27&gt;1,1,Assumptions!$E$27)</f>
        <v>1</v>
      </c>
      <c r="AV32" s="69">
        <f>IF(Assumptions!$E$27&gt;AU32+12,AU32+12,Assumptions!$E$27)</f>
        <v>3</v>
      </c>
      <c r="AW32" s="69">
        <f>IF(Assumptions!$E$27&gt;AV32+12,AV32+12,Assumptions!$E$27)</f>
        <v>3</v>
      </c>
      <c r="AX32" s="69">
        <f>IF(Assumptions!$E$27&gt;AW32+12,AW32+12,Assumptions!$E$27)</f>
        <v>3</v>
      </c>
      <c r="AY32" s="69">
        <f>IF(Assumptions!$E$27&gt;AX32+12,AX32+12,Assumptions!$E$27)</f>
        <v>3</v>
      </c>
      <c r="AZ32" s="69">
        <f>IF(Assumptions!$E$27&gt;AY32+12,AY32+12,Assumptions!$E$27)</f>
        <v>3</v>
      </c>
      <c r="BA32" s="69">
        <f>IF(Assumptions!$E$27&gt;AZ32+12,AZ32+12,Assumptions!$E$27)</f>
        <v>3</v>
      </c>
      <c r="BB32" s="69">
        <f>IF(Assumptions!$E$27&gt;BA32+12,BA32+12,Assumptions!$E$27)</f>
        <v>3</v>
      </c>
      <c r="BC32" s="50" t="str">
        <f t="shared" si="6"/>
        <v>Dec</v>
      </c>
      <c r="BD32" s="69">
        <f>IF(Assumptions!$E$27&gt;1,1,Assumptions!$E$27)</f>
        <v>1</v>
      </c>
      <c r="BE32" s="69">
        <f>IF(Assumptions!$E$27&gt;BD32+12,BD32+12,Assumptions!$E$27)</f>
        <v>3</v>
      </c>
      <c r="BF32" s="69">
        <f>IF(Assumptions!$E$27&gt;BE32+12,BE32+12,Assumptions!$E$27)</f>
        <v>3</v>
      </c>
      <c r="BG32" s="69">
        <f>IF(Assumptions!$E$27&gt;BF32+12,BF32+12,Assumptions!$E$27)</f>
        <v>3</v>
      </c>
      <c r="BH32" s="69">
        <f>IF(Assumptions!$E$27&gt;BG32+12,BG32+12,Assumptions!$E$27)</f>
        <v>3</v>
      </c>
      <c r="BI32" s="69">
        <f>IF(Assumptions!$E$27&gt;BH32+12,BH32+12,Assumptions!$E$27)</f>
        <v>3</v>
      </c>
      <c r="BJ32" s="69">
        <f>IF(Assumptions!$E$27&gt;BI32+12,BI32+12,Assumptions!$E$27)</f>
        <v>3</v>
      </c>
      <c r="BK32" s="69">
        <f>IF(Assumptions!$E$27&gt;BJ32+12,BJ32+12,Assumptions!$E$27)</f>
        <v>3</v>
      </c>
      <c r="BL32" s="50" t="str">
        <f t="shared" si="7"/>
        <v>Dec</v>
      </c>
      <c r="BM32" s="69">
        <f>IF(Assumptions!$E$27&gt;1,1,Assumptions!$E$27)</f>
        <v>1</v>
      </c>
      <c r="BN32" s="69">
        <f>IF(Assumptions!$E$27&gt;BM32+12,BM32+12,Assumptions!$E$27)</f>
        <v>3</v>
      </c>
      <c r="BO32" s="69">
        <f>IF(Assumptions!$E$27&gt;BN32+12,BN32+12,Assumptions!$E$27)</f>
        <v>3</v>
      </c>
      <c r="BP32" s="69">
        <f>IF(Assumptions!$E$27&gt;BO32+12,BO32+12,Assumptions!$E$27)</f>
        <v>3</v>
      </c>
      <c r="BQ32" s="69">
        <f>IF(Assumptions!$E$27&gt;BP32+12,BP32+12,Assumptions!$E$27)</f>
        <v>3</v>
      </c>
      <c r="BR32" s="69">
        <f>IF(Assumptions!$E$27&gt;BQ32+12,BQ32+12,Assumptions!$E$27)</f>
        <v>3</v>
      </c>
      <c r="BS32" s="69">
        <f>IF(Assumptions!$E$27&gt;BR32+12,BR32+12,Assumptions!$E$27)</f>
        <v>3</v>
      </c>
      <c r="BT32" s="69">
        <f>IF(Assumptions!$E$27&gt;BS32+12,BS32+12,Assumptions!$E$27)</f>
        <v>3</v>
      </c>
      <c r="BU32" s="50" t="str">
        <f t="shared" si="8"/>
        <v>Dec</v>
      </c>
      <c r="BV32" s="69">
        <f>IF(Assumptions!$E$27&gt;1,1,Assumptions!$E$27)</f>
        <v>1</v>
      </c>
      <c r="BW32" s="69">
        <f>IF(Assumptions!$E$27&gt;BV32+12,BV32+12,Assumptions!$E$27)</f>
        <v>3</v>
      </c>
      <c r="BX32" s="69">
        <f>IF(Assumptions!$E$27&gt;BW32+12,BW32+12,Assumptions!$E$27)</f>
        <v>3</v>
      </c>
      <c r="BY32" s="69">
        <f>IF(Assumptions!$E$27&gt;BX32+12,BX32+12,Assumptions!$E$27)</f>
        <v>3</v>
      </c>
      <c r="BZ32" s="69">
        <f>IF(Assumptions!$E$27&gt;BY32+12,BY32+12,Assumptions!$E$27)</f>
        <v>3</v>
      </c>
      <c r="CA32" s="69">
        <f>IF(Assumptions!$E$27&gt;BZ32+12,BZ32+12,Assumptions!$E$27)</f>
        <v>3</v>
      </c>
      <c r="CB32" s="69">
        <f>IF(Assumptions!$E$27&gt;CA32+12,CA32+12,Assumptions!$E$27)</f>
        <v>3</v>
      </c>
      <c r="CC32" s="69">
        <f>IF(Assumptions!$E$27&gt;CB32+12,CB32+12,Assumptions!$E$27)</f>
        <v>3</v>
      </c>
      <c r="CD32" s="50" t="str">
        <f t="shared" si="9"/>
        <v>Dec</v>
      </c>
      <c r="CE32" s="69">
        <f>IF(Assumptions!$E$27&gt;1,1,Assumptions!$E$27)</f>
        <v>1</v>
      </c>
      <c r="CF32" s="69">
        <f>IF(Assumptions!$E$27&gt;CE32+12,CE32+12,Assumptions!$E$27)</f>
        <v>3</v>
      </c>
      <c r="CG32" s="69">
        <f>IF(Assumptions!$E$27&gt;CF32+12,CF32+12,Assumptions!$E$27)</f>
        <v>3</v>
      </c>
      <c r="CH32" s="69">
        <f>IF(Assumptions!$E$27&gt;CG32+12,CG32+12,Assumptions!$E$27)</f>
        <v>3</v>
      </c>
      <c r="CI32" s="69">
        <f>IF(Assumptions!$E$27&gt;CH32+12,CH32+12,Assumptions!$E$27)</f>
        <v>3</v>
      </c>
      <c r="CJ32" s="69">
        <f>IF(Assumptions!$E$27&gt;CI32+12,CI32+12,Assumptions!$E$27)</f>
        <v>3</v>
      </c>
      <c r="CK32" s="69">
        <f>IF(Assumptions!$E$27&gt;CJ32+12,CJ32+12,Assumptions!$E$27)</f>
        <v>3</v>
      </c>
      <c r="CL32" s="69">
        <f>IF(Assumptions!$E$27&gt;CK32+12,CK32+12,Assumptions!$E$27)</f>
        <v>3</v>
      </c>
    </row>
    <row r="33" spans="1:90" ht="15.95" customHeight="1">
      <c r="A33" s="38"/>
      <c r="B33" s="44" t="s">
        <v>37</v>
      </c>
      <c r="C33" s="44" t="s">
        <v>38</v>
      </c>
      <c r="D33" s="44" t="s">
        <v>39</v>
      </c>
      <c r="E33" s="44" t="s">
        <v>40</v>
      </c>
      <c r="F33" s="44" t="s">
        <v>41</v>
      </c>
      <c r="G33" s="44" t="s">
        <v>42</v>
      </c>
      <c r="H33" s="44" t="s">
        <v>43</v>
      </c>
      <c r="I33" s="44" t="s">
        <v>44</v>
      </c>
      <c r="J33" s="17"/>
      <c r="K33" s="44" t="s">
        <v>37</v>
      </c>
      <c r="L33" s="64" t="s">
        <v>38</v>
      </c>
      <c r="M33" s="64" t="s">
        <v>39</v>
      </c>
      <c r="N33" s="64" t="s">
        <v>40</v>
      </c>
      <c r="O33" s="64" t="s">
        <v>41</v>
      </c>
      <c r="P33" s="64" t="s">
        <v>42</v>
      </c>
      <c r="Q33" s="64" t="s">
        <v>43</v>
      </c>
      <c r="R33" s="64" t="s">
        <v>44</v>
      </c>
      <c r="S33" s="38"/>
      <c r="T33" s="64" t="s">
        <v>37</v>
      </c>
      <c r="U33" s="64" t="s">
        <v>38</v>
      </c>
      <c r="V33" s="64" t="s">
        <v>39</v>
      </c>
      <c r="W33" s="64" t="s">
        <v>40</v>
      </c>
      <c r="X33" s="64" t="s">
        <v>41</v>
      </c>
      <c r="Y33" s="64" t="s">
        <v>42</v>
      </c>
      <c r="Z33" s="64" t="s">
        <v>43</v>
      </c>
      <c r="AA33" s="64" t="s">
        <v>44</v>
      </c>
      <c r="AB33" s="38"/>
      <c r="AC33" s="64" t="s">
        <v>37</v>
      </c>
      <c r="AD33" s="64" t="s">
        <v>38</v>
      </c>
      <c r="AE33" s="64" t="s">
        <v>39</v>
      </c>
      <c r="AF33" s="64" t="s">
        <v>40</v>
      </c>
      <c r="AG33" s="64" t="s">
        <v>41</v>
      </c>
      <c r="AH33" s="64" t="s">
        <v>42</v>
      </c>
      <c r="AI33" s="64" t="s">
        <v>43</v>
      </c>
      <c r="AJ33" s="64" t="s">
        <v>44</v>
      </c>
      <c r="AK33" s="38"/>
      <c r="AL33" s="64" t="s">
        <v>37</v>
      </c>
      <c r="AM33" s="64" t="s">
        <v>38</v>
      </c>
      <c r="AN33" s="64" t="s">
        <v>39</v>
      </c>
      <c r="AO33" s="64" t="s">
        <v>40</v>
      </c>
      <c r="AP33" s="64" t="s">
        <v>41</v>
      </c>
      <c r="AQ33" s="64" t="s">
        <v>42</v>
      </c>
      <c r="AR33" s="64" t="s">
        <v>43</v>
      </c>
      <c r="AS33" s="64" t="s">
        <v>44</v>
      </c>
      <c r="AT33" s="38"/>
      <c r="AU33" s="64" t="s">
        <v>37</v>
      </c>
      <c r="AV33" s="64" t="s">
        <v>38</v>
      </c>
      <c r="AW33" s="64" t="s">
        <v>39</v>
      </c>
      <c r="AX33" s="64" t="s">
        <v>40</v>
      </c>
      <c r="AY33" s="64" t="s">
        <v>41</v>
      </c>
      <c r="AZ33" s="64" t="s">
        <v>42</v>
      </c>
      <c r="BA33" s="64" t="s">
        <v>43</v>
      </c>
      <c r="BB33" s="64" t="s">
        <v>44</v>
      </c>
      <c r="BC33" s="38"/>
      <c r="BD33" s="64" t="s">
        <v>37</v>
      </c>
      <c r="BE33" s="64" t="s">
        <v>38</v>
      </c>
      <c r="BF33" s="64" t="s">
        <v>39</v>
      </c>
      <c r="BG33" s="64" t="s">
        <v>40</v>
      </c>
      <c r="BH33" s="64" t="s">
        <v>41</v>
      </c>
      <c r="BI33" s="64" t="s">
        <v>42</v>
      </c>
      <c r="BJ33" s="64" t="s">
        <v>43</v>
      </c>
      <c r="BK33" s="64" t="s">
        <v>44</v>
      </c>
      <c r="BL33" s="38"/>
      <c r="BM33" s="64" t="s">
        <v>37</v>
      </c>
      <c r="BN33" s="64" t="s">
        <v>38</v>
      </c>
      <c r="BO33" s="64" t="s">
        <v>39</v>
      </c>
      <c r="BP33" s="64" t="s">
        <v>40</v>
      </c>
      <c r="BQ33" s="64" t="s">
        <v>41</v>
      </c>
      <c r="BR33" s="64" t="s">
        <v>42</v>
      </c>
      <c r="BS33" s="64" t="s">
        <v>43</v>
      </c>
      <c r="BT33" s="64" t="s">
        <v>44</v>
      </c>
      <c r="BU33" s="38"/>
      <c r="BV33" s="64" t="s">
        <v>37</v>
      </c>
      <c r="BW33" s="64" t="s">
        <v>38</v>
      </c>
      <c r="BX33" s="64" t="s">
        <v>39</v>
      </c>
      <c r="BY33" s="64" t="s">
        <v>40</v>
      </c>
      <c r="BZ33" s="64" t="s">
        <v>41</v>
      </c>
      <c r="CA33" s="64" t="s">
        <v>42</v>
      </c>
      <c r="CB33" s="64" t="s">
        <v>43</v>
      </c>
      <c r="CC33" s="64" t="s">
        <v>44</v>
      </c>
      <c r="CD33" s="38"/>
      <c r="CE33" s="64" t="s">
        <v>37</v>
      </c>
      <c r="CF33" s="64" t="s">
        <v>38</v>
      </c>
      <c r="CG33" s="64" t="s">
        <v>39</v>
      </c>
      <c r="CH33" s="64" t="s">
        <v>40</v>
      </c>
      <c r="CI33" s="64" t="s">
        <v>41</v>
      </c>
      <c r="CJ33" s="64" t="s">
        <v>42</v>
      </c>
      <c r="CK33" s="64" t="s">
        <v>43</v>
      </c>
      <c r="CL33" s="64" t="s">
        <v>44</v>
      </c>
    </row>
    <row r="34" spans="1:90" ht="13.7" customHeight="1">
      <c r="A34" s="50" t="str">
        <f t="shared" ref="A34:A45" si="10">A21</f>
        <v>Jan</v>
      </c>
      <c r="B34" s="70">
        <f>AVERAGE('PR (MFW)'!B34,'78s (MFW)'!B34)</f>
        <v>0</v>
      </c>
      <c r="C34" s="70">
        <f>AVERAGE('PR (MFW)'!C34,'78s (MFW)'!C34)</f>
        <v>0</v>
      </c>
      <c r="D34" s="70">
        <f>AVERAGE('PR (MFW)'!D34,'78s (MFW)'!D34)</f>
        <v>0</v>
      </c>
      <c r="E34" s="70">
        <f>AVERAGE('PR (MFW)'!E34,'78s (MFW)'!E34)</f>
        <v>0</v>
      </c>
      <c r="F34" s="70">
        <f>AVERAGE('PR (MFW)'!F34,'78s (MFW)'!F34)</f>
        <v>0</v>
      </c>
      <c r="G34" s="70">
        <f>AVERAGE('PR (MFW)'!G34,'78s (MFW)'!G34)</f>
        <v>0</v>
      </c>
      <c r="H34" s="70">
        <f>AVERAGE('PR (MFW)'!H34,'78s (MFW)'!H34)</f>
        <v>0</v>
      </c>
      <c r="I34" s="70">
        <f>AVERAGE('PR (MFW)'!I34,'78s (MFW)'!I34)</f>
        <v>0</v>
      </c>
      <c r="J34" s="68" t="str">
        <f t="shared" ref="J34:J45" si="11">J21</f>
        <v>Jan</v>
      </c>
      <c r="K34" s="70">
        <f>AVERAGE('PR (MFW)'!K34,'78s (MFW)'!K34)</f>
        <v>0</v>
      </c>
      <c r="L34" s="71">
        <f>AVERAGE('PR (MFW)'!L34,'78s (MFW)'!L34)</f>
        <v>0</v>
      </c>
      <c r="M34" s="71">
        <f>AVERAGE('PR (MFW)'!M34,'78s (MFW)'!M34)</f>
        <v>0</v>
      </c>
      <c r="N34" s="71">
        <f>AVERAGE('PR (MFW)'!N34,'78s (MFW)'!N34)</f>
        <v>0</v>
      </c>
      <c r="O34" s="71">
        <f>AVERAGE('PR (MFW)'!O34,'78s (MFW)'!O34)</f>
        <v>0</v>
      </c>
      <c r="P34" s="71">
        <f>AVERAGE('PR (MFW)'!P34,'78s (MFW)'!P34)</f>
        <v>0</v>
      </c>
      <c r="Q34" s="71">
        <f>AVERAGE('PR (MFW)'!Q34,'78s (MFW)'!Q34)</f>
        <v>0</v>
      </c>
      <c r="R34" s="71">
        <f>AVERAGE('PR (MFW)'!R34,'78s (MFW)'!R34)</f>
        <v>0</v>
      </c>
      <c r="S34" s="50" t="str">
        <f t="shared" ref="S34:S45" si="12">S21</f>
        <v>Jan</v>
      </c>
      <c r="T34" s="71">
        <f>AVERAGE('PR (MFW)'!T34,'78s (MFW)'!T34)</f>
        <v>0</v>
      </c>
      <c r="U34" s="71">
        <f>AVERAGE('PR (MFW)'!U34,'78s (MFW)'!U34)</f>
        <v>0</v>
      </c>
      <c r="V34" s="71">
        <f>AVERAGE('PR (MFW)'!V34,'78s (MFW)'!V34)</f>
        <v>0</v>
      </c>
      <c r="W34" s="71">
        <f>AVERAGE('PR (MFW)'!W34,'78s (MFW)'!W34)</f>
        <v>0</v>
      </c>
      <c r="X34" s="71">
        <f>AVERAGE('PR (MFW)'!X34,'78s (MFW)'!X34)</f>
        <v>0</v>
      </c>
      <c r="Y34" s="71">
        <f>AVERAGE('PR (MFW)'!Y34,'78s (MFW)'!Y34)</f>
        <v>0</v>
      </c>
      <c r="Z34" s="71">
        <f>AVERAGE('PR (MFW)'!Z34,'78s (MFW)'!Z34)</f>
        <v>0</v>
      </c>
      <c r="AA34" s="71">
        <f>AVERAGE('PR (MFW)'!AA34,'78s (MFW)'!AA34)</f>
        <v>0</v>
      </c>
      <c r="AB34" s="50" t="str">
        <f t="shared" ref="AB34:AB45" si="13">AB21</f>
        <v>Jan</v>
      </c>
      <c r="AC34" s="71">
        <f>AVERAGE('PR (MFW)'!AC34,'78s (MFW)'!AC34)</f>
        <v>0</v>
      </c>
      <c r="AD34" s="71">
        <f>AVERAGE('PR (MFW)'!AD34,'78s (MFW)'!AD34)</f>
        <v>0</v>
      </c>
      <c r="AE34" s="71">
        <f>AVERAGE('PR (MFW)'!AE34,'78s (MFW)'!AE34)</f>
        <v>0</v>
      </c>
      <c r="AF34" s="71">
        <f>AVERAGE('PR (MFW)'!AF34,'78s (MFW)'!AF34)</f>
        <v>0</v>
      </c>
      <c r="AG34" s="71">
        <f>AVERAGE('PR (MFW)'!AG34,'78s (MFW)'!AG34)</f>
        <v>0</v>
      </c>
      <c r="AH34" s="71">
        <f>AVERAGE('PR (MFW)'!AH34,'78s (MFW)'!AH34)</f>
        <v>0</v>
      </c>
      <c r="AI34" s="71">
        <f>AVERAGE('PR (MFW)'!AI34,'78s (MFW)'!AI34)</f>
        <v>0</v>
      </c>
      <c r="AJ34" s="71">
        <f>AVERAGE('PR (MFW)'!AJ34,'78s (MFW)'!AJ34)</f>
        <v>0</v>
      </c>
      <c r="AK34" s="50" t="str">
        <f t="shared" ref="AK34:AK45" si="14">AK21</f>
        <v>Jan</v>
      </c>
      <c r="AL34" s="71">
        <f>AVERAGE('PR (MFW)'!AL34,'78s (MFW)'!AL34)</f>
        <v>0</v>
      </c>
      <c r="AM34" s="71">
        <f>AVERAGE('PR (MFW)'!AM34,'78s (MFW)'!AM34)</f>
        <v>0</v>
      </c>
      <c r="AN34" s="71">
        <f>AVERAGE('PR (MFW)'!AN34,'78s (MFW)'!AN34)</f>
        <v>0</v>
      </c>
      <c r="AO34" s="71">
        <f>AVERAGE('PR (MFW)'!AO34,'78s (MFW)'!AO34)</f>
        <v>0</v>
      </c>
      <c r="AP34" s="71">
        <f>AVERAGE('PR (MFW)'!AP34,'78s (MFW)'!AP34)</f>
        <v>0</v>
      </c>
      <c r="AQ34" s="71">
        <f>AVERAGE('PR (MFW)'!AQ34,'78s (MFW)'!AQ34)</f>
        <v>0</v>
      </c>
      <c r="AR34" s="71">
        <f>AVERAGE('PR (MFW)'!AR34,'78s (MFW)'!AR34)</f>
        <v>0</v>
      </c>
      <c r="AS34" s="71">
        <f>AVERAGE('PR (MFW)'!AS34,'78s (MFW)'!AS34)</f>
        <v>0</v>
      </c>
      <c r="AT34" s="50" t="str">
        <f t="shared" ref="AT34:AT45" si="15">AT21</f>
        <v>Jan</v>
      </c>
      <c r="AU34" s="71">
        <f>AVERAGE('PR (MFW)'!AU34,'78s (MFW)'!AU34)</f>
        <v>0</v>
      </c>
      <c r="AV34" s="71">
        <f>AVERAGE('PR (MFW)'!AV34,'78s (MFW)'!AV34)</f>
        <v>0</v>
      </c>
      <c r="AW34" s="71">
        <f>AVERAGE('PR (MFW)'!AW34,'78s (MFW)'!AW34)</f>
        <v>0</v>
      </c>
      <c r="AX34" s="71">
        <f>AVERAGE('PR (MFW)'!AX34,'78s (MFW)'!AX34)</f>
        <v>0</v>
      </c>
      <c r="AY34" s="71">
        <f>AVERAGE('PR (MFW)'!AY34,'78s (MFW)'!AY34)</f>
        <v>0</v>
      </c>
      <c r="AZ34" s="71">
        <f>AVERAGE('PR (MFW)'!AZ34,'78s (MFW)'!AZ34)</f>
        <v>0</v>
      </c>
      <c r="BA34" s="71">
        <f>AVERAGE('PR (MFW)'!BA34,'78s (MFW)'!BA34)</f>
        <v>0</v>
      </c>
      <c r="BB34" s="71">
        <f>AVERAGE('PR (MFW)'!BB34,'78s (MFW)'!BB34)</f>
        <v>0</v>
      </c>
      <c r="BC34" s="50" t="str">
        <f t="shared" ref="BC34:BC45" si="16">BC21</f>
        <v>Jan</v>
      </c>
      <c r="BD34" s="71">
        <f>AVERAGE('PR (MFW)'!BD34,'78s (MFW)'!BD34)</f>
        <v>0</v>
      </c>
      <c r="BE34" s="71">
        <f>AVERAGE('PR (MFW)'!BE34,'78s (MFW)'!BE34)</f>
        <v>0</v>
      </c>
      <c r="BF34" s="71">
        <f>AVERAGE('PR (MFW)'!BF34,'78s (MFW)'!BF34)</f>
        <v>0</v>
      </c>
      <c r="BG34" s="71">
        <f>AVERAGE('PR (MFW)'!BG34,'78s (MFW)'!BG34)</f>
        <v>0</v>
      </c>
      <c r="BH34" s="71">
        <f>AVERAGE('PR (MFW)'!BH34,'78s (MFW)'!BH34)</f>
        <v>0</v>
      </c>
      <c r="BI34" s="71">
        <f>AVERAGE('PR (MFW)'!BI34,'78s (MFW)'!BI34)</f>
        <v>0</v>
      </c>
      <c r="BJ34" s="71">
        <f>AVERAGE('PR (MFW)'!BJ34,'78s (MFW)'!BJ34)</f>
        <v>0</v>
      </c>
      <c r="BK34" s="71">
        <f>AVERAGE('PR (MFW)'!BK34,'78s (MFW)'!BK34)</f>
        <v>0</v>
      </c>
      <c r="BL34" s="50" t="str">
        <f t="shared" ref="BL34:BL45" si="17">BL21</f>
        <v>Jan</v>
      </c>
      <c r="BM34" s="71">
        <f>AVERAGE('PR (MFW)'!BM34,'78s (MFW)'!BM34)</f>
        <v>0</v>
      </c>
      <c r="BN34" s="71">
        <f>AVERAGE('PR (MFW)'!BN34,'78s (MFW)'!BN34)</f>
        <v>0</v>
      </c>
      <c r="BO34" s="71">
        <f>AVERAGE('PR (MFW)'!BO34,'78s (MFW)'!BO34)</f>
        <v>0</v>
      </c>
      <c r="BP34" s="71">
        <f>AVERAGE('PR (MFW)'!BP34,'78s (MFW)'!BP34)</f>
        <v>0</v>
      </c>
      <c r="BQ34" s="71">
        <f>AVERAGE('PR (MFW)'!BQ34,'78s (MFW)'!BQ34)</f>
        <v>0</v>
      </c>
      <c r="BR34" s="71">
        <f>AVERAGE('PR (MFW)'!BR34,'78s (MFW)'!BR34)</f>
        <v>0</v>
      </c>
      <c r="BS34" s="71">
        <f>AVERAGE('PR (MFW)'!BS34,'78s (MFW)'!BS34)</f>
        <v>0</v>
      </c>
      <c r="BT34" s="71">
        <f>AVERAGE('PR (MFW)'!BT34,'78s (MFW)'!BT34)</f>
        <v>0</v>
      </c>
      <c r="BU34" s="50" t="str">
        <f t="shared" ref="BU34:BU45" si="18">BU21</f>
        <v>Jan</v>
      </c>
      <c r="BV34" s="71">
        <f>AVERAGE('PR (MFW)'!BV34,'78s (MFW)'!BV34)</f>
        <v>0</v>
      </c>
      <c r="BW34" s="71">
        <f>AVERAGE('PR (MFW)'!BW34,'78s (MFW)'!BW34)</f>
        <v>0</v>
      </c>
      <c r="BX34" s="71">
        <f>AVERAGE('PR (MFW)'!BX34,'78s (MFW)'!BX34)</f>
        <v>0</v>
      </c>
      <c r="BY34" s="71">
        <f>AVERAGE('PR (MFW)'!BY34,'78s (MFW)'!BY34)</f>
        <v>0</v>
      </c>
      <c r="BZ34" s="71">
        <f>AVERAGE('PR (MFW)'!BZ34,'78s (MFW)'!BZ34)</f>
        <v>0</v>
      </c>
      <c r="CA34" s="71">
        <f>AVERAGE('PR (MFW)'!CA34,'78s (MFW)'!CA34)</f>
        <v>0</v>
      </c>
      <c r="CB34" s="71">
        <f>AVERAGE('PR (MFW)'!CB34,'78s (MFW)'!CB34)</f>
        <v>0</v>
      </c>
      <c r="CC34" s="71">
        <f>AVERAGE('PR (MFW)'!CC34,'78s (MFW)'!CC34)</f>
        <v>0</v>
      </c>
      <c r="CD34" s="50" t="str">
        <f t="shared" ref="CD34:CD45" si="19">CD21</f>
        <v>Jan</v>
      </c>
      <c r="CE34" s="71">
        <f>AVERAGE('PR (MFW)'!CE34,'78s (MFW)'!CE34)</f>
        <v>0</v>
      </c>
      <c r="CF34" s="71">
        <f>AVERAGE('PR (MFW)'!CF34,'78s (MFW)'!CF34)</f>
        <v>0</v>
      </c>
      <c r="CG34" s="71">
        <f>AVERAGE('PR (MFW)'!CG34,'78s (MFW)'!CG34)</f>
        <v>0</v>
      </c>
      <c r="CH34" s="71">
        <f>AVERAGE('PR (MFW)'!CH34,'78s (MFW)'!CH34)</f>
        <v>0</v>
      </c>
      <c r="CI34" s="71">
        <f>AVERAGE('PR (MFW)'!CI34,'78s (MFW)'!CI34)</f>
        <v>0</v>
      </c>
      <c r="CJ34" s="71">
        <f>AVERAGE('PR (MFW)'!CJ34,'78s (MFW)'!CJ34)</f>
        <v>0</v>
      </c>
      <c r="CK34" s="71">
        <f>AVERAGE('PR (MFW)'!CK34,'78s (MFW)'!CK34)</f>
        <v>0</v>
      </c>
      <c r="CL34" s="71">
        <f>AVERAGE('PR (MFW)'!CL34,'78s (MFW)'!CL34)</f>
        <v>0</v>
      </c>
    </row>
    <row r="35" spans="1:90" ht="13.7" customHeight="1">
      <c r="A35" s="50" t="str">
        <f t="shared" si="10"/>
        <v>Feb</v>
      </c>
      <c r="B35" s="70">
        <f>AVERAGE('PR (MFW)'!B35,'78s (MFW)'!B35)</f>
        <v>0</v>
      </c>
      <c r="C35" s="70">
        <f>AVERAGE('PR (MFW)'!C35,'78s (MFW)'!C35)</f>
        <v>0</v>
      </c>
      <c r="D35" s="70">
        <f>AVERAGE('PR (MFW)'!D35,'78s (MFW)'!D35)</f>
        <v>0</v>
      </c>
      <c r="E35" s="70">
        <f>AVERAGE('PR (MFW)'!E35,'78s (MFW)'!E35)</f>
        <v>0</v>
      </c>
      <c r="F35" s="70">
        <f>AVERAGE('PR (MFW)'!F35,'78s (MFW)'!F35)</f>
        <v>0</v>
      </c>
      <c r="G35" s="70">
        <f>AVERAGE('PR (MFW)'!G35,'78s (MFW)'!G35)</f>
        <v>0</v>
      </c>
      <c r="H35" s="70">
        <f>AVERAGE('PR (MFW)'!H35,'78s (MFW)'!H35)</f>
        <v>0</v>
      </c>
      <c r="I35" s="70">
        <f>AVERAGE('PR (MFW)'!I35,'78s (MFW)'!I35)</f>
        <v>0</v>
      </c>
      <c r="J35" s="68" t="str">
        <f t="shared" si="11"/>
        <v>Feb</v>
      </c>
      <c r="K35" s="70">
        <f>AVERAGE('PR (MFW)'!K35,'78s (MFW)'!K35)</f>
        <v>0</v>
      </c>
      <c r="L35" s="71">
        <f>AVERAGE('PR (MFW)'!L35,'78s (MFW)'!L35)</f>
        <v>0</v>
      </c>
      <c r="M35" s="71">
        <f>AVERAGE('PR (MFW)'!M35,'78s (MFW)'!M35)</f>
        <v>0</v>
      </c>
      <c r="N35" s="71">
        <f>AVERAGE('PR (MFW)'!N35,'78s (MFW)'!N35)</f>
        <v>0</v>
      </c>
      <c r="O35" s="71">
        <f>AVERAGE('PR (MFW)'!O35,'78s (MFW)'!O35)</f>
        <v>0</v>
      </c>
      <c r="P35" s="71">
        <f>AVERAGE('PR (MFW)'!P35,'78s (MFW)'!P35)</f>
        <v>0</v>
      </c>
      <c r="Q35" s="71">
        <f>AVERAGE('PR (MFW)'!Q35,'78s (MFW)'!Q35)</f>
        <v>0</v>
      </c>
      <c r="R35" s="71">
        <f>AVERAGE('PR (MFW)'!R35,'78s (MFW)'!R35)</f>
        <v>0</v>
      </c>
      <c r="S35" s="50" t="str">
        <f t="shared" si="12"/>
        <v>Feb</v>
      </c>
      <c r="T35" s="71">
        <f>AVERAGE('PR (MFW)'!T35,'78s (MFW)'!T35)</f>
        <v>0</v>
      </c>
      <c r="U35" s="71">
        <f>AVERAGE('PR (MFW)'!U35,'78s (MFW)'!U35)</f>
        <v>0</v>
      </c>
      <c r="V35" s="71">
        <f>AVERAGE('PR (MFW)'!V35,'78s (MFW)'!V35)</f>
        <v>0</v>
      </c>
      <c r="W35" s="71">
        <f>AVERAGE('PR (MFW)'!W35,'78s (MFW)'!W35)</f>
        <v>0</v>
      </c>
      <c r="X35" s="71">
        <f>AVERAGE('PR (MFW)'!X35,'78s (MFW)'!X35)</f>
        <v>0</v>
      </c>
      <c r="Y35" s="71">
        <f>AVERAGE('PR (MFW)'!Y35,'78s (MFW)'!Y35)</f>
        <v>0</v>
      </c>
      <c r="Z35" s="71">
        <f>AVERAGE('PR (MFW)'!Z35,'78s (MFW)'!Z35)</f>
        <v>0</v>
      </c>
      <c r="AA35" s="71">
        <f>AVERAGE('PR (MFW)'!AA35,'78s (MFW)'!AA35)</f>
        <v>0</v>
      </c>
      <c r="AB35" s="50" t="str">
        <f t="shared" si="13"/>
        <v>Feb</v>
      </c>
      <c r="AC35" s="71">
        <f>AVERAGE('PR (MFW)'!AC35,'78s (MFW)'!AC35)</f>
        <v>0</v>
      </c>
      <c r="AD35" s="71">
        <f>AVERAGE('PR (MFW)'!AD35,'78s (MFW)'!AD35)</f>
        <v>0</v>
      </c>
      <c r="AE35" s="71">
        <f>AVERAGE('PR (MFW)'!AE35,'78s (MFW)'!AE35)</f>
        <v>0</v>
      </c>
      <c r="AF35" s="71">
        <f>AVERAGE('PR (MFW)'!AF35,'78s (MFW)'!AF35)</f>
        <v>0</v>
      </c>
      <c r="AG35" s="71">
        <f>AVERAGE('PR (MFW)'!AG35,'78s (MFW)'!AG35)</f>
        <v>0</v>
      </c>
      <c r="AH35" s="71">
        <f>AVERAGE('PR (MFW)'!AH35,'78s (MFW)'!AH35)</f>
        <v>0</v>
      </c>
      <c r="AI35" s="71">
        <f>AVERAGE('PR (MFW)'!AI35,'78s (MFW)'!AI35)</f>
        <v>0</v>
      </c>
      <c r="AJ35" s="71">
        <f>AVERAGE('PR (MFW)'!AJ35,'78s (MFW)'!AJ35)</f>
        <v>0</v>
      </c>
      <c r="AK35" s="50" t="str">
        <f t="shared" si="14"/>
        <v>Feb</v>
      </c>
      <c r="AL35" s="71">
        <f>AVERAGE('PR (MFW)'!AL35,'78s (MFW)'!AL35)</f>
        <v>0</v>
      </c>
      <c r="AM35" s="71">
        <f>AVERAGE('PR (MFW)'!AM35,'78s (MFW)'!AM35)</f>
        <v>0</v>
      </c>
      <c r="AN35" s="71">
        <f>AVERAGE('PR (MFW)'!AN35,'78s (MFW)'!AN35)</f>
        <v>0</v>
      </c>
      <c r="AO35" s="71">
        <f>AVERAGE('PR (MFW)'!AO35,'78s (MFW)'!AO35)</f>
        <v>0</v>
      </c>
      <c r="AP35" s="71">
        <f>AVERAGE('PR (MFW)'!AP35,'78s (MFW)'!AP35)</f>
        <v>0</v>
      </c>
      <c r="AQ35" s="71">
        <f>AVERAGE('PR (MFW)'!AQ35,'78s (MFW)'!AQ35)</f>
        <v>0</v>
      </c>
      <c r="AR35" s="71">
        <f>AVERAGE('PR (MFW)'!AR35,'78s (MFW)'!AR35)</f>
        <v>0</v>
      </c>
      <c r="AS35" s="71">
        <f>AVERAGE('PR (MFW)'!AS35,'78s (MFW)'!AS35)</f>
        <v>0</v>
      </c>
      <c r="AT35" s="50" t="str">
        <f t="shared" si="15"/>
        <v>Feb</v>
      </c>
      <c r="AU35" s="71">
        <f>AVERAGE('PR (MFW)'!AU35,'78s (MFW)'!AU35)</f>
        <v>0</v>
      </c>
      <c r="AV35" s="71">
        <f>AVERAGE('PR (MFW)'!AV35,'78s (MFW)'!AV35)</f>
        <v>0</v>
      </c>
      <c r="AW35" s="71">
        <f>AVERAGE('PR (MFW)'!AW35,'78s (MFW)'!AW35)</f>
        <v>0</v>
      </c>
      <c r="AX35" s="71">
        <f>AVERAGE('PR (MFW)'!AX35,'78s (MFW)'!AX35)</f>
        <v>0</v>
      </c>
      <c r="AY35" s="71">
        <f>AVERAGE('PR (MFW)'!AY35,'78s (MFW)'!AY35)</f>
        <v>0</v>
      </c>
      <c r="AZ35" s="71">
        <f>AVERAGE('PR (MFW)'!AZ35,'78s (MFW)'!AZ35)</f>
        <v>0</v>
      </c>
      <c r="BA35" s="71">
        <f>AVERAGE('PR (MFW)'!BA35,'78s (MFW)'!BA35)</f>
        <v>0</v>
      </c>
      <c r="BB35" s="71">
        <f>AVERAGE('PR (MFW)'!BB35,'78s (MFW)'!BB35)</f>
        <v>0</v>
      </c>
      <c r="BC35" s="50" t="str">
        <f t="shared" si="16"/>
        <v>Feb</v>
      </c>
      <c r="BD35" s="71">
        <f>AVERAGE('PR (MFW)'!BD35,'78s (MFW)'!BD35)</f>
        <v>0</v>
      </c>
      <c r="BE35" s="71">
        <f>AVERAGE('PR (MFW)'!BE35,'78s (MFW)'!BE35)</f>
        <v>0</v>
      </c>
      <c r="BF35" s="71">
        <f>AVERAGE('PR (MFW)'!BF35,'78s (MFW)'!BF35)</f>
        <v>0</v>
      </c>
      <c r="BG35" s="71">
        <f>AVERAGE('PR (MFW)'!BG35,'78s (MFW)'!BG35)</f>
        <v>0</v>
      </c>
      <c r="BH35" s="71">
        <f>AVERAGE('PR (MFW)'!BH35,'78s (MFW)'!BH35)</f>
        <v>0</v>
      </c>
      <c r="BI35" s="71">
        <f>AVERAGE('PR (MFW)'!BI35,'78s (MFW)'!BI35)</f>
        <v>0</v>
      </c>
      <c r="BJ35" s="71">
        <f>AVERAGE('PR (MFW)'!BJ35,'78s (MFW)'!BJ35)</f>
        <v>0</v>
      </c>
      <c r="BK35" s="71">
        <f>AVERAGE('PR (MFW)'!BK35,'78s (MFW)'!BK35)</f>
        <v>0</v>
      </c>
      <c r="BL35" s="50" t="str">
        <f t="shared" si="17"/>
        <v>Feb</v>
      </c>
      <c r="BM35" s="71">
        <f>AVERAGE('PR (MFW)'!BM35,'78s (MFW)'!BM35)</f>
        <v>0</v>
      </c>
      <c r="BN35" s="71">
        <f>AVERAGE('PR (MFW)'!BN35,'78s (MFW)'!BN35)</f>
        <v>0</v>
      </c>
      <c r="BO35" s="71">
        <f>AVERAGE('PR (MFW)'!BO35,'78s (MFW)'!BO35)</f>
        <v>0</v>
      </c>
      <c r="BP35" s="71">
        <f>AVERAGE('PR (MFW)'!BP35,'78s (MFW)'!BP35)</f>
        <v>0</v>
      </c>
      <c r="BQ35" s="71">
        <f>AVERAGE('PR (MFW)'!BQ35,'78s (MFW)'!BQ35)</f>
        <v>0</v>
      </c>
      <c r="BR35" s="71">
        <f>AVERAGE('PR (MFW)'!BR35,'78s (MFW)'!BR35)</f>
        <v>0</v>
      </c>
      <c r="BS35" s="71">
        <f>AVERAGE('PR (MFW)'!BS35,'78s (MFW)'!BS35)</f>
        <v>0</v>
      </c>
      <c r="BT35" s="71">
        <f>AVERAGE('PR (MFW)'!BT35,'78s (MFW)'!BT35)</f>
        <v>0</v>
      </c>
      <c r="BU35" s="50" t="str">
        <f t="shared" si="18"/>
        <v>Feb</v>
      </c>
      <c r="BV35" s="71">
        <f>AVERAGE('PR (MFW)'!BV35,'78s (MFW)'!BV35)</f>
        <v>0</v>
      </c>
      <c r="BW35" s="71">
        <f>AVERAGE('PR (MFW)'!BW35,'78s (MFW)'!BW35)</f>
        <v>0</v>
      </c>
      <c r="BX35" s="71">
        <f>AVERAGE('PR (MFW)'!BX35,'78s (MFW)'!BX35)</f>
        <v>0</v>
      </c>
      <c r="BY35" s="71">
        <f>AVERAGE('PR (MFW)'!BY35,'78s (MFW)'!BY35)</f>
        <v>0</v>
      </c>
      <c r="BZ35" s="71">
        <f>AVERAGE('PR (MFW)'!BZ35,'78s (MFW)'!BZ35)</f>
        <v>0</v>
      </c>
      <c r="CA35" s="71">
        <f>AVERAGE('PR (MFW)'!CA35,'78s (MFW)'!CA35)</f>
        <v>0</v>
      </c>
      <c r="CB35" s="71">
        <f>AVERAGE('PR (MFW)'!CB35,'78s (MFW)'!CB35)</f>
        <v>0</v>
      </c>
      <c r="CC35" s="71">
        <f>AVERAGE('PR (MFW)'!CC35,'78s (MFW)'!CC35)</f>
        <v>0</v>
      </c>
      <c r="CD35" s="50" t="str">
        <f t="shared" si="19"/>
        <v>Feb</v>
      </c>
      <c r="CE35" s="71">
        <f>AVERAGE('PR (MFW)'!CE35,'78s (MFW)'!CE35)</f>
        <v>0</v>
      </c>
      <c r="CF35" s="71">
        <f>AVERAGE('PR (MFW)'!CF35,'78s (MFW)'!CF35)</f>
        <v>0</v>
      </c>
      <c r="CG35" s="71">
        <f>AVERAGE('PR (MFW)'!CG35,'78s (MFW)'!CG35)</f>
        <v>0</v>
      </c>
      <c r="CH35" s="71">
        <f>AVERAGE('PR (MFW)'!CH35,'78s (MFW)'!CH35)</f>
        <v>0</v>
      </c>
      <c r="CI35" s="71">
        <f>AVERAGE('PR (MFW)'!CI35,'78s (MFW)'!CI35)</f>
        <v>0</v>
      </c>
      <c r="CJ35" s="71">
        <f>AVERAGE('PR (MFW)'!CJ35,'78s (MFW)'!CJ35)</f>
        <v>0</v>
      </c>
      <c r="CK35" s="71">
        <f>AVERAGE('PR (MFW)'!CK35,'78s (MFW)'!CK35)</f>
        <v>0</v>
      </c>
      <c r="CL35" s="71">
        <f>AVERAGE('PR (MFW)'!CL35,'78s (MFW)'!CL35)</f>
        <v>0</v>
      </c>
    </row>
    <row r="36" spans="1:90" ht="13.7" customHeight="1">
      <c r="A36" s="50" t="str">
        <f t="shared" si="10"/>
        <v>Mar</v>
      </c>
      <c r="B36" s="70">
        <f>AVERAGE('PR (MFW)'!B36,'78s (MFW)'!B36)</f>
        <v>0</v>
      </c>
      <c r="C36" s="70">
        <f>AVERAGE('PR (MFW)'!C36,'78s (MFW)'!C36)</f>
        <v>0</v>
      </c>
      <c r="D36" s="70">
        <f>AVERAGE('PR (MFW)'!D36,'78s (MFW)'!D36)</f>
        <v>0</v>
      </c>
      <c r="E36" s="70">
        <f>AVERAGE('PR (MFW)'!E36,'78s (MFW)'!E36)</f>
        <v>0</v>
      </c>
      <c r="F36" s="70">
        <f>AVERAGE('PR (MFW)'!F36,'78s (MFW)'!F36)</f>
        <v>0</v>
      </c>
      <c r="G36" s="70">
        <f>AVERAGE('PR (MFW)'!G36,'78s (MFW)'!G36)</f>
        <v>0</v>
      </c>
      <c r="H36" s="70">
        <f>AVERAGE('PR (MFW)'!H36,'78s (MFW)'!H36)</f>
        <v>0</v>
      </c>
      <c r="I36" s="70">
        <f>AVERAGE('PR (MFW)'!I36,'78s (MFW)'!I36)</f>
        <v>0</v>
      </c>
      <c r="J36" s="68" t="str">
        <f t="shared" si="11"/>
        <v>Mar</v>
      </c>
      <c r="K36" s="70">
        <f>AVERAGE('PR (MFW)'!K36,'78s (MFW)'!K36)</f>
        <v>0</v>
      </c>
      <c r="L36" s="71">
        <f>AVERAGE('PR (MFW)'!L36,'78s (MFW)'!L36)</f>
        <v>0</v>
      </c>
      <c r="M36" s="71">
        <f>AVERAGE('PR (MFW)'!M36,'78s (MFW)'!M36)</f>
        <v>0</v>
      </c>
      <c r="N36" s="71">
        <f>AVERAGE('PR (MFW)'!N36,'78s (MFW)'!N36)</f>
        <v>0</v>
      </c>
      <c r="O36" s="71">
        <f>AVERAGE('PR (MFW)'!O36,'78s (MFW)'!O36)</f>
        <v>0</v>
      </c>
      <c r="P36" s="71">
        <f>AVERAGE('PR (MFW)'!P36,'78s (MFW)'!P36)</f>
        <v>0</v>
      </c>
      <c r="Q36" s="71">
        <f>AVERAGE('PR (MFW)'!Q36,'78s (MFW)'!Q36)</f>
        <v>0</v>
      </c>
      <c r="R36" s="71">
        <f>AVERAGE('PR (MFW)'!R36,'78s (MFW)'!R36)</f>
        <v>0</v>
      </c>
      <c r="S36" s="50" t="str">
        <f t="shared" si="12"/>
        <v>Mar</v>
      </c>
      <c r="T36" s="71">
        <f>AVERAGE('PR (MFW)'!T36,'78s (MFW)'!T36)</f>
        <v>0</v>
      </c>
      <c r="U36" s="71">
        <f>AVERAGE('PR (MFW)'!U36,'78s (MFW)'!U36)</f>
        <v>0</v>
      </c>
      <c r="V36" s="71">
        <f>AVERAGE('PR (MFW)'!V36,'78s (MFW)'!V36)</f>
        <v>0</v>
      </c>
      <c r="W36" s="71">
        <f>AVERAGE('PR (MFW)'!W36,'78s (MFW)'!W36)</f>
        <v>0</v>
      </c>
      <c r="X36" s="71">
        <f>AVERAGE('PR (MFW)'!X36,'78s (MFW)'!X36)</f>
        <v>0</v>
      </c>
      <c r="Y36" s="71">
        <f>AVERAGE('PR (MFW)'!Y36,'78s (MFW)'!Y36)</f>
        <v>0</v>
      </c>
      <c r="Z36" s="71">
        <f>AVERAGE('PR (MFW)'!Z36,'78s (MFW)'!Z36)</f>
        <v>0</v>
      </c>
      <c r="AA36" s="71">
        <f>AVERAGE('PR (MFW)'!AA36,'78s (MFW)'!AA36)</f>
        <v>0</v>
      </c>
      <c r="AB36" s="50" t="str">
        <f t="shared" si="13"/>
        <v>Mar</v>
      </c>
      <c r="AC36" s="71">
        <f>AVERAGE('PR (MFW)'!AC36,'78s (MFW)'!AC36)</f>
        <v>0</v>
      </c>
      <c r="AD36" s="71">
        <f>AVERAGE('PR (MFW)'!AD36,'78s (MFW)'!AD36)</f>
        <v>0</v>
      </c>
      <c r="AE36" s="71">
        <f>AVERAGE('PR (MFW)'!AE36,'78s (MFW)'!AE36)</f>
        <v>0</v>
      </c>
      <c r="AF36" s="71">
        <f>AVERAGE('PR (MFW)'!AF36,'78s (MFW)'!AF36)</f>
        <v>0</v>
      </c>
      <c r="AG36" s="71">
        <f>AVERAGE('PR (MFW)'!AG36,'78s (MFW)'!AG36)</f>
        <v>0</v>
      </c>
      <c r="AH36" s="71">
        <f>AVERAGE('PR (MFW)'!AH36,'78s (MFW)'!AH36)</f>
        <v>0</v>
      </c>
      <c r="AI36" s="71">
        <f>AVERAGE('PR (MFW)'!AI36,'78s (MFW)'!AI36)</f>
        <v>0</v>
      </c>
      <c r="AJ36" s="71">
        <f>AVERAGE('PR (MFW)'!AJ36,'78s (MFW)'!AJ36)</f>
        <v>0</v>
      </c>
      <c r="AK36" s="50" t="str">
        <f t="shared" si="14"/>
        <v>Mar</v>
      </c>
      <c r="AL36" s="71">
        <f>AVERAGE('PR (MFW)'!AL36,'78s (MFW)'!AL36)</f>
        <v>0</v>
      </c>
      <c r="AM36" s="71">
        <f>AVERAGE('PR (MFW)'!AM36,'78s (MFW)'!AM36)</f>
        <v>0</v>
      </c>
      <c r="AN36" s="71">
        <f>AVERAGE('PR (MFW)'!AN36,'78s (MFW)'!AN36)</f>
        <v>0</v>
      </c>
      <c r="AO36" s="71">
        <f>AVERAGE('PR (MFW)'!AO36,'78s (MFW)'!AO36)</f>
        <v>0</v>
      </c>
      <c r="AP36" s="71">
        <f>AVERAGE('PR (MFW)'!AP36,'78s (MFW)'!AP36)</f>
        <v>0</v>
      </c>
      <c r="AQ36" s="71">
        <f>AVERAGE('PR (MFW)'!AQ36,'78s (MFW)'!AQ36)</f>
        <v>0</v>
      </c>
      <c r="AR36" s="71">
        <f>AVERAGE('PR (MFW)'!AR36,'78s (MFW)'!AR36)</f>
        <v>0</v>
      </c>
      <c r="AS36" s="71">
        <f>AVERAGE('PR (MFW)'!AS36,'78s (MFW)'!AS36)</f>
        <v>0</v>
      </c>
      <c r="AT36" s="50" t="str">
        <f t="shared" si="15"/>
        <v>Mar</v>
      </c>
      <c r="AU36" s="71">
        <f>AVERAGE('PR (MFW)'!AU36,'78s (MFW)'!AU36)</f>
        <v>0</v>
      </c>
      <c r="AV36" s="71">
        <f>AVERAGE('PR (MFW)'!AV36,'78s (MFW)'!AV36)</f>
        <v>0</v>
      </c>
      <c r="AW36" s="71">
        <f>AVERAGE('PR (MFW)'!AW36,'78s (MFW)'!AW36)</f>
        <v>0</v>
      </c>
      <c r="AX36" s="71">
        <f>AVERAGE('PR (MFW)'!AX36,'78s (MFW)'!AX36)</f>
        <v>0</v>
      </c>
      <c r="AY36" s="71">
        <f>AVERAGE('PR (MFW)'!AY36,'78s (MFW)'!AY36)</f>
        <v>0</v>
      </c>
      <c r="AZ36" s="71">
        <f>AVERAGE('PR (MFW)'!AZ36,'78s (MFW)'!AZ36)</f>
        <v>0</v>
      </c>
      <c r="BA36" s="71">
        <f>AVERAGE('PR (MFW)'!BA36,'78s (MFW)'!BA36)</f>
        <v>0</v>
      </c>
      <c r="BB36" s="71">
        <f>AVERAGE('PR (MFW)'!BB36,'78s (MFW)'!BB36)</f>
        <v>0</v>
      </c>
      <c r="BC36" s="50" t="str">
        <f t="shared" si="16"/>
        <v>Mar</v>
      </c>
      <c r="BD36" s="71">
        <f>AVERAGE('PR (MFW)'!BD36,'78s (MFW)'!BD36)</f>
        <v>0</v>
      </c>
      <c r="BE36" s="71">
        <f>AVERAGE('PR (MFW)'!BE36,'78s (MFW)'!BE36)</f>
        <v>0</v>
      </c>
      <c r="BF36" s="71">
        <f>AVERAGE('PR (MFW)'!BF36,'78s (MFW)'!BF36)</f>
        <v>0</v>
      </c>
      <c r="BG36" s="71">
        <f>AVERAGE('PR (MFW)'!BG36,'78s (MFW)'!BG36)</f>
        <v>0</v>
      </c>
      <c r="BH36" s="71">
        <f>AVERAGE('PR (MFW)'!BH36,'78s (MFW)'!BH36)</f>
        <v>0</v>
      </c>
      <c r="BI36" s="71">
        <f>AVERAGE('PR (MFW)'!BI36,'78s (MFW)'!BI36)</f>
        <v>0</v>
      </c>
      <c r="BJ36" s="71">
        <f>AVERAGE('PR (MFW)'!BJ36,'78s (MFW)'!BJ36)</f>
        <v>0</v>
      </c>
      <c r="BK36" s="71">
        <f>AVERAGE('PR (MFW)'!BK36,'78s (MFW)'!BK36)</f>
        <v>0</v>
      </c>
      <c r="BL36" s="50" t="str">
        <f t="shared" si="17"/>
        <v>Mar</v>
      </c>
      <c r="BM36" s="71">
        <f>AVERAGE('PR (MFW)'!BM36,'78s (MFW)'!BM36)</f>
        <v>0</v>
      </c>
      <c r="BN36" s="71">
        <f>AVERAGE('PR (MFW)'!BN36,'78s (MFW)'!BN36)</f>
        <v>0</v>
      </c>
      <c r="BO36" s="71">
        <f>AVERAGE('PR (MFW)'!BO36,'78s (MFW)'!BO36)</f>
        <v>0</v>
      </c>
      <c r="BP36" s="71">
        <f>AVERAGE('PR (MFW)'!BP36,'78s (MFW)'!BP36)</f>
        <v>0</v>
      </c>
      <c r="BQ36" s="71">
        <f>AVERAGE('PR (MFW)'!BQ36,'78s (MFW)'!BQ36)</f>
        <v>0</v>
      </c>
      <c r="BR36" s="71">
        <f>AVERAGE('PR (MFW)'!BR36,'78s (MFW)'!BR36)</f>
        <v>0</v>
      </c>
      <c r="BS36" s="71">
        <f>AVERAGE('PR (MFW)'!BS36,'78s (MFW)'!BS36)</f>
        <v>0</v>
      </c>
      <c r="BT36" s="71">
        <f>AVERAGE('PR (MFW)'!BT36,'78s (MFW)'!BT36)</f>
        <v>0</v>
      </c>
      <c r="BU36" s="50" t="str">
        <f t="shared" si="18"/>
        <v>Mar</v>
      </c>
      <c r="BV36" s="71">
        <f>AVERAGE('PR (MFW)'!BV36,'78s (MFW)'!BV36)</f>
        <v>0</v>
      </c>
      <c r="BW36" s="71">
        <f>AVERAGE('PR (MFW)'!BW36,'78s (MFW)'!BW36)</f>
        <v>0</v>
      </c>
      <c r="BX36" s="71">
        <f>AVERAGE('PR (MFW)'!BX36,'78s (MFW)'!BX36)</f>
        <v>0</v>
      </c>
      <c r="BY36" s="71">
        <f>AVERAGE('PR (MFW)'!BY36,'78s (MFW)'!BY36)</f>
        <v>0</v>
      </c>
      <c r="BZ36" s="71">
        <f>AVERAGE('PR (MFW)'!BZ36,'78s (MFW)'!BZ36)</f>
        <v>0</v>
      </c>
      <c r="CA36" s="71">
        <f>AVERAGE('PR (MFW)'!CA36,'78s (MFW)'!CA36)</f>
        <v>0</v>
      </c>
      <c r="CB36" s="71">
        <f>AVERAGE('PR (MFW)'!CB36,'78s (MFW)'!CB36)</f>
        <v>0</v>
      </c>
      <c r="CC36" s="71">
        <f>AVERAGE('PR (MFW)'!CC36,'78s (MFW)'!CC36)</f>
        <v>0</v>
      </c>
      <c r="CD36" s="50" t="str">
        <f t="shared" si="19"/>
        <v>Mar</v>
      </c>
      <c r="CE36" s="71">
        <f>AVERAGE('PR (MFW)'!CE36,'78s (MFW)'!CE36)</f>
        <v>0</v>
      </c>
      <c r="CF36" s="71">
        <f>AVERAGE('PR (MFW)'!CF36,'78s (MFW)'!CF36)</f>
        <v>0</v>
      </c>
      <c r="CG36" s="71">
        <f>AVERAGE('PR (MFW)'!CG36,'78s (MFW)'!CG36)</f>
        <v>0</v>
      </c>
      <c r="CH36" s="71">
        <f>AVERAGE('PR (MFW)'!CH36,'78s (MFW)'!CH36)</f>
        <v>0</v>
      </c>
      <c r="CI36" s="71">
        <f>AVERAGE('PR (MFW)'!CI36,'78s (MFW)'!CI36)</f>
        <v>0</v>
      </c>
      <c r="CJ36" s="71">
        <f>AVERAGE('PR (MFW)'!CJ36,'78s (MFW)'!CJ36)</f>
        <v>0</v>
      </c>
      <c r="CK36" s="71">
        <f>AVERAGE('PR (MFW)'!CK36,'78s (MFW)'!CK36)</f>
        <v>0</v>
      </c>
      <c r="CL36" s="71">
        <f>AVERAGE('PR (MFW)'!CL36,'78s (MFW)'!CL36)</f>
        <v>0</v>
      </c>
    </row>
    <row r="37" spans="1:90" ht="13.7" customHeight="1">
      <c r="A37" s="50" t="str">
        <f t="shared" si="10"/>
        <v>Apr</v>
      </c>
      <c r="B37" s="70">
        <f>AVERAGE('PR (MFW)'!B37,'78s (MFW)'!B37)</f>
        <v>0</v>
      </c>
      <c r="C37" s="70">
        <f>AVERAGE('PR (MFW)'!C37,'78s (MFW)'!C37)</f>
        <v>0</v>
      </c>
      <c r="D37" s="70">
        <f>AVERAGE('PR (MFW)'!D37,'78s (MFW)'!D37)</f>
        <v>0</v>
      </c>
      <c r="E37" s="70">
        <f>AVERAGE('PR (MFW)'!E37,'78s (MFW)'!E37)</f>
        <v>0</v>
      </c>
      <c r="F37" s="70">
        <f>AVERAGE('PR (MFW)'!F37,'78s (MFW)'!F37)</f>
        <v>0</v>
      </c>
      <c r="G37" s="70">
        <f>AVERAGE('PR (MFW)'!G37,'78s (MFW)'!G37)</f>
        <v>0</v>
      </c>
      <c r="H37" s="70">
        <f>AVERAGE('PR (MFW)'!H37,'78s (MFW)'!H37)</f>
        <v>0</v>
      </c>
      <c r="I37" s="70">
        <f>AVERAGE('PR (MFW)'!I37,'78s (MFW)'!I37)</f>
        <v>0</v>
      </c>
      <c r="J37" s="68" t="str">
        <f t="shared" si="11"/>
        <v>Apr</v>
      </c>
      <c r="K37" s="70">
        <f>AVERAGE('PR (MFW)'!K37,'78s (MFW)'!K37)</f>
        <v>0</v>
      </c>
      <c r="L37" s="71">
        <f>AVERAGE('PR (MFW)'!L37,'78s (MFW)'!L37)</f>
        <v>0</v>
      </c>
      <c r="M37" s="71">
        <f>AVERAGE('PR (MFW)'!M37,'78s (MFW)'!M37)</f>
        <v>0</v>
      </c>
      <c r="N37" s="71">
        <f>AVERAGE('PR (MFW)'!N37,'78s (MFW)'!N37)</f>
        <v>0</v>
      </c>
      <c r="O37" s="71">
        <f>AVERAGE('PR (MFW)'!O37,'78s (MFW)'!O37)</f>
        <v>0</v>
      </c>
      <c r="P37" s="71">
        <f>AVERAGE('PR (MFW)'!P37,'78s (MFW)'!P37)</f>
        <v>0</v>
      </c>
      <c r="Q37" s="71">
        <f>AVERAGE('PR (MFW)'!Q37,'78s (MFW)'!Q37)</f>
        <v>0</v>
      </c>
      <c r="R37" s="71">
        <f>AVERAGE('PR (MFW)'!R37,'78s (MFW)'!R37)</f>
        <v>0</v>
      </c>
      <c r="S37" s="50" t="str">
        <f t="shared" si="12"/>
        <v>Apr</v>
      </c>
      <c r="T37" s="71">
        <f>AVERAGE('PR (MFW)'!T37,'78s (MFW)'!T37)</f>
        <v>0</v>
      </c>
      <c r="U37" s="71">
        <f>AVERAGE('PR (MFW)'!U37,'78s (MFW)'!U37)</f>
        <v>0</v>
      </c>
      <c r="V37" s="71">
        <f>AVERAGE('PR (MFW)'!V37,'78s (MFW)'!V37)</f>
        <v>0</v>
      </c>
      <c r="W37" s="71">
        <f>AVERAGE('PR (MFW)'!W37,'78s (MFW)'!W37)</f>
        <v>0</v>
      </c>
      <c r="X37" s="71">
        <f>AVERAGE('PR (MFW)'!X37,'78s (MFW)'!X37)</f>
        <v>0</v>
      </c>
      <c r="Y37" s="71">
        <f>AVERAGE('PR (MFW)'!Y37,'78s (MFW)'!Y37)</f>
        <v>0</v>
      </c>
      <c r="Z37" s="71">
        <f>AVERAGE('PR (MFW)'!Z37,'78s (MFW)'!Z37)</f>
        <v>0</v>
      </c>
      <c r="AA37" s="71">
        <f>AVERAGE('PR (MFW)'!AA37,'78s (MFW)'!AA37)</f>
        <v>0</v>
      </c>
      <c r="AB37" s="50" t="str">
        <f t="shared" si="13"/>
        <v>Apr</v>
      </c>
      <c r="AC37" s="71">
        <f>AVERAGE('PR (MFW)'!AC37,'78s (MFW)'!AC37)</f>
        <v>0</v>
      </c>
      <c r="AD37" s="71">
        <f>AVERAGE('PR (MFW)'!AD37,'78s (MFW)'!AD37)</f>
        <v>0</v>
      </c>
      <c r="AE37" s="71">
        <f>AVERAGE('PR (MFW)'!AE37,'78s (MFW)'!AE37)</f>
        <v>0</v>
      </c>
      <c r="AF37" s="71">
        <f>AVERAGE('PR (MFW)'!AF37,'78s (MFW)'!AF37)</f>
        <v>0</v>
      </c>
      <c r="AG37" s="71">
        <f>AVERAGE('PR (MFW)'!AG37,'78s (MFW)'!AG37)</f>
        <v>0</v>
      </c>
      <c r="AH37" s="71">
        <f>AVERAGE('PR (MFW)'!AH37,'78s (MFW)'!AH37)</f>
        <v>0</v>
      </c>
      <c r="AI37" s="71">
        <f>AVERAGE('PR (MFW)'!AI37,'78s (MFW)'!AI37)</f>
        <v>0</v>
      </c>
      <c r="AJ37" s="71">
        <f>AVERAGE('PR (MFW)'!AJ37,'78s (MFW)'!AJ37)</f>
        <v>0</v>
      </c>
      <c r="AK37" s="50" t="str">
        <f t="shared" si="14"/>
        <v>Apr</v>
      </c>
      <c r="AL37" s="71">
        <f>AVERAGE('PR (MFW)'!AL37,'78s (MFW)'!AL37)</f>
        <v>0</v>
      </c>
      <c r="AM37" s="71">
        <f>AVERAGE('PR (MFW)'!AM37,'78s (MFW)'!AM37)</f>
        <v>0</v>
      </c>
      <c r="AN37" s="71">
        <f>AVERAGE('PR (MFW)'!AN37,'78s (MFW)'!AN37)</f>
        <v>0</v>
      </c>
      <c r="AO37" s="71">
        <f>AVERAGE('PR (MFW)'!AO37,'78s (MFW)'!AO37)</f>
        <v>0</v>
      </c>
      <c r="AP37" s="71">
        <f>AVERAGE('PR (MFW)'!AP37,'78s (MFW)'!AP37)</f>
        <v>0</v>
      </c>
      <c r="AQ37" s="71">
        <f>AVERAGE('PR (MFW)'!AQ37,'78s (MFW)'!AQ37)</f>
        <v>0</v>
      </c>
      <c r="AR37" s="71">
        <f>AVERAGE('PR (MFW)'!AR37,'78s (MFW)'!AR37)</f>
        <v>0</v>
      </c>
      <c r="AS37" s="71">
        <f>AVERAGE('PR (MFW)'!AS37,'78s (MFW)'!AS37)</f>
        <v>0</v>
      </c>
      <c r="AT37" s="50" t="str">
        <f t="shared" si="15"/>
        <v>Apr</v>
      </c>
      <c r="AU37" s="71">
        <f>AVERAGE('PR (MFW)'!AU37,'78s (MFW)'!AU37)</f>
        <v>0</v>
      </c>
      <c r="AV37" s="71">
        <f>AVERAGE('PR (MFW)'!AV37,'78s (MFW)'!AV37)</f>
        <v>0</v>
      </c>
      <c r="AW37" s="71">
        <f>AVERAGE('PR (MFW)'!AW37,'78s (MFW)'!AW37)</f>
        <v>0</v>
      </c>
      <c r="AX37" s="71">
        <f>AVERAGE('PR (MFW)'!AX37,'78s (MFW)'!AX37)</f>
        <v>0</v>
      </c>
      <c r="AY37" s="71">
        <f>AVERAGE('PR (MFW)'!AY37,'78s (MFW)'!AY37)</f>
        <v>0</v>
      </c>
      <c r="AZ37" s="71">
        <f>AVERAGE('PR (MFW)'!AZ37,'78s (MFW)'!AZ37)</f>
        <v>0</v>
      </c>
      <c r="BA37" s="71">
        <f>AVERAGE('PR (MFW)'!BA37,'78s (MFW)'!BA37)</f>
        <v>0</v>
      </c>
      <c r="BB37" s="71">
        <f>AVERAGE('PR (MFW)'!BB37,'78s (MFW)'!BB37)</f>
        <v>0</v>
      </c>
      <c r="BC37" s="50" t="str">
        <f t="shared" si="16"/>
        <v>Apr</v>
      </c>
      <c r="BD37" s="71">
        <f>AVERAGE('PR (MFW)'!BD37,'78s (MFW)'!BD37)</f>
        <v>0</v>
      </c>
      <c r="BE37" s="71">
        <f>AVERAGE('PR (MFW)'!BE37,'78s (MFW)'!BE37)</f>
        <v>0</v>
      </c>
      <c r="BF37" s="71">
        <f>AVERAGE('PR (MFW)'!BF37,'78s (MFW)'!BF37)</f>
        <v>0</v>
      </c>
      <c r="BG37" s="71">
        <f>AVERAGE('PR (MFW)'!BG37,'78s (MFW)'!BG37)</f>
        <v>0</v>
      </c>
      <c r="BH37" s="71">
        <f>AVERAGE('PR (MFW)'!BH37,'78s (MFW)'!BH37)</f>
        <v>0</v>
      </c>
      <c r="BI37" s="71">
        <f>AVERAGE('PR (MFW)'!BI37,'78s (MFW)'!BI37)</f>
        <v>0</v>
      </c>
      <c r="BJ37" s="71">
        <f>AVERAGE('PR (MFW)'!BJ37,'78s (MFW)'!BJ37)</f>
        <v>0</v>
      </c>
      <c r="BK37" s="71">
        <f>AVERAGE('PR (MFW)'!BK37,'78s (MFW)'!BK37)</f>
        <v>0</v>
      </c>
      <c r="BL37" s="50" t="str">
        <f t="shared" si="17"/>
        <v>Apr</v>
      </c>
      <c r="BM37" s="71">
        <f>AVERAGE('PR (MFW)'!BM37,'78s (MFW)'!BM37)</f>
        <v>0</v>
      </c>
      <c r="BN37" s="71">
        <f>AVERAGE('PR (MFW)'!BN37,'78s (MFW)'!BN37)</f>
        <v>0</v>
      </c>
      <c r="BO37" s="71">
        <f>AVERAGE('PR (MFW)'!BO37,'78s (MFW)'!BO37)</f>
        <v>0</v>
      </c>
      <c r="BP37" s="71">
        <f>AVERAGE('PR (MFW)'!BP37,'78s (MFW)'!BP37)</f>
        <v>0</v>
      </c>
      <c r="BQ37" s="71">
        <f>AVERAGE('PR (MFW)'!BQ37,'78s (MFW)'!BQ37)</f>
        <v>0</v>
      </c>
      <c r="BR37" s="71">
        <f>AVERAGE('PR (MFW)'!BR37,'78s (MFW)'!BR37)</f>
        <v>0</v>
      </c>
      <c r="BS37" s="71">
        <f>AVERAGE('PR (MFW)'!BS37,'78s (MFW)'!BS37)</f>
        <v>0</v>
      </c>
      <c r="BT37" s="71">
        <f>AVERAGE('PR (MFW)'!BT37,'78s (MFW)'!BT37)</f>
        <v>0</v>
      </c>
      <c r="BU37" s="50" t="str">
        <f t="shared" si="18"/>
        <v>Apr</v>
      </c>
      <c r="BV37" s="71">
        <f>AVERAGE('PR (MFW)'!BV37,'78s (MFW)'!BV37)</f>
        <v>0</v>
      </c>
      <c r="BW37" s="71">
        <f>AVERAGE('PR (MFW)'!BW37,'78s (MFW)'!BW37)</f>
        <v>0</v>
      </c>
      <c r="BX37" s="71">
        <f>AVERAGE('PR (MFW)'!BX37,'78s (MFW)'!BX37)</f>
        <v>0</v>
      </c>
      <c r="BY37" s="71">
        <f>AVERAGE('PR (MFW)'!BY37,'78s (MFW)'!BY37)</f>
        <v>0</v>
      </c>
      <c r="BZ37" s="71">
        <f>AVERAGE('PR (MFW)'!BZ37,'78s (MFW)'!BZ37)</f>
        <v>0</v>
      </c>
      <c r="CA37" s="71">
        <f>AVERAGE('PR (MFW)'!CA37,'78s (MFW)'!CA37)</f>
        <v>0</v>
      </c>
      <c r="CB37" s="71">
        <f>AVERAGE('PR (MFW)'!CB37,'78s (MFW)'!CB37)</f>
        <v>0</v>
      </c>
      <c r="CC37" s="71">
        <f>AVERAGE('PR (MFW)'!CC37,'78s (MFW)'!CC37)</f>
        <v>0</v>
      </c>
      <c r="CD37" s="50" t="str">
        <f t="shared" si="19"/>
        <v>Apr</v>
      </c>
      <c r="CE37" s="71">
        <f>AVERAGE('PR (MFW)'!CE37,'78s (MFW)'!CE37)</f>
        <v>0</v>
      </c>
      <c r="CF37" s="71">
        <f>AVERAGE('PR (MFW)'!CF37,'78s (MFW)'!CF37)</f>
        <v>0</v>
      </c>
      <c r="CG37" s="71">
        <f>AVERAGE('PR (MFW)'!CG37,'78s (MFW)'!CG37)</f>
        <v>0</v>
      </c>
      <c r="CH37" s="71">
        <f>AVERAGE('PR (MFW)'!CH37,'78s (MFW)'!CH37)</f>
        <v>0</v>
      </c>
      <c r="CI37" s="71">
        <f>AVERAGE('PR (MFW)'!CI37,'78s (MFW)'!CI37)</f>
        <v>0</v>
      </c>
      <c r="CJ37" s="71">
        <f>AVERAGE('PR (MFW)'!CJ37,'78s (MFW)'!CJ37)</f>
        <v>0</v>
      </c>
      <c r="CK37" s="71">
        <f>AVERAGE('PR (MFW)'!CK37,'78s (MFW)'!CK37)</f>
        <v>0</v>
      </c>
      <c r="CL37" s="71">
        <f>AVERAGE('PR (MFW)'!CL37,'78s (MFW)'!CL37)</f>
        <v>0</v>
      </c>
    </row>
    <row r="38" spans="1:90" ht="13.7" customHeight="1">
      <c r="A38" s="50" t="str">
        <f t="shared" si="10"/>
        <v>May</v>
      </c>
      <c r="B38" s="70">
        <f>AVERAGE('PR (MFW)'!B38,'78s (MFW)'!B38)</f>
        <v>0</v>
      </c>
      <c r="C38" s="70">
        <f>AVERAGE('PR (MFW)'!C38,'78s (MFW)'!C38)</f>
        <v>0</v>
      </c>
      <c r="D38" s="70">
        <f>AVERAGE('PR (MFW)'!D38,'78s (MFW)'!D38)</f>
        <v>0</v>
      </c>
      <c r="E38" s="70">
        <f>AVERAGE('PR (MFW)'!E38,'78s (MFW)'!E38)</f>
        <v>0</v>
      </c>
      <c r="F38" s="70">
        <f>AVERAGE('PR (MFW)'!F38,'78s (MFW)'!F38)</f>
        <v>0</v>
      </c>
      <c r="G38" s="70">
        <f>AVERAGE('PR (MFW)'!G38,'78s (MFW)'!G38)</f>
        <v>0</v>
      </c>
      <c r="H38" s="70">
        <f>AVERAGE('PR (MFW)'!H38,'78s (MFW)'!H38)</f>
        <v>0</v>
      </c>
      <c r="I38" s="70">
        <f>AVERAGE('PR (MFW)'!I38,'78s (MFW)'!I38)</f>
        <v>0</v>
      </c>
      <c r="J38" s="68" t="str">
        <f t="shared" si="11"/>
        <v>May</v>
      </c>
      <c r="K38" s="70">
        <f>AVERAGE('PR (MFW)'!K38,'78s (MFW)'!K38)</f>
        <v>0</v>
      </c>
      <c r="L38" s="71">
        <f>AVERAGE('PR (MFW)'!L38,'78s (MFW)'!L38)</f>
        <v>0</v>
      </c>
      <c r="M38" s="71">
        <f>AVERAGE('PR (MFW)'!M38,'78s (MFW)'!M38)</f>
        <v>0</v>
      </c>
      <c r="N38" s="71">
        <f>AVERAGE('PR (MFW)'!N38,'78s (MFW)'!N38)</f>
        <v>0</v>
      </c>
      <c r="O38" s="71">
        <f>AVERAGE('PR (MFW)'!O38,'78s (MFW)'!O38)</f>
        <v>0</v>
      </c>
      <c r="P38" s="71">
        <f>AVERAGE('PR (MFW)'!P38,'78s (MFW)'!P38)</f>
        <v>0</v>
      </c>
      <c r="Q38" s="71">
        <f>AVERAGE('PR (MFW)'!Q38,'78s (MFW)'!Q38)</f>
        <v>0</v>
      </c>
      <c r="R38" s="71">
        <f>AVERAGE('PR (MFW)'!R38,'78s (MFW)'!R38)</f>
        <v>0</v>
      </c>
      <c r="S38" s="50" t="str">
        <f t="shared" si="12"/>
        <v>May</v>
      </c>
      <c r="T38" s="71">
        <f>AVERAGE('PR (MFW)'!T38,'78s (MFW)'!T38)</f>
        <v>0</v>
      </c>
      <c r="U38" s="71">
        <f>AVERAGE('PR (MFW)'!U38,'78s (MFW)'!U38)</f>
        <v>0</v>
      </c>
      <c r="V38" s="71">
        <f>AVERAGE('PR (MFW)'!V38,'78s (MFW)'!V38)</f>
        <v>0</v>
      </c>
      <c r="W38" s="71">
        <f>AVERAGE('PR (MFW)'!W38,'78s (MFW)'!W38)</f>
        <v>0</v>
      </c>
      <c r="X38" s="71">
        <f>AVERAGE('PR (MFW)'!X38,'78s (MFW)'!X38)</f>
        <v>0</v>
      </c>
      <c r="Y38" s="71">
        <f>AVERAGE('PR (MFW)'!Y38,'78s (MFW)'!Y38)</f>
        <v>0</v>
      </c>
      <c r="Z38" s="71">
        <f>AVERAGE('PR (MFW)'!Z38,'78s (MFW)'!Z38)</f>
        <v>0</v>
      </c>
      <c r="AA38" s="71">
        <f>AVERAGE('PR (MFW)'!AA38,'78s (MFW)'!AA38)</f>
        <v>0</v>
      </c>
      <c r="AB38" s="50" t="str">
        <f t="shared" si="13"/>
        <v>May</v>
      </c>
      <c r="AC38" s="71">
        <f>AVERAGE('PR (MFW)'!AC38,'78s (MFW)'!AC38)</f>
        <v>0</v>
      </c>
      <c r="AD38" s="71">
        <f>AVERAGE('PR (MFW)'!AD38,'78s (MFW)'!AD38)</f>
        <v>0</v>
      </c>
      <c r="AE38" s="71">
        <f>AVERAGE('PR (MFW)'!AE38,'78s (MFW)'!AE38)</f>
        <v>0</v>
      </c>
      <c r="AF38" s="71">
        <f>AVERAGE('PR (MFW)'!AF38,'78s (MFW)'!AF38)</f>
        <v>0</v>
      </c>
      <c r="AG38" s="71">
        <f>AVERAGE('PR (MFW)'!AG38,'78s (MFW)'!AG38)</f>
        <v>0</v>
      </c>
      <c r="AH38" s="71">
        <f>AVERAGE('PR (MFW)'!AH38,'78s (MFW)'!AH38)</f>
        <v>0</v>
      </c>
      <c r="AI38" s="71">
        <f>AVERAGE('PR (MFW)'!AI38,'78s (MFW)'!AI38)</f>
        <v>0</v>
      </c>
      <c r="AJ38" s="71">
        <f>AVERAGE('PR (MFW)'!AJ38,'78s (MFW)'!AJ38)</f>
        <v>0</v>
      </c>
      <c r="AK38" s="50" t="str">
        <f t="shared" si="14"/>
        <v>May</v>
      </c>
      <c r="AL38" s="71">
        <f>AVERAGE('PR (MFW)'!AL38,'78s (MFW)'!AL38)</f>
        <v>0</v>
      </c>
      <c r="AM38" s="71">
        <f>AVERAGE('PR (MFW)'!AM38,'78s (MFW)'!AM38)</f>
        <v>0</v>
      </c>
      <c r="AN38" s="71">
        <f>AVERAGE('PR (MFW)'!AN38,'78s (MFW)'!AN38)</f>
        <v>0</v>
      </c>
      <c r="AO38" s="71">
        <f>AVERAGE('PR (MFW)'!AO38,'78s (MFW)'!AO38)</f>
        <v>0</v>
      </c>
      <c r="AP38" s="71">
        <f>AVERAGE('PR (MFW)'!AP38,'78s (MFW)'!AP38)</f>
        <v>0</v>
      </c>
      <c r="AQ38" s="71">
        <f>AVERAGE('PR (MFW)'!AQ38,'78s (MFW)'!AQ38)</f>
        <v>0</v>
      </c>
      <c r="AR38" s="71">
        <f>AVERAGE('PR (MFW)'!AR38,'78s (MFW)'!AR38)</f>
        <v>0</v>
      </c>
      <c r="AS38" s="71">
        <f>AVERAGE('PR (MFW)'!AS38,'78s (MFW)'!AS38)</f>
        <v>0</v>
      </c>
      <c r="AT38" s="50" t="str">
        <f t="shared" si="15"/>
        <v>May</v>
      </c>
      <c r="AU38" s="71">
        <f>AVERAGE('PR (MFW)'!AU38,'78s (MFW)'!AU38)</f>
        <v>0</v>
      </c>
      <c r="AV38" s="71">
        <f>AVERAGE('PR (MFW)'!AV38,'78s (MFW)'!AV38)</f>
        <v>0</v>
      </c>
      <c r="AW38" s="71">
        <f>AVERAGE('PR (MFW)'!AW38,'78s (MFW)'!AW38)</f>
        <v>0</v>
      </c>
      <c r="AX38" s="71">
        <f>AVERAGE('PR (MFW)'!AX38,'78s (MFW)'!AX38)</f>
        <v>0</v>
      </c>
      <c r="AY38" s="71">
        <f>AVERAGE('PR (MFW)'!AY38,'78s (MFW)'!AY38)</f>
        <v>0</v>
      </c>
      <c r="AZ38" s="71">
        <f>AVERAGE('PR (MFW)'!AZ38,'78s (MFW)'!AZ38)</f>
        <v>0</v>
      </c>
      <c r="BA38" s="71">
        <f>AVERAGE('PR (MFW)'!BA38,'78s (MFW)'!BA38)</f>
        <v>0</v>
      </c>
      <c r="BB38" s="71">
        <f>AVERAGE('PR (MFW)'!BB38,'78s (MFW)'!BB38)</f>
        <v>0</v>
      </c>
      <c r="BC38" s="50" t="str">
        <f t="shared" si="16"/>
        <v>May</v>
      </c>
      <c r="BD38" s="71">
        <f>AVERAGE('PR (MFW)'!BD38,'78s (MFW)'!BD38)</f>
        <v>0</v>
      </c>
      <c r="BE38" s="71">
        <f>AVERAGE('PR (MFW)'!BE38,'78s (MFW)'!BE38)</f>
        <v>0</v>
      </c>
      <c r="BF38" s="71">
        <f>AVERAGE('PR (MFW)'!BF38,'78s (MFW)'!BF38)</f>
        <v>0</v>
      </c>
      <c r="BG38" s="71">
        <f>AVERAGE('PR (MFW)'!BG38,'78s (MFW)'!BG38)</f>
        <v>0</v>
      </c>
      <c r="BH38" s="71">
        <f>AVERAGE('PR (MFW)'!BH38,'78s (MFW)'!BH38)</f>
        <v>0</v>
      </c>
      <c r="BI38" s="71">
        <f>AVERAGE('PR (MFW)'!BI38,'78s (MFW)'!BI38)</f>
        <v>0</v>
      </c>
      <c r="BJ38" s="71">
        <f>AVERAGE('PR (MFW)'!BJ38,'78s (MFW)'!BJ38)</f>
        <v>0</v>
      </c>
      <c r="BK38" s="71">
        <f>AVERAGE('PR (MFW)'!BK38,'78s (MFW)'!BK38)</f>
        <v>0</v>
      </c>
      <c r="BL38" s="50" t="str">
        <f t="shared" si="17"/>
        <v>May</v>
      </c>
      <c r="BM38" s="71">
        <f>AVERAGE('PR (MFW)'!BM38,'78s (MFW)'!BM38)</f>
        <v>0</v>
      </c>
      <c r="BN38" s="71">
        <f>AVERAGE('PR (MFW)'!BN38,'78s (MFW)'!BN38)</f>
        <v>0</v>
      </c>
      <c r="BO38" s="71">
        <f>AVERAGE('PR (MFW)'!BO38,'78s (MFW)'!BO38)</f>
        <v>0</v>
      </c>
      <c r="BP38" s="71">
        <f>AVERAGE('PR (MFW)'!BP38,'78s (MFW)'!BP38)</f>
        <v>0</v>
      </c>
      <c r="BQ38" s="71">
        <f>AVERAGE('PR (MFW)'!BQ38,'78s (MFW)'!BQ38)</f>
        <v>0</v>
      </c>
      <c r="BR38" s="71">
        <f>AVERAGE('PR (MFW)'!BR38,'78s (MFW)'!BR38)</f>
        <v>0</v>
      </c>
      <c r="BS38" s="71">
        <f>AVERAGE('PR (MFW)'!BS38,'78s (MFW)'!BS38)</f>
        <v>0</v>
      </c>
      <c r="BT38" s="71">
        <f>AVERAGE('PR (MFW)'!BT38,'78s (MFW)'!BT38)</f>
        <v>0</v>
      </c>
      <c r="BU38" s="50" t="str">
        <f t="shared" si="18"/>
        <v>May</v>
      </c>
      <c r="BV38" s="71">
        <f>AVERAGE('PR (MFW)'!BV38,'78s (MFW)'!BV38)</f>
        <v>0</v>
      </c>
      <c r="BW38" s="71">
        <f>AVERAGE('PR (MFW)'!BW38,'78s (MFW)'!BW38)</f>
        <v>0</v>
      </c>
      <c r="BX38" s="71">
        <f>AVERAGE('PR (MFW)'!BX38,'78s (MFW)'!BX38)</f>
        <v>0</v>
      </c>
      <c r="BY38" s="71">
        <f>AVERAGE('PR (MFW)'!BY38,'78s (MFW)'!BY38)</f>
        <v>0</v>
      </c>
      <c r="BZ38" s="71">
        <f>AVERAGE('PR (MFW)'!BZ38,'78s (MFW)'!BZ38)</f>
        <v>0</v>
      </c>
      <c r="CA38" s="71">
        <f>AVERAGE('PR (MFW)'!CA38,'78s (MFW)'!CA38)</f>
        <v>0</v>
      </c>
      <c r="CB38" s="71">
        <f>AVERAGE('PR (MFW)'!CB38,'78s (MFW)'!CB38)</f>
        <v>0</v>
      </c>
      <c r="CC38" s="71">
        <f>AVERAGE('PR (MFW)'!CC38,'78s (MFW)'!CC38)</f>
        <v>0</v>
      </c>
      <c r="CD38" s="50" t="str">
        <f t="shared" si="19"/>
        <v>May</v>
      </c>
      <c r="CE38" s="71">
        <f>AVERAGE('PR (MFW)'!CE38,'78s (MFW)'!CE38)</f>
        <v>0</v>
      </c>
      <c r="CF38" s="71">
        <f>AVERAGE('PR (MFW)'!CF38,'78s (MFW)'!CF38)</f>
        <v>0</v>
      </c>
      <c r="CG38" s="71">
        <f>AVERAGE('PR (MFW)'!CG38,'78s (MFW)'!CG38)</f>
        <v>0</v>
      </c>
      <c r="CH38" s="71">
        <f>AVERAGE('PR (MFW)'!CH38,'78s (MFW)'!CH38)</f>
        <v>0</v>
      </c>
      <c r="CI38" s="71">
        <f>AVERAGE('PR (MFW)'!CI38,'78s (MFW)'!CI38)</f>
        <v>0</v>
      </c>
      <c r="CJ38" s="71">
        <f>AVERAGE('PR (MFW)'!CJ38,'78s (MFW)'!CJ38)</f>
        <v>0</v>
      </c>
      <c r="CK38" s="71">
        <f>AVERAGE('PR (MFW)'!CK38,'78s (MFW)'!CK38)</f>
        <v>0</v>
      </c>
      <c r="CL38" s="71">
        <f>AVERAGE('PR (MFW)'!CL38,'78s (MFW)'!CL38)</f>
        <v>0</v>
      </c>
    </row>
    <row r="39" spans="1:90" ht="13.7" customHeight="1">
      <c r="A39" s="50" t="str">
        <f t="shared" si="10"/>
        <v>Jun</v>
      </c>
      <c r="B39" s="70">
        <f>AVERAGE('PR (MFW)'!B39,'78s (MFW)'!B39)</f>
        <v>0</v>
      </c>
      <c r="C39" s="70">
        <f>AVERAGE('PR (MFW)'!C39,'78s (MFW)'!C39)</f>
        <v>0</v>
      </c>
      <c r="D39" s="70">
        <f>AVERAGE('PR (MFW)'!D39,'78s (MFW)'!D39)</f>
        <v>0</v>
      </c>
      <c r="E39" s="70">
        <f>AVERAGE('PR (MFW)'!E39,'78s (MFW)'!E39)</f>
        <v>0</v>
      </c>
      <c r="F39" s="70">
        <f>AVERAGE('PR (MFW)'!F39,'78s (MFW)'!F39)</f>
        <v>0</v>
      </c>
      <c r="G39" s="70">
        <f>AVERAGE('PR (MFW)'!G39,'78s (MFW)'!G39)</f>
        <v>0</v>
      </c>
      <c r="H39" s="70">
        <f>AVERAGE('PR (MFW)'!H39,'78s (MFW)'!H39)</f>
        <v>0</v>
      </c>
      <c r="I39" s="70">
        <f>AVERAGE('PR (MFW)'!I39,'78s (MFW)'!I39)</f>
        <v>0</v>
      </c>
      <c r="J39" s="68" t="str">
        <f t="shared" si="11"/>
        <v>Jun</v>
      </c>
      <c r="K39" s="70">
        <f>AVERAGE('PR (MFW)'!K39,'78s (MFW)'!K39)</f>
        <v>0</v>
      </c>
      <c r="L39" s="71">
        <f>AVERAGE('PR (MFW)'!L39,'78s (MFW)'!L39)</f>
        <v>0</v>
      </c>
      <c r="M39" s="71">
        <f>AVERAGE('PR (MFW)'!M39,'78s (MFW)'!M39)</f>
        <v>0</v>
      </c>
      <c r="N39" s="71">
        <f>AVERAGE('PR (MFW)'!N39,'78s (MFW)'!N39)</f>
        <v>0</v>
      </c>
      <c r="O39" s="71">
        <f>AVERAGE('PR (MFW)'!O39,'78s (MFW)'!O39)</f>
        <v>0</v>
      </c>
      <c r="P39" s="71">
        <f>AVERAGE('PR (MFW)'!P39,'78s (MFW)'!P39)</f>
        <v>0</v>
      </c>
      <c r="Q39" s="71">
        <f>AVERAGE('PR (MFW)'!Q39,'78s (MFW)'!Q39)</f>
        <v>0</v>
      </c>
      <c r="R39" s="71">
        <f>AVERAGE('PR (MFW)'!R39,'78s (MFW)'!R39)</f>
        <v>0</v>
      </c>
      <c r="S39" s="50" t="str">
        <f t="shared" si="12"/>
        <v>Jun</v>
      </c>
      <c r="T39" s="71">
        <f>AVERAGE('PR (MFW)'!T39,'78s (MFW)'!T39)</f>
        <v>0</v>
      </c>
      <c r="U39" s="71">
        <f>AVERAGE('PR (MFW)'!U39,'78s (MFW)'!U39)</f>
        <v>0</v>
      </c>
      <c r="V39" s="71">
        <f>AVERAGE('PR (MFW)'!V39,'78s (MFW)'!V39)</f>
        <v>0</v>
      </c>
      <c r="W39" s="71">
        <f>AVERAGE('PR (MFW)'!W39,'78s (MFW)'!W39)</f>
        <v>0</v>
      </c>
      <c r="X39" s="71">
        <f>AVERAGE('PR (MFW)'!X39,'78s (MFW)'!X39)</f>
        <v>0</v>
      </c>
      <c r="Y39" s="71">
        <f>AVERAGE('PR (MFW)'!Y39,'78s (MFW)'!Y39)</f>
        <v>0</v>
      </c>
      <c r="Z39" s="71">
        <f>AVERAGE('PR (MFW)'!Z39,'78s (MFW)'!Z39)</f>
        <v>0</v>
      </c>
      <c r="AA39" s="71">
        <f>AVERAGE('PR (MFW)'!AA39,'78s (MFW)'!AA39)</f>
        <v>0</v>
      </c>
      <c r="AB39" s="50" t="str">
        <f t="shared" si="13"/>
        <v>Jun</v>
      </c>
      <c r="AC39" s="71">
        <f>AVERAGE('PR (MFW)'!AC39,'78s (MFW)'!AC39)</f>
        <v>0</v>
      </c>
      <c r="AD39" s="71">
        <f>AVERAGE('PR (MFW)'!AD39,'78s (MFW)'!AD39)</f>
        <v>0</v>
      </c>
      <c r="AE39" s="71">
        <f>AVERAGE('PR (MFW)'!AE39,'78s (MFW)'!AE39)</f>
        <v>0</v>
      </c>
      <c r="AF39" s="71">
        <f>AVERAGE('PR (MFW)'!AF39,'78s (MFW)'!AF39)</f>
        <v>0</v>
      </c>
      <c r="AG39" s="71">
        <f>AVERAGE('PR (MFW)'!AG39,'78s (MFW)'!AG39)</f>
        <v>0</v>
      </c>
      <c r="AH39" s="71">
        <f>AVERAGE('PR (MFW)'!AH39,'78s (MFW)'!AH39)</f>
        <v>0</v>
      </c>
      <c r="AI39" s="71">
        <f>AVERAGE('PR (MFW)'!AI39,'78s (MFW)'!AI39)</f>
        <v>0</v>
      </c>
      <c r="AJ39" s="71">
        <f>AVERAGE('PR (MFW)'!AJ39,'78s (MFW)'!AJ39)</f>
        <v>0</v>
      </c>
      <c r="AK39" s="50" t="str">
        <f t="shared" si="14"/>
        <v>Jun</v>
      </c>
      <c r="AL39" s="71">
        <f>AVERAGE('PR (MFW)'!AL39,'78s (MFW)'!AL39)</f>
        <v>0</v>
      </c>
      <c r="AM39" s="71">
        <f>AVERAGE('PR (MFW)'!AM39,'78s (MFW)'!AM39)</f>
        <v>0</v>
      </c>
      <c r="AN39" s="71">
        <f>AVERAGE('PR (MFW)'!AN39,'78s (MFW)'!AN39)</f>
        <v>0</v>
      </c>
      <c r="AO39" s="71">
        <f>AVERAGE('PR (MFW)'!AO39,'78s (MFW)'!AO39)</f>
        <v>0</v>
      </c>
      <c r="AP39" s="71">
        <f>AVERAGE('PR (MFW)'!AP39,'78s (MFW)'!AP39)</f>
        <v>0</v>
      </c>
      <c r="AQ39" s="71">
        <f>AVERAGE('PR (MFW)'!AQ39,'78s (MFW)'!AQ39)</f>
        <v>0</v>
      </c>
      <c r="AR39" s="71">
        <f>AVERAGE('PR (MFW)'!AR39,'78s (MFW)'!AR39)</f>
        <v>0</v>
      </c>
      <c r="AS39" s="71">
        <f>AVERAGE('PR (MFW)'!AS39,'78s (MFW)'!AS39)</f>
        <v>0</v>
      </c>
      <c r="AT39" s="50" t="str">
        <f t="shared" si="15"/>
        <v>Jun</v>
      </c>
      <c r="AU39" s="71">
        <f>AVERAGE('PR (MFW)'!AU39,'78s (MFW)'!AU39)</f>
        <v>0</v>
      </c>
      <c r="AV39" s="71">
        <f>AVERAGE('PR (MFW)'!AV39,'78s (MFW)'!AV39)</f>
        <v>0</v>
      </c>
      <c r="AW39" s="71">
        <f>AVERAGE('PR (MFW)'!AW39,'78s (MFW)'!AW39)</f>
        <v>0</v>
      </c>
      <c r="AX39" s="71">
        <f>AVERAGE('PR (MFW)'!AX39,'78s (MFW)'!AX39)</f>
        <v>0</v>
      </c>
      <c r="AY39" s="71">
        <f>AVERAGE('PR (MFW)'!AY39,'78s (MFW)'!AY39)</f>
        <v>0</v>
      </c>
      <c r="AZ39" s="71">
        <f>AVERAGE('PR (MFW)'!AZ39,'78s (MFW)'!AZ39)</f>
        <v>0</v>
      </c>
      <c r="BA39" s="71">
        <f>AVERAGE('PR (MFW)'!BA39,'78s (MFW)'!BA39)</f>
        <v>0</v>
      </c>
      <c r="BB39" s="71">
        <f>AVERAGE('PR (MFW)'!BB39,'78s (MFW)'!BB39)</f>
        <v>0</v>
      </c>
      <c r="BC39" s="50" t="str">
        <f t="shared" si="16"/>
        <v>Jun</v>
      </c>
      <c r="BD39" s="71">
        <f>AVERAGE('PR (MFW)'!BD39,'78s (MFW)'!BD39)</f>
        <v>0</v>
      </c>
      <c r="BE39" s="71">
        <f>AVERAGE('PR (MFW)'!BE39,'78s (MFW)'!BE39)</f>
        <v>0</v>
      </c>
      <c r="BF39" s="71">
        <f>AVERAGE('PR (MFW)'!BF39,'78s (MFW)'!BF39)</f>
        <v>0</v>
      </c>
      <c r="BG39" s="71">
        <f>AVERAGE('PR (MFW)'!BG39,'78s (MFW)'!BG39)</f>
        <v>0</v>
      </c>
      <c r="BH39" s="71">
        <f>AVERAGE('PR (MFW)'!BH39,'78s (MFW)'!BH39)</f>
        <v>0</v>
      </c>
      <c r="BI39" s="71">
        <f>AVERAGE('PR (MFW)'!BI39,'78s (MFW)'!BI39)</f>
        <v>0</v>
      </c>
      <c r="BJ39" s="71">
        <f>AVERAGE('PR (MFW)'!BJ39,'78s (MFW)'!BJ39)</f>
        <v>0</v>
      </c>
      <c r="BK39" s="71">
        <f>AVERAGE('PR (MFW)'!BK39,'78s (MFW)'!BK39)</f>
        <v>0</v>
      </c>
      <c r="BL39" s="50" t="str">
        <f t="shared" si="17"/>
        <v>Jun</v>
      </c>
      <c r="BM39" s="71">
        <f>AVERAGE('PR (MFW)'!BM39,'78s (MFW)'!BM39)</f>
        <v>0</v>
      </c>
      <c r="BN39" s="71">
        <f>AVERAGE('PR (MFW)'!BN39,'78s (MFW)'!BN39)</f>
        <v>0</v>
      </c>
      <c r="BO39" s="71">
        <f>AVERAGE('PR (MFW)'!BO39,'78s (MFW)'!BO39)</f>
        <v>0</v>
      </c>
      <c r="BP39" s="71">
        <f>AVERAGE('PR (MFW)'!BP39,'78s (MFW)'!BP39)</f>
        <v>0</v>
      </c>
      <c r="BQ39" s="71">
        <f>AVERAGE('PR (MFW)'!BQ39,'78s (MFW)'!BQ39)</f>
        <v>0</v>
      </c>
      <c r="BR39" s="71">
        <f>AVERAGE('PR (MFW)'!BR39,'78s (MFW)'!BR39)</f>
        <v>0</v>
      </c>
      <c r="BS39" s="71">
        <f>AVERAGE('PR (MFW)'!BS39,'78s (MFW)'!BS39)</f>
        <v>0</v>
      </c>
      <c r="BT39" s="71">
        <f>AVERAGE('PR (MFW)'!BT39,'78s (MFW)'!BT39)</f>
        <v>0</v>
      </c>
      <c r="BU39" s="50" t="str">
        <f t="shared" si="18"/>
        <v>Jun</v>
      </c>
      <c r="BV39" s="71">
        <f>AVERAGE('PR (MFW)'!BV39,'78s (MFW)'!BV39)</f>
        <v>0</v>
      </c>
      <c r="BW39" s="71">
        <f>AVERAGE('PR (MFW)'!BW39,'78s (MFW)'!BW39)</f>
        <v>0</v>
      </c>
      <c r="BX39" s="71">
        <f>AVERAGE('PR (MFW)'!BX39,'78s (MFW)'!BX39)</f>
        <v>0</v>
      </c>
      <c r="BY39" s="71">
        <f>AVERAGE('PR (MFW)'!BY39,'78s (MFW)'!BY39)</f>
        <v>0</v>
      </c>
      <c r="BZ39" s="71">
        <f>AVERAGE('PR (MFW)'!BZ39,'78s (MFW)'!BZ39)</f>
        <v>0</v>
      </c>
      <c r="CA39" s="71">
        <f>AVERAGE('PR (MFW)'!CA39,'78s (MFW)'!CA39)</f>
        <v>0</v>
      </c>
      <c r="CB39" s="71">
        <f>AVERAGE('PR (MFW)'!CB39,'78s (MFW)'!CB39)</f>
        <v>0</v>
      </c>
      <c r="CC39" s="71">
        <f>AVERAGE('PR (MFW)'!CC39,'78s (MFW)'!CC39)</f>
        <v>0</v>
      </c>
      <c r="CD39" s="50" t="str">
        <f t="shared" si="19"/>
        <v>Jun</v>
      </c>
      <c r="CE39" s="71">
        <f>AVERAGE('PR (MFW)'!CE39,'78s (MFW)'!CE39)</f>
        <v>0</v>
      </c>
      <c r="CF39" s="71">
        <f>AVERAGE('PR (MFW)'!CF39,'78s (MFW)'!CF39)</f>
        <v>0</v>
      </c>
      <c r="CG39" s="71">
        <f>AVERAGE('PR (MFW)'!CG39,'78s (MFW)'!CG39)</f>
        <v>0</v>
      </c>
      <c r="CH39" s="71">
        <f>AVERAGE('PR (MFW)'!CH39,'78s (MFW)'!CH39)</f>
        <v>0</v>
      </c>
      <c r="CI39" s="71">
        <f>AVERAGE('PR (MFW)'!CI39,'78s (MFW)'!CI39)</f>
        <v>0</v>
      </c>
      <c r="CJ39" s="71">
        <f>AVERAGE('PR (MFW)'!CJ39,'78s (MFW)'!CJ39)</f>
        <v>0</v>
      </c>
      <c r="CK39" s="71">
        <f>AVERAGE('PR (MFW)'!CK39,'78s (MFW)'!CK39)</f>
        <v>0</v>
      </c>
      <c r="CL39" s="71">
        <f>AVERAGE('PR (MFW)'!CL39,'78s (MFW)'!CL39)</f>
        <v>0</v>
      </c>
    </row>
    <row r="40" spans="1:90" ht="13.7" customHeight="1">
      <c r="A40" s="50" t="str">
        <f t="shared" si="10"/>
        <v>Jul</v>
      </c>
      <c r="B40" s="70">
        <f>AVERAGE('PR (MFW)'!B40,'78s (MFW)'!B40)</f>
        <v>0</v>
      </c>
      <c r="C40" s="70">
        <f>AVERAGE('PR (MFW)'!C40,'78s (MFW)'!C40)</f>
        <v>0</v>
      </c>
      <c r="D40" s="70">
        <f>AVERAGE('PR (MFW)'!D40,'78s (MFW)'!D40)</f>
        <v>0</v>
      </c>
      <c r="E40" s="70">
        <f>AVERAGE('PR (MFW)'!E40,'78s (MFW)'!E40)</f>
        <v>0</v>
      </c>
      <c r="F40" s="70">
        <f>AVERAGE('PR (MFW)'!F40,'78s (MFW)'!F40)</f>
        <v>0</v>
      </c>
      <c r="G40" s="70">
        <f>AVERAGE('PR (MFW)'!G40,'78s (MFW)'!G40)</f>
        <v>0</v>
      </c>
      <c r="H40" s="70">
        <f>AVERAGE('PR (MFW)'!H40,'78s (MFW)'!H40)</f>
        <v>0</v>
      </c>
      <c r="I40" s="70">
        <f>AVERAGE('PR (MFW)'!I40,'78s (MFW)'!I40)</f>
        <v>0</v>
      </c>
      <c r="J40" s="68" t="str">
        <f t="shared" si="11"/>
        <v>Jul</v>
      </c>
      <c r="K40" s="70">
        <f>AVERAGE('PR (MFW)'!K40,'78s (MFW)'!K40)</f>
        <v>0</v>
      </c>
      <c r="L40" s="71">
        <f>AVERAGE('PR (MFW)'!L40,'78s (MFW)'!L40)</f>
        <v>0</v>
      </c>
      <c r="M40" s="71">
        <f>AVERAGE('PR (MFW)'!M40,'78s (MFW)'!M40)</f>
        <v>0</v>
      </c>
      <c r="N40" s="71">
        <f>AVERAGE('PR (MFW)'!N40,'78s (MFW)'!N40)</f>
        <v>0</v>
      </c>
      <c r="O40" s="71">
        <f>AVERAGE('PR (MFW)'!O40,'78s (MFW)'!O40)</f>
        <v>0</v>
      </c>
      <c r="P40" s="71">
        <f>AVERAGE('PR (MFW)'!P40,'78s (MFW)'!P40)</f>
        <v>0</v>
      </c>
      <c r="Q40" s="71">
        <f>AVERAGE('PR (MFW)'!Q40,'78s (MFW)'!Q40)</f>
        <v>0</v>
      </c>
      <c r="R40" s="71">
        <f>AVERAGE('PR (MFW)'!R40,'78s (MFW)'!R40)</f>
        <v>0</v>
      </c>
      <c r="S40" s="50" t="str">
        <f t="shared" si="12"/>
        <v>Jul</v>
      </c>
      <c r="T40" s="71">
        <f>AVERAGE('PR (MFW)'!T40,'78s (MFW)'!T40)</f>
        <v>0</v>
      </c>
      <c r="U40" s="71">
        <f>AVERAGE('PR (MFW)'!U40,'78s (MFW)'!U40)</f>
        <v>0</v>
      </c>
      <c r="V40" s="71">
        <f>AVERAGE('PR (MFW)'!V40,'78s (MFW)'!V40)</f>
        <v>0</v>
      </c>
      <c r="W40" s="71">
        <f>AVERAGE('PR (MFW)'!W40,'78s (MFW)'!W40)</f>
        <v>0</v>
      </c>
      <c r="X40" s="71">
        <f>AVERAGE('PR (MFW)'!X40,'78s (MFW)'!X40)</f>
        <v>0</v>
      </c>
      <c r="Y40" s="71">
        <f>AVERAGE('PR (MFW)'!Y40,'78s (MFW)'!Y40)</f>
        <v>0</v>
      </c>
      <c r="Z40" s="71">
        <f>AVERAGE('PR (MFW)'!Z40,'78s (MFW)'!Z40)</f>
        <v>0</v>
      </c>
      <c r="AA40" s="71">
        <f>AVERAGE('PR (MFW)'!AA40,'78s (MFW)'!AA40)</f>
        <v>0</v>
      </c>
      <c r="AB40" s="50" t="str">
        <f t="shared" si="13"/>
        <v>Jul</v>
      </c>
      <c r="AC40" s="71">
        <f>AVERAGE('PR (MFW)'!AC40,'78s (MFW)'!AC40)</f>
        <v>0</v>
      </c>
      <c r="AD40" s="71">
        <f>AVERAGE('PR (MFW)'!AD40,'78s (MFW)'!AD40)</f>
        <v>0</v>
      </c>
      <c r="AE40" s="71">
        <f>AVERAGE('PR (MFW)'!AE40,'78s (MFW)'!AE40)</f>
        <v>0</v>
      </c>
      <c r="AF40" s="71">
        <f>AVERAGE('PR (MFW)'!AF40,'78s (MFW)'!AF40)</f>
        <v>0</v>
      </c>
      <c r="AG40" s="71">
        <f>AVERAGE('PR (MFW)'!AG40,'78s (MFW)'!AG40)</f>
        <v>0</v>
      </c>
      <c r="AH40" s="71">
        <f>AVERAGE('PR (MFW)'!AH40,'78s (MFW)'!AH40)</f>
        <v>0</v>
      </c>
      <c r="AI40" s="71">
        <f>AVERAGE('PR (MFW)'!AI40,'78s (MFW)'!AI40)</f>
        <v>0</v>
      </c>
      <c r="AJ40" s="71">
        <f>AVERAGE('PR (MFW)'!AJ40,'78s (MFW)'!AJ40)</f>
        <v>0</v>
      </c>
      <c r="AK40" s="50" t="str">
        <f t="shared" si="14"/>
        <v>Jul</v>
      </c>
      <c r="AL40" s="71">
        <f>AVERAGE('PR (MFW)'!AL40,'78s (MFW)'!AL40)</f>
        <v>0</v>
      </c>
      <c r="AM40" s="71">
        <f>AVERAGE('PR (MFW)'!AM40,'78s (MFW)'!AM40)</f>
        <v>0</v>
      </c>
      <c r="AN40" s="71">
        <f>AVERAGE('PR (MFW)'!AN40,'78s (MFW)'!AN40)</f>
        <v>0</v>
      </c>
      <c r="AO40" s="71">
        <f>AVERAGE('PR (MFW)'!AO40,'78s (MFW)'!AO40)</f>
        <v>0</v>
      </c>
      <c r="AP40" s="71">
        <f>AVERAGE('PR (MFW)'!AP40,'78s (MFW)'!AP40)</f>
        <v>0</v>
      </c>
      <c r="AQ40" s="71">
        <f>AVERAGE('PR (MFW)'!AQ40,'78s (MFW)'!AQ40)</f>
        <v>0</v>
      </c>
      <c r="AR40" s="71">
        <f>AVERAGE('PR (MFW)'!AR40,'78s (MFW)'!AR40)</f>
        <v>0</v>
      </c>
      <c r="AS40" s="71">
        <f>AVERAGE('PR (MFW)'!AS40,'78s (MFW)'!AS40)</f>
        <v>0</v>
      </c>
      <c r="AT40" s="50" t="str">
        <f t="shared" si="15"/>
        <v>Jul</v>
      </c>
      <c r="AU40" s="71">
        <f>AVERAGE('PR (MFW)'!AU40,'78s (MFW)'!AU40)</f>
        <v>0</v>
      </c>
      <c r="AV40" s="71">
        <f>AVERAGE('PR (MFW)'!AV40,'78s (MFW)'!AV40)</f>
        <v>0</v>
      </c>
      <c r="AW40" s="71">
        <f>AVERAGE('PR (MFW)'!AW40,'78s (MFW)'!AW40)</f>
        <v>0</v>
      </c>
      <c r="AX40" s="71">
        <f>AVERAGE('PR (MFW)'!AX40,'78s (MFW)'!AX40)</f>
        <v>0</v>
      </c>
      <c r="AY40" s="71">
        <f>AVERAGE('PR (MFW)'!AY40,'78s (MFW)'!AY40)</f>
        <v>0</v>
      </c>
      <c r="AZ40" s="71">
        <f>AVERAGE('PR (MFW)'!AZ40,'78s (MFW)'!AZ40)</f>
        <v>0</v>
      </c>
      <c r="BA40" s="71">
        <f>AVERAGE('PR (MFW)'!BA40,'78s (MFW)'!BA40)</f>
        <v>0</v>
      </c>
      <c r="BB40" s="71">
        <f>AVERAGE('PR (MFW)'!BB40,'78s (MFW)'!BB40)</f>
        <v>0</v>
      </c>
      <c r="BC40" s="50" t="str">
        <f t="shared" si="16"/>
        <v>Jul</v>
      </c>
      <c r="BD40" s="71">
        <f>AVERAGE('PR (MFW)'!BD40,'78s (MFW)'!BD40)</f>
        <v>0</v>
      </c>
      <c r="BE40" s="71">
        <f>AVERAGE('PR (MFW)'!BE40,'78s (MFW)'!BE40)</f>
        <v>0</v>
      </c>
      <c r="BF40" s="71">
        <f>AVERAGE('PR (MFW)'!BF40,'78s (MFW)'!BF40)</f>
        <v>0</v>
      </c>
      <c r="BG40" s="71">
        <f>AVERAGE('PR (MFW)'!BG40,'78s (MFW)'!BG40)</f>
        <v>0</v>
      </c>
      <c r="BH40" s="71">
        <f>AVERAGE('PR (MFW)'!BH40,'78s (MFW)'!BH40)</f>
        <v>0</v>
      </c>
      <c r="BI40" s="71">
        <f>AVERAGE('PR (MFW)'!BI40,'78s (MFW)'!BI40)</f>
        <v>0</v>
      </c>
      <c r="BJ40" s="71">
        <f>AVERAGE('PR (MFW)'!BJ40,'78s (MFW)'!BJ40)</f>
        <v>0</v>
      </c>
      <c r="BK40" s="71">
        <f>AVERAGE('PR (MFW)'!BK40,'78s (MFW)'!BK40)</f>
        <v>0</v>
      </c>
      <c r="BL40" s="50" t="str">
        <f t="shared" si="17"/>
        <v>Jul</v>
      </c>
      <c r="BM40" s="71">
        <f>AVERAGE('PR (MFW)'!BM40,'78s (MFW)'!BM40)</f>
        <v>0</v>
      </c>
      <c r="BN40" s="71">
        <f>AVERAGE('PR (MFW)'!BN40,'78s (MFW)'!BN40)</f>
        <v>0</v>
      </c>
      <c r="BO40" s="71">
        <f>AVERAGE('PR (MFW)'!BO40,'78s (MFW)'!BO40)</f>
        <v>0</v>
      </c>
      <c r="BP40" s="71">
        <f>AVERAGE('PR (MFW)'!BP40,'78s (MFW)'!BP40)</f>
        <v>0</v>
      </c>
      <c r="BQ40" s="71">
        <f>AVERAGE('PR (MFW)'!BQ40,'78s (MFW)'!BQ40)</f>
        <v>0</v>
      </c>
      <c r="BR40" s="71">
        <f>AVERAGE('PR (MFW)'!BR40,'78s (MFW)'!BR40)</f>
        <v>0</v>
      </c>
      <c r="BS40" s="71">
        <f>AVERAGE('PR (MFW)'!BS40,'78s (MFW)'!BS40)</f>
        <v>0</v>
      </c>
      <c r="BT40" s="71">
        <f>AVERAGE('PR (MFW)'!BT40,'78s (MFW)'!BT40)</f>
        <v>0</v>
      </c>
      <c r="BU40" s="50" t="str">
        <f t="shared" si="18"/>
        <v>Jul</v>
      </c>
      <c r="BV40" s="71">
        <f>AVERAGE('PR (MFW)'!BV40,'78s (MFW)'!BV40)</f>
        <v>0</v>
      </c>
      <c r="BW40" s="71">
        <f>AVERAGE('PR (MFW)'!BW40,'78s (MFW)'!BW40)</f>
        <v>0</v>
      </c>
      <c r="BX40" s="71">
        <f>AVERAGE('PR (MFW)'!BX40,'78s (MFW)'!BX40)</f>
        <v>0</v>
      </c>
      <c r="BY40" s="71">
        <f>AVERAGE('PR (MFW)'!BY40,'78s (MFW)'!BY40)</f>
        <v>0</v>
      </c>
      <c r="BZ40" s="71">
        <f>AVERAGE('PR (MFW)'!BZ40,'78s (MFW)'!BZ40)</f>
        <v>0</v>
      </c>
      <c r="CA40" s="71">
        <f>AVERAGE('PR (MFW)'!CA40,'78s (MFW)'!CA40)</f>
        <v>0</v>
      </c>
      <c r="CB40" s="71">
        <f>AVERAGE('PR (MFW)'!CB40,'78s (MFW)'!CB40)</f>
        <v>0</v>
      </c>
      <c r="CC40" s="71">
        <f>AVERAGE('PR (MFW)'!CC40,'78s (MFW)'!CC40)</f>
        <v>0</v>
      </c>
      <c r="CD40" s="50" t="str">
        <f t="shared" si="19"/>
        <v>Jul</v>
      </c>
      <c r="CE40" s="71">
        <f>AVERAGE('PR (MFW)'!CE40,'78s (MFW)'!CE40)</f>
        <v>0</v>
      </c>
      <c r="CF40" s="71">
        <f>AVERAGE('PR (MFW)'!CF40,'78s (MFW)'!CF40)</f>
        <v>0</v>
      </c>
      <c r="CG40" s="71">
        <f>AVERAGE('PR (MFW)'!CG40,'78s (MFW)'!CG40)</f>
        <v>0</v>
      </c>
      <c r="CH40" s="71">
        <f>AVERAGE('PR (MFW)'!CH40,'78s (MFW)'!CH40)</f>
        <v>0</v>
      </c>
      <c r="CI40" s="71">
        <f>AVERAGE('PR (MFW)'!CI40,'78s (MFW)'!CI40)</f>
        <v>0</v>
      </c>
      <c r="CJ40" s="71">
        <f>AVERAGE('PR (MFW)'!CJ40,'78s (MFW)'!CJ40)</f>
        <v>0</v>
      </c>
      <c r="CK40" s="71">
        <f>AVERAGE('PR (MFW)'!CK40,'78s (MFW)'!CK40)</f>
        <v>0</v>
      </c>
      <c r="CL40" s="71">
        <f>AVERAGE('PR (MFW)'!CL40,'78s (MFW)'!CL40)</f>
        <v>0</v>
      </c>
    </row>
    <row r="41" spans="1:90" ht="13.7" customHeight="1">
      <c r="A41" s="50" t="str">
        <f t="shared" si="10"/>
        <v>Aug</v>
      </c>
      <c r="B41" s="70">
        <f>AVERAGE('PR (MFW)'!B41,'78s (MFW)'!B41)</f>
        <v>0</v>
      </c>
      <c r="C41" s="70">
        <f>AVERAGE('PR (MFW)'!C41,'78s (MFW)'!C41)</f>
        <v>0</v>
      </c>
      <c r="D41" s="70">
        <f>AVERAGE('PR (MFW)'!D41,'78s (MFW)'!D41)</f>
        <v>0</v>
      </c>
      <c r="E41" s="70">
        <f>AVERAGE('PR (MFW)'!E41,'78s (MFW)'!E41)</f>
        <v>0</v>
      </c>
      <c r="F41" s="70">
        <f>AVERAGE('PR (MFW)'!F41,'78s (MFW)'!F41)</f>
        <v>0</v>
      </c>
      <c r="G41" s="70">
        <f>AVERAGE('PR (MFW)'!G41,'78s (MFW)'!G41)</f>
        <v>0</v>
      </c>
      <c r="H41" s="70">
        <f>AVERAGE('PR (MFW)'!H41,'78s (MFW)'!H41)</f>
        <v>0</v>
      </c>
      <c r="I41" s="70">
        <f>AVERAGE('PR (MFW)'!I41,'78s (MFW)'!I41)</f>
        <v>0</v>
      </c>
      <c r="J41" s="68" t="str">
        <f t="shared" si="11"/>
        <v>Aug</v>
      </c>
      <c r="K41" s="70">
        <f>AVERAGE('PR (MFW)'!K41,'78s (MFW)'!K41)</f>
        <v>0</v>
      </c>
      <c r="L41" s="71">
        <f>AVERAGE('PR (MFW)'!L41,'78s (MFW)'!L41)</f>
        <v>0</v>
      </c>
      <c r="M41" s="71">
        <f>AVERAGE('PR (MFW)'!M41,'78s (MFW)'!M41)</f>
        <v>0</v>
      </c>
      <c r="N41" s="71">
        <f>AVERAGE('PR (MFW)'!N41,'78s (MFW)'!N41)</f>
        <v>0</v>
      </c>
      <c r="O41" s="71">
        <f>AVERAGE('PR (MFW)'!O41,'78s (MFW)'!O41)</f>
        <v>0</v>
      </c>
      <c r="P41" s="71">
        <f>AVERAGE('PR (MFW)'!P41,'78s (MFW)'!P41)</f>
        <v>0</v>
      </c>
      <c r="Q41" s="71">
        <f>AVERAGE('PR (MFW)'!Q41,'78s (MFW)'!Q41)</f>
        <v>0</v>
      </c>
      <c r="R41" s="71">
        <f>AVERAGE('PR (MFW)'!R41,'78s (MFW)'!R41)</f>
        <v>0</v>
      </c>
      <c r="S41" s="50" t="str">
        <f t="shared" si="12"/>
        <v>Aug</v>
      </c>
      <c r="T41" s="71">
        <f>AVERAGE('PR (MFW)'!T41,'78s (MFW)'!T41)</f>
        <v>0</v>
      </c>
      <c r="U41" s="71">
        <f>AVERAGE('PR (MFW)'!U41,'78s (MFW)'!U41)</f>
        <v>0</v>
      </c>
      <c r="V41" s="71">
        <f>AVERAGE('PR (MFW)'!V41,'78s (MFW)'!V41)</f>
        <v>0</v>
      </c>
      <c r="W41" s="71">
        <f>AVERAGE('PR (MFW)'!W41,'78s (MFW)'!W41)</f>
        <v>0</v>
      </c>
      <c r="X41" s="71">
        <f>AVERAGE('PR (MFW)'!X41,'78s (MFW)'!X41)</f>
        <v>0</v>
      </c>
      <c r="Y41" s="71">
        <f>AVERAGE('PR (MFW)'!Y41,'78s (MFW)'!Y41)</f>
        <v>0</v>
      </c>
      <c r="Z41" s="71">
        <f>AVERAGE('PR (MFW)'!Z41,'78s (MFW)'!Z41)</f>
        <v>0</v>
      </c>
      <c r="AA41" s="71">
        <f>AVERAGE('PR (MFW)'!AA41,'78s (MFW)'!AA41)</f>
        <v>0</v>
      </c>
      <c r="AB41" s="50" t="str">
        <f t="shared" si="13"/>
        <v>Aug</v>
      </c>
      <c r="AC41" s="71">
        <f>AVERAGE('PR (MFW)'!AC41,'78s (MFW)'!AC41)</f>
        <v>0</v>
      </c>
      <c r="AD41" s="71">
        <f>AVERAGE('PR (MFW)'!AD41,'78s (MFW)'!AD41)</f>
        <v>0</v>
      </c>
      <c r="AE41" s="71">
        <f>AVERAGE('PR (MFW)'!AE41,'78s (MFW)'!AE41)</f>
        <v>0</v>
      </c>
      <c r="AF41" s="71">
        <f>AVERAGE('PR (MFW)'!AF41,'78s (MFW)'!AF41)</f>
        <v>0</v>
      </c>
      <c r="AG41" s="71">
        <f>AVERAGE('PR (MFW)'!AG41,'78s (MFW)'!AG41)</f>
        <v>0</v>
      </c>
      <c r="AH41" s="71">
        <f>AVERAGE('PR (MFW)'!AH41,'78s (MFW)'!AH41)</f>
        <v>0</v>
      </c>
      <c r="AI41" s="71">
        <f>AVERAGE('PR (MFW)'!AI41,'78s (MFW)'!AI41)</f>
        <v>0</v>
      </c>
      <c r="AJ41" s="71">
        <f>AVERAGE('PR (MFW)'!AJ41,'78s (MFW)'!AJ41)</f>
        <v>0</v>
      </c>
      <c r="AK41" s="50" t="str">
        <f t="shared" si="14"/>
        <v>Aug</v>
      </c>
      <c r="AL41" s="71">
        <f>AVERAGE('PR (MFW)'!AL41,'78s (MFW)'!AL41)</f>
        <v>0</v>
      </c>
      <c r="AM41" s="71">
        <f>AVERAGE('PR (MFW)'!AM41,'78s (MFW)'!AM41)</f>
        <v>0</v>
      </c>
      <c r="AN41" s="71">
        <f>AVERAGE('PR (MFW)'!AN41,'78s (MFW)'!AN41)</f>
        <v>0</v>
      </c>
      <c r="AO41" s="71">
        <f>AVERAGE('PR (MFW)'!AO41,'78s (MFW)'!AO41)</f>
        <v>0</v>
      </c>
      <c r="AP41" s="71">
        <f>AVERAGE('PR (MFW)'!AP41,'78s (MFW)'!AP41)</f>
        <v>0</v>
      </c>
      <c r="AQ41" s="71">
        <f>AVERAGE('PR (MFW)'!AQ41,'78s (MFW)'!AQ41)</f>
        <v>0</v>
      </c>
      <c r="AR41" s="71">
        <f>AVERAGE('PR (MFW)'!AR41,'78s (MFW)'!AR41)</f>
        <v>0</v>
      </c>
      <c r="AS41" s="71">
        <f>AVERAGE('PR (MFW)'!AS41,'78s (MFW)'!AS41)</f>
        <v>0</v>
      </c>
      <c r="AT41" s="50" t="str">
        <f t="shared" si="15"/>
        <v>Aug</v>
      </c>
      <c r="AU41" s="71">
        <f>AVERAGE('PR (MFW)'!AU41,'78s (MFW)'!AU41)</f>
        <v>0</v>
      </c>
      <c r="AV41" s="71">
        <f>AVERAGE('PR (MFW)'!AV41,'78s (MFW)'!AV41)</f>
        <v>0</v>
      </c>
      <c r="AW41" s="71">
        <f>AVERAGE('PR (MFW)'!AW41,'78s (MFW)'!AW41)</f>
        <v>0</v>
      </c>
      <c r="AX41" s="71">
        <f>AVERAGE('PR (MFW)'!AX41,'78s (MFW)'!AX41)</f>
        <v>0</v>
      </c>
      <c r="AY41" s="71">
        <f>AVERAGE('PR (MFW)'!AY41,'78s (MFW)'!AY41)</f>
        <v>0</v>
      </c>
      <c r="AZ41" s="71">
        <f>AVERAGE('PR (MFW)'!AZ41,'78s (MFW)'!AZ41)</f>
        <v>0</v>
      </c>
      <c r="BA41" s="71">
        <f>AVERAGE('PR (MFW)'!BA41,'78s (MFW)'!BA41)</f>
        <v>0</v>
      </c>
      <c r="BB41" s="71">
        <f>AVERAGE('PR (MFW)'!BB41,'78s (MFW)'!BB41)</f>
        <v>0</v>
      </c>
      <c r="BC41" s="50" t="str">
        <f t="shared" si="16"/>
        <v>Aug</v>
      </c>
      <c r="BD41" s="71">
        <f>AVERAGE('PR (MFW)'!BD41,'78s (MFW)'!BD41)</f>
        <v>0</v>
      </c>
      <c r="BE41" s="71">
        <f>AVERAGE('PR (MFW)'!BE41,'78s (MFW)'!BE41)</f>
        <v>0</v>
      </c>
      <c r="BF41" s="71">
        <f>AVERAGE('PR (MFW)'!BF41,'78s (MFW)'!BF41)</f>
        <v>0</v>
      </c>
      <c r="BG41" s="71">
        <f>AVERAGE('PR (MFW)'!BG41,'78s (MFW)'!BG41)</f>
        <v>0</v>
      </c>
      <c r="BH41" s="71">
        <f>AVERAGE('PR (MFW)'!BH41,'78s (MFW)'!BH41)</f>
        <v>0</v>
      </c>
      <c r="BI41" s="71">
        <f>AVERAGE('PR (MFW)'!BI41,'78s (MFW)'!BI41)</f>
        <v>0</v>
      </c>
      <c r="BJ41" s="71">
        <f>AVERAGE('PR (MFW)'!BJ41,'78s (MFW)'!BJ41)</f>
        <v>0</v>
      </c>
      <c r="BK41" s="71">
        <f>AVERAGE('PR (MFW)'!BK41,'78s (MFW)'!BK41)</f>
        <v>0</v>
      </c>
      <c r="BL41" s="50" t="str">
        <f t="shared" si="17"/>
        <v>Aug</v>
      </c>
      <c r="BM41" s="71">
        <f>AVERAGE('PR (MFW)'!BM41,'78s (MFW)'!BM41)</f>
        <v>0</v>
      </c>
      <c r="BN41" s="71">
        <f>AVERAGE('PR (MFW)'!BN41,'78s (MFW)'!BN41)</f>
        <v>0</v>
      </c>
      <c r="BO41" s="71">
        <f>AVERAGE('PR (MFW)'!BO41,'78s (MFW)'!BO41)</f>
        <v>0</v>
      </c>
      <c r="BP41" s="71">
        <f>AVERAGE('PR (MFW)'!BP41,'78s (MFW)'!BP41)</f>
        <v>0</v>
      </c>
      <c r="BQ41" s="71">
        <f>AVERAGE('PR (MFW)'!BQ41,'78s (MFW)'!BQ41)</f>
        <v>0</v>
      </c>
      <c r="BR41" s="71">
        <f>AVERAGE('PR (MFW)'!BR41,'78s (MFW)'!BR41)</f>
        <v>0</v>
      </c>
      <c r="BS41" s="71">
        <f>AVERAGE('PR (MFW)'!BS41,'78s (MFW)'!BS41)</f>
        <v>0</v>
      </c>
      <c r="BT41" s="71">
        <f>AVERAGE('PR (MFW)'!BT41,'78s (MFW)'!BT41)</f>
        <v>0</v>
      </c>
      <c r="BU41" s="50" t="str">
        <f t="shared" si="18"/>
        <v>Aug</v>
      </c>
      <c r="BV41" s="71">
        <f>AVERAGE('PR (MFW)'!BV41,'78s (MFW)'!BV41)</f>
        <v>0</v>
      </c>
      <c r="BW41" s="71">
        <f>AVERAGE('PR (MFW)'!BW41,'78s (MFW)'!BW41)</f>
        <v>0</v>
      </c>
      <c r="BX41" s="71">
        <f>AVERAGE('PR (MFW)'!BX41,'78s (MFW)'!BX41)</f>
        <v>0</v>
      </c>
      <c r="BY41" s="71">
        <f>AVERAGE('PR (MFW)'!BY41,'78s (MFW)'!BY41)</f>
        <v>0</v>
      </c>
      <c r="BZ41" s="71">
        <f>AVERAGE('PR (MFW)'!BZ41,'78s (MFW)'!BZ41)</f>
        <v>0</v>
      </c>
      <c r="CA41" s="71">
        <f>AVERAGE('PR (MFW)'!CA41,'78s (MFW)'!CA41)</f>
        <v>0</v>
      </c>
      <c r="CB41" s="71">
        <f>AVERAGE('PR (MFW)'!CB41,'78s (MFW)'!CB41)</f>
        <v>0</v>
      </c>
      <c r="CC41" s="71">
        <f>AVERAGE('PR (MFW)'!CC41,'78s (MFW)'!CC41)</f>
        <v>0</v>
      </c>
      <c r="CD41" s="50" t="str">
        <f t="shared" si="19"/>
        <v>Aug</v>
      </c>
      <c r="CE41" s="71">
        <f>AVERAGE('PR (MFW)'!CE41,'78s (MFW)'!CE41)</f>
        <v>0</v>
      </c>
      <c r="CF41" s="71">
        <f>AVERAGE('PR (MFW)'!CF41,'78s (MFW)'!CF41)</f>
        <v>0</v>
      </c>
      <c r="CG41" s="71">
        <f>AVERAGE('PR (MFW)'!CG41,'78s (MFW)'!CG41)</f>
        <v>0</v>
      </c>
      <c r="CH41" s="71">
        <f>AVERAGE('PR (MFW)'!CH41,'78s (MFW)'!CH41)</f>
        <v>0</v>
      </c>
      <c r="CI41" s="71">
        <f>AVERAGE('PR (MFW)'!CI41,'78s (MFW)'!CI41)</f>
        <v>0</v>
      </c>
      <c r="CJ41" s="71">
        <f>AVERAGE('PR (MFW)'!CJ41,'78s (MFW)'!CJ41)</f>
        <v>0</v>
      </c>
      <c r="CK41" s="71">
        <f>AVERAGE('PR (MFW)'!CK41,'78s (MFW)'!CK41)</f>
        <v>0</v>
      </c>
      <c r="CL41" s="71">
        <f>AVERAGE('PR (MFW)'!CL41,'78s (MFW)'!CL41)</f>
        <v>0</v>
      </c>
    </row>
    <row r="42" spans="1:90" ht="13.7" customHeight="1">
      <c r="A42" s="50" t="str">
        <f t="shared" si="10"/>
        <v>Sep</v>
      </c>
      <c r="B42" s="70">
        <f>AVERAGE('PR (MFW)'!B42,'78s (MFW)'!B42)</f>
        <v>0</v>
      </c>
      <c r="C42" s="70">
        <f>AVERAGE('PR (MFW)'!C42,'78s (MFW)'!C42)</f>
        <v>0</v>
      </c>
      <c r="D42" s="70">
        <f>AVERAGE('PR (MFW)'!D42,'78s (MFW)'!D42)</f>
        <v>0</v>
      </c>
      <c r="E42" s="70">
        <f>AVERAGE('PR (MFW)'!E42,'78s (MFW)'!E42)</f>
        <v>0</v>
      </c>
      <c r="F42" s="70">
        <f>AVERAGE('PR (MFW)'!F42,'78s (MFW)'!F42)</f>
        <v>0</v>
      </c>
      <c r="G42" s="70">
        <f>AVERAGE('PR (MFW)'!G42,'78s (MFW)'!G42)</f>
        <v>0</v>
      </c>
      <c r="H42" s="70">
        <f>AVERAGE('PR (MFW)'!H42,'78s (MFW)'!H42)</f>
        <v>0</v>
      </c>
      <c r="I42" s="70">
        <f>AVERAGE('PR (MFW)'!I42,'78s (MFW)'!I42)</f>
        <v>0</v>
      </c>
      <c r="J42" s="68" t="str">
        <f t="shared" si="11"/>
        <v>Sep</v>
      </c>
      <c r="K42" s="70">
        <f>AVERAGE('PR (MFW)'!K42,'78s (MFW)'!K42)</f>
        <v>0</v>
      </c>
      <c r="L42" s="71">
        <f>AVERAGE('PR (MFW)'!L42,'78s (MFW)'!L42)</f>
        <v>0</v>
      </c>
      <c r="M42" s="71">
        <f>AVERAGE('PR (MFW)'!M42,'78s (MFW)'!M42)</f>
        <v>0</v>
      </c>
      <c r="N42" s="71">
        <f>AVERAGE('PR (MFW)'!N42,'78s (MFW)'!N42)</f>
        <v>0</v>
      </c>
      <c r="O42" s="71">
        <f>AVERAGE('PR (MFW)'!O42,'78s (MFW)'!O42)</f>
        <v>0</v>
      </c>
      <c r="P42" s="71">
        <f>AVERAGE('PR (MFW)'!P42,'78s (MFW)'!P42)</f>
        <v>0</v>
      </c>
      <c r="Q42" s="71">
        <f>AVERAGE('PR (MFW)'!Q42,'78s (MFW)'!Q42)</f>
        <v>0</v>
      </c>
      <c r="R42" s="71">
        <f>AVERAGE('PR (MFW)'!R42,'78s (MFW)'!R42)</f>
        <v>0</v>
      </c>
      <c r="S42" s="50" t="str">
        <f t="shared" si="12"/>
        <v>Sep</v>
      </c>
      <c r="T42" s="71">
        <f>AVERAGE('PR (MFW)'!T42,'78s (MFW)'!T42)</f>
        <v>0</v>
      </c>
      <c r="U42" s="71">
        <f>AVERAGE('PR (MFW)'!U42,'78s (MFW)'!U42)</f>
        <v>0</v>
      </c>
      <c r="V42" s="71">
        <f>AVERAGE('PR (MFW)'!V42,'78s (MFW)'!V42)</f>
        <v>0</v>
      </c>
      <c r="W42" s="71">
        <f>AVERAGE('PR (MFW)'!W42,'78s (MFW)'!W42)</f>
        <v>0</v>
      </c>
      <c r="X42" s="71">
        <f>AVERAGE('PR (MFW)'!X42,'78s (MFW)'!X42)</f>
        <v>0</v>
      </c>
      <c r="Y42" s="71">
        <f>AVERAGE('PR (MFW)'!Y42,'78s (MFW)'!Y42)</f>
        <v>0</v>
      </c>
      <c r="Z42" s="71">
        <f>AVERAGE('PR (MFW)'!Z42,'78s (MFW)'!Z42)</f>
        <v>0</v>
      </c>
      <c r="AA42" s="71">
        <f>AVERAGE('PR (MFW)'!AA42,'78s (MFW)'!AA42)</f>
        <v>0</v>
      </c>
      <c r="AB42" s="50" t="str">
        <f t="shared" si="13"/>
        <v>Sep</v>
      </c>
      <c r="AC42" s="71">
        <f>AVERAGE('PR (MFW)'!AC42,'78s (MFW)'!AC42)</f>
        <v>0</v>
      </c>
      <c r="AD42" s="71">
        <f>AVERAGE('PR (MFW)'!AD42,'78s (MFW)'!AD42)</f>
        <v>0</v>
      </c>
      <c r="AE42" s="71">
        <f>AVERAGE('PR (MFW)'!AE42,'78s (MFW)'!AE42)</f>
        <v>0</v>
      </c>
      <c r="AF42" s="71">
        <f>AVERAGE('PR (MFW)'!AF42,'78s (MFW)'!AF42)</f>
        <v>0</v>
      </c>
      <c r="AG42" s="71">
        <f>AVERAGE('PR (MFW)'!AG42,'78s (MFW)'!AG42)</f>
        <v>0</v>
      </c>
      <c r="AH42" s="71">
        <f>AVERAGE('PR (MFW)'!AH42,'78s (MFW)'!AH42)</f>
        <v>0</v>
      </c>
      <c r="AI42" s="71">
        <f>AVERAGE('PR (MFW)'!AI42,'78s (MFW)'!AI42)</f>
        <v>0</v>
      </c>
      <c r="AJ42" s="71">
        <f>AVERAGE('PR (MFW)'!AJ42,'78s (MFW)'!AJ42)</f>
        <v>0</v>
      </c>
      <c r="AK42" s="50" t="str">
        <f t="shared" si="14"/>
        <v>Sep</v>
      </c>
      <c r="AL42" s="71">
        <f>AVERAGE('PR (MFW)'!AL42,'78s (MFW)'!AL42)</f>
        <v>0</v>
      </c>
      <c r="AM42" s="71">
        <f>AVERAGE('PR (MFW)'!AM42,'78s (MFW)'!AM42)</f>
        <v>0</v>
      </c>
      <c r="AN42" s="71">
        <f>AVERAGE('PR (MFW)'!AN42,'78s (MFW)'!AN42)</f>
        <v>0</v>
      </c>
      <c r="AO42" s="71">
        <f>AVERAGE('PR (MFW)'!AO42,'78s (MFW)'!AO42)</f>
        <v>0</v>
      </c>
      <c r="AP42" s="71">
        <f>AVERAGE('PR (MFW)'!AP42,'78s (MFW)'!AP42)</f>
        <v>0</v>
      </c>
      <c r="AQ42" s="71">
        <f>AVERAGE('PR (MFW)'!AQ42,'78s (MFW)'!AQ42)</f>
        <v>0</v>
      </c>
      <c r="AR42" s="71">
        <f>AVERAGE('PR (MFW)'!AR42,'78s (MFW)'!AR42)</f>
        <v>0</v>
      </c>
      <c r="AS42" s="71">
        <f>AVERAGE('PR (MFW)'!AS42,'78s (MFW)'!AS42)</f>
        <v>0</v>
      </c>
      <c r="AT42" s="50" t="str">
        <f t="shared" si="15"/>
        <v>Sep</v>
      </c>
      <c r="AU42" s="71">
        <f>AVERAGE('PR (MFW)'!AU42,'78s (MFW)'!AU42)</f>
        <v>0</v>
      </c>
      <c r="AV42" s="71">
        <f>AVERAGE('PR (MFW)'!AV42,'78s (MFW)'!AV42)</f>
        <v>0</v>
      </c>
      <c r="AW42" s="71">
        <f>AVERAGE('PR (MFW)'!AW42,'78s (MFW)'!AW42)</f>
        <v>0</v>
      </c>
      <c r="AX42" s="71">
        <f>AVERAGE('PR (MFW)'!AX42,'78s (MFW)'!AX42)</f>
        <v>0</v>
      </c>
      <c r="AY42" s="71">
        <f>AVERAGE('PR (MFW)'!AY42,'78s (MFW)'!AY42)</f>
        <v>0</v>
      </c>
      <c r="AZ42" s="71">
        <f>AVERAGE('PR (MFW)'!AZ42,'78s (MFW)'!AZ42)</f>
        <v>0</v>
      </c>
      <c r="BA42" s="71">
        <f>AVERAGE('PR (MFW)'!BA42,'78s (MFW)'!BA42)</f>
        <v>0</v>
      </c>
      <c r="BB42" s="71">
        <f>AVERAGE('PR (MFW)'!BB42,'78s (MFW)'!BB42)</f>
        <v>0</v>
      </c>
      <c r="BC42" s="50" t="str">
        <f t="shared" si="16"/>
        <v>Sep</v>
      </c>
      <c r="BD42" s="71">
        <f>AVERAGE('PR (MFW)'!BD42,'78s (MFW)'!BD42)</f>
        <v>0</v>
      </c>
      <c r="BE42" s="71">
        <f>AVERAGE('PR (MFW)'!BE42,'78s (MFW)'!BE42)</f>
        <v>0</v>
      </c>
      <c r="BF42" s="71">
        <f>AVERAGE('PR (MFW)'!BF42,'78s (MFW)'!BF42)</f>
        <v>0</v>
      </c>
      <c r="BG42" s="71">
        <f>AVERAGE('PR (MFW)'!BG42,'78s (MFW)'!BG42)</f>
        <v>0</v>
      </c>
      <c r="BH42" s="71">
        <f>AVERAGE('PR (MFW)'!BH42,'78s (MFW)'!BH42)</f>
        <v>0</v>
      </c>
      <c r="BI42" s="71">
        <f>AVERAGE('PR (MFW)'!BI42,'78s (MFW)'!BI42)</f>
        <v>0</v>
      </c>
      <c r="BJ42" s="71">
        <f>AVERAGE('PR (MFW)'!BJ42,'78s (MFW)'!BJ42)</f>
        <v>0</v>
      </c>
      <c r="BK42" s="71">
        <f>AVERAGE('PR (MFW)'!BK42,'78s (MFW)'!BK42)</f>
        <v>0</v>
      </c>
      <c r="BL42" s="50" t="str">
        <f t="shared" si="17"/>
        <v>Sep</v>
      </c>
      <c r="BM42" s="71">
        <f>AVERAGE('PR (MFW)'!BM42,'78s (MFW)'!BM42)</f>
        <v>0</v>
      </c>
      <c r="BN42" s="71">
        <f>AVERAGE('PR (MFW)'!BN42,'78s (MFW)'!BN42)</f>
        <v>0</v>
      </c>
      <c r="BO42" s="71">
        <f>AVERAGE('PR (MFW)'!BO42,'78s (MFW)'!BO42)</f>
        <v>0</v>
      </c>
      <c r="BP42" s="71">
        <f>AVERAGE('PR (MFW)'!BP42,'78s (MFW)'!BP42)</f>
        <v>0</v>
      </c>
      <c r="BQ42" s="71">
        <f>AVERAGE('PR (MFW)'!BQ42,'78s (MFW)'!BQ42)</f>
        <v>0</v>
      </c>
      <c r="BR42" s="71">
        <f>AVERAGE('PR (MFW)'!BR42,'78s (MFW)'!BR42)</f>
        <v>0</v>
      </c>
      <c r="BS42" s="71">
        <f>AVERAGE('PR (MFW)'!BS42,'78s (MFW)'!BS42)</f>
        <v>0</v>
      </c>
      <c r="BT42" s="71">
        <f>AVERAGE('PR (MFW)'!BT42,'78s (MFW)'!BT42)</f>
        <v>0</v>
      </c>
      <c r="BU42" s="50" t="str">
        <f t="shared" si="18"/>
        <v>Sep</v>
      </c>
      <c r="BV42" s="71">
        <f>AVERAGE('PR (MFW)'!BV42,'78s (MFW)'!BV42)</f>
        <v>0</v>
      </c>
      <c r="BW42" s="71">
        <f>AVERAGE('PR (MFW)'!BW42,'78s (MFW)'!BW42)</f>
        <v>0</v>
      </c>
      <c r="BX42" s="71">
        <f>AVERAGE('PR (MFW)'!BX42,'78s (MFW)'!BX42)</f>
        <v>0</v>
      </c>
      <c r="BY42" s="71">
        <f>AVERAGE('PR (MFW)'!BY42,'78s (MFW)'!BY42)</f>
        <v>0</v>
      </c>
      <c r="BZ42" s="71">
        <f>AVERAGE('PR (MFW)'!BZ42,'78s (MFW)'!BZ42)</f>
        <v>0</v>
      </c>
      <c r="CA42" s="71">
        <f>AVERAGE('PR (MFW)'!CA42,'78s (MFW)'!CA42)</f>
        <v>0</v>
      </c>
      <c r="CB42" s="71">
        <f>AVERAGE('PR (MFW)'!CB42,'78s (MFW)'!CB42)</f>
        <v>0</v>
      </c>
      <c r="CC42" s="71">
        <f>AVERAGE('PR (MFW)'!CC42,'78s (MFW)'!CC42)</f>
        <v>0</v>
      </c>
      <c r="CD42" s="50" t="str">
        <f t="shared" si="19"/>
        <v>Sep</v>
      </c>
      <c r="CE42" s="71">
        <f>AVERAGE('PR (MFW)'!CE42,'78s (MFW)'!CE42)</f>
        <v>0</v>
      </c>
      <c r="CF42" s="71">
        <f>AVERAGE('PR (MFW)'!CF42,'78s (MFW)'!CF42)</f>
        <v>0</v>
      </c>
      <c r="CG42" s="71">
        <f>AVERAGE('PR (MFW)'!CG42,'78s (MFW)'!CG42)</f>
        <v>0</v>
      </c>
      <c r="CH42" s="71">
        <f>AVERAGE('PR (MFW)'!CH42,'78s (MFW)'!CH42)</f>
        <v>0</v>
      </c>
      <c r="CI42" s="71">
        <f>AVERAGE('PR (MFW)'!CI42,'78s (MFW)'!CI42)</f>
        <v>0</v>
      </c>
      <c r="CJ42" s="71">
        <f>AVERAGE('PR (MFW)'!CJ42,'78s (MFW)'!CJ42)</f>
        <v>0</v>
      </c>
      <c r="CK42" s="71">
        <f>AVERAGE('PR (MFW)'!CK42,'78s (MFW)'!CK42)</f>
        <v>0</v>
      </c>
      <c r="CL42" s="71">
        <f>AVERAGE('PR (MFW)'!CL42,'78s (MFW)'!CL42)</f>
        <v>0</v>
      </c>
    </row>
    <row r="43" spans="1:90" ht="13.7" customHeight="1">
      <c r="A43" s="50" t="str">
        <f t="shared" si="10"/>
        <v>Oct</v>
      </c>
      <c r="B43" s="70">
        <f>AVERAGE('PR (MFW)'!B43,'78s (MFW)'!B43)</f>
        <v>0</v>
      </c>
      <c r="C43" s="70">
        <f>AVERAGE('PR (MFW)'!C43,'78s (MFW)'!C43)</f>
        <v>0</v>
      </c>
      <c r="D43" s="70">
        <f>AVERAGE('PR (MFW)'!D43,'78s (MFW)'!D43)</f>
        <v>0</v>
      </c>
      <c r="E43" s="70">
        <f>AVERAGE('PR (MFW)'!E43,'78s (MFW)'!E43)</f>
        <v>0</v>
      </c>
      <c r="F43" s="70">
        <f>AVERAGE('PR (MFW)'!F43,'78s (MFW)'!F43)</f>
        <v>0</v>
      </c>
      <c r="G43" s="70">
        <f>AVERAGE('PR (MFW)'!G43,'78s (MFW)'!G43)</f>
        <v>0</v>
      </c>
      <c r="H43" s="70">
        <f>AVERAGE('PR (MFW)'!H43,'78s (MFW)'!H43)</f>
        <v>0</v>
      </c>
      <c r="I43" s="70">
        <f>AVERAGE('PR (MFW)'!I43,'78s (MFW)'!I43)</f>
        <v>0</v>
      </c>
      <c r="J43" s="68" t="str">
        <f t="shared" si="11"/>
        <v>Oct</v>
      </c>
      <c r="K43" s="70">
        <f>AVERAGE('PR (MFW)'!K43,'78s (MFW)'!K43)</f>
        <v>0</v>
      </c>
      <c r="L43" s="71">
        <f>AVERAGE('PR (MFW)'!L43,'78s (MFW)'!L43)</f>
        <v>0</v>
      </c>
      <c r="M43" s="71">
        <f>AVERAGE('PR (MFW)'!M43,'78s (MFW)'!M43)</f>
        <v>0</v>
      </c>
      <c r="N43" s="71">
        <f>AVERAGE('PR (MFW)'!N43,'78s (MFW)'!N43)</f>
        <v>0</v>
      </c>
      <c r="O43" s="71">
        <f>AVERAGE('PR (MFW)'!O43,'78s (MFW)'!O43)</f>
        <v>0</v>
      </c>
      <c r="P43" s="71">
        <f>AVERAGE('PR (MFW)'!P43,'78s (MFW)'!P43)</f>
        <v>0</v>
      </c>
      <c r="Q43" s="71">
        <f>AVERAGE('PR (MFW)'!Q43,'78s (MFW)'!Q43)</f>
        <v>0</v>
      </c>
      <c r="R43" s="71">
        <f>AVERAGE('PR (MFW)'!R43,'78s (MFW)'!R43)</f>
        <v>0</v>
      </c>
      <c r="S43" s="50" t="str">
        <f t="shared" si="12"/>
        <v>Oct</v>
      </c>
      <c r="T43" s="71">
        <f>AVERAGE('PR (MFW)'!T43,'78s (MFW)'!T43)</f>
        <v>0</v>
      </c>
      <c r="U43" s="71">
        <f>AVERAGE('PR (MFW)'!U43,'78s (MFW)'!U43)</f>
        <v>0</v>
      </c>
      <c r="V43" s="71">
        <f>AVERAGE('PR (MFW)'!V43,'78s (MFW)'!V43)</f>
        <v>0</v>
      </c>
      <c r="W43" s="71">
        <f>AVERAGE('PR (MFW)'!W43,'78s (MFW)'!W43)</f>
        <v>0</v>
      </c>
      <c r="X43" s="71">
        <f>AVERAGE('PR (MFW)'!X43,'78s (MFW)'!X43)</f>
        <v>0</v>
      </c>
      <c r="Y43" s="71">
        <f>AVERAGE('PR (MFW)'!Y43,'78s (MFW)'!Y43)</f>
        <v>0</v>
      </c>
      <c r="Z43" s="71">
        <f>AVERAGE('PR (MFW)'!Z43,'78s (MFW)'!Z43)</f>
        <v>0</v>
      </c>
      <c r="AA43" s="71">
        <f>AVERAGE('PR (MFW)'!AA43,'78s (MFW)'!AA43)</f>
        <v>0</v>
      </c>
      <c r="AB43" s="50" t="str">
        <f t="shared" si="13"/>
        <v>Oct</v>
      </c>
      <c r="AC43" s="71">
        <f>AVERAGE('PR (MFW)'!AC43,'78s (MFW)'!AC43)</f>
        <v>0</v>
      </c>
      <c r="AD43" s="71">
        <f>AVERAGE('PR (MFW)'!AD43,'78s (MFW)'!AD43)</f>
        <v>0</v>
      </c>
      <c r="AE43" s="71">
        <f>AVERAGE('PR (MFW)'!AE43,'78s (MFW)'!AE43)</f>
        <v>0</v>
      </c>
      <c r="AF43" s="71">
        <f>AVERAGE('PR (MFW)'!AF43,'78s (MFW)'!AF43)</f>
        <v>0</v>
      </c>
      <c r="AG43" s="71">
        <f>AVERAGE('PR (MFW)'!AG43,'78s (MFW)'!AG43)</f>
        <v>0</v>
      </c>
      <c r="AH43" s="71">
        <f>AVERAGE('PR (MFW)'!AH43,'78s (MFW)'!AH43)</f>
        <v>0</v>
      </c>
      <c r="AI43" s="71">
        <f>AVERAGE('PR (MFW)'!AI43,'78s (MFW)'!AI43)</f>
        <v>0</v>
      </c>
      <c r="AJ43" s="71">
        <f>AVERAGE('PR (MFW)'!AJ43,'78s (MFW)'!AJ43)</f>
        <v>0</v>
      </c>
      <c r="AK43" s="50" t="str">
        <f t="shared" si="14"/>
        <v>Oct</v>
      </c>
      <c r="AL43" s="71">
        <f>AVERAGE('PR (MFW)'!AL43,'78s (MFW)'!AL43)</f>
        <v>0</v>
      </c>
      <c r="AM43" s="71">
        <f>AVERAGE('PR (MFW)'!AM43,'78s (MFW)'!AM43)</f>
        <v>0</v>
      </c>
      <c r="AN43" s="71">
        <f>AVERAGE('PR (MFW)'!AN43,'78s (MFW)'!AN43)</f>
        <v>0</v>
      </c>
      <c r="AO43" s="71">
        <f>AVERAGE('PR (MFW)'!AO43,'78s (MFW)'!AO43)</f>
        <v>0</v>
      </c>
      <c r="AP43" s="71">
        <f>AVERAGE('PR (MFW)'!AP43,'78s (MFW)'!AP43)</f>
        <v>0</v>
      </c>
      <c r="AQ43" s="71">
        <f>AVERAGE('PR (MFW)'!AQ43,'78s (MFW)'!AQ43)</f>
        <v>0</v>
      </c>
      <c r="AR43" s="71">
        <f>AVERAGE('PR (MFW)'!AR43,'78s (MFW)'!AR43)</f>
        <v>0</v>
      </c>
      <c r="AS43" s="71">
        <f>AVERAGE('PR (MFW)'!AS43,'78s (MFW)'!AS43)</f>
        <v>0</v>
      </c>
      <c r="AT43" s="50" t="str">
        <f t="shared" si="15"/>
        <v>Oct</v>
      </c>
      <c r="AU43" s="71">
        <f>AVERAGE('PR (MFW)'!AU43,'78s (MFW)'!AU43)</f>
        <v>0</v>
      </c>
      <c r="AV43" s="71">
        <f>AVERAGE('PR (MFW)'!AV43,'78s (MFW)'!AV43)</f>
        <v>0</v>
      </c>
      <c r="AW43" s="71">
        <f>AVERAGE('PR (MFW)'!AW43,'78s (MFW)'!AW43)</f>
        <v>0</v>
      </c>
      <c r="AX43" s="71">
        <f>AVERAGE('PR (MFW)'!AX43,'78s (MFW)'!AX43)</f>
        <v>0</v>
      </c>
      <c r="AY43" s="71">
        <f>AVERAGE('PR (MFW)'!AY43,'78s (MFW)'!AY43)</f>
        <v>0</v>
      </c>
      <c r="AZ43" s="71">
        <f>AVERAGE('PR (MFW)'!AZ43,'78s (MFW)'!AZ43)</f>
        <v>0</v>
      </c>
      <c r="BA43" s="71">
        <f>AVERAGE('PR (MFW)'!BA43,'78s (MFW)'!BA43)</f>
        <v>0</v>
      </c>
      <c r="BB43" s="71">
        <f>AVERAGE('PR (MFW)'!BB43,'78s (MFW)'!BB43)</f>
        <v>0</v>
      </c>
      <c r="BC43" s="50" t="str">
        <f t="shared" si="16"/>
        <v>Oct</v>
      </c>
      <c r="BD43" s="71">
        <f>AVERAGE('PR (MFW)'!BD43,'78s (MFW)'!BD43)</f>
        <v>0</v>
      </c>
      <c r="BE43" s="71">
        <f>AVERAGE('PR (MFW)'!BE43,'78s (MFW)'!BE43)</f>
        <v>0</v>
      </c>
      <c r="BF43" s="71">
        <f>AVERAGE('PR (MFW)'!BF43,'78s (MFW)'!BF43)</f>
        <v>0</v>
      </c>
      <c r="BG43" s="71">
        <f>AVERAGE('PR (MFW)'!BG43,'78s (MFW)'!BG43)</f>
        <v>0</v>
      </c>
      <c r="BH43" s="71">
        <f>AVERAGE('PR (MFW)'!BH43,'78s (MFW)'!BH43)</f>
        <v>0</v>
      </c>
      <c r="BI43" s="71">
        <f>AVERAGE('PR (MFW)'!BI43,'78s (MFW)'!BI43)</f>
        <v>0</v>
      </c>
      <c r="BJ43" s="71">
        <f>AVERAGE('PR (MFW)'!BJ43,'78s (MFW)'!BJ43)</f>
        <v>0</v>
      </c>
      <c r="BK43" s="71">
        <f>AVERAGE('PR (MFW)'!BK43,'78s (MFW)'!BK43)</f>
        <v>0</v>
      </c>
      <c r="BL43" s="50" t="str">
        <f t="shared" si="17"/>
        <v>Oct</v>
      </c>
      <c r="BM43" s="71">
        <f>AVERAGE('PR (MFW)'!BM43,'78s (MFW)'!BM43)</f>
        <v>0</v>
      </c>
      <c r="BN43" s="71">
        <f>AVERAGE('PR (MFW)'!BN43,'78s (MFW)'!BN43)</f>
        <v>0</v>
      </c>
      <c r="BO43" s="71">
        <f>AVERAGE('PR (MFW)'!BO43,'78s (MFW)'!BO43)</f>
        <v>0</v>
      </c>
      <c r="BP43" s="71">
        <f>AVERAGE('PR (MFW)'!BP43,'78s (MFW)'!BP43)</f>
        <v>0</v>
      </c>
      <c r="BQ43" s="71">
        <f>AVERAGE('PR (MFW)'!BQ43,'78s (MFW)'!BQ43)</f>
        <v>0</v>
      </c>
      <c r="BR43" s="71">
        <f>AVERAGE('PR (MFW)'!BR43,'78s (MFW)'!BR43)</f>
        <v>0</v>
      </c>
      <c r="BS43" s="71">
        <f>AVERAGE('PR (MFW)'!BS43,'78s (MFW)'!BS43)</f>
        <v>0</v>
      </c>
      <c r="BT43" s="71">
        <f>AVERAGE('PR (MFW)'!BT43,'78s (MFW)'!BT43)</f>
        <v>0</v>
      </c>
      <c r="BU43" s="50" t="str">
        <f t="shared" si="18"/>
        <v>Oct</v>
      </c>
      <c r="BV43" s="71">
        <f>AVERAGE('PR (MFW)'!BV43,'78s (MFW)'!BV43)</f>
        <v>0</v>
      </c>
      <c r="BW43" s="71">
        <f>AVERAGE('PR (MFW)'!BW43,'78s (MFW)'!BW43)</f>
        <v>0</v>
      </c>
      <c r="BX43" s="71">
        <f>AVERAGE('PR (MFW)'!BX43,'78s (MFW)'!BX43)</f>
        <v>0</v>
      </c>
      <c r="BY43" s="71">
        <f>AVERAGE('PR (MFW)'!BY43,'78s (MFW)'!BY43)</f>
        <v>0</v>
      </c>
      <c r="BZ43" s="71">
        <f>AVERAGE('PR (MFW)'!BZ43,'78s (MFW)'!BZ43)</f>
        <v>0</v>
      </c>
      <c r="CA43" s="71">
        <f>AVERAGE('PR (MFW)'!CA43,'78s (MFW)'!CA43)</f>
        <v>0</v>
      </c>
      <c r="CB43" s="71">
        <f>AVERAGE('PR (MFW)'!CB43,'78s (MFW)'!CB43)</f>
        <v>0</v>
      </c>
      <c r="CC43" s="71">
        <f>AVERAGE('PR (MFW)'!CC43,'78s (MFW)'!CC43)</f>
        <v>0</v>
      </c>
      <c r="CD43" s="50" t="str">
        <f t="shared" si="19"/>
        <v>Oct</v>
      </c>
      <c r="CE43" s="71">
        <f>AVERAGE('PR (MFW)'!CE43,'78s (MFW)'!CE43)</f>
        <v>0</v>
      </c>
      <c r="CF43" s="71">
        <f>AVERAGE('PR (MFW)'!CF43,'78s (MFW)'!CF43)</f>
        <v>0</v>
      </c>
      <c r="CG43" s="71">
        <f>AVERAGE('PR (MFW)'!CG43,'78s (MFW)'!CG43)</f>
        <v>0</v>
      </c>
      <c r="CH43" s="71">
        <f>AVERAGE('PR (MFW)'!CH43,'78s (MFW)'!CH43)</f>
        <v>0</v>
      </c>
      <c r="CI43" s="71">
        <f>AVERAGE('PR (MFW)'!CI43,'78s (MFW)'!CI43)</f>
        <v>0</v>
      </c>
      <c r="CJ43" s="71">
        <f>AVERAGE('PR (MFW)'!CJ43,'78s (MFW)'!CJ43)</f>
        <v>0</v>
      </c>
      <c r="CK43" s="71">
        <f>AVERAGE('PR (MFW)'!CK43,'78s (MFW)'!CK43)</f>
        <v>0</v>
      </c>
      <c r="CL43" s="71">
        <f>AVERAGE('PR (MFW)'!CL43,'78s (MFW)'!CL43)</f>
        <v>0</v>
      </c>
    </row>
    <row r="44" spans="1:90" ht="13.7" customHeight="1">
      <c r="A44" s="50" t="str">
        <f t="shared" si="10"/>
        <v>Nov</v>
      </c>
      <c r="B44" s="70">
        <f>AVERAGE('PR (MFW)'!B44,'78s (MFW)'!B44)</f>
        <v>0.25</v>
      </c>
      <c r="C44" s="70">
        <f>AVERAGE('PR (MFW)'!C44,'78s (MFW)'!C44)</f>
        <v>0</v>
      </c>
      <c r="D44" s="70">
        <f>AVERAGE('PR (MFW)'!D44,'78s (MFW)'!D44)</f>
        <v>0</v>
      </c>
      <c r="E44" s="70">
        <f>AVERAGE('PR (MFW)'!E44,'78s (MFW)'!E44)</f>
        <v>0</v>
      </c>
      <c r="F44" s="70">
        <f>AVERAGE('PR (MFW)'!F44,'78s (MFW)'!F44)</f>
        <v>0</v>
      </c>
      <c r="G44" s="70">
        <f>AVERAGE('PR (MFW)'!G44,'78s (MFW)'!G44)</f>
        <v>0</v>
      </c>
      <c r="H44" s="70">
        <f>AVERAGE('PR (MFW)'!H44,'78s (MFW)'!H44)</f>
        <v>0</v>
      </c>
      <c r="I44" s="70">
        <f>AVERAGE('PR (MFW)'!I44,'78s (MFW)'!I44)</f>
        <v>0</v>
      </c>
      <c r="J44" s="68" t="str">
        <f t="shared" si="11"/>
        <v>Nov</v>
      </c>
      <c r="K44" s="70">
        <f>AVERAGE('PR (MFW)'!K44,'78s (MFW)'!K44)</f>
        <v>0.25</v>
      </c>
      <c r="L44" s="71">
        <f>AVERAGE('PR (MFW)'!L44,'78s (MFW)'!L44)</f>
        <v>0</v>
      </c>
      <c r="M44" s="71">
        <f>AVERAGE('PR (MFW)'!M44,'78s (MFW)'!M44)</f>
        <v>0</v>
      </c>
      <c r="N44" s="71">
        <f>AVERAGE('PR (MFW)'!N44,'78s (MFW)'!N44)</f>
        <v>0</v>
      </c>
      <c r="O44" s="71">
        <f>AVERAGE('PR (MFW)'!O44,'78s (MFW)'!O44)</f>
        <v>0</v>
      </c>
      <c r="P44" s="71">
        <f>AVERAGE('PR (MFW)'!P44,'78s (MFW)'!P44)</f>
        <v>0</v>
      </c>
      <c r="Q44" s="71">
        <f>AVERAGE('PR (MFW)'!Q44,'78s (MFW)'!Q44)</f>
        <v>0</v>
      </c>
      <c r="R44" s="71">
        <f>AVERAGE('PR (MFW)'!R44,'78s (MFW)'!R44)</f>
        <v>0</v>
      </c>
      <c r="S44" s="50" t="str">
        <f t="shared" si="12"/>
        <v>Nov</v>
      </c>
      <c r="T44" s="71">
        <f>AVERAGE('PR (MFW)'!T44,'78s (MFW)'!T44)</f>
        <v>0.25</v>
      </c>
      <c r="U44" s="71">
        <f>AVERAGE('PR (MFW)'!U44,'78s (MFW)'!U44)</f>
        <v>0</v>
      </c>
      <c r="V44" s="71">
        <f>AVERAGE('PR (MFW)'!V44,'78s (MFW)'!V44)</f>
        <v>0</v>
      </c>
      <c r="W44" s="71">
        <f>AVERAGE('PR (MFW)'!W44,'78s (MFW)'!W44)</f>
        <v>0</v>
      </c>
      <c r="X44" s="71">
        <f>AVERAGE('PR (MFW)'!X44,'78s (MFW)'!X44)</f>
        <v>0</v>
      </c>
      <c r="Y44" s="71">
        <f>AVERAGE('PR (MFW)'!Y44,'78s (MFW)'!Y44)</f>
        <v>0</v>
      </c>
      <c r="Z44" s="71">
        <f>AVERAGE('PR (MFW)'!Z44,'78s (MFW)'!Z44)</f>
        <v>0</v>
      </c>
      <c r="AA44" s="71">
        <f>AVERAGE('PR (MFW)'!AA44,'78s (MFW)'!AA44)</f>
        <v>0</v>
      </c>
      <c r="AB44" s="50" t="str">
        <f t="shared" si="13"/>
        <v>Nov</v>
      </c>
      <c r="AC44" s="71">
        <f>AVERAGE('PR (MFW)'!AC44,'78s (MFW)'!AC44)</f>
        <v>0.25</v>
      </c>
      <c r="AD44" s="71">
        <f>AVERAGE('PR (MFW)'!AD44,'78s (MFW)'!AD44)</f>
        <v>0</v>
      </c>
      <c r="AE44" s="71">
        <f>AVERAGE('PR (MFW)'!AE44,'78s (MFW)'!AE44)</f>
        <v>0</v>
      </c>
      <c r="AF44" s="71">
        <f>AVERAGE('PR (MFW)'!AF44,'78s (MFW)'!AF44)</f>
        <v>0</v>
      </c>
      <c r="AG44" s="71">
        <f>AVERAGE('PR (MFW)'!AG44,'78s (MFW)'!AG44)</f>
        <v>0</v>
      </c>
      <c r="AH44" s="71">
        <f>AVERAGE('PR (MFW)'!AH44,'78s (MFW)'!AH44)</f>
        <v>0</v>
      </c>
      <c r="AI44" s="71">
        <f>AVERAGE('PR (MFW)'!AI44,'78s (MFW)'!AI44)</f>
        <v>0</v>
      </c>
      <c r="AJ44" s="71">
        <f>AVERAGE('PR (MFW)'!AJ44,'78s (MFW)'!AJ44)</f>
        <v>0</v>
      </c>
      <c r="AK44" s="50" t="str">
        <f t="shared" si="14"/>
        <v>Nov</v>
      </c>
      <c r="AL44" s="71">
        <f>AVERAGE('PR (MFW)'!AL44,'78s (MFW)'!AL44)</f>
        <v>0.25</v>
      </c>
      <c r="AM44" s="71">
        <f>AVERAGE('PR (MFW)'!AM44,'78s (MFW)'!AM44)</f>
        <v>0</v>
      </c>
      <c r="AN44" s="71">
        <f>AVERAGE('PR (MFW)'!AN44,'78s (MFW)'!AN44)</f>
        <v>0</v>
      </c>
      <c r="AO44" s="71">
        <f>AVERAGE('PR (MFW)'!AO44,'78s (MFW)'!AO44)</f>
        <v>0</v>
      </c>
      <c r="AP44" s="71">
        <f>AVERAGE('PR (MFW)'!AP44,'78s (MFW)'!AP44)</f>
        <v>0</v>
      </c>
      <c r="AQ44" s="71">
        <f>AVERAGE('PR (MFW)'!AQ44,'78s (MFW)'!AQ44)</f>
        <v>0</v>
      </c>
      <c r="AR44" s="71">
        <f>AVERAGE('PR (MFW)'!AR44,'78s (MFW)'!AR44)</f>
        <v>0</v>
      </c>
      <c r="AS44" s="71">
        <f>AVERAGE('PR (MFW)'!AS44,'78s (MFW)'!AS44)</f>
        <v>0</v>
      </c>
      <c r="AT44" s="50" t="str">
        <f t="shared" si="15"/>
        <v>Nov</v>
      </c>
      <c r="AU44" s="71">
        <f>AVERAGE('PR (MFW)'!AU44,'78s (MFW)'!AU44)</f>
        <v>0.25</v>
      </c>
      <c r="AV44" s="71">
        <f>AVERAGE('PR (MFW)'!AV44,'78s (MFW)'!AV44)</f>
        <v>0</v>
      </c>
      <c r="AW44" s="71">
        <f>AVERAGE('PR (MFW)'!AW44,'78s (MFW)'!AW44)</f>
        <v>0</v>
      </c>
      <c r="AX44" s="71">
        <f>AVERAGE('PR (MFW)'!AX44,'78s (MFW)'!AX44)</f>
        <v>0</v>
      </c>
      <c r="AY44" s="71">
        <f>AVERAGE('PR (MFW)'!AY44,'78s (MFW)'!AY44)</f>
        <v>0</v>
      </c>
      <c r="AZ44" s="71">
        <f>AVERAGE('PR (MFW)'!AZ44,'78s (MFW)'!AZ44)</f>
        <v>0</v>
      </c>
      <c r="BA44" s="71">
        <f>AVERAGE('PR (MFW)'!BA44,'78s (MFW)'!BA44)</f>
        <v>0</v>
      </c>
      <c r="BB44" s="71">
        <f>AVERAGE('PR (MFW)'!BB44,'78s (MFW)'!BB44)</f>
        <v>0</v>
      </c>
      <c r="BC44" s="50" t="str">
        <f t="shared" si="16"/>
        <v>Nov</v>
      </c>
      <c r="BD44" s="71">
        <f>AVERAGE('PR (MFW)'!BD44,'78s (MFW)'!BD44)</f>
        <v>0.25</v>
      </c>
      <c r="BE44" s="71">
        <f>AVERAGE('PR (MFW)'!BE44,'78s (MFW)'!BE44)</f>
        <v>0</v>
      </c>
      <c r="BF44" s="71">
        <f>AVERAGE('PR (MFW)'!BF44,'78s (MFW)'!BF44)</f>
        <v>0</v>
      </c>
      <c r="BG44" s="71">
        <f>AVERAGE('PR (MFW)'!BG44,'78s (MFW)'!BG44)</f>
        <v>0</v>
      </c>
      <c r="BH44" s="71">
        <f>AVERAGE('PR (MFW)'!BH44,'78s (MFW)'!BH44)</f>
        <v>0</v>
      </c>
      <c r="BI44" s="71">
        <f>AVERAGE('PR (MFW)'!BI44,'78s (MFW)'!BI44)</f>
        <v>0</v>
      </c>
      <c r="BJ44" s="71">
        <f>AVERAGE('PR (MFW)'!BJ44,'78s (MFW)'!BJ44)</f>
        <v>0</v>
      </c>
      <c r="BK44" s="71">
        <f>AVERAGE('PR (MFW)'!BK44,'78s (MFW)'!BK44)</f>
        <v>0</v>
      </c>
      <c r="BL44" s="50" t="str">
        <f t="shared" si="17"/>
        <v>Nov</v>
      </c>
      <c r="BM44" s="71">
        <f>AVERAGE('PR (MFW)'!BM44,'78s (MFW)'!BM44)</f>
        <v>0.25</v>
      </c>
      <c r="BN44" s="71">
        <f>AVERAGE('PR (MFW)'!BN44,'78s (MFW)'!BN44)</f>
        <v>0</v>
      </c>
      <c r="BO44" s="71">
        <f>AVERAGE('PR (MFW)'!BO44,'78s (MFW)'!BO44)</f>
        <v>0</v>
      </c>
      <c r="BP44" s="71">
        <f>AVERAGE('PR (MFW)'!BP44,'78s (MFW)'!BP44)</f>
        <v>0</v>
      </c>
      <c r="BQ44" s="71">
        <f>AVERAGE('PR (MFW)'!BQ44,'78s (MFW)'!BQ44)</f>
        <v>0</v>
      </c>
      <c r="BR44" s="71">
        <f>AVERAGE('PR (MFW)'!BR44,'78s (MFW)'!BR44)</f>
        <v>0</v>
      </c>
      <c r="BS44" s="71">
        <f>AVERAGE('PR (MFW)'!BS44,'78s (MFW)'!BS44)</f>
        <v>0</v>
      </c>
      <c r="BT44" s="71">
        <f>AVERAGE('PR (MFW)'!BT44,'78s (MFW)'!BT44)</f>
        <v>0</v>
      </c>
      <c r="BU44" s="50" t="str">
        <f t="shared" si="18"/>
        <v>Nov</v>
      </c>
      <c r="BV44" s="71">
        <f>AVERAGE('PR (MFW)'!BV44,'78s (MFW)'!BV44)</f>
        <v>0.25</v>
      </c>
      <c r="BW44" s="71">
        <f>AVERAGE('PR (MFW)'!BW44,'78s (MFW)'!BW44)</f>
        <v>0</v>
      </c>
      <c r="BX44" s="71">
        <f>AVERAGE('PR (MFW)'!BX44,'78s (MFW)'!BX44)</f>
        <v>0</v>
      </c>
      <c r="BY44" s="71">
        <f>AVERAGE('PR (MFW)'!BY44,'78s (MFW)'!BY44)</f>
        <v>0</v>
      </c>
      <c r="BZ44" s="71">
        <f>AVERAGE('PR (MFW)'!BZ44,'78s (MFW)'!BZ44)</f>
        <v>0</v>
      </c>
      <c r="CA44" s="71">
        <f>AVERAGE('PR (MFW)'!CA44,'78s (MFW)'!CA44)</f>
        <v>0</v>
      </c>
      <c r="CB44" s="71">
        <f>AVERAGE('PR (MFW)'!CB44,'78s (MFW)'!CB44)</f>
        <v>0</v>
      </c>
      <c r="CC44" s="71">
        <f>AVERAGE('PR (MFW)'!CC44,'78s (MFW)'!CC44)</f>
        <v>0</v>
      </c>
      <c r="CD44" s="50" t="str">
        <f t="shared" si="19"/>
        <v>Nov</v>
      </c>
      <c r="CE44" s="71">
        <f>AVERAGE('PR (MFW)'!CE44,'78s (MFW)'!CE44)</f>
        <v>0.25</v>
      </c>
      <c r="CF44" s="71">
        <f>AVERAGE('PR (MFW)'!CF44,'78s (MFW)'!CF44)</f>
        <v>0</v>
      </c>
      <c r="CG44" s="71">
        <f>AVERAGE('PR (MFW)'!CG44,'78s (MFW)'!CG44)</f>
        <v>0</v>
      </c>
      <c r="CH44" s="71">
        <f>AVERAGE('PR (MFW)'!CH44,'78s (MFW)'!CH44)</f>
        <v>0</v>
      </c>
      <c r="CI44" s="71">
        <f>AVERAGE('PR (MFW)'!CI44,'78s (MFW)'!CI44)</f>
        <v>0</v>
      </c>
      <c r="CJ44" s="71">
        <f>AVERAGE('PR (MFW)'!CJ44,'78s (MFW)'!CJ44)</f>
        <v>0</v>
      </c>
      <c r="CK44" s="71">
        <f>AVERAGE('PR (MFW)'!CK44,'78s (MFW)'!CK44)</f>
        <v>0</v>
      </c>
      <c r="CL44" s="71">
        <f>AVERAGE('PR (MFW)'!CL44,'78s (MFW)'!CL44)</f>
        <v>0</v>
      </c>
    </row>
    <row r="45" spans="1:90" ht="13.7" customHeight="1">
      <c r="A45" s="50" t="str">
        <f t="shared" si="10"/>
        <v>Dec</v>
      </c>
      <c r="B45" s="70">
        <f>AVERAGE('PR (MFW)'!B45,'78s (MFW)'!B45)</f>
        <v>0.58333333333333337</v>
      </c>
      <c r="C45" s="70">
        <f>AVERAGE('PR (MFW)'!C45,'78s (MFW)'!C45)</f>
        <v>0</v>
      </c>
      <c r="D45" s="70">
        <f>AVERAGE('PR (MFW)'!D45,'78s (MFW)'!D45)</f>
        <v>0</v>
      </c>
      <c r="E45" s="70">
        <f>AVERAGE('PR (MFW)'!E45,'78s (MFW)'!E45)</f>
        <v>0</v>
      </c>
      <c r="F45" s="70">
        <f>AVERAGE('PR (MFW)'!F45,'78s (MFW)'!F45)</f>
        <v>0</v>
      </c>
      <c r="G45" s="70">
        <f>AVERAGE('PR (MFW)'!G45,'78s (MFW)'!G45)</f>
        <v>0</v>
      </c>
      <c r="H45" s="70">
        <f>AVERAGE('PR (MFW)'!H45,'78s (MFW)'!H45)</f>
        <v>0</v>
      </c>
      <c r="I45" s="70">
        <f>AVERAGE('PR (MFW)'!I45,'78s (MFW)'!I45)</f>
        <v>0</v>
      </c>
      <c r="J45" s="68" t="str">
        <f t="shared" si="11"/>
        <v>Dec</v>
      </c>
      <c r="K45" s="70">
        <f>AVERAGE('PR (MFW)'!K45,'78s (MFW)'!K45)</f>
        <v>0.58333333333333337</v>
      </c>
      <c r="L45" s="71">
        <f>AVERAGE('PR (MFW)'!L45,'78s (MFW)'!L45)</f>
        <v>0</v>
      </c>
      <c r="M45" s="71">
        <f>AVERAGE('PR (MFW)'!M45,'78s (MFW)'!M45)</f>
        <v>0</v>
      </c>
      <c r="N45" s="71">
        <f>AVERAGE('PR (MFW)'!N45,'78s (MFW)'!N45)</f>
        <v>0</v>
      </c>
      <c r="O45" s="71">
        <f>AVERAGE('PR (MFW)'!O45,'78s (MFW)'!O45)</f>
        <v>0</v>
      </c>
      <c r="P45" s="71">
        <f>AVERAGE('PR (MFW)'!P45,'78s (MFW)'!P45)</f>
        <v>0</v>
      </c>
      <c r="Q45" s="71">
        <f>AVERAGE('PR (MFW)'!Q45,'78s (MFW)'!Q45)</f>
        <v>0</v>
      </c>
      <c r="R45" s="71">
        <f>AVERAGE('PR (MFW)'!R45,'78s (MFW)'!R45)</f>
        <v>0</v>
      </c>
      <c r="S45" s="50" t="str">
        <f t="shared" si="12"/>
        <v>Dec</v>
      </c>
      <c r="T45" s="71">
        <f>AVERAGE('PR (MFW)'!T45,'78s (MFW)'!T45)</f>
        <v>0.58333333333333337</v>
      </c>
      <c r="U45" s="71">
        <f>AVERAGE('PR (MFW)'!U45,'78s (MFW)'!U45)</f>
        <v>0</v>
      </c>
      <c r="V45" s="71">
        <f>AVERAGE('PR (MFW)'!V45,'78s (MFW)'!V45)</f>
        <v>0</v>
      </c>
      <c r="W45" s="71">
        <f>AVERAGE('PR (MFW)'!W45,'78s (MFW)'!W45)</f>
        <v>0</v>
      </c>
      <c r="X45" s="71">
        <f>AVERAGE('PR (MFW)'!X45,'78s (MFW)'!X45)</f>
        <v>0</v>
      </c>
      <c r="Y45" s="71">
        <f>AVERAGE('PR (MFW)'!Y45,'78s (MFW)'!Y45)</f>
        <v>0</v>
      </c>
      <c r="Z45" s="71">
        <f>AVERAGE('PR (MFW)'!Z45,'78s (MFW)'!Z45)</f>
        <v>0</v>
      </c>
      <c r="AA45" s="71">
        <f>AVERAGE('PR (MFW)'!AA45,'78s (MFW)'!AA45)</f>
        <v>0</v>
      </c>
      <c r="AB45" s="50" t="str">
        <f t="shared" si="13"/>
        <v>Dec</v>
      </c>
      <c r="AC45" s="71">
        <f>AVERAGE('PR (MFW)'!AC45,'78s (MFW)'!AC45)</f>
        <v>0.58333333333333337</v>
      </c>
      <c r="AD45" s="71">
        <f>AVERAGE('PR (MFW)'!AD45,'78s (MFW)'!AD45)</f>
        <v>0</v>
      </c>
      <c r="AE45" s="71">
        <f>AVERAGE('PR (MFW)'!AE45,'78s (MFW)'!AE45)</f>
        <v>0</v>
      </c>
      <c r="AF45" s="71">
        <f>AVERAGE('PR (MFW)'!AF45,'78s (MFW)'!AF45)</f>
        <v>0</v>
      </c>
      <c r="AG45" s="71">
        <f>AVERAGE('PR (MFW)'!AG45,'78s (MFW)'!AG45)</f>
        <v>0</v>
      </c>
      <c r="AH45" s="71">
        <f>AVERAGE('PR (MFW)'!AH45,'78s (MFW)'!AH45)</f>
        <v>0</v>
      </c>
      <c r="AI45" s="71">
        <f>AVERAGE('PR (MFW)'!AI45,'78s (MFW)'!AI45)</f>
        <v>0</v>
      </c>
      <c r="AJ45" s="71">
        <f>AVERAGE('PR (MFW)'!AJ45,'78s (MFW)'!AJ45)</f>
        <v>0</v>
      </c>
      <c r="AK45" s="50" t="str">
        <f t="shared" si="14"/>
        <v>Dec</v>
      </c>
      <c r="AL45" s="71">
        <f>AVERAGE('PR (MFW)'!AL45,'78s (MFW)'!AL45)</f>
        <v>0.58333333333333337</v>
      </c>
      <c r="AM45" s="71">
        <f>AVERAGE('PR (MFW)'!AM45,'78s (MFW)'!AM45)</f>
        <v>0</v>
      </c>
      <c r="AN45" s="71">
        <f>AVERAGE('PR (MFW)'!AN45,'78s (MFW)'!AN45)</f>
        <v>0</v>
      </c>
      <c r="AO45" s="71">
        <f>AVERAGE('PR (MFW)'!AO45,'78s (MFW)'!AO45)</f>
        <v>0</v>
      </c>
      <c r="AP45" s="71">
        <f>AVERAGE('PR (MFW)'!AP45,'78s (MFW)'!AP45)</f>
        <v>0</v>
      </c>
      <c r="AQ45" s="71">
        <f>AVERAGE('PR (MFW)'!AQ45,'78s (MFW)'!AQ45)</f>
        <v>0</v>
      </c>
      <c r="AR45" s="71">
        <f>AVERAGE('PR (MFW)'!AR45,'78s (MFW)'!AR45)</f>
        <v>0</v>
      </c>
      <c r="AS45" s="71">
        <f>AVERAGE('PR (MFW)'!AS45,'78s (MFW)'!AS45)</f>
        <v>0</v>
      </c>
      <c r="AT45" s="50" t="str">
        <f t="shared" si="15"/>
        <v>Dec</v>
      </c>
      <c r="AU45" s="71">
        <f>AVERAGE('PR (MFW)'!AU45,'78s (MFW)'!AU45)</f>
        <v>0.58333333333333337</v>
      </c>
      <c r="AV45" s="71">
        <f>AVERAGE('PR (MFW)'!AV45,'78s (MFW)'!AV45)</f>
        <v>0</v>
      </c>
      <c r="AW45" s="71">
        <f>AVERAGE('PR (MFW)'!AW45,'78s (MFW)'!AW45)</f>
        <v>0</v>
      </c>
      <c r="AX45" s="71">
        <f>AVERAGE('PR (MFW)'!AX45,'78s (MFW)'!AX45)</f>
        <v>0</v>
      </c>
      <c r="AY45" s="71">
        <f>AVERAGE('PR (MFW)'!AY45,'78s (MFW)'!AY45)</f>
        <v>0</v>
      </c>
      <c r="AZ45" s="71">
        <f>AVERAGE('PR (MFW)'!AZ45,'78s (MFW)'!AZ45)</f>
        <v>0</v>
      </c>
      <c r="BA45" s="71">
        <f>AVERAGE('PR (MFW)'!BA45,'78s (MFW)'!BA45)</f>
        <v>0</v>
      </c>
      <c r="BB45" s="71">
        <f>AVERAGE('PR (MFW)'!BB45,'78s (MFW)'!BB45)</f>
        <v>0</v>
      </c>
      <c r="BC45" s="50" t="str">
        <f t="shared" si="16"/>
        <v>Dec</v>
      </c>
      <c r="BD45" s="71">
        <f>AVERAGE('PR (MFW)'!BD45,'78s (MFW)'!BD45)</f>
        <v>0.58333333333333337</v>
      </c>
      <c r="BE45" s="71">
        <f>AVERAGE('PR (MFW)'!BE45,'78s (MFW)'!BE45)</f>
        <v>0</v>
      </c>
      <c r="BF45" s="71">
        <f>AVERAGE('PR (MFW)'!BF45,'78s (MFW)'!BF45)</f>
        <v>0</v>
      </c>
      <c r="BG45" s="71">
        <f>AVERAGE('PR (MFW)'!BG45,'78s (MFW)'!BG45)</f>
        <v>0</v>
      </c>
      <c r="BH45" s="71">
        <f>AVERAGE('PR (MFW)'!BH45,'78s (MFW)'!BH45)</f>
        <v>0</v>
      </c>
      <c r="BI45" s="71">
        <f>AVERAGE('PR (MFW)'!BI45,'78s (MFW)'!BI45)</f>
        <v>0</v>
      </c>
      <c r="BJ45" s="71">
        <f>AVERAGE('PR (MFW)'!BJ45,'78s (MFW)'!BJ45)</f>
        <v>0</v>
      </c>
      <c r="BK45" s="71">
        <f>AVERAGE('PR (MFW)'!BK45,'78s (MFW)'!BK45)</f>
        <v>0</v>
      </c>
      <c r="BL45" s="50" t="str">
        <f t="shared" si="17"/>
        <v>Dec</v>
      </c>
      <c r="BM45" s="71">
        <f>AVERAGE('PR (MFW)'!BM45,'78s (MFW)'!BM45)</f>
        <v>0.58333333333333337</v>
      </c>
      <c r="BN45" s="71">
        <f>AVERAGE('PR (MFW)'!BN45,'78s (MFW)'!BN45)</f>
        <v>0</v>
      </c>
      <c r="BO45" s="71">
        <f>AVERAGE('PR (MFW)'!BO45,'78s (MFW)'!BO45)</f>
        <v>0</v>
      </c>
      <c r="BP45" s="71">
        <f>AVERAGE('PR (MFW)'!BP45,'78s (MFW)'!BP45)</f>
        <v>0</v>
      </c>
      <c r="BQ45" s="71">
        <f>AVERAGE('PR (MFW)'!BQ45,'78s (MFW)'!BQ45)</f>
        <v>0</v>
      </c>
      <c r="BR45" s="71">
        <f>AVERAGE('PR (MFW)'!BR45,'78s (MFW)'!BR45)</f>
        <v>0</v>
      </c>
      <c r="BS45" s="71">
        <f>AVERAGE('PR (MFW)'!BS45,'78s (MFW)'!BS45)</f>
        <v>0</v>
      </c>
      <c r="BT45" s="71">
        <f>AVERAGE('PR (MFW)'!BT45,'78s (MFW)'!BT45)</f>
        <v>0</v>
      </c>
      <c r="BU45" s="50" t="str">
        <f t="shared" si="18"/>
        <v>Dec</v>
      </c>
      <c r="BV45" s="71">
        <f>AVERAGE('PR (MFW)'!BV45,'78s (MFW)'!BV45)</f>
        <v>0.58333333333333337</v>
      </c>
      <c r="BW45" s="71">
        <f>AVERAGE('PR (MFW)'!BW45,'78s (MFW)'!BW45)</f>
        <v>0</v>
      </c>
      <c r="BX45" s="71">
        <f>AVERAGE('PR (MFW)'!BX45,'78s (MFW)'!BX45)</f>
        <v>0</v>
      </c>
      <c r="BY45" s="71">
        <f>AVERAGE('PR (MFW)'!BY45,'78s (MFW)'!BY45)</f>
        <v>0</v>
      </c>
      <c r="BZ45" s="71">
        <f>AVERAGE('PR (MFW)'!BZ45,'78s (MFW)'!BZ45)</f>
        <v>0</v>
      </c>
      <c r="CA45" s="71">
        <f>AVERAGE('PR (MFW)'!CA45,'78s (MFW)'!CA45)</f>
        <v>0</v>
      </c>
      <c r="CB45" s="71">
        <f>AVERAGE('PR (MFW)'!CB45,'78s (MFW)'!CB45)</f>
        <v>0</v>
      </c>
      <c r="CC45" s="71">
        <f>AVERAGE('PR (MFW)'!CC45,'78s (MFW)'!CC45)</f>
        <v>0</v>
      </c>
      <c r="CD45" s="50" t="str">
        <f t="shared" si="19"/>
        <v>Dec</v>
      </c>
      <c r="CE45" s="71">
        <f>AVERAGE('PR (MFW)'!CE45,'78s (MFW)'!CE45)</f>
        <v>0.58333333333333337</v>
      </c>
      <c r="CF45" s="71">
        <f>AVERAGE('PR (MFW)'!CF45,'78s (MFW)'!CF45)</f>
        <v>0</v>
      </c>
      <c r="CG45" s="71">
        <f>AVERAGE('PR (MFW)'!CG45,'78s (MFW)'!CG45)</f>
        <v>0</v>
      </c>
      <c r="CH45" s="71">
        <f>AVERAGE('PR (MFW)'!CH45,'78s (MFW)'!CH45)</f>
        <v>0</v>
      </c>
      <c r="CI45" s="71">
        <f>AVERAGE('PR (MFW)'!CI45,'78s (MFW)'!CI45)</f>
        <v>0</v>
      </c>
      <c r="CJ45" s="71">
        <f>AVERAGE('PR (MFW)'!CJ45,'78s (MFW)'!CJ45)</f>
        <v>0</v>
      </c>
      <c r="CK45" s="71">
        <f>AVERAGE('PR (MFW)'!CK45,'78s (MFW)'!CK45)</f>
        <v>0</v>
      </c>
      <c r="CL45" s="71">
        <f>AVERAGE('PR (MFW)'!CL45,'78s (MFW)'!CL45)</f>
        <v>0</v>
      </c>
    </row>
    <row r="46" spans="1:90" ht="15.95" customHeight="1">
      <c r="A46" s="45"/>
      <c r="B46" s="44" t="s">
        <v>37</v>
      </c>
      <c r="C46" s="44" t="s">
        <v>38</v>
      </c>
      <c r="D46" s="44" t="s">
        <v>39</v>
      </c>
      <c r="E46" s="44" t="s">
        <v>40</v>
      </c>
      <c r="F46" s="44" t="s">
        <v>41</v>
      </c>
      <c r="G46" s="44" t="s">
        <v>42</v>
      </c>
      <c r="H46" s="44" t="s">
        <v>43</v>
      </c>
      <c r="I46" s="44" t="s">
        <v>44</v>
      </c>
      <c r="J46" s="72"/>
      <c r="K46" s="44" t="s">
        <v>38</v>
      </c>
      <c r="L46" s="64" t="s">
        <v>39</v>
      </c>
      <c r="M46" s="64" t="s">
        <v>40</v>
      </c>
      <c r="N46" s="64" t="s">
        <v>41</v>
      </c>
      <c r="O46" s="64" t="s">
        <v>42</v>
      </c>
      <c r="P46" s="64" t="s">
        <v>43</v>
      </c>
      <c r="Q46" s="64" t="s">
        <v>44</v>
      </c>
      <c r="R46" s="64" t="s">
        <v>45</v>
      </c>
      <c r="S46" s="45"/>
      <c r="T46" s="64" t="s">
        <v>39</v>
      </c>
      <c r="U46" s="64" t="s">
        <v>40</v>
      </c>
      <c r="V46" s="64" t="s">
        <v>41</v>
      </c>
      <c r="W46" s="64" t="s">
        <v>42</v>
      </c>
      <c r="X46" s="64" t="s">
        <v>43</v>
      </c>
      <c r="Y46" s="64" t="s">
        <v>44</v>
      </c>
      <c r="Z46" s="64" t="s">
        <v>45</v>
      </c>
      <c r="AA46" s="64" t="s">
        <v>46</v>
      </c>
      <c r="AB46" s="45"/>
      <c r="AC46" s="64" t="s">
        <v>40</v>
      </c>
      <c r="AD46" s="64" t="s">
        <v>41</v>
      </c>
      <c r="AE46" s="64" t="s">
        <v>42</v>
      </c>
      <c r="AF46" s="64" t="s">
        <v>43</v>
      </c>
      <c r="AG46" s="64" t="s">
        <v>44</v>
      </c>
      <c r="AH46" s="64" t="s">
        <v>45</v>
      </c>
      <c r="AI46" s="64" t="s">
        <v>46</v>
      </c>
      <c r="AJ46" s="64" t="s">
        <v>81</v>
      </c>
      <c r="AK46" s="45"/>
      <c r="AL46" s="64" t="s">
        <v>41</v>
      </c>
      <c r="AM46" s="64" t="s">
        <v>42</v>
      </c>
      <c r="AN46" s="64" t="s">
        <v>43</v>
      </c>
      <c r="AO46" s="64" t="s">
        <v>44</v>
      </c>
      <c r="AP46" s="64" t="s">
        <v>45</v>
      </c>
      <c r="AQ46" s="64" t="s">
        <v>46</v>
      </c>
      <c r="AR46" s="64" t="s">
        <v>81</v>
      </c>
      <c r="AS46" s="64" t="s">
        <v>82</v>
      </c>
      <c r="AT46" s="45"/>
      <c r="AU46" s="64" t="s">
        <v>42</v>
      </c>
      <c r="AV46" s="64" t="s">
        <v>43</v>
      </c>
      <c r="AW46" s="64" t="s">
        <v>44</v>
      </c>
      <c r="AX46" s="64" t="s">
        <v>45</v>
      </c>
      <c r="AY46" s="64" t="s">
        <v>46</v>
      </c>
      <c r="AZ46" s="64" t="s">
        <v>81</v>
      </c>
      <c r="BA46" s="64" t="s">
        <v>82</v>
      </c>
      <c r="BB46" s="64" t="s">
        <v>83</v>
      </c>
      <c r="BC46" s="45"/>
      <c r="BD46" s="64" t="s">
        <v>43</v>
      </c>
      <c r="BE46" s="64" t="s">
        <v>44</v>
      </c>
      <c r="BF46" s="64" t="s">
        <v>45</v>
      </c>
      <c r="BG46" s="64" t="s">
        <v>46</v>
      </c>
      <c r="BH46" s="64" t="s">
        <v>81</v>
      </c>
      <c r="BI46" s="64" t="s">
        <v>82</v>
      </c>
      <c r="BJ46" s="64" t="s">
        <v>83</v>
      </c>
      <c r="BK46" s="64" t="s">
        <v>84</v>
      </c>
      <c r="BL46" s="45"/>
      <c r="BM46" s="64" t="s">
        <v>44</v>
      </c>
      <c r="BN46" s="64" t="s">
        <v>45</v>
      </c>
      <c r="BO46" s="64" t="s">
        <v>46</v>
      </c>
      <c r="BP46" s="64" t="s">
        <v>81</v>
      </c>
      <c r="BQ46" s="64" t="s">
        <v>82</v>
      </c>
      <c r="BR46" s="64" t="s">
        <v>83</v>
      </c>
      <c r="BS46" s="64" t="s">
        <v>84</v>
      </c>
      <c r="BT46" s="64" t="s">
        <v>85</v>
      </c>
      <c r="BU46" s="45"/>
      <c r="BV46" s="64" t="s">
        <v>45</v>
      </c>
      <c r="BW46" s="64" t="s">
        <v>46</v>
      </c>
      <c r="BX46" s="64" t="s">
        <v>81</v>
      </c>
      <c r="BY46" s="64" t="s">
        <v>82</v>
      </c>
      <c r="BZ46" s="64" t="s">
        <v>83</v>
      </c>
      <c r="CA46" s="64" t="s">
        <v>84</v>
      </c>
      <c r="CB46" s="64" t="s">
        <v>85</v>
      </c>
      <c r="CC46" s="64" t="s">
        <v>86</v>
      </c>
      <c r="CD46" s="45"/>
      <c r="CE46" s="64" t="s">
        <v>46</v>
      </c>
      <c r="CF46" s="64" t="s">
        <v>81</v>
      </c>
      <c r="CG46" s="64" t="s">
        <v>82</v>
      </c>
      <c r="CH46" s="64" t="s">
        <v>83</v>
      </c>
      <c r="CI46" s="64" t="s">
        <v>84</v>
      </c>
      <c r="CJ46" s="64" t="s">
        <v>85</v>
      </c>
      <c r="CK46" s="64" t="s">
        <v>86</v>
      </c>
      <c r="CL46" s="64" t="s">
        <v>87</v>
      </c>
    </row>
    <row r="47" spans="1:90" ht="13.7" customHeight="1">
      <c r="A47" s="50" t="str">
        <f t="shared" ref="A47:A58" si="20">A34</f>
        <v>Jan</v>
      </c>
      <c r="B47" s="41">
        <f t="shared" ref="B47:B58" si="21">ROUND(B34*B8,0)</f>
        <v>0</v>
      </c>
      <c r="C47" s="41">
        <f t="shared" ref="C47:C58" si="22">ROUND(C34*B8,0)</f>
        <v>0</v>
      </c>
      <c r="D47" s="41">
        <f>ROUND(D34*B8,0)</f>
        <v>0</v>
      </c>
      <c r="E47" s="41">
        <f t="shared" ref="E47:E58" si="23">ROUND(E34*B8,0)</f>
        <v>0</v>
      </c>
      <c r="F47" s="41">
        <f t="shared" ref="F47:F58" si="24">ROUND(F34*B8,0)</f>
        <v>0</v>
      </c>
      <c r="G47" s="41">
        <f t="shared" ref="G47:G58" si="25">ROUND(G34*B8,0)</f>
        <v>0</v>
      </c>
      <c r="H47" s="41">
        <f t="shared" ref="H47:H58" si="26">ROUND(H34*B8,0)</f>
        <v>0</v>
      </c>
      <c r="I47" s="41">
        <f t="shared" ref="I47:I58" si="27">ROUND(I34*B8,0)</f>
        <v>0</v>
      </c>
      <c r="J47" s="68" t="str">
        <f t="shared" ref="J47:J58" si="28">J34</f>
        <v>Jan</v>
      </c>
      <c r="K47" s="41">
        <f t="shared" ref="K47:K58" si="29">ROUND(K34*K8,0)</f>
        <v>0</v>
      </c>
      <c r="L47" s="69">
        <f t="shared" ref="L47:L58" si="30">ROUND(L34*K8,0)</f>
        <v>0</v>
      </c>
      <c r="M47" s="69">
        <f>ROUND(M34*K8,0)</f>
        <v>0</v>
      </c>
      <c r="N47" s="69">
        <f t="shared" ref="N47:N58" si="31">ROUND(N34*K8,0)</f>
        <v>0</v>
      </c>
      <c r="O47" s="69">
        <f t="shared" ref="O47:O58" si="32">ROUND(O34*K8,0)</f>
        <v>0</v>
      </c>
      <c r="P47" s="69">
        <f t="shared" ref="P47:P58" si="33">ROUND(P34*K8,0)</f>
        <v>0</v>
      </c>
      <c r="Q47" s="69">
        <f t="shared" ref="Q47:Q58" si="34">ROUND(Q34*K8,0)</f>
        <v>0</v>
      </c>
      <c r="R47" s="69">
        <f t="shared" ref="R47:R58" si="35">ROUND(R34*K8,0)</f>
        <v>0</v>
      </c>
      <c r="S47" s="50" t="str">
        <f t="shared" ref="S47:S58" si="36">S34</f>
        <v>Jan</v>
      </c>
      <c r="T47" s="69">
        <f t="shared" ref="T47:T58" si="37">ROUND(T34*T8,0)</f>
        <v>0</v>
      </c>
      <c r="U47" s="69">
        <f t="shared" ref="U47:U58" si="38">ROUND(U34*T8,0)</f>
        <v>0</v>
      </c>
      <c r="V47" s="69">
        <f>ROUND(V34*T8,0)</f>
        <v>0</v>
      </c>
      <c r="W47" s="69">
        <f t="shared" ref="W47:W58" si="39">ROUND(W34*T8,0)</f>
        <v>0</v>
      </c>
      <c r="X47" s="69">
        <f t="shared" ref="X47:X58" si="40">ROUND(X34*T8,0)</f>
        <v>0</v>
      </c>
      <c r="Y47" s="69">
        <f t="shared" ref="Y47:Y58" si="41">ROUND(Y34*T8,0)</f>
        <v>0</v>
      </c>
      <c r="Z47" s="69">
        <f t="shared" ref="Z47:Z58" si="42">ROUND(Z34*T8,0)</f>
        <v>0</v>
      </c>
      <c r="AA47" s="69">
        <f t="shared" ref="AA47:AA58" si="43">ROUND(AA34*T8,0)</f>
        <v>0</v>
      </c>
      <c r="AB47" s="50" t="str">
        <f t="shared" ref="AB47:AB58" si="44">AB34</f>
        <v>Jan</v>
      </c>
      <c r="AC47" s="69">
        <f t="shared" ref="AC47:AC58" si="45">ROUND(AC34*AC8,0)</f>
        <v>0</v>
      </c>
      <c r="AD47" s="69">
        <f t="shared" ref="AD47:AD58" si="46">ROUND(AD34*AC8,0)</f>
        <v>0</v>
      </c>
      <c r="AE47" s="69">
        <f>ROUND(AE34*AC8,0)</f>
        <v>0</v>
      </c>
      <c r="AF47" s="69">
        <f t="shared" ref="AF47:AF58" si="47">ROUND(AF34*AC8,0)</f>
        <v>0</v>
      </c>
      <c r="AG47" s="69">
        <f t="shared" ref="AG47:AG58" si="48">ROUND(AG34*AC8,0)</f>
        <v>0</v>
      </c>
      <c r="AH47" s="69">
        <f t="shared" ref="AH47:AH58" si="49">ROUND(AH34*AC8,0)</f>
        <v>0</v>
      </c>
      <c r="AI47" s="69">
        <f t="shared" ref="AI47:AI58" si="50">ROUND(AI34*AC8,0)</f>
        <v>0</v>
      </c>
      <c r="AJ47" s="69">
        <f t="shared" ref="AJ47:AJ58" si="51">ROUND(AJ34*AC8,0)</f>
        <v>0</v>
      </c>
      <c r="AK47" s="50" t="str">
        <f t="shared" ref="AK47:AK58" si="52">AK34</f>
        <v>Jan</v>
      </c>
      <c r="AL47" s="69">
        <f t="shared" ref="AL47:AL58" si="53">ROUND(AL34*AL8,0)</f>
        <v>0</v>
      </c>
      <c r="AM47" s="69">
        <f t="shared" ref="AM47:AM58" si="54">ROUND(AM34*AL8,0)</f>
        <v>0</v>
      </c>
      <c r="AN47" s="69">
        <f>ROUND(AN34*AL8,0)</f>
        <v>0</v>
      </c>
      <c r="AO47" s="69">
        <f t="shared" ref="AO47:AO58" si="55">ROUND(AO34*AL8,0)</f>
        <v>0</v>
      </c>
      <c r="AP47" s="69">
        <f t="shared" ref="AP47:AP58" si="56">ROUND(AP34*AL8,0)</f>
        <v>0</v>
      </c>
      <c r="AQ47" s="69">
        <f t="shared" ref="AQ47:AQ58" si="57">ROUND(AQ34*AL8,0)</f>
        <v>0</v>
      </c>
      <c r="AR47" s="69">
        <f t="shared" ref="AR47:AR58" si="58">ROUND(AR34*AL8,0)</f>
        <v>0</v>
      </c>
      <c r="AS47" s="69">
        <f t="shared" ref="AS47:AS58" si="59">ROUND(AS34*AL8,0)</f>
        <v>0</v>
      </c>
      <c r="AT47" s="50" t="str">
        <f t="shared" ref="AT47:AT58" si="60">AT34</f>
        <v>Jan</v>
      </c>
      <c r="AU47" s="69">
        <f t="shared" ref="AU47:AU58" si="61">ROUND(AU34*AU8,0)</f>
        <v>0</v>
      </c>
      <c r="AV47" s="69">
        <f t="shared" ref="AV47:AV58" si="62">ROUND(AV34*AU8,0)</f>
        <v>0</v>
      </c>
      <c r="AW47" s="69">
        <f>ROUND(AW34*AU8,0)</f>
        <v>0</v>
      </c>
      <c r="AX47" s="69">
        <f t="shared" ref="AX47:AX58" si="63">ROUND(AX34*AU8,0)</f>
        <v>0</v>
      </c>
      <c r="AY47" s="69">
        <f t="shared" ref="AY47:AY58" si="64">ROUND(AY34*AU8,0)</f>
        <v>0</v>
      </c>
      <c r="AZ47" s="69">
        <f t="shared" ref="AZ47:AZ58" si="65">ROUND(AZ34*AU8,0)</f>
        <v>0</v>
      </c>
      <c r="BA47" s="69">
        <f t="shared" ref="BA47:BA58" si="66">ROUND(BA34*AU8,0)</f>
        <v>0</v>
      </c>
      <c r="BB47" s="69">
        <f t="shared" ref="BB47:BB58" si="67">ROUND(BB34*AU8,0)</f>
        <v>0</v>
      </c>
      <c r="BC47" s="50" t="str">
        <f t="shared" ref="BC47:BC58" si="68">BC34</f>
        <v>Jan</v>
      </c>
      <c r="BD47" s="69">
        <f t="shared" ref="BD47:BD58" si="69">ROUND(BD34*BD8,0)</f>
        <v>0</v>
      </c>
      <c r="BE47" s="69">
        <f t="shared" ref="BE47:BE58" si="70">ROUND(BE34*BD8,0)</f>
        <v>0</v>
      </c>
      <c r="BF47" s="69">
        <f>ROUND(BF34*BD8,0)</f>
        <v>0</v>
      </c>
      <c r="BG47" s="69">
        <f t="shared" ref="BG47:BG58" si="71">ROUND(BG34*BD8,0)</f>
        <v>0</v>
      </c>
      <c r="BH47" s="69">
        <f t="shared" ref="BH47:BH58" si="72">ROUND(BH34*BD8,0)</f>
        <v>0</v>
      </c>
      <c r="BI47" s="69">
        <f t="shared" ref="BI47:BI58" si="73">ROUND(BI34*BD8,0)</f>
        <v>0</v>
      </c>
      <c r="BJ47" s="69">
        <f t="shared" ref="BJ47:BJ58" si="74">ROUND(BJ34*BD8,0)</f>
        <v>0</v>
      </c>
      <c r="BK47" s="69">
        <f t="shared" ref="BK47:BK58" si="75">ROUND(BK34*BD8,0)</f>
        <v>0</v>
      </c>
      <c r="BL47" s="50" t="str">
        <f t="shared" ref="BL47:BL58" si="76">BL34</f>
        <v>Jan</v>
      </c>
      <c r="BM47" s="69">
        <f t="shared" ref="BM47:BM58" si="77">ROUND(BM34*BM8,0)</f>
        <v>0</v>
      </c>
      <c r="BN47" s="69">
        <f t="shared" ref="BN47:BN58" si="78">ROUND(BN34*BM8,0)</f>
        <v>0</v>
      </c>
      <c r="BO47" s="69">
        <f>ROUND(BO34*BM8,0)</f>
        <v>0</v>
      </c>
      <c r="BP47" s="69">
        <f t="shared" ref="BP47:BP58" si="79">ROUND(BP34*BM8,0)</f>
        <v>0</v>
      </c>
      <c r="BQ47" s="69">
        <f t="shared" ref="BQ47:BQ58" si="80">ROUND(BQ34*BM8,0)</f>
        <v>0</v>
      </c>
      <c r="BR47" s="69">
        <f t="shared" ref="BR47:BR58" si="81">ROUND(BR34*BM8,0)</f>
        <v>0</v>
      </c>
      <c r="BS47" s="69">
        <f t="shared" ref="BS47:BS58" si="82">ROUND(BS34*BM8,0)</f>
        <v>0</v>
      </c>
      <c r="BT47" s="69">
        <f t="shared" ref="BT47:BT58" si="83">ROUND(BT34*BM8,0)</f>
        <v>0</v>
      </c>
      <c r="BU47" s="50" t="str">
        <f t="shared" ref="BU47:BU58" si="84">BU34</f>
        <v>Jan</v>
      </c>
      <c r="BV47" s="69">
        <f t="shared" ref="BV47:BV58" si="85">ROUND(BV34*BV8,0)</f>
        <v>0</v>
      </c>
      <c r="BW47" s="69">
        <f t="shared" ref="BW47:BW58" si="86">ROUND(BW34*BV8,0)</f>
        <v>0</v>
      </c>
      <c r="BX47" s="69">
        <f>ROUND(BX34*BV8,0)</f>
        <v>0</v>
      </c>
      <c r="BY47" s="69">
        <f t="shared" ref="BY47:BY58" si="87">ROUND(BY34*BV8,0)</f>
        <v>0</v>
      </c>
      <c r="BZ47" s="69">
        <f t="shared" ref="BZ47:BZ58" si="88">ROUND(BZ34*BV8,0)</f>
        <v>0</v>
      </c>
      <c r="CA47" s="69">
        <f t="shared" ref="CA47:CA58" si="89">ROUND(CA34*BV8,0)</f>
        <v>0</v>
      </c>
      <c r="CB47" s="69">
        <f t="shared" ref="CB47:CB58" si="90">ROUND(CB34*BV8,0)</f>
        <v>0</v>
      </c>
      <c r="CC47" s="69">
        <f t="shared" ref="CC47:CC58" si="91">ROUND(CC34*BV8,0)</f>
        <v>0</v>
      </c>
      <c r="CD47" s="50" t="str">
        <f t="shared" ref="CD47:CD58" si="92">CD34</f>
        <v>Jan</v>
      </c>
      <c r="CE47" s="69">
        <f t="shared" ref="CE47:CE58" si="93">ROUND(CE34*CE8,0)</f>
        <v>0</v>
      </c>
      <c r="CF47" s="69">
        <f t="shared" ref="CF47:CF58" si="94">ROUND(CF34*CE8,0)</f>
        <v>0</v>
      </c>
      <c r="CG47" s="69">
        <f>ROUND(CG34*CE8,0)</f>
        <v>0</v>
      </c>
      <c r="CH47" s="69">
        <f t="shared" ref="CH47:CH58" si="95">ROUND(CH34*CE8,0)</f>
        <v>0</v>
      </c>
      <c r="CI47" s="69">
        <f t="shared" ref="CI47:CI58" si="96">ROUND(CI34*CE8,0)</f>
        <v>0</v>
      </c>
      <c r="CJ47" s="69">
        <f t="shared" ref="CJ47:CJ58" si="97">ROUND(CJ34*CE8,0)</f>
        <v>0</v>
      </c>
      <c r="CK47" s="69">
        <f t="shared" ref="CK47:CK58" si="98">ROUND(CK34*CE8,0)</f>
        <v>0</v>
      </c>
      <c r="CL47" s="69">
        <f t="shared" ref="CL47:CL58" si="99">ROUND(CL34*CE8,0)</f>
        <v>0</v>
      </c>
    </row>
    <row r="48" spans="1:90" ht="13.7" customHeight="1">
      <c r="A48" s="50" t="str">
        <f t="shared" si="20"/>
        <v>Feb</v>
      </c>
      <c r="B48" s="41">
        <f t="shared" si="21"/>
        <v>0</v>
      </c>
      <c r="C48" s="41">
        <f t="shared" si="22"/>
        <v>0</v>
      </c>
      <c r="D48" s="41">
        <f t="shared" ref="D48:D58" si="100">ROUND(D35*B$8,0)</f>
        <v>0</v>
      </c>
      <c r="E48" s="41">
        <f t="shared" si="23"/>
        <v>0</v>
      </c>
      <c r="F48" s="41">
        <f t="shared" si="24"/>
        <v>0</v>
      </c>
      <c r="G48" s="41">
        <f t="shared" si="25"/>
        <v>0</v>
      </c>
      <c r="H48" s="41">
        <f t="shared" si="26"/>
        <v>0</v>
      </c>
      <c r="I48" s="41">
        <f t="shared" si="27"/>
        <v>0</v>
      </c>
      <c r="J48" s="68" t="str">
        <f t="shared" si="28"/>
        <v>Feb</v>
      </c>
      <c r="K48" s="41">
        <f t="shared" si="29"/>
        <v>0</v>
      </c>
      <c r="L48" s="69">
        <f t="shared" si="30"/>
        <v>0</v>
      </c>
      <c r="M48" s="69">
        <f t="shared" ref="M48:M58" si="101">ROUND(M35*K$8,0)</f>
        <v>0</v>
      </c>
      <c r="N48" s="69">
        <f t="shared" si="31"/>
        <v>0</v>
      </c>
      <c r="O48" s="69">
        <f t="shared" si="32"/>
        <v>0</v>
      </c>
      <c r="P48" s="69">
        <f t="shared" si="33"/>
        <v>0</v>
      </c>
      <c r="Q48" s="69">
        <f t="shared" si="34"/>
        <v>0</v>
      </c>
      <c r="R48" s="69">
        <f t="shared" si="35"/>
        <v>0</v>
      </c>
      <c r="S48" s="50" t="str">
        <f t="shared" si="36"/>
        <v>Feb</v>
      </c>
      <c r="T48" s="69">
        <f t="shared" si="37"/>
        <v>0</v>
      </c>
      <c r="U48" s="69">
        <f t="shared" si="38"/>
        <v>0</v>
      </c>
      <c r="V48" s="69">
        <f t="shared" ref="V48:V58" si="102">ROUND(V35*T$8,0)</f>
        <v>0</v>
      </c>
      <c r="W48" s="69">
        <f t="shared" si="39"/>
        <v>0</v>
      </c>
      <c r="X48" s="69">
        <f t="shared" si="40"/>
        <v>0</v>
      </c>
      <c r="Y48" s="69">
        <f t="shared" si="41"/>
        <v>0</v>
      </c>
      <c r="Z48" s="69">
        <f t="shared" si="42"/>
        <v>0</v>
      </c>
      <c r="AA48" s="69">
        <f t="shared" si="43"/>
        <v>0</v>
      </c>
      <c r="AB48" s="50" t="str">
        <f t="shared" si="44"/>
        <v>Feb</v>
      </c>
      <c r="AC48" s="69">
        <f t="shared" si="45"/>
        <v>0</v>
      </c>
      <c r="AD48" s="69">
        <f t="shared" si="46"/>
        <v>0</v>
      </c>
      <c r="AE48" s="69">
        <f t="shared" ref="AE48:AE58" si="103">ROUND(AE35*AC$8,0)</f>
        <v>0</v>
      </c>
      <c r="AF48" s="69">
        <f t="shared" si="47"/>
        <v>0</v>
      </c>
      <c r="AG48" s="69">
        <f t="shared" si="48"/>
        <v>0</v>
      </c>
      <c r="AH48" s="69">
        <f t="shared" si="49"/>
        <v>0</v>
      </c>
      <c r="AI48" s="69">
        <f t="shared" si="50"/>
        <v>0</v>
      </c>
      <c r="AJ48" s="69">
        <f t="shared" si="51"/>
        <v>0</v>
      </c>
      <c r="AK48" s="50" t="str">
        <f t="shared" si="52"/>
        <v>Feb</v>
      </c>
      <c r="AL48" s="69">
        <f t="shared" si="53"/>
        <v>0</v>
      </c>
      <c r="AM48" s="69">
        <f t="shared" si="54"/>
        <v>0</v>
      </c>
      <c r="AN48" s="69">
        <f t="shared" ref="AN48:AN58" si="104">ROUND(AN35*AL$8,0)</f>
        <v>0</v>
      </c>
      <c r="AO48" s="69">
        <f t="shared" si="55"/>
        <v>0</v>
      </c>
      <c r="AP48" s="69">
        <f t="shared" si="56"/>
        <v>0</v>
      </c>
      <c r="AQ48" s="69">
        <f t="shared" si="57"/>
        <v>0</v>
      </c>
      <c r="AR48" s="69">
        <f t="shared" si="58"/>
        <v>0</v>
      </c>
      <c r="AS48" s="69">
        <f t="shared" si="59"/>
        <v>0</v>
      </c>
      <c r="AT48" s="50" t="str">
        <f t="shared" si="60"/>
        <v>Feb</v>
      </c>
      <c r="AU48" s="69">
        <f t="shared" si="61"/>
        <v>0</v>
      </c>
      <c r="AV48" s="69">
        <f t="shared" si="62"/>
        <v>0</v>
      </c>
      <c r="AW48" s="69">
        <f t="shared" ref="AW48:AW58" si="105">ROUND(AW35*AU$8,0)</f>
        <v>0</v>
      </c>
      <c r="AX48" s="69">
        <f t="shared" si="63"/>
        <v>0</v>
      </c>
      <c r="AY48" s="69">
        <f t="shared" si="64"/>
        <v>0</v>
      </c>
      <c r="AZ48" s="69">
        <f t="shared" si="65"/>
        <v>0</v>
      </c>
      <c r="BA48" s="69">
        <f t="shared" si="66"/>
        <v>0</v>
      </c>
      <c r="BB48" s="69">
        <f t="shared" si="67"/>
        <v>0</v>
      </c>
      <c r="BC48" s="50" t="str">
        <f t="shared" si="68"/>
        <v>Feb</v>
      </c>
      <c r="BD48" s="69">
        <f t="shared" si="69"/>
        <v>0</v>
      </c>
      <c r="BE48" s="69">
        <f t="shared" si="70"/>
        <v>0</v>
      </c>
      <c r="BF48" s="69">
        <f t="shared" ref="BF48:BF58" si="106">ROUND(BF35*BD$8,0)</f>
        <v>0</v>
      </c>
      <c r="BG48" s="69">
        <f t="shared" si="71"/>
        <v>0</v>
      </c>
      <c r="BH48" s="69">
        <f t="shared" si="72"/>
        <v>0</v>
      </c>
      <c r="BI48" s="69">
        <f t="shared" si="73"/>
        <v>0</v>
      </c>
      <c r="BJ48" s="69">
        <f t="shared" si="74"/>
        <v>0</v>
      </c>
      <c r="BK48" s="69">
        <f t="shared" si="75"/>
        <v>0</v>
      </c>
      <c r="BL48" s="50" t="str">
        <f t="shared" si="76"/>
        <v>Feb</v>
      </c>
      <c r="BM48" s="69">
        <f t="shared" si="77"/>
        <v>0</v>
      </c>
      <c r="BN48" s="69">
        <f t="shared" si="78"/>
        <v>0</v>
      </c>
      <c r="BO48" s="69">
        <f t="shared" ref="BO48:BO58" si="107">ROUND(BO35*BM$8,0)</f>
        <v>0</v>
      </c>
      <c r="BP48" s="69">
        <f t="shared" si="79"/>
        <v>0</v>
      </c>
      <c r="BQ48" s="69">
        <f t="shared" si="80"/>
        <v>0</v>
      </c>
      <c r="BR48" s="69">
        <f t="shared" si="81"/>
        <v>0</v>
      </c>
      <c r="BS48" s="69">
        <f t="shared" si="82"/>
        <v>0</v>
      </c>
      <c r="BT48" s="69">
        <f t="shared" si="83"/>
        <v>0</v>
      </c>
      <c r="BU48" s="50" t="str">
        <f t="shared" si="84"/>
        <v>Feb</v>
      </c>
      <c r="BV48" s="69">
        <f t="shared" si="85"/>
        <v>0</v>
      </c>
      <c r="BW48" s="69">
        <f t="shared" si="86"/>
        <v>0</v>
      </c>
      <c r="BX48" s="69">
        <f t="shared" ref="BX48:BX58" si="108">ROUND(BX35*BV$8,0)</f>
        <v>0</v>
      </c>
      <c r="BY48" s="69">
        <f t="shared" si="87"/>
        <v>0</v>
      </c>
      <c r="BZ48" s="69">
        <f t="shared" si="88"/>
        <v>0</v>
      </c>
      <c r="CA48" s="69">
        <f t="shared" si="89"/>
        <v>0</v>
      </c>
      <c r="CB48" s="69">
        <f t="shared" si="90"/>
        <v>0</v>
      </c>
      <c r="CC48" s="69">
        <f t="shared" si="91"/>
        <v>0</v>
      </c>
      <c r="CD48" s="50" t="str">
        <f t="shared" si="92"/>
        <v>Feb</v>
      </c>
      <c r="CE48" s="69">
        <f t="shared" si="93"/>
        <v>0</v>
      </c>
      <c r="CF48" s="69">
        <f t="shared" si="94"/>
        <v>0</v>
      </c>
      <c r="CG48" s="69">
        <f t="shared" ref="CG48:CG58" si="109">ROUND(CG35*CE$8,0)</f>
        <v>0</v>
      </c>
      <c r="CH48" s="69">
        <f t="shared" si="95"/>
        <v>0</v>
      </c>
      <c r="CI48" s="69">
        <f t="shared" si="96"/>
        <v>0</v>
      </c>
      <c r="CJ48" s="69">
        <f t="shared" si="97"/>
        <v>0</v>
      </c>
      <c r="CK48" s="69">
        <f t="shared" si="98"/>
        <v>0</v>
      </c>
      <c r="CL48" s="69">
        <f t="shared" si="99"/>
        <v>0</v>
      </c>
    </row>
    <row r="49" spans="1:90" ht="13.7" customHeight="1">
      <c r="A49" s="50" t="str">
        <f t="shared" si="20"/>
        <v>Mar</v>
      </c>
      <c r="B49" s="41">
        <f t="shared" si="21"/>
        <v>0</v>
      </c>
      <c r="C49" s="41">
        <f t="shared" si="22"/>
        <v>0</v>
      </c>
      <c r="D49" s="41">
        <f t="shared" si="100"/>
        <v>0</v>
      </c>
      <c r="E49" s="41">
        <f t="shared" si="23"/>
        <v>0</v>
      </c>
      <c r="F49" s="41">
        <f t="shared" si="24"/>
        <v>0</v>
      </c>
      <c r="G49" s="41">
        <f t="shared" si="25"/>
        <v>0</v>
      </c>
      <c r="H49" s="41">
        <f t="shared" si="26"/>
        <v>0</v>
      </c>
      <c r="I49" s="41">
        <f t="shared" si="27"/>
        <v>0</v>
      </c>
      <c r="J49" s="68" t="str">
        <f t="shared" si="28"/>
        <v>Mar</v>
      </c>
      <c r="K49" s="41">
        <f t="shared" si="29"/>
        <v>0</v>
      </c>
      <c r="L49" s="69">
        <f t="shared" si="30"/>
        <v>0</v>
      </c>
      <c r="M49" s="69">
        <f t="shared" si="101"/>
        <v>0</v>
      </c>
      <c r="N49" s="69">
        <f t="shared" si="31"/>
        <v>0</v>
      </c>
      <c r="O49" s="69">
        <f t="shared" si="32"/>
        <v>0</v>
      </c>
      <c r="P49" s="69">
        <f t="shared" si="33"/>
        <v>0</v>
      </c>
      <c r="Q49" s="69">
        <f t="shared" si="34"/>
        <v>0</v>
      </c>
      <c r="R49" s="69">
        <f t="shared" si="35"/>
        <v>0</v>
      </c>
      <c r="S49" s="50" t="str">
        <f t="shared" si="36"/>
        <v>Mar</v>
      </c>
      <c r="T49" s="69">
        <f t="shared" si="37"/>
        <v>0</v>
      </c>
      <c r="U49" s="69">
        <f t="shared" si="38"/>
        <v>0</v>
      </c>
      <c r="V49" s="69">
        <f t="shared" si="102"/>
        <v>0</v>
      </c>
      <c r="W49" s="69">
        <f t="shared" si="39"/>
        <v>0</v>
      </c>
      <c r="X49" s="69">
        <f t="shared" si="40"/>
        <v>0</v>
      </c>
      <c r="Y49" s="69">
        <f t="shared" si="41"/>
        <v>0</v>
      </c>
      <c r="Z49" s="69">
        <f t="shared" si="42"/>
        <v>0</v>
      </c>
      <c r="AA49" s="69">
        <f t="shared" si="43"/>
        <v>0</v>
      </c>
      <c r="AB49" s="50" t="str">
        <f t="shared" si="44"/>
        <v>Mar</v>
      </c>
      <c r="AC49" s="69">
        <f t="shared" si="45"/>
        <v>0</v>
      </c>
      <c r="AD49" s="69">
        <f t="shared" si="46"/>
        <v>0</v>
      </c>
      <c r="AE49" s="69">
        <f t="shared" si="103"/>
        <v>0</v>
      </c>
      <c r="AF49" s="69">
        <f t="shared" si="47"/>
        <v>0</v>
      </c>
      <c r="AG49" s="69">
        <f t="shared" si="48"/>
        <v>0</v>
      </c>
      <c r="AH49" s="69">
        <f t="shared" si="49"/>
        <v>0</v>
      </c>
      <c r="AI49" s="69">
        <f t="shared" si="50"/>
        <v>0</v>
      </c>
      <c r="AJ49" s="69">
        <f t="shared" si="51"/>
        <v>0</v>
      </c>
      <c r="AK49" s="50" t="str">
        <f t="shared" si="52"/>
        <v>Mar</v>
      </c>
      <c r="AL49" s="69">
        <f t="shared" si="53"/>
        <v>0</v>
      </c>
      <c r="AM49" s="69">
        <f t="shared" si="54"/>
        <v>0</v>
      </c>
      <c r="AN49" s="69">
        <f t="shared" si="104"/>
        <v>0</v>
      </c>
      <c r="AO49" s="69">
        <f t="shared" si="55"/>
        <v>0</v>
      </c>
      <c r="AP49" s="69">
        <f t="shared" si="56"/>
        <v>0</v>
      </c>
      <c r="AQ49" s="69">
        <f t="shared" si="57"/>
        <v>0</v>
      </c>
      <c r="AR49" s="69">
        <f t="shared" si="58"/>
        <v>0</v>
      </c>
      <c r="AS49" s="69">
        <f t="shared" si="59"/>
        <v>0</v>
      </c>
      <c r="AT49" s="50" t="str">
        <f t="shared" si="60"/>
        <v>Mar</v>
      </c>
      <c r="AU49" s="69">
        <f t="shared" si="61"/>
        <v>0</v>
      </c>
      <c r="AV49" s="69">
        <f t="shared" si="62"/>
        <v>0</v>
      </c>
      <c r="AW49" s="69">
        <f t="shared" si="105"/>
        <v>0</v>
      </c>
      <c r="AX49" s="69">
        <f t="shared" si="63"/>
        <v>0</v>
      </c>
      <c r="AY49" s="69">
        <f t="shared" si="64"/>
        <v>0</v>
      </c>
      <c r="AZ49" s="69">
        <f t="shared" si="65"/>
        <v>0</v>
      </c>
      <c r="BA49" s="69">
        <f t="shared" si="66"/>
        <v>0</v>
      </c>
      <c r="BB49" s="69">
        <f t="shared" si="67"/>
        <v>0</v>
      </c>
      <c r="BC49" s="50" t="str">
        <f t="shared" si="68"/>
        <v>Mar</v>
      </c>
      <c r="BD49" s="69">
        <f t="shared" si="69"/>
        <v>0</v>
      </c>
      <c r="BE49" s="69">
        <f t="shared" si="70"/>
        <v>0</v>
      </c>
      <c r="BF49" s="69">
        <f t="shared" si="106"/>
        <v>0</v>
      </c>
      <c r="BG49" s="69">
        <f t="shared" si="71"/>
        <v>0</v>
      </c>
      <c r="BH49" s="69">
        <f t="shared" si="72"/>
        <v>0</v>
      </c>
      <c r="BI49" s="69">
        <f t="shared" si="73"/>
        <v>0</v>
      </c>
      <c r="BJ49" s="69">
        <f t="shared" si="74"/>
        <v>0</v>
      </c>
      <c r="BK49" s="69">
        <f t="shared" si="75"/>
        <v>0</v>
      </c>
      <c r="BL49" s="50" t="str">
        <f t="shared" si="76"/>
        <v>Mar</v>
      </c>
      <c r="BM49" s="69">
        <f t="shared" si="77"/>
        <v>0</v>
      </c>
      <c r="BN49" s="69">
        <f t="shared" si="78"/>
        <v>0</v>
      </c>
      <c r="BO49" s="69">
        <f t="shared" si="107"/>
        <v>0</v>
      </c>
      <c r="BP49" s="69">
        <f t="shared" si="79"/>
        <v>0</v>
      </c>
      <c r="BQ49" s="69">
        <f t="shared" si="80"/>
        <v>0</v>
      </c>
      <c r="BR49" s="69">
        <f t="shared" si="81"/>
        <v>0</v>
      </c>
      <c r="BS49" s="69">
        <f t="shared" si="82"/>
        <v>0</v>
      </c>
      <c r="BT49" s="69">
        <f t="shared" si="83"/>
        <v>0</v>
      </c>
      <c r="BU49" s="50" t="str">
        <f t="shared" si="84"/>
        <v>Mar</v>
      </c>
      <c r="BV49" s="69">
        <f t="shared" si="85"/>
        <v>0</v>
      </c>
      <c r="BW49" s="69">
        <f t="shared" si="86"/>
        <v>0</v>
      </c>
      <c r="BX49" s="69">
        <f t="shared" si="108"/>
        <v>0</v>
      </c>
      <c r="BY49" s="69">
        <f t="shared" si="87"/>
        <v>0</v>
      </c>
      <c r="BZ49" s="69">
        <f t="shared" si="88"/>
        <v>0</v>
      </c>
      <c r="CA49" s="69">
        <f t="shared" si="89"/>
        <v>0</v>
      </c>
      <c r="CB49" s="69">
        <f t="shared" si="90"/>
        <v>0</v>
      </c>
      <c r="CC49" s="69">
        <f t="shared" si="91"/>
        <v>0</v>
      </c>
      <c r="CD49" s="50" t="str">
        <f t="shared" si="92"/>
        <v>Mar</v>
      </c>
      <c r="CE49" s="69">
        <f t="shared" si="93"/>
        <v>0</v>
      </c>
      <c r="CF49" s="69">
        <f t="shared" si="94"/>
        <v>0</v>
      </c>
      <c r="CG49" s="69">
        <f t="shared" si="109"/>
        <v>0</v>
      </c>
      <c r="CH49" s="69">
        <f t="shared" si="95"/>
        <v>0</v>
      </c>
      <c r="CI49" s="69">
        <f t="shared" si="96"/>
        <v>0</v>
      </c>
      <c r="CJ49" s="69">
        <f t="shared" si="97"/>
        <v>0</v>
      </c>
      <c r="CK49" s="69">
        <f t="shared" si="98"/>
        <v>0</v>
      </c>
      <c r="CL49" s="69">
        <f t="shared" si="99"/>
        <v>0</v>
      </c>
    </row>
    <row r="50" spans="1:90" ht="13.7" customHeight="1">
      <c r="A50" s="50" t="str">
        <f t="shared" si="20"/>
        <v>Apr</v>
      </c>
      <c r="B50" s="41">
        <f t="shared" si="21"/>
        <v>0</v>
      </c>
      <c r="C50" s="41">
        <f t="shared" si="22"/>
        <v>0</v>
      </c>
      <c r="D50" s="41">
        <f t="shared" si="100"/>
        <v>0</v>
      </c>
      <c r="E50" s="41">
        <f t="shared" si="23"/>
        <v>0</v>
      </c>
      <c r="F50" s="41">
        <f t="shared" si="24"/>
        <v>0</v>
      </c>
      <c r="G50" s="41">
        <f t="shared" si="25"/>
        <v>0</v>
      </c>
      <c r="H50" s="41">
        <f t="shared" si="26"/>
        <v>0</v>
      </c>
      <c r="I50" s="41">
        <f t="shared" si="27"/>
        <v>0</v>
      </c>
      <c r="J50" s="68" t="str">
        <f t="shared" si="28"/>
        <v>Apr</v>
      </c>
      <c r="K50" s="41">
        <f t="shared" si="29"/>
        <v>0</v>
      </c>
      <c r="L50" s="69">
        <f t="shared" si="30"/>
        <v>0</v>
      </c>
      <c r="M50" s="69">
        <f t="shared" si="101"/>
        <v>0</v>
      </c>
      <c r="N50" s="69">
        <f t="shared" si="31"/>
        <v>0</v>
      </c>
      <c r="O50" s="69">
        <f t="shared" si="32"/>
        <v>0</v>
      </c>
      <c r="P50" s="69">
        <f t="shared" si="33"/>
        <v>0</v>
      </c>
      <c r="Q50" s="69">
        <f t="shared" si="34"/>
        <v>0</v>
      </c>
      <c r="R50" s="69">
        <f t="shared" si="35"/>
        <v>0</v>
      </c>
      <c r="S50" s="50" t="str">
        <f t="shared" si="36"/>
        <v>Apr</v>
      </c>
      <c r="T50" s="69">
        <f t="shared" si="37"/>
        <v>0</v>
      </c>
      <c r="U50" s="69">
        <f t="shared" si="38"/>
        <v>0</v>
      </c>
      <c r="V50" s="69">
        <f t="shared" si="102"/>
        <v>0</v>
      </c>
      <c r="W50" s="69">
        <f t="shared" si="39"/>
        <v>0</v>
      </c>
      <c r="X50" s="69">
        <f t="shared" si="40"/>
        <v>0</v>
      </c>
      <c r="Y50" s="69">
        <f t="shared" si="41"/>
        <v>0</v>
      </c>
      <c r="Z50" s="69">
        <f t="shared" si="42"/>
        <v>0</v>
      </c>
      <c r="AA50" s="69">
        <f t="shared" si="43"/>
        <v>0</v>
      </c>
      <c r="AB50" s="50" t="str">
        <f t="shared" si="44"/>
        <v>Apr</v>
      </c>
      <c r="AC50" s="69">
        <f t="shared" si="45"/>
        <v>0</v>
      </c>
      <c r="AD50" s="69">
        <f t="shared" si="46"/>
        <v>0</v>
      </c>
      <c r="AE50" s="69">
        <f t="shared" si="103"/>
        <v>0</v>
      </c>
      <c r="AF50" s="69">
        <f t="shared" si="47"/>
        <v>0</v>
      </c>
      <c r="AG50" s="69">
        <f t="shared" si="48"/>
        <v>0</v>
      </c>
      <c r="AH50" s="69">
        <f t="shared" si="49"/>
        <v>0</v>
      </c>
      <c r="AI50" s="69">
        <f t="shared" si="50"/>
        <v>0</v>
      </c>
      <c r="AJ50" s="69">
        <f t="shared" si="51"/>
        <v>0</v>
      </c>
      <c r="AK50" s="50" t="str">
        <f t="shared" si="52"/>
        <v>Apr</v>
      </c>
      <c r="AL50" s="69">
        <f t="shared" si="53"/>
        <v>0</v>
      </c>
      <c r="AM50" s="69">
        <f t="shared" si="54"/>
        <v>0</v>
      </c>
      <c r="AN50" s="69">
        <f t="shared" si="104"/>
        <v>0</v>
      </c>
      <c r="AO50" s="69">
        <f t="shared" si="55"/>
        <v>0</v>
      </c>
      <c r="AP50" s="69">
        <f t="shared" si="56"/>
        <v>0</v>
      </c>
      <c r="AQ50" s="69">
        <f t="shared" si="57"/>
        <v>0</v>
      </c>
      <c r="AR50" s="69">
        <f t="shared" si="58"/>
        <v>0</v>
      </c>
      <c r="AS50" s="69">
        <f t="shared" si="59"/>
        <v>0</v>
      </c>
      <c r="AT50" s="50" t="str">
        <f t="shared" si="60"/>
        <v>Apr</v>
      </c>
      <c r="AU50" s="69">
        <f t="shared" si="61"/>
        <v>0</v>
      </c>
      <c r="AV50" s="69">
        <f t="shared" si="62"/>
        <v>0</v>
      </c>
      <c r="AW50" s="69">
        <f t="shared" si="105"/>
        <v>0</v>
      </c>
      <c r="AX50" s="69">
        <f t="shared" si="63"/>
        <v>0</v>
      </c>
      <c r="AY50" s="69">
        <f t="shared" si="64"/>
        <v>0</v>
      </c>
      <c r="AZ50" s="69">
        <f t="shared" si="65"/>
        <v>0</v>
      </c>
      <c r="BA50" s="69">
        <f t="shared" si="66"/>
        <v>0</v>
      </c>
      <c r="BB50" s="69">
        <f t="shared" si="67"/>
        <v>0</v>
      </c>
      <c r="BC50" s="50" t="str">
        <f t="shared" si="68"/>
        <v>Apr</v>
      </c>
      <c r="BD50" s="69">
        <f t="shared" si="69"/>
        <v>0</v>
      </c>
      <c r="BE50" s="69">
        <f t="shared" si="70"/>
        <v>0</v>
      </c>
      <c r="BF50" s="69">
        <f t="shared" si="106"/>
        <v>0</v>
      </c>
      <c r="BG50" s="69">
        <f t="shared" si="71"/>
        <v>0</v>
      </c>
      <c r="BH50" s="69">
        <f t="shared" si="72"/>
        <v>0</v>
      </c>
      <c r="BI50" s="69">
        <f t="shared" si="73"/>
        <v>0</v>
      </c>
      <c r="BJ50" s="69">
        <f t="shared" si="74"/>
        <v>0</v>
      </c>
      <c r="BK50" s="69">
        <f t="shared" si="75"/>
        <v>0</v>
      </c>
      <c r="BL50" s="50" t="str">
        <f t="shared" si="76"/>
        <v>Apr</v>
      </c>
      <c r="BM50" s="69">
        <f t="shared" si="77"/>
        <v>0</v>
      </c>
      <c r="BN50" s="69">
        <f t="shared" si="78"/>
        <v>0</v>
      </c>
      <c r="BO50" s="69">
        <f t="shared" si="107"/>
        <v>0</v>
      </c>
      <c r="BP50" s="69">
        <f t="shared" si="79"/>
        <v>0</v>
      </c>
      <c r="BQ50" s="69">
        <f t="shared" si="80"/>
        <v>0</v>
      </c>
      <c r="BR50" s="69">
        <f t="shared" si="81"/>
        <v>0</v>
      </c>
      <c r="BS50" s="69">
        <f t="shared" si="82"/>
        <v>0</v>
      </c>
      <c r="BT50" s="69">
        <f t="shared" si="83"/>
        <v>0</v>
      </c>
      <c r="BU50" s="50" t="str">
        <f t="shared" si="84"/>
        <v>Apr</v>
      </c>
      <c r="BV50" s="69">
        <f t="shared" si="85"/>
        <v>0</v>
      </c>
      <c r="BW50" s="69">
        <f t="shared" si="86"/>
        <v>0</v>
      </c>
      <c r="BX50" s="69">
        <f t="shared" si="108"/>
        <v>0</v>
      </c>
      <c r="BY50" s="69">
        <f t="shared" si="87"/>
        <v>0</v>
      </c>
      <c r="BZ50" s="69">
        <f t="shared" si="88"/>
        <v>0</v>
      </c>
      <c r="CA50" s="69">
        <f t="shared" si="89"/>
        <v>0</v>
      </c>
      <c r="CB50" s="69">
        <f t="shared" si="90"/>
        <v>0</v>
      </c>
      <c r="CC50" s="69">
        <f t="shared" si="91"/>
        <v>0</v>
      </c>
      <c r="CD50" s="50" t="str">
        <f t="shared" si="92"/>
        <v>Apr</v>
      </c>
      <c r="CE50" s="69">
        <f t="shared" si="93"/>
        <v>0</v>
      </c>
      <c r="CF50" s="69">
        <f t="shared" si="94"/>
        <v>0</v>
      </c>
      <c r="CG50" s="69">
        <f t="shared" si="109"/>
        <v>0</v>
      </c>
      <c r="CH50" s="69">
        <f t="shared" si="95"/>
        <v>0</v>
      </c>
      <c r="CI50" s="69">
        <f t="shared" si="96"/>
        <v>0</v>
      </c>
      <c r="CJ50" s="69">
        <f t="shared" si="97"/>
        <v>0</v>
      </c>
      <c r="CK50" s="69">
        <f t="shared" si="98"/>
        <v>0</v>
      </c>
      <c r="CL50" s="69">
        <f t="shared" si="99"/>
        <v>0</v>
      </c>
    </row>
    <row r="51" spans="1:90" ht="13.7" customHeight="1">
      <c r="A51" s="50" t="str">
        <f t="shared" si="20"/>
        <v>May</v>
      </c>
      <c r="B51" s="41">
        <f t="shared" si="21"/>
        <v>0</v>
      </c>
      <c r="C51" s="41">
        <f t="shared" si="22"/>
        <v>0</v>
      </c>
      <c r="D51" s="41">
        <f t="shared" si="100"/>
        <v>0</v>
      </c>
      <c r="E51" s="41">
        <f t="shared" si="23"/>
        <v>0</v>
      </c>
      <c r="F51" s="41">
        <f t="shared" si="24"/>
        <v>0</v>
      </c>
      <c r="G51" s="41">
        <f t="shared" si="25"/>
        <v>0</v>
      </c>
      <c r="H51" s="41">
        <f t="shared" si="26"/>
        <v>0</v>
      </c>
      <c r="I51" s="41">
        <f t="shared" si="27"/>
        <v>0</v>
      </c>
      <c r="J51" s="68" t="str">
        <f t="shared" si="28"/>
        <v>May</v>
      </c>
      <c r="K51" s="41">
        <f t="shared" si="29"/>
        <v>0</v>
      </c>
      <c r="L51" s="69">
        <f t="shared" si="30"/>
        <v>0</v>
      </c>
      <c r="M51" s="69">
        <f t="shared" si="101"/>
        <v>0</v>
      </c>
      <c r="N51" s="69">
        <f t="shared" si="31"/>
        <v>0</v>
      </c>
      <c r="O51" s="69">
        <f t="shared" si="32"/>
        <v>0</v>
      </c>
      <c r="P51" s="69">
        <f t="shared" si="33"/>
        <v>0</v>
      </c>
      <c r="Q51" s="69">
        <f t="shared" si="34"/>
        <v>0</v>
      </c>
      <c r="R51" s="69">
        <f t="shared" si="35"/>
        <v>0</v>
      </c>
      <c r="S51" s="50" t="str">
        <f t="shared" si="36"/>
        <v>May</v>
      </c>
      <c r="T51" s="69">
        <f t="shared" si="37"/>
        <v>0</v>
      </c>
      <c r="U51" s="69">
        <f t="shared" si="38"/>
        <v>0</v>
      </c>
      <c r="V51" s="69">
        <f t="shared" si="102"/>
        <v>0</v>
      </c>
      <c r="W51" s="69">
        <f t="shared" si="39"/>
        <v>0</v>
      </c>
      <c r="X51" s="69">
        <f t="shared" si="40"/>
        <v>0</v>
      </c>
      <c r="Y51" s="69">
        <f t="shared" si="41"/>
        <v>0</v>
      </c>
      <c r="Z51" s="69">
        <f t="shared" si="42"/>
        <v>0</v>
      </c>
      <c r="AA51" s="69">
        <f t="shared" si="43"/>
        <v>0</v>
      </c>
      <c r="AB51" s="50" t="str">
        <f t="shared" si="44"/>
        <v>May</v>
      </c>
      <c r="AC51" s="69">
        <f t="shared" si="45"/>
        <v>0</v>
      </c>
      <c r="AD51" s="69">
        <f t="shared" si="46"/>
        <v>0</v>
      </c>
      <c r="AE51" s="69">
        <f t="shared" si="103"/>
        <v>0</v>
      </c>
      <c r="AF51" s="69">
        <f t="shared" si="47"/>
        <v>0</v>
      </c>
      <c r="AG51" s="69">
        <f t="shared" si="48"/>
        <v>0</v>
      </c>
      <c r="AH51" s="69">
        <f t="shared" si="49"/>
        <v>0</v>
      </c>
      <c r="AI51" s="69">
        <f t="shared" si="50"/>
        <v>0</v>
      </c>
      <c r="AJ51" s="69">
        <f t="shared" si="51"/>
        <v>0</v>
      </c>
      <c r="AK51" s="50" t="str">
        <f t="shared" si="52"/>
        <v>May</v>
      </c>
      <c r="AL51" s="69">
        <f t="shared" si="53"/>
        <v>0</v>
      </c>
      <c r="AM51" s="69">
        <f t="shared" si="54"/>
        <v>0</v>
      </c>
      <c r="AN51" s="69">
        <f t="shared" si="104"/>
        <v>0</v>
      </c>
      <c r="AO51" s="69">
        <f t="shared" si="55"/>
        <v>0</v>
      </c>
      <c r="AP51" s="69">
        <f t="shared" si="56"/>
        <v>0</v>
      </c>
      <c r="AQ51" s="69">
        <f t="shared" si="57"/>
        <v>0</v>
      </c>
      <c r="AR51" s="69">
        <f t="shared" si="58"/>
        <v>0</v>
      </c>
      <c r="AS51" s="69">
        <f t="shared" si="59"/>
        <v>0</v>
      </c>
      <c r="AT51" s="50" t="str">
        <f t="shared" si="60"/>
        <v>May</v>
      </c>
      <c r="AU51" s="69">
        <f t="shared" si="61"/>
        <v>0</v>
      </c>
      <c r="AV51" s="69">
        <f t="shared" si="62"/>
        <v>0</v>
      </c>
      <c r="AW51" s="69">
        <f t="shared" si="105"/>
        <v>0</v>
      </c>
      <c r="AX51" s="69">
        <f t="shared" si="63"/>
        <v>0</v>
      </c>
      <c r="AY51" s="69">
        <f t="shared" si="64"/>
        <v>0</v>
      </c>
      <c r="AZ51" s="69">
        <f t="shared" si="65"/>
        <v>0</v>
      </c>
      <c r="BA51" s="69">
        <f t="shared" si="66"/>
        <v>0</v>
      </c>
      <c r="BB51" s="69">
        <f t="shared" si="67"/>
        <v>0</v>
      </c>
      <c r="BC51" s="50" t="str">
        <f t="shared" si="68"/>
        <v>May</v>
      </c>
      <c r="BD51" s="69">
        <f t="shared" si="69"/>
        <v>0</v>
      </c>
      <c r="BE51" s="69">
        <f t="shared" si="70"/>
        <v>0</v>
      </c>
      <c r="BF51" s="69">
        <f t="shared" si="106"/>
        <v>0</v>
      </c>
      <c r="BG51" s="69">
        <f t="shared" si="71"/>
        <v>0</v>
      </c>
      <c r="BH51" s="69">
        <f t="shared" si="72"/>
        <v>0</v>
      </c>
      <c r="BI51" s="69">
        <f t="shared" si="73"/>
        <v>0</v>
      </c>
      <c r="BJ51" s="69">
        <f t="shared" si="74"/>
        <v>0</v>
      </c>
      <c r="BK51" s="69">
        <f t="shared" si="75"/>
        <v>0</v>
      </c>
      <c r="BL51" s="50" t="str">
        <f t="shared" si="76"/>
        <v>May</v>
      </c>
      <c r="BM51" s="69">
        <f t="shared" si="77"/>
        <v>0</v>
      </c>
      <c r="BN51" s="69">
        <f t="shared" si="78"/>
        <v>0</v>
      </c>
      <c r="BO51" s="69">
        <f t="shared" si="107"/>
        <v>0</v>
      </c>
      <c r="BP51" s="69">
        <f t="shared" si="79"/>
        <v>0</v>
      </c>
      <c r="BQ51" s="69">
        <f t="shared" si="80"/>
        <v>0</v>
      </c>
      <c r="BR51" s="69">
        <f t="shared" si="81"/>
        <v>0</v>
      </c>
      <c r="BS51" s="69">
        <f t="shared" si="82"/>
        <v>0</v>
      </c>
      <c r="BT51" s="69">
        <f t="shared" si="83"/>
        <v>0</v>
      </c>
      <c r="BU51" s="50" t="str">
        <f t="shared" si="84"/>
        <v>May</v>
      </c>
      <c r="BV51" s="69">
        <f t="shared" si="85"/>
        <v>0</v>
      </c>
      <c r="BW51" s="69">
        <f t="shared" si="86"/>
        <v>0</v>
      </c>
      <c r="BX51" s="69">
        <f t="shared" si="108"/>
        <v>0</v>
      </c>
      <c r="BY51" s="69">
        <f t="shared" si="87"/>
        <v>0</v>
      </c>
      <c r="BZ51" s="69">
        <f t="shared" si="88"/>
        <v>0</v>
      </c>
      <c r="CA51" s="69">
        <f t="shared" si="89"/>
        <v>0</v>
      </c>
      <c r="CB51" s="69">
        <f t="shared" si="90"/>
        <v>0</v>
      </c>
      <c r="CC51" s="69">
        <f t="shared" si="91"/>
        <v>0</v>
      </c>
      <c r="CD51" s="50" t="str">
        <f t="shared" si="92"/>
        <v>May</v>
      </c>
      <c r="CE51" s="69">
        <f t="shared" si="93"/>
        <v>0</v>
      </c>
      <c r="CF51" s="69">
        <f t="shared" si="94"/>
        <v>0</v>
      </c>
      <c r="CG51" s="69">
        <f t="shared" si="109"/>
        <v>0</v>
      </c>
      <c r="CH51" s="69">
        <f t="shared" si="95"/>
        <v>0</v>
      </c>
      <c r="CI51" s="69">
        <f t="shared" si="96"/>
        <v>0</v>
      </c>
      <c r="CJ51" s="69">
        <f t="shared" si="97"/>
        <v>0</v>
      </c>
      <c r="CK51" s="69">
        <f t="shared" si="98"/>
        <v>0</v>
      </c>
      <c r="CL51" s="69">
        <f t="shared" si="99"/>
        <v>0</v>
      </c>
    </row>
    <row r="52" spans="1:90" ht="13.7" customHeight="1">
      <c r="A52" s="50" t="str">
        <f t="shared" si="20"/>
        <v>Jun</v>
      </c>
      <c r="B52" s="41">
        <f t="shared" si="21"/>
        <v>0</v>
      </c>
      <c r="C52" s="41">
        <f t="shared" si="22"/>
        <v>0</v>
      </c>
      <c r="D52" s="41">
        <f t="shared" si="100"/>
        <v>0</v>
      </c>
      <c r="E52" s="41">
        <f t="shared" si="23"/>
        <v>0</v>
      </c>
      <c r="F52" s="41">
        <f t="shared" si="24"/>
        <v>0</v>
      </c>
      <c r="G52" s="41">
        <f t="shared" si="25"/>
        <v>0</v>
      </c>
      <c r="H52" s="41">
        <f t="shared" si="26"/>
        <v>0</v>
      </c>
      <c r="I52" s="41">
        <f t="shared" si="27"/>
        <v>0</v>
      </c>
      <c r="J52" s="68" t="str">
        <f t="shared" si="28"/>
        <v>Jun</v>
      </c>
      <c r="K52" s="41">
        <f t="shared" si="29"/>
        <v>0</v>
      </c>
      <c r="L52" s="69">
        <f t="shared" si="30"/>
        <v>0</v>
      </c>
      <c r="M52" s="69">
        <f t="shared" si="101"/>
        <v>0</v>
      </c>
      <c r="N52" s="69">
        <f t="shared" si="31"/>
        <v>0</v>
      </c>
      <c r="O52" s="69">
        <f t="shared" si="32"/>
        <v>0</v>
      </c>
      <c r="P52" s="69">
        <f t="shared" si="33"/>
        <v>0</v>
      </c>
      <c r="Q52" s="69">
        <f t="shared" si="34"/>
        <v>0</v>
      </c>
      <c r="R52" s="69">
        <f t="shared" si="35"/>
        <v>0</v>
      </c>
      <c r="S52" s="50" t="str">
        <f t="shared" si="36"/>
        <v>Jun</v>
      </c>
      <c r="T52" s="69">
        <f t="shared" si="37"/>
        <v>0</v>
      </c>
      <c r="U52" s="69">
        <f t="shared" si="38"/>
        <v>0</v>
      </c>
      <c r="V52" s="69">
        <f t="shared" si="102"/>
        <v>0</v>
      </c>
      <c r="W52" s="69">
        <f t="shared" si="39"/>
        <v>0</v>
      </c>
      <c r="X52" s="69">
        <f t="shared" si="40"/>
        <v>0</v>
      </c>
      <c r="Y52" s="69">
        <f t="shared" si="41"/>
        <v>0</v>
      </c>
      <c r="Z52" s="69">
        <f t="shared" si="42"/>
        <v>0</v>
      </c>
      <c r="AA52" s="69">
        <f t="shared" si="43"/>
        <v>0</v>
      </c>
      <c r="AB52" s="50" t="str">
        <f t="shared" si="44"/>
        <v>Jun</v>
      </c>
      <c r="AC52" s="69">
        <f t="shared" si="45"/>
        <v>0</v>
      </c>
      <c r="AD52" s="69">
        <f t="shared" si="46"/>
        <v>0</v>
      </c>
      <c r="AE52" s="69">
        <f t="shared" si="103"/>
        <v>0</v>
      </c>
      <c r="AF52" s="69">
        <f t="shared" si="47"/>
        <v>0</v>
      </c>
      <c r="AG52" s="69">
        <f t="shared" si="48"/>
        <v>0</v>
      </c>
      <c r="AH52" s="69">
        <f t="shared" si="49"/>
        <v>0</v>
      </c>
      <c r="AI52" s="69">
        <f t="shared" si="50"/>
        <v>0</v>
      </c>
      <c r="AJ52" s="69">
        <f t="shared" si="51"/>
        <v>0</v>
      </c>
      <c r="AK52" s="50" t="str">
        <f t="shared" si="52"/>
        <v>Jun</v>
      </c>
      <c r="AL52" s="69">
        <f t="shared" si="53"/>
        <v>0</v>
      </c>
      <c r="AM52" s="69">
        <f t="shared" si="54"/>
        <v>0</v>
      </c>
      <c r="AN52" s="69">
        <f t="shared" si="104"/>
        <v>0</v>
      </c>
      <c r="AO52" s="69">
        <f t="shared" si="55"/>
        <v>0</v>
      </c>
      <c r="AP52" s="69">
        <f t="shared" si="56"/>
        <v>0</v>
      </c>
      <c r="AQ52" s="69">
        <f t="shared" si="57"/>
        <v>0</v>
      </c>
      <c r="AR52" s="69">
        <f t="shared" si="58"/>
        <v>0</v>
      </c>
      <c r="AS52" s="69">
        <f t="shared" si="59"/>
        <v>0</v>
      </c>
      <c r="AT52" s="50" t="str">
        <f t="shared" si="60"/>
        <v>Jun</v>
      </c>
      <c r="AU52" s="69">
        <f t="shared" si="61"/>
        <v>0</v>
      </c>
      <c r="AV52" s="69">
        <f t="shared" si="62"/>
        <v>0</v>
      </c>
      <c r="AW52" s="69">
        <f t="shared" si="105"/>
        <v>0</v>
      </c>
      <c r="AX52" s="69">
        <f t="shared" si="63"/>
        <v>0</v>
      </c>
      <c r="AY52" s="69">
        <f t="shared" si="64"/>
        <v>0</v>
      </c>
      <c r="AZ52" s="69">
        <f t="shared" si="65"/>
        <v>0</v>
      </c>
      <c r="BA52" s="69">
        <f t="shared" si="66"/>
        <v>0</v>
      </c>
      <c r="BB52" s="69">
        <f t="shared" si="67"/>
        <v>0</v>
      </c>
      <c r="BC52" s="50" t="str">
        <f t="shared" si="68"/>
        <v>Jun</v>
      </c>
      <c r="BD52" s="69">
        <f t="shared" si="69"/>
        <v>0</v>
      </c>
      <c r="BE52" s="69">
        <f t="shared" si="70"/>
        <v>0</v>
      </c>
      <c r="BF52" s="69">
        <f t="shared" si="106"/>
        <v>0</v>
      </c>
      <c r="BG52" s="69">
        <f t="shared" si="71"/>
        <v>0</v>
      </c>
      <c r="BH52" s="69">
        <f t="shared" si="72"/>
        <v>0</v>
      </c>
      <c r="BI52" s="69">
        <f t="shared" si="73"/>
        <v>0</v>
      </c>
      <c r="BJ52" s="69">
        <f t="shared" si="74"/>
        <v>0</v>
      </c>
      <c r="BK52" s="69">
        <f t="shared" si="75"/>
        <v>0</v>
      </c>
      <c r="BL52" s="50" t="str">
        <f t="shared" si="76"/>
        <v>Jun</v>
      </c>
      <c r="BM52" s="69">
        <f t="shared" si="77"/>
        <v>0</v>
      </c>
      <c r="BN52" s="69">
        <f t="shared" si="78"/>
        <v>0</v>
      </c>
      <c r="BO52" s="69">
        <f t="shared" si="107"/>
        <v>0</v>
      </c>
      <c r="BP52" s="69">
        <f t="shared" si="79"/>
        <v>0</v>
      </c>
      <c r="BQ52" s="69">
        <f t="shared" si="80"/>
        <v>0</v>
      </c>
      <c r="BR52" s="69">
        <f t="shared" si="81"/>
        <v>0</v>
      </c>
      <c r="BS52" s="69">
        <f t="shared" si="82"/>
        <v>0</v>
      </c>
      <c r="BT52" s="69">
        <f t="shared" si="83"/>
        <v>0</v>
      </c>
      <c r="BU52" s="50" t="str">
        <f t="shared" si="84"/>
        <v>Jun</v>
      </c>
      <c r="BV52" s="69">
        <f t="shared" si="85"/>
        <v>0</v>
      </c>
      <c r="BW52" s="69">
        <f t="shared" si="86"/>
        <v>0</v>
      </c>
      <c r="BX52" s="69">
        <f t="shared" si="108"/>
        <v>0</v>
      </c>
      <c r="BY52" s="69">
        <f t="shared" si="87"/>
        <v>0</v>
      </c>
      <c r="BZ52" s="69">
        <f t="shared" si="88"/>
        <v>0</v>
      </c>
      <c r="CA52" s="69">
        <f t="shared" si="89"/>
        <v>0</v>
      </c>
      <c r="CB52" s="69">
        <f t="shared" si="90"/>
        <v>0</v>
      </c>
      <c r="CC52" s="69">
        <f t="shared" si="91"/>
        <v>0</v>
      </c>
      <c r="CD52" s="50" t="str">
        <f t="shared" si="92"/>
        <v>Jun</v>
      </c>
      <c r="CE52" s="69">
        <f t="shared" si="93"/>
        <v>0</v>
      </c>
      <c r="CF52" s="69">
        <f t="shared" si="94"/>
        <v>0</v>
      </c>
      <c r="CG52" s="69">
        <f t="shared" si="109"/>
        <v>0</v>
      </c>
      <c r="CH52" s="69">
        <f t="shared" si="95"/>
        <v>0</v>
      </c>
      <c r="CI52" s="69">
        <f t="shared" si="96"/>
        <v>0</v>
      </c>
      <c r="CJ52" s="69">
        <f t="shared" si="97"/>
        <v>0</v>
      </c>
      <c r="CK52" s="69">
        <f t="shared" si="98"/>
        <v>0</v>
      </c>
      <c r="CL52" s="69">
        <f t="shared" si="99"/>
        <v>0</v>
      </c>
    </row>
    <row r="53" spans="1:90" ht="13.7" customHeight="1">
      <c r="A53" s="50" t="str">
        <f t="shared" si="20"/>
        <v>Jul</v>
      </c>
      <c r="B53" s="41">
        <f t="shared" si="21"/>
        <v>0</v>
      </c>
      <c r="C53" s="41">
        <f t="shared" si="22"/>
        <v>0</v>
      </c>
      <c r="D53" s="41">
        <f t="shared" si="100"/>
        <v>0</v>
      </c>
      <c r="E53" s="41">
        <f t="shared" si="23"/>
        <v>0</v>
      </c>
      <c r="F53" s="41">
        <f t="shared" si="24"/>
        <v>0</v>
      </c>
      <c r="G53" s="41">
        <f t="shared" si="25"/>
        <v>0</v>
      </c>
      <c r="H53" s="41">
        <f t="shared" si="26"/>
        <v>0</v>
      </c>
      <c r="I53" s="41">
        <f t="shared" si="27"/>
        <v>0</v>
      </c>
      <c r="J53" s="68" t="str">
        <f t="shared" si="28"/>
        <v>Jul</v>
      </c>
      <c r="K53" s="41">
        <f t="shared" si="29"/>
        <v>0</v>
      </c>
      <c r="L53" s="69">
        <f t="shared" si="30"/>
        <v>0</v>
      </c>
      <c r="M53" s="69">
        <f t="shared" si="101"/>
        <v>0</v>
      </c>
      <c r="N53" s="69">
        <f t="shared" si="31"/>
        <v>0</v>
      </c>
      <c r="O53" s="69">
        <f t="shared" si="32"/>
        <v>0</v>
      </c>
      <c r="P53" s="69">
        <f t="shared" si="33"/>
        <v>0</v>
      </c>
      <c r="Q53" s="69">
        <f t="shared" si="34"/>
        <v>0</v>
      </c>
      <c r="R53" s="69">
        <f t="shared" si="35"/>
        <v>0</v>
      </c>
      <c r="S53" s="50" t="str">
        <f t="shared" si="36"/>
        <v>Jul</v>
      </c>
      <c r="T53" s="69">
        <f t="shared" si="37"/>
        <v>0</v>
      </c>
      <c r="U53" s="69">
        <f t="shared" si="38"/>
        <v>0</v>
      </c>
      <c r="V53" s="69">
        <f t="shared" si="102"/>
        <v>0</v>
      </c>
      <c r="W53" s="69">
        <f t="shared" si="39"/>
        <v>0</v>
      </c>
      <c r="X53" s="69">
        <f t="shared" si="40"/>
        <v>0</v>
      </c>
      <c r="Y53" s="69">
        <f t="shared" si="41"/>
        <v>0</v>
      </c>
      <c r="Z53" s="69">
        <f t="shared" si="42"/>
        <v>0</v>
      </c>
      <c r="AA53" s="69">
        <f t="shared" si="43"/>
        <v>0</v>
      </c>
      <c r="AB53" s="50" t="str">
        <f t="shared" si="44"/>
        <v>Jul</v>
      </c>
      <c r="AC53" s="69">
        <f t="shared" si="45"/>
        <v>0</v>
      </c>
      <c r="AD53" s="69">
        <f t="shared" si="46"/>
        <v>0</v>
      </c>
      <c r="AE53" s="69">
        <f t="shared" si="103"/>
        <v>0</v>
      </c>
      <c r="AF53" s="69">
        <f t="shared" si="47"/>
        <v>0</v>
      </c>
      <c r="AG53" s="69">
        <f t="shared" si="48"/>
        <v>0</v>
      </c>
      <c r="AH53" s="69">
        <f t="shared" si="49"/>
        <v>0</v>
      </c>
      <c r="AI53" s="69">
        <f t="shared" si="50"/>
        <v>0</v>
      </c>
      <c r="AJ53" s="69">
        <f t="shared" si="51"/>
        <v>0</v>
      </c>
      <c r="AK53" s="50" t="str">
        <f t="shared" si="52"/>
        <v>Jul</v>
      </c>
      <c r="AL53" s="69">
        <f t="shared" si="53"/>
        <v>0</v>
      </c>
      <c r="AM53" s="69">
        <f t="shared" si="54"/>
        <v>0</v>
      </c>
      <c r="AN53" s="69">
        <f t="shared" si="104"/>
        <v>0</v>
      </c>
      <c r="AO53" s="69">
        <f t="shared" si="55"/>
        <v>0</v>
      </c>
      <c r="AP53" s="69">
        <f t="shared" si="56"/>
        <v>0</v>
      </c>
      <c r="AQ53" s="69">
        <f t="shared" si="57"/>
        <v>0</v>
      </c>
      <c r="AR53" s="69">
        <f t="shared" si="58"/>
        <v>0</v>
      </c>
      <c r="AS53" s="69">
        <f t="shared" si="59"/>
        <v>0</v>
      </c>
      <c r="AT53" s="50" t="str">
        <f t="shared" si="60"/>
        <v>Jul</v>
      </c>
      <c r="AU53" s="69">
        <f t="shared" si="61"/>
        <v>0</v>
      </c>
      <c r="AV53" s="69">
        <f t="shared" si="62"/>
        <v>0</v>
      </c>
      <c r="AW53" s="69">
        <f t="shared" si="105"/>
        <v>0</v>
      </c>
      <c r="AX53" s="69">
        <f t="shared" si="63"/>
        <v>0</v>
      </c>
      <c r="AY53" s="69">
        <f t="shared" si="64"/>
        <v>0</v>
      </c>
      <c r="AZ53" s="69">
        <f t="shared" si="65"/>
        <v>0</v>
      </c>
      <c r="BA53" s="69">
        <f t="shared" si="66"/>
        <v>0</v>
      </c>
      <c r="BB53" s="69">
        <f t="shared" si="67"/>
        <v>0</v>
      </c>
      <c r="BC53" s="50" t="str">
        <f t="shared" si="68"/>
        <v>Jul</v>
      </c>
      <c r="BD53" s="69">
        <f t="shared" si="69"/>
        <v>0</v>
      </c>
      <c r="BE53" s="69">
        <f t="shared" si="70"/>
        <v>0</v>
      </c>
      <c r="BF53" s="69">
        <f t="shared" si="106"/>
        <v>0</v>
      </c>
      <c r="BG53" s="69">
        <f t="shared" si="71"/>
        <v>0</v>
      </c>
      <c r="BH53" s="69">
        <f t="shared" si="72"/>
        <v>0</v>
      </c>
      <c r="BI53" s="69">
        <f t="shared" si="73"/>
        <v>0</v>
      </c>
      <c r="BJ53" s="69">
        <f t="shared" si="74"/>
        <v>0</v>
      </c>
      <c r="BK53" s="69">
        <f t="shared" si="75"/>
        <v>0</v>
      </c>
      <c r="BL53" s="50" t="str">
        <f t="shared" si="76"/>
        <v>Jul</v>
      </c>
      <c r="BM53" s="69">
        <f t="shared" si="77"/>
        <v>0</v>
      </c>
      <c r="BN53" s="69">
        <f t="shared" si="78"/>
        <v>0</v>
      </c>
      <c r="BO53" s="69">
        <f t="shared" si="107"/>
        <v>0</v>
      </c>
      <c r="BP53" s="69">
        <f t="shared" si="79"/>
        <v>0</v>
      </c>
      <c r="BQ53" s="69">
        <f t="shared" si="80"/>
        <v>0</v>
      </c>
      <c r="BR53" s="69">
        <f t="shared" si="81"/>
        <v>0</v>
      </c>
      <c r="BS53" s="69">
        <f t="shared" si="82"/>
        <v>0</v>
      </c>
      <c r="BT53" s="69">
        <f t="shared" si="83"/>
        <v>0</v>
      </c>
      <c r="BU53" s="50" t="str">
        <f t="shared" si="84"/>
        <v>Jul</v>
      </c>
      <c r="BV53" s="69">
        <f t="shared" si="85"/>
        <v>0</v>
      </c>
      <c r="BW53" s="69">
        <f t="shared" si="86"/>
        <v>0</v>
      </c>
      <c r="BX53" s="69">
        <f t="shared" si="108"/>
        <v>0</v>
      </c>
      <c r="BY53" s="69">
        <f t="shared" si="87"/>
        <v>0</v>
      </c>
      <c r="BZ53" s="69">
        <f t="shared" si="88"/>
        <v>0</v>
      </c>
      <c r="CA53" s="69">
        <f t="shared" si="89"/>
        <v>0</v>
      </c>
      <c r="CB53" s="69">
        <f t="shared" si="90"/>
        <v>0</v>
      </c>
      <c r="CC53" s="69">
        <f t="shared" si="91"/>
        <v>0</v>
      </c>
      <c r="CD53" s="50" t="str">
        <f t="shared" si="92"/>
        <v>Jul</v>
      </c>
      <c r="CE53" s="69">
        <f t="shared" si="93"/>
        <v>0</v>
      </c>
      <c r="CF53" s="69">
        <f t="shared" si="94"/>
        <v>0</v>
      </c>
      <c r="CG53" s="69">
        <f t="shared" si="109"/>
        <v>0</v>
      </c>
      <c r="CH53" s="69">
        <f t="shared" si="95"/>
        <v>0</v>
      </c>
      <c r="CI53" s="69">
        <f t="shared" si="96"/>
        <v>0</v>
      </c>
      <c r="CJ53" s="69">
        <f t="shared" si="97"/>
        <v>0</v>
      </c>
      <c r="CK53" s="69">
        <f t="shared" si="98"/>
        <v>0</v>
      </c>
      <c r="CL53" s="69">
        <f t="shared" si="99"/>
        <v>0</v>
      </c>
    </row>
    <row r="54" spans="1:90" ht="13.7" customHeight="1">
      <c r="A54" s="50" t="str">
        <f t="shared" si="20"/>
        <v>Aug</v>
      </c>
      <c r="B54" s="41">
        <f t="shared" si="21"/>
        <v>0</v>
      </c>
      <c r="C54" s="41">
        <f t="shared" si="22"/>
        <v>0</v>
      </c>
      <c r="D54" s="41">
        <f t="shared" si="100"/>
        <v>0</v>
      </c>
      <c r="E54" s="41">
        <f t="shared" si="23"/>
        <v>0</v>
      </c>
      <c r="F54" s="41">
        <f t="shared" si="24"/>
        <v>0</v>
      </c>
      <c r="G54" s="41">
        <f t="shared" si="25"/>
        <v>0</v>
      </c>
      <c r="H54" s="41">
        <f t="shared" si="26"/>
        <v>0</v>
      </c>
      <c r="I54" s="41">
        <f t="shared" si="27"/>
        <v>0</v>
      </c>
      <c r="J54" s="68" t="str">
        <f t="shared" si="28"/>
        <v>Aug</v>
      </c>
      <c r="K54" s="41">
        <f t="shared" si="29"/>
        <v>0</v>
      </c>
      <c r="L54" s="69">
        <f t="shared" si="30"/>
        <v>0</v>
      </c>
      <c r="M54" s="69">
        <f t="shared" si="101"/>
        <v>0</v>
      </c>
      <c r="N54" s="69">
        <f t="shared" si="31"/>
        <v>0</v>
      </c>
      <c r="O54" s="69">
        <f t="shared" si="32"/>
        <v>0</v>
      </c>
      <c r="P54" s="69">
        <f t="shared" si="33"/>
        <v>0</v>
      </c>
      <c r="Q54" s="69">
        <f t="shared" si="34"/>
        <v>0</v>
      </c>
      <c r="R54" s="69">
        <f t="shared" si="35"/>
        <v>0</v>
      </c>
      <c r="S54" s="50" t="str">
        <f t="shared" si="36"/>
        <v>Aug</v>
      </c>
      <c r="T54" s="69">
        <f t="shared" si="37"/>
        <v>0</v>
      </c>
      <c r="U54" s="69">
        <f t="shared" si="38"/>
        <v>0</v>
      </c>
      <c r="V54" s="69">
        <f t="shared" si="102"/>
        <v>0</v>
      </c>
      <c r="W54" s="69">
        <f t="shared" si="39"/>
        <v>0</v>
      </c>
      <c r="X54" s="69">
        <f t="shared" si="40"/>
        <v>0</v>
      </c>
      <c r="Y54" s="69">
        <f t="shared" si="41"/>
        <v>0</v>
      </c>
      <c r="Z54" s="69">
        <f t="shared" si="42"/>
        <v>0</v>
      </c>
      <c r="AA54" s="69">
        <f t="shared" si="43"/>
        <v>0</v>
      </c>
      <c r="AB54" s="50" t="str">
        <f t="shared" si="44"/>
        <v>Aug</v>
      </c>
      <c r="AC54" s="69">
        <f t="shared" si="45"/>
        <v>0</v>
      </c>
      <c r="AD54" s="69">
        <f t="shared" si="46"/>
        <v>0</v>
      </c>
      <c r="AE54" s="69">
        <f t="shared" si="103"/>
        <v>0</v>
      </c>
      <c r="AF54" s="69">
        <f t="shared" si="47"/>
        <v>0</v>
      </c>
      <c r="AG54" s="69">
        <f t="shared" si="48"/>
        <v>0</v>
      </c>
      <c r="AH54" s="69">
        <f t="shared" si="49"/>
        <v>0</v>
      </c>
      <c r="AI54" s="69">
        <f t="shared" si="50"/>
        <v>0</v>
      </c>
      <c r="AJ54" s="69">
        <f t="shared" si="51"/>
        <v>0</v>
      </c>
      <c r="AK54" s="50" t="str">
        <f t="shared" si="52"/>
        <v>Aug</v>
      </c>
      <c r="AL54" s="69">
        <f t="shared" si="53"/>
        <v>0</v>
      </c>
      <c r="AM54" s="69">
        <f t="shared" si="54"/>
        <v>0</v>
      </c>
      <c r="AN54" s="69">
        <f t="shared" si="104"/>
        <v>0</v>
      </c>
      <c r="AO54" s="69">
        <f t="shared" si="55"/>
        <v>0</v>
      </c>
      <c r="AP54" s="69">
        <f t="shared" si="56"/>
        <v>0</v>
      </c>
      <c r="AQ54" s="69">
        <f t="shared" si="57"/>
        <v>0</v>
      </c>
      <c r="AR54" s="69">
        <f t="shared" si="58"/>
        <v>0</v>
      </c>
      <c r="AS54" s="69">
        <f t="shared" si="59"/>
        <v>0</v>
      </c>
      <c r="AT54" s="50" t="str">
        <f t="shared" si="60"/>
        <v>Aug</v>
      </c>
      <c r="AU54" s="69">
        <f t="shared" si="61"/>
        <v>0</v>
      </c>
      <c r="AV54" s="69">
        <f t="shared" si="62"/>
        <v>0</v>
      </c>
      <c r="AW54" s="69">
        <f t="shared" si="105"/>
        <v>0</v>
      </c>
      <c r="AX54" s="69">
        <f t="shared" si="63"/>
        <v>0</v>
      </c>
      <c r="AY54" s="69">
        <f t="shared" si="64"/>
        <v>0</v>
      </c>
      <c r="AZ54" s="69">
        <f t="shared" si="65"/>
        <v>0</v>
      </c>
      <c r="BA54" s="69">
        <f t="shared" si="66"/>
        <v>0</v>
      </c>
      <c r="BB54" s="69">
        <f t="shared" si="67"/>
        <v>0</v>
      </c>
      <c r="BC54" s="50" t="str">
        <f t="shared" si="68"/>
        <v>Aug</v>
      </c>
      <c r="BD54" s="69">
        <f t="shared" si="69"/>
        <v>0</v>
      </c>
      <c r="BE54" s="69">
        <f t="shared" si="70"/>
        <v>0</v>
      </c>
      <c r="BF54" s="69">
        <f t="shared" si="106"/>
        <v>0</v>
      </c>
      <c r="BG54" s="69">
        <f t="shared" si="71"/>
        <v>0</v>
      </c>
      <c r="BH54" s="69">
        <f t="shared" si="72"/>
        <v>0</v>
      </c>
      <c r="BI54" s="69">
        <f t="shared" si="73"/>
        <v>0</v>
      </c>
      <c r="BJ54" s="69">
        <f t="shared" si="74"/>
        <v>0</v>
      </c>
      <c r="BK54" s="69">
        <f t="shared" si="75"/>
        <v>0</v>
      </c>
      <c r="BL54" s="50" t="str">
        <f t="shared" si="76"/>
        <v>Aug</v>
      </c>
      <c r="BM54" s="69">
        <f t="shared" si="77"/>
        <v>0</v>
      </c>
      <c r="BN54" s="69">
        <f t="shared" si="78"/>
        <v>0</v>
      </c>
      <c r="BO54" s="69">
        <f t="shared" si="107"/>
        <v>0</v>
      </c>
      <c r="BP54" s="69">
        <f t="shared" si="79"/>
        <v>0</v>
      </c>
      <c r="BQ54" s="69">
        <f t="shared" si="80"/>
        <v>0</v>
      </c>
      <c r="BR54" s="69">
        <f t="shared" si="81"/>
        <v>0</v>
      </c>
      <c r="BS54" s="69">
        <f t="shared" si="82"/>
        <v>0</v>
      </c>
      <c r="BT54" s="69">
        <f t="shared" si="83"/>
        <v>0</v>
      </c>
      <c r="BU54" s="50" t="str">
        <f t="shared" si="84"/>
        <v>Aug</v>
      </c>
      <c r="BV54" s="69">
        <f t="shared" si="85"/>
        <v>0</v>
      </c>
      <c r="BW54" s="69">
        <f t="shared" si="86"/>
        <v>0</v>
      </c>
      <c r="BX54" s="69">
        <f t="shared" si="108"/>
        <v>0</v>
      </c>
      <c r="BY54" s="69">
        <f t="shared" si="87"/>
        <v>0</v>
      </c>
      <c r="BZ54" s="69">
        <f t="shared" si="88"/>
        <v>0</v>
      </c>
      <c r="CA54" s="69">
        <f t="shared" si="89"/>
        <v>0</v>
      </c>
      <c r="CB54" s="69">
        <f t="shared" si="90"/>
        <v>0</v>
      </c>
      <c r="CC54" s="69">
        <f t="shared" si="91"/>
        <v>0</v>
      </c>
      <c r="CD54" s="50" t="str">
        <f t="shared" si="92"/>
        <v>Aug</v>
      </c>
      <c r="CE54" s="69">
        <f t="shared" si="93"/>
        <v>0</v>
      </c>
      <c r="CF54" s="69">
        <f t="shared" si="94"/>
        <v>0</v>
      </c>
      <c r="CG54" s="69">
        <f t="shared" si="109"/>
        <v>0</v>
      </c>
      <c r="CH54" s="69">
        <f t="shared" si="95"/>
        <v>0</v>
      </c>
      <c r="CI54" s="69">
        <f t="shared" si="96"/>
        <v>0</v>
      </c>
      <c r="CJ54" s="69">
        <f t="shared" si="97"/>
        <v>0</v>
      </c>
      <c r="CK54" s="69">
        <f t="shared" si="98"/>
        <v>0</v>
      </c>
      <c r="CL54" s="69">
        <f t="shared" si="99"/>
        <v>0</v>
      </c>
    </row>
    <row r="55" spans="1:90" ht="13.7" customHeight="1">
      <c r="A55" s="50" t="str">
        <f t="shared" si="20"/>
        <v>Sep</v>
      </c>
      <c r="B55" s="41">
        <f t="shared" si="21"/>
        <v>0</v>
      </c>
      <c r="C55" s="41">
        <f t="shared" si="22"/>
        <v>0</v>
      </c>
      <c r="D55" s="41">
        <f t="shared" si="100"/>
        <v>0</v>
      </c>
      <c r="E55" s="41">
        <f t="shared" si="23"/>
        <v>0</v>
      </c>
      <c r="F55" s="41">
        <f t="shared" si="24"/>
        <v>0</v>
      </c>
      <c r="G55" s="41">
        <f t="shared" si="25"/>
        <v>0</v>
      </c>
      <c r="H55" s="41">
        <f t="shared" si="26"/>
        <v>0</v>
      </c>
      <c r="I55" s="41">
        <f t="shared" si="27"/>
        <v>0</v>
      </c>
      <c r="J55" s="68" t="str">
        <f t="shared" si="28"/>
        <v>Sep</v>
      </c>
      <c r="K55" s="41">
        <f t="shared" si="29"/>
        <v>0</v>
      </c>
      <c r="L55" s="69">
        <f t="shared" si="30"/>
        <v>0</v>
      </c>
      <c r="M55" s="69">
        <f t="shared" si="101"/>
        <v>0</v>
      </c>
      <c r="N55" s="69">
        <f t="shared" si="31"/>
        <v>0</v>
      </c>
      <c r="O55" s="69">
        <f t="shared" si="32"/>
        <v>0</v>
      </c>
      <c r="P55" s="69">
        <f t="shared" si="33"/>
        <v>0</v>
      </c>
      <c r="Q55" s="69">
        <f t="shared" si="34"/>
        <v>0</v>
      </c>
      <c r="R55" s="69">
        <f t="shared" si="35"/>
        <v>0</v>
      </c>
      <c r="S55" s="50" t="str">
        <f t="shared" si="36"/>
        <v>Sep</v>
      </c>
      <c r="T55" s="69">
        <f t="shared" si="37"/>
        <v>0</v>
      </c>
      <c r="U55" s="69">
        <f t="shared" si="38"/>
        <v>0</v>
      </c>
      <c r="V55" s="69">
        <f t="shared" si="102"/>
        <v>0</v>
      </c>
      <c r="W55" s="69">
        <f t="shared" si="39"/>
        <v>0</v>
      </c>
      <c r="X55" s="69">
        <f t="shared" si="40"/>
        <v>0</v>
      </c>
      <c r="Y55" s="69">
        <f t="shared" si="41"/>
        <v>0</v>
      </c>
      <c r="Z55" s="69">
        <f t="shared" si="42"/>
        <v>0</v>
      </c>
      <c r="AA55" s="69">
        <f t="shared" si="43"/>
        <v>0</v>
      </c>
      <c r="AB55" s="50" t="str">
        <f t="shared" si="44"/>
        <v>Sep</v>
      </c>
      <c r="AC55" s="69">
        <f t="shared" si="45"/>
        <v>0</v>
      </c>
      <c r="AD55" s="69">
        <f t="shared" si="46"/>
        <v>0</v>
      </c>
      <c r="AE55" s="69">
        <f t="shared" si="103"/>
        <v>0</v>
      </c>
      <c r="AF55" s="69">
        <f t="shared" si="47"/>
        <v>0</v>
      </c>
      <c r="AG55" s="69">
        <f t="shared" si="48"/>
        <v>0</v>
      </c>
      <c r="AH55" s="69">
        <f t="shared" si="49"/>
        <v>0</v>
      </c>
      <c r="AI55" s="69">
        <f t="shared" si="50"/>
        <v>0</v>
      </c>
      <c r="AJ55" s="69">
        <f t="shared" si="51"/>
        <v>0</v>
      </c>
      <c r="AK55" s="50" t="str">
        <f t="shared" si="52"/>
        <v>Sep</v>
      </c>
      <c r="AL55" s="69">
        <f t="shared" si="53"/>
        <v>0</v>
      </c>
      <c r="AM55" s="69">
        <f t="shared" si="54"/>
        <v>0</v>
      </c>
      <c r="AN55" s="69">
        <f t="shared" si="104"/>
        <v>0</v>
      </c>
      <c r="AO55" s="69">
        <f t="shared" si="55"/>
        <v>0</v>
      </c>
      <c r="AP55" s="69">
        <f t="shared" si="56"/>
        <v>0</v>
      </c>
      <c r="AQ55" s="69">
        <f t="shared" si="57"/>
        <v>0</v>
      </c>
      <c r="AR55" s="69">
        <f t="shared" si="58"/>
        <v>0</v>
      </c>
      <c r="AS55" s="69">
        <f t="shared" si="59"/>
        <v>0</v>
      </c>
      <c r="AT55" s="50" t="str">
        <f t="shared" si="60"/>
        <v>Sep</v>
      </c>
      <c r="AU55" s="69">
        <f t="shared" si="61"/>
        <v>0</v>
      </c>
      <c r="AV55" s="69">
        <f t="shared" si="62"/>
        <v>0</v>
      </c>
      <c r="AW55" s="69">
        <f t="shared" si="105"/>
        <v>0</v>
      </c>
      <c r="AX55" s="69">
        <f t="shared" si="63"/>
        <v>0</v>
      </c>
      <c r="AY55" s="69">
        <f t="shared" si="64"/>
        <v>0</v>
      </c>
      <c r="AZ55" s="69">
        <f t="shared" si="65"/>
        <v>0</v>
      </c>
      <c r="BA55" s="69">
        <f t="shared" si="66"/>
        <v>0</v>
      </c>
      <c r="BB55" s="69">
        <f t="shared" si="67"/>
        <v>0</v>
      </c>
      <c r="BC55" s="50" t="str">
        <f t="shared" si="68"/>
        <v>Sep</v>
      </c>
      <c r="BD55" s="69">
        <f t="shared" si="69"/>
        <v>0</v>
      </c>
      <c r="BE55" s="69">
        <f t="shared" si="70"/>
        <v>0</v>
      </c>
      <c r="BF55" s="69">
        <f t="shared" si="106"/>
        <v>0</v>
      </c>
      <c r="BG55" s="69">
        <f t="shared" si="71"/>
        <v>0</v>
      </c>
      <c r="BH55" s="69">
        <f t="shared" si="72"/>
        <v>0</v>
      </c>
      <c r="BI55" s="69">
        <f t="shared" si="73"/>
        <v>0</v>
      </c>
      <c r="BJ55" s="69">
        <f t="shared" si="74"/>
        <v>0</v>
      </c>
      <c r="BK55" s="69">
        <f t="shared" si="75"/>
        <v>0</v>
      </c>
      <c r="BL55" s="50" t="str">
        <f t="shared" si="76"/>
        <v>Sep</v>
      </c>
      <c r="BM55" s="69">
        <f t="shared" si="77"/>
        <v>0</v>
      </c>
      <c r="BN55" s="69">
        <f t="shared" si="78"/>
        <v>0</v>
      </c>
      <c r="BO55" s="69">
        <f t="shared" si="107"/>
        <v>0</v>
      </c>
      <c r="BP55" s="69">
        <f t="shared" si="79"/>
        <v>0</v>
      </c>
      <c r="BQ55" s="69">
        <f t="shared" si="80"/>
        <v>0</v>
      </c>
      <c r="BR55" s="69">
        <f t="shared" si="81"/>
        <v>0</v>
      </c>
      <c r="BS55" s="69">
        <f t="shared" si="82"/>
        <v>0</v>
      </c>
      <c r="BT55" s="69">
        <f t="shared" si="83"/>
        <v>0</v>
      </c>
      <c r="BU55" s="50" t="str">
        <f t="shared" si="84"/>
        <v>Sep</v>
      </c>
      <c r="BV55" s="69">
        <f t="shared" si="85"/>
        <v>0</v>
      </c>
      <c r="BW55" s="69">
        <f t="shared" si="86"/>
        <v>0</v>
      </c>
      <c r="BX55" s="69">
        <f t="shared" si="108"/>
        <v>0</v>
      </c>
      <c r="BY55" s="69">
        <f t="shared" si="87"/>
        <v>0</v>
      </c>
      <c r="BZ55" s="69">
        <f t="shared" si="88"/>
        <v>0</v>
      </c>
      <c r="CA55" s="69">
        <f t="shared" si="89"/>
        <v>0</v>
      </c>
      <c r="CB55" s="69">
        <f t="shared" si="90"/>
        <v>0</v>
      </c>
      <c r="CC55" s="69">
        <f t="shared" si="91"/>
        <v>0</v>
      </c>
      <c r="CD55" s="50" t="str">
        <f t="shared" si="92"/>
        <v>Sep</v>
      </c>
      <c r="CE55" s="69">
        <f t="shared" si="93"/>
        <v>0</v>
      </c>
      <c r="CF55" s="69">
        <f t="shared" si="94"/>
        <v>0</v>
      </c>
      <c r="CG55" s="69">
        <f t="shared" si="109"/>
        <v>0</v>
      </c>
      <c r="CH55" s="69">
        <f t="shared" si="95"/>
        <v>0</v>
      </c>
      <c r="CI55" s="69">
        <f t="shared" si="96"/>
        <v>0</v>
      </c>
      <c r="CJ55" s="69">
        <f t="shared" si="97"/>
        <v>0</v>
      </c>
      <c r="CK55" s="69">
        <f t="shared" si="98"/>
        <v>0</v>
      </c>
      <c r="CL55" s="69">
        <f t="shared" si="99"/>
        <v>0</v>
      </c>
    </row>
    <row r="56" spans="1:90" ht="13.7" customHeight="1">
      <c r="A56" s="50" t="str">
        <f t="shared" si="20"/>
        <v>Oct</v>
      </c>
      <c r="B56" s="41">
        <f t="shared" si="21"/>
        <v>0</v>
      </c>
      <c r="C56" s="41">
        <f t="shared" si="22"/>
        <v>0</v>
      </c>
      <c r="D56" s="41">
        <f t="shared" si="100"/>
        <v>0</v>
      </c>
      <c r="E56" s="41">
        <f t="shared" si="23"/>
        <v>0</v>
      </c>
      <c r="F56" s="41">
        <f t="shared" si="24"/>
        <v>0</v>
      </c>
      <c r="G56" s="41">
        <f t="shared" si="25"/>
        <v>0</v>
      </c>
      <c r="H56" s="41">
        <f t="shared" si="26"/>
        <v>0</v>
      </c>
      <c r="I56" s="41">
        <f t="shared" si="27"/>
        <v>0</v>
      </c>
      <c r="J56" s="68" t="str">
        <f t="shared" si="28"/>
        <v>Oct</v>
      </c>
      <c r="K56" s="41">
        <f t="shared" si="29"/>
        <v>0</v>
      </c>
      <c r="L56" s="69">
        <f t="shared" si="30"/>
        <v>0</v>
      </c>
      <c r="M56" s="69">
        <f t="shared" si="101"/>
        <v>0</v>
      </c>
      <c r="N56" s="69">
        <f t="shared" si="31"/>
        <v>0</v>
      </c>
      <c r="O56" s="69">
        <f t="shared" si="32"/>
        <v>0</v>
      </c>
      <c r="P56" s="69">
        <f t="shared" si="33"/>
        <v>0</v>
      </c>
      <c r="Q56" s="69">
        <f t="shared" si="34"/>
        <v>0</v>
      </c>
      <c r="R56" s="69">
        <f t="shared" si="35"/>
        <v>0</v>
      </c>
      <c r="S56" s="50" t="str">
        <f t="shared" si="36"/>
        <v>Oct</v>
      </c>
      <c r="T56" s="69">
        <f t="shared" si="37"/>
        <v>0</v>
      </c>
      <c r="U56" s="69">
        <f t="shared" si="38"/>
        <v>0</v>
      </c>
      <c r="V56" s="69">
        <f t="shared" si="102"/>
        <v>0</v>
      </c>
      <c r="W56" s="69">
        <f t="shared" si="39"/>
        <v>0</v>
      </c>
      <c r="X56" s="69">
        <f t="shared" si="40"/>
        <v>0</v>
      </c>
      <c r="Y56" s="69">
        <f t="shared" si="41"/>
        <v>0</v>
      </c>
      <c r="Z56" s="69">
        <f t="shared" si="42"/>
        <v>0</v>
      </c>
      <c r="AA56" s="69">
        <f t="shared" si="43"/>
        <v>0</v>
      </c>
      <c r="AB56" s="50" t="str">
        <f t="shared" si="44"/>
        <v>Oct</v>
      </c>
      <c r="AC56" s="69">
        <f t="shared" si="45"/>
        <v>0</v>
      </c>
      <c r="AD56" s="69">
        <f t="shared" si="46"/>
        <v>0</v>
      </c>
      <c r="AE56" s="69">
        <f t="shared" si="103"/>
        <v>0</v>
      </c>
      <c r="AF56" s="69">
        <f t="shared" si="47"/>
        <v>0</v>
      </c>
      <c r="AG56" s="69">
        <f t="shared" si="48"/>
        <v>0</v>
      </c>
      <c r="AH56" s="69">
        <f t="shared" si="49"/>
        <v>0</v>
      </c>
      <c r="AI56" s="69">
        <f t="shared" si="50"/>
        <v>0</v>
      </c>
      <c r="AJ56" s="69">
        <f t="shared" si="51"/>
        <v>0</v>
      </c>
      <c r="AK56" s="50" t="str">
        <f t="shared" si="52"/>
        <v>Oct</v>
      </c>
      <c r="AL56" s="69">
        <f t="shared" si="53"/>
        <v>0</v>
      </c>
      <c r="AM56" s="69">
        <f t="shared" si="54"/>
        <v>0</v>
      </c>
      <c r="AN56" s="69">
        <f t="shared" si="104"/>
        <v>0</v>
      </c>
      <c r="AO56" s="69">
        <f t="shared" si="55"/>
        <v>0</v>
      </c>
      <c r="AP56" s="69">
        <f t="shared" si="56"/>
        <v>0</v>
      </c>
      <c r="AQ56" s="69">
        <f t="shared" si="57"/>
        <v>0</v>
      </c>
      <c r="AR56" s="69">
        <f t="shared" si="58"/>
        <v>0</v>
      </c>
      <c r="AS56" s="69">
        <f t="shared" si="59"/>
        <v>0</v>
      </c>
      <c r="AT56" s="50" t="str">
        <f t="shared" si="60"/>
        <v>Oct</v>
      </c>
      <c r="AU56" s="69">
        <f t="shared" si="61"/>
        <v>0</v>
      </c>
      <c r="AV56" s="69">
        <f t="shared" si="62"/>
        <v>0</v>
      </c>
      <c r="AW56" s="69">
        <f t="shared" si="105"/>
        <v>0</v>
      </c>
      <c r="AX56" s="69">
        <f t="shared" si="63"/>
        <v>0</v>
      </c>
      <c r="AY56" s="69">
        <f t="shared" si="64"/>
        <v>0</v>
      </c>
      <c r="AZ56" s="69">
        <f t="shared" si="65"/>
        <v>0</v>
      </c>
      <c r="BA56" s="69">
        <f t="shared" si="66"/>
        <v>0</v>
      </c>
      <c r="BB56" s="69">
        <f t="shared" si="67"/>
        <v>0</v>
      </c>
      <c r="BC56" s="50" t="str">
        <f t="shared" si="68"/>
        <v>Oct</v>
      </c>
      <c r="BD56" s="69">
        <f t="shared" si="69"/>
        <v>0</v>
      </c>
      <c r="BE56" s="69">
        <f t="shared" si="70"/>
        <v>0</v>
      </c>
      <c r="BF56" s="69">
        <f t="shared" si="106"/>
        <v>0</v>
      </c>
      <c r="BG56" s="69">
        <f t="shared" si="71"/>
        <v>0</v>
      </c>
      <c r="BH56" s="69">
        <f t="shared" si="72"/>
        <v>0</v>
      </c>
      <c r="BI56" s="69">
        <f t="shared" si="73"/>
        <v>0</v>
      </c>
      <c r="BJ56" s="69">
        <f t="shared" si="74"/>
        <v>0</v>
      </c>
      <c r="BK56" s="69">
        <f t="shared" si="75"/>
        <v>0</v>
      </c>
      <c r="BL56" s="50" t="str">
        <f t="shared" si="76"/>
        <v>Oct</v>
      </c>
      <c r="BM56" s="69">
        <f t="shared" si="77"/>
        <v>0</v>
      </c>
      <c r="BN56" s="69">
        <f t="shared" si="78"/>
        <v>0</v>
      </c>
      <c r="BO56" s="69">
        <f t="shared" si="107"/>
        <v>0</v>
      </c>
      <c r="BP56" s="69">
        <f t="shared" si="79"/>
        <v>0</v>
      </c>
      <c r="BQ56" s="69">
        <f t="shared" si="80"/>
        <v>0</v>
      </c>
      <c r="BR56" s="69">
        <f t="shared" si="81"/>
        <v>0</v>
      </c>
      <c r="BS56" s="69">
        <f t="shared" si="82"/>
        <v>0</v>
      </c>
      <c r="BT56" s="69">
        <f t="shared" si="83"/>
        <v>0</v>
      </c>
      <c r="BU56" s="50" t="str">
        <f t="shared" si="84"/>
        <v>Oct</v>
      </c>
      <c r="BV56" s="69">
        <f t="shared" si="85"/>
        <v>0</v>
      </c>
      <c r="BW56" s="69">
        <f t="shared" si="86"/>
        <v>0</v>
      </c>
      <c r="BX56" s="69">
        <f t="shared" si="108"/>
        <v>0</v>
      </c>
      <c r="BY56" s="69">
        <f t="shared" si="87"/>
        <v>0</v>
      </c>
      <c r="BZ56" s="69">
        <f t="shared" si="88"/>
        <v>0</v>
      </c>
      <c r="CA56" s="69">
        <f t="shared" si="89"/>
        <v>0</v>
      </c>
      <c r="CB56" s="69">
        <f t="shared" si="90"/>
        <v>0</v>
      </c>
      <c r="CC56" s="69">
        <f t="shared" si="91"/>
        <v>0</v>
      </c>
      <c r="CD56" s="50" t="str">
        <f t="shared" si="92"/>
        <v>Oct</v>
      </c>
      <c r="CE56" s="69">
        <f t="shared" si="93"/>
        <v>0</v>
      </c>
      <c r="CF56" s="69">
        <f t="shared" si="94"/>
        <v>0</v>
      </c>
      <c r="CG56" s="69">
        <f t="shared" si="109"/>
        <v>0</v>
      </c>
      <c r="CH56" s="69">
        <f t="shared" si="95"/>
        <v>0</v>
      </c>
      <c r="CI56" s="69">
        <f t="shared" si="96"/>
        <v>0</v>
      </c>
      <c r="CJ56" s="69">
        <f t="shared" si="97"/>
        <v>0</v>
      </c>
      <c r="CK56" s="69">
        <f t="shared" si="98"/>
        <v>0</v>
      </c>
      <c r="CL56" s="69">
        <f t="shared" si="99"/>
        <v>0</v>
      </c>
    </row>
    <row r="57" spans="1:90" ht="13.7" customHeight="1">
      <c r="A57" s="50" t="str">
        <f t="shared" si="20"/>
        <v>Nov</v>
      </c>
      <c r="B57" s="41">
        <f t="shared" si="21"/>
        <v>900</v>
      </c>
      <c r="C57" s="41">
        <f t="shared" si="22"/>
        <v>0</v>
      </c>
      <c r="D57" s="41">
        <f t="shared" si="100"/>
        <v>0</v>
      </c>
      <c r="E57" s="41">
        <f t="shared" si="23"/>
        <v>0</v>
      </c>
      <c r="F57" s="41">
        <f t="shared" si="24"/>
        <v>0</v>
      </c>
      <c r="G57" s="41">
        <f t="shared" si="25"/>
        <v>0</v>
      </c>
      <c r="H57" s="41">
        <f t="shared" si="26"/>
        <v>0</v>
      </c>
      <c r="I57" s="41">
        <f t="shared" si="27"/>
        <v>0</v>
      </c>
      <c r="J57" s="68" t="str">
        <f t="shared" si="28"/>
        <v>Nov</v>
      </c>
      <c r="K57" s="41">
        <f t="shared" si="29"/>
        <v>900</v>
      </c>
      <c r="L57" s="69">
        <f t="shared" si="30"/>
        <v>0</v>
      </c>
      <c r="M57" s="69">
        <f t="shared" si="101"/>
        <v>0</v>
      </c>
      <c r="N57" s="69">
        <f t="shared" si="31"/>
        <v>0</v>
      </c>
      <c r="O57" s="69">
        <f t="shared" si="32"/>
        <v>0</v>
      </c>
      <c r="P57" s="69">
        <f t="shared" si="33"/>
        <v>0</v>
      </c>
      <c r="Q57" s="69">
        <f t="shared" si="34"/>
        <v>0</v>
      </c>
      <c r="R57" s="69">
        <f t="shared" si="35"/>
        <v>0</v>
      </c>
      <c r="S57" s="50" t="str">
        <f t="shared" si="36"/>
        <v>Nov</v>
      </c>
      <c r="T57" s="69">
        <f t="shared" si="37"/>
        <v>900</v>
      </c>
      <c r="U57" s="69">
        <f t="shared" si="38"/>
        <v>0</v>
      </c>
      <c r="V57" s="69">
        <f t="shared" si="102"/>
        <v>0</v>
      </c>
      <c r="W57" s="69">
        <f t="shared" si="39"/>
        <v>0</v>
      </c>
      <c r="X57" s="69">
        <f t="shared" si="40"/>
        <v>0</v>
      </c>
      <c r="Y57" s="69">
        <f t="shared" si="41"/>
        <v>0</v>
      </c>
      <c r="Z57" s="69">
        <f t="shared" si="42"/>
        <v>0</v>
      </c>
      <c r="AA57" s="69">
        <f t="shared" si="43"/>
        <v>0</v>
      </c>
      <c r="AB57" s="50" t="str">
        <f t="shared" si="44"/>
        <v>Nov</v>
      </c>
      <c r="AC57" s="69">
        <f t="shared" si="45"/>
        <v>900</v>
      </c>
      <c r="AD57" s="69">
        <f t="shared" si="46"/>
        <v>0</v>
      </c>
      <c r="AE57" s="69">
        <f t="shared" si="103"/>
        <v>0</v>
      </c>
      <c r="AF57" s="69">
        <f t="shared" si="47"/>
        <v>0</v>
      </c>
      <c r="AG57" s="69">
        <f t="shared" si="48"/>
        <v>0</v>
      </c>
      <c r="AH57" s="69">
        <f t="shared" si="49"/>
        <v>0</v>
      </c>
      <c r="AI57" s="69">
        <f t="shared" si="50"/>
        <v>0</v>
      </c>
      <c r="AJ57" s="69">
        <f t="shared" si="51"/>
        <v>0</v>
      </c>
      <c r="AK57" s="50" t="str">
        <f t="shared" si="52"/>
        <v>Nov</v>
      </c>
      <c r="AL57" s="69">
        <f t="shared" si="53"/>
        <v>900</v>
      </c>
      <c r="AM57" s="69">
        <f t="shared" si="54"/>
        <v>0</v>
      </c>
      <c r="AN57" s="69">
        <f t="shared" si="104"/>
        <v>0</v>
      </c>
      <c r="AO57" s="69">
        <f t="shared" si="55"/>
        <v>0</v>
      </c>
      <c r="AP57" s="69">
        <f t="shared" si="56"/>
        <v>0</v>
      </c>
      <c r="AQ57" s="69">
        <f t="shared" si="57"/>
        <v>0</v>
      </c>
      <c r="AR57" s="69">
        <f t="shared" si="58"/>
        <v>0</v>
      </c>
      <c r="AS57" s="69">
        <f t="shared" si="59"/>
        <v>0</v>
      </c>
      <c r="AT57" s="50" t="str">
        <f t="shared" si="60"/>
        <v>Nov</v>
      </c>
      <c r="AU57" s="69">
        <f t="shared" si="61"/>
        <v>900</v>
      </c>
      <c r="AV57" s="69">
        <f t="shared" si="62"/>
        <v>0</v>
      </c>
      <c r="AW57" s="69">
        <f t="shared" si="105"/>
        <v>0</v>
      </c>
      <c r="AX57" s="69">
        <f t="shared" si="63"/>
        <v>0</v>
      </c>
      <c r="AY57" s="69">
        <f t="shared" si="64"/>
        <v>0</v>
      </c>
      <c r="AZ57" s="69">
        <f t="shared" si="65"/>
        <v>0</v>
      </c>
      <c r="BA57" s="69">
        <f t="shared" si="66"/>
        <v>0</v>
      </c>
      <c r="BB57" s="69">
        <f t="shared" si="67"/>
        <v>0</v>
      </c>
      <c r="BC57" s="50" t="str">
        <f t="shared" si="68"/>
        <v>Nov</v>
      </c>
      <c r="BD57" s="69">
        <f t="shared" si="69"/>
        <v>900</v>
      </c>
      <c r="BE57" s="69">
        <f t="shared" si="70"/>
        <v>0</v>
      </c>
      <c r="BF57" s="69">
        <f t="shared" si="106"/>
        <v>0</v>
      </c>
      <c r="BG57" s="69">
        <f t="shared" si="71"/>
        <v>0</v>
      </c>
      <c r="BH57" s="69">
        <f t="shared" si="72"/>
        <v>0</v>
      </c>
      <c r="BI57" s="69">
        <f t="shared" si="73"/>
        <v>0</v>
      </c>
      <c r="BJ57" s="69">
        <f t="shared" si="74"/>
        <v>0</v>
      </c>
      <c r="BK57" s="69">
        <f t="shared" si="75"/>
        <v>0</v>
      </c>
      <c r="BL57" s="50" t="str">
        <f t="shared" si="76"/>
        <v>Nov</v>
      </c>
      <c r="BM57" s="69">
        <f t="shared" si="77"/>
        <v>900</v>
      </c>
      <c r="BN57" s="69">
        <f t="shared" si="78"/>
        <v>0</v>
      </c>
      <c r="BO57" s="69">
        <f t="shared" si="107"/>
        <v>0</v>
      </c>
      <c r="BP57" s="69">
        <f t="shared" si="79"/>
        <v>0</v>
      </c>
      <c r="BQ57" s="69">
        <f t="shared" si="80"/>
        <v>0</v>
      </c>
      <c r="BR57" s="69">
        <f t="shared" si="81"/>
        <v>0</v>
      </c>
      <c r="BS57" s="69">
        <f t="shared" si="82"/>
        <v>0</v>
      </c>
      <c r="BT57" s="69">
        <f t="shared" si="83"/>
        <v>0</v>
      </c>
      <c r="BU57" s="50" t="str">
        <f t="shared" si="84"/>
        <v>Nov</v>
      </c>
      <c r="BV57" s="69">
        <f t="shared" si="85"/>
        <v>900</v>
      </c>
      <c r="BW57" s="69">
        <f t="shared" si="86"/>
        <v>0</v>
      </c>
      <c r="BX57" s="69">
        <f t="shared" si="108"/>
        <v>0</v>
      </c>
      <c r="BY57" s="69">
        <f t="shared" si="87"/>
        <v>0</v>
      </c>
      <c r="BZ57" s="69">
        <f t="shared" si="88"/>
        <v>0</v>
      </c>
      <c r="CA57" s="69">
        <f t="shared" si="89"/>
        <v>0</v>
      </c>
      <c r="CB57" s="69">
        <f t="shared" si="90"/>
        <v>0</v>
      </c>
      <c r="CC57" s="69">
        <f t="shared" si="91"/>
        <v>0</v>
      </c>
      <c r="CD57" s="50" t="str">
        <f t="shared" si="92"/>
        <v>Nov</v>
      </c>
      <c r="CE57" s="69">
        <f t="shared" si="93"/>
        <v>900</v>
      </c>
      <c r="CF57" s="69">
        <f t="shared" si="94"/>
        <v>0</v>
      </c>
      <c r="CG57" s="69">
        <f t="shared" si="109"/>
        <v>0</v>
      </c>
      <c r="CH57" s="69">
        <f t="shared" si="95"/>
        <v>0</v>
      </c>
      <c r="CI57" s="69">
        <f t="shared" si="96"/>
        <v>0</v>
      </c>
      <c r="CJ57" s="69">
        <f t="shared" si="97"/>
        <v>0</v>
      </c>
      <c r="CK57" s="69">
        <f t="shared" si="98"/>
        <v>0</v>
      </c>
      <c r="CL57" s="69">
        <f t="shared" si="99"/>
        <v>0</v>
      </c>
    </row>
    <row r="58" spans="1:90" ht="13.7" customHeight="1">
      <c r="A58" s="50" t="str">
        <f t="shared" si="20"/>
        <v>Dec</v>
      </c>
      <c r="B58" s="41">
        <f t="shared" si="21"/>
        <v>2100</v>
      </c>
      <c r="C58" s="41">
        <f t="shared" si="22"/>
        <v>0</v>
      </c>
      <c r="D58" s="41">
        <f t="shared" si="100"/>
        <v>0</v>
      </c>
      <c r="E58" s="41">
        <f t="shared" si="23"/>
        <v>0</v>
      </c>
      <c r="F58" s="41">
        <f t="shared" si="24"/>
        <v>0</v>
      </c>
      <c r="G58" s="41">
        <f t="shared" si="25"/>
        <v>0</v>
      </c>
      <c r="H58" s="41">
        <f t="shared" si="26"/>
        <v>0</v>
      </c>
      <c r="I58" s="41">
        <f t="shared" si="27"/>
        <v>0</v>
      </c>
      <c r="J58" s="68" t="str">
        <f t="shared" si="28"/>
        <v>Dec</v>
      </c>
      <c r="K58" s="41">
        <f t="shared" si="29"/>
        <v>2100</v>
      </c>
      <c r="L58" s="69">
        <f t="shared" si="30"/>
        <v>0</v>
      </c>
      <c r="M58" s="69">
        <f t="shared" si="101"/>
        <v>0</v>
      </c>
      <c r="N58" s="69">
        <f t="shared" si="31"/>
        <v>0</v>
      </c>
      <c r="O58" s="69">
        <f t="shared" si="32"/>
        <v>0</v>
      </c>
      <c r="P58" s="69">
        <f t="shared" si="33"/>
        <v>0</v>
      </c>
      <c r="Q58" s="69">
        <f t="shared" si="34"/>
        <v>0</v>
      </c>
      <c r="R58" s="69">
        <f t="shared" si="35"/>
        <v>0</v>
      </c>
      <c r="S58" s="50" t="str">
        <f t="shared" si="36"/>
        <v>Dec</v>
      </c>
      <c r="T58" s="69">
        <f t="shared" si="37"/>
        <v>2100</v>
      </c>
      <c r="U58" s="69">
        <f t="shared" si="38"/>
        <v>0</v>
      </c>
      <c r="V58" s="69">
        <f t="shared" si="102"/>
        <v>0</v>
      </c>
      <c r="W58" s="69">
        <f t="shared" si="39"/>
        <v>0</v>
      </c>
      <c r="X58" s="69">
        <f t="shared" si="40"/>
        <v>0</v>
      </c>
      <c r="Y58" s="69">
        <f t="shared" si="41"/>
        <v>0</v>
      </c>
      <c r="Z58" s="69">
        <f t="shared" si="42"/>
        <v>0</v>
      </c>
      <c r="AA58" s="69">
        <f t="shared" si="43"/>
        <v>0</v>
      </c>
      <c r="AB58" s="50" t="str">
        <f t="shared" si="44"/>
        <v>Dec</v>
      </c>
      <c r="AC58" s="69">
        <f t="shared" si="45"/>
        <v>2100</v>
      </c>
      <c r="AD58" s="69">
        <f t="shared" si="46"/>
        <v>0</v>
      </c>
      <c r="AE58" s="69">
        <f t="shared" si="103"/>
        <v>0</v>
      </c>
      <c r="AF58" s="69">
        <f t="shared" si="47"/>
        <v>0</v>
      </c>
      <c r="AG58" s="69">
        <f t="shared" si="48"/>
        <v>0</v>
      </c>
      <c r="AH58" s="69">
        <f t="shared" si="49"/>
        <v>0</v>
      </c>
      <c r="AI58" s="69">
        <f t="shared" si="50"/>
        <v>0</v>
      </c>
      <c r="AJ58" s="69">
        <f t="shared" si="51"/>
        <v>0</v>
      </c>
      <c r="AK58" s="50" t="str">
        <f t="shared" si="52"/>
        <v>Dec</v>
      </c>
      <c r="AL58" s="69">
        <f t="shared" si="53"/>
        <v>2100</v>
      </c>
      <c r="AM58" s="69">
        <f t="shared" si="54"/>
        <v>0</v>
      </c>
      <c r="AN58" s="69">
        <f t="shared" si="104"/>
        <v>0</v>
      </c>
      <c r="AO58" s="69">
        <f t="shared" si="55"/>
        <v>0</v>
      </c>
      <c r="AP58" s="69">
        <f t="shared" si="56"/>
        <v>0</v>
      </c>
      <c r="AQ58" s="69">
        <f t="shared" si="57"/>
        <v>0</v>
      </c>
      <c r="AR58" s="69">
        <f t="shared" si="58"/>
        <v>0</v>
      </c>
      <c r="AS58" s="69">
        <f t="shared" si="59"/>
        <v>0</v>
      </c>
      <c r="AT58" s="50" t="str">
        <f t="shared" si="60"/>
        <v>Dec</v>
      </c>
      <c r="AU58" s="69">
        <f t="shared" si="61"/>
        <v>2100</v>
      </c>
      <c r="AV58" s="69">
        <f t="shared" si="62"/>
        <v>0</v>
      </c>
      <c r="AW58" s="69">
        <f t="shared" si="105"/>
        <v>0</v>
      </c>
      <c r="AX58" s="69">
        <f t="shared" si="63"/>
        <v>0</v>
      </c>
      <c r="AY58" s="69">
        <f t="shared" si="64"/>
        <v>0</v>
      </c>
      <c r="AZ58" s="69">
        <f t="shared" si="65"/>
        <v>0</v>
      </c>
      <c r="BA58" s="69">
        <f t="shared" si="66"/>
        <v>0</v>
      </c>
      <c r="BB58" s="69">
        <f t="shared" si="67"/>
        <v>0</v>
      </c>
      <c r="BC58" s="50" t="str">
        <f t="shared" si="68"/>
        <v>Dec</v>
      </c>
      <c r="BD58" s="69">
        <f t="shared" si="69"/>
        <v>2100</v>
      </c>
      <c r="BE58" s="69">
        <f t="shared" si="70"/>
        <v>0</v>
      </c>
      <c r="BF58" s="69">
        <f t="shared" si="106"/>
        <v>0</v>
      </c>
      <c r="BG58" s="69">
        <f t="shared" si="71"/>
        <v>0</v>
      </c>
      <c r="BH58" s="69">
        <f t="shared" si="72"/>
        <v>0</v>
      </c>
      <c r="BI58" s="69">
        <f t="shared" si="73"/>
        <v>0</v>
      </c>
      <c r="BJ58" s="69">
        <f t="shared" si="74"/>
        <v>0</v>
      </c>
      <c r="BK58" s="69">
        <f t="shared" si="75"/>
        <v>0</v>
      </c>
      <c r="BL58" s="50" t="str">
        <f t="shared" si="76"/>
        <v>Dec</v>
      </c>
      <c r="BM58" s="69">
        <f t="shared" si="77"/>
        <v>2100</v>
      </c>
      <c r="BN58" s="69">
        <f t="shared" si="78"/>
        <v>0</v>
      </c>
      <c r="BO58" s="69">
        <f t="shared" si="107"/>
        <v>0</v>
      </c>
      <c r="BP58" s="69">
        <f t="shared" si="79"/>
        <v>0</v>
      </c>
      <c r="BQ58" s="69">
        <f t="shared" si="80"/>
        <v>0</v>
      </c>
      <c r="BR58" s="69">
        <f t="shared" si="81"/>
        <v>0</v>
      </c>
      <c r="BS58" s="69">
        <f t="shared" si="82"/>
        <v>0</v>
      </c>
      <c r="BT58" s="69">
        <f t="shared" si="83"/>
        <v>0</v>
      </c>
      <c r="BU58" s="50" t="str">
        <f t="shared" si="84"/>
        <v>Dec</v>
      </c>
      <c r="BV58" s="69">
        <f t="shared" si="85"/>
        <v>2100</v>
      </c>
      <c r="BW58" s="69">
        <f t="shared" si="86"/>
        <v>0</v>
      </c>
      <c r="BX58" s="69">
        <f t="shared" si="108"/>
        <v>0</v>
      </c>
      <c r="BY58" s="69">
        <f t="shared" si="87"/>
        <v>0</v>
      </c>
      <c r="BZ58" s="69">
        <f t="shared" si="88"/>
        <v>0</v>
      </c>
      <c r="CA58" s="69">
        <f t="shared" si="89"/>
        <v>0</v>
      </c>
      <c r="CB58" s="69">
        <f t="shared" si="90"/>
        <v>0</v>
      </c>
      <c r="CC58" s="69">
        <f t="shared" si="91"/>
        <v>0</v>
      </c>
      <c r="CD58" s="50" t="str">
        <f t="shared" si="92"/>
        <v>Dec</v>
      </c>
      <c r="CE58" s="69">
        <f t="shared" si="93"/>
        <v>2100</v>
      </c>
      <c r="CF58" s="69">
        <f t="shared" si="94"/>
        <v>0</v>
      </c>
      <c r="CG58" s="69">
        <f t="shared" si="109"/>
        <v>0</v>
      </c>
      <c r="CH58" s="69">
        <f t="shared" si="95"/>
        <v>0</v>
      </c>
      <c r="CI58" s="69">
        <f t="shared" si="96"/>
        <v>0</v>
      </c>
      <c r="CJ58" s="69">
        <f t="shared" si="97"/>
        <v>0</v>
      </c>
      <c r="CK58" s="69">
        <f t="shared" si="98"/>
        <v>0</v>
      </c>
      <c r="CL58" s="69">
        <f t="shared" si="99"/>
        <v>0</v>
      </c>
    </row>
    <row r="59" spans="1:90" ht="13.7" customHeight="1">
      <c r="A59" s="38"/>
      <c r="B59" s="41">
        <f t="shared" ref="B59:I59" si="110">SUM(B47:B58)</f>
        <v>3000</v>
      </c>
      <c r="C59" s="41">
        <f t="shared" si="110"/>
        <v>0</v>
      </c>
      <c r="D59" s="41">
        <f t="shared" si="110"/>
        <v>0</v>
      </c>
      <c r="E59" s="41">
        <f t="shared" si="110"/>
        <v>0</v>
      </c>
      <c r="F59" s="41">
        <f t="shared" si="110"/>
        <v>0</v>
      </c>
      <c r="G59" s="41">
        <f t="shared" si="110"/>
        <v>0</v>
      </c>
      <c r="H59" s="41">
        <f t="shared" si="110"/>
        <v>0</v>
      </c>
      <c r="I59" s="41">
        <f t="shared" si="110"/>
        <v>0</v>
      </c>
      <c r="J59" s="17"/>
      <c r="K59" s="41">
        <f t="shared" ref="K59:R59" si="111">SUM(K47:K58)</f>
        <v>3000</v>
      </c>
      <c r="L59" s="69">
        <f t="shared" si="111"/>
        <v>0</v>
      </c>
      <c r="M59" s="69">
        <f t="shared" si="111"/>
        <v>0</v>
      </c>
      <c r="N59" s="69">
        <f t="shared" si="111"/>
        <v>0</v>
      </c>
      <c r="O59" s="69">
        <f t="shared" si="111"/>
        <v>0</v>
      </c>
      <c r="P59" s="69">
        <f t="shared" si="111"/>
        <v>0</v>
      </c>
      <c r="Q59" s="69">
        <f t="shared" si="111"/>
        <v>0</v>
      </c>
      <c r="R59" s="69">
        <f t="shared" si="111"/>
        <v>0</v>
      </c>
      <c r="S59" s="38"/>
      <c r="T59" s="69">
        <f t="shared" ref="T59:AA59" si="112">SUM(T47:T58)</f>
        <v>3000</v>
      </c>
      <c r="U59" s="69">
        <f t="shared" si="112"/>
        <v>0</v>
      </c>
      <c r="V59" s="69">
        <f t="shared" si="112"/>
        <v>0</v>
      </c>
      <c r="W59" s="69">
        <f t="shared" si="112"/>
        <v>0</v>
      </c>
      <c r="X59" s="69">
        <f t="shared" si="112"/>
        <v>0</v>
      </c>
      <c r="Y59" s="69">
        <f t="shared" si="112"/>
        <v>0</v>
      </c>
      <c r="Z59" s="69">
        <f t="shared" si="112"/>
        <v>0</v>
      </c>
      <c r="AA59" s="69">
        <f t="shared" si="112"/>
        <v>0</v>
      </c>
      <c r="AB59" s="38"/>
      <c r="AC59" s="69">
        <f t="shared" ref="AC59:AJ59" si="113">SUM(AC47:AC58)</f>
        <v>3000</v>
      </c>
      <c r="AD59" s="69">
        <f t="shared" si="113"/>
        <v>0</v>
      </c>
      <c r="AE59" s="69">
        <f t="shared" si="113"/>
        <v>0</v>
      </c>
      <c r="AF59" s="69">
        <f t="shared" si="113"/>
        <v>0</v>
      </c>
      <c r="AG59" s="69">
        <f t="shared" si="113"/>
        <v>0</v>
      </c>
      <c r="AH59" s="69">
        <f t="shared" si="113"/>
        <v>0</v>
      </c>
      <c r="AI59" s="69">
        <f t="shared" si="113"/>
        <v>0</v>
      </c>
      <c r="AJ59" s="69">
        <f t="shared" si="113"/>
        <v>0</v>
      </c>
      <c r="AK59" s="38"/>
      <c r="AL59" s="69">
        <f t="shared" ref="AL59:AS59" si="114">SUM(AL47:AL58)</f>
        <v>3000</v>
      </c>
      <c r="AM59" s="69">
        <f t="shared" si="114"/>
        <v>0</v>
      </c>
      <c r="AN59" s="69">
        <f t="shared" si="114"/>
        <v>0</v>
      </c>
      <c r="AO59" s="69">
        <f t="shared" si="114"/>
        <v>0</v>
      </c>
      <c r="AP59" s="69">
        <f t="shared" si="114"/>
        <v>0</v>
      </c>
      <c r="AQ59" s="69">
        <f t="shared" si="114"/>
        <v>0</v>
      </c>
      <c r="AR59" s="69">
        <f t="shared" si="114"/>
        <v>0</v>
      </c>
      <c r="AS59" s="69">
        <f t="shared" si="114"/>
        <v>0</v>
      </c>
      <c r="AT59" s="38"/>
      <c r="AU59" s="69">
        <f t="shared" ref="AU59:BB59" si="115">SUM(AU47:AU58)</f>
        <v>3000</v>
      </c>
      <c r="AV59" s="69">
        <f t="shared" si="115"/>
        <v>0</v>
      </c>
      <c r="AW59" s="69">
        <f t="shared" si="115"/>
        <v>0</v>
      </c>
      <c r="AX59" s="69">
        <f t="shared" si="115"/>
        <v>0</v>
      </c>
      <c r="AY59" s="69">
        <f t="shared" si="115"/>
        <v>0</v>
      </c>
      <c r="AZ59" s="69">
        <f t="shared" si="115"/>
        <v>0</v>
      </c>
      <c r="BA59" s="69">
        <f t="shared" si="115"/>
        <v>0</v>
      </c>
      <c r="BB59" s="69">
        <f t="shared" si="115"/>
        <v>0</v>
      </c>
      <c r="BC59" s="38"/>
      <c r="BD59" s="69">
        <f t="shared" ref="BD59:BK59" si="116">SUM(BD47:BD58)</f>
        <v>3000</v>
      </c>
      <c r="BE59" s="69">
        <f t="shared" si="116"/>
        <v>0</v>
      </c>
      <c r="BF59" s="69">
        <f t="shared" si="116"/>
        <v>0</v>
      </c>
      <c r="BG59" s="69">
        <f t="shared" si="116"/>
        <v>0</v>
      </c>
      <c r="BH59" s="69">
        <f t="shared" si="116"/>
        <v>0</v>
      </c>
      <c r="BI59" s="69">
        <f t="shared" si="116"/>
        <v>0</v>
      </c>
      <c r="BJ59" s="69">
        <f t="shared" si="116"/>
        <v>0</v>
      </c>
      <c r="BK59" s="69">
        <f t="shared" si="116"/>
        <v>0</v>
      </c>
      <c r="BL59" s="38"/>
      <c r="BM59" s="69">
        <f t="shared" ref="BM59:BT59" si="117">SUM(BM47:BM58)</f>
        <v>3000</v>
      </c>
      <c r="BN59" s="69">
        <f t="shared" si="117"/>
        <v>0</v>
      </c>
      <c r="BO59" s="69">
        <f t="shared" si="117"/>
        <v>0</v>
      </c>
      <c r="BP59" s="69">
        <f t="shared" si="117"/>
        <v>0</v>
      </c>
      <c r="BQ59" s="69">
        <f t="shared" si="117"/>
        <v>0</v>
      </c>
      <c r="BR59" s="69">
        <f t="shared" si="117"/>
        <v>0</v>
      </c>
      <c r="BS59" s="69">
        <f t="shared" si="117"/>
        <v>0</v>
      </c>
      <c r="BT59" s="69">
        <f t="shared" si="117"/>
        <v>0</v>
      </c>
      <c r="BU59" s="38"/>
      <c r="BV59" s="69">
        <f t="shared" ref="BV59:CC59" si="118">SUM(BV47:BV58)</f>
        <v>3000</v>
      </c>
      <c r="BW59" s="69">
        <f t="shared" si="118"/>
        <v>0</v>
      </c>
      <c r="BX59" s="69">
        <f t="shared" si="118"/>
        <v>0</v>
      </c>
      <c r="BY59" s="69">
        <f t="shared" si="118"/>
        <v>0</v>
      </c>
      <c r="BZ59" s="69">
        <f t="shared" si="118"/>
        <v>0</v>
      </c>
      <c r="CA59" s="69">
        <f t="shared" si="118"/>
        <v>0</v>
      </c>
      <c r="CB59" s="69">
        <f t="shared" si="118"/>
        <v>0</v>
      </c>
      <c r="CC59" s="69">
        <f t="shared" si="118"/>
        <v>0</v>
      </c>
      <c r="CD59" s="38"/>
      <c r="CE59" s="69">
        <f t="shared" ref="CE59:CL59" si="119">SUM(CE47:CE58)</f>
        <v>3000</v>
      </c>
      <c r="CF59" s="69">
        <f t="shared" si="119"/>
        <v>0</v>
      </c>
      <c r="CG59" s="69">
        <f t="shared" si="119"/>
        <v>0</v>
      </c>
      <c r="CH59" s="69">
        <f t="shared" si="119"/>
        <v>0</v>
      </c>
      <c r="CI59" s="69">
        <f t="shared" si="119"/>
        <v>0</v>
      </c>
      <c r="CJ59" s="69">
        <f t="shared" si="119"/>
        <v>0</v>
      </c>
      <c r="CK59" s="69">
        <f t="shared" si="119"/>
        <v>0</v>
      </c>
      <c r="CL59" s="69">
        <f t="shared" si="119"/>
        <v>0</v>
      </c>
    </row>
    <row r="60" spans="1:90" ht="15.95" customHeight="1">
      <c r="A60" s="38"/>
      <c r="B60" s="44" t="s">
        <v>37</v>
      </c>
      <c r="C60" s="44" t="s">
        <v>38</v>
      </c>
      <c r="D60" s="44" t="s">
        <v>39</v>
      </c>
      <c r="E60" s="44" t="s">
        <v>40</v>
      </c>
      <c r="F60" s="44" t="s">
        <v>41</v>
      </c>
      <c r="G60" s="44" t="s">
        <v>42</v>
      </c>
      <c r="H60" s="44" t="s">
        <v>43</v>
      </c>
      <c r="I60" s="44" t="s">
        <v>44</v>
      </c>
      <c r="J60" s="44" t="s">
        <v>45</v>
      </c>
      <c r="K60" s="44" t="s">
        <v>46</v>
      </c>
      <c r="L60" s="64" t="s">
        <v>81</v>
      </c>
      <c r="M60" s="64" t="s">
        <v>82</v>
      </c>
      <c r="N60" s="64" t="s">
        <v>83</v>
      </c>
      <c r="O60" s="64" t="s">
        <v>84</v>
      </c>
      <c r="P60" s="64" t="s">
        <v>85</v>
      </c>
      <c r="Q60" s="64" t="s">
        <v>86</v>
      </c>
      <c r="R60" s="64" t="s">
        <v>87</v>
      </c>
      <c r="S60" s="64" t="s">
        <v>88</v>
      </c>
      <c r="T60" s="69"/>
      <c r="U60" s="38"/>
      <c r="V60" s="38"/>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8"/>
      <c r="BI60" s="38"/>
      <c r="BJ60" s="38"/>
      <c r="BK60" s="38"/>
      <c r="BL60" s="38"/>
      <c r="BM60" s="38"/>
      <c r="BN60" s="38"/>
      <c r="BO60" s="38"/>
      <c r="BP60" s="38"/>
      <c r="BQ60" s="38"/>
      <c r="BR60" s="38"/>
      <c r="BS60" s="38"/>
      <c r="BT60" s="38"/>
      <c r="BU60" s="38"/>
      <c r="BV60" s="38"/>
      <c r="BW60" s="38"/>
      <c r="BX60" s="38"/>
      <c r="BY60" s="38"/>
      <c r="BZ60" s="38"/>
      <c r="CA60" s="38"/>
      <c r="CB60" s="38"/>
      <c r="CC60" s="38"/>
      <c r="CD60" s="38"/>
      <c r="CE60" s="38"/>
      <c r="CF60" s="38"/>
      <c r="CG60" s="38"/>
      <c r="CH60" s="38"/>
      <c r="CI60" s="38"/>
      <c r="CJ60" s="38"/>
      <c r="CK60" s="38"/>
      <c r="CL60" s="38"/>
    </row>
    <row r="61" spans="1:90" ht="13.7" customHeight="1">
      <c r="A61" s="38"/>
      <c r="B61" s="41">
        <f>B59</f>
        <v>3000</v>
      </c>
      <c r="C61" s="41">
        <f>C59+K59</f>
        <v>3000</v>
      </c>
      <c r="D61" s="41">
        <f>D59+L59+T59</f>
        <v>3000</v>
      </c>
      <c r="E61" s="41">
        <f>E59+M59+U59+AC59</f>
        <v>3000</v>
      </c>
      <c r="F61" s="41">
        <f>F59+N59+V59+AD59+AL59</f>
        <v>3000</v>
      </c>
      <c r="G61" s="41">
        <f>G59+O59+W59+AE59+AM59+AU59</f>
        <v>3000</v>
      </c>
      <c r="H61" s="41">
        <f>H59+P59+X59+AF59+AN59+AV59+BD59</f>
        <v>3000</v>
      </c>
      <c r="I61" s="41">
        <f>I59+Q59+Y59+AG59+AO59+AW59+BE59+BM59</f>
        <v>3000</v>
      </c>
      <c r="J61" s="41">
        <f>R59+Z59+AH59+AP59+AX59+BF59+BN59+BV59</f>
        <v>3000</v>
      </c>
      <c r="K61" s="41">
        <f>AA59+AI59+AQ59+AY59+BG59+BO59+BW59+CE59</f>
        <v>3000</v>
      </c>
      <c r="L61" s="69">
        <f>AJ59+AR59+AZ59+BH59+BP59+BX59+CF59</f>
        <v>0</v>
      </c>
      <c r="M61" s="69">
        <f>AS59+BA59+BI59+BQ59+BY59+CG59</f>
        <v>0</v>
      </c>
      <c r="N61" s="69">
        <f>BB59+BJ59+BR59+BZ59+CH59</f>
        <v>0</v>
      </c>
      <c r="O61" s="69">
        <f>BK59+BS59+CA59+CI59</f>
        <v>0</v>
      </c>
      <c r="P61" s="69">
        <f>BT59+CB59+CJ59</f>
        <v>0</v>
      </c>
      <c r="Q61" s="69">
        <f>CC59+CK59</f>
        <v>0</v>
      </c>
      <c r="R61" s="69">
        <f>CL59</f>
        <v>0</v>
      </c>
      <c r="S61" s="73">
        <v>0</v>
      </c>
      <c r="T61" s="69"/>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c r="BR61" s="38"/>
      <c r="BS61" s="38"/>
      <c r="BT61" s="38"/>
      <c r="BU61" s="38"/>
      <c r="BV61" s="38"/>
      <c r="BW61" s="38"/>
      <c r="BX61" s="38"/>
      <c r="BY61" s="38"/>
      <c r="BZ61" s="38"/>
      <c r="CA61" s="38"/>
      <c r="CB61" s="38"/>
      <c r="CC61" s="38"/>
      <c r="CD61" s="38"/>
      <c r="CE61" s="38"/>
      <c r="CF61" s="38"/>
      <c r="CG61" s="38"/>
      <c r="CH61" s="38"/>
      <c r="CI61" s="38"/>
      <c r="CJ61" s="38"/>
      <c r="CK61" s="38"/>
      <c r="CL61" s="38"/>
    </row>
  </sheetData>
  <mergeCells count="13">
    <mergeCell ref="A1:CL1"/>
    <mergeCell ref="A2:CL2"/>
    <mergeCell ref="A3:R3"/>
    <mergeCell ref="AT7:BB7"/>
    <mergeCell ref="BC7:BK7"/>
    <mergeCell ref="BL7:BT7"/>
    <mergeCell ref="BU7:CC7"/>
    <mergeCell ref="CD7:CL7"/>
    <mergeCell ref="AK7:AS7"/>
    <mergeCell ref="A7:I7"/>
    <mergeCell ref="J7:R7"/>
    <mergeCell ref="S7:AA7"/>
    <mergeCell ref="AB7:AJ7"/>
  </mergeCells>
  <pageMargins left="0.7" right="0.7" top="0.75" bottom="0.75" header="0.3" footer="0.3"/>
  <pageSetup orientation="portrait" r:id="rId1"/>
  <headerFooter>
    <oddFooter>&amp;C&amp;"Helvetica Neue,Regular"&amp;12&amp;K000000&amp;P</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CL61"/>
  <sheetViews>
    <sheetView showGridLines="0" workbookViewId="0"/>
  </sheetViews>
  <sheetFormatPr defaultColWidth="9.5" defaultRowHeight="12.95" customHeight="1"/>
  <cols>
    <col min="1" max="1" width="5.5" style="5" customWidth="1"/>
    <col min="2" max="5" width="10.5" style="5" customWidth="1"/>
    <col min="6" max="12" width="11.5" style="5" customWidth="1"/>
    <col min="13" max="18" width="10.5" style="5" customWidth="1"/>
    <col min="19" max="19" width="9.5" style="5" customWidth="1"/>
    <col min="20" max="25" width="10.5" style="5" customWidth="1"/>
    <col min="26" max="26" width="9" style="5" customWidth="1"/>
    <col min="27" max="27" width="9.5" style="5" customWidth="1"/>
    <col min="28" max="28" width="5.5" style="5" customWidth="1"/>
    <col min="29" max="34" width="10.5" style="5" customWidth="1"/>
    <col min="35" max="36" width="9.5" style="5" customWidth="1"/>
    <col min="37" max="37" width="5.5" style="5" customWidth="1"/>
    <col min="38" max="43" width="10.5" style="5" customWidth="1"/>
    <col min="44" max="45" width="9.5" style="5" customWidth="1"/>
    <col min="46" max="46" width="5.5" style="5" customWidth="1"/>
    <col min="47" max="52" width="10.5" style="5" customWidth="1"/>
    <col min="53" max="54" width="9.5" style="5" customWidth="1"/>
    <col min="55" max="55" width="5.5" style="5" customWidth="1"/>
    <col min="56" max="61" width="10.5" style="5" customWidth="1"/>
    <col min="62" max="63" width="9.5" style="5" customWidth="1"/>
    <col min="64" max="64" width="5.5" style="5" customWidth="1"/>
    <col min="65" max="70" width="10.5" style="5" customWidth="1"/>
    <col min="71" max="72" width="9.5" style="5" customWidth="1"/>
    <col min="73" max="73" width="5.5" style="5" customWidth="1"/>
    <col min="74" max="79" width="10.5" style="5" customWidth="1"/>
    <col min="80" max="81" width="9.5" style="5" customWidth="1"/>
    <col min="82" max="82" width="5.5" style="5" customWidth="1"/>
    <col min="83" max="88" width="10.5" style="5" customWidth="1"/>
    <col min="89" max="91" width="9.5" style="5" customWidth="1"/>
    <col min="92" max="16384" width="9.5" style="5"/>
  </cols>
  <sheetData>
    <row r="1" spans="1:90" ht="33" customHeight="1">
      <c r="A1" s="128"/>
      <c r="B1" s="99"/>
      <c r="C1" s="99"/>
      <c r="D1" s="99"/>
      <c r="E1" s="99"/>
      <c r="F1" s="99"/>
      <c r="G1" s="99"/>
      <c r="H1" s="99"/>
      <c r="I1" s="99"/>
      <c r="J1" s="99"/>
      <c r="K1" s="99"/>
      <c r="L1" s="121"/>
      <c r="M1" s="121"/>
      <c r="N1" s="121"/>
      <c r="O1" s="121"/>
      <c r="P1" s="121"/>
      <c r="Q1" s="121"/>
      <c r="R1" s="121"/>
      <c r="S1" s="121"/>
      <c r="T1" s="121"/>
      <c r="U1" s="121"/>
      <c r="V1" s="121"/>
      <c r="W1" s="121"/>
      <c r="X1" s="121"/>
      <c r="Y1" s="121"/>
      <c r="Z1" s="121"/>
      <c r="AA1" s="121"/>
      <c r="AB1" s="121"/>
      <c r="AC1" s="121"/>
      <c r="AD1" s="121"/>
      <c r="AE1" s="121"/>
      <c r="AF1" s="121"/>
      <c r="AG1" s="121"/>
      <c r="AH1" s="121"/>
      <c r="AI1" s="121"/>
      <c r="AJ1" s="121"/>
      <c r="AK1" s="121"/>
      <c r="AL1" s="121"/>
      <c r="AM1" s="121"/>
      <c r="AN1" s="121"/>
      <c r="AO1" s="121"/>
      <c r="AP1" s="121"/>
      <c r="AQ1" s="121"/>
      <c r="AR1" s="121"/>
      <c r="AS1" s="121"/>
      <c r="AT1" s="121"/>
      <c r="AU1" s="121"/>
      <c r="AV1" s="121"/>
      <c r="AW1" s="121"/>
      <c r="AX1" s="121"/>
      <c r="AY1" s="121"/>
      <c r="AZ1" s="121"/>
      <c r="BA1" s="121"/>
      <c r="BB1" s="121"/>
      <c r="BC1" s="121"/>
      <c r="BD1" s="121"/>
      <c r="BE1" s="121"/>
      <c r="BF1" s="121"/>
      <c r="BG1" s="121"/>
      <c r="BH1" s="121"/>
      <c r="BI1" s="121"/>
      <c r="BJ1" s="121"/>
      <c r="BK1" s="121"/>
      <c r="BL1" s="121"/>
      <c r="BM1" s="121"/>
      <c r="BN1" s="121"/>
      <c r="BO1" s="121"/>
      <c r="BP1" s="121"/>
      <c r="BQ1" s="121"/>
      <c r="BR1" s="121"/>
      <c r="BS1" s="121"/>
      <c r="BT1" s="121"/>
      <c r="BU1" s="121"/>
      <c r="BV1" s="121"/>
      <c r="BW1" s="121"/>
      <c r="BX1" s="121"/>
      <c r="BY1" s="121"/>
      <c r="BZ1" s="121"/>
      <c r="CA1" s="121"/>
      <c r="CB1" s="121"/>
      <c r="CC1" s="121"/>
      <c r="CD1" s="121"/>
      <c r="CE1" s="121"/>
      <c r="CF1" s="121"/>
      <c r="CG1" s="121"/>
      <c r="CH1" s="121"/>
      <c r="CI1" s="121"/>
      <c r="CJ1" s="121"/>
      <c r="CK1" s="121"/>
      <c r="CL1" s="121"/>
    </row>
    <row r="2" spans="1:90" ht="15" customHeight="1">
      <c r="A2" s="129"/>
      <c r="B2" s="99"/>
      <c r="C2" s="99"/>
      <c r="D2" s="99"/>
      <c r="E2" s="99"/>
      <c r="F2" s="99"/>
      <c r="G2" s="99"/>
      <c r="H2" s="99"/>
      <c r="I2" s="99"/>
      <c r="J2" s="99"/>
      <c r="K2" s="99"/>
      <c r="L2" s="121"/>
      <c r="M2" s="121"/>
      <c r="N2" s="121"/>
      <c r="O2" s="121"/>
      <c r="P2" s="121"/>
      <c r="Q2" s="121"/>
      <c r="R2" s="121"/>
      <c r="S2" s="121"/>
      <c r="T2" s="121"/>
      <c r="U2" s="121"/>
      <c r="V2" s="121"/>
      <c r="W2" s="121"/>
      <c r="X2" s="121"/>
      <c r="Y2" s="121"/>
      <c r="Z2" s="121"/>
      <c r="AA2" s="121"/>
      <c r="AB2" s="121"/>
      <c r="AC2" s="121"/>
      <c r="AD2" s="121"/>
      <c r="AE2" s="121"/>
      <c r="AF2" s="121"/>
      <c r="AG2" s="121"/>
      <c r="AH2" s="121"/>
      <c r="AI2" s="121"/>
      <c r="AJ2" s="121"/>
      <c r="AK2" s="121"/>
      <c r="AL2" s="121"/>
      <c r="AM2" s="121"/>
      <c r="AN2" s="121"/>
      <c r="AO2" s="121"/>
      <c r="AP2" s="121"/>
      <c r="AQ2" s="121"/>
      <c r="AR2" s="121"/>
      <c r="AS2" s="121"/>
      <c r="AT2" s="121"/>
      <c r="AU2" s="121"/>
      <c r="AV2" s="121"/>
      <c r="AW2" s="121"/>
      <c r="AX2" s="121"/>
      <c r="AY2" s="121"/>
      <c r="AZ2" s="121"/>
      <c r="BA2" s="121"/>
      <c r="BB2" s="121"/>
      <c r="BC2" s="121"/>
      <c r="BD2" s="121"/>
      <c r="BE2" s="121"/>
      <c r="BF2" s="121"/>
      <c r="BG2" s="121"/>
      <c r="BH2" s="121"/>
      <c r="BI2" s="121"/>
      <c r="BJ2" s="121"/>
      <c r="BK2" s="121"/>
      <c r="BL2" s="121"/>
      <c r="BM2" s="121"/>
      <c r="BN2" s="121"/>
      <c r="BO2" s="121"/>
      <c r="BP2" s="121"/>
      <c r="BQ2" s="121"/>
      <c r="BR2" s="121"/>
      <c r="BS2" s="121"/>
      <c r="BT2" s="121"/>
      <c r="BU2" s="121"/>
      <c r="BV2" s="121"/>
      <c r="BW2" s="121"/>
      <c r="BX2" s="121"/>
      <c r="BY2" s="121"/>
      <c r="BZ2" s="121"/>
      <c r="CA2" s="121"/>
      <c r="CB2" s="121"/>
      <c r="CC2" s="121"/>
      <c r="CD2" s="121"/>
      <c r="CE2" s="121"/>
      <c r="CF2" s="121"/>
      <c r="CG2" s="121"/>
      <c r="CH2" s="121"/>
      <c r="CI2" s="121"/>
      <c r="CJ2" s="121"/>
      <c r="CK2" s="121"/>
      <c r="CL2" s="121"/>
    </row>
    <row r="3" spans="1:90" ht="33" customHeight="1">
      <c r="A3" s="116" t="s">
        <v>124</v>
      </c>
      <c r="B3" s="99"/>
      <c r="C3" s="99"/>
      <c r="D3" s="99"/>
      <c r="E3" s="99"/>
      <c r="F3" s="99"/>
      <c r="G3" s="99"/>
      <c r="H3" s="99"/>
      <c r="I3" s="99"/>
      <c r="J3" s="99"/>
      <c r="K3" s="99"/>
      <c r="L3" s="121"/>
      <c r="M3" s="121"/>
      <c r="N3" s="121"/>
      <c r="O3" s="121"/>
      <c r="P3" s="121"/>
      <c r="Q3" s="121"/>
      <c r="R3" s="121"/>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row>
    <row r="4" spans="1:90" ht="13.5" customHeight="1">
      <c r="A4" s="36"/>
      <c r="B4" s="8"/>
      <c r="C4" s="8"/>
      <c r="D4" s="8"/>
      <c r="E4" s="8"/>
      <c r="F4" s="8"/>
      <c r="G4" s="8"/>
      <c r="H4" s="8"/>
      <c r="I4" s="8"/>
      <c r="J4" s="8"/>
      <c r="K4" s="8"/>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6"/>
      <c r="BX4" s="36"/>
      <c r="BY4" s="36"/>
      <c r="BZ4" s="36"/>
      <c r="CA4" s="36"/>
      <c r="CB4" s="36"/>
      <c r="CC4" s="36"/>
      <c r="CD4" s="36"/>
      <c r="CE4" s="36"/>
      <c r="CF4" s="36"/>
      <c r="CG4" s="36"/>
      <c r="CH4" s="36"/>
      <c r="CI4" s="36"/>
      <c r="CJ4" s="36"/>
      <c r="CK4" s="36"/>
      <c r="CL4" s="36"/>
    </row>
    <row r="5" spans="1:90" ht="13.5" customHeight="1">
      <c r="A5" s="36"/>
      <c r="B5" s="8"/>
      <c r="C5" s="8"/>
      <c r="D5" s="8"/>
      <c r="E5" s="8"/>
      <c r="F5" s="8"/>
      <c r="G5" s="8"/>
      <c r="H5" s="8"/>
      <c r="I5" s="8"/>
      <c r="J5" s="8"/>
      <c r="K5" s="8"/>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row>
    <row r="6" spans="1:90" ht="13.5" customHeight="1">
      <c r="A6" s="36"/>
      <c r="B6" s="8"/>
      <c r="C6" s="8"/>
      <c r="D6" s="8"/>
      <c r="E6" s="8"/>
      <c r="F6" s="8"/>
      <c r="G6" s="8"/>
      <c r="H6" s="8"/>
      <c r="I6" s="8"/>
      <c r="J6" s="8"/>
      <c r="K6" s="8"/>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row>
    <row r="7" spans="1:90" ht="15.95" customHeight="1">
      <c r="A7" s="130" t="s">
        <v>37</v>
      </c>
      <c r="B7" s="125"/>
      <c r="C7" s="125"/>
      <c r="D7" s="125"/>
      <c r="E7" s="125"/>
      <c r="F7" s="125"/>
      <c r="G7" s="125"/>
      <c r="H7" s="125"/>
      <c r="I7" s="125"/>
      <c r="J7" s="131" t="s">
        <v>38</v>
      </c>
      <c r="K7" s="125"/>
      <c r="L7" s="124"/>
      <c r="M7" s="124"/>
      <c r="N7" s="124"/>
      <c r="O7" s="124"/>
      <c r="P7" s="124"/>
      <c r="Q7" s="124"/>
      <c r="R7" s="124"/>
      <c r="S7" s="130" t="s">
        <v>39</v>
      </c>
      <c r="T7" s="124"/>
      <c r="U7" s="124"/>
      <c r="V7" s="124"/>
      <c r="W7" s="124"/>
      <c r="X7" s="124"/>
      <c r="Y7" s="124"/>
      <c r="Z7" s="124"/>
      <c r="AA7" s="124"/>
      <c r="AB7" s="130" t="s">
        <v>40</v>
      </c>
      <c r="AC7" s="124"/>
      <c r="AD7" s="124"/>
      <c r="AE7" s="124"/>
      <c r="AF7" s="124"/>
      <c r="AG7" s="124"/>
      <c r="AH7" s="124"/>
      <c r="AI7" s="124"/>
      <c r="AJ7" s="124"/>
      <c r="AK7" s="130" t="s">
        <v>41</v>
      </c>
      <c r="AL7" s="124"/>
      <c r="AM7" s="124"/>
      <c r="AN7" s="124"/>
      <c r="AO7" s="124"/>
      <c r="AP7" s="124"/>
      <c r="AQ7" s="124"/>
      <c r="AR7" s="124"/>
      <c r="AS7" s="124"/>
      <c r="AT7" s="130" t="s">
        <v>42</v>
      </c>
      <c r="AU7" s="124"/>
      <c r="AV7" s="124"/>
      <c r="AW7" s="124"/>
      <c r="AX7" s="124"/>
      <c r="AY7" s="124"/>
      <c r="AZ7" s="124"/>
      <c r="BA7" s="124"/>
      <c r="BB7" s="124"/>
      <c r="BC7" s="130" t="s">
        <v>43</v>
      </c>
      <c r="BD7" s="124"/>
      <c r="BE7" s="124"/>
      <c r="BF7" s="124"/>
      <c r="BG7" s="124"/>
      <c r="BH7" s="124"/>
      <c r="BI7" s="124"/>
      <c r="BJ7" s="124"/>
      <c r="BK7" s="124"/>
      <c r="BL7" s="130" t="s">
        <v>44</v>
      </c>
      <c r="BM7" s="124"/>
      <c r="BN7" s="124"/>
      <c r="BO7" s="124"/>
      <c r="BP7" s="124"/>
      <c r="BQ7" s="124"/>
      <c r="BR7" s="124"/>
      <c r="BS7" s="124"/>
      <c r="BT7" s="124"/>
      <c r="BU7" s="130" t="s">
        <v>45</v>
      </c>
      <c r="BV7" s="124"/>
      <c r="BW7" s="124"/>
      <c r="BX7" s="124"/>
      <c r="BY7" s="124"/>
      <c r="BZ7" s="124"/>
      <c r="CA7" s="124"/>
      <c r="CB7" s="124"/>
      <c r="CC7" s="124"/>
      <c r="CD7" s="130" t="s">
        <v>46</v>
      </c>
      <c r="CE7" s="124"/>
      <c r="CF7" s="124"/>
      <c r="CG7" s="124"/>
      <c r="CH7" s="124"/>
      <c r="CI7" s="124"/>
      <c r="CJ7" s="124"/>
      <c r="CK7" s="124"/>
      <c r="CL7" s="124"/>
    </row>
    <row r="8" spans="1:90" ht="13.5" customHeight="1">
      <c r="A8" s="77" t="s">
        <v>109</v>
      </c>
      <c r="B8" s="20">
        <f>ROUND(IF(Assumptions!$E$28&gt;0,Assumptions!$E$20*(Assumptions!$E$21-(Assumptions!$E$21*Assumptions!$E$22)-Assumptions!$E$23),0),0)</f>
        <v>3600</v>
      </c>
      <c r="C8" s="8"/>
      <c r="D8" s="8"/>
      <c r="E8" s="8"/>
      <c r="F8" s="8"/>
      <c r="G8" s="8"/>
      <c r="H8" s="8"/>
      <c r="I8" s="8"/>
      <c r="J8" s="12" t="s">
        <v>109</v>
      </c>
      <c r="K8" s="20">
        <f>ROUND(IF(Assumptions!$E$28&gt;1,B8*(1+Assumptions!$E$25),0),0)</f>
        <v>3600</v>
      </c>
      <c r="L8" s="36"/>
      <c r="M8" s="36"/>
      <c r="N8" s="36"/>
      <c r="O8" s="36"/>
      <c r="P8" s="36"/>
      <c r="Q8" s="36"/>
      <c r="R8" s="36"/>
      <c r="S8" s="77" t="s">
        <v>109</v>
      </c>
      <c r="T8" s="78">
        <f>ROUND(IF(Assumptions!$E$28&gt;2,K8*(1+Assumptions!$E$25),0),0)</f>
        <v>3600</v>
      </c>
      <c r="U8" s="78"/>
      <c r="V8" s="78"/>
      <c r="W8" s="78"/>
      <c r="X8" s="78"/>
      <c r="Y8" s="78"/>
      <c r="Z8" s="78"/>
      <c r="AA8" s="78"/>
      <c r="AB8" s="77" t="s">
        <v>109</v>
      </c>
      <c r="AC8" s="78">
        <f>ROUND(IF(Assumptions!$E$28&gt;3,T8*(1+Assumptions!$E$25),0),0)</f>
        <v>3600</v>
      </c>
      <c r="AD8" s="78"/>
      <c r="AE8" s="78"/>
      <c r="AF8" s="78"/>
      <c r="AG8" s="78"/>
      <c r="AH8" s="78"/>
      <c r="AI8" s="78"/>
      <c r="AJ8" s="78"/>
      <c r="AK8" s="77" t="s">
        <v>109</v>
      </c>
      <c r="AL8" s="78">
        <f>ROUND(IF(Assumptions!$E$28&gt;4,AC8*(1+Assumptions!$E$25),0),0)</f>
        <v>3600</v>
      </c>
      <c r="AM8" s="78"/>
      <c r="AN8" s="78"/>
      <c r="AO8" s="78"/>
      <c r="AP8" s="78"/>
      <c r="AQ8" s="78"/>
      <c r="AR8" s="78"/>
      <c r="AS8" s="78"/>
      <c r="AT8" s="77" t="s">
        <v>109</v>
      </c>
      <c r="AU8" s="78">
        <f>ROUND(IF(Assumptions!$E$28&gt;5,AL8*(1+Assumptions!$E$25),0),0)</f>
        <v>3600</v>
      </c>
      <c r="AV8" s="78"/>
      <c r="AW8" s="78"/>
      <c r="AX8" s="78"/>
      <c r="AY8" s="78"/>
      <c r="AZ8" s="78"/>
      <c r="BA8" s="78"/>
      <c r="BB8" s="78"/>
      <c r="BC8" s="77" t="s">
        <v>109</v>
      </c>
      <c r="BD8" s="78">
        <f>ROUND(IF(Assumptions!$E$28&gt;6,AU8*(1+Assumptions!$E$25),0),0)</f>
        <v>3600</v>
      </c>
      <c r="BE8" s="78"/>
      <c r="BF8" s="78"/>
      <c r="BG8" s="78"/>
      <c r="BH8" s="78"/>
      <c r="BI8" s="78"/>
      <c r="BJ8" s="78"/>
      <c r="BK8" s="78"/>
      <c r="BL8" s="77" t="s">
        <v>109</v>
      </c>
      <c r="BM8" s="78">
        <f>ROUND(IF(Assumptions!$E$28&gt;7,BD8*(1+Assumptions!$E$25),0),0)</f>
        <v>3600</v>
      </c>
      <c r="BN8" s="78"/>
      <c r="BO8" s="78"/>
      <c r="BP8" s="78"/>
      <c r="BQ8" s="78"/>
      <c r="BR8" s="78"/>
      <c r="BS8" s="78"/>
      <c r="BT8" s="78"/>
      <c r="BU8" s="77" t="s">
        <v>109</v>
      </c>
      <c r="BV8" s="78">
        <f>ROUND(IF(Assumptions!$E$28&gt;8,BM8*(1+Assumptions!$E$25),0),0)</f>
        <v>3600</v>
      </c>
      <c r="BW8" s="78"/>
      <c r="BX8" s="78"/>
      <c r="BY8" s="78"/>
      <c r="BZ8" s="78"/>
      <c r="CA8" s="78"/>
      <c r="CB8" s="78"/>
      <c r="CC8" s="78"/>
      <c r="CD8" s="77" t="s">
        <v>109</v>
      </c>
      <c r="CE8" s="78">
        <f>ROUND(IF(Assumptions!$E$28&gt;9,BV8*(1+Assumptions!$E$25),0),0)</f>
        <v>3600</v>
      </c>
      <c r="CF8" s="78"/>
      <c r="CG8" s="78"/>
      <c r="CH8" s="78"/>
      <c r="CI8" s="78"/>
      <c r="CJ8" s="78"/>
      <c r="CK8" s="78"/>
      <c r="CL8" s="78"/>
    </row>
    <row r="9" spans="1:90" ht="13.5" customHeight="1">
      <c r="A9" s="77" t="s">
        <v>110</v>
      </c>
      <c r="B9" s="20">
        <f>ROUND(IF(Assumptions!$E$28&gt;0,Assumptions!$E$20*(Assumptions!$E$21-(Assumptions!$E$21*Assumptions!$E$22)-Assumptions!$E$23),0),0)</f>
        <v>3600</v>
      </c>
      <c r="C9" s="8"/>
      <c r="D9" s="8"/>
      <c r="E9" s="8"/>
      <c r="F9" s="8"/>
      <c r="G9" s="8"/>
      <c r="H9" s="8"/>
      <c r="I9" s="8"/>
      <c r="J9" s="12" t="s">
        <v>110</v>
      </c>
      <c r="K9" s="20">
        <f>ROUND(IF(Assumptions!$E$28&gt;1,B9*(1+Assumptions!$E$25),0),0)</f>
        <v>3600</v>
      </c>
      <c r="L9" s="36"/>
      <c r="M9" s="36"/>
      <c r="N9" s="36"/>
      <c r="O9" s="36"/>
      <c r="P9" s="36"/>
      <c r="Q9" s="36"/>
      <c r="R9" s="36"/>
      <c r="S9" s="77" t="s">
        <v>110</v>
      </c>
      <c r="T9" s="78">
        <f>ROUND(IF(Assumptions!$E$28&gt;2,K9*(1+Assumptions!$E$25),0),0)</f>
        <v>3600</v>
      </c>
      <c r="U9" s="78"/>
      <c r="V9" s="78"/>
      <c r="W9" s="78"/>
      <c r="X9" s="78"/>
      <c r="Y9" s="78"/>
      <c r="Z9" s="78"/>
      <c r="AA9" s="78"/>
      <c r="AB9" s="77" t="s">
        <v>110</v>
      </c>
      <c r="AC9" s="78">
        <f>ROUND(IF(Assumptions!$E$28&gt;3,T9*(1+Assumptions!$E$25),0),0)</f>
        <v>3600</v>
      </c>
      <c r="AD9" s="78"/>
      <c r="AE9" s="78"/>
      <c r="AF9" s="78"/>
      <c r="AG9" s="78"/>
      <c r="AH9" s="78"/>
      <c r="AI9" s="78"/>
      <c r="AJ9" s="78"/>
      <c r="AK9" s="77" t="s">
        <v>110</v>
      </c>
      <c r="AL9" s="78">
        <f>ROUND(IF(Assumptions!$E$28&gt;4,AC9*(1+Assumptions!$E$25),0),0)</f>
        <v>3600</v>
      </c>
      <c r="AM9" s="78"/>
      <c r="AN9" s="78"/>
      <c r="AO9" s="78"/>
      <c r="AP9" s="78"/>
      <c r="AQ9" s="78"/>
      <c r="AR9" s="78"/>
      <c r="AS9" s="78"/>
      <c r="AT9" s="77" t="s">
        <v>110</v>
      </c>
      <c r="AU9" s="78">
        <f>ROUND(IF(Assumptions!$E$28&gt;5,AL9*(1+Assumptions!$E$25),0),0)</f>
        <v>3600</v>
      </c>
      <c r="AV9" s="78"/>
      <c r="AW9" s="78"/>
      <c r="AX9" s="78"/>
      <c r="AY9" s="78"/>
      <c r="AZ9" s="78"/>
      <c r="BA9" s="78"/>
      <c r="BB9" s="78"/>
      <c r="BC9" s="77" t="s">
        <v>110</v>
      </c>
      <c r="BD9" s="78">
        <f>ROUND(IF(Assumptions!$E$28&gt;6,AU9*(1+Assumptions!$E$25),0),0)</f>
        <v>3600</v>
      </c>
      <c r="BE9" s="78"/>
      <c r="BF9" s="78"/>
      <c r="BG9" s="78"/>
      <c r="BH9" s="78"/>
      <c r="BI9" s="78"/>
      <c r="BJ9" s="78"/>
      <c r="BK9" s="78"/>
      <c r="BL9" s="77" t="s">
        <v>110</v>
      </c>
      <c r="BM9" s="78">
        <f>ROUND(IF(Assumptions!$E$28&gt;7,BD9*(1+Assumptions!$E$25),0),0)</f>
        <v>3600</v>
      </c>
      <c r="BN9" s="78"/>
      <c r="BO9" s="78"/>
      <c r="BP9" s="78"/>
      <c r="BQ9" s="78"/>
      <c r="BR9" s="78"/>
      <c r="BS9" s="78"/>
      <c r="BT9" s="78"/>
      <c r="BU9" s="77" t="s">
        <v>110</v>
      </c>
      <c r="BV9" s="78">
        <f>ROUND(IF(Assumptions!$E$28&gt;8,BM9*(1+Assumptions!$E$25),0),0)</f>
        <v>3600</v>
      </c>
      <c r="BW9" s="78"/>
      <c r="BX9" s="78"/>
      <c r="BY9" s="78"/>
      <c r="BZ9" s="78"/>
      <c r="CA9" s="78"/>
      <c r="CB9" s="78"/>
      <c r="CC9" s="78"/>
      <c r="CD9" s="77" t="s">
        <v>110</v>
      </c>
      <c r="CE9" s="78">
        <f>ROUND(IF(Assumptions!$E$28&gt;9,BV9*(1+Assumptions!$E$25),0),0)</f>
        <v>3600</v>
      </c>
      <c r="CF9" s="78"/>
      <c r="CG9" s="78"/>
      <c r="CH9" s="78"/>
      <c r="CI9" s="78"/>
      <c r="CJ9" s="78"/>
      <c r="CK9" s="78"/>
      <c r="CL9" s="78"/>
    </row>
    <row r="10" spans="1:90" ht="13.5" customHeight="1">
      <c r="A10" s="77" t="s">
        <v>111</v>
      </c>
      <c r="B10" s="20">
        <f>ROUND(IF(Assumptions!$E$28&gt;0,Assumptions!$E$20*(Assumptions!$E$21-(Assumptions!$E$21*Assumptions!$E$22)-Assumptions!$E$23),0),0)</f>
        <v>3600</v>
      </c>
      <c r="C10" s="8"/>
      <c r="D10" s="8"/>
      <c r="E10" s="8"/>
      <c r="F10" s="8"/>
      <c r="G10" s="8"/>
      <c r="H10" s="8"/>
      <c r="I10" s="8"/>
      <c r="J10" s="12" t="s">
        <v>111</v>
      </c>
      <c r="K10" s="20">
        <f>ROUND(IF(Assumptions!$E$28&gt;1,B10*(1+Assumptions!$E$25),0),0)</f>
        <v>3600</v>
      </c>
      <c r="L10" s="36"/>
      <c r="M10" s="36"/>
      <c r="N10" s="36"/>
      <c r="O10" s="36"/>
      <c r="P10" s="36"/>
      <c r="Q10" s="36"/>
      <c r="R10" s="36"/>
      <c r="S10" s="77" t="s">
        <v>111</v>
      </c>
      <c r="T10" s="78">
        <f>ROUND(IF(Assumptions!$E$28&gt;2,K10*(1+Assumptions!$E$25),0),0)</f>
        <v>3600</v>
      </c>
      <c r="U10" s="78"/>
      <c r="V10" s="78"/>
      <c r="W10" s="78"/>
      <c r="X10" s="78"/>
      <c r="Y10" s="78"/>
      <c r="Z10" s="78"/>
      <c r="AA10" s="78"/>
      <c r="AB10" s="77" t="s">
        <v>111</v>
      </c>
      <c r="AC10" s="78">
        <f>ROUND(IF(Assumptions!$E$28&gt;3,T10*(1+Assumptions!$E$25),0),0)</f>
        <v>3600</v>
      </c>
      <c r="AD10" s="78"/>
      <c r="AE10" s="78"/>
      <c r="AF10" s="78"/>
      <c r="AG10" s="78"/>
      <c r="AH10" s="78"/>
      <c r="AI10" s="78"/>
      <c r="AJ10" s="78"/>
      <c r="AK10" s="77" t="s">
        <v>111</v>
      </c>
      <c r="AL10" s="78">
        <f>ROUND(IF(Assumptions!$E$28&gt;4,AC10*(1+Assumptions!$E$25),0),0)</f>
        <v>3600</v>
      </c>
      <c r="AM10" s="78"/>
      <c r="AN10" s="78"/>
      <c r="AO10" s="78"/>
      <c r="AP10" s="78"/>
      <c r="AQ10" s="78"/>
      <c r="AR10" s="78"/>
      <c r="AS10" s="78"/>
      <c r="AT10" s="77" t="s">
        <v>111</v>
      </c>
      <c r="AU10" s="78">
        <f>ROUND(IF(Assumptions!$E$28&gt;5,AL10*(1+Assumptions!$E$25),0),0)</f>
        <v>3600</v>
      </c>
      <c r="AV10" s="78"/>
      <c r="AW10" s="78"/>
      <c r="AX10" s="78"/>
      <c r="AY10" s="78"/>
      <c r="AZ10" s="78"/>
      <c r="BA10" s="78"/>
      <c r="BB10" s="78"/>
      <c r="BC10" s="77" t="s">
        <v>111</v>
      </c>
      <c r="BD10" s="78">
        <f>ROUND(IF(Assumptions!$E$28&gt;6,AU10*(1+Assumptions!$E$25),0),0)</f>
        <v>3600</v>
      </c>
      <c r="BE10" s="78"/>
      <c r="BF10" s="78"/>
      <c r="BG10" s="78"/>
      <c r="BH10" s="78"/>
      <c r="BI10" s="78"/>
      <c r="BJ10" s="78"/>
      <c r="BK10" s="78"/>
      <c r="BL10" s="77" t="s">
        <v>111</v>
      </c>
      <c r="BM10" s="78">
        <f>ROUND(IF(Assumptions!$E$28&gt;7,BD10*(1+Assumptions!$E$25),0),0)</f>
        <v>3600</v>
      </c>
      <c r="BN10" s="78"/>
      <c r="BO10" s="78"/>
      <c r="BP10" s="78"/>
      <c r="BQ10" s="78"/>
      <c r="BR10" s="78"/>
      <c r="BS10" s="78"/>
      <c r="BT10" s="78"/>
      <c r="BU10" s="77" t="s">
        <v>111</v>
      </c>
      <c r="BV10" s="78">
        <f>ROUND(IF(Assumptions!$E$28&gt;8,BM10*(1+Assumptions!$E$25),0),0)</f>
        <v>3600</v>
      </c>
      <c r="BW10" s="78"/>
      <c r="BX10" s="78"/>
      <c r="BY10" s="78"/>
      <c r="BZ10" s="78"/>
      <c r="CA10" s="78"/>
      <c r="CB10" s="78"/>
      <c r="CC10" s="78"/>
      <c r="CD10" s="77" t="s">
        <v>111</v>
      </c>
      <c r="CE10" s="78">
        <f>ROUND(IF(Assumptions!$E$28&gt;9,BV10*(1+Assumptions!$E$25),0),0)</f>
        <v>3600</v>
      </c>
      <c r="CF10" s="78"/>
      <c r="CG10" s="78"/>
      <c r="CH10" s="78"/>
      <c r="CI10" s="78"/>
      <c r="CJ10" s="78"/>
      <c r="CK10" s="78"/>
      <c r="CL10" s="78"/>
    </row>
    <row r="11" spans="1:90" ht="13.5" customHeight="1">
      <c r="A11" s="77" t="s">
        <v>112</v>
      </c>
      <c r="B11" s="20">
        <f>ROUND(IF(Assumptions!$E$28&gt;0,Assumptions!$E$20*(Assumptions!$E$21-(Assumptions!$E$21*Assumptions!$E$22)-Assumptions!$E$23),0),0)</f>
        <v>3600</v>
      </c>
      <c r="C11" s="8"/>
      <c r="D11" s="8"/>
      <c r="E11" s="8"/>
      <c r="F11" s="8"/>
      <c r="G11" s="8"/>
      <c r="H11" s="8"/>
      <c r="I11" s="8"/>
      <c r="J11" s="12" t="s">
        <v>112</v>
      </c>
      <c r="K11" s="20">
        <f>ROUND(IF(Assumptions!$E$28&gt;1,B11*(1+Assumptions!$E$25),0),0)</f>
        <v>3600</v>
      </c>
      <c r="L11" s="36"/>
      <c r="M11" s="36"/>
      <c r="N11" s="36"/>
      <c r="O11" s="36"/>
      <c r="P11" s="36"/>
      <c r="Q11" s="36"/>
      <c r="R11" s="36"/>
      <c r="S11" s="77" t="s">
        <v>112</v>
      </c>
      <c r="T11" s="78">
        <f>ROUND(IF(Assumptions!$E$28&gt;2,K11*(1+Assumptions!$E$25),0),0)</f>
        <v>3600</v>
      </c>
      <c r="U11" s="78"/>
      <c r="V11" s="78"/>
      <c r="W11" s="78"/>
      <c r="X11" s="78"/>
      <c r="Y11" s="78"/>
      <c r="Z11" s="78"/>
      <c r="AA11" s="78"/>
      <c r="AB11" s="77" t="s">
        <v>112</v>
      </c>
      <c r="AC11" s="78">
        <f>ROUND(IF(Assumptions!$E$28&gt;3,T11*(1+Assumptions!$E$25),0),0)</f>
        <v>3600</v>
      </c>
      <c r="AD11" s="78"/>
      <c r="AE11" s="78"/>
      <c r="AF11" s="78"/>
      <c r="AG11" s="78"/>
      <c r="AH11" s="78"/>
      <c r="AI11" s="78"/>
      <c r="AJ11" s="78"/>
      <c r="AK11" s="77" t="s">
        <v>112</v>
      </c>
      <c r="AL11" s="78">
        <f>ROUND(IF(Assumptions!$E$28&gt;4,AC11*(1+Assumptions!$E$25),0),0)</f>
        <v>3600</v>
      </c>
      <c r="AM11" s="78"/>
      <c r="AN11" s="78"/>
      <c r="AO11" s="78"/>
      <c r="AP11" s="78"/>
      <c r="AQ11" s="78"/>
      <c r="AR11" s="78"/>
      <c r="AS11" s="78"/>
      <c r="AT11" s="77" t="s">
        <v>112</v>
      </c>
      <c r="AU11" s="78">
        <f>ROUND(IF(Assumptions!$E$28&gt;5,AL11*(1+Assumptions!$E$25),0),0)</f>
        <v>3600</v>
      </c>
      <c r="AV11" s="78"/>
      <c r="AW11" s="78"/>
      <c r="AX11" s="78"/>
      <c r="AY11" s="78"/>
      <c r="AZ11" s="78"/>
      <c r="BA11" s="78"/>
      <c r="BB11" s="78"/>
      <c r="BC11" s="77" t="s">
        <v>112</v>
      </c>
      <c r="BD11" s="78">
        <f>ROUND(IF(Assumptions!$E$28&gt;6,AU11*(1+Assumptions!$E$25),0),0)</f>
        <v>3600</v>
      </c>
      <c r="BE11" s="78"/>
      <c r="BF11" s="78"/>
      <c r="BG11" s="78"/>
      <c r="BH11" s="78"/>
      <c r="BI11" s="78"/>
      <c r="BJ11" s="78"/>
      <c r="BK11" s="78"/>
      <c r="BL11" s="77" t="s">
        <v>112</v>
      </c>
      <c r="BM11" s="78">
        <f>ROUND(IF(Assumptions!$E$28&gt;7,BD11*(1+Assumptions!$E$25),0),0)</f>
        <v>3600</v>
      </c>
      <c r="BN11" s="78"/>
      <c r="BO11" s="78"/>
      <c r="BP11" s="78"/>
      <c r="BQ11" s="78"/>
      <c r="BR11" s="78"/>
      <c r="BS11" s="78"/>
      <c r="BT11" s="78"/>
      <c r="BU11" s="77" t="s">
        <v>112</v>
      </c>
      <c r="BV11" s="78">
        <f>ROUND(IF(Assumptions!$E$28&gt;8,BM11*(1+Assumptions!$E$25),0),0)</f>
        <v>3600</v>
      </c>
      <c r="BW11" s="78"/>
      <c r="BX11" s="78"/>
      <c r="BY11" s="78"/>
      <c r="BZ11" s="78"/>
      <c r="CA11" s="78"/>
      <c r="CB11" s="78"/>
      <c r="CC11" s="78"/>
      <c r="CD11" s="77" t="s">
        <v>112</v>
      </c>
      <c r="CE11" s="78">
        <f>ROUND(IF(Assumptions!$E$28&gt;9,BV11*(1+Assumptions!$E$25),0),0)</f>
        <v>3600</v>
      </c>
      <c r="CF11" s="78"/>
      <c r="CG11" s="78"/>
      <c r="CH11" s="78"/>
      <c r="CI11" s="78"/>
      <c r="CJ11" s="78"/>
      <c r="CK11" s="78"/>
      <c r="CL11" s="78"/>
    </row>
    <row r="12" spans="1:90" ht="13.5" customHeight="1">
      <c r="A12" s="77" t="s">
        <v>113</v>
      </c>
      <c r="B12" s="20">
        <f>ROUND(IF(Assumptions!$E$28&gt;0,Assumptions!$E$20*(Assumptions!$E$21-(Assumptions!$E$21*Assumptions!$E$22)-Assumptions!$E$23),0),0)</f>
        <v>3600</v>
      </c>
      <c r="C12" s="8"/>
      <c r="D12" s="8"/>
      <c r="E12" s="8"/>
      <c r="F12" s="8"/>
      <c r="G12" s="8"/>
      <c r="H12" s="8"/>
      <c r="I12" s="8"/>
      <c r="J12" s="12" t="s">
        <v>113</v>
      </c>
      <c r="K12" s="20">
        <f>ROUND(IF(Assumptions!$E$28&gt;1,B12*(1+Assumptions!$E$25),0),0)</f>
        <v>3600</v>
      </c>
      <c r="L12" s="36"/>
      <c r="M12" s="36"/>
      <c r="N12" s="36"/>
      <c r="O12" s="36"/>
      <c r="P12" s="36"/>
      <c r="Q12" s="36"/>
      <c r="R12" s="36"/>
      <c r="S12" s="77" t="s">
        <v>113</v>
      </c>
      <c r="T12" s="78">
        <f>ROUND(IF(Assumptions!$E$28&gt;2,K12*(1+Assumptions!$E$25),0),0)</f>
        <v>3600</v>
      </c>
      <c r="U12" s="78"/>
      <c r="V12" s="78"/>
      <c r="W12" s="78"/>
      <c r="X12" s="78"/>
      <c r="Y12" s="78"/>
      <c r="Z12" s="78"/>
      <c r="AA12" s="78"/>
      <c r="AB12" s="77" t="s">
        <v>113</v>
      </c>
      <c r="AC12" s="78">
        <f>ROUND(IF(Assumptions!$E$28&gt;3,T12*(1+Assumptions!$E$25),0),0)</f>
        <v>3600</v>
      </c>
      <c r="AD12" s="78"/>
      <c r="AE12" s="78"/>
      <c r="AF12" s="78"/>
      <c r="AG12" s="78"/>
      <c r="AH12" s="78"/>
      <c r="AI12" s="78"/>
      <c r="AJ12" s="78"/>
      <c r="AK12" s="77" t="s">
        <v>113</v>
      </c>
      <c r="AL12" s="78">
        <f>ROUND(IF(Assumptions!$E$28&gt;4,AC12*(1+Assumptions!$E$25),0),0)</f>
        <v>3600</v>
      </c>
      <c r="AM12" s="78"/>
      <c r="AN12" s="78"/>
      <c r="AO12" s="78"/>
      <c r="AP12" s="78"/>
      <c r="AQ12" s="78"/>
      <c r="AR12" s="78"/>
      <c r="AS12" s="78"/>
      <c r="AT12" s="77" t="s">
        <v>113</v>
      </c>
      <c r="AU12" s="78">
        <f>ROUND(IF(Assumptions!$E$28&gt;5,AL12*(1+Assumptions!$E$25),0),0)</f>
        <v>3600</v>
      </c>
      <c r="AV12" s="78"/>
      <c r="AW12" s="78"/>
      <c r="AX12" s="78"/>
      <c r="AY12" s="78"/>
      <c r="AZ12" s="78"/>
      <c r="BA12" s="78"/>
      <c r="BB12" s="78"/>
      <c r="BC12" s="77" t="s">
        <v>113</v>
      </c>
      <c r="BD12" s="78">
        <f>ROUND(IF(Assumptions!$E$28&gt;6,AU12*(1+Assumptions!$E$25),0),0)</f>
        <v>3600</v>
      </c>
      <c r="BE12" s="78"/>
      <c r="BF12" s="78"/>
      <c r="BG12" s="78"/>
      <c r="BH12" s="78"/>
      <c r="BI12" s="78"/>
      <c r="BJ12" s="78"/>
      <c r="BK12" s="78"/>
      <c r="BL12" s="77" t="s">
        <v>113</v>
      </c>
      <c r="BM12" s="78">
        <f>ROUND(IF(Assumptions!$E$28&gt;7,BD12*(1+Assumptions!$E$25),0),0)</f>
        <v>3600</v>
      </c>
      <c r="BN12" s="78"/>
      <c r="BO12" s="78"/>
      <c r="BP12" s="78"/>
      <c r="BQ12" s="78"/>
      <c r="BR12" s="78"/>
      <c r="BS12" s="78"/>
      <c r="BT12" s="78"/>
      <c r="BU12" s="77" t="s">
        <v>113</v>
      </c>
      <c r="BV12" s="78">
        <f>ROUND(IF(Assumptions!$E$28&gt;8,BM12*(1+Assumptions!$E$25),0),0)</f>
        <v>3600</v>
      </c>
      <c r="BW12" s="78"/>
      <c r="BX12" s="78"/>
      <c r="BY12" s="78"/>
      <c r="BZ12" s="78"/>
      <c r="CA12" s="78"/>
      <c r="CB12" s="78"/>
      <c r="CC12" s="78"/>
      <c r="CD12" s="77" t="s">
        <v>113</v>
      </c>
      <c r="CE12" s="78">
        <f>ROUND(IF(Assumptions!$E$28&gt;9,BV12*(1+Assumptions!$E$25),0),0)</f>
        <v>3600</v>
      </c>
      <c r="CF12" s="78"/>
      <c r="CG12" s="78"/>
      <c r="CH12" s="78"/>
      <c r="CI12" s="78"/>
      <c r="CJ12" s="78"/>
      <c r="CK12" s="78"/>
      <c r="CL12" s="78"/>
    </row>
    <row r="13" spans="1:90" ht="13.5" customHeight="1">
      <c r="A13" s="77" t="s">
        <v>114</v>
      </c>
      <c r="B13" s="20">
        <f>ROUND(IF(Assumptions!$E$28&gt;0,Assumptions!$E$20*(Assumptions!$E$21-(Assumptions!$E$21*Assumptions!$E$22)-Assumptions!$E$23),0),0)</f>
        <v>3600</v>
      </c>
      <c r="C13" s="8"/>
      <c r="D13" s="8"/>
      <c r="E13" s="8"/>
      <c r="F13" s="8"/>
      <c r="G13" s="8"/>
      <c r="H13" s="8"/>
      <c r="I13" s="8"/>
      <c r="J13" s="12" t="s">
        <v>114</v>
      </c>
      <c r="K13" s="20">
        <f>ROUND(IF(Assumptions!$E$28&gt;1,B13*(1+Assumptions!$E$25),0),0)</f>
        <v>3600</v>
      </c>
      <c r="L13" s="36"/>
      <c r="M13" s="36"/>
      <c r="N13" s="36"/>
      <c r="O13" s="36"/>
      <c r="P13" s="36"/>
      <c r="Q13" s="36"/>
      <c r="R13" s="36"/>
      <c r="S13" s="77" t="s">
        <v>114</v>
      </c>
      <c r="T13" s="78">
        <f>ROUND(IF(Assumptions!$E$28&gt;2,K13*(1+Assumptions!$E$25),0),0)</f>
        <v>3600</v>
      </c>
      <c r="U13" s="78"/>
      <c r="V13" s="78"/>
      <c r="W13" s="78"/>
      <c r="X13" s="78"/>
      <c r="Y13" s="78"/>
      <c r="Z13" s="78"/>
      <c r="AA13" s="78"/>
      <c r="AB13" s="77" t="s">
        <v>114</v>
      </c>
      <c r="AC13" s="78">
        <f>ROUND(IF(Assumptions!$E$28&gt;3,T13*(1+Assumptions!$E$25),0),0)</f>
        <v>3600</v>
      </c>
      <c r="AD13" s="78"/>
      <c r="AE13" s="78"/>
      <c r="AF13" s="78"/>
      <c r="AG13" s="78"/>
      <c r="AH13" s="78"/>
      <c r="AI13" s="78"/>
      <c r="AJ13" s="78"/>
      <c r="AK13" s="77" t="s">
        <v>114</v>
      </c>
      <c r="AL13" s="78">
        <f>ROUND(IF(Assumptions!$E$28&gt;4,AC13*(1+Assumptions!$E$25),0),0)</f>
        <v>3600</v>
      </c>
      <c r="AM13" s="78"/>
      <c r="AN13" s="78"/>
      <c r="AO13" s="78"/>
      <c r="AP13" s="78"/>
      <c r="AQ13" s="78"/>
      <c r="AR13" s="78"/>
      <c r="AS13" s="78"/>
      <c r="AT13" s="77" t="s">
        <v>114</v>
      </c>
      <c r="AU13" s="78">
        <f>ROUND(IF(Assumptions!$E$28&gt;5,AL13*(1+Assumptions!$E$25),0),0)</f>
        <v>3600</v>
      </c>
      <c r="AV13" s="78"/>
      <c r="AW13" s="78"/>
      <c r="AX13" s="78"/>
      <c r="AY13" s="78"/>
      <c r="AZ13" s="78"/>
      <c r="BA13" s="78"/>
      <c r="BB13" s="78"/>
      <c r="BC13" s="77" t="s">
        <v>114</v>
      </c>
      <c r="BD13" s="78">
        <f>ROUND(IF(Assumptions!$E$28&gt;6,AU13*(1+Assumptions!$E$25),0),0)</f>
        <v>3600</v>
      </c>
      <c r="BE13" s="78"/>
      <c r="BF13" s="78"/>
      <c r="BG13" s="78"/>
      <c r="BH13" s="78"/>
      <c r="BI13" s="78"/>
      <c r="BJ13" s="78"/>
      <c r="BK13" s="78"/>
      <c r="BL13" s="77" t="s">
        <v>114</v>
      </c>
      <c r="BM13" s="78">
        <f>ROUND(IF(Assumptions!$E$28&gt;7,BD13*(1+Assumptions!$E$25),0),0)</f>
        <v>3600</v>
      </c>
      <c r="BN13" s="78"/>
      <c r="BO13" s="78"/>
      <c r="BP13" s="78"/>
      <c r="BQ13" s="78"/>
      <c r="BR13" s="78"/>
      <c r="BS13" s="78"/>
      <c r="BT13" s="78"/>
      <c r="BU13" s="77" t="s">
        <v>114</v>
      </c>
      <c r="BV13" s="78">
        <f>ROUND(IF(Assumptions!$E$28&gt;8,BM13*(1+Assumptions!$E$25),0),0)</f>
        <v>3600</v>
      </c>
      <c r="BW13" s="78"/>
      <c r="BX13" s="78"/>
      <c r="BY13" s="78"/>
      <c r="BZ13" s="78"/>
      <c r="CA13" s="78"/>
      <c r="CB13" s="78"/>
      <c r="CC13" s="78"/>
      <c r="CD13" s="77" t="s">
        <v>114</v>
      </c>
      <c r="CE13" s="78">
        <f>ROUND(IF(Assumptions!$E$28&gt;9,BV13*(1+Assumptions!$E$25),0),0)</f>
        <v>3600</v>
      </c>
      <c r="CF13" s="78"/>
      <c r="CG13" s="78"/>
      <c r="CH13" s="78"/>
      <c r="CI13" s="78"/>
      <c r="CJ13" s="78"/>
      <c r="CK13" s="78"/>
      <c r="CL13" s="78"/>
    </row>
    <row r="14" spans="1:90" ht="13.5" customHeight="1">
      <c r="A14" s="77" t="s">
        <v>115</v>
      </c>
      <c r="B14" s="20">
        <f>ROUND(IF(Assumptions!$E$28&gt;0,Assumptions!$E$20*(Assumptions!$E$21-(Assumptions!$E$21*Assumptions!$E$22)-Assumptions!$E$23),0),0)</f>
        <v>3600</v>
      </c>
      <c r="C14" s="8"/>
      <c r="D14" s="8"/>
      <c r="E14" s="8"/>
      <c r="F14" s="8"/>
      <c r="G14" s="8"/>
      <c r="H14" s="8"/>
      <c r="I14" s="8"/>
      <c r="J14" s="12" t="s">
        <v>115</v>
      </c>
      <c r="K14" s="20">
        <f>ROUND(IF(Assumptions!$E$28&gt;1,B14*(1+Assumptions!$E$25),0),0)</f>
        <v>3600</v>
      </c>
      <c r="L14" s="36"/>
      <c r="M14" s="36"/>
      <c r="N14" s="36"/>
      <c r="O14" s="36"/>
      <c r="P14" s="36"/>
      <c r="Q14" s="36"/>
      <c r="R14" s="36"/>
      <c r="S14" s="77" t="s">
        <v>115</v>
      </c>
      <c r="T14" s="78">
        <f>ROUND(IF(Assumptions!$E$28&gt;2,K14*(1+Assumptions!$E$25),0),0)</f>
        <v>3600</v>
      </c>
      <c r="U14" s="78"/>
      <c r="V14" s="78"/>
      <c r="W14" s="78"/>
      <c r="X14" s="78"/>
      <c r="Y14" s="78"/>
      <c r="Z14" s="78"/>
      <c r="AA14" s="78"/>
      <c r="AB14" s="77" t="s">
        <v>115</v>
      </c>
      <c r="AC14" s="78">
        <f>ROUND(IF(Assumptions!$E$28&gt;3,T14*(1+Assumptions!$E$25),0),0)</f>
        <v>3600</v>
      </c>
      <c r="AD14" s="78"/>
      <c r="AE14" s="78"/>
      <c r="AF14" s="78"/>
      <c r="AG14" s="78"/>
      <c r="AH14" s="78"/>
      <c r="AI14" s="78"/>
      <c r="AJ14" s="78"/>
      <c r="AK14" s="77" t="s">
        <v>115</v>
      </c>
      <c r="AL14" s="78">
        <f>ROUND(IF(Assumptions!$E$28&gt;4,AC14*(1+Assumptions!$E$25),0),0)</f>
        <v>3600</v>
      </c>
      <c r="AM14" s="78"/>
      <c r="AN14" s="78"/>
      <c r="AO14" s="78"/>
      <c r="AP14" s="78"/>
      <c r="AQ14" s="78"/>
      <c r="AR14" s="78"/>
      <c r="AS14" s="78"/>
      <c r="AT14" s="77" t="s">
        <v>115</v>
      </c>
      <c r="AU14" s="78">
        <f>ROUND(IF(Assumptions!$E$28&gt;5,AL14*(1+Assumptions!$E$25),0),0)</f>
        <v>3600</v>
      </c>
      <c r="AV14" s="78"/>
      <c r="AW14" s="78"/>
      <c r="AX14" s="78"/>
      <c r="AY14" s="78"/>
      <c r="AZ14" s="78"/>
      <c r="BA14" s="78"/>
      <c r="BB14" s="78"/>
      <c r="BC14" s="77" t="s">
        <v>115</v>
      </c>
      <c r="BD14" s="78">
        <f>ROUND(IF(Assumptions!$E$28&gt;6,AU14*(1+Assumptions!$E$25),0),0)</f>
        <v>3600</v>
      </c>
      <c r="BE14" s="78"/>
      <c r="BF14" s="78"/>
      <c r="BG14" s="78"/>
      <c r="BH14" s="78"/>
      <c r="BI14" s="78"/>
      <c r="BJ14" s="78"/>
      <c r="BK14" s="78"/>
      <c r="BL14" s="77" t="s">
        <v>115</v>
      </c>
      <c r="BM14" s="78">
        <f>ROUND(IF(Assumptions!$E$28&gt;7,BD14*(1+Assumptions!$E$25),0),0)</f>
        <v>3600</v>
      </c>
      <c r="BN14" s="78"/>
      <c r="BO14" s="78"/>
      <c r="BP14" s="78"/>
      <c r="BQ14" s="78"/>
      <c r="BR14" s="78"/>
      <c r="BS14" s="78"/>
      <c r="BT14" s="78"/>
      <c r="BU14" s="77" t="s">
        <v>115</v>
      </c>
      <c r="BV14" s="78">
        <f>ROUND(IF(Assumptions!$E$28&gt;8,BM14*(1+Assumptions!$E$25),0),0)</f>
        <v>3600</v>
      </c>
      <c r="BW14" s="78"/>
      <c r="BX14" s="78"/>
      <c r="BY14" s="78"/>
      <c r="BZ14" s="78"/>
      <c r="CA14" s="78"/>
      <c r="CB14" s="78"/>
      <c r="CC14" s="78"/>
      <c r="CD14" s="77" t="s">
        <v>115</v>
      </c>
      <c r="CE14" s="78">
        <f>ROUND(IF(Assumptions!$E$28&gt;9,BV14*(1+Assumptions!$E$25),0),0)</f>
        <v>3600</v>
      </c>
      <c r="CF14" s="78"/>
      <c r="CG14" s="78"/>
      <c r="CH14" s="78"/>
      <c r="CI14" s="78"/>
      <c r="CJ14" s="78"/>
      <c r="CK14" s="78"/>
      <c r="CL14" s="78"/>
    </row>
    <row r="15" spans="1:90" ht="13.5" customHeight="1">
      <c r="A15" s="77" t="s">
        <v>116</v>
      </c>
      <c r="B15" s="20">
        <f>ROUND(IF(Assumptions!$E$28&gt;0,Assumptions!$E$20*(Assumptions!$E$21-(Assumptions!$E$21*Assumptions!$E$22)-Assumptions!$E$23),0),0)</f>
        <v>3600</v>
      </c>
      <c r="C15" s="8"/>
      <c r="D15" s="8"/>
      <c r="E15" s="8"/>
      <c r="F15" s="8"/>
      <c r="G15" s="8"/>
      <c r="H15" s="8"/>
      <c r="I15" s="8"/>
      <c r="J15" s="12" t="s">
        <v>116</v>
      </c>
      <c r="K15" s="20">
        <f>ROUND(IF(Assumptions!$E$28&gt;1,B15*(1+Assumptions!$E$25),0),0)</f>
        <v>3600</v>
      </c>
      <c r="L15" s="36"/>
      <c r="M15" s="36"/>
      <c r="N15" s="36"/>
      <c r="O15" s="36"/>
      <c r="P15" s="36"/>
      <c r="Q15" s="36"/>
      <c r="R15" s="36"/>
      <c r="S15" s="77" t="s">
        <v>116</v>
      </c>
      <c r="T15" s="78">
        <f>ROUND(IF(Assumptions!$E$28&gt;2,K15*(1+Assumptions!$E$25),0),0)</f>
        <v>3600</v>
      </c>
      <c r="U15" s="78"/>
      <c r="V15" s="78"/>
      <c r="W15" s="78"/>
      <c r="X15" s="78"/>
      <c r="Y15" s="78"/>
      <c r="Z15" s="78"/>
      <c r="AA15" s="78"/>
      <c r="AB15" s="77" t="s">
        <v>116</v>
      </c>
      <c r="AC15" s="78">
        <f>ROUND(IF(Assumptions!$E$28&gt;3,T15*(1+Assumptions!$E$25),0),0)</f>
        <v>3600</v>
      </c>
      <c r="AD15" s="78"/>
      <c r="AE15" s="78"/>
      <c r="AF15" s="78"/>
      <c r="AG15" s="78"/>
      <c r="AH15" s="78"/>
      <c r="AI15" s="78"/>
      <c r="AJ15" s="78"/>
      <c r="AK15" s="77" t="s">
        <v>116</v>
      </c>
      <c r="AL15" s="78">
        <f>ROUND(IF(Assumptions!$E$28&gt;4,AC15*(1+Assumptions!$E$25),0),0)</f>
        <v>3600</v>
      </c>
      <c r="AM15" s="78"/>
      <c r="AN15" s="78"/>
      <c r="AO15" s="78"/>
      <c r="AP15" s="78"/>
      <c r="AQ15" s="78"/>
      <c r="AR15" s="78"/>
      <c r="AS15" s="78"/>
      <c r="AT15" s="77" t="s">
        <v>116</v>
      </c>
      <c r="AU15" s="78">
        <f>ROUND(IF(Assumptions!$E$28&gt;5,AL15*(1+Assumptions!$E$25),0),0)</f>
        <v>3600</v>
      </c>
      <c r="AV15" s="78"/>
      <c r="AW15" s="78"/>
      <c r="AX15" s="78"/>
      <c r="AY15" s="78"/>
      <c r="AZ15" s="78"/>
      <c r="BA15" s="78"/>
      <c r="BB15" s="78"/>
      <c r="BC15" s="77" t="s">
        <v>116</v>
      </c>
      <c r="BD15" s="78">
        <f>ROUND(IF(Assumptions!$E$28&gt;6,AU15*(1+Assumptions!$E$25),0),0)</f>
        <v>3600</v>
      </c>
      <c r="BE15" s="78"/>
      <c r="BF15" s="78"/>
      <c r="BG15" s="78"/>
      <c r="BH15" s="78"/>
      <c r="BI15" s="78"/>
      <c r="BJ15" s="78"/>
      <c r="BK15" s="78"/>
      <c r="BL15" s="77" t="s">
        <v>116</v>
      </c>
      <c r="BM15" s="78">
        <f>ROUND(IF(Assumptions!$E$28&gt;7,BD15*(1+Assumptions!$E$25),0),0)</f>
        <v>3600</v>
      </c>
      <c r="BN15" s="78"/>
      <c r="BO15" s="78"/>
      <c r="BP15" s="78"/>
      <c r="BQ15" s="78"/>
      <c r="BR15" s="78"/>
      <c r="BS15" s="78"/>
      <c r="BT15" s="78"/>
      <c r="BU15" s="77" t="s">
        <v>116</v>
      </c>
      <c r="BV15" s="78">
        <f>ROUND(IF(Assumptions!$E$28&gt;8,BM15*(1+Assumptions!$E$25),0),0)</f>
        <v>3600</v>
      </c>
      <c r="BW15" s="78"/>
      <c r="BX15" s="78"/>
      <c r="BY15" s="78"/>
      <c r="BZ15" s="78"/>
      <c r="CA15" s="78"/>
      <c r="CB15" s="78"/>
      <c r="CC15" s="78"/>
      <c r="CD15" s="77" t="s">
        <v>116</v>
      </c>
      <c r="CE15" s="78">
        <f>ROUND(IF(Assumptions!$E$28&gt;9,BV15*(1+Assumptions!$E$25),0),0)</f>
        <v>3600</v>
      </c>
      <c r="CF15" s="78"/>
      <c r="CG15" s="78"/>
      <c r="CH15" s="78"/>
      <c r="CI15" s="78"/>
      <c r="CJ15" s="78"/>
      <c r="CK15" s="78"/>
      <c r="CL15" s="78"/>
    </row>
    <row r="16" spans="1:90" ht="13.5" customHeight="1">
      <c r="A16" s="77" t="s">
        <v>117</v>
      </c>
      <c r="B16" s="20">
        <f>ROUND(IF(Assumptions!$E$28&gt;0,Assumptions!$E$20*(Assumptions!$E$21-(Assumptions!$E$21*Assumptions!$E$22)-Assumptions!$E$23),0),0)</f>
        <v>3600</v>
      </c>
      <c r="C16" s="8"/>
      <c r="D16" s="8"/>
      <c r="E16" s="8"/>
      <c r="F16" s="8"/>
      <c r="G16" s="8"/>
      <c r="H16" s="8"/>
      <c r="I16" s="8"/>
      <c r="J16" s="12" t="s">
        <v>117</v>
      </c>
      <c r="K16" s="20">
        <f>ROUND(IF(Assumptions!$E$28&gt;1,B16*(1+Assumptions!$E$25),0),0)</f>
        <v>3600</v>
      </c>
      <c r="L16" s="36"/>
      <c r="M16" s="36"/>
      <c r="N16" s="36"/>
      <c r="O16" s="36"/>
      <c r="P16" s="36"/>
      <c r="Q16" s="36"/>
      <c r="R16" s="36"/>
      <c r="S16" s="77" t="s">
        <v>117</v>
      </c>
      <c r="T16" s="78">
        <f>ROUND(IF(Assumptions!$E$28&gt;2,K16*(1+Assumptions!$E$25),0),0)</f>
        <v>3600</v>
      </c>
      <c r="U16" s="78"/>
      <c r="V16" s="78"/>
      <c r="W16" s="78"/>
      <c r="X16" s="78"/>
      <c r="Y16" s="78"/>
      <c r="Z16" s="78"/>
      <c r="AA16" s="78"/>
      <c r="AB16" s="77" t="s">
        <v>117</v>
      </c>
      <c r="AC16" s="78">
        <f>ROUND(IF(Assumptions!$E$28&gt;3,T16*(1+Assumptions!$E$25),0),0)</f>
        <v>3600</v>
      </c>
      <c r="AD16" s="78"/>
      <c r="AE16" s="78"/>
      <c r="AF16" s="78"/>
      <c r="AG16" s="78"/>
      <c r="AH16" s="78"/>
      <c r="AI16" s="78"/>
      <c r="AJ16" s="78"/>
      <c r="AK16" s="77" t="s">
        <v>117</v>
      </c>
      <c r="AL16" s="78">
        <f>ROUND(IF(Assumptions!$E$28&gt;4,AC16*(1+Assumptions!$E$25),0),0)</f>
        <v>3600</v>
      </c>
      <c r="AM16" s="78"/>
      <c r="AN16" s="78"/>
      <c r="AO16" s="78"/>
      <c r="AP16" s="78"/>
      <c r="AQ16" s="78"/>
      <c r="AR16" s="78"/>
      <c r="AS16" s="78"/>
      <c r="AT16" s="77" t="s">
        <v>117</v>
      </c>
      <c r="AU16" s="78">
        <f>ROUND(IF(Assumptions!$E$28&gt;5,AL16*(1+Assumptions!$E$25),0),0)</f>
        <v>3600</v>
      </c>
      <c r="AV16" s="78"/>
      <c r="AW16" s="78"/>
      <c r="AX16" s="78"/>
      <c r="AY16" s="78"/>
      <c r="AZ16" s="78"/>
      <c r="BA16" s="78"/>
      <c r="BB16" s="78"/>
      <c r="BC16" s="77" t="s">
        <v>117</v>
      </c>
      <c r="BD16" s="78">
        <f>ROUND(IF(Assumptions!$E$28&gt;6,AU16*(1+Assumptions!$E$25),0),0)</f>
        <v>3600</v>
      </c>
      <c r="BE16" s="78"/>
      <c r="BF16" s="78"/>
      <c r="BG16" s="78"/>
      <c r="BH16" s="78"/>
      <c r="BI16" s="78"/>
      <c r="BJ16" s="78"/>
      <c r="BK16" s="78"/>
      <c r="BL16" s="77" t="s">
        <v>117</v>
      </c>
      <c r="BM16" s="78">
        <f>ROUND(IF(Assumptions!$E$28&gt;7,BD16*(1+Assumptions!$E$25),0),0)</f>
        <v>3600</v>
      </c>
      <c r="BN16" s="78"/>
      <c r="BO16" s="78"/>
      <c r="BP16" s="78"/>
      <c r="BQ16" s="78"/>
      <c r="BR16" s="78"/>
      <c r="BS16" s="78"/>
      <c r="BT16" s="78"/>
      <c r="BU16" s="77" t="s">
        <v>117</v>
      </c>
      <c r="BV16" s="78">
        <f>ROUND(IF(Assumptions!$E$28&gt;8,BM16*(1+Assumptions!$E$25),0),0)</f>
        <v>3600</v>
      </c>
      <c r="BW16" s="78"/>
      <c r="BX16" s="78"/>
      <c r="BY16" s="78"/>
      <c r="BZ16" s="78"/>
      <c r="CA16" s="78"/>
      <c r="CB16" s="78"/>
      <c r="CC16" s="78"/>
      <c r="CD16" s="77" t="s">
        <v>117</v>
      </c>
      <c r="CE16" s="78">
        <f>ROUND(IF(Assumptions!$E$28&gt;9,BV16*(1+Assumptions!$E$25),0),0)</f>
        <v>3600</v>
      </c>
      <c r="CF16" s="78"/>
      <c r="CG16" s="78"/>
      <c r="CH16" s="78"/>
      <c r="CI16" s="78"/>
      <c r="CJ16" s="78"/>
      <c r="CK16" s="78"/>
      <c r="CL16" s="78"/>
    </row>
    <row r="17" spans="1:90" ht="13.5" customHeight="1">
      <c r="A17" s="77" t="s">
        <v>118</v>
      </c>
      <c r="B17" s="20">
        <f>ROUND(IF(Assumptions!$E$28&gt;0,Assumptions!$E$20*(Assumptions!$E$21-(Assumptions!$E$21*Assumptions!$E$22)-Assumptions!$E$23),0),0)</f>
        <v>3600</v>
      </c>
      <c r="C17" s="8"/>
      <c r="D17" s="8"/>
      <c r="E17" s="8"/>
      <c r="F17" s="8"/>
      <c r="G17" s="8"/>
      <c r="H17" s="8"/>
      <c r="I17" s="8"/>
      <c r="J17" s="12" t="s">
        <v>118</v>
      </c>
      <c r="K17" s="20">
        <f>ROUND(IF(Assumptions!$E$28&gt;1,B17*(1+Assumptions!$E$25),0),0)</f>
        <v>3600</v>
      </c>
      <c r="L17" s="36"/>
      <c r="M17" s="36"/>
      <c r="N17" s="36"/>
      <c r="O17" s="36"/>
      <c r="P17" s="36"/>
      <c r="Q17" s="36"/>
      <c r="R17" s="36"/>
      <c r="S17" s="77" t="s">
        <v>118</v>
      </c>
      <c r="T17" s="78">
        <f>ROUND(IF(Assumptions!$E$28&gt;2,K17*(1+Assumptions!$E$25),0),0)</f>
        <v>3600</v>
      </c>
      <c r="U17" s="78"/>
      <c r="V17" s="78"/>
      <c r="W17" s="78"/>
      <c r="X17" s="78"/>
      <c r="Y17" s="78"/>
      <c r="Z17" s="78"/>
      <c r="AA17" s="78"/>
      <c r="AB17" s="77" t="s">
        <v>118</v>
      </c>
      <c r="AC17" s="78">
        <f>ROUND(IF(Assumptions!$E$28&gt;3,T17*(1+Assumptions!$E$25),0),0)</f>
        <v>3600</v>
      </c>
      <c r="AD17" s="78"/>
      <c r="AE17" s="78"/>
      <c r="AF17" s="78"/>
      <c r="AG17" s="78"/>
      <c r="AH17" s="78"/>
      <c r="AI17" s="78"/>
      <c r="AJ17" s="78"/>
      <c r="AK17" s="77" t="s">
        <v>118</v>
      </c>
      <c r="AL17" s="78">
        <f>ROUND(IF(Assumptions!$E$28&gt;4,AC17*(1+Assumptions!$E$25),0),0)</f>
        <v>3600</v>
      </c>
      <c r="AM17" s="78"/>
      <c r="AN17" s="78"/>
      <c r="AO17" s="78"/>
      <c r="AP17" s="78"/>
      <c r="AQ17" s="78"/>
      <c r="AR17" s="78"/>
      <c r="AS17" s="78"/>
      <c r="AT17" s="77" t="s">
        <v>118</v>
      </c>
      <c r="AU17" s="78">
        <f>ROUND(IF(Assumptions!$E$28&gt;5,AL17*(1+Assumptions!$E$25),0),0)</f>
        <v>3600</v>
      </c>
      <c r="AV17" s="78"/>
      <c r="AW17" s="78"/>
      <c r="AX17" s="78"/>
      <c r="AY17" s="78"/>
      <c r="AZ17" s="78"/>
      <c r="BA17" s="78"/>
      <c r="BB17" s="78"/>
      <c r="BC17" s="77" t="s">
        <v>118</v>
      </c>
      <c r="BD17" s="78">
        <f>ROUND(IF(Assumptions!$E$28&gt;6,AU17*(1+Assumptions!$E$25),0),0)</f>
        <v>3600</v>
      </c>
      <c r="BE17" s="78"/>
      <c r="BF17" s="78"/>
      <c r="BG17" s="78"/>
      <c r="BH17" s="78"/>
      <c r="BI17" s="78"/>
      <c r="BJ17" s="78"/>
      <c r="BK17" s="78"/>
      <c r="BL17" s="77" t="s">
        <v>118</v>
      </c>
      <c r="BM17" s="78">
        <f>ROUND(IF(Assumptions!$E$28&gt;7,BD17*(1+Assumptions!$E$25),0),0)</f>
        <v>3600</v>
      </c>
      <c r="BN17" s="78"/>
      <c r="BO17" s="78"/>
      <c r="BP17" s="78"/>
      <c r="BQ17" s="78"/>
      <c r="BR17" s="78"/>
      <c r="BS17" s="78"/>
      <c r="BT17" s="78"/>
      <c r="BU17" s="77" t="s">
        <v>118</v>
      </c>
      <c r="BV17" s="78">
        <f>ROUND(IF(Assumptions!$E$28&gt;8,BM17*(1+Assumptions!$E$25),0),0)</f>
        <v>3600</v>
      </c>
      <c r="BW17" s="78"/>
      <c r="BX17" s="78"/>
      <c r="BY17" s="78"/>
      <c r="BZ17" s="78"/>
      <c r="CA17" s="78"/>
      <c r="CB17" s="78"/>
      <c r="CC17" s="78"/>
      <c r="CD17" s="77" t="s">
        <v>118</v>
      </c>
      <c r="CE17" s="78">
        <f>ROUND(IF(Assumptions!$E$28&gt;9,BV17*(1+Assumptions!$E$25),0),0)</f>
        <v>3600</v>
      </c>
      <c r="CF17" s="78"/>
      <c r="CG17" s="78"/>
      <c r="CH17" s="78"/>
      <c r="CI17" s="78"/>
      <c r="CJ17" s="78"/>
      <c r="CK17" s="78"/>
      <c r="CL17" s="78"/>
    </row>
    <row r="18" spans="1:90" ht="13.5" customHeight="1">
      <c r="A18" s="77" t="s">
        <v>119</v>
      </c>
      <c r="B18" s="20">
        <f>ROUND(IF(Assumptions!$E$28&gt;0,Assumptions!$E$20*(Assumptions!$E$21-(Assumptions!$E$21*Assumptions!$E$22)-Assumptions!$E$23),0),0)</f>
        <v>3600</v>
      </c>
      <c r="C18" s="8"/>
      <c r="D18" s="8"/>
      <c r="E18" s="8"/>
      <c r="F18" s="8"/>
      <c r="G18" s="8"/>
      <c r="H18" s="8"/>
      <c r="I18" s="8"/>
      <c r="J18" s="12" t="s">
        <v>119</v>
      </c>
      <c r="K18" s="20">
        <f>ROUND(IF(Assumptions!$E$28&gt;1,B18*(1+Assumptions!$E$25),0),0)</f>
        <v>3600</v>
      </c>
      <c r="L18" s="36"/>
      <c r="M18" s="36"/>
      <c r="N18" s="36"/>
      <c r="O18" s="36"/>
      <c r="P18" s="36"/>
      <c r="Q18" s="36"/>
      <c r="R18" s="36"/>
      <c r="S18" s="77" t="s">
        <v>119</v>
      </c>
      <c r="T18" s="78">
        <f>ROUND(IF(Assumptions!$E$28&gt;2,K18*(1+Assumptions!$E$25),0),0)</f>
        <v>3600</v>
      </c>
      <c r="U18" s="78"/>
      <c r="V18" s="78"/>
      <c r="W18" s="78"/>
      <c r="X18" s="78"/>
      <c r="Y18" s="78"/>
      <c r="Z18" s="78"/>
      <c r="AA18" s="78"/>
      <c r="AB18" s="77" t="s">
        <v>119</v>
      </c>
      <c r="AC18" s="78">
        <f>ROUND(IF(Assumptions!$E$28&gt;3,T18*(1+Assumptions!$E$25),0),0)</f>
        <v>3600</v>
      </c>
      <c r="AD18" s="78"/>
      <c r="AE18" s="78"/>
      <c r="AF18" s="78"/>
      <c r="AG18" s="78"/>
      <c r="AH18" s="78"/>
      <c r="AI18" s="78"/>
      <c r="AJ18" s="78"/>
      <c r="AK18" s="77" t="s">
        <v>119</v>
      </c>
      <c r="AL18" s="78">
        <f>ROUND(IF(Assumptions!$E$28&gt;4,AC18*(1+Assumptions!$E$25),0),0)</f>
        <v>3600</v>
      </c>
      <c r="AM18" s="78"/>
      <c r="AN18" s="78"/>
      <c r="AO18" s="78"/>
      <c r="AP18" s="78"/>
      <c r="AQ18" s="78"/>
      <c r="AR18" s="78"/>
      <c r="AS18" s="78"/>
      <c r="AT18" s="77" t="s">
        <v>119</v>
      </c>
      <c r="AU18" s="78">
        <f>ROUND(IF(Assumptions!$E$28&gt;5,AL18*(1+Assumptions!$E$25),0),0)</f>
        <v>3600</v>
      </c>
      <c r="AV18" s="78"/>
      <c r="AW18" s="78"/>
      <c r="AX18" s="78"/>
      <c r="AY18" s="78"/>
      <c r="AZ18" s="78"/>
      <c r="BA18" s="78"/>
      <c r="BB18" s="78"/>
      <c r="BC18" s="77" t="s">
        <v>119</v>
      </c>
      <c r="BD18" s="78">
        <f>ROUND(IF(Assumptions!$E$28&gt;6,AU18*(1+Assumptions!$E$25),0),0)</f>
        <v>3600</v>
      </c>
      <c r="BE18" s="78"/>
      <c r="BF18" s="78"/>
      <c r="BG18" s="78"/>
      <c r="BH18" s="78"/>
      <c r="BI18" s="78"/>
      <c r="BJ18" s="78"/>
      <c r="BK18" s="78"/>
      <c r="BL18" s="77" t="s">
        <v>119</v>
      </c>
      <c r="BM18" s="78">
        <f>ROUND(IF(Assumptions!$E$28&gt;7,BD18*(1+Assumptions!$E$25),0),0)</f>
        <v>3600</v>
      </c>
      <c r="BN18" s="78"/>
      <c r="BO18" s="78"/>
      <c r="BP18" s="78"/>
      <c r="BQ18" s="78"/>
      <c r="BR18" s="78"/>
      <c r="BS18" s="78"/>
      <c r="BT18" s="78"/>
      <c r="BU18" s="77" t="s">
        <v>119</v>
      </c>
      <c r="BV18" s="78">
        <f>ROUND(IF(Assumptions!$E$28&gt;8,BM18*(1+Assumptions!$E$25),0),0)</f>
        <v>3600</v>
      </c>
      <c r="BW18" s="78"/>
      <c r="BX18" s="78"/>
      <c r="BY18" s="78"/>
      <c r="BZ18" s="78"/>
      <c r="CA18" s="78"/>
      <c r="CB18" s="78"/>
      <c r="CC18" s="78"/>
      <c r="CD18" s="77" t="s">
        <v>119</v>
      </c>
      <c r="CE18" s="78">
        <f>ROUND(IF(Assumptions!$E$28&gt;9,BV18*(1+Assumptions!$E$25),0),0)</f>
        <v>3600</v>
      </c>
      <c r="CF18" s="78"/>
      <c r="CG18" s="78"/>
      <c r="CH18" s="78"/>
      <c r="CI18" s="78"/>
      <c r="CJ18" s="78"/>
      <c r="CK18" s="78"/>
      <c r="CL18" s="78"/>
    </row>
    <row r="19" spans="1:90" ht="13.5" customHeight="1">
      <c r="A19" s="77" t="s">
        <v>120</v>
      </c>
      <c r="B19" s="20">
        <f>ROUND(IF(Assumptions!$E$28&gt;0,Assumptions!$E$20*(Assumptions!$E$21-(Assumptions!$E$21*Assumptions!$E$22)-Assumptions!$E$23),0),0)</f>
        <v>3600</v>
      </c>
      <c r="C19" s="8"/>
      <c r="D19" s="8"/>
      <c r="E19" s="8"/>
      <c r="F19" s="8"/>
      <c r="G19" s="8"/>
      <c r="H19" s="8"/>
      <c r="I19" s="8"/>
      <c r="J19" s="12" t="s">
        <v>120</v>
      </c>
      <c r="K19" s="20">
        <f>ROUND(IF(Assumptions!$E$28&gt;1,B19*(1+Assumptions!$E$25),0),0)</f>
        <v>3600</v>
      </c>
      <c r="L19" s="36"/>
      <c r="M19" s="36"/>
      <c r="N19" s="36"/>
      <c r="O19" s="36"/>
      <c r="P19" s="36"/>
      <c r="Q19" s="36"/>
      <c r="R19" s="36"/>
      <c r="S19" s="77" t="s">
        <v>120</v>
      </c>
      <c r="T19" s="78">
        <f>ROUND(IF(Assumptions!$E$28&gt;2,K19*(1+Assumptions!$E$25),0),0)</f>
        <v>3600</v>
      </c>
      <c r="U19" s="78"/>
      <c r="V19" s="78"/>
      <c r="W19" s="78"/>
      <c r="X19" s="78"/>
      <c r="Y19" s="78"/>
      <c r="Z19" s="78"/>
      <c r="AA19" s="78"/>
      <c r="AB19" s="77" t="s">
        <v>120</v>
      </c>
      <c r="AC19" s="78">
        <f>ROUND(IF(Assumptions!$E$28&gt;3,T19*(1+Assumptions!$E$25),0),0)</f>
        <v>3600</v>
      </c>
      <c r="AD19" s="78"/>
      <c r="AE19" s="78"/>
      <c r="AF19" s="78"/>
      <c r="AG19" s="78"/>
      <c r="AH19" s="78"/>
      <c r="AI19" s="78"/>
      <c r="AJ19" s="78"/>
      <c r="AK19" s="77" t="s">
        <v>120</v>
      </c>
      <c r="AL19" s="78">
        <f>ROUND(IF(Assumptions!$E$28&gt;4,AC19*(1+Assumptions!$E$25),0),0)</f>
        <v>3600</v>
      </c>
      <c r="AM19" s="78"/>
      <c r="AN19" s="78"/>
      <c r="AO19" s="78"/>
      <c r="AP19" s="78"/>
      <c r="AQ19" s="78"/>
      <c r="AR19" s="78"/>
      <c r="AS19" s="78"/>
      <c r="AT19" s="77" t="s">
        <v>120</v>
      </c>
      <c r="AU19" s="78">
        <f>ROUND(IF(Assumptions!$E$28&gt;5,AL19*(1+Assumptions!$E$25),0),0)</f>
        <v>3600</v>
      </c>
      <c r="AV19" s="78"/>
      <c r="AW19" s="78"/>
      <c r="AX19" s="78"/>
      <c r="AY19" s="78"/>
      <c r="AZ19" s="78"/>
      <c r="BA19" s="78"/>
      <c r="BB19" s="78"/>
      <c r="BC19" s="77" t="s">
        <v>120</v>
      </c>
      <c r="BD19" s="78">
        <f>ROUND(IF(Assumptions!$E$28&gt;6,AU19*(1+Assumptions!$E$25),0),0)</f>
        <v>3600</v>
      </c>
      <c r="BE19" s="78"/>
      <c r="BF19" s="78"/>
      <c r="BG19" s="78"/>
      <c r="BH19" s="78"/>
      <c r="BI19" s="78"/>
      <c r="BJ19" s="78"/>
      <c r="BK19" s="78"/>
      <c r="BL19" s="77" t="s">
        <v>120</v>
      </c>
      <c r="BM19" s="78">
        <f>ROUND(IF(Assumptions!$E$28&gt;7,BD19*(1+Assumptions!$E$25),0),0)</f>
        <v>3600</v>
      </c>
      <c r="BN19" s="78"/>
      <c r="BO19" s="78"/>
      <c r="BP19" s="78"/>
      <c r="BQ19" s="78"/>
      <c r="BR19" s="78"/>
      <c r="BS19" s="78"/>
      <c r="BT19" s="78"/>
      <c r="BU19" s="77" t="s">
        <v>120</v>
      </c>
      <c r="BV19" s="78">
        <f>ROUND(IF(Assumptions!$E$28&gt;8,BM19*(1+Assumptions!$E$25),0),0)</f>
        <v>3600</v>
      </c>
      <c r="BW19" s="78"/>
      <c r="BX19" s="78"/>
      <c r="BY19" s="78"/>
      <c r="BZ19" s="78"/>
      <c r="CA19" s="78"/>
      <c r="CB19" s="78"/>
      <c r="CC19" s="78"/>
      <c r="CD19" s="77" t="s">
        <v>120</v>
      </c>
      <c r="CE19" s="78">
        <f>ROUND(IF(Assumptions!$E$28&gt;9,BV19*(1+Assumptions!$E$25),0),0)</f>
        <v>3600</v>
      </c>
      <c r="CF19" s="78"/>
      <c r="CG19" s="78"/>
      <c r="CH19" s="78"/>
      <c r="CI19" s="78"/>
      <c r="CJ19" s="78"/>
      <c r="CK19" s="78"/>
      <c r="CL19" s="78"/>
    </row>
    <row r="20" spans="1:90" ht="13.5" customHeight="1">
      <c r="A20" s="36"/>
      <c r="B20" s="20">
        <f>SUM(B8:B19)</f>
        <v>43200</v>
      </c>
      <c r="C20" s="8"/>
      <c r="D20" s="8"/>
      <c r="E20" s="8"/>
      <c r="F20" s="8"/>
      <c r="G20" s="8"/>
      <c r="H20" s="8"/>
      <c r="I20" s="8"/>
      <c r="J20" s="8"/>
      <c r="K20" s="20">
        <f>SUM(K8:K19)</f>
        <v>43200</v>
      </c>
      <c r="L20" s="36"/>
      <c r="M20" s="36"/>
      <c r="N20" s="36"/>
      <c r="O20" s="36"/>
      <c r="P20" s="36"/>
      <c r="Q20" s="36"/>
      <c r="R20" s="36"/>
      <c r="S20" s="36"/>
      <c r="T20" s="78">
        <f>SUM(T8:T19)</f>
        <v>43200</v>
      </c>
      <c r="U20" s="36"/>
      <c r="V20" s="36"/>
      <c r="W20" s="36"/>
      <c r="X20" s="36"/>
      <c r="Y20" s="36"/>
      <c r="Z20" s="36"/>
      <c r="AA20" s="36"/>
      <c r="AB20" s="36"/>
      <c r="AC20" s="78">
        <f>SUM(AC8:AC19)</f>
        <v>43200</v>
      </c>
      <c r="AD20" s="36"/>
      <c r="AE20" s="36"/>
      <c r="AF20" s="36"/>
      <c r="AG20" s="36"/>
      <c r="AH20" s="36"/>
      <c r="AI20" s="36"/>
      <c r="AJ20" s="36"/>
      <c r="AK20" s="36"/>
      <c r="AL20" s="78">
        <f>SUM(AL8:AL19)</f>
        <v>43200</v>
      </c>
      <c r="AM20" s="36"/>
      <c r="AN20" s="78"/>
      <c r="AO20" s="36"/>
      <c r="AP20" s="36"/>
      <c r="AQ20" s="36"/>
      <c r="AR20" s="36"/>
      <c r="AS20" s="36"/>
      <c r="AT20" s="36"/>
      <c r="AU20" s="78">
        <f>SUM(AU8:AU19)</f>
        <v>43200</v>
      </c>
      <c r="AV20" s="36"/>
      <c r="AW20" s="36"/>
      <c r="AX20" s="36"/>
      <c r="AY20" s="36"/>
      <c r="AZ20" s="36"/>
      <c r="BA20" s="36"/>
      <c r="BB20" s="36"/>
      <c r="BC20" s="36"/>
      <c r="BD20" s="78">
        <f>SUM(BD8:BD19)</f>
        <v>43200</v>
      </c>
      <c r="BE20" s="36"/>
      <c r="BF20" s="36"/>
      <c r="BG20" s="36"/>
      <c r="BH20" s="36"/>
      <c r="BI20" s="36"/>
      <c r="BJ20" s="36"/>
      <c r="BK20" s="36"/>
      <c r="BL20" s="36"/>
      <c r="BM20" s="78">
        <f>SUM(BM8:BM19)</f>
        <v>43200</v>
      </c>
      <c r="BN20" s="36"/>
      <c r="BO20" s="36"/>
      <c r="BP20" s="36"/>
      <c r="BQ20" s="36"/>
      <c r="BR20" s="36"/>
      <c r="BS20" s="36"/>
      <c r="BT20" s="36"/>
      <c r="BU20" s="36"/>
      <c r="BV20" s="78">
        <f>SUM(BV8:BV19)</f>
        <v>43200</v>
      </c>
      <c r="BW20" s="36"/>
      <c r="BX20" s="36"/>
      <c r="BY20" s="36"/>
      <c r="BZ20" s="36"/>
      <c r="CA20" s="36"/>
      <c r="CB20" s="36"/>
      <c r="CC20" s="36"/>
      <c r="CD20" s="36"/>
      <c r="CE20" s="78">
        <f>SUM(CE8:CE19)</f>
        <v>43200</v>
      </c>
      <c r="CF20" s="36"/>
      <c r="CG20" s="36"/>
      <c r="CH20" s="36"/>
      <c r="CI20" s="36"/>
      <c r="CJ20" s="36"/>
      <c r="CK20" s="36"/>
      <c r="CL20" s="36"/>
    </row>
    <row r="21" spans="1:90" ht="13.5" customHeight="1">
      <c r="A21" s="77" t="str">
        <f t="shared" ref="A21:A32" si="0">A8</f>
        <v>Jan</v>
      </c>
      <c r="B21" s="20">
        <f>IF(Assumptions!$E$27&gt;12,12,Assumptions!$E$27)</f>
        <v>3</v>
      </c>
      <c r="C21" s="20">
        <f>IF(Assumptions!$E$27&gt;B21+12,B21+12,Assumptions!$E$27)</f>
        <v>3</v>
      </c>
      <c r="D21" s="20">
        <f>IF(Assumptions!$E$27&gt;C21+12,C21+12,Assumptions!$E$27)</f>
        <v>3</v>
      </c>
      <c r="E21" s="20">
        <f>IF(Assumptions!$E$27&gt;D21+12,D21+12,Assumptions!$E$27)</f>
        <v>3</v>
      </c>
      <c r="F21" s="20">
        <f>IF(Assumptions!$E$27&gt;E21+12,E21+12,Assumptions!$E$27)</f>
        <v>3</v>
      </c>
      <c r="G21" s="20">
        <f>IF(Assumptions!$E$27&gt;F21+12,F21+12,Assumptions!$E$27)</f>
        <v>3</v>
      </c>
      <c r="H21" s="20">
        <f>IF(Assumptions!$E$27&gt;G21+12,G21+12,Assumptions!$E$27)</f>
        <v>3</v>
      </c>
      <c r="I21" s="20">
        <f>IF(Assumptions!$E$27&gt;H21+12,H21+12,Assumptions!$E$27)</f>
        <v>3</v>
      </c>
      <c r="J21" s="12" t="str">
        <f t="shared" ref="J21:J32" si="1">J8</f>
        <v>Jan</v>
      </c>
      <c r="K21" s="20">
        <f>IF(Assumptions!$E$27&gt;12,12,Assumptions!$E$27)</f>
        <v>3</v>
      </c>
      <c r="L21" s="78">
        <f>IF(Assumptions!$E$27&gt;K21+12,K21+12,Assumptions!$E$27)</f>
        <v>3</v>
      </c>
      <c r="M21" s="78">
        <f>IF(Assumptions!$E$27&gt;L21+12,L21+12,Assumptions!$E$27)</f>
        <v>3</v>
      </c>
      <c r="N21" s="78">
        <f>IF(Assumptions!$E$27&gt;M21+12,M21+12,Assumptions!$E$27)</f>
        <v>3</v>
      </c>
      <c r="O21" s="78">
        <f>IF(Assumptions!$E$27&gt;N21+12,N21+12,Assumptions!$E$27)</f>
        <v>3</v>
      </c>
      <c r="P21" s="78">
        <f>IF(Assumptions!$E$27&gt;O21+12,O21+12,Assumptions!$E$27)</f>
        <v>3</v>
      </c>
      <c r="Q21" s="78">
        <f>IF(Assumptions!$E$27&gt;P21+12,P21+12,Assumptions!$E$27)</f>
        <v>3</v>
      </c>
      <c r="R21" s="78">
        <f>IF(Assumptions!$E$27&gt;Q21+12,Q21+12,Assumptions!$E$27)</f>
        <v>3</v>
      </c>
      <c r="S21" s="77" t="str">
        <f t="shared" ref="S21:S32" si="2">S8</f>
        <v>Jan</v>
      </c>
      <c r="T21" s="78">
        <f>IF(Assumptions!$E$27&gt;12,12,Assumptions!$E$27)</f>
        <v>3</v>
      </c>
      <c r="U21" s="78">
        <f>IF(Assumptions!$E$27&gt;T21+12,T21+12,Assumptions!$E$27)</f>
        <v>3</v>
      </c>
      <c r="V21" s="78">
        <f>IF(Assumptions!$E$27&gt;U21+12,U21+12,Assumptions!$E$27)</f>
        <v>3</v>
      </c>
      <c r="W21" s="78">
        <f>IF(Assumptions!$E$27&gt;V21+12,V21+12,Assumptions!$E$27)</f>
        <v>3</v>
      </c>
      <c r="X21" s="78">
        <f>IF(Assumptions!$E$27&gt;W21+12,W21+12,Assumptions!$E$27)</f>
        <v>3</v>
      </c>
      <c r="Y21" s="78">
        <f>IF(Assumptions!$E$27&gt;X21+12,X21+12,Assumptions!$E$27)</f>
        <v>3</v>
      </c>
      <c r="Z21" s="78">
        <f>IF(Assumptions!$E$27&gt;Y21+12,Y21+12,Assumptions!$E$27)</f>
        <v>3</v>
      </c>
      <c r="AA21" s="78">
        <f>IF(Assumptions!$E$27&gt;Z21+12,Z21+12,Assumptions!$E$27)</f>
        <v>3</v>
      </c>
      <c r="AB21" s="77" t="str">
        <f t="shared" ref="AB21:AB32" si="3">AB8</f>
        <v>Jan</v>
      </c>
      <c r="AC21" s="78">
        <f>IF(Assumptions!$E$27&gt;12,12,Assumptions!$E$27)</f>
        <v>3</v>
      </c>
      <c r="AD21" s="78">
        <f>IF(Assumptions!$E$27&gt;AC21+12,AC21+12,Assumptions!$E$27)</f>
        <v>3</v>
      </c>
      <c r="AE21" s="78">
        <f>IF(Assumptions!$E$27&gt;AD21+12,AD21+12,Assumptions!$E$27)</f>
        <v>3</v>
      </c>
      <c r="AF21" s="78">
        <f>IF(Assumptions!$E$27&gt;AE21+12,AE21+12,Assumptions!$E$27)</f>
        <v>3</v>
      </c>
      <c r="AG21" s="78">
        <f>IF(Assumptions!$E$27&gt;AF21+12,AF21+12,Assumptions!$E$27)</f>
        <v>3</v>
      </c>
      <c r="AH21" s="78">
        <f>IF(Assumptions!$E$27&gt;AG21+12,AG21+12,Assumptions!$E$27)</f>
        <v>3</v>
      </c>
      <c r="AI21" s="78">
        <f>IF(Assumptions!$E$27&gt;AH21+12,AH21+12,Assumptions!$E$27)</f>
        <v>3</v>
      </c>
      <c r="AJ21" s="78">
        <f>IF(Assumptions!$E$27&gt;AI21+12,AI21+12,Assumptions!$E$27)</f>
        <v>3</v>
      </c>
      <c r="AK21" s="77" t="str">
        <f t="shared" ref="AK21:AK32" si="4">AK8</f>
        <v>Jan</v>
      </c>
      <c r="AL21" s="78">
        <f>IF(Assumptions!$E$27&gt;12,12,Assumptions!$E$27)</f>
        <v>3</v>
      </c>
      <c r="AM21" s="78">
        <f>IF(Assumptions!$E$27&gt;AL21+12,AL21+12,Assumptions!$E$27)</f>
        <v>3</v>
      </c>
      <c r="AN21" s="78">
        <f>IF(Assumptions!$E$27&gt;AM21+12,AM21+12,Assumptions!$E$27)</f>
        <v>3</v>
      </c>
      <c r="AO21" s="78">
        <f>IF(Assumptions!$E$27&gt;AN21+12,AN21+12,Assumptions!$E$27)</f>
        <v>3</v>
      </c>
      <c r="AP21" s="78">
        <f>IF(Assumptions!$E$27&gt;AO21+12,AO21+12,Assumptions!$E$27)</f>
        <v>3</v>
      </c>
      <c r="AQ21" s="78">
        <f>IF(Assumptions!$E$27&gt;AP21+12,AP21+12,Assumptions!$E$27)</f>
        <v>3</v>
      </c>
      <c r="AR21" s="78">
        <f>IF(Assumptions!$E$27&gt;AQ21+12,AQ21+12,Assumptions!$E$27)</f>
        <v>3</v>
      </c>
      <c r="AS21" s="78">
        <f>IF(Assumptions!$E$27&gt;AR21+12,AR21+12,Assumptions!$E$27)</f>
        <v>3</v>
      </c>
      <c r="AT21" s="77" t="str">
        <f t="shared" ref="AT21:AT32" si="5">AT8</f>
        <v>Jan</v>
      </c>
      <c r="AU21" s="78">
        <f>IF(Assumptions!$E$27&gt;12,12,Assumptions!$E$27)</f>
        <v>3</v>
      </c>
      <c r="AV21" s="78">
        <f>IF(Assumptions!$E$27&gt;AU21+12,AU21+12,Assumptions!$E$27)</f>
        <v>3</v>
      </c>
      <c r="AW21" s="78">
        <f>IF(Assumptions!$E$27&gt;AV21+12,AV21+12,Assumptions!$E$27)</f>
        <v>3</v>
      </c>
      <c r="AX21" s="78">
        <f>IF(Assumptions!$E$27&gt;AW21+12,AW21+12,Assumptions!$E$27)</f>
        <v>3</v>
      </c>
      <c r="AY21" s="78">
        <f>IF(Assumptions!$E$27&gt;AX21+12,AX21+12,Assumptions!$E$27)</f>
        <v>3</v>
      </c>
      <c r="AZ21" s="78">
        <f>IF(Assumptions!$E$27&gt;AY21+12,AY21+12,Assumptions!$E$27)</f>
        <v>3</v>
      </c>
      <c r="BA21" s="78">
        <f>IF(Assumptions!$E$27&gt;AZ21+12,AZ21+12,Assumptions!$E$27)</f>
        <v>3</v>
      </c>
      <c r="BB21" s="78">
        <f>IF(Assumptions!$E$27&gt;BA21+12,BA21+12,Assumptions!$E$27)</f>
        <v>3</v>
      </c>
      <c r="BC21" s="77" t="str">
        <f t="shared" ref="BC21:BC32" si="6">BC8</f>
        <v>Jan</v>
      </c>
      <c r="BD21" s="78">
        <f>IF(Assumptions!$E$27&gt;12,12,Assumptions!$E$27)</f>
        <v>3</v>
      </c>
      <c r="BE21" s="78">
        <f>IF(Assumptions!$E$27&gt;BD21+12,BD21+12,Assumptions!$E$27)</f>
        <v>3</v>
      </c>
      <c r="BF21" s="78">
        <f>IF(Assumptions!$E$27&gt;BE21+12,BE21+12,Assumptions!$E$27)</f>
        <v>3</v>
      </c>
      <c r="BG21" s="78">
        <f>IF(Assumptions!$E$27&gt;BF21+12,BF21+12,Assumptions!$E$27)</f>
        <v>3</v>
      </c>
      <c r="BH21" s="78">
        <f>IF(Assumptions!$E$27&gt;BG21+12,BG21+12,Assumptions!$E$27)</f>
        <v>3</v>
      </c>
      <c r="BI21" s="78">
        <f>IF(Assumptions!$E$27&gt;BH21+12,BH21+12,Assumptions!$E$27)</f>
        <v>3</v>
      </c>
      <c r="BJ21" s="78">
        <f>IF(Assumptions!$E$27&gt;BI21+12,BI21+12,Assumptions!$E$27)</f>
        <v>3</v>
      </c>
      <c r="BK21" s="78">
        <f>IF(Assumptions!$E$27&gt;BJ21+12,BJ21+12,Assumptions!$E$27)</f>
        <v>3</v>
      </c>
      <c r="BL21" s="77" t="str">
        <f t="shared" ref="BL21:BL32" si="7">BL8</f>
        <v>Jan</v>
      </c>
      <c r="BM21" s="78">
        <f>IF(Assumptions!$E$27&gt;12,12,Assumptions!$E$27)</f>
        <v>3</v>
      </c>
      <c r="BN21" s="78">
        <f>IF(Assumptions!$E$27&gt;BM21+12,BM21+12,Assumptions!$E$27)</f>
        <v>3</v>
      </c>
      <c r="BO21" s="78">
        <f>IF(Assumptions!$E$27&gt;BN21+12,BN21+12,Assumptions!$E$27)</f>
        <v>3</v>
      </c>
      <c r="BP21" s="78">
        <f>IF(Assumptions!$E$27&gt;BO21+12,BO21+12,Assumptions!$E$27)</f>
        <v>3</v>
      </c>
      <c r="BQ21" s="78">
        <f>IF(Assumptions!$E$27&gt;BP21+12,BP21+12,Assumptions!$E$27)</f>
        <v>3</v>
      </c>
      <c r="BR21" s="78">
        <f>IF(Assumptions!$E$27&gt;BQ21+12,BQ21+12,Assumptions!$E$27)</f>
        <v>3</v>
      </c>
      <c r="BS21" s="78">
        <f>IF(Assumptions!$E$27&gt;BR21+12,BR21+12,Assumptions!$E$27)</f>
        <v>3</v>
      </c>
      <c r="BT21" s="78">
        <f>IF(Assumptions!$E$27&gt;BS21+12,BS21+12,Assumptions!$E$27)</f>
        <v>3</v>
      </c>
      <c r="BU21" s="77" t="str">
        <f t="shared" ref="BU21:BU32" si="8">BU8</f>
        <v>Jan</v>
      </c>
      <c r="BV21" s="78">
        <f>IF(Assumptions!$E$27&gt;12,12,Assumptions!$E$27)</f>
        <v>3</v>
      </c>
      <c r="BW21" s="78">
        <f>IF(Assumptions!$E$27&gt;BV21+12,BV21+12,Assumptions!$E$27)</f>
        <v>3</v>
      </c>
      <c r="BX21" s="78">
        <f>IF(Assumptions!$E$27&gt;BW21+12,BW21+12,Assumptions!$E$27)</f>
        <v>3</v>
      </c>
      <c r="BY21" s="78">
        <f>IF(Assumptions!$E$27&gt;BX21+12,BX21+12,Assumptions!$E$27)</f>
        <v>3</v>
      </c>
      <c r="BZ21" s="78">
        <f>IF(Assumptions!$E$27&gt;BY21+12,BY21+12,Assumptions!$E$27)</f>
        <v>3</v>
      </c>
      <c r="CA21" s="78">
        <f>IF(Assumptions!$E$27&gt;BZ21+12,BZ21+12,Assumptions!$E$27)</f>
        <v>3</v>
      </c>
      <c r="CB21" s="78">
        <f>IF(Assumptions!$E$27&gt;CA21+12,CA21+12,Assumptions!$E$27)</f>
        <v>3</v>
      </c>
      <c r="CC21" s="78">
        <f>IF(Assumptions!$E$27&gt;CB21+12,CB21+12,Assumptions!$E$27)</f>
        <v>3</v>
      </c>
      <c r="CD21" s="77" t="str">
        <f t="shared" ref="CD21:CD32" si="9">CD8</f>
        <v>Jan</v>
      </c>
      <c r="CE21" s="78">
        <f>IF(Assumptions!$E$27&gt;12,12,Assumptions!$E$27)</f>
        <v>3</v>
      </c>
      <c r="CF21" s="78">
        <f>IF(Assumptions!$E$27&gt;CE21+12,CE21+12,Assumptions!$E$27)</f>
        <v>3</v>
      </c>
      <c r="CG21" s="78">
        <f>IF(Assumptions!$E$27&gt;CF21+12,CF21+12,Assumptions!$E$27)</f>
        <v>3</v>
      </c>
      <c r="CH21" s="78">
        <f>IF(Assumptions!$E$27&gt;CG21+12,CG21+12,Assumptions!$E$27)</f>
        <v>3</v>
      </c>
      <c r="CI21" s="78">
        <f>IF(Assumptions!$E$27&gt;CH21+12,CH21+12,Assumptions!$E$27)</f>
        <v>3</v>
      </c>
      <c r="CJ21" s="78">
        <f>IF(Assumptions!$E$27&gt;CI21+12,CI21+12,Assumptions!$E$27)</f>
        <v>3</v>
      </c>
      <c r="CK21" s="78">
        <f>IF(Assumptions!$E$27&gt;CJ21+12,CJ21+12,Assumptions!$E$27)</f>
        <v>3</v>
      </c>
      <c r="CL21" s="78">
        <f>IF(Assumptions!$E$27&gt;CK21+12,CK21+12,Assumptions!$E$27)</f>
        <v>3</v>
      </c>
    </row>
    <row r="22" spans="1:90" ht="13.5" customHeight="1">
      <c r="A22" s="77" t="str">
        <f t="shared" si="0"/>
        <v>Feb</v>
      </c>
      <c r="B22" s="20">
        <f>IF(Assumptions!$E$27&gt;11,11,Assumptions!$E$27)</f>
        <v>3</v>
      </c>
      <c r="C22" s="20">
        <f>IF(Assumptions!$E$27&gt;B22+12,B22+12,Assumptions!$E$27)</f>
        <v>3</v>
      </c>
      <c r="D22" s="20">
        <f>IF(Assumptions!$E$27&gt;C22+12,C22+12,Assumptions!$E$27)</f>
        <v>3</v>
      </c>
      <c r="E22" s="20">
        <f>IF(Assumptions!$E$27&gt;D22+12,D22+12,Assumptions!$E$27)</f>
        <v>3</v>
      </c>
      <c r="F22" s="20">
        <f>IF(Assumptions!$E$27&gt;E22+12,E22+12,Assumptions!$E$27)</f>
        <v>3</v>
      </c>
      <c r="G22" s="20">
        <f>IF(Assumptions!$E$27&gt;F22+12,F22+12,Assumptions!$E$27)</f>
        <v>3</v>
      </c>
      <c r="H22" s="20">
        <f>IF(Assumptions!$E$27&gt;G22+12,G22+12,Assumptions!$E$27)</f>
        <v>3</v>
      </c>
      <c r="I22" s="20">
        <f>IF(Assumptions!$E$27&gt;H22+12,H22+12,Assumptions!$E$27)</f>
        <v>3</v>
      </c>
      <c r="J22" s="12" t="str">
        <f t="shared" si="1"/>
        <v>Feb</v>
      </c>
      <c r="K22" s="20">
        <f>IF(Assumptions!$E$27&gt;11,11,Assumptions!$E$27)</f>
        <v>3</v>
      </c>
      <c r="L22" s="78">
        <f>IF(Assumptions!$E$27&gt;K22+12,K22+12,Assumptions!$E$27)</f>
        <v>3</v>
      </c>
      <c r="M22" s="78">
        <f>IF(Assumptions!$E$27&gt;L22+12,L22+12,Assumptions!$E$27)</f>
        <v>3</v>
      </c>
      <c r="N22" s="78">
        <f>IF(Assumptions!$E$27&gt;M22+12,M22+12,Assumptions!$E$27)</f>
        <v>3</v>
      </c>
      <c r="O22" s="78">
        <f>IF(Assumptions!$E$27&gt;N22+12,N22+12,Assumptions!$E$27)</f>
        <v>3</v>
      </c>
      <c r="P22" s="78">
        <f>IF(Assumptions!$E$27&gt;O22+12,O22+12,Assumptions!$E$27)</f>
        <v>3</v>
      </c>
      <c r="Q22" s="78">
        <f>IF(Assumptions!$E$27&gt;P22+12,P22+12,Assumptions!$E$27)</f>
        <v>3</v>
      </c>
      <c r="R22" s="78">
        <f>IF(Assumptions!$E$27&gt;Q22+12,Q22+12,Assumptions!$E$27)</f>
        <v>3</v>
      </c>
      <c r="S22" s="77" t="str">
        <f t="shared" si="2"/>
        <v>Feb</v>
      </c>
      <c r="T22" s="78">
        <f>IF(Assumptions!$E$27&gt;11,11,Assumptions!$E$27)</f>
        <v>3</v>
      </c>
      <c r="U22" s="78">
        <f>IF(Assumptions!$E$27&gt;T22+12,T22+12,Assumptions!$E$27)</f>
        <v>3</v>
      </c>
      <c r="V22" s="78">
        <f>IF(Assumptions!$E$27&gt;U22+12,U22+12,Assumptions!$E$27)</f>
        <v>3</v>
      </c>
      <c r="W22" s="78">
        <f>IF(Assumptions!$E$27&gt;V22+12,V22+12,Assumptions!$E$27)</f>
        <v>3</v>
      </c>
      <c r="X22" s="78">
        <f>IF(Assumptions!$E$27&gt;W22+12,W22+12,Assumptions!$E$27)</f>
        <v>3</v>
      </c>
      <c r="Y22" s="78">
        <f>IF(Assumptions!$E$27&gt;X22+12,X22+12,Assumptions!$E$27)</f>
        <v>3</v>
      </c>
      <c r="Z22" s="78">
        <f>IF(Assumptions!$E$27&gt;Y22+12,Y22+12,Assumptions!$E$27)</f>
        <v>3</v>
      </c>
      <c r="AA22" s="78">
        <f>IF(Assumptions!$E$27&gt;Z22+12,Z22+12,Assumptions!$E$27)</f>
        <v>3</v>
      </c>
      <c r="AB22" s="77" t="str">
        <f t="shared" si="3"/>
        <v>Feb</v>
      </c>
      <c r="AC22" s="78">
        <f>IF(Assumptions!$E$27&gt;11,11,Assumptions!$E$27)</f>
        <v>3</v>
      </c>
      <c r="AD22" s="78">
        <f>IF(Assumptions!$E$27&gt;AC22+12,AC22+12,Assumptions!$E$27)</f>
        <v>3</v>
      </c>
      <c r="AE22" s="78">
        <f>IF(Assumptions!$E$27&gt;AD22+12,AD22+12,Assumptions!$E$27)</f>
        <v>3</v>
      </c>
      <c r="AF22" s="78">
        <f>IF(Assumptions!$E$27&gt;AE22+12,AE22+12,Assumptions!$E$27)</f>
        <v>3</v>
      </c>
      <c r="AG22" s="78">
        <f>IF(Assumptions!$E$27&gt;AF22+12,AF22+12,Assumptions!$E$27)</f>
        <v>3</v>
      </c>
      <c r="AH22" s="78">
        <f>IF(Assumptions!$E$27&gt;AG22+12,AG22+12,Assumptions!$E$27)</f>
        <v>3</v>
      </c>
      <c r="AI22" s="78">
        <f>IF(Assumptions!$E$27&gt;AH22+12,AH22+12,Assumptions!$E$27)</f>
        <v>3</v>
      </c>
      <c r="AJ22" s="78">
        <f>IF(Assumptions!$E$27&gt;AI22+12,AI22+12,Assumptions!$E$27)</f>
        <v>3</v>
      </c>
      <c r="AK22" s="77" t="str">
        <f t="shared" si="4"/>
        <v>Feb</v>
      </c>
      <c r="AL22" s="78">
        <f>IF(Assumptions!$E$27&gt;11,11,Assumptions!$E$27)</f>
        <v>3</v>
      </c>
      <c r="AM22" s="78">
        <f>IF(Assumptions!$E$27&gt;AL22+12,AL22+12,Assumptions!$E$27)</f>
        <v>3</v>
      </c>
      <c r="AN22" s="78">
        <f>IF(Assumptions!$E$27&gt;AM22+12,AM22+12,Assumptions!$E$27)</f>
        <v>3</v>
      </c>
      <c r="AO22" s="78">
        <f>IF(Assumptions!$E$27&gt;AN22+12,AN22+12,Assumptions!$E$27)</f>
        <v>3</v>
      </c>
      <c r="AP22" s="78">
        <f>IF(Assumptions!$E$27&gt;AO22+12,AO22+12,Assumptions!$E$27)</f>
        <v>3</v>
      </c>
      <c r="AQ22" s="78">
        <f>IF(Assumptions!$E$27&gt;AP22+12,AP22+12,Assumptions!$E$27)</f>
        <v>3</v>
      </c>
      <c r="AR22" s="78">
        <f>IF(Assumptions!$E$27&gt;AQ22+12,AQ22+12,Assumptions!$E$27)</f>
        <v>3</v>
      </c>
      <c r="AS22" s="78">
        <f>IF(Assumptions!$E$27&gt;AR22+12,AR22+12,Assumptions!$E$27)</f>
        <v>3</v>
      </c>
      <c r="AT22" s="77" t="str">
        <f t="shared" si="5"/>
        <v>Feb</v>
      </c>
      <c r="AU22" s="78">
        <f>IF(Assumptions!$E$27&gt;11,11,Assumptions!$E$27)</f>
        <v>3</v>
      </c>
      <c r="AV22" s="78">
        <f>IF(Assumptions!$E$27&gt;AU22+12,AU22+12,Assumptions!$E$27)</f>
        <v>3</v>
      </c>
      <c r="AW22" s="78">
        <f>IF(Assumptions!$E$27&gt;AV22+12,AV22+12,Assumptions!$E$27)</f>
        <v>3</v>
      </c>
      <c r="AX22" s="78">
        <f>IF(Assumptions!$E$27&gt;AW22+12,AW22+12,Assumptions!$E$27)</f>
        <v>3</v>
      </c>
      <c r="AY22" s="78">
        <f>IF(Assumptions!$E$27&gt;AX22+12,AX22+12,Assumptions!$E$27)</f>
        <v>3</v>
      </c>
      <c r="AZ22" s="78">
        <f>IF(Assumptions!$E$27&gt;AY22+12,AY22+12,Assumptions!$E$27)</f>
        <v>3</v>
      </c>
      <c r="BA22" s="78">
        <f>IF(Assumptions!$E$27&gt;AZ22+12,AZ22+12,Assumptions!$E$27)</f>
        <v>3</v>
      </c>
      <c r="BB22" s="78">
        <f>IF(Assumptions!$E$27&gt;BA22+12,BA22+12,Assumptions!$E$27)</f>
        <v>3</v>
      </c>
      <c r="BC22" s="77" t="str">
        <f t="shared" si="6"/>
        <v>Feb</v>
      </c>
      <c r="BD22" s="78">
        <f>IF(Assumptions!$E$27&gt;11,11,Assumptions!$E$27)</f>
        <v>3</v>
      </c>
      <c r="BE22" s="78">
        <f>IF(Assumptions!$E$27&gt;BD22+12,BD22+12,Assumptions!$E$27)</f>
        <v>3</v>
      </c>
      <c r="BF22" s="78">
        <f>IF(Assumptions!$E$27&gt;BE22+12,BE22+12,Assumptions!$E$27)</f>
        <v>3</v>
      </c>
      <c r="BG22" s="78">
        <f>IF(Assumptions!$E$27&gt;BF22+12,BF22+12,Assumptions!$E$27)</f>
        <v>3</v>
      </c>
      <c r="BH22" s="78">
        <f>IF(Assumptions!$E$27&gt;BG22+12,BG22+12,Assumptions!$E$27)</f>
        <v>3</v>
      </c>
      <c r="BI22" s="78">
        <f>IF(Assumptions!$E$27&gt;BH22+12,BH22+12,Assumptions!$E$27)</f>
        <v>3</v>
      </c>
      <c r="BJ22" s="78">
        <f>IF(Assumptions!$E$27&gt;BI22+12,BI22+12,Assumptions!$E$27)</f>
        <v>3</v>
      </c>
      <c r="BK22" s="78">
        <f>IF(Assumptions!$E$27&gt;BJ22+12,BJ22+12,Assumptions!$E$27)</f>
        <v>3</v>
      </c>
      <c r="BL22" s="77" t="str">
        <f t="shared" si="7"/>
        <v>Feb</v>
      </c>
      <c r="BM22" s="78">
        <f>IF(Assumptions!$E$27&gt;11,11,Assumptions!$E$27)</f>
        <v>3</v>
      </c>
      <c r="BN22" s="78">
        <f>IF(Assumptions!$E$27&gt;BM22+12,BM22+12,Assumptions!$E$27)</f>
        <v>3</v>
      </c>
      <c r="BO22" s="78">
        <f>IF(Assumptions!$E$27&gt;BN22+12,BN22+12,Assumptions!$E$27)</f>
        <v>3</v>
      </c>
      <c r="BP22" s="78">
        <f>IF(Assumptions!$E$27&gt;BO22+12,BO22+12,Assumptions!$E$27)</f>
        <v>3</v>
      </c>
      <c r="BQ22" s="78">
        <f>IF(Assumptions!$E$27&gt;BP22+12,BP22+12,Assumptions!$E$27)</f>
        <v>3</v>
      </c>
      <c r="BR22" s="78">
        <f>IF(Assumptions!$E$27&gt;BQ22+12,BQ22+12,Assumptions!$E$27)</f>
        <v>3</v>
      </c>
      <c r="BS22" s="78">
        <f>IF(Assumptions!$E$27&gt;BR22+12,BR22+12,Assumptions!$E$27)</f>
        <v>3</v>
      </c>
      <c r="BT22" s="78">
        <f>IF(Assumptions!$E$27&gt;BS22+12,BS22+12,Assumptions!$E$27)</f>
        <v>3</v>
      </c>
      <c r="BU22" s="77" t="str">
        <f t="shared" si="8"/>
        <v>Feb</v>
      </c>
      <c r="BV22" s="78">
        <f>IF(Assumptions!$E$27&gt;11,11,Assumptions!$E$27)</f>
        <v>3</v>
      </c>
      <c r="BW22" s="78">
        <f>IF(Assumptions!$E$27&gt;BV22+12,BV22+12,Assumptions!$E$27)</f>
        <v>3</v>
      </c>
      <c r="BX22" s="78">
        <f>IF(Assumptions!$E$27&gt;BW22+12,BW22+12,Assumptions!$E$27)</f>
        <v>3</v>
      </c>
      <c r="BY22" s="78">
        <f>IF(Assumptions!$E$27&gt;BX22+12,BX22+12,Assumptions!$E$27)</f>
        <v>3</v>
      </c>
      <c r="BZ22" s="78">
        <f>IF(Assumptions!$E$27&gt;BY22+12,BY22+12,Assumptions!$E$27)</f>
        <v>3</v>
      </c>
      <c r="CA22" s="78">
        <f>IF(Assumptions!$E$27&gt;BZ22+12,BZ22+12,Assumptions!$E$27)</f>
        <v>3</v>
      </c>
      <c r="CB22" s="78">
        <f>IF(Assumptions!$E$27&gt;CA22+12,CA22+12,Assumptions!$E$27)</f>
        <v>3</v>
      </c>
      <c r="CC22" s="78">
        <f>IF(Assumptions!$E$27&gt;CB22+12,CB22+12,Assumptions!$E$27)</f>
        <v>3</v>
      </c>
      <c r="CD22" s="77" t="str">
        <f t="shared" si="9"/>
        <v>Feb</v>
      </c>
      <c r="CE22" s="78">
        <f>IF(Assumptions!$E$27&gt;11,11,Assumptions!$E$27)</f>
        <v>3</v>
      </c>
      <c r="CF22" s="78">
        <f>IF(Assumptions!$E$27&gt;CE22+12,CE22+12,Assumptions!$E$27)</f>
        <v>3</v>
      </c>
      <c r="CG22" s="78">
        <f>IF(Assumptions!$E$27&gt;CF22+12,CF22+12,Assumptions!$E$27)</f>
        <v>3</v>
      </c>
      <c r="CH22" s="78">
        <f>IF(Assumptions!$E$27&gt;CG22+12,CG22+12,Assumptions!$E$27)</f>
        <v>3</v>
      </c>
      <c r="CI22" s="78">
        <f>IF(Assumptions!$E$27&gt;CH22+12,CH22+12,Assumptions!$E$27)</f>
        <v>3</v>
      </c>
      <c r="CJ22" s="78">
        <f>IF(Assumptions!$E$27&gt;CI22+12,CI22+12,Assumptions!$E$27)</f>
        <v>3</v>
      </c>
      <c r="CK22" s="78">
        <f>IF(Assumptions!$E$27&gt;CJ22+12,CJ22+12,Assumptions!$E$27)</f>
        <v>3</v>
      </c>
      <c r="CL22" s="78">
        <f>IF(Assumptions!$E$27&gt;CK22+12,CK22+12,Assumptions!$E$27)</f>
        <v>3</v>
      </c>
    </row>
    <row r="23" spans="1:90" ht="13.5" customHeight="1">
      <c r="A23" s="77" t="str">
        <f t="shared" si="0"/>
        <v>Mar</v>
      </c>
      <c r="B23" s="20">
        <f>IF(Assumptions!$E$27&gt;10,10,Assumptions!$E$27)</f>
        <v>3</v>
      </c>
      <c r="C23" s="20">
        <f>IF(Assumptions!$E$27&gt;B23+12,B23+12,Assumptions!$E$27)</f>
        <v>3</v>
      </c>
      <c r="D23" s="20">
        <f>IF(Assumptions!$E$27&gt;C23+12,C23+12,Assumptions!$E$27)</f>
        <v>3</v>
      </c>
      <c r="E23" s="20">
        <f>IF(Assumptions!$E$27&gt;D23+12,D23+12,Assumptions!$E$27)</f>
        <v>3</v>
      </c>
      <c r="F23" s="20">
        <f>IF(Assumptions!$E$27&gt;E23+12,E23+12,Assumptions!$E$27)</f>
        <v>3</v>
      </c>
      <c r="G23" s="20">
        <f>IF(Assumptions!$E$27&gt;F23+12,F23+12,Assumptions!$E$27)</f>
        <v>3</v>
      </c>
      <c r="H23" s="20">
        <f>IF(Assumptions!$E$27&gt;G23+12,G23+12,Assumptions!$E$27)</f>
        <v>3</v>
      </c>
      <c r="I23" s="20">
        <f>IF(Assumptions!$E$27&gt;H23+12,H23+12,Assumptions!$E$27)</f>
        <v>3</v>
      </c>
      <c r="J23" s="12" t="str">
        <f t="shared" si="1"/>
        <v>Mar</v>
      </c>
      <c r="K23" s="20">
        <f>IF(Assumptions!$E$27&gt;10,10,Assumptions!$E$27)</f>
        <v>3</v>
      </c>
      <c r="L23" s="78">
        <f>IF(Assumptions!$E$27&gt;K23+12,K23+12,Assumptions!$E$27)</f>
        <v>3</v>
      </c>
      <c r="M23" s="78">
        <f>IF(Assumptions!$E$27&gt;L23+12,L23+12,Assumptions!$E$27)</f>
        <v>3</v>
      </c>
      <c r="N23" s="78">
        <f>IF(Assumptions!$E$27&gt;M23+12,M23+12,Assumptions!$E$27)</f>
        <v>3</v>
      </c>
      <c r="O23" s="78">
        <f>IF(Assumptions!$E$27&gt;N23+12,N23+12,Assumptions!$E$27)</f>
        <v>3</v>
      </c>
      <c r="P23" s="78">
        <f>IF(Assumptions!$E$27&gt;O23+12,O23+12,Assumptions!$E$27)</f>
        <v>3</v>
      </c>
      <c r="Q23" s="78">
        <f>IF(Assumptions!$E$27&gt;P23+12,P23+12,Assumptions!$E$27)</f>
        <v>3</v>
      </c>
      <c r="R23" s="78">
        <f>IF(Assumptions!$E$27&gt;Q23+12,Q23+12,Assumptions!$E$27)</f>
        <v>3</v>
      </c>
      <c r="S23" s="77" t="str">
        <f t="shared" si="2"/>
        <v>Mar</v>
      </c>
      <c r="T23" s="78">
        <f>IF(Assumptions!$E$27&gt;10,10,Assumptions!$E$27)</f>
        <v>3</v>
      </c>
      <c r="U23" s="78">
        <f>IF(Assumptions!$E$27&gt;T23+12,T23+12,Assumptions!$E$27)</f>
        <v>3</v>
      </c>
      <c r="V23" s="78">
        <f>IF(Assumptions!$E$27&gt;U23+12,U23+12,Assumptions!$E$27)</f>
        <v>3</v>
      </c>
      <c r="W23" s="78">
        <f>IF(Assumptions!$E$27&gt;V23+12,V23+12,Assumptions!$E$27)</f>
        <v>3</v>
      </c>
      <c r="X23" s="78">
        <f>IF(Assumptions!$E$27&gt;W23+12,W23+12,Assumptions!$E$27)</f>
        <v>3</v>
      </c>
      <c r="Y23" s="78">
        <f>IF(Assumptions!$E$27&gt;X23+12,X23+12,Assumptions!$E$27)</f>
        <v>3</v>
      </c>
      <c r="Z23" s="78">
        <f>IF(Assumptions!$E$27&gt;Y23+12,Y23+12,Assumptions!$E$27)</f>
        <v>3</v>
      </c>
      <c r="AA23" s="78">
        <f>IF(Assumptions!$E$27&gt;Z23+12,Z23+12,Assumptions!$E$27)</f>
        <v>3</v>
      </c>
      <c r="AB23" s="77" t="str">
        <f t="shared" si="3"/>
        <v>Mar</v>
      </c>
      <c r="AC23" s="78">
        <f>IF(Assumptions!$E$27&gt;10,10,Assumptions!$E$27)</f>
        <v>3</v>
      </c>
      <c r="AD23" s="78">
        <f>IF(Assumptions!$E$27&gt;AC23+12,AC23+12,Assumptions!$E$27)</f>
        <v>3</v>
      </c>
      <c r="AE23" s="78">
        <f>IF(Assumptions!$E$27&gt;AD23+12,AD23+12,Assumptions!$E$27)</f>
        <v>3</v>
      </c>
      <c r="AF23" s="78">
        <f>IF(Assumptions!$E$27&gt;AE23+12,AE23+12,Assumptions!$E$27)</f>
        <v>3</v>
      </c>
      <c r="AG23" s="78">
        <f>IF(Assumptions!$E$27&gt;AF23+12,AF23+12,Assumptions!$E$27)</f>
        <v>3</v>
      </c>
      <c r="AH23" s="78">
        <f>IF(Assumptions!$E$27&gt;AG23+12,AG23+12,Assumptions!$E$27)</f>
        <v>3</v>
      </c>
      <c r="AI23" s="78">
        <f>IF(Assumptions!$E$27&gt;AH23+12,AH23+12,Assumptions!$E$27)</f>
        <v>3</v>
      </c>
      <c r="AJ23" s="78">
        <f>IF(Assumptions!$E$27&gt;AI23+12,AI23+12,Assumptions!$E$27)</f>
        <v>3</v>
      </c>
      <c r="AK23" s="77" t="str">
        <f t="shared" si="4"/>
        <v>Mar</v>
      </c>
      <c r="AL23" s="78">
        <f>IF(Assumptions!$E$27&gt;10,10,Assumptions!$E$27)</f>
        <v>3</v>
      </c>
      <c r="AM23" s="78">
        <f>IF(Assumptions!$E$27&gt;AL23+12,AL23+12,Assumptions!$E$27)</f>
        <v>3</v>
      </c>
      <c r="AN23" s="78">
        <f>IF(Assumptions!$E$27&gt;AM23+12,AM23+12,Assumptions!$E$27)</f>
        <v>3</v>
      </c>
      <c r="AO23" s="78">
        <f>IF(Assumptions!$E$27&gt;AN23+12,AN23+12,Assumptions!$E$27)</f>
        <v>3</v>
      </c>
      <c r="AP23" s="78">
        <f>IF(Assumptions!$E$27&gt;AO23+12,AO23+12,Assumptions!$E$27)</f>
        <v>3</v>
      </c>
      <c r="AQ23" s="78">
        <f>IF(Assumptions!$E$27&gt;AP23+12,AP23+12,Assumptions!$E$27)</f>
        <v>3</v>
      </c>
      <c r="AR23" s="78">
        <f>IF(Assumptions!$E$27&gt;AQ23+12,AQ23+12,Assumptions!$E$27)</f>
        <v>3</v>
      </c>
      <c r="AS23" s="78">
        <f>IF(Assumptions!$E$27&gt;AR23+12,AR23+12,Assumptions!$E$27)</f>
        <v>3</v>
      </c>
      <c r="AT23" s="77" t="str">
        <f t="shared" si="5"/>
        <v>Mar</v>
      </c>
      <c r="AU23" s="78">
        <f>IF(Assumptions!$E$27&gt;10,10,Assumptions!$E$27)</f>
        <v>3</v>
      </c>
      <c r="AV23" s="78">
        <f>IF(Assumptions!$E$27&gt;AU23+12,AU23+12,Assumptions!$E$27)</f>
        <v>3</v>
      </c>
      <c r="AW23" s="78">
        <f>IF(Assumptions!$E$27&gt;AV23+12,AV23+12,Assumptions!$E$27)</f>
        <v>3</v>
      </c>
      <c r="AX23" s="78">
        <f>IF(Assumptions!$E$27&gt;AW23+12,AW23+12,Assumptions!$E$27)</f>
        <v>3</v>
      </c>
      <c r="AY23" s="78">
        <f>IF(Assumptions!$E$27&gt;AX23+12,AX23+12,Assumptions!$E$27)</f>
        <v>3</v>
      </c>
      <c r="AZ23" s="78">
        <f>IF(Assumptions!$E$27&gt;AY23+12,AY23+12,Assumptions!$E$27)</f>
        <v>3</v>
      </c>
      <c r="BA23" s="78">
        <f>IF(Assumptions!$E$27&gt;AZ23+12,AZ23+12,Assumptions!$E$27)</f>
        <v>3</v>
      </c>
      <c r="BB23" s="78">
        <f>IF(Assumptions!$E$27&gt;BA23+12,BA23+12,Assumptions!$E$27)</f>
        <v>3</v>
      </c>
      <c r="BC23" s="77" t="str">
        <f t="shared" si="6"/>
        <v>Mar</v>
      </c>
      <c r="BD23" s="78">
        <f>IF(Assumptions!$E$27&gt;10,10,Assumptions!$E$27)</f>
        <v>3</v>
      </c>
      <c r="BE23" s="78">
        <f>IF(Assumptions!$E$27&gt;BD23+12,BD23+12,Assumptions!$E$27)</f>
        <v>3</v>
      </c>
      <c r="BF23" s="78">
        <f>IF(Assumptions!$E$27&gt;BE23+12,BE23+12,Assumptions!$E$27)</f>
        <v>3</v>
      </c>
      <c r="BG23" s="78">
        <f>IF(Assumptions!$E$27&gt;BF23+12,BF23+12,Assumptions!$E$27)</f>
        <v>3</v>
      </c>
      <c r="BH23" s="78">
        <f>IF(Assumptions!$E$27&gt;BG23+12,BG23+12,Assumptions!$E$27)</f>
        <v>3</v>
      </c>
      <c r="BI23" s="78">
        <f>IF(Assumptions!$E$27&gt;BH23+12,BH23+12,Assumptions!$E$27)</f>
        <v>3</v>
      </c>
      <c r="BJ23" s="78">
        <f>IF(Assumptions!$E$27&gt;BI23+12,BI23+12,Assumptions!$E$27)</f>
        <v>3</v>
      </c>
      <c r="BK23" s="78">
        <f>IF(Assumptions!$E$27&gt;BJ23+12,BJ23+12,Assumptions!$E$27)</f>
        <v>3</v>
      </c>
      <c r="BL23" s="77" t="str">
        <f t="shared" si="7"/>
        <v>Mar</v>
      </c>
      <c r="BM23" s="78">
        <f>IF(Assumptions!$E$27&gt;10,10,Assumptions!$E$27)</f>
        <v>3</v>
      </c>
      <c r="BN23" s="78">
        <f>IF(Assumptions!$E$27&gt;BM23+12,BM23+12,Assumptions!$E$27)</f>
        <v>3</v>
      </c>
      <c r="BO23" s="78">
        <f>IF(Assumptions!$E$27&gt;BN23+12,BN23+12,Assumptions!$E$27)</f>
        <v>3</v>
      </c>
      <c r="BP23" s="78">
        <f>IF(Assumptions!$E$27&gt;BO23+12,BO23+12,Assumptions!$E$27)</f>
        <v>3</v>
      </c>
      <c r="BQ23" s="78">
        <f>IF(Assumptions!$E$27&gt;BP23+12,BP23+12,Assumptions!$E$27)</f>
        <v>3</v>
      </c>
      <c r="BR23" s="78">
        <f>IF(Assumptions!$E$27&gt;BQ23+12,BQ23+12,Assumptions!$E$27)</f>
        <v>3</v>
      </c>
      <c r="BS23" s="78">
        <f>IF(Assumptions!$E$27&gt;BR23+12,BR23+12,Assumptions!$E$27)</f>
        <v>3</v>
      </c>
      <c r="BT23" s="78">
        <f>IF(Assumptions!$E$27&gt;BS23+12,BS23+12,Assumptions!$E$27)</f>
        <v>3</v>
      </c>
      <c r="BU23" s="77" t="str">
        <f t="shared" si="8"/>
        <v>Mar</v>
      </c>
      <c r="BV23" s="78">
        <f>IF(Assumptions!$E$27&gt;10,10,Assumptions!$E$27)</f>
        <v>3</v>
      </c>
      <c r="BW23" s="78">
        <f>IF(Assumptions!$E$27&gt;BV23+12,BV23+12,Assumptions!$E$27)</f>
        <v>3</v>
      </c>
      <c r="BX23" s="78">
        <f>IF(Assumptions!$E$27&gt;BW23+12,BW23+12,Assumptions!$E$27)</f>
        <v>3</v>
      </c>
      <c r="BY23" s="78">
        <f>IF(Assumptions!$E$27&gt;BX23+12,BX23+12,Assumptions!$E$27)</f>
        <v>3</v>
      </c>
      <c r="BZ23" s="78">
        <f>IF(Assumptions!$E$27&gt;BY23+12,BY23+12,Assumptions!$E$27)</f>
        <v>3</v>
      </c>
      <c r="CA23" s="78">
        <f>IF(Assumptions!$E$27&gt;BZ23+12,BZ23+12,Assumptions!$E$27)</f>
        <v>3</v>
      </c>
      <c r="CB23" s="78">
        <f>IF(Assumptions!$E$27&gt;CA23+12,CA23+12,Assumptions!$E$27)</f>
        <v>3</v>
      </c>
      <c r="CC23" s="78">
        <f>IF(Assumptions!$E$27&gt;CB23+12,CB23+12,Assumptions!$E$27)</f>
        <v>3</v>
      </c>
      <c r="CD23" s="77" t="str">
        <f t="shared" si="9"/>
        <v>Mar</v>
      </c>
      <c r="CE23" s="78">
        <f>IF(Assumptions!$E$27&gt;10,10,Assumptions!$E$27)</f>
        <v>3</v>
      </c>
      <c r="CF23" s="78">
        <f>IF(Assumptions!$E$27&gt;CE23+12,CE23+12,Assumptions!$E$27)</f>
        <v>3</v>
      </c>
      <c r="CG23" s="78">
        <f>IF(Assumptions!$E$27&gt;CF23+12,CF23+12,Assumptions!$E$27)</f>
        <v>3</v>
      </c>
      <c r="CH23" s="78">
        <f>IF(Assumptions!$E$27&gt;CG23+12,CG23+12,Assumptions!$E$27)</f>
        <v>3</v>
      </c>
      <c r="CI23" s="78">
        <f>IF(Assumptions!$E$27&gt;CH23+12,CH23+12,Assumptions!$E$27)</f>
        <v>3</v>
      </c>
      <c r="CJ23" s="78">
        <f>IF(Assumptions!$E$27&gt;CI23+12,CI23+12,Assumptions!$E$27)</f>
        <v>3</v>
      </c>
      <c r="CK23" s="78">
        <f>IF(Assumptions!$E$27&gt;CJ23+12,CJ23+12,Assumptions!$E$27)</f>
        <v>3</v>
      </c>
      <c r="CL23" s="78">
        <f>IF(Assumptions!$E$27&gt;CK23+12,CK23+12,Assumptions!$E$27)</f>
        <v>3</v>
      </c>
    </row>
    <row r="24" spans="1:90" ht="13.5" customHeight="1">
      <c r="A24" s="77" t="str">
        <f t="shared" si="0"/>
        <v>Apr</v>
      </c>
      <c r="B24" s="20">
        <f>IF(Assumptions!$E$27&gt;9,9,Assumptions!$E$27)</f>
        <v>3</v>
      </c>
      <c r="C24" s="20">
        <f>IF(Assumptions!$E$27&gt;B24+12,B24+12,Assumptions!$E$27)</f>
        <v>3</v>
      </c>
      <c r="D24" s="20">
        <f>IF(Assumptions!$E$27&gt;C24+12,C24+12,Assumptions!$E$27)</f>
        <v>3</v>
      </c>
      <c r="E24" s="20">
        <f>IF(Assumptions!$E$27&gt;D24+12,D24+12,Assumptions!$E$27)</f>
        <v>3</v>
      </c>
      <c r="F24" s="20">
        <f>IF(Assumptions!$E$27&gt;E24+12,E24+12,Assumptions!$E$27)</f>
        <v>3</v>
      </c>
      <c r="G24" s="20">
        <f>IF(Assumptions!$E$27&gt;F24+12,F24+12,Assumptions!$E$27)</f>
        <v>3</v>
      </c>
      <c r="H24" s="20">
        <f>IF(Assumptions!$E$27&gt;G24+12,G24+12,Assumptions!$E$27)</f>
        <v>3</v>
      </c>
      <c r="I24" s="20">
        <f>IF(Assumptions!$E$27&gt;H24+12,H24+12,Assumptions!$E$27)</f>
        <v>3</v>
      </c>
      <c r="J24" s="12" t="str">
        <f t="shared" si="1"/>
        <v>Apr</v>
      </c>
      <c r="K24" s="20">
        <f>IF(Assumptions!$E$27&gt;9,9,Assumptions!$E$27)</f>
        <v>3</v>
      </c>
      <c r="L24" s="78">
        <f>IF(Assumptions!$E$27&gt;K24+12,K24+12,Assumptions!$E$27)</f>
        <v>3</v>
      </c>
      <c r="M24" s="78">
        <f>IF(Assumptions!$E$27&gt;L24+12,L24+12,Assumptions!$E$27)</f>
        <v>3</v>
      </c>
      <c r="N24" s="78">
        <f>IF(Assumptions!$E$27&gt;M24+12,M24+12,Assumptions!$E$27)</f>
        <v>3</v>
      </c>
      <c r="O24" s="78">
        <f>IF(Assumptions!$E$27&gt;N24+12,N24+12,Assumptions!$E$27)</f>
        <v>3</v>
      </c>
      <c r="P24" s="78">
        <f>IF(Assumptions!$E$27&gt;O24+12,O24+12,Assumptions!$E$27)</f>
        <v>3</v>
      </c>
      <c r="Q24" s="78">
        <f>IF(Assumptions!$E$27&gt;P24+12,P24+12,Assumptions!$E$27)</f>
        <v>3</v>
      </c>
      <c r="R24" s="78">
        <f>IF(Assumptions!$E$27&gt;Q24+12,Q24+12,Assumptions!$E$27)</f>
        <v>3</v>
      </c>
      <c r="S24" s="77" t="str">
        <f t="shared" si="2"/>
        <v>Apr</v>
      </c>
      <c r="T24" s="78">
        <f>IF(Assumptions!$E$27&gt;9,9,Assumptions!$E$27)</f>
        <v>3</v>
      </c>
      <c r="U24" s="78">
        <f>IF(Assumptions!$E$27&gt;T24+12,T24+12,Assumptions!$E$27)</f>
        <v>3</v>
      </c>
      <c r="V24" s="78">
        <f>IF(Assumptions!$E$27&gt;U24+12,U24+12,Assumptions!$E$27)</f>
        <v>3</v>
      </c>
      <c r="W24" s="78">
        <f>IF(Assumptions!$E$27&gt;V24+12,V24+12,Assumptions!$E$27)</f>
        <v>3</v>
      </c>
      <c r="X24" s="78">
        <f>IF(Assumptions!$E$27&gt;W24+12,W24+12,Assumptions!$E$27)</f>
        <v>3</v>
      </c>
      <c r="Y24" s="78">
        <f>IF(Assumptions!$E$27&gt;X24+12,X24+12,Assumptions!$E$27)</f>
        <v>3</v>
      </c>
      <c r="Z24" s="78">
        <f>IF(Assumptions!$E$27&gt;Y24+12,Y24+12,Assumptions!$E$27)</f>
        <v>3</v>
      </c>
      <c r="AA24" s="78">
        <f>IF(Assumptions!$E$27&gt;Z24+12,Z24+12,Assumptions!$E$27)</f>
        <v>3</v>
      </c>
      <c r="AB24" s="77" t="str">
        <f t="shared" si="3"/>
        <v>Apr</v>
      </c>
      <c r="AC24" s="78">
        <f>IF(Assumptions!$E$27&gt;9,9,Assumptions!$E$27)</f>
        <v>3</v>
      </c>
      <c r="AD24" s="78">
        <f>IF(Assumptions!$E$27&gt;AC24+12,AC24+12,Assumptions!$E$27)</f>
        <v>3</v>
      </c>
      <c r="AE24" s="78">
        <f>IF(Assumptions!$E$27&gt;AD24+12,AD24+12,Assumptions!$E$27)</f>
        <v>3</v>
      </c>
      <c r="AF24" s="78">
        <f>IF(Assumptions!$E$27&gt;AE24+12,AE24+12,Assumptions!$E$27)</f>
        <v>3</v>
      </c>
      <c r="AG24" s="78">
        <f>IF(Assumptions!$E$27&gt;AF24+12,AF24+12,Assumptions!$E$27)</f>
        <v>3</v>
      </c>
      <c r="AH24" s="78">
        <f>IF(Assumptions!$E$27&gt;AG24+12,AG24+12,Assumptions!$E$27)</f>
        <v>3</v>
      </c>
      <c r="AI24" s="78">
        <f>IF(Assumptions!$E$27&gt;AH24+12,AH24+12,Assumptions!$E$27)</f>
        <v>3</v>
      </c>
      <c r="AJ24" s="78">
        <f>IF(Assumptions!$E$27&gt;AI24+12,AI24+12,Assumptions!$E$27)</f>
        <v>3</v>
      </c>
      <c r="AK24" s="77" t="str">
        <f t="shared" si="4"/>
        <v>Apr</v>
      </c>
      <c r="AL24" s="78">
        <f>IF(Assumptions!$E$27&gt;9,9,Assumptions!$E$27)</f>
        <v>3</v>
      </c>
      <c r="AM24" s="78">
        <f>IF(Assumptions!$E$27&gt;AL24+12,AL24+12,Assumptions!$E$27)</f>
        <v>3</v>
      </c>
      <c r="AN24" s="78">
        <f>IF(Assumptions!$E$27&gt;AM24+12,AM24+12,Assumptions!$E$27)</f>
        <v>3</v>
      </c>
      <c r="AO24" s="78">
        <f>IF(Assumptions!$E$27&gt;AN24+12,AN24+12,Assumptions!$E$27)</f>
        <v>3</v>
      </c>
      <c r="AP24" s="78">
        <f>IF(Assumptions!$E$27&gt;AO24+12,AO24+12,Assumptions!$E$27)</f>
        <v>3</v>
      </c>
      <c r="AQ24" s="78">
        <f>IF(Assumptions!$E$27&gt;AP24+12,AP24+12,Assumptions!$E$27)</f>
        <v>3</v>
      </c>
      <c r="AR24" s="78">
        <f>IF(Assumptions!$E$27&gt;AQ24+12,AQ24+12,Assumptions!$E$27)</f>
        <v>3</v>
      </c>
      <c r="AS24" s="78">
        <f>IF(Assumptions!$E$27&gt;AR24+12,AR24+12,Assumptions!$E$27)</f>
        <v>3</v>
      </c>
      <c r="AT24" s="77" t="str">
        <f t="shared" si="5"/>
        <v>Apr</v>
      </c>
      <c r="AU24" s="78">
        <f>IF(Assumptions!$E$27&gt;9,9,Assumptions!$E$27)</f>
        <v>3</v>
      </c>
      <c r="AV24" s="78">
        <f>IF(Assumptions!$E$27&gt;AU24+12,AU24+12,Assumptions!$E$27)</f>
        <v>3</v>
      </c>
      <c r="AW24" s="78">
        <f>IF(Assumptions!$E$27&gt;AV24+12,AV24+12,Assumptions!$E$27)</f>
        <v>3</v>
      </c>
      <c r="AX24" s="78">
        <f>IF(Assumptions!$E$27&gt;AW24+12,AW24+12,Assumptions!$E$27)</f>
        <v>3</v>
      </c>
      <c r="AY24" s="78">
        <f>IF(Assumptions!$E$27&gt;AX24+12,AX24+12,Assumptions!$E$27)</f>
        <v>3</v>
      </c>
      <c r="AZ24" s="78">
        <f>IF(Assumptions!$E$27&gt;AY24+12,AY24+12,Assumptions!$E$27)</f>
        <v>3</v>
      </c>
      <c r="BA24" s="78">
        <f>IF(Assumptions!$E$27&gt;AZ24+12,AZ24+12,Assumptions!$E$27)</f>
        <v>3</v>
      </c>
      <c r="BB24" s="78">
        <f>IF(Assumptions!$E$27&gt;BA24+12,BA24+12,Assumptions!$E$27)</f>
        <v>3</v>
      </c>
      <c r="BC24" s="77" t="str">
        <f t="shared" si="6"/>
        <v>Apr</v>
      </c>
      <c r="BD24" s="78">
        <f>IF(Assumptions!$E$27&gt;9,9,Assumptions!$E$27)</f>
        <v>3</v>
      </c>
      <c r="BE24" s="78">
        <f>IF(Assumptions!$E$27&gt;BD24+12,BD24+12,Assumptions!$E$27)</f>
        <v>3</v>
      </c>
      <c r="BF24" s="78">
        <f>IF(Assumptions!$E$27&gt;BE24+12,BE24+12,Assumptions!$E$27)</f>
        <v>3</v>
      </c>
      <c r="BG24" s="78">
        <f>IF(Assumptions!$E$27&gt;BF24+12,BF24+12,Assumptions!$E$27)</f>
        <v>3</v>
      </c>
      <c r="BH24" s="78">
        <f>IF(Assumptions!$E$27&gt;BG24+12,BG24+12,Assumptions!$E$27)</f>
        <v>3</v>
      </c>
      <c r="BI24" s="78">
        <f>IF(Assumptions!$E$27&gt;BH24+12,BH24+12,Assumptions!$E$27)</f>
        <v>3</v>
      </c>
      <c r="BJ24" s="78">
        <f>IF(Assumptions!$E$27&gt;BI24+12,BI24+12,Assumptions!$E$27)</f>
        <v>3</v>
      </c>
      <c r="BK24" s="78">
        <f>IF(Assumptions!$E$27&gt;BJ24+12,BJ24+12,Assumptions!$E$27)</f>
        <v>3</v>
      </c>
      <c r="BL24" s="77" t="str">
        <f t="shared" si="7"/>
        <v>Apr</v>
      </c>
      <c r="BM24" s="78">
        <f>IF(Assumptions!$E$27&gt;9,9,Assumptions!$E$27)</f>
        <v>3</v>
      </c>
      <c r="BN24" s="78">
        <f>IF(Assumptions!$E$27&gt;BM24+12,BM24+12,Assumptions!$E$27)</f>
        <v>3</v>
      </c>
      <c r="BO24" s="78">
        <f>IF(Assumptions!$E$27&gt;BN24+12,BN24+12,Assumptions!$E$27)</f>
        <v>3</v>
      </c>
      <c r="BP24" s="78">
        <f>IF(Assumptions!$E$27&gt;BO24+12,BO24+12,Assumptions!$E$27)</f>
        <v>3</v>
      </c>
      <c r="BQ24" s="78">
        <f>IF(Assumptions!$E$27&gt;BP24+12,BP24+12,Assumptions!$E$27)</f>
        <v>3</v>
      </c>
      <c r="BR24" s="78">
        <f>IF(Assumptions!$E$27&gt;BQ24+12,BQ24+12,Assumptions!$E$27)</f>
        <v>3</v>
      </c>
      <c r="BS24" s="78">
        <f>IF(Assumptions!$E$27&gt;BR24+12,BR24+12,Assumptions!$E$27)</f>
        <v>3</v>
      </c>
      <c r="BT24" s="78">
        <f>IF(Assumptions!$E$27&gt;BS24+12,BS24+12,Assumptions!$E$27)</f>
        <v>3</v>
      </c>
      <c r="BU24" s="77" t="str">
        <f t="shared" si="8"/>
        <v>Apr</v>
      </c>
      <c r="BV24" s="78">
        <f>IF(Assumptions!$E$27&gt;9,9,Assumptions!$E$27)</f>
        <v>3</v>
      </c>
      <c r="BW24" s="78">
        <f>IF(Assumptions!$E$27&gt;BV24+12,BV24+12,Assumptions!$E$27)</f>
        <v>3</v>
      </c>
      <c r="BX24" s="78">
        <f>IF(Assumptions!$E$27&gt;BW24+12,BW24+12,Assumptions!$E$27)</f>
        <v>3</v>
      </c>
      <c r="BY24" s="78">
        <f>IF(Assumptions!$E$27&gt;BX24+12,BX24+12,Assumptions!$E$27)</f>
        <v>3</v>
      </c>
      <c r="BZ24" s="78">
        <f>IF(Assumptions!$E$27&gt;BY24+12,BY24+12,Assumptions!$E$27)</f>
        <v>3</v>
      </c>
      <c r="CA24" s="78">
        <f>IF(Assumptions!$E$27&gt;BZ24+12,BZ24+12,Assumptions!$E$27)</f>
        <v>3</v>
      </c>
      <c r="CB24" s="78">
        <f>IF(Assumptions!$E$27&gt;CA24+12,CA24+12,Assumptions!$E$27)</f>
        <v>3</v>
      </c>
      <c r="CC24" s="78">
        <f>IF(Assumptions!$E$27&gt;CB24+12,CB24+12,Assumptions!$E$27)</f>
        <v>3</v>
      </c>
      <c r="CD24" s="77" t="str">
        <f t="shared" si="9"/>
        <v>Apr</v>
      </c>
      <c r="CE24" s="78">
        <f>IF(Assumptions!$E$27&gt;9,9,Assumptions!$E$27)</f>
        <v>3</v>
      </c>
      <c r="CF24" s="78">
        <f>IF(Assumptions!$E$27&gt;CE24+12,CE24+12,Assumptions!$E$27)</f>
        <v>3</v>
      </c>
      <c r="CG24" s="78">
        <f>IF(Assumptions!$E$27&gt;CF24+12,CF24+12,Assumptions!$E$27)</f>
        <v>3</v>
      </c>
      <c r="CH24" s="78">
        <f>IF(Assumptions!$E$27&gt;CG24+12,CG24+12,Assumptions!$E$27)</f>
        <v>3</v>
      </c>
      <c r="CI24" s="78">
        <f>IF(Assumptions!$E$27&gt;CH24+12,CH24+12,Assumptions!$E$27)</f>
        <v>3</v>
      </c>
      <c r="CJ24" s="78">
        <f>IF(Assumptions!$E$27&gt;CI24+12,CI24+12,Assumptions!$E$27)</f>
        <v>3</v>
      </c>
      <c r="CK24" s="78">
        <f>IF(Assumptions!$E$27&gt;CJ24+12,CJ24+12,Assumptions!$E$27)</f>
        <v>3</v>
      </c>
      <c r="CL24" s="78">
        <f>IF(Assumptions!$E$27&gt;CK24+12,CK24+12,Assumptions!$E$27)</f>
        <v>3</v>
      </c>
    </row>
    <row r="25" spans="1:90" ht="13.5" customHeight="1">
      <c r="A25" s="77" t="str">
        <f t="shared" si="0"/>
        <v>May</v>
      </c>
      <c r="B25" s="20">
        <f>IF(Assumptions!$E$27&gt;8,8,Assumptions!$E$27)</f>
        <v>3</v>
      </c>
      <c r="C25" s="20">
        <f>IF(Assumptions!$E$27&gt;B25+12,B25+12,Assumptions!$E$27)</f>
        <v>3</v>
      </c>
      <c r="D25" s="20">
        <f>IF(Assumptions!$E$27&gt;C25+12,C25+12,Assumptions!$E$27)</f>
        <v>3</v>
      </c>
      <c r="E25" s="20">
        <f>IF(Assumptions!$E$27&gt;D25+12,D25+12,Assumptions!$E$27)</f>
        <v>3</v>
      </c>
      <c r="F25" s="20">
        <f>IF(Assumptions!$E$27&gt;E25+12,E25+12,Assumptions!$E$27)</f>
        <v>3</v>
      </c>
      <c r="G25" s="20">
        <f>IF(Assumptions!$E$27&gt;F25+12,F25+12,Assumptions!$E$27)</f>
        <v>3</v>
      </c>
      <c r="H25" s="20">
        <f>IF(Assumptions!$E$27&gt;G25+12,G25+12,Assumptions!$E$27)</f>
        <v>3</v>
      </c>
      <c r="I25" s="20">
        <f>IF(Assumptions!$E$27&gt;H25+12,H25+12,Assumptions!$E$27)</f>
        <v>3</v>
      </c>
      <c r="J25" s="12" t="str">
        <f t="shared" si="1"/>
        <v>May</v>
      </c>
      <c r="K25" s="20">
        <f>IF(Assumptions!$E$27&gt;8,8,Assumptions!$E$27)</f>
        <v>3</v>
      </c>
      <c r="L25" s="78">
        <f>IF(Assumptions!$E$27&gt;K25+12,K25+12,Assumptions!$E$27)</f>
        <v>3</v>
      </c>
      <c r="M25" s="78">
        <f>IF(Assumptions!$E$27&gt;L25+12,L25+12,Assumptions!$E$27)</f>
        <v>3</v>
      </c>
      <c r="N25" s="78">
        <f>IF(Assumptions!$E$27&gt;M25+12,M25+12,Assumptions!$E$27)</f>
        <v>3</v>
      </c>
      <c r="O25" s="78">
        <f>IF(Assumptions!$E$27&gt;N25+12,N25+12,Assumptions!$E$27)</f>
        <v>3</v>
      </c>
      <c r="P25" s="78">
        <f>IF(Assumptions!$E$27&gt;O25+12,O25+12,Assumptions!$E$27)</f>
        <v>3</v>
      </c>
      <c r="Q25" s="78">
        <f>IF(Assumptions!$E$27&gt;P25+12,P25+12,Assumptions!$E$27)</f>
        <v>3</v>
      </c>
      <c r="R25" s="78">
        <f>IF(Assumptions!$E$27&gt;Q25+12,Q25+12,Assumptions!$E$27)</f>
        <v>3</v>
      </c>
      <c r="S25" s="77" t="str">
        <f t="shared" si="2"/>
        <v>May</v>
      </c>
      <c r="T25" s="78">
        <f>IF(Assumptions!$E$27&gt;8,8,Assumptions!$E$27)</f>
        <v>3</v>
      </c>
      <c r="U25" s="78">
        <f>IF(Assumptions!$E$27&gt;T25+12,T25+12,Assumptions!$E$27)</f>
        <v>3</v>
      </c>
      <c r="V25" s="78">
        <f>IF(Assumptions!$E$27&gt;U25+12,U25+12,Assumptions!$E$27)</f>
        <v>3</v>
      </c>
      <c r="W25" s="78">
        <f>IF(Assumptions!$E$27&gt;V25+12,V25+12,Assumptions!$E$27)</f>
        <v>3</v>
      </c>
      <c r="X25" s="78">
        <f>IF(Assumptions!$E$27&gt;W25+12,W25+12,Assumptions!$E$27)</f>
        <v>3</v>
      </c>
      <c r="Y25" s="78">
        <f>IF(Assumptions!$E$27&gt;X25+12,X25+12,Assumptions!$E$27)</f>
        <v>3</v>
      </c>
      <c r="Z25" s="78">
        <f>IF(Assumptions!$E$27&gt;Y25+12,Y25+12,Assumptions!$E$27)</f>
        <v>3</v>
      </c>
      <c r="AA25" s="78">
        <f>IF(Assumptions!$E$27&gt;Z25+12,Z25+12,Assumptions!$E$27)</f>
        <v>3</v>
      </c>
      <c r="AB25" s="77" t="str">
        <f t="shared" si="3"/>
        <v>May</v>
      </c>
      <c r="AC25" s="78">
        <f>IF(Assumptions!$E$27&gt;8,8,Assumptions!$E$27)</f>
        <v>3</v>
      </c>
      <c r="AD25" s="78">
        <f>IF(Assumptions!$E$27&gt;AC25+12,AC25+12,Assumptions!$E$27)</f>
        <v>3</v>
      </c>
      <c r="AE25" s="78">
        <f>IF(Assumptions!$E$27&gt;AD25+12,AD25+12,Assumptions!$E$27)</f>
        <v>3</v>
      </c>
      <c r="AF25" s="78">
        <f>IF(Assumptions!$E$27&gt;AE25+12,AE25+12,Assumptions!$E$27)</f>
        <v>3</v>
      </c>
      <c r="AG25" s="78">
        <f>IF(Assumptions!$E$27&gt;AF25+12,AF25+12,Assumptions!$E$27)</f>
        <v>3</v>
      </c>
      <c r="AH25" s="78">
        <f>IF(Assumptions!$E$27&gt;AG25+12,AG25+12,Assumptions!$E$27)</f>
        <v>3</v>
      </c>
      <c r="AI25" s="78">
        <f>IF(Assumptions!$E$27&gt;AH25+12,AH25+12,Assumptions!$E$27)</f>
        <v>3</v>
      </c>
      <c r="AJ25" s="78">
        <f>IF(Assumptions!$E$27&gt;AI25+12,AI25+12,Assumptions!$E$27)</f>
        <v>3</v>
      </c>
      <c r="AK25" s="77" t="str">
        <f t="shared" si="4"/>
        <v>May</v>
      </c>
      <c r="AL25" s="78">
        <f>IF(Assumptions!$E$27&gt;8,8,Assumptions!$E$27)</f>
        <v>3</v>
      </c>
      <c r="AM25" s="78">
        <f>IF(Assumptions!$E$27&gt;AL25+12,AL25+12,Assumptions!$E$27)</f>
        <v>3</v>
      </c>
      <c r="AN25" s="78">
        <f>IF(Assumptions!$E$27&gt;AM25+12,AM25+12,Assumptions!$E$27)</f>
        <v>3</v>
      </c>
      <c r="AO25" s="78">
        <f>IF(Assumptions!$E$27&gt;AN25+12,AN25+12,Assumptions!$E$27)</f>
        <v>3</v>
      </c>
      <c r="AP25" s="78">
        <f>IF(Assumptions!$E$27&gt;AO25+12,AO25+12,Assumptions!$E$27)</f>
        <v>3</v>
      </c>
      <c r="AQ25" s="78">
        <f>IF(Assumptions!$E$27&gt;AP25+12,AP25+12,Assumptions!$E$27)</f>
        <v>3</v>
      </c>
      <c r="AR25" s="78">
        <f>IF(Assumptions!$E$27&gt;AQ25+12,AQ25+12,Assumptions!$E$27)</f>
        <v>3</v>
      </c>
      <c r="AS25" s="78">
        <f>IF(Assumptions!$E$27&gt;AR25+12,AR25+12,Assumptions!$E$27)</f>
        <v>3</v>
      </c>
      <c r="AT25" s="77" t="str">
        <f t="shared" si="5"/>
        <v>May</v>
      </c>
      <c r="AU25" s="78">
        <f>IF(Assumptions!$E$27&gt;8,8,Assumptions!$E$27)</f>
        <v>3</v>
      </c>
      <c r="AV25" s="78">
        <f>IF(Assumptions!$E$27&gt;AU25+12,AU25+12,Assumptions!$E$27)</f>
        <v>3</v>
      </c>
      <c r="AW25" s="78">
        <f>IF(Assumptions!$E$27&gt;AV25+12,AV25+12,Assumptions!$E$27)</f>
        <v>3</v>
      </c>
      <c r="AX25" s="78">
        <f>IF(Assumptions!$E$27&gt;AW25+12,AW25+12,Assumptions!$E$27)</f>
        <v>3</v>
      </c>
      <c r="AY25" s="78">
        <f>IF(Assumptions!$E$27&gt;AX25+12,AX25+12,Assumptions!$E$27)</f>
        <v>3</v>
      </c>
      <c r="AZ25" s="78">
        <f>IF(Assumptions!$E$27&gt;AY25+12,AY25+12,Assumptions!$E$27)</f>
        <v>3</v>
      </c>
      <c r="BA25" s="78">
        <f>IF(Assumptions!$E$27&gt;AZ25+12,AZ25+12,Assumptions!$E$27)</f>
        <v>3</v>
      </c>
      <c r="BB25" s="78">
        <f>IF(Assumptions!$E$27&gt;BA25+12,BA25+12,Assumptions!$E$27)</f>
        <v>3</v>
      </c>
      <c r="BC25" s="77" t="str">
        <f t="shared" si="6"/>
        <v>May</v>
      </c>
      <c r="BD25" s="78">
        <f>IF(Assumptions!$E$27&gt;8,8,Assumptions!$E$27)</f>
        <v>3</v>
      </c>
      <c r="BE25" s="78">
        <f>IF(Assumptions!$E$27&gt;BD25+12,BD25+12,Assumptions!$E$27)</f>
        <v>3</v>
      </c>
      <c r="BF25" s="78">
        <f>IF(Assumptions!$E$27&gt;BE25+12,BE25+12,Assumptions!$E$27)</f>
        <v>3</v>
      </c>
      <c r="BG25" s="78">
        <f>IF(Assumptions!$E$27&gt;BF25+12,BF25+12,Assumptions!$E$27)</f>
        <v>3</v>
      </c>
      <c r="BH25" s="78">
        <f>IF(Assumptions!$E$27&gt;BG25+12,BG25+12,Assumptions!$E$27)</f>
        <v>3</v>
      </c>
      <c r="BI25" s="78">
        <f>IF(Assumptions!$E$27&gt;BH25+12,BH25+12,Assumptions!$E$27)</f>
        <v>3</v>
      </c>
      <c r="BJ25" s="78">
        <f>IF(Assumptions!$E$27&gt;BI25+12,BI25+12,Assumptions!$E$27)</f>
        <v>3</v>
      </c>
      <c r="BK25" s="78">
        <f>IF(Assumptions!$E$27&gt;BJ25+12,BJ25+12,Assumptions!$E$27)</f>
        <v>3</v>
      </c>
      <c r="BL25" s="77" t="str">
        <f t="shared" si="7"/>
        <v>May</v>
      </c>
      <c r="BM25" s="78">
        <f>IF(Assumptions!$E$27&gt;8,8,Assumptions!$E$27)</f>
        <v>3</v>
      </c>
      <c r="BN25" s="78">
        <f>IF(Assumptions!$E$27&gt;BM25+12,BM25+12,Assumptions!$E$27)</f>
        <v>3</v>
      </c>
      <c r="BO25" s="78">
        <f>IF(Assumptions!$E$27&gt;BN25+12,BN25+12,Assumptions!$E$27)</f>
        <v>3</v>
      </c>
      <c r="BP25" s="78">
        <f>IF(Assumptions!$E$27&gt;BO25+12,BO25+12,Assumptions!$E$27)</f>
        <v>3</v>
      </c>
      <c r="BQ25" s="78">
        <f>IF(Assumptions!$E$27&gt;BP25+12,BP25+12,Assumptions!$E$27)</f>
        <v>3</v>
      </c>
      <c r="BR25" s="78">
        <f>IF(Assumptions!$E$27&gt;BQ25+12,BQ25+12,Assumptions!$E$27)</f>
        <v>3</v>
      </c>
      <c r="BS25" s="78">
        <f>IF(Assumptions!$E$27&gt;BR25+12,BR25+12,Assumptions!$E$27)</f>
        <v>3</v>
      </c>
      <c r="BT25" s="78">
        <f>IF(Assumptions!$E$27&gt;BS25+12,BS25+12,Assumptions!$E$27)</f>
        <v>3</v>
      </c>
      <c r="BU25" s="77" t="str">
        <f t="shared" si="8"/>
        <v>May</v>
      </c>
      <c r="BV25" s="78">
        <f>IF(Assumptions!$E$27&gt;8,8,Assumptions!$E$27)</f>
        <v>3</v>
      </c>
      <c r="BW25" s="78">
        <f>IF(Assumptions!$E$27&gt;BV25+12,BV25+12,Assumptions!$E$27)</f>
        <v>3</v>
      </c>
      <c r="BX25" s="78">
        <f>IF(Assumptions!$E$27&gt;BW25+12,BW25+12,Assumptions!$E$27)</f>
        <v>3</v>
      </c>
      <c r="BY25" s="78">
        <f>IF(Assumptions!$E$27&gt;BX25+12,BX25+12,Assumptions!$E$27)</f>
        <v>3</v>
      </c>
      <c r="BZ25" s="78">
        <f>IF(Assumptions!$E$27&gt;BY25+12,BY25+12,Assumptions!$E$27)</f>
        <v>3</v>
      </c>
      <c r="CA25" s="78">
        <f>IF(Assumptions!$E$27&gt;BZ25+12,BZ25+12,Assumptions!$E$27)</f>
        <v>3</v>
      </c>
      <c r="CB25" s="78">
        <f>IF(Assumptions!$E$27&gt;CA25+12,CA25+12,Assumptions!$E$27)</f>
        <v>3</v>
      </c>
      <c r="CC25" s="78">
        <f>IF(Assumptions!$E$27&gt;CB25+12,CB25+12,Assumptions!$E$27)</f>
        <v>3</v>
      </c>
      <c r="CD25" s="77" t="str">
        <f t="shared" si="9"/>
        <v>May</v>
      </c>
      <c r="CE25" s="78">
        <f>IF(Assumptions!$E$27&gt;8,8,Assumptions!$E$27)</f>
        <v>3</v>
      </c>
      <c r="CF25" s="78">
        <f>IF(Assumptions!$E$27&gt;CE25+12,CE25+12,Assumptions!$E$27)</f>
        <v>3</v>
      </c>
      <c r="CG25" s="78">
        <f>IF(Assumptions!$E$27&gt;CF25+12,CF25+12,Assumptions!$E$27)</f>
        <v>3</v>
      </c>
      <c r="CH25" s="78">
        <f>IF(Assumptions!$E$27&gt;CG25+12,CG25+12,Assumptions!$E$27)</f>
        <v>3</v>
      </c>
      <c r="CI25" s="78">
        <f>IF(Assumptions!$E$27&gt;CH25+12,CH25+12,Assumptions!$E$27)</f>
        <v>3</v>
      </c>
      <c r="CJ25" s="78">
        <f>IF(Assumptions!$E$27&gt;CI25+12,CI25+12,Assumptions!$E$27)</f>
        <v>3</v>
      </c>
      <c r="CK25" s="78">
        <f>IF(Assumptions!$E$27&gt;CJ25+12,CJ25+12,Assumptions!$E$27)</f>
        <v>3</v>
      </c>
      <c r="CL25" s="78">
        <f>IF(Assumptions!$E$27&gt;CK25+12,CK25+12,Assumptions!$E$27)</f>
        <v>3</v>
      </c>
    </row>
    <row r="26" spans="1:90" ht="13.5" customHeight="1">
      <c r="A26" s="77" t="str">
        <f t="shared" si="0"/>
        <v>Jun</v>
      </c>
      <c r="B26" s="20">
        <f>IF(Assumptions!$E$27&gt;7,7,Assumptions!$E$27)</f>
        <v>3</v>
      </c>
      <c r="C26" s="20">
        <f>IF(Assumptions!$E$27&gt;B26+12,B26+12,Assumptions!$E$27)</f>
        <v>3</v>
      </c>
      <c r="D26" s="20">
        <f>IF(Assumptions!$E$27&gt;C26+12,C26+12,Assumptions!$E$27)</f>
        <v>3</v>
      </c>
      <c r="E26" s="20">
        <f>IF(Assumptions!$E$27&gt;D26+12,D26+12,Assumptions!$E$27)</f>
        <v>3</v>
      </c>
      <c r="F26" s="20">
        <f>IF(Assumptions!$E$27&gt;E26+12,E26+12,Assumptions!$E$27)</f>
        <v>3</v>
      </c>
      <c r="G26" s="20">
        <f>IF(Assumptions!$E$27&gt;F26+12,F26+12,Assumptions!$E$27)</f>
        <v>3</v>
      </c>
      <c r="H26" s="20">
        <f>IF(Assumptions!$E$27&gt;G26+12,G26+12,Assumptions!$E$27)</f>
        <v>3</v>
      </c>
      <c r="I26" s="20">
        <f>IF(Assumptions!$E$27&gt;H26+12,H26+12,Assumptions!$E$27)</f>
        <v>3</v>
      </c>
      <c r="J26" s="12" t="str">
        <f t="shared" si="1"/>
        <v>Jun</v>
      </c>
      <c r="K26" s="20">
        <f>IF(Assumptions!$E$27&gt;7,7,Assumptions!$E$27)</f>
        <v>3</v>
      </c>
      <c r="L26" s="78">
        <f>IF(Assumptions!$E$27&gt;K26+12,K26+12,Assumptions!$E$27)</f>
        <v>3</v>
      </c>
      <c r="M26" s="78">
        <f>IF(Assumptions!$E$27&gt;L26+12,L26+12,Assumptions!$E$27)</f>
        <v>3</v>
      </c>
      <c r="N26" s="78">
        <f>IF(Assumptions!$E$27&gt;M26+12,M26+12,Assumptions!$E$27)</f>
        <v>3</v>
      </c>
      <c r="O26" s="78">
        <f>IF(Assumptions!$E$27&gt;N26+12,N26+12,Assumptions!$E$27)</f>
        <v>3</v>
      </c>
      <c r="P26" s="78">
        <f>IF(Assumptions!$E$27&gt;O26+12,O26+12,Assumptions!$E$27)</f>
        <v>3</v>
      </c>
      <c r="Q26" s="78">
        <f>IF(Assumptions!$E$27&gt;P26+12,P26+12,Assumptions!$E$27)</f>
        <v>3</v>
      </c>
      <c r="R26" s="78">
        <f>IF(Assumptions!$E$27&gt;Q26+12,Q26+12,Assumptions!$E$27)</f>
        <v>3</v>
      </c>
      <c r="S26" s="77" t="str">
        <f t="shared" si="2"/>
        <v>Jun</v>
      </c>
      <c r="T26" s="78">
        <f>IF(Assumptions!$E$27&gt;7,7,Assumptions!$E$27)</f>
        <v>3</v>
      </c>
      <c r="U26" s="78">
        <f>IF(Assumptions!$E$27&gt;T26+12,T26+12,Assumptions!$E$27)</f>
        <v>3</v>
      </c>
      <c r="V26" s="78">
        <f>IF(Assumptions!$E$27&gt;U26+12,U26+12,Assumptions!$E$27)</f>
        <v>3</v>
      </c>
      <c r="W26" s="78">
        <f>IF(Assumptions!$E$27&gt;V26+12,V26+12,Assumptions!$E$27)</f>
        <v>3</v>
      </c>
      <c r="X26" s="78">
        <f>IF(Assumptions!$E$27&gt;W26+12,W26+12,Assumptions!$E$27)</f>
        <v>3</v>
      </c>
      <c r="Y26" s="78">
        <f>IF(Assumptions!$E$27&gt;X26+12,X26+12,Assumptions!$E$27)</f>
        <v>3</v>
      </c>
      <c r="Z26" s="78">
        <f>IF(Assumptions!$E$27&gt;Y26+12,Y26+12,Assumptions!$E$27)</f>
        <v>3</v>
      </c>
      <c r="AA26" s="78">
        <f>IF(Assumptions!$E$27&gt;Z26+12,Z26+12,Assumptions!$E$27)</f>
        <v>3</v>
      </c>
      <c r="AB26" s="77" t="str">
        <f t="shared" si="3"/>
        <v>Jun</v>
      </c>
      <c r="AC26" s="78">
        <f>IF(Assumptions!$E$27&gt;7,7,Assumptions!$E$27)</f>
        <v>3</v>
      </c>
      <c r="AD26" s="78">
        <f>IF(Assumptions!$E$27&gt;AC26+12,AC26+12,Assumptions!$E$27)</f>
        <v>3</v>
      </c>
      <c r="AE26" s="78">
        <f>IF(Assumptions!$E$27&gt;AD26+12,AD26+12,Assumptions!$E$27)</f>
        <v>3</v>
      </c>
      <c r="AF26" s="78">
        <f>IF(Assumptions!$E$27&gt;AE26+12,AE26+12,Assumptions!$E$27)</f>
        <v>3</v>
      </c>
      <c r="AG26" s="78">
        <f>IF(Assumptions!$E$27&gt;AF26+12,AF26+12,Assumptions!$E$27)</f>
        <v>3</v>
      </c>
      <c r="AH26" s="78">
        <f>IF(Assumptions!$E$27&gt;AG26+12,AG26+12,Assumptions!$E$27)</f>
        <v>3</v>
      </c>
      <c r="AI26" s="78">
        <f>IF(Assumptions!$E$27&gt;AH26+12,AH26+12,Assumptions!$E$27)</f>
        <v>3</v>
      </c>
      <c r="AJ26" s="78">
        <f>IF(Assumptions!$E$27&gt;AI26+12,AI26+12,Assumptions!$E$27)</f>
        <v>3</v>
      </c>
      <c r="AK26" s="77" t="str">
        <f t="shared" si="4"/>
        <v>Jun</v>
      </c>
      <c r="AL26" s="78">
        <f>IF(Assumptions!$E$27&gt;7,7,Assumptions!$E$27)</f>
        <v>3</v>
      </c>
      <c r="AM26" s="78">
        <f>IF(Assumptions!$E$27&gt;AL26+12,AL26+12,Assumptions!$E$27)</f>
        <v>3</v>
      </c>
      <c r="AN26" s="78">
        <f>IF(Assumptions!$E$27&gt;AM26+12,AM26+12,Assumptions!$E$27)</f>
        <v>3</v>
      </c>
      <c r="AO26" s="78">
        <f>IF(Assumptions!$E$27&gt;AN26+12,AN26+12,Assumptions!$E$27)</f>
        <v>3</v>
      </c>
      <c r="AP26" s="78">
        <f>IF(Assumptions!$E$27&gt;AO26+12,AO26+12,Assumptions!$E$27)</f>
        <v>3</v>
      </c>
      <c r="AQ26" s="78">
        <f>IF(Assumptions!$E$27&gt;AP26+12,AP26+12,Assumptions!$E$27)</f>
        <v>3</v>
      </c>
      <c r="AR26" s="78">
        <f>IF(Assumptions!$E$27&gt;AQ26+12,AQ26+12,Assumptions!$E$27)</f>
        <v>3</v>
      </c>
      <c r="AS26" s="78">
        <f>IF(Assumptions!$E$27&gt;AR26+12,AR26+12,Assumptions!$E$27)</f>
        <v>3</v>
      </c>
      <c r="AT26" s="77" t="str">
        <f t="shared" si="5"/>
        <v>Jun</v>
      </c>
      <c r="AU26" s="78">
        <f>IF(Assumptions!$E$27&gt;7,7,Assumptions!$E$27)</f>
        <v>3</v>
      </c>
      <c r="AV26" s="78">
        <f>IF(Assumptions!$E$27&gt;AU26+12,AU26+12,Assumptions!$E$27)</f>
        <v>3</v>
      </c>
      <c r="AW26" s="78">
        <f>IF(Assumptions!$E$27&gt;AV26+12,AV26+12,Assumptions!$E$27)</f>
        <v>3</v>
      </c>
      <c r="AX26" s="78">
        <f>IF(Assumptions!$E$27&gt;AW26+12,AW26+12,Assumptions!$E$27)</f>
        <v>3</v>
      </c>
      <c r="AY26" s="78">
        <f>IF(Assumptions!$E$27&gt;AX26+12,AX26+12,Assumptions!$E$27)</f>
        <v>3</v>
      </c>
      <c r="AZ26" s="78">
        <f>IF(Assumptions!$E$27&gt;AY26+12,AY26+12,Assumptions!$E$27)</f>
        <v>3</v>
      </c>
      <c r="BA26" s="78">
        <f>IF(Assumptions!$E$27&gt;AZ26+12,AZ26+12,Assumptions!$E$27)</f>
        <v>3</v>
      </c>
      <c r="BB26" s="78">
        <f>IF(Assumptions!$E$27&gt;BA26+12,BA26+12,Assumptions!$E$27)</f>
        <v>3</v>
      </c>
      <c r="BC26" s="77" t="str">
        <f t="shared" si="6"/>
        <v>Jun</v>
      </c>
      <c r="BD26" s="78">
        <f>IF(Assumptions!$E$27&gt;7,7,Assumptions!$E$27)</f>
        <v>3</v>
      </c>
      <c r="BE26" s="78">
        <f>IF(Assumptions!$E$27&gt;BD26+12,BD26+12,Assumptions!$E$27)</f>
        <v>3</v>
      </c>
      <c r="BF26" s="78">
        <f>IF(Assumptions!$E$27&gt;BE26+12,BE26+12,Assumptions!$E$27)</f>
        <v>3</v>
      </c>
      <c r="BG26" s="78">
        <f>IF(Assumptions!$E$27&gt;BF26+12,BF26+12,Assumptions!$E$27)</f>
        <v>3</v>
      </c>
      <c r="BH26" s="78">
        <f>IF(Assumptions!$E$27&gt;BG26+12,BG26+12,Assumptions!$E$27)</f>
        <v>3</v>
      </c>
      <c r="BI26" s="78">
        <f>IF(Assumptions!$E$27&gt;BH26+12,BH26+12,Assumptions!$E$27)</f>
        <v>3</v>
      </c>
      <c r="BJ26" s="78">
        <f>IF(Assumptions!$E$27&gt;BI26+12,BI26+12,Assumptions!$E$27)</f>
        <v>3</v>
      </c>
      <c r="BK26" s="78">
        <f>IF(Assumptions!$E$27&gt;BJ26+12,BJ26+12,Assumptions!$E$27)</f>
        <v>3</v>
      </c>
      <c r="BL26" s="77" t="str">
        <f t="shared" si="7"/>
        <v>Jun</v>
      </c>
      <c r="BM26" s="78">
        <f>IF(Assumptions!$E$27&gt;7,7,Assumptions!$E$27)</f>
        <v>3</v>
      </c>
      <c r="BN26" s="78">
        <f>IF(Assumptions!$E$27&gt;BM26+12,BM26+12,Assumptions!$E$27)</f>
        <v>3</v>
      </c>
      <c r="BO26" s="78">
        <f>IF(Assumptions!$E$27&gt;BN26+12,BN26+12,Assumptions!$E$27)</f>
        <v>3</v>
      </c>
      <c r="BP26" s="78">
        <f>IF(Assumptions!$E$27&gt;BO26+12,BO26+12,Assumptions!$E$27)</f>
        <v>3</v>
      </c>
      <c r="BQ26" s="78">
        <f>IF(Assumptions!$E$27&gt;BP26+12,BP26+12,Assumptions!$E$27)</f>
        <v>3</v>
      </c>
      <c r="BR26" s="78">
        <f>IF(Assumptions!$E$27&gt;BQ26+12,BQ26+12,Assumptions!$E$27)</f>
        <v>3</v>
      </c>
      <c r="BS26" s="78">
        <f>IF(Assumptions!$E$27&gt;BR26+12,BR26+12,Assumptions!$E$27)</f>
        <v>3</v>
      </c>
      <c r="BT26" s="78">
        <f>IF(Assumptions!$E$27&gt;BS26+12,BS26+12,Assumptions!$E$27)</f>
        <v>3</v>
      </c>
      <c r="BU26" s="77" t="str">
        <f t="shared" si="8"/>
        <v>Jun</v>
      </c>
      <c r="BV26" s="78">
        <f>IF(Assumptions!$E$27&gt;7,7,Assumptions!$E$27)</f>
        <v>3</v>
      </c>
      <c r="BW26" s="78">
        <f>IF(Assumptions!$E$27&gt;BV26+12,BV26+12,Assumptions!$E$27)</f>
        <v>3</v>
      </c>
      <c r="BX26" s="78">
        <f>IF(Assumptions!$E$27&gt;BW26+12,BW26+12,Assumptions!$E$27)</f>
        <v>3</v>
      </c>
      <c r="BY26" s="78">
        <f>IF(Assumptions!$E$27&gt;BX26+12,BX26+12,Assumptions!$E$27)</f>
        <v>3</v>
      </c>
      <c r="BZ26" s="78">
        <f>IF(Assumptions!$E$27&gt;BY26+12,BY26+12,Assumptions!$E$27)</f>
        <v>3</v>
      </c>
      <c r="CA26" s="78">
        <f>IF(Assumptions!$E$27&gt;BZ26+12,BZ26+12,Assumptions!$E$27)</f>
        <v>3</v>
      </c>
      <c r="CB26" s="78">
        <f>IF(Assumptions!$E$27&gt;CA26+12,CA26+12,Assumptions!$E$27)</f>
        <v>3</v>
      </c>
      <c r="CC26" s="78">
        <f>IF(Assumptions!$E$27&gt;CB26+12,CB26+12,Assumptions!$E$27)</f>
        <v>3</v>
      </c>
      <c r="CD26" s="77" t="str">
        <f t="shared" si="9"/>
        <v>Jun</v>
      </c>
      <c r="CE26" s="78">
        <f>IF(Assumptions!$E$27&gt;7,7,Assumptions!$E$27)</f>
        <v>3</v>
      </c>
      <c r="CF26" s="78">
        <f>IF(Assumptions!$E$27&gt;CE26+12,CE26+12,Assumptions!$E$27)</f>
        <v>3</v>
      </c>
      <c r="CG26" s="78">
        <f>IF(Assumptions!$E$27&gt;CF26+12,CF26+12,Assumptions!$E$27)</f>
        <v>3</v>
      </c>
      <c r="CH26" s="78">
        <f>IF(Assumptions!$E$27&gt;CG26+12,CG26+12,Assumptions!$E$27)</f>
        <v>3</v>
      </c>
      <c r="CI26" s="78">
        <f>IF(Assumptions!$E$27&gt;CH26+12,CH26+12,Assumptions!$E$27)</f>
        <v>3</v>
      </c>
      <c r="CJ26" s="78">
        <f>IF(Assumptions!$E$27&gt;CI26+12,CI26+12,Assumptions!$E$27)</f>
        <v>3</v>
      </c>
      <c r="CK26" s="78">
        <f>IF(Assumptions!$E$27&gt;CJ26+12,CJ26+12,Assumptions!$E$27)</f>
        <v>3</v>
      </c>
      <c r="CL26" s="78">
        <f>IF(Assumptions!$E$27&gt;CK26+12,CK26+12,Assumptions!$E$27)</f>
        <v>3</v>
      </c>
    </row>
    <row r="27" spans="1:90" ht="13.5" customHeight="1">
      <c r="A27" s="77" t="str">
        <f t="shared" si="0"/>
        <v>Jul</v>
      </c>
      <c r="B27" s="20">
        <f>IF(Assumptions!$E$27&gt;6,6,Assumptions!$E$27)</f>
        <v>3</v>
      </c>
      <c r="C27" s="20">
        <f>IF(Assumptions!$E$27&gt;B27+12,B27+12,Assumptions!$E$27)</f>
        <v>3</v>
      </c>
      <c r="D27" s="20">
        <f>IF(Assumptions!$E$27&gt;C27+12,C27+12,Assumptions!$E$27)</f>
        <v>3</v>
      </c>
      <c r="E27" s="20">
        <f>IF(Assumptions!$E$27&gt;D27+12,D27+12,Assumptions!$E$27)</f>
        <v>3</v>
      </c>
      <c r="F27" s="20">
        <f>IF(Assumptions!$E$27&gt;E27+12,E27+12,Assumptions!$E$27)</f>
        <v>3</v>
      </c>
      <c r="G27" s="20">
        <f>IF(Assumptions!$E$27&gt;F27+12,F27+12,Assumptions!$E$27)</f>
        <v>3</v>
      </c>
      <c r="H27" s="20">
        <f>IF(Assumptions!$E$27&gt;G27+12,G27+12,Assumptions!$E$27)</f>
        <v>3</v>
      </c>
      <c r="I27" s="20">
        <f>IF(Assumptions!$E$27&gt;H27+12,H27+12,Assumptions!$E$27)</f>
        <v>3</v>
      </c>
      <c r="J27" s="12" t="str">
        <f t="shared" si="1"/>
        <v>Jul</v>
      </c>
      <c r="K27" s="20">
        <f>IF(Assumptions!$E$27&gt;6,6,Assumptions!$E$27)</f>
        <v>3</v>
      </c>
      <c r="L27" s="78">
        <f>IF(Assumptions!$E$27&gt;K27+12,K27+12,Assumptions!$E$27)</f>
        <v>3</v>
      </c>
      <c r="M27" s="78">
        <f>IF(Assumptions!$E$27&gt;L27+12,L27+12,Assumptions!$E$27)</f>
        <v>3</v>
      </c>
      <c r="N27" s="78">
        <f>IF(Assumptions!$E$27&gt;M27+12,M27+12,Assumptions!$E$27)</f>
        <v>3</v>
      </c>
      <c r="O27" s="78">
        <f>IF(Assumptions!$E$27&gt;N27+12,N27+12,Assumptions!$E$27)</f>
        <v>3</v>
      </c>
      <c r="P27" s="78">
        <f>IF(Assumptions!$E$27&gt;O27+12,O27+12,Assumptions!$E$27)</f>
        <v>3</v>
      </c>
      <c r="Q27" s="78">
        <f>IF(Assumptions!$E$27&gt;P27+12,P27+12,Assumptions!$E$27)</f>
        <v>3</v>
      </c>
      <c r="R27" s="78">
        <f>IF(Assumptions!$E$27&gt;Q27+12,Q27+12,Assumptions!$E$27)</f>
        <v>3</v>
      </c>
      <c r="S27" s="77" t="str">
        <f t="shared" si="2"/>
        <v>Jul</v>
      </c>
      <c r="T27" s="78">
        <f>IF(Assumptions!$E$27&gt;6,6,Assumptions!$E$27)</f>
        <v>3</v>
      </c>
      <c r="U27" s="78">
        <f>IF(Assumptions!$E$27&gt;T27+12,T27+12,Assumptions!$E$27)</f>
        <v>3</v>
      </c>
      <c r="V27" s="78">
        <f>IF(Assumptions!$E$27&gt;U27+12,U27+12,Assumptions!$E$27)</f>
        <v>3</v>
      </c>
      <c r="W27" s="78">
        <f>IF(Assumptions!$E$27&gt;V27+12,V27+12,Assumptions!$E$27)</f>
        <v>3</v>
      </c>
      <c r="X27" s="78">
        <f>IF(Assumptions!$E$27&gt;W27+12,W27+12,Assumptions!$E$27)</f>
        <v>3</v>
      </c>
      <c r="Y27" s="78">
        <f>IF(Assumptions!$E$27&gt;X27+12,X27+12,Assumptions!$E$27)</f>
        <v>3</v>
      </c>
      <c r="Z27" s="78">
        <f>IF(Assumptions!$E$27&gt;Y27+12,Y27+12,Assumptions!$E$27)</f>
        <v>3</v>
      </c>
      <c r="AA27" s="78">
        <f>IF(Assumptions!$E$27&gt;Z27+12,Z27+12,Assumptions!$E$27)</f>
        <v>3</v>
      </c>
      <c r="AB27" s="77" t="str">
        <f t="shared" si="3"/>
        <v>Jul</v>
      </c>
      <c r="AC27" s="78">
        <f>IF(Assumptions!$E$27&gt;6,6,Assumptions!$E$27)</f>
        <v>3</v>
      </c>
      <c r="AD27" s="78">
        <f>IF(Assumptions!$E$27&gt;AC27+12,AC27+12,Assumptions!$E$27)</f>
        <v>3</v>
      </c>
      <c r="AE27" s="78">
        <f>IF(Assumptions!$E$27&gt;AD27+12,AD27+12,Assumptions!$E$27)</f>
        <v>3</v>
      </c>
      <c r="AF27" s="78">
        <f>IF(Assumptions!$E$27&gt;AE27+12,AE27+12,Assumptions!$E$27)</f>
        <v>3</v>
      </c>
      <c r="AG27" s="78">
        <f>IF(Assumptions!$E$27&gt;AF27+12,AF27+12,Assumptions!$E$27)</f>
        <v>3</v>
      </c>
      <c r="AH27" s="78">
        <f>IF(Assumptions!$E$27&gt;AG27+12,AG27+12,Assumptions!$E$27)</f>
        <v>3</v>
      </c>
      <c r="AI27" s="78">
        <f>IF(Assumptions!$E$27&gt;AH27+12,AH27+12,Assumptions!$E$27)</f>
        <v>3</v>
      </c>
      <c r="AJ27" s="78">
        <f>IF(Assumptions!$E$27&gt;AI27+12,AI27+12,Assumptions!$E$27)</f>
        <v>3</v>
      </c>
      <c r="AK27" s="77" t="str">
        <f t="shared" si="4"/>
        <v>Jul</v>
      </c>
      <c r="AL27" s="78">
        <f>IF(Assumptions!$E$27&gt;6,6,Assumptions!$E$27)</f>
        <v>3</v>
      </c>
      <c r="AM27" s="78">
        <f>IF(Assumptions!$E$27&gt;AL27+12,AL27+12,Assumptions!$E$27)</f>
        <v>3</v>
      </c>
      <c r="AN27" s="78">
        <f>IF(Assumptions!$E$27&gt;AM27+12,AM27+12,Assumptions!$E$27)</f>
        <v>3</v>
      </c>
      <c r="AO27" s="78">
        <f>IF(Assumptions!$E$27&gt;AN27+12,AN27+12,Assumptions!$E$27)</f>
        <v>3</v>
      </c>
      <c r="AP27" s="78">
        <f>IF(Assumptions!$E$27&gt;AO27+12,AO27+12,Assumptions!$E$27)</f>
        <v>3</v>
      </c>
      <c r="AQ27" s="78">
        <f>IF(Assumptions!$E$27&gt;AP27+12,AP27+12,Assumptions!$E$27)</f>
        <v>3</v>
      </c>
      <c r="AR27" s="78">
        <f>IF(Assumptions!$E$27&gt;AQ27+12,AQ27+12,Assumptions!$E$27)</f>
        <v>3</v>
      </c>
      <c r="AS27" s="78">
        <f>IF(Assumptions!$E$27&gt;AR27+12,AR27+12,Assumptions!$E$27)</f>
        <v>3</v>
      </c>
      <c r="AT27" s="77" t="str">
        <f t="shared" si="5"/>
        <v>Jul</v>
      </c>
      <c r="AU27" s="78">
        <f>IF(Assumptions!$E$27&gt;6,6,Assumptions!$E$27)</f>
        <v>3</v>
      </c>
      <c r="AV27" s="78">
        <f>IF(Assumptions!$E$27&gt;AU27+12,AU27+12,Assumptions!$E$27)</f>
        <v>3</v>
      </c>
      <c r="AW27" s="78">
        <f>IF(Assumptions!$E$27&gt;AV27+12,AV27+12,Assumptions!$E$27)</f>
        <v>3</v>
      </c>
      <c r="AX27" s="78">
        <f>IF(Assumptions!$E$27&gt;AW27+12,AW27+12,Assumptions!$E$27)</f>
        <v>3</v>
      </c>
      <c r="AY27" s="78">
        <f>IF(Assumptions!$E$27&gt;AX27+12,AX27+12,Assumptions!$E$27)</f>
        <v>3</v>
      </c>
      <c r="AZ27" s="78">
        <f>IF(Assumptions!$E$27&gt;AY27+12,AY27+12,Assumptions!$E$27)</f>
        <v>3</v>
      </c>
      <c r="BA27" s="78">
        <f>IF(Assumptions!$E$27&gt;AZ27+12,AZ27+12,Assumptions!$E$27)</f>
        <v>3</v>
      </c>
      <c r="BB27" s="78">
        <f>IF(Assumptions!$E$27&gt;BA27+12,BA27+12,Assumptions!$E$27)</f>
        <v>3</v>
      </c>
      <c r="BC27" s="77" t="str">
        <f t="shared" si="6"/>
        <v>Jul</v>
      </c>
      <c r="BD27" s="78">
        <f>IF(Assumptions!$E$27&gt;6,6,Assumptions!$E$27)</f>
        <v>3</v>
      </c>
      <c r="BE27" s="78">
        <f>IF(Assumptions!$E$27&gt;BD27+12,BD27+12,Assumptions!$E$27)</f>
        <v>3</v>
      </c>
      <c r="BF27" s="78">
        <f>IF(Assumptions!$E$27&gt;BE27+12,BE27+12,Assumptions!$E$27)</f>
        <v>3</v>
      </c>
      <c r="BG27" s="78">
        <f>IF(Assumptions!$E$27&gt;BF27+12,BF27+12,Assumptions!$E$27)</f>
        <v>3</v>
      </c>
      <c r="BH27" s="78">
        <f>IF(Assumptions!$E$27&gt;BG27+12,BG27+12,Assumptions!$E$27)</f>
        <v>3</v>
      </c>
      <c r="BI27" s="78">
        <f>IF(Assumptions!$E$27&gt;BH27+12,BH27+12,Assumptions!$E$27)</f>
        <v>3</v>
      </c>
      <c r="BJ27" s="78">
        <f>IF(Assumptions!$E$27&gt;BI27+12,BI27+12,Assumptions!$E$27)</f>
        <v>3</v>
      </c>
      <c r="BK27" s="78">
        <f>IF(Assumptions!$E$27&gt;BJ27+12,BJ27+12,Assumptions!$E$27)</f>
        <v>3</v>
      </c>
      <c r="BL27" s="77" t="str">
        <f t="shared" si="7"/>
        <v>Jul</v>
      </c>
      <c r="BM27" s="78">
        <f>IF(Assumptions!$E$27&gt;6,6,Assumptions!$E$27)</f>
        <v>3</v>
      </c>
      <c r="BN27" s="78">
        <f>IF(Assumptions!$E$27&gt;BM27+12,BM27+12,Assumptions!$E$27)</f>
        <v>3</v>
      </c>
      <c r="BO27" s="78">
        <f>IF(Assumptions!$E$27&gt;BN27+12,BN27+12,Assumptions!$E$27)</f>
        <v>3</v>
      </c>
      <c r="BP27" s="78">
        <f>IF(Assumptions!$E$27&gt;BO27+12,BO27+12,Assumptions!$E$27)</f>
        <v>3</v>
      </c>
      <c r="BQ27" s="78">
        <f>IF(Assumptions!$E$27&gt;BP27+12,BP27+12,Assumptions!$E$27)</f>
        <v>3</v>
      </c>
      <c r="BR27" s="78">
        <f>IF(Assumptions!$E$27&gt;BQ27+12,BQ27+12,Assumptions!$E$27)</f>
        <v>3</v>
      </c>
      <c r="BS27" s="78">
        <f>IF(Assumptions!$E$27&gt;BR27+12,BR27+12,Assumptions!$E$27)</f>
        <v>3</v>
      </c>
      <c r="BT27" s="78">
        <f>IF(Assumptions!$E$27&gt;BS27+12,BS27+12,Assumptions!$E$27)</f>
        <v>3</v>
      </c>
      <c r="BU27" s="77" t="str">
        <f t="shared" si="8"/>
        <v>Jul</v>
      </c>
      <c r="BV27" s="78">
        <f>IF(Assumptions!$E$27&gt;6,6,Assumptions!$E$27)</f>
        <v>3</v>
      </c>
      <c r="BW27" s="78">
        <f>IF(Assumptions!$E$27&gt;BV27+12,BV27+12,Assumptions!$E$27)</f>
        <v>3</v>
      </c>
      <c r="BX27" s="78">
        <f>IF(Assumptions!$E$27&gt;BW27+12,BW27+12,Assumptions!$E$27)</f>
        <v>3</v>
      </c>
      <c r="BY27" s="78">
        <f>IF(Assumptions!$E$27&gt;BX27+12,BX27+12,Assumptions!$E$27)</f>
        <v>3</v>
      </c>
      <c r="BZ27" s="78">
        <f>IF(Assumptions!$E$27&gt;BY27+12,BY27+12,Assumptions!$E$27)</f>
        <v>3</v>
      </c>
      <c r="CA27" s="78">
        <f>IF(Assumptions!$E$27&gt;BZ27+12,BZ27+12,Assumptions!$E$27)</f>
        <v>3</v>
      </c>
      <c r="CB27" s="78">
        <f>IF(Assumptions!$E$27&gt;CA27+12,CA27+12,Assumptions!$E$27)</f>
        <v>3</v>
      </c>
      <c r="CC27" s="78">
        <f>IF(Assumptions!$E$27&gt;CB27+12,CB27+12,Assumptions!$E$27)</f>
        <v>3</v>
      </c>
      <c r="CD27" s="77" t="str">
        <f t="shared" si="9"/>
        <v>Jul</v>
      </c>
      <c r="CE27" s="78">
        <f>IF(Assumptions!$E$27&gt;6,6,Assumptions!$E$27)</f>
        <v>3</v>
      </c>
      <c r="CF27" s="78">
        <f>IF(Assumptions!$E$27&gt;CE27+12,CE27+12,Assumptions!$E$27)</f>
        <v>3</v>
      </c>
      <c r="CG27" s="78">
        <f>IF(Assumptions!$E$27&gt;CF27+12,CF27+12,Assumptions!$E$27)</f>
        <v>3</v>
      </c>
      <c r="CH27" s="78">
        <f>IF(Assumptions!$E$27&gt;CG27+12,CG27+12,Assumptions!$E$27)</f>
        <v>3</v>
      </c>
      <c r="CI27" s="78">
        <f>IF(Assumptions!$E$27&gt;CH27+12,CH27+12,Assumptions!$E$27)</f>
        <v>3</v>
      </c>
      <c r="CJ27" s="78">
        <f>IF(Assumptions!$E$27&gt;CI27+12,CI27+12,Assumptions!$E$27)</f>
        <v>3</v>
      </c>
      <c r="CK27" s="78">
        <f>IF(Assumptions!$E$27&gt;CJ27+12,CJ27+12,Assumptions!$E$27)</f>
        <v>3</v>
      </c>
      <c r="CL27" s="78">
        <f>IF(Assumptions!$E$27&gt;CK27+12,CK27+12,Assumptions!$E$27)</f>
        <v>3</v>
      </c>
    </row>
    <row r="28" spans="1:90" ht="13.5" customHeight="1">
      <c r="A28" s="77" t="str">
        <f t="shared" si="0"/>
        <v>Aug</v>
      </c>
      <c r="B28" s="20">
        <f>IF(Assumptions!$E$27&gt;5,5,Assumptions!$E$27)</f>
        <v>3</v>
      </c>
      <c r="C28" s="20">
        <f>IF(Assumptions!$E$27&gt;B28+12,B28+12,Assumptions!$E$27)</f>
        <v>3</v>
      </c>
      <c r="D28" s="20">
        <f>IF(Assumptions!$E$27&gt;C28+12,C28+12,Assumptions!$E$27)</f>
        <v>3</v>
      </c>
      <c r="E28" s="20">
        <f>IF(Assumptions!$E$27&gt;D28+12,D28+12,Assumptions!$E$27)</f>
        <v>3</v>
      </c>
      <c r="F28" s="20">
        <f>IF(Assumptions!$E$27&gt;E28+12,E28+12,Assumptions!$E$27)</f>
        <v>3</v>
      </c>
      <c r="G28" s="20">
        <f>IF(Assumptions!$E$27&gt;F28+12,F28+12,Assumptions!$E$27)</f>
        <v>3</v>
      </c>
      <c r="H28" s="20">
        <f>IF(Assumptions!$E$27&gt;G28+12,G28+12,Assumptions!$E$27)</f>
        <v>3</v>
      </c>
      <c r="I28" s="20">
        <f>IF(Assumptions!$E$27&gt;H28+12,H28+12,Assumptions!$E$27)</f>
        <v>3</v>
      </c>
      <c r="J28" s="12" t="str">
        <f t="shared" si="1"/>
        <v>Aug</v>
      </c>
      <c r="K28" s="20">
        <f>IF(Assumptions!$E$27&gt;5,5,Assumptions!$E$27)</f>
        <v>3</v>
      </c>
      <c r="L28" s="78">
        <f>IF(Assumptions!$E$27&gt;K28+12,K28+12,Assumptions!$E$27)</f>
        <v>3</v>
      </c>
      <c r="M28" s="78">
        <f>IF(Assumptions!$E$27&gt;L28+12,L28+12,Assumptions!$E$27)</f>
        <v>3</v>
      </c>
      <c r="N28" s="78">
        <f>IF(Assumptions!$E$27&gt;M28+12,M28+12,Assumptions!$E$27)</f>
        <v>3</v>
      </c>
      <c r="O28" s="78">
        <f>IF(Assumptions!$E$27&gt;N28+12,N28+12,Assumptions!$E$27)</f>
        <v>3</v>
      </c>
      <c r="P28" s="78">
        <f>IF(Assumptions!$E$27&gt;O28+12,O28+12,Assumptions!$E$27)</f>
        <v>3</v>
      </c>
      <c r="Q28" s="78">
        <f>IF(Assumptions!$E$27&gt;P28+12,P28+12,Assumptions!$E$27)</f>
        <v>3</v>
      </c>
      <c r="R28" s="78">
        <f>IF(Assumptions!$E$27&gt;Q28+12,Q28+12,Assumptions!$E$27)</f>
        <v>3</v>
      </c>
      <c r="S28" s="77" t="str">
        <f t="shared" si="2"/>
        <v>Aug</v>
      </c>
      <c r="T28" s="78">
        <f>IF(Assumptions!$E$27&gt;5,5,Assumptions!$E$27)</f>
        <v>3</v>
      </c>
      <c r="U28" s="78">
        <f>IF(Assumptions!$E$27&gt;T28+12,T28+12,Assumptions!$E$27)</f>
        <v>3</v>
      </c>
      <c r="V28" s="78">
        <f>IF(Assumptions!$E$27&gt;U28+12,U28+12,Assumptions!$E$27)</f>
        <v>3</v>
      </c>
      <c r="W28" s="78">
        <f>IF(Assumptions!$E$27&gt;V28+12,V28+12,Assumptions!$E$27)</f>
        <v>3</v>
      </c>
      <c r="X28" s="78">
        <f>IF(Assumptions!$E$27&gt;W28+12,W28+12,Assumptions!$E$27)</f>
        <v>3</v>
      </c>
      <c r="Y28" s="78">
        <f>IF(Assumptions!$E$27&gt;X28+12,X28+12,Assumptions!$E$27)</f>
        <v>3</v>
      </c>
      <c r="Z28" s="78">
        <f>IF(Assumptions!$E$27&gt;Y28+12,Y28+12,Assumptions!$E$27)</f>
        <v>3</v>
      </c>
      <c r="AA28" s="78">
        <f>IF(Assumptions!$E$27&gt;Z28+12,Z28+12,Assumptions!$E$27)</f>
        <v>3</v>
      </c>
      <c r="AB28" s="77" t="str">
        <f t="shared" si="3"/>
        <v>Aug</v>
      </c>
      <c r="AC28" s="78">
        <f>IF(Assumptions!$E$27&gt;5,5,Assumptions!$E$27)</f>
        <v>3</v>
      </c>
      <c r="AD28" s="78">
        <f>IF(Assumptions!$E$27&gt;AC28+12,AC28+12,Assumptions!$E$27)</f>
        <v>3</v>
      </c>
      <c r="AE28" s="78">
        <f>IF(Assumptions!$E$27&gt;AD28+12,AD28+12,Assumptions!$E$27)</f>
        <v>3</v>
      </c>
      <c r="AF28" s="78">
        <f>IF(Assumptions!$E$27&gt;AE28+12,AE28+12,Assumptions!$E$27)</f>
        <v>3</v>
      </c>
      <c r="AG28" s="78">
        <f>IF(Assumptions!$E$27&gt;AF28+12,AF28+12,Assumptions!$E$27)</f>
        <v>3</v>
      </c>
      <c r="AH28" s="78">
        <f>IF(Assumptions!$E$27&gt;AG28+12,AG28+12,Assumptions!$E$27)</f>
        <v>3</v>
      </c>
      <c r="AI28" s="78">
        <f>IF(Assumptions!$E$27&gt;AH28+12,AH28+12,Assumptions!$E$27)</f>
        <v>3</v>
      </c>
      <c r="AJ28" s="78">
        <f>IF(Assumptions!$E$27&gt;AI28+12,AI28+12,Assumptions!$E$27)</f>
        <v>3</v>
      </c>
      <c r="AK28" s="77" t="str">
        <f t="shared" si="4"/>
        <v>Aug</v>
      </c>
      <c r="AL28" s="78">
        <f>IF(Assumptions!$E$27&gt;5,5,Assumptions!$E$27)</f>
        <v>3</v>
      </c>
      <c r="AM28" s="78">
        <f>IF(Assumptions!$E$27&gt;AL28+12,AL28+12,Assumptions!$E$27)</f>
        <v>3</v>
      </c>
      <c r="AN28" s="78">
        <f>IF(Assumptions!$E$27&gt;AM28+12,AM28+12,Assumptions!$E$27)</f>
        <v>3</v>
      </c>
      <c r="AO28" s="78">
        <f>IF(Assumptions!$E$27&gt;AN28+12,AN28+12,Assumptions!$E$27)</f>
        <v>3</v>
      </c>
      <c r="AP28" s="78">
        <f>IF(Assumptions!$E$27&gt;AO28+12,AO28+12,Assumptions!$E$27)</f>
        <v>3</v>
      </c>
      <c r="AQ28" s="78">
        <f>IF(Assumptions!$E$27&gt;AP28+12,AP28+12,Assumptions!$E$27)</f>
        <v>3</v>
      </c>
      <c r="AR28" s="78">
        <f>IF(Assumptions!$E$27&gt;AQ28+12,AQ28+12,Assumptions!$E$27)</f>
        <v>3</v>
      </c>
      <c r="AS28" s="78">
        <f>IF(Assumptions!$E$27&gt;AR28+12,AR28+12,Assumptions!$E$27)</f>
        <v>3</v>
      </c>
      <c r="AT28" s="77" t="str">
        <f t="shared" si="5"/>
        <v>Aug</v>
      </c>
      <c r="AU28" s="78">
        <f>IF(Assumptions!$E$27&gt;5,5,Assumptions!$E$27)</f>
        <v>3</v>
      </c>
      <c r="AV28" s="78">
        <f>IF(Assumptions!$E$27&gt;AU28+12,AU28+12,Assumptions!$E$27)</f>
        <v>3</v>
      </c>
      <c r="AW28" s="78">
        <f>IF(Assumptions!$E$27&gt;AV28+12,AV28+12,Assumptions!$E$27)</f>
        <v>3</v>
      </c>
      <c r="AX28" s="78">
        <f>IF(Assumptions!$E$27&gt;AW28+12,AW28+12,Assumptions!$E$27)</f>
        <v>3</v>
      </c>
      <c r="AY28" s="78">
        <f>IF(Assumptions!$E$27&gt;AX28+12,AX28+12,Assumptions!$E$27)</f>
        <v>3</v>
      </c>
      <c r="AZ28" s="78">
        <f>IF(Assumptions!$E$27&gt;AY28+12,AY28+12,Assumptions!$E$27)</f>
        <v>3</v>
      </c>
      <c r="BA28" s="78">
        <f>IF(Assumptions!$E$27&gt;AZ28+12,AZ28+12,Assumptions!$E$27)</f>
        <v>3</v>
      </c>
      <c r="BB28" s="78">
        <f>IF(Assumptions!$E$27&gt;BA28+12,BA28+12,Assumptions!$E$27)</f>
        <v>3</v>
      </c>
      <c r="BC28" s="77" t="str">
        <f t="shared" si="6"/>
        <v>Aug</v>
      </c>
      <c r="BD28" s="78">
        <f>IF(Assumptions!$E$27&gt;5,5,Assumptions!$E$27)</f>
        <v>3</v>
      </c>
      <c r="BE28" s="78">
        <f>IF(Assumptions!$E$27&gt;BD28+12,BD28+12,Assumptions!$E$27)</f>
        <v>3</v>
      </c>
      <c r="BF28" s="78">
        <f>IF(Assumptions!$E$27&gt;BE28+12,BE28+12,Assumptions!$E$27)</f>
        <v>3</v>
      </c>
      <c r="BG28" s="78">
        <f>IF(Assumptions!$E$27&gt;BF28+12,BF28+12,Assumptions!$E$27)</f>
        <v>3</v>
      </c>
      <c r="BH28" s="78">
        <f>IF(Assumptions!$E$27&gt;BG28+12,BG28+12,Assumptions!$E$27)</f>
        <v>3</v>
      </c>
      <c r="BI28" s="78">
        <f>IF(Assumptions!$E$27&gt;BH28+12,BH28+12,Assumptions!$E$27)</f>
        <v>3</v>
      </c>
      <c r="BJ28" s="78">
        <f>IF(Assumptions!$E$27&gt;BI28+12,BI28+12,Assumptions!$E$27)</f>
        <v>3</v>
      </c>
      <c r="BK28" s="78">
        <f>IF(Assumptions!$E$27&gt;BJ28+12,BJ28+12,Assumptions!$E$27)</f>
        <v>3</v>
      </c>
      <c r="BL28" s="77" t="str">
        <f t="shared" si="7"/>
        <v>Aug</v>
      </c>
      <c r="BM28" s="78">
        <f>IF(Assumptions!$E$27&gt;5,5,Assumptions!$E$27)</f>
        <v>3</v>
      </c>
      <c r="BN28" s="78">
        <f>IF(Assumptions!$E$27&gt;BM28+12,BM28+12,Assumptions!$E$27)</f>
        <v>3</v>
      </c>
      <c r="BO28" s="78">
        <f>IF(Assumptions!$E$27&gt;BN28+12,BN28+12,Assumptions!$E$27)</f>
        <v>3</v>
      </c>
      <c r="BP28" s="78">
        <f>IF(Assumptions!$E$27&gt;BO28+12,BO28+12,Assumptions!$E$27)</f>
        <v>3</v>
      </c>
      <c r="BQ28" s="78">
        <f>IF(Assumptions!$E$27&gt;BP28+12,BP28+12,Assumptions!$E$27)</f>
        <v>3</v>
      </c>
      <c r="BR28" s="78">
        <f>IF(Assumptions!$E$27&gt;BQ28+12,BQ28+12,Assumptions!$E$27)</f>
        <v>3</v>
      </c>
      <c r="BS28" s="78">
        <f>IF(Assumptions!$E$27&gt;BR28+12,BR28+12,Assumptions!$E$27)</f>
        <v>3</v>
      </c>
      <c r="BT28" s="78">
        <f>IF(Assumptions!$E$27&gt;BS28+12,BS28+12,Assumptions!$E$27)</f>
        <v>3</v>
      </c>
      <c r="BU28" s="77" t="str">
        <f t="shared" si="8"/>
        <v>Aug</v>
      </c>
      <c r="BV28" s="78">
        <f>IF(Assumptions!$E$27&gt;5,5,Assumptions!$E$27)</f>
        <v>3</v>
      </c>
      <c r="BW28" s="78">
        <f>IF(Assumptions!$E$27&gt;BV28+12,BV28+12,Assumptions!$E$27)</f>
        <v>3</v>
      </c>
      <c r="BX28" s="78">
        <f>IF(Assumptions!$E$27&gt;BW28+12,BW28+12,Assumptions!$E$27)</f>
        <v>3</v>
      </c>
      <c r="BY28" s="78">
        <f>IF(Assumptions!$E$27&gt;BX28+12,BX28+12,Assumptions!$E$27)</f>
        <v>3</v>
      </c>
      <c r="BZ28" s="78">
        <f>IF(Assumptions!$E$27&gt;BY28+12,BY28+12,Assumptions!$E$27)</f>
        <v>3</v>
      </c>
      <c r="CA28" s="78">
        <f>IF(Assumptions!$E$27&gt;BZ28+12,BZ28+12,Assumptions!$E$27)</f>
        <v>3</v>
      </c>
      <c r="CB28" s="78">
        <f>IF(Assumptions!$E$27&gt;CA28+12,CA28+12,Assumptions!$E$27)</f>
        <v>3</v>
      </c>
      <c r="CC28" s="78">
        <f>IF(Assumptions!$E$27&gt;CB28+12,CB28+12,Assumptions!$E$27)</f>
        <v>3</v>
      </c>
      <c r="CD28" s="77" t="str">
        <f t="shared" si="9"/>
        <v>Aug</v>
      </c>
      <c r="CE28" s="78">
        <f>IF(Assumptions!$E$27&gt;5,5,Assumptions!$E$27)</f>
        <v>3</v>
      </c>
      <c r="CF28" s="78">
        <f>IF(Assumptions!$E$27&gt;CE28+12,CE28+12,Assumptions!$E$27)</f>
        <v>3</v>
      </c>
      <c r="CG28" s="78">
        <f>IF(Assumptions!$E$27&gt;CF28+12,CF28+12,Assumptions!$E$27)</f>
        <v>3</v>
      </c>
      <c r="CH28" s="78">
        <f>IF(Assumptions!$E$27&gt;CG28+12,CG28+12,Assumptions!$E$27)</f>
        <v>3</v>
      </c>
      <c r="CI28" s="78">
        <f>IF(Assumptions!$E$27&gt;CH28+12,CH28+12,Assumptions!$E$27)</f>
        <v>3</v>
      </c>
      <c r="CJ28" s="78">
        <f>IF(Assumptions!$E$27&gt;CI28+12,CI28+12,Assumptions!$E$27)</f>
        <v>3</v>
      </c>
      <c r="CK28" s="78">
        <f>IF(Assumptions!$E$27&gt;CJ28+12,CJ28+12,Assumptions!$E$27)</f>
        <v>3</v>
      </c>
      <c r="CL28" s="78">
        <f>IF(Assumptions!$E$27&gt;CK28+12,CK28+12,Assumptions!$E$27)</f>
        <v>3</v>
      </c>
    </row>
    <row r="29" spans="1:90" ht="13.5" customHeight="1">
      <c r="A29" s="77" t="str">
        <f t="shared" si="0"/>
        <v>Sep</v>
      </c>
      <c r="B29" s="20">
        <f>IF(Assumptions!$E$27&gt;4,4,Assumptions!$E$27)</f>
        <v>3</v>
      </c>
      <c r="C29" s="20">
        <f>IF(Assumptions!$E$27&gt;B29+12,B29+12,Assumptions!$E$27)</f>
        <v>3</v>
      </c>
      <c r="D29" s="20">
        <f>IF(Assumptions!$E$27&gt;C29+12,C29+12,Assumptions!$E$27)</f>
        <v>3</v>
      </c>
      <c r="E29" s="20">
        <f>IF(Assumptions!$E$27&gt;D29+12,D29+12,Assumptions!$E$27)</f>
        <v>3</v>
      </c>
      <c r="F29" s="20">
        <f>IF(Assumptions!$E$27&gt;E29+12,E29+12,Assumptions!$E$27)</f>
        <v>3</v>
      </c>
      <c r="G29" s="20">
        <f>IF(Assumptions!$E$27&gt;F29+12,F29+12,Assumptions!$E$27)</f>
        <v>3</v>
      </c>
      <c r="H29" s="20">
        <f>IF(Assumptions!$E$27&gt;G29+12,G29+12,Assumptions!$E$27)</f>
        <v>3</v>
      </c>
      <c r="I29" s="20">
        <f>IF(Assumptions!$E$27&gt;H29+12,H29+12,Assumptions!$E$27)</f>
        <v>3</v>
      </c>
      <c r="J29" s="12" t="str">
        <f t="shared" si="1"/>
        <v>Sep</v>
      </c>
      <c r="K29" s="20">
        <f>IF(Assumptions!$E$27&gt;4,4,Assumptions!$E$27)</f>
        <v>3</v>
      </c>
      <c r="L29" s="78">
        <f>IF(Assumptions!$E$27&gt;K29+12,K29+12,Assumptions!$E$27)</f>
        <v>3</v>
      </c>
      <c r="M29" s="78">
        <f>IF(Assumptions!$E$27&gt;L29+12,L29+12,Assumptions!$E$27)</f>
        <v>3</v>
      </c>
      <c r="N29" s="78">
        <f>IF(Assumptions!$E$27&gt;M29+12,M29+12,Assumptions!$E$27)</f>
        <v>3</v>
      </c>
      <c r="O29" s="78">
        <f>IF(Assumptions!$E$27&gt;N29+12,N29+12,Assumptions!$E$27)</f>
        <v>3</v>
      </c>
      <c r="P29" s="78">
        <f>IF(Assumptions!$E$27&gt;O29+12,O29+12,Assumptions!$E$27)</f>
        <v>3</v>
      </c>
      <c r="Q29" s="78">
        <f>IF(Assumptions!$E$27&gt;P29+12,P29+12,Assumptions!$E$27)</f>
        <v>3</v>
      </c>
      <c r="R29" s="78">
        <f>IF(Assumptions!$E$27&gt;Q29+12,Q29+12,Assumptions!$E$27)</f>
        <v>3</v>
      </c>
      <c r="S29" s="77" t="str">
        <f t="shared" si="2"/>
        <v>Sep</v>
      </c>
      <c r="T29" s="78">
        <f>IF(Assumptions!$E$27&gt;4,4,Assumptions!$E$27)</f>
        <v>3</v>
      </c>
      <c r="U29" s="78">
        <f>IF(Assumptions!$E$27&gt;T29+12,T29+12,Assumptions!$E$27)</f>
        <v>3</v>
      </c>
      <c r="V29" s="78">
        <f>IF(Assumptions!$E$27&gt;U29+12,U29+12,Assumptions!$E$27)</f>
        <v>3</v>
      </c>
      <c r="W29" s="78">
        <f>IF(Assumptions!$E$27&gt;V29+12,V29+12,Assumptions!$E$27)</f>
        <v>3</v>
      </c>
      <c r="X29" s="78">
        <f>IF(Assumptions!$E$27&gt;W29+12,W29+12,Assumptions!$E$27)</f>
        <v>3</v>
      </c>
      <c r="Y29" s="78">
        <f>IF(Assumptions!$E$27&gt;X29+12,X29+12,Assumptions!$E$27)</f>
        <v>3</v>
      </c>
      <c r="Z29" s="78">
        <f>IF(Assumptions!$E$27&gt;Y29+12,Y29+12,Assumptions!$E$27)</f>
        <v>3</v>
      </c>
      <c r="AA29" s="78">
        <f>IF(Assumptions!$E$27&gt;Z29+12,Z29+12,Assumptions!$E$27)</f>
        <v>3</v>
      </c>
      <c r="AB29" s="77" t="str">
        <f t="shared" si="3"/>
        <v>Sep</v>
      </c>
      <c r="AC29" s="78">
        <f>IF(Assumptions!$E$27&gt;4,4,Assumptions!$E$27)</f>
        <v>3</v>
      </c>
      <c r="AD29" s="78">
        <f>IF(Assumptions!$E$27&gt;AC29+12,AC29+12,Assumptions!$E$27)</f>
        <v>3</v>
      </c>
      <c r="AE29" s="78">
        <f>IF(Assumptions!$E$27&gt;AD29+12,AD29+12,Assumptions!$E$27)</f>
        <v>3</v>
      </c>
      <c r="AF29" s="78">
        <f>IF(Assumptions!$E$27&gt;AE29+12,AE29+12,Assumptions!$E$27)</f>
        <v>3</v>
      </c>
      <c r="AG29" s="78">
        <f>IF(Assumptions!$E$27&gt;AF29+12,AF29+12,Assumptions!$E$27)</f>
        <v>3</v>
      </c>
      <c r="AH29" s="78">
        <f>IF(Assumptions!$E$27&gt;AG29+12,AG29+12,Assumptions!$E$27)</f>
        <v>3</v>
      </c>
      <c r="AI29" s="78">
        <f>IF(Assumptions!$E$27&gt;AH29+12,AH29+12,Assumptions!$E$27)</f>
        <v>3</v>
      </c>
      <c r="AJ29" s="78">
        <f>IF(Assumptions!$E$27&gt;AI29+12,AI29+12,Assumptions!$E$27)</f>
        <v>3</v>
      </c>
      <c r="AK29" s="77" t="str">
        <f t="shared" si="4"/>
        <v>Sep</v>
      </c>
      <c r="AL29" s="78">
        <f>IF(Assumptions!$E$27&gt;4,4,Assumptions!$E$27)</f>
        <v>3</v>
      </c>
      <c r="AM29" s="78">
        <f>IF(Assumptions!$E$27&gt;AL29+12,AL29+12,Assumptions!$E$27)</f>
        <v>3</v>
      </c>
      <c r="AN29" s="78">
        <f>IF(Assumptions!$E$27&gt;AM29+12,AM29+12,Assumptions!$E$27)</f>
        <v>3</v>
      </c>
      <c r="AO29" s="78">
        <f>IF(Assumptions!$E$27&gt;AN29+12,AN29+12,Assumptions!$E$27)</f>
        <v>3</v>
      </c>
      <c r="AP29" s="78">
        <f>IF(Assumptions!$E$27&gt;AO29+12,AO29+12,Assumptions!$E$27)</f>
        <v>3</v>
      </c>
      <c r="AQ29" s="78">
        <f>IF(Assumptions!$E$27&gt;AP29+12,AP29+12,Assumptions!$E$27)</f>
        <v>3</v>
      </c>
      <c r="AR29" s="78">
        <f>IF(Assumptions!$E$27&gt;AQ29+12,AQ29+12,Assumptions!$E$27)</f>
        <v>3</v>
      </c>
      <c r="AS29" s="78">
        <f>IF(Assumptions!$E$27&gt;AR29+12,AR29+12,Assumptions!$E$27)</f>
        <v>3</v>
      </c>
      <c r="AT29" s="77" t="str">
        <f t="shared" si="5"/>
        <v>Sep</v>
      </c>
      <c r="AU29" s="78">
        <f>IF(Assumptions!$E$27&gt;4,4,Assumptions!$E$27)</f>
        <v>3</v>
      </c>
      <c r="AV29" s="78">
        <f>IF(Assumptions!$E$27&gt;AU29+12,AU29+12,Assumptions!$E$27)</f>
        <v>3</v>
      </c>
      <c r="AW29" s="78">
        <f>IF(Assumptions!$E$27&gt;AV29+12,AV29+12,Assumptions!$E$27)</f>
        <v>3</v>
      </c>
      <c r="AX29" s="78">
        <f>IF(Assumptions!$E$27&gt;AW29+12,AW29+12,Assumptions!$E$27)</f>
        <v>3</v>
      </c>
      <c r="AY29" s="78">
        <f>IF(Assumptions!$E$27&gt;AX29+12,AX29+12,Assumptions!$E$27)</f>
        <v>3</v>
      </c>
      <c r="AZ29" s="78">
        <f>IF(Assumptions!$E$27&gt;AY29+12,AY29+12,Assumptions!$E$27)</f>
        <v>3</v>
      </c>
      <c r="BA29" s="78">
        <f>IF(Assumptions!$E$27&gt;AZ29+12,AZ29+12,Assumptions!$E$27)</f>
        <v>3</v>
      </c>
      <c r="BB29" s="78">
        <f>IF(Assumptions!$E$27&gt;BA29+12,BA29+12,Assumptions!$E$27)</f>
        <v>3</v>
      </c>
      <c r="BC29" s="77" t="str">
        <f t="shared" si="6"/>
        <v>Sep</v>
      </c>
      <c r="BD29" s="78">
        <f>IF(Assumptions!$E$27&gt;4,4,Assumptions!$E$27)</f>
        <v>3</v>
      </c>
      <c r="BE29" s="78">
        <f>IF(Assumptions!$E$27&gt;BD29+12,BD29+12,Assumptions!$E$27)</f>
        <v>3</v>
      </c>
      <c r="BF29" s="78">
        <f>IF(Assumptions!$E$27&gt;BE29+12,BE29+12,Assumptions!$E$27)</f>
        <v>3</v>
      </c>
      <c r="BG29" s="78">
        <f>IF(Assumptions!$E$27&gt;BF29+12,BF29+12,Assumptions!$E$27)</f>
        <v>3</v>
      </c>
      <c r="BH29" s="78">
        <f>IF(Assumptions!$E$27&gt;BG29+12,BG29+12,Assumptions!$E$27)</f>
        <v>3</v>
      </c>
      <c r="BI29" s="78">
        <f>IF(Assumptions!$E$27&gt;BH29+12,BH29+12,Assumptions!$E$27)</f>
        <v>3</v>
      </c>
      <c r="BJ29" s="78">
        <f>IF(Assumptions!$E$27&gt;BI29+12,BI29+12,Assumptions!$E$27)</f>
        <v>3</v>
      </c>
      <c r="BK29" s="78">
        <f>IF(Assumptions!$E$27&gt;BJ29+12,BJ29+12,Assumptions!$E$27)</f>
        <v>3</v>
      </c>
      <c r="BL29" s="77" t="str">
        <f t="shared" si="7"/>
        <v>Sep</v>
      </c>
      <c r="BM29" s="78">
        <f>IF(Assumptions!$E$27&gt;4,4,Assumptions!$E$27)</f>
        <v>3</v>
      </c>
      <c r="BN29" s="78">
        <f>IF(Assumptions!$E$27&gt;BM29+12,BM29+12,Assumptions!$E$27)</f>
        <v>3</v>
      </c>
      <c r="BO29" s="78">
        <f>IF(Assumptions!$E$27&gt;BN29+12,BN29+12,Assumptions!$E$27)</f>
        <v>3</v>
      </c>
      <c r="BP29" s="78">
        <f>IF(Assumptions!$E$27&gt;BO29+12,BO29+12,Assumptions!$E$27)</f>
        <v>3</v>
      </c>
      <c r="BQ29" s="78">
        <f>IF(Assumptions!$E$27&gt;BP29+12,BP29+12,Assumptions!$E$27)</f>
        <v>3</v>
      </c>
      <c r="BR29" s="78">
        <f>IF(Assumptions!$E$27&gt;BQ29+12,BQ29+12,Assumptions!$E$27)</f>
        <v>3</v>
      </c>
      <c r="BS29" s="78">
        <f>IF(Assumptions!$E$27&gt;BR29+12,BR29+12,Assumptions!$E$27)</f>
        <v>3</v>
      </c>
      <c r="BT29" s="78">
        <f>IF(Assumptions!$E$27&gt;BS29+12,BS29+12,Assumptions!$E$27)</f>
        <v>3</v>
      </c>
      <c r="BU29" s="77" t="str">
        <f t="shared" si="8"/>
        <v>Sep</v>
      </c>
      <c r="BV29" s="78">
        <f>IF(Assumptions!$E$27&gt;4,4,Assumptions!$E$27)</f>
        <v>3</v>
      </c>
      <c r="BW29" s="78">
        <f>IF(Assumptions!$E$27&gt;BV29+12,BV29+12,Assumptions!$E$27)</f>
        <v>3</v>
      </c>
      <c r="BX29" s="78">
        <f>IF(Assumptions!$E$27&gt;BW29+12,BW29+12,Assumptions!$E$27)</f>
        <v>3</v>
      </c>
      <c r="BY29" s="78">
        <f>IF(Assumptions!$E$27&gt;BX29+12,BX29+12,Assumptions!$E$27)</f>
        <v>3</v>
      </c>
      <c r="BZ29" s="78">
        <f>IF(Assumptions!$E$27&gt;BY29+12,BY29+12,Assumptions!$E$27)</f>
        <v>3</v>
      </c>
      <c r="CA29" s="78">
        <f>IF(Assumptions!$E$27&gt;BZ29+12,BZ29+12,Assumptions!$E$27)</f>
        <v>3</v>
      </c>
      <c r="CB29" s="78">
        <f>IF(Assumptions!$E$27&gt;CA29+12,CA29+12,Assumptions!$E$27)</f>
        <v>3</v>
      </c>
      <c r="CC29" s="78">
        <f>IF(Assumptions!$E$27&gt;CB29+12,CB29+12,Assumptions!$E$27)</f>
        <v>3</v>
      </c>
      <c r="CD29" s="77" t="str">
        <f t="shared" si="9"/>
        <v>Sep</v>
      </c>
      <c r="CE29" s="78">
        <f>IF(Assumptions!$E$27&gt;4,4,Assumptions!$E$27)</f>
        <v>3</v>
      </c>
      <c r="CF29" s="78">
        <f>IF(Assumptions!$E$27&gt;CE29+12,CE29+12,Assumptions!$E$27)</f>
        <v>3</v>
      </c>
      <c r="CG29" s="78">
        <f>IF(Assumptions!$E$27&gt;CF29+12,CF29+12,Assumptions!$E$27)</f>
        <v>3</v>
      </c>
      <c r="CH29" s="78">
        <f>IF(Assumptions!$E$27&gt;CG29+12,CG29+12,Assumptions!$E$27)</f>
        <v>3</v>
      </c>
      <c r="CI29" s="78">
        <f>IF(Assumptions!$E$27&gt;CH29+12,CH29+12,Assumptions!$E$27)</f>
        <v>3</v>
      </c>
      <c r="CJ29" s="78">
        <f>IF(Assumptions!$E$27&gt;CI29+12,CI29+12,Assumptions!$E$27)</f>
        <v>3</v>
      </c>
      <c r="CK29" s="78">
        <f>IF(Assumptions!$E$27&gt;CJ29+12,CJ29+12,Assumptions!$E$27)</f>
        <v>3</v>
      </c>
      <c r="CL29" s="78">
        <f>IF(Assumptions!$E$27&gt;CK29+12,CK29+12,Assumptions!$E$27)</f>
        <v>3</v>
      </c>
    </row>
    <row r="30" spans="1:90" ht="13.5" customHeight="1">
      <c r="A30" s="77" t="str">
        <f t="shared" si="0"/>
        <v>Oct</v>
      </c>
      <c r="B30" s="20">
        <f>IF(Assumptions!$E$27&gt;3,3,Assumptions!$E$27)</f>
        <v>3</v>
      </c>
      <c r="C30" s="20">
        <f>IF(Assumptions!$E$27&gt;B30+12,B30+12,Assumptions!$E$27)</f>
        <v>3</v>
      </c>
      <c r="D30" s="20">
        <f>IF(Assumptions!$E$27&gt;C30+12,C30+12,Assumptions!$E$27)</f>
        <v>3</v>
      </c>
      <c r="E30" s="20">
        <f>IF(Assumptions!$E$27&gt;D30+12,D30+12,Assumptions!$E$27)</f>
        <v>3</v>
      </c>
      <c r="F30" s="20">
        <f>IF(Assumptions!$E$27&gt;E30+12,E30+12,Assumptions!$E$27)</f>
        <v>3</v>
      </c>
      <c r="G30" s="20">
        <f>IF(Assumptions!$E$27&gt;F30+12,F30+12,Assumptions!$E$27)</f>
        <v>3</v>
      </c>
      <c r="H30" s="20">
        <f>IF(Assumptions!$E$27&gt;G30+12,G30+12,Assumptions!$E$27)</f>
        <v>3</v>
      </c>
      <c r="I30" s="20">
        <f>IF(Assumptions!$E$27&gt;H30+12,H30+12,Assumptions!$E$27)</f>
        <v>3</v>
      </c>
      <c r="J30" s="12" t="str">
        <f t="shared" si="1"/>
        <v>Oct</v>
      </c>
      <c r="K30" s="20">
        <f>IF(Assumptions!$E$27&gt;3,3,Assumptions!$E$27)</f>
        <v>3</v>
      </c>
      <c r="L30" s="78">
        <f>IF(Assumptions!$E$27&gt;K30+12,K30+12,Assumptions!$E$27)</f>
        <v>3</v>
      </c>
      <c r="M30" s="78">
        <f>IF(Assumptions!$E$27&gt;L30+12,L30+12,Assumptions!$E$27)</f>
        <v>3</v>
      </c>
      <c r="N30" s="78">
        <f>IF(Assumptions!$E$27&gt;M30+12,M30+12,Assumptions!$E$27)</f>
        <v>3</v>
      </c>
      <c r="O30" s="78">
        <f>IF(Assumptions!$E$27&gt;N30+12,N30+12,Assumptions!$E$27)</f>
        <v>3</v>
      </c>
      <c r="P30" s="78">
        <f>IF(Assumptions!$E$27&gt;O30+12,O30+12,Assumptions!$E$27)</f>
        <v>3</v>
      </c>
      <c r="Q30" s="78">
        <f>IF(Assumptions!$E$27&gt;P30+12,P30+12,Assumptions!$E$27)</f>
        <v>3</v>
      </c>
      <c r="R30" s="78">
        <f>IF(Assumptions!$E$27&gt;Q30+12,Q30+12,Assumptions!$E$27)</f>
        <v>3</v>
      </c>
      <c r="S30" s="77" t="str">
        <f t="shared" si="2"/>
        <v>Oct</v>
      </c>
      <c r="T30" s="78">
        <f>IF(Assumptions!$E$27&gt;3,3,Assumptions!$E$27)</f>
        <v>3</v>
      </c>
      <c r="U30" s="78">
        <f>IF(Assumptions!$E$27&gt;T30+12,T30+12,Assumptions!$E$27)</f>
        <v>3</v>
      </c>
      <c r="V30" s="78">
        <f>IF(Assumptions!$E$27&gt;U30+12,U30+12,Assumptions!$E$27)</f>
        <v>3</v>
      </c>
      <c r="W30" s="78">
        <f>IF(Assumptions!$E$27&gt;V30+12,V30+12,Assumptions!$E$27)</f>
        <v>3</v>
      </c>
      <c r="X30" s="78">
        <f>IF(Assumptions!$E$27&gt;W30+12,W30+12,Assumptions!$E$27)</f>
        <v>3</v>
      </c>
      <c r="Y30" s="78">
        <f>IF(Assumptions!$E$27&gt;X30+12,X30+12,Assumptions!$E$27)</f>
        <v>3</v>
      </c>
      <c r="Z30" s="78">
        <f>IF(Assumptions!$E$27&gt;Y30+12,Y30+12,Assumptions!$E$27)</f>
        <v>3</v>
      </c>
      <c r="AA30" s="78">
        <f>IF(Assumptions!$E$27&gt;Z30+12,Z30+12,Assumptions!$E$27)</f>
        <v>3</v>
      </c>
      <c r="AB30" s="77" t="str">
        <f t="shared" si="3"/>
        <v>Oct</v>
      </c>
      <c r="AC30" s="78">
        <f>IF(Assumptions!$E$27&gt;3,3,Assumptions!$E$27)</f>
        <v>3</v>
      </c>
      <c r="AD30" s="78">
        <f>IF(Assumptions!$E$27&gt;AC30+12,AC30+12,Assumptions!$E$27)</f>
        <v>3</v>
      </c>
      <c r="AE30" s="78">
        <f>IF(Assumptions!$E$27&gt;AD30+12,AD30+12,Assumptions!$E$27)</f>
        <v>3</v>
      </c>
      <c r="AF30" s="78">
        <f>IF(Assumptions!$E$27&gt;AE30+12,AE30+12,Assumptions!$E$27)</f>
        <v>3</v>
      </c>
      <c r="AG30" s="78">
        <f>IF(Assumptions!$E$27&gt;AF30+12,AF30+12,Assumptions!$E$27)</f>
        <v>3</v>
      </c>
      <c r="AH30" s="78">
        <f>IF(Assumptions!$E$27&gt;AG30+12,AG30+12,Assumptions!$E$27)</f>
        <v>3</v>
      </c>
      <c r="AI30" s="78">
        <f>IF(Assumptions!$E$27&gt;AH30+12,AH30+12,Assumptions!$E$27)</f>
        <v>3</v>
      </c>
      <c r="AJ30" s="78">
        <f>IF(Assumptions!$E$27&gt;AI30+12,AI30+12,Assumptions!$E$27)</f>
        <v>3</v>
      </c>
      <c r="AK30" s="77" t="str">
        <f t="shared" si="4"/>
        <v>Oct</v>
      </c>
      <c r="AL30" s="78">
        <f>IF(Assumptions!$E$27&gt;3,3,Assumptions!$E$27)</f>
        <v>3</v>
      </c>
      <c r="AM30" s="78">
        <f>IF(Assumptions!$E$27&gt;AL30+12,AL30+12,Assumptions!$E$27)</f>
        <v>3</v>
      </c>
      <c r="AN30" s="78">
        <f>IF(Assumptions!$E$27&gt;AM30+12,AM30+12,Assumptions!$E$27)</f>
        <v>3</v>
      </c>
      <c r="AO30" s="78">
        <f>IF(Assumptions!$E$27&gt;AN30+12,AN30+12,Assumptions!$E$27)</f>
        <v>3</v>
      </c>
      <c r="AP30" s="78">
        <f>IF(Assumptions!$E$27&gt;AO30+12,AO30+12,Assumptions!$E$27)</f>
        <v>3</v>
      </c>
      <c r="AQ30" s="78">
        <f>IF(Assumptions!$E$27&gt;AP30+12,AP30+12,Assumptions!$E$27)</f>
        <v>3</v>
      </c>
      <c r="AR30" s="78">
        <f>IF(Assumptions!$E$27&gt;AQ30+12,AQ30+12,Assumptions!$E$27)</f>
        <v>3</v>
      </c>
      <c r="AS30" s="78">
        <f>IF(Assumptions!$E$27&gt;AR30+12,AR30+12,Assumptions!$E$27)</f>
        <v>3</v>
      </c>
      <c r="AT30" s="77" t="str">
        <f t="shared" si="5"/>
        <v>Oct</v>
      </c>
      <c r="AU30" s="78">
        <f>IF(Assumptions!$E$27&gt;3,3,Assumptions!$E$27)</f>
        <v>3</v>
      </c>
      <c r="AV30" s="78">
        <f>IF(Assumptions!$E$27&gt;AU30+12,AU30+12,Assumptions!$E$27)</f>
        <v>3</v>
      </c>
      <c r="AW30" s="78">
        <f>IF(Assumptions!$E$27&gt;AV30+12,AV30+12,Assumptions!$E$27)</f>
        <v>3</v>
      </c>
      <c r="AX30" s="78">
        <f>IF(Assumptions!$E$27&gt;AW30+12,AW30+12,Assumptions!$E$27)</f>
        <v>3</v>
      </c>
      <c r="AY30" s="78">
        <f>IF(Assumptions!$E$27&gt;AX30+12,AX30+12,Assumptions!$E$27)</f>
        <v>3</v>
      </c>
      <c r="AZ30" s="78">
        <f>IF(Assumptions!$E$27&gt;AY30+12,AY30+12,Assumptions!$E$27)</f>
        <v>3</v>
      </c>
      <c r="BA30" s="78">
        <f>IF(Assumptions!$E$27&gt;AZ30+12,AZ30+12,Assumptions!$E$27)</f>
        <v>3</v>
      </c>
      <c r="BB30" s="78">
        <f>IF(Assumptions!$E$27&gt;BA30+12,BA30+12,Assumptions!$E$27)</f>
        <v>3</v>
      </c>
      <c r="BC30" s="77" t="str">
        <f t="shared" si="6"/>
        <v>Oct</v>
      </c>
      <c r="BD30" s="78">
        <f>IF(Assumptions!$E$27&gt;3,3,Assumptions!$E$27)</f>
        <v>3</v>
      </c>
      <c r="BE30" s="78">
        <f>IF(Assumptions!$E$27&gt;BD30+12,BD30+12,Assumptions!$E$27)</f>
        <v>3</v>
      </c>
      <c r="BF30" s="78">
        <f>IF(Assumptions!$E$27&gt;BE30+12,BE30+12,Assumptions!$E$27)</f>
        <v>3</v>
      </c>
      <c r="BG30" s="78">
        <f>IF(Assumptions!$E$27&gt;BF30+12,BF30+12,Assumptions!$E$27)</f>
        <v>3</v>
      </c>
      <c r="BH30" s="78">
        <f>IF(Assumptions!$E$27&gt;BG30+12,BG30+12,Assumptions!$E$27)</f>
        <v>3</v>
      </c>
      <c r="BI30" s="78">
        <f>IF(Assumptions!$E$27&gt;BH30+12,BH30+12,Assumptions!$E$27)</f>
        <v>3</v>
      </c>
      <c r="BJ30" s="78">
        <f>IF(Assumptions!$E$27&gt;BI30+12,BI30+12,Assumptions!$E$27)</f>
        <v>3</v>
      </c>
      <c r="BK30" s="78">
        <f>IF(Assumptions!$E$27&gt;BJ30+12,BJ30+12,Assumptions!$E$27)</f>
        <v>3</v>
      </c>
      <c r="BL30" s="77" t="str">
        <f t="shared" si="7"/>
        <v>Oct</v>
      </c>
      <c r="BM30" s="78">
        <f>IF(Assumptions!$E$27&gt;3,3,Assumptions!$E$27)</f>
        <v>3</v>
      </c>
      <c r="BN30" s="78">
        <f>IF(Assumptions!$E$27&gt;BM30+12,BM30+12,Assumptions!$E$27)</f>
        <v>3</v>
      </c>
      <c r="BO30" s="78">
        <f>IF(Assumptions!$E$27&gt;BN30+12,BN30+12,Assumptions!$E$27)</f>
        <v>3</v>
      </c>
      <c r="BP30" s="78">
        <f>IF(Assumptions!$E$27&gt;BO30+12,BO30+12,Assumptions!$E$27)</f>
        <v>3</v>
      </c>
      <c r="BQ30" s="78">
        <f>IF(Assumptions!$E$27&gt;BP30+12,BP30+12,Assumptions!$E$27)</f>
        <v>3</v>
      </c>
      <c r="BR30" s="78">
        <f>IF(Assumptions!$E$27&gt;BQ30+12,BQ30+12,Assumptions!$E$27)</f>
        <v>3</v>
      </c>
      <c r="BS30" s="78">
        <f>IF(Assumptions!$E$27&gt;BR30+12,BR30+12,Assumptions!$E$27)</f>
        <v>3</v>
      </c>
      <c r="BT30" s="78">
        <f>IF(Assumptions!$E$27&gt;BS30+12,BS30+12,Assumptions!$E$27)</f>
        <v>3</v>
      </c>
      <c r="BU30" s="77" t="str">
        <f t="shared" si="8"/>
        <v>Oct</v>
      </c>
      <c r="BV30" s="78">
        <f>IF(Assumptions!$E$27&gt;3,3,Assumptions!$E$27)</f>
        <v>3</v>
      </c>
      <c r="BW30" s="78">
        <f>IF(Assumptions!$E$27&gt;BV30+12,BV30+12,Assumptions!$E$27)</f>
        <v>3</v>
      </c>
      <c r="BX30" s="78">
        <f>IF(Assumptions!$E$27&gt;BW30+12,BW30+12,Assumptions!$E$27)</f>
        <v>3</v>
      </c>
      <c r="BY30" s="78">
        <f>IF(Assumptions!$E$27&gt;BX30+12,BX30+12,Assumptions!$E$27)</f>
        <v>3</v>
      </c>
      <c r="BZ30" s="78">
        <f>IF(Assumptions!$E$27&gt;BY30+12,BY30+12,Assumptions!$E$27)</f>
        <v>3</v>
      </c>
      <c r="CA30" s="78">
        <f>IF(Assumptions!$E$27&gt;BZ30+12,BZ30+12,Assumptions!$E$27)</f>
        <v>3</v>
      </c>
      <c r="CB30" s="78">
        <f>IF(Assumptions!$E$27&gt;CA30+12,CA30+12,Assumptions!$E$27)</f>
        <v>3</v>
      </c>
      <c r="CC30" s="78">
        <f>IF(Assumptions!$E$27&gt;CB30+12,CB30+12,Assumptions!$E$27)</f>
        <v>3</v>
      </c>
      <c r="CD30" s="77" t="str">
        <f t="shared" si="9"/>
        <v>Oct</v>
      </c>
      <c r="CE30" s="78">
        <f>IF(Assumptions!$E$27&gt;3,3,Assumptions!$E$27)</f>
        <v>3</v>
      </c>
      <c r="CF30" s="78">
        <f>IF(Assumptions!$E$27&gt;CE30+12,CE30+12,Assumptions!$E$27)</f>
        <v>3</v>
      </c>
      <c r="CG30" s="78">
        <f>IF(Assumptions!$E$27&gt;CF30+12,CF30+12,Assumptions!$E$27)</f>
        <v>3</v>
      </c>
      <c r="CH30" s="78">
        <f>IF(Assumptions!$E$27&gt;CG30+12,CG30+12,Assumptions!$E$27)</f>
        <v>3</v>
      </c>
      <c r="CI30" s="78">
        <f>IF(Assumptions!$E$27&gt;CH30+12,CH30+12,Assumptions!$E$27)</f>
        <v>3</v>
      </c>
      <c r="CJ30" s="78">
        <f>IF(Assumptions!$E$27&gt;CI30+12,CI30+12,Assumptions!$E$27)</f>
        <v>3</v>
      </c>
      <c r="CK30" s="78">
        <f>IF(Assumptions!$E$27&gt;CJ30+12,CJ30+12,Assumptions!$E$27)</f>
        <v>3</v>
      </c>
      <c r="CL30" s="78">
        <f>IF(Assumptions!$E$27&gt;CK30+12,CK30+12,Assumptions!$E$27)</f>
        <v>3</v>
      </c>
    </row>
    <row r="31" spans="1:90" ht="13.5" customHeight="1">
      <c r="A31" s="77" t="str">
        <f t="shared" si="0"/>
        <v>Nov</v>
      </c>
      <c r="B31" s="20">
        <f>IF(Assumptions!$E$27&gt;2,2,Assumptions!$E$27)</f>
        <v>2</v>
      </c>
      <c r="C31" s="20">
        <f>IF(Assumptions!$E$27&gt;B31+12,B31+12,Assumptions!$E$27)</f>
        <v>3</v>
      </c>
      <c r="D31" s="20">
        <f>IF(Assumptions!$E$27&gt;C31+12,C31+12,Assumptions!$E$27)</f>
        <v>3</v>
      </c>
      <c r="E31" s="20">
        <f>IF(Assumptions!$E$27&gt;D31+12,D31+12,Assumptions!$E$27)</f>
        <v>3</v>
      </c>
      <c r="F31" s="20">
        <f>IF(Assumptions!$E$27&gt;E31+12,E31+12,Assumptions!$E$27)</f>
        <v>3</v>
      </c>
      <c r="G31" s="20">
        <f>IF(Assumptions!$E$27&gt;F31+12,F31+12,Assumptions!$E$27)</f>
        <v>3</v>
      </c>
      <c r="H31" s="20">
        <f>IF(Assumptions!$E$27&gt;G31+12,G31+12,Assumptions!$E$27)</f>
        <v>3</v>
      </c>
      <c r="I31" s="20">
        <f>IF(Assumptions!$E$27&gt;H31+12,H31+12,Assumptions!$E$27)</f>
        <v>3</v>
      </c>
      <c r="J31" s="12" t="str">
        <f t="shared" si="1"/>
        <v>Nov</v>
      </c>
      <c r="K31" s="20">
        <f>IF(Assumptions!$E$27&gt;2,2,Assumptions!$E$27)</f>
        <v>2</v>
      </c>
      <c r="L31" s="78">
        <f>IF(Assumptions!$E$27&gt;K31+12,K31+12,Assumptions!$E$27)</f>
        <v>3</v>
      </c>
      <c r="M31" s="78">
        <f>IF(Assumptions!$E$27&gt;L31+12,L31+12,Assumptions!$E$27)</f>
        <v>3</v>
      </c>
      <c r="N31" s="78">
        <f>IF(Assumptions!$E$27&gt;M31+12,M31+12,Assumptions!$E$27)</f>
        <v>3</v>
      </c>
      <c r="O31" s="78">
        <f>IF(Assumptions!$E$27&gt;N31+12,N31+12,Assumptions!$E$27)</f>
        <v>3</v>
      </c>
      <c r="P31" s="78">
        <f>IF(Assumptions!$E$27&gt;O31+12,O31+12,Assumptions!$E$27)</f>
        <v>3</v>
      </c>
      <c r="Q31" s="78">
        <f>IF(Assumptions!$E$27&gt;P31+12,P31+12,Assumptions!$E$27)</f>
        <v>3</v>
      </c>
      <c r="R31" s="78">
        <f>IF(Assumptions!$E$27&gt;Q31+12,Q31+12,Assumptions!$E$27)</f>
        <v>3</v>
      </c>
      <c r="S31" s="77" t="str">
        <f t="shared" si="2"/>
        <v>Nov</v>
      </c>
      <c r="T31" s="78">
        <f>IF(Assumptions!$E$27&gt;2,2,Assumptions!$E$27)</f>
        <v>2</v>
      </c>
      <c r="U31" s="78">
        <f>IF(Assumptions!$E$27&gt;T31+12,T31+12,Assumptions!$E$27)</f>
        <v>3</v>
      </c>
      <c r="V31" s="78">
        <f>IF(Assumptions!$E$27&gt;U31+12,U31+12,Assumptions!$E$27)</f>
        <v>3</v>
      </c>
      <c r="W31" s="78">
        <f>IF(Assumptions!$E$27&gt;V31+12,V31+12,Assumptions!$E$27)</f>
        <v>3</v>
      </c>
      <c r="X31" s="78">
        <f>IF(Assumptions!$E$27&gt;W31+12,W31+12,Assumptions!$E$27)</f>
        <v>3</v>
      </c>
      <c r="Y31" s="78">
        <f>IF(Assumptions!$E$27&gt;X31+12,X31+12,Assumptions!$E$27)</f>
        <v>3</v>
      </c>
      <c r="Z31" s="78">
        <f>IF(Assumptions!$E$27&gt;Y31+12,Y31+12,Assumptions!$E$27)</f>
        <v>3</v>
      </c>
      <c r="AA31" s="78">
        <f>IF(Assumptions!$E$27&gt;Z31+12,Z31+12,Assumptions!$E$27)</f>
        <v>3</v>
      </c>
      <c r="AB31" s="77" t="str">
        <f t="shared" si="3"/>
        <v>Nov</v>
      </c>
      <c r="AC31" s="78">
        <f>IF(Assumptions!$E$27&gt;2,2,Assumptions!$E$27)</f>
        <v>2</v>
      </c>
      <c r="AD31" s="78">
        <f>IF(Assumptions!$E$27&gt;AC31+12,AC31+12,Assumptions!$E$27)</f>
        <v>3</v>
      </c>
      <c r="AE31" s="78">
        <f>IF(Assumptions!$E$27&gt;AD31+12,AD31+12,Assumptions!$E$27)</f>
        <v>3</v>
      </c>
      <c r="AF31" s="78">
        <f>IF(Assumptions!$E$27&gt;AE31+12,AE31+12,Assumptions!$E$27)</f>
        <v>3</v>
      </c>
      <c r="AG31" s="78">
        <f>IF(Assumptions!$E$27&gt;AF31+12,AF31+12,Assumptions!$E$27)</f>
        <v>3</v>
      </c>
      <c r="AH31" s="78">
        <f>IF(Assumptions!$E$27&gt;AG31+12,AG31+12,Assumptions!$E$27)</f>
        <v>3</v>
      </c>
      <c r="AI31" s="78">
        <f>IF(Assumptions!$E$27&gt;AH31+12,AH31+12,Assumptions!$E$27)</f>
        <v>3</v>
      </c>
      <c r="AJ31" s="78">
        <f>IF(Assumptions!$E$27&gt;AI31+12,AI31+12,Assumptions!$E$27)</f>
        <v>3</v>
      </c>
      <c r="AK31" s="77" t="str">
        <f t="shared" si="4"/>
        <v>Nov</v>
      </c>
      <c r="AL31" s="78">
        <f>IF(Assumptions!$E$27&gt;2,2,Assumptions!$E$27)</f>
        <v>2</v>
      </c>
      <c r="AM31" s="78">
        <f>IF(Assumptions!$E$27&gt;AL31+12,AL31+12,Assumptions!$E$27)</f>
        <v>3</v>
      </c>
      <c r="AN31" s="78">
        <f>IF(Assumptions!$E$27&gt;AM31+12,AM31+12,Assumptions!$E$27)</f>
        <v>3</v>
      </c>
      <c r="AO31" s="78">
        <f>IF(Assumptions!$E$27&gt;AN31+12,AN31+12,Assumptions!$E$27)</f>
        <v>3</v>
      </c>
      <c r="AP31" s="78">
        <f>IF(Assumptions!$E$27&gt;AO31+12,AO31+12,Assumptions!$E$27)</f>
        <v>3</v>
      </c>
      <c r="AQ31" s="78">
        <f>IF(Assumptions!$E$27&gt;AP31+12,AP31+12,Assumptions!$E$27)</f>
        <v>3</v>
      </c>
      <c r="AR31" s="78">
        <f>IF(Assumptions!$E$27&gt;AQ31+12,AQ31+12,Assumptions!$E$27)</f>
        <v>3</v>
      </c>
      <c r="AS31" s="78">
        <f>IF(Assumptions!$E$27&gt;AR31+12,AR31+12,Assumptions!$E$27)</f>
        <v>3</v>
      </c>
      <c r="AT31" s="77" t="str">
        <f t="shared" si="5"/>
        <v>Nov</v>
      </c>
      <c r="AU31" s="78">
        <f>IF(Assumptions!$E$27&gt;2,2,Assumptions!$E$27)</f>
        <v>2</v>
      </c>
      <c r="AV31" s="78">
        <f>IF(Assumptions!$E$27&gt;AU31+12,AU31+12,Assumptions!$E$27)</f>
        <v>3</v>
      </c>
      <c r="AW31" s="78">
        <f>IF(Assumptions!$E$27&gt;AV31+12,AV31+12,Assumptions!$E$27)</f>
        <v>3</v>
      </c>
      <c r="AX31" s="78">
        <f>IF(Assumptions!$E$27&gt;AW31+12,AW31+12,Assumptions!$E$27)</f>
        <v>3</v>
      </c>
      <c r="AY31" s="78">
        <f>IF(Assumptions!$E$27&gt;AX31+12,AX31+12,Assumptions!$E$27)</f>
        <v>3</v>
      </c>
      <c r="AZ31" s="78">
        <f>IF(Assumptions!$E$27&gt;AY31+12,AY31+12,Assumptions!$E$27)</f>
        <v>3</v>
      </c>
      <c r="BA31" s="78">
        <f>IF(Assumptions!$E$27&gt;AZ31+12,AZ31+12,Assumptions!$E$27)</f>
        <v>3</v>
      </c>
      <c r="BB31" s="78">
        <f>IF(Assumptions!$E$27&gt;BA31+12,BA31+12,Assumptions!$E$27)</f>
        <v>3</v>
      </c>
      <c r="BC31" s="77" t="str">
        <f t="shared" si="6"/>
        <v>Nov</v>
      </c>
      <c r="BD31" s="78">
        <f>IF(Assumptions!$E$27&gt;2,2,Assumptions!$E$27)</f>
        <v>2</v>
      </c>
      <c r="BE31" s="78">
        <f>IF(Assumptions!$E$27&gt;BD31+12,BD31+12,Assumptions!$E$27)</f>
        <v>3</v>
      </c>
      <c r="BF31" s="78">
        <f>IF(Assumptions!$E$27&gt;BE31+12,BE31+12,Assumptions!$E$27)</f>
        <v>3</v>
      </c>
      <c r="BG31" s="78">
        <f>IF(Assumptions!$E$27&gt;BF31+12,BF31+12,Assumptions!$E$27)</f>
        <v>3</v>
      </c>
      <c r="BH31" s="78">
        <f>IF(Assumptions!$E$27&gt;BG31+12,BG31+12,Assumptions!$E$27)</f>
        <v>3</v>
      </c>
      <c r="BI31" s="78">
        <f>IF(Assumptions!$E$27&gt;BH31+12,BH31+12,Assumptions!$E$27)</f>
        <v>3</v>
      </c>
      <c r="BJ31" s="78">
        <f>IF(Assumptions!$E$27&gt;BI31+12,BI31+12,Assumptions!$E$27)</f>
        <v>3</v>
      </c>
      <c r="BK31" s="78">
        <f>IF(Assumptions!$E$27&gt;BJ31+12,BJ31+12,Assumptions!$E$27)</f>
        <v>3</v>
      </c>
      <c r="BL31" s="77" t="str">
        <f t="shared" si="7"/>
        <v>Nov</v>
      </c>
      <c r="BM31" s="78">
        <f>IF(Assumptions!$E$27&gt;2,2,Assumptions!$E$27)</f>
        <v>2</v>
      </c>
      <c r="BN31" s="78">
        <f>IF(Assumptions!$E$27&gt;BM31+12,BM31+12,Assumptions!$E$27)</f>
        <v>3</v>
      </c>
      <c r="BO31" s="78">
        <f>IF(Assumptions!$E$27&gt;BN31+12,BN31+12,Assumptions!$E$27)</f>
        <v>3</v>
      </c>
      <c r="BP31" s="78">
        <f>IF(Assumptions!$E$27&gt;BO31+12,BO31+12,Assumptions!$E$27)</f>
        <v>3</v>
      </c>
      <c r="BQ31" s="78">
        <f>IF(Assumptions!$E$27&gt;BP31+12,BP31+12,Assumptions!$E$27)</f>
        <v>3</v>
      </c>
      <c r="BR31" s="78">
        <f>IF(Assumptions!$E$27&gt;BQ31+12,BQ31+12,Assumptions!$E$27)</f>
        <v>3</v>
      </c>
      <c r="BS31" s="78">
        <f>IF(Assumptions!$E$27&gt;BR31+12,BR31+12,Assumptions!$E$27)</f>
        <v>3</v>
      </c>
      <c r="BT31" s="78">
        <f>IF(Assumptions!$E$27&gt;BS31+12,BS31+12,Assumptions!$E$27)</f>
        <v>3</v>
      </c>
      <c r="BU31" s="77" t="str">
        <f t="shared" si="8"/>
        <v>Nov</v>
      </c>
      <c r="BV31" s="78">
        <f>IF(Assumptions!$E$27&gt;2,2,Assumptions!$E$27)</f>
        <v>2</v>
      </c>
      <c r="BW31" s="78">
        <f>IF(Assumptions!$E$27&gt;BV31+12,BV31+12,Assumptions!$E$27)</f>
        <v>3</v>
      </c>
      <c r="BX31" s="78">
        <f>IF(Assumptions!$E$27&gt;BW31+12,BW31+12,Assumptions!$E$27)</f>
        <v>3</v>
      </c>
      <c r="BY31" s="78">
        <f>IF(Assumptions!$E$27&gt;BX31+12,BX31+12,Assumptions!$E$27)</f>
        <v>3</v>
      </c>
      <c r="BZ31" s="78">
        <f>IF(Assumptions!$E$27&gt;BY31+12,BY31+12,Assumptions!$E$27)</f>
        <v>3</v>
      </c>
      <c r="CA31" s="78">
        <f>IF(Assumptions!$E$27&gt;BZ31+12,BZ31+12,Assumptions!$E$27)</f>
        <v>3</v>
      </c>
      <c r="CB31" s="78">
        <f>IF(Assumptions!$E$27&gt;CA31+12,CA31+12,Assumptions!$E$27)</f>
        <v>3</v>
      </c>
      <c r="CC31" s="78">
        <f>IF(Assumptions!$E$27&gt;CB31+12,CB31+12,Assumptions!$E$27)</f>
        <v>3</v>
      </c>
      <c r="CD31" s="77" t="str">
        <f t="shared" si="9"/>
        <v>Nov</v>
      </c>
      <c r="CE31" s="78">
        <f>IF(Assumptions!$E$27&gt;2,2,Assumptions!$E$27)</f>
        <v>2</v>
      </c>
      <c r="CF31" s="78">
        <f>IF(Assumptions!$E$27&gt;CE31+12,CE31+12,Assumptions!$E$27)</f>
        <v>3</v>
      </c>
      <c r="CG31" s="78">
        <f>IF(Assumptions!$E$27&gt;CF31+12,CF31+12,Assumptions!$E$27)</f>
        <v>3</v>
      </c>
      <c r="CH31" s="78">
        <f>IF(Assumptions!$E$27&gt;CG31+12,CG31+12,Assumptions!$E$27)</f>
        <v>3</v>
      </c>
      <c r="CI31" s="78">
        <f>IF(Assumptions!$E$27&gt;CH31+12,CH31+12,Assumptions!$E$27)</f>
        <v>3</v>
      </c>
      <c r="CJ31" s="78">
        <f>IF(Assumptions!$E$27&gt;CI31+12,CI31+12,Assumptions!$E$27)</f>
        <v>3</v>
      </c>
      <c r="CK31" s="78">
        <f>IF(Assumptions!$E$27&gt;CJ31+12,CJ31+12,Assumptions!$E$27)</f>
        <v>3</v>
      </c>
      <c r="CL31" s="78">
        <f>IF(Assumptions!$E$27&gt;CK31+12,CK31+12,Assumptions!$E$27)</f>
        <v>3</v>
      </c>
    </row>
    <row r="32" spans="1:90" ht="13.5" customHeight="1">
      <c r="A32" s="77" t="str">
        <f t="shared" si="0"/>
        <v>Dec</v>
      </c>
      <c r="B32" s="20">
        <f>IF(Assumptions!$E$27&gt;1,1,Assumptions!$E$27)</f>
        <v>1</v>
      </c>
      <c r="C32" s="20">
        <f>IF(Assumptions!$E$27&gt;B32+12,B32+12,Assumptions!$E$27)</f>
        <v>3</v>
      </c>
      <c r="D32" s="20">
        <f>IF(Assumptions!$E$27&gt;C32+12,C32+12,Assumptions!$E$27)</f>
        <v>3</v>
      </c>
      <c r="E32" s="20">
        <f>IF(Assumptions!$E$27&gt;D32+12,D32+12,Assumptions!$E$27)</f>
        <v>3</v>
      </c>
      <c r="F32" s="20">
        <f>IF(Assumptions!$E$27&gt;E32+12,E32+12,Assumptions!$E$27)</f>
        <v>3</v>
      </c>
      <c r="G32" s="20">
        <f>IF(Assumptions!$E$27&gt;F32+12,F32+12,Assumptions!$E$27)</f>
        <v>3</v>
      </c>
      <c r="H32" s="20">
        <f>IF(Assumptions!$E$27&gt;G32+12,G32+12,Assumptions!$E$27)</f>
        <v>3</v>
      </c>
      <c r="I32" s="20">
        <f>IF(Assumptions!$E$27&gt;H32+12,H32+12,Assumptions!$E$27)</f>
        <v>3</v>
      </c>
      <c r="J32" s="12" t="str">
        <f t="shared" si="1"/>
        <v>Dec</v>
      </c>
      <c r="K32" s="20">
        <f>IF(Assumptions!$E$27&gt;1,1,Assumptions!$E$27)</f>
        <v>1</v>
      </c>
      <c r="L32" s="78">
        <f>IF(Assumptions!$E$27&gt;K32+12,K32+12,Assumptions!$E$27)</f>
        <v>3</v>
      </c>
      <c r="M32" s="78">
        <f>IF(Assumptions!$E$27&gt;L32+12,L32+12,Assumptions!$E$27)</f>
        <v>3</v>
      </c>
      <c r="N32" s="78">
        <f>IF(Assumptions!$E$27&gt;M32+12,M32+12,Assumptions!$E$27)</f>
        <v>3</v>
      </c>
      <c r="O32" s="78">
        <f>IF(Assumptions!$E$27&gt;N32+12,N32+12,Assumptions!$E$27)</f>
        <v>3</v>
      </c>
      <c r="P32" s="78">
        <f>IF(Assumptions!$E$27&gt;O32+12,O32+12,Assumptions!$E$27)</f>
        <v>3</v>
      </c>
      <c r="Q32" s="78">
        <f>IF(Assumptions!$E$27&gt;P32+12,P32+12,Assumptions!$E$27)</f>
        <v>3</v>
      </c>
      <c r="R32" s="78">
        <f>IF(Assumptions!$E$27&gt;Q32+12,Q32+12,Assumptions!$E$27)</f>
        <v>3</v>
      </c>
      <c r="S32" s="77" t="str">
        <f t="shared" si="2"/>
        <v>Dec</v>
      </c>
      <c r="T32" s="78">
        <f>IF(Assumptions!$E$27&gt;1,1,Assumptions!$E$27)</f>
        <v>1</v>
      </c>
      <c r="U32" s="78">
        <f>IF(Assumptions!$E$27&gt;T32+12,T32+12,Assumptions!$E$27)</f>
        <v>3</v>
      </c>
      <c r="V32" s="78">
        <f>IF(Assumptions!$E$27&gt;U32+12,U32+12,Assumptions!$E$27)</f>
        <v>3</v>
      </c>
      <c r="W32" s="78">
        <f>IF(Assumptions!$E$27&gt;V32+12,V32+12,Assumptions!$E$27)</f>
        <v>3</v>
      </c>
      <c r="X32" s="78">
        <f>IF(Assumptions!$E$27&gt;W32+12,W32+12,Assumptions!$E$27)</f>
        <v>3</v>
      </c>
      <c r="Y32" s="78">
        <f>IF(Assumptions!$E$27&gt;X32+12,X32+12,Assumptions!$E$27)</f>
        <v>3</v>
      </c>
      <c r="Z32" s="78">
        <f>IF(Assumptions!$E$27&gt;Y32+12,Y32+12,Assumptions!$E$27)</f>
        <v>3</v>
      </c>
      <c r="AA32" s="78">
        <f>IF(Assumptions!$E$27&gt;Z32+12,Z32+12,Assumptions!$E$27)</f>
        <v>3</v>
      </c>
      <c r="AB32" s="77" t="str">
        <f t="shared" si="3"/>
        <v>Dec</v>
      </c>
      <c r="AC32" s="78">
        <f>IF(Assumptions!$E$27&gt;1,1,Assumptions!$E$27)</f>
        <v>1</v>
      </c>
      <c r="AD32" s="78">
        <f>IF(Assumptions!$E$27&gt;AC32+12,AC32+12,Assumptions!$E$27)</f>
        <v>3</v>
      </c>
      <c r="AE32" s="78">
        <f>IF(Assumptions!$E$27&gt;AD32+12,AD32+12,Assumptions!$E$27)</f>
        <v>3</v>
      </c>
      <c r="AF32" s="78">
        <f>IF(Assumptions!$E$27&gt;AE32+12,AE32+12,Assumptions!$E$27)</f>
        <v>3</v>
      </c>
      <c r="AG32" s="78">
        <f>IF(Assumptions!$E$27&gt;AF32+12,AF32+12,Assumptions!$E$27)</f>
        <v>3</v>
      </c>
      <c r="AH32" s="78">
        <f>IF(Assumptions!$E$27&gt;AG32+12,AG32+12,Assumptions!$E$27)</f>
        <v>3</v>
      </c>
      <c r="AI32" s="78">
        <f>IF(Assumptions!$E$27&gt;AH32+12,AH32+12,Assumptions!$E$27)</f>
        <v>3</v>
      </c>
      <c r="AJ32" s="78">
        <f>IF(Assumptions!$E$27&gt;AI32+12,AI32+12,Assumptions!$E$27)</f>
        <v>3</v>
      </c>
      <c r="AK32" s="77" t="str">
        <f t="shared" si="4"/>
        <v>Dec</v>
      </c>
      <c r="AL32" s="78">
        <f>IF(Assumptions!$E$27&gt;1,1,Assumptions!$E$27)</f>
        <v>1</v>
      </c>
      <c r="AM32" s="78">
        <f>IF(Assumptions!$E$27&gt;AL32+12,AL32+12,Assumptions!$E$27)</f>
        <v>3</v>
      </c>
      <c r="AN32" s="78">
        <f>IF(Assumptions!$E$27&gt;AM32+12,AM32+12,Assumptions!$E$27)</f>
        <v>3</v>
      </c>
      <c r="AO32" s="78">
        <f>IF(Assumptions!$E$27&gt;AN32+12,AN32+12,Assumptions!$E$27)</f>
        <v>3</v>
      </c>
      <c r="AP32" s="78">
        <f>IF(Assumptions!$E$27&gt;AO32+12,AO32+12,Assumptions!$E$27)</f>
        <v>3</v>
      </c>
      <c r="AQ32" s="78">
        <f>IF(Assumptions!$E$27&gt;AP32+12,AP32+12,Assumptions!$E$27)</f>
        <v>3</v>
      </c>
      <c r="AR32" s="78">
        <f>IF(Assumptions!$E$27&gt;AQ32+12,AQ32+12,Assumptions!$E$27)</f>
        <v>3</v>
      </c>
      <c r="AS32" s="78">
        <f>IF(Assumptions!$E$27&gt;AR32+12,AR32+12,Assumptions!$E$27)</f>
        <v>3</v>
      </c>
      <c r="AT32" s="77" t="str">
        <f t="shared" si="5"/>
        <v>Dec</v>
      </c>
      <c r="AU32" s="78">
        <f>IF(Assumptions!$E$27&gt;1,1,Assumptions!$E$27)</f>
        <v>1</v>
      </c>
      <c r="AV32" s="78">
        <f>IF(Assumptions!$E$27&gt;AU32+12,AU32+12,Assumptions!$E$27)</f>
        <v>3</v>
      </c>
      <c r="AW32" s="78">
        <f>IF(Assumptions!$E$27&gt;AV32+12,AV32+12,Assumptions!$E$27)</f>
        <v>3</v>
      </c>
      <c r="AX32" s="78">
        <f>IF(Assumptions!$E$27&gt;AW32+12,AW32+12,Assumptions!$E$27)</f>
        <v>3</v>
      </c>
      <c r="AY32" s="78">
        <f>IF(Assumptions!$E$27&gt;AX32+12,AX32+12,Assumptions!$E$27)</f>
        <v>3</v>
      </c>
      <c r="AZ32" s="78">
        <f>IF(Assumptions!$E$27&gt;AY32+12,AY32+12,Assumptions!$E$27)</f>
        <v>3</v>
      </c>
      <c r="BA32" s="78">
        <f>IF(Assumptions!$E$27&gt;AZ32+12,AZ32+12,Assumptions!$E$27)</f>
        <v>3</v>
      </c>
      <c r="BB32" s="78">
        <f>IF(Assumptions!$E$27&gt;BA32+12,BA32+12,Assumptions!$E$27)</f>
        <v>3</v>
      </c>
      <c r="BC32" s="77" t="str">
        <f t="shared" si="6"/>
        <v>Dec</v>
      </c>
      <c r="BD32" s="78">
        <f>IF(Assumptions!$E$27&gt;1,1,Assumptions!$E$27)</f>
        <v>1</v>
      </c>
      <c r="BE32" s="78">
        <f>IF(Assumptions!$E$27&gt;BD32+12,BD32+12,Assumptions!$E$27)</f>
        <v>3</v>
      </c>
      <c r="BF32" s="78">
        <f>IF(Assumptions!$E$27&gt;BE32+12,BE32+12,Assumptions!$E$27)</f>
        <v>3</v>
      </c>
      <c r="BG32" s="78">
        <f>IF(Assumptions!$E$27&gt;BF32+12,BF32+12,Assumptions!$E$27)</f>
        <v>3</v>
      </c>
      <c r="BH32" s="78">
        <f>IF(Assumptions!$E$27&gt;BG32+12,BG32+12,Assumptions!$E$27)</f>
        <v>3</v>
      </c>
      <c r="BI32" s="78">
        <f>IF(Assumptions!$E$27&gt;BH32+12,BH32+12,Assumptions!$E$27)</f>
        <v>3</v>
      </c>
      <c r="BJ32" s="78">
        <f>IF(Assumptions!$E$27&gt;BI32+12,BI32+12,Assumptions!$E$27)</f>
        <v>3</v>
      </c>
      <c r="BK32" s="78">
        <f>IF(Assumptions!$E$27&gt;BJ32+12,BJ32+12,Assumptions!$E$27)</f>
        <v>3</v>
      </c>
      <c r="BL32" s="77" t="str">
        <f t="shared" si="7"/>
        <v>Dec</v>
      </c>
      <c r="BM32" s="78">
        <f>IF(Assumptions!$E$27&gt;1,1,Assumptions!$E$27)</f>
        <v>1</v>
      </c>
      <c r="BN32" s="78">
        <f>IF(Assumptions!$E$27&gt;BM32+12,BM32+12,Assumptions!$E$27)</f>
        <v>3</v>
      </c>
      <c r="BO32" s="78">
        <f>IF(Assumptions!$E$27&gt;BN32+12,BN32+12,Assumptions!$E$27)</f>
        <v>3</v>
      </c>
      <c r="BP32" s="78">
        <f>IF(Assumptions!$E$27&gt;BO32+12,BO32+12,Assumptions!$E$27)</f>
        <v>3</v>
      </c>
      <c r="BQ32" s="78">
        <f>IF(Assumptions!$E$27&gt;BP32+12,BP32+12,Assumptions!$E$27)</f>
        <v>3</v>
      </c>
      <c r="BR32" s="78">
        <f>IF(Assumptions!$E$27&gt;BQ32+12,BQ32+12,Assumptions!$E$27)</f>
        <v>3</v>
      </c>
      <c r="BS32" s="78">
        <f>IF(Assumptions!$E$27&gt;BR32+12,BR32+12,Assumptions!$E$27)</f>
        <v>3</v>
      </c>
      <c r="BT32" s="78">
        <f>IF(Assumptions!$E$27&gt;BS32+12,BS32+12,Assumptions!$E$27)</f>
        <v>3</v>
      </c>
      <c r="BU32" s="77" t="str">
        <f t="shared" si="8"/>
        <v>Dec</v>
      </c>
      <c r="BV32" s="78">
        <f>IF(Assumptions!$E$27&gt;1,1,Assumptions!$E$27)</f>
        <v>1</v>
      </c>
      <c r="BW32" s="78">
        <f>IF(Assumptions!$E$27&gt;BV32+12,BV32+12,Assumptions!$E$27)</f>
        <v>3</v>
      </c>
      <c r="BX32" s="78">
        <f>IF(Assumptions!$E$27&gt;BW32+12,BW32+12,Assumptions!$E$27)</f>
        <v>3</v>
      </c>
      <c r="BY32" s="78">
        <f>IF(Assumptions!$E$27&gt;BX32+12,BX32+12,Assumptions!$E$27)</f>
        <v>3</v>
      </c>
      <c r="BZ32" s="78">
        <f>IF(Assumptions!$E$27&gt;BY32+12,BY32+12,Assumptions!$E$27)</f>
        <v>3</v>
      </c>
      <c r="CA32" s="78">
        <f>IF(Assumptions!$E$27&gt;BZ32+12,BZ32+12,Assumptions!$E$27)</f>
        <v>3</v>
      </c>
      <c r="CB32" s="78">
        <f>IF(Assumptions!$E$27&gt;CA32+12,CA32+12,Assumptions!$E$27)</f>
        <v>3</v>
      </c>
      <c r="CC32" s="78">
        <f>IF(Assumptions!$E$27&gt;CB32+12,CB32+12,Assumptions!$E$27)</f>
        <v>3</v>
      </c>
      <c r="CD32" s="77" t="str">
        <f t="shared" si="9"/>
        <v>Dec</v>
      </c>
      <c r="CE32" s="78">
        <f>IF(Assumptions!$E$27&gt;1,1,Assumptions!$E$27)</f>
        <v>1</v>
      </c>
      <c r="CF32" s="78">
        <f>IF(Assumptions!$E$27&gt;CE32+12,CE32+12,Assumptions!$E$27)</f>
        <v>3</v>
      </c>
      <c r="CG32" s="78">
        <f>IF(Assumptions!$E$27&gt;CF32+12,CF32+12,Assumptions!$E$27)</f>
        <v>3</v>
      </c>
      <c r="CH32" s="78">
        <f>IF(Assumptions!$E$27&gt;CG32+12,CG32+12,Assumptions!$E$27)</f>
        <v>3</v>
      </c>
      <c r="CI32" s="78">
        <f>IF(Assumptions!$E$27&gt;CH32+12,CH32+12,Assumptions!$E$27)</f>
        <v>3</v>
      </c>
      <c r="CJ32" s="78">
        <f>IF(Assumptions!$E$27&gt;CI32+12,CI32+12,Assumptions!$E$27)</f>
        <v>3</v>
      </c>
      <c r="CK32" s="78">
        <f>IF(Assumptions!$E$27&gt;CJ32+12,CJ32+12,Assumptions!$E$27)</f>
        <v>3</v>
      </c>
      <c r="CL32" s="78">
        <f>IF(Assumptions!$E$27&gt;CK32+12,CK32+12,Assumptions!$E$27)</f>
        <v>3</v>
      </c>
    </row>
    <row r="33" spans="1:90" ht="15.95" customHeight="1">
      <c r="A33" s="36"/>
      <c r="B33" s="76" t="s">
        <v>37</v>
      </c>
      <c r="C33" s="76" t="s">
        <v>38</v>
      </c>
      <c r="D33" s="76" t="s">
        <v>39</v>
      </c>
      <c r="E33" s="76" t="s">
        <v>40</v>
      </c>
      <c r="F33" s="76" t="s">
        <v>41</v>
      </c>
      <c r="G33" s="76" t="s">
        <v>42</v>
      </c>
      <c r="H33" s="76" t="s">
        <v>43</v>
      </c>
      <c r="I33" s="76" t="s">
        <v>44</v>
      </c>
      <c r="J33" s="8"/>
      <c r="K33" s="76" t="s">
        <v>37</v>
      </c>
      <c r="L33" s="75" t="s">
        <v>38</v>
      </c>
      <c r="M33" s="75" t="s">
        <v>39</v>
      </c>
      <c r="N33" s="75" t="s">
        <v>40</v>
      </c>
      <c r="O33" s="75" t="s">
        <v>41</v>
      </c>
      <c r="P33" s="75" t="s">
        <v>42</v>
      </c>
      <c r="Q33" s="75" t="s">
        <v>43</v>
      </c>
      <c r="R33" s="75" t="s">
        <v>44</v>
      </c>
      <c r="S33" s="36"/>
      <c r="T33" s="75" t="s">
        <v>37</v>
      </c>
      <c r="U33" s="75" t="s">
        <v>38</v>
      </c>
      <c r="V33" s="75" t="s">
        <v>39</v>
      </c>
      <c r="W33" s="75" t="s">
        <v>40</v>
      </c>
      <c r="X33" s="75" t="s">
        <v>41</v>
      </c>
      <c r="Y33" s="75" t="s">
        <v>42</v>
      </c>
      <c r="Z33" s="75" t="s">
        <v>43</v>
      </c>
      <c r="AA33" s="75" t="s">
        <v>44</v>
      </c>
      <c r="AB33" s="36"/>
      <c r="AC33" s="75" t="s">
        <v>37</v>
      </c>
      <c r="AD33" s="75" t="s">
        <v>38</v>
      </c>
      <c r="AE33" s="75" t="s">
        <v>39</v>
      </c>
      <c r="AF33" s="75" t="s">
        <v>40</v>
      </c>
      <c r="AG33" s="75" t="s">
        <v>41</v>
      </c>
      <c r="AH33" s="75" t="s">
        <v>42</v>
      </c>
      <c r="AI33" s="75" t="s">
        <v>43</v>
      </c>
      <c r="AJ33" s="75" t="s">
        <v>44</v>
      </c>
      <c r="AK33" s="36"/>
      <c r="AL33" s="75" t="s">
        <v>37</v>
      </c>
      <c r="AM33" s="75" t="s">
        <v>38</v>
      </c>
      <c r="AN33" s="75" t="s">
        <v>39</v>
      </c>
      <c r="AO33" s="75" t="s">
        <v>40</v>
      </c>
      <c r="AP33" s="75" t="s">
        <v>41</v>
      </c>
      <c r="AQ33" s="75" t="s">
        <v>42</v>
      </c>
      <c r="AR33" s="75" t="s">
        <v>43</v>
      </c>
      <c r="AS33" s="75" t="s">
        <v>44</v>
      </c>
      <c r="AT33" s="36"/>
      <c r="AU33" s="75" t="s">
        <v>37</v>
      </c>
      <c r="AV33" s="75" t="s">
        <v>38</v>
      </c>
      <c r="AW33" s="75" t="s">
        <v>39</v>
      </c>
      <c r="AX33" s="75" t="s">
        <v>40</v>
      </c>
      <c r="AY33" s="75" t="s">
        <v>41</v>
      </c>
      <c r="AZ33" s="75" t="s">
        <v>42</v>
      </c>
      <c r="BA33" s="75" t="s">
        <v>43</v>
      </c>
      <c r="BB33" s="75" t="s">
        <v>44</v>
      </c>
      <c r="BC33" s="36"/>
      <c r="BD33" s="75" t="s">
        <v>37</v>
      </c>
      <c r="BE33" s="75" t="s">
        <v>38</v>
      </c>
      <c r="BF33" s="75" t="s">
        <v>39</v>
      </c>
      <c r="BG33" s="75" t="s">
        <v>40</v>
      </c>
      <c r="BH33" s="75" t="s">
        <v>41</v>
      </c>
      <c r="BI33" s="75" t="s">
        <v>42</v>
      </c>
      <c r="BJ33" s="75" t="s">
        <v>43</v>
      </c>
      <c r="BK33" s="75" t="s">
        <v>44</v>
      </c>
      <c r="BL33" s="36"/>
      <c r="BM33" s="75" t="s">
        <v>37</v>
      </c>
      <c r="BN33" s="75" t="s">
        <v>38</v>
      </c>
      <c r="BO33" s="75" t="s">
        <v>39</v>
      </c>
      <c r="BP33" s="75" t="s">
        <v>40</v>
      </c>
      <c r="BQ33" s="75" t="s">
        <v>41</v>
      </c>
      <c r="BR33" s="75" t="s">
        <v>42</v>
      </c>
      <c r="BS33" s="75" t="s">
        <v>43</v>
      </c>
      <c r="BT33" s="75" t="s">
        <v>44</v>
      </c>
      <c r="BU33" s="36"/>
      <c r="BV33" s="75" t="s">
        <v>37</v>
      </c>
      <c r="BW33" s="75" t="s">
        <v>38</v>
      </c>
      <c r="BX33" s="75" t="s">
        <v>39</v>
      </c>
      <c r="BY33" s="75" t="s">
        <v>40</v>
      </c>
      <c r="BZ33" s="75" t="s">
        <v>41</v>
      </c>
      <c r="CA33" s="75" t="s">
        <v>42</v>
      </c>
      <c r="CB33" s="75" t="s">
        <v>43</v>
      </c>
      <c r="CC33" s="75" t="s">
        <v>44</v>
      </c>
      <c r="CD33" s="36"/>
      <c r="CE33" s="75" t="s">
        <v>37</v>
      </c>
      <c r="CF33" s="75" t="s">
        <v>38</v>
      </c>
      <c r="CG33" s="75" t="s">
        <v>39</v>
      </c>
      <c r="CH33" s="75" t="s">
        <v>40</v>
      </c>
      <c r="CI33" s="75" t="s">
        <v>41</v>
      </c>
      <c r="CJ33" s="75" t="s">
        <v>42</v>
      </c>
      <c r="CK33" s="75" t="s">
        <v>43</v>
      </c>
      <c r="CL33" s="75" t="s">
        <v>44</v>
      </c>
    </row>
    <row r="34" spans="1:90" ht="13.5" customHeight="1">
      <c r="A34" s="77" t="str">
        <f t="shared" ref="A34:A45" si="10">A21</f>
        <v>Jan</v>
      </c>
      <c r="B34" s="79">
        <f>1-(B21/Assumptions!$E$27)</f>
        <v>0</v>
      </c>
      <c r="C34" s="79">
        <f>1-(C21/Assumptions!$E$27)</f>
        <v>0</v>
      </c>
      <c r="D34" s="79">
        <f>1-(D21/Assumptions!$E$27)</f>
        <v>0</v>
      </c>
      <c r="E34" s="79">
        <f>1-(E21/Assumptions!$E$27)</f>
        <v>0</v>
      </c>
      <c r="F34" s="79">
        <f>1-(F21/Assumptions!$E$27)</f>
        <v>0</v>
      </c>
      <c r="G34" s="79">
        <f>1-(G21/Assumptions!$E$27)</f>
        <v>0</v>
      </c>
      <c r="H34" s="79">
        <f>1-(H21/Assumptions!$E$27)</f>
        <v>0</v>
      </c>
      <c r="I34" s="79">
        <f>1-(I21/Assumptions!$E$27)</f>
        <v>0</v>
      </c>
      <c r="J34" s="12" t="str">
        <f t="shared" ref="J34:J45" si="11">J21</f>
        <v>Jan</v>
      </c>
      <c r="K34" s="79">
        <f>1-(K21/Assumptions!$E$27)</f>
        <v>0</v>
      </c>
      <c r="L34" s="80">
        <f>1-(L21/Assumptions!$E$27)</f>
        <v>0</v>
      </c>
      <c r="M34" s="80">
        <f>1-(M21/Assumptions!$E$27)</f>
        <v>0</v>
      </c>
      <c r="N34" s="80">
        <f>1-(N21/Assumptions!$E$27)</f>
        <v>0</v>
      </c>
      <c r="O34" s="80">
        <f>1-(O21/Assumptions!$E$27)</f>
        <v>0</v>
      </c>
      <c r="P34" s="80">
        <f>1-(P21/Assumptions!$E$27)</f>
        <v>0</v>
      </c>
      <c r="Q34" s="80">
        <f>1-(Q21/Assumptions!$E$27)</f>
        <v>0</v>
      </c>
      <c r="R34" s="80">
        <f>1-(R21/Assumptions!$E$27)</f>
        <v>0</v>
      </c>
      <c r="S34" s="77" t="str">
        <f t="shared" ref="S34:S45" si="12">S21</f>
        <v>Jan</v>
      </c>
      <c r="T34" s="80">
        <f>1-(T21/Assumptions!$E$27)</f>
        <v>0</v>
      </c>
      <c r="U34" s="80">
        <f>1-(U21/Assumptions!$E$27)</f>
        <v>0</v>
      </c>
      <c r="V34" s="80">
        <f>1-(V21/Assumptions!$E$27)</f>
        <v>0</v>
      </c>
      <c r="W34" s="80">
        <f>1-(W21/Assumptions!$E$27)</f>
        <v>0</v>
      </c>
      <c r="X34" s="80">
        <f>1-(X21/Assumptions!$E$27)</f>
        <v>0</v>
      </c>
      <c r="Y34" s="80">
        <f>1-(Y21/Assumptions!$E$27)</f>
        <v>0</v>
      </c>
      <c r="Z34" s="80">
        <f>1-(Z21/Assumptions!$E$27)</f>
        <v>0</v>
      </c>
      <c r="AA34" s="80">
        <f>1-(AA21/Assumptions!$E$27)</f>
        <v>0</v>
      </c>
      <c r="AB34" s="77" t="str">
        <f t="shared" ref="AB34:AB45" si="13">AB21</f>
        <v>Jan</v>
      </c>
      <c r="AC34" s="80">
        <f>1-(AC21/Assumptions!$E$27)</f>
        <v>0</v>
      </c>
      <c r="AD34" s="80">
        <f>1-(AD21/Assumptions!$E$27)</f>
        <v>0</v>
      </c>
      <c r="AE34" s="80">
        <f>1-(AE21/Assumptions!$E$27)</f>
        <v>0</v>
      </c>
      <c r="AF34" s="80">
        <f>1-(AF21/Assumptions!$E$27)</f>
        <v>0</v>
      </c>
      <c r="AG34" s="80">
        <f>1-(AG21/Assumptions!$E$27)</f>
        <v>0</v>
      </c>
      <c r="AH34" s="80">
        <f>1-(AH21/Assumptions!$E$27)</f>
        <v>0</v>
      </c>
      <c r="AI34" s="80">
        <f>1-(AI21/Assumptions!$E$27)</f>
        <v>0</v>
      </c>
      <c r="AJ34" s="80">
        <f>1-(AJ21/Assumptions!$E$27)</f>
        <v>0</v>
      </c>
      <c r="AK34" s="77" t="str">
        <f t="shared" ref="AK34:AK45" si="14">AK21</f>
        <v>Jan</v>
      </c>
      <c r="AL34" s="80">
        <f>1-(AL21/Assumptions!$E$27)</f>
        <v>0</v>
      </c>
      <c r="AM34" s="80">
        <f>1-(AM21/Assumptions!$E$27)</f>
        <v>0</v>
      </c>
      <c r="AN34" s="80">
        <f>1-(AN21/Assumptions!$E$27)</f>
        <v>0</v>
      </c>
      <c r="AO34" s="80">
        <f>1-(AO21/Assumptions!$E$27)</f>
        <v>0</v>
      </c>
      <c r="AP34" s="80">
        <f>1-(AP21/Assumptions!$E$27)</f>
        <v>0</v>
      </c>
      <c r="AQ34" s="80">
        <f>1-(AQ21/Assumptions!$E$27)</f>
        <v>0</v>
      </c>
      <c r="AR34" s="80">
        <f>1-(AR21/Assumptions!$E$27)</f>
        <v>0</v>
      </c>
      <c r="AS34" s="80">
        <f>1-(AS21/Assumptions!$E$27)</f>
        <v>0</v>
      </c>
      <c r="AT34" s="77" t="str">
        <f t="shared" ref="AT34:AT45" si="15">AT21</f>
        <v>Jan</v>
      </c>
      <c r="AU34" s="80">
        <f>1-(AU21/Assumptions!$E$27)</f>
        <v>0</v>
      </c>
      <c r="AV34" s="80">
        <f>1-(AV21/Assumptions!$E$27)</f>
        <v>0</v>
      </c>
      <c r="AW34" s="80">
        <f>1-(AW21/Assumptions!$E$27)</f>
        <v>0</v>
      </c>
      <c r="AX34" s="80">
        <f>1-(AX21/Assumptions!$E$27)</f>
        <v>0</v>
      </c>
      <c r="AY34" s="80">
        <f>1-(AY21/Assumptions!$E$27)</f>
        <v>0</v>
      </c>
      <c r="AZ34" s="80">
        <f>1-(AZ21/Assumptions!$E$27)</f>
        <v>0</v>
      </c>
      <c r="BA34" s="80">
        <f>1-(BA21/Assumptions!$E$27)</f>
        <v>0</v>
      </c>
      <c r="BB34" s="80">
        <f>1-(BB21/Assumptions!$E$27)</f>
        <v>0</v>
      </c>
      <c r="BC34" s="77" t="str">
        <f t="shared" ref="BC34:BC45" si="16">BC21</f>
        <v>Jan</v>
      </c>
      <c r="BD34" s="80">
        <f>1-(BD21/Assumptions!$E$27)</f>
        <v>0</v>
      </c>
      <c r="BE34" s="80">
        <f>1-(BE21/Assumptions!$E$27)</f>
        <v>0</v>
      </c>
      <c r="BF34" s="80">
        <f>1-(BF21/Assumptions!$E$27)</f>
        <v>0</v>
      </c>
      <c r="BG34" s="80">
        <f>1-(BG21/Assumptions!$E$27)</f>
        <v>0</v>
      </c>
      <c r="BH34" s="80">
        <f>1-(BH21/Assumptions!$E$27)</f>
        <v>0</v>
      </c>
      <c r="BI34" s="80">
        <f>1-(BI21/Assumptions!$E$27)</f>
        <v>0</v>
      </c>
      <c r="BJ34" s="80">
        <f>1-(BJ21/Assumptions!$E$27)</f>
        <v>0</v>
      </c>
      <c r="BK34" s="80">
        <f>1-(BK21/Assumptions!$E$27)</f>
        <v>0</v>
      </c>
      <c r="BL34" s="77" t="str">
        <f t="shared" ref="BL34:BL45" si="17">BL21</f>
        <v>Jan</v>
      </c>
      <c r="BM34" s="80">
        <f>1-(BM21/Assumptions!$E$27)</f>
        <v>0</v>
      </c>
      <c r="BN34" s="80">
        <f>1-(BN21/Assumptions!$E$27)</f>
        <v>0</v>
      </c>
      <c r="BO34" s="80">
        <f>1-(BO21/Assumptions!$E$27)</f>
        <v>0</v>
      </c>
      <c r="BP34" s="80">
        <f>1-(BP21/Assumptions!$E$27)</f>
        <v>0</v>
      </c>
      <c r="BQ34" s="80">
        <f>1-(BQ21/Assumptions!$E$27)</f>
        <v>0</v>
      </c>
      <c r="BR34" s="80">
        <f>1-(BR21/Assumptions!$E$27)</f>
        <v>0</v>
      </c>
      <c r="BS34" s="80">
        <f>1-(BS21/Assumptions!$E$27)</f>
        <v>0</v>
      </c>
      <c r="BT34" s="80">
        <f>1-(BT21/Assumptions!$E$27)</f>
        <v>0</v>
      </c>
      <c r="BU34" s="77" t="str">
        <f t="shared" ref="BU34:BU45" si="18">BU21</f>
        <v>Jan</v>
      </c>
      <c r="BV34" s="80">
        <f>1-(BV21/Assumptions!$E$27)</f>
        <v>0</v>
      </c>
      <c r="BW34" s="80">
        <f>1-(BW21/Assumptions!$E$27)</f>
        <v>0</v>
      </c>
      <c r="BX34" s="80">
        <f>1-(BX21/Assumptions!$E$27)</f>
        <v>0</v>
      </c>
      <c r="BY34" s="80">
        <f>1-(BY21/Assumptions!$E$27)</f>
        <v>0</v>
      </c>
      <c r="BZ34" s="80">
        <f>1-(BZ21/Assumptions!$E$27)</f>
        <v>0</v>
      </c>
      <c r="CA34" s="80">
        <f>1-(CA21/Assumptions!$E$27)</f>
        <v>0</v>
      </c>
      <c r="CB34" s="80">
        <f>1-(CB21/Assumptions!$E$27)</f>
        <v>0</v>
      </c>
      <c r="CC34" s="80">
        <f>1-(CC21/Assumptions!$E$27)</f>
        <v>0</v>
      </c>
      <c r="CD34" s="77" t="str">
        <f t="shared" ref="CD34:CD45" si="19">CD21</f>
        <v>Jan</v>
      </c>
      <c r="CE34" s="80">
        <f>1-(CE21/Assumptions!$E$27)</f>
        <v>0</v>
      </c>
      <c r="CF34" s="80">
        <f>1-(CF21/Assumptions!$E$27)</f>
        <v>0</v>
      </c>
      <c r="CG34" s="80">
        <f>1-(CG21/Assumptions!$E$27)</f>
        <v>0</v>
      </c>
      <c r="CH34" s="80">
        <f>1-(CH21/Assumptions!$E$27)</f>
        <v>0</v>
      </c>
      <c r="CI34" s="80">
        <f>1-(CI21/Assumptions!$E$27)</f>
        <v>0</v>
      </c>
      <c r="CJ34" s="80">
        <f>1-(CJ21/Assumptions!$E$27)</f>
        <v>0</v>
      </c>
      <c r="CK34" s="80">
        <f>1-(CK21/Assumptions!$E$27)</f>
        <v>0</v>
      </c>
      <c r="CL34" s="80">
        <f>1-(CL21/Assumptions!$E$27)</f>
        <v>0</v>
      </c>
    </row>
    <row r="35" spans="1:90" ht="13.5" customHeight="1">
      <c r="A35" s="77" t="str">
        <f t="shared" si="10"/>
        <v>Feb</v>
      </c>
      <c r="B35" s="79">
        <f>1-(B22/Assumptions!$E$27)</f>
        <v>0</v>
      </c>
      <c r="C35" s="79">
        <f>1-(C22/Assumptions!$E$27)</f>
        <v>0</v>
      </c>
      <c r="D35" s="79">
        <f>1-(D22/Assumptions!$E$27)</f>
        <v>0</v>
      </c>
      <c r="E35" s="79">
        <f>1-(E22/Assumptions!$E$27)</f>
        <v>0</v>
      </c>
      <c r="F35" s="79">
        <f>1-(F22/Assumptions!$E$27)</f>
        <v>0</v>
      </c>
      <c r="G35" s="79">
        <f>1-(G22/Assumptions!$E$27)</f>
        <v>0</v>
      </c>
      <c r="H35" s="79">
        <f>1-(H22/Assumptions!$E$27)</f>
        <v>0</v>
      </c>
      <c r="I35" s="79">
        <f>1-(I22/Assumptions!$E$27)</f>
        <v>0</v>
      </c>
      <c r="J35" s="12" t="str">
        <f t="shared" si="11"/>
        <v>Feb</v>
      </c>
      <c r="K35" s="79">
        <f>1-(K22/Assumptions!$E$27)</f>
        <v>0</v>
      </c>
      <c r="L35" s="80">
        <f>1-(L22/Assumptions!$E$27)</f>
        <v>0</v>
      </c>
      <c r="M35" s="80">
        <f>1-(M22/Assumptions!$E$27)</f>
        <v>0</v>
      </c>
      <c r="N35" s="80">
        <f>1-(N22/Assumptions!$E$27)</f>
        <v>0</v>
      </c>
      <c r="O35" s="80">
        <f>1-(O22/Assumptions!$E$27)</f>
        <v>0</v>
      </c>
      <c r="P35" s="80">
        <f>1-(P22/Assumptions!$E$27)</f>
        <v>0</v>
      </c>
      <c r="Q35" s="80">
        <f>1-(Q22/Assumptions!$E$27)</f>
        <v>0</v>
      </c>
      <c r="R35" s="80">
        <f>1-(R22/Assumptions!$E$27)</f>
        <v>0</v>
      </c>
      <c r="S35" s="77" t="str">
        <f t="shared" si="12"/>
        <v>Feb</v>
      </c>
      <c r="T35" s="80">
        <f>1-(T22/Assumptions!$E$27)</f>
        <v>0</v>
      </c>
      <c r="U35" s="80">
        <f>1-(U22/Assumptions!$E$27)</f>
        <v>0</v>
      </c>
      <c r="V35" s="80">
        <f>1-(V22/Assumptions!$E$27)</f>
        <v>0</v>
      </c>
      <c r="W35" s="80">
        <f>1-(W22/Assumptions!$E$27)</f>
        <v>0</v>
      </c>
      <c r="X35" s="80">
        <f>1-(X22/Assumptions!$E$27)</f>
        <v>0</v>
      </c>
      <c r="Y35" s="80">
        <f>1-(Y22/Assumptions!$E$27)</f>
        <v>0</v>
      </c>
      <c r="Z35" s="80">
        <f>1-(Z22/Assumptions!$E$27)</f>
        <v>0</v>
      </c>
      <c r="AA35" s="80">
        <f>1-(AA22/Assumptions!$E$27)</f>
        <v>0</v>
      </c>
      <c r="AB35" s="77" t="str">
        <f t="shared" si="13"/>
        <v>Feb</v>
      </c>
      <c r="AC35" s="80">
        <f>1-(AC22/Assumptions!$E$27)</f>
        <v>0</v>
      </c>
      <c r="AD35" s="80">
        <f>1-(AD22/Assumptions!$E$27)</f>
        <v>0</v>
      </c>
      <c r="AE35" s="80">
        <f>1-(AE22/Assumptions!$E$27)</f>
        <v>0</v>
      </c>
      <c r="AF35" s="80">
        <f>1-(AF22/Assumptions!$E$27)</f>
        <v>0</v>
      </c>
      <c r="AG35" s="80">
        <f>1-(AG22/Assumptions!$E$27)</f>
        <v>0</v>
      </c>
      <c r="AH35" s="80">
        <f>1-(AH22/Assumptions!$E$27)</f>
        <v>0</v>
      </c>
      <c r="AI35" s="80">
        <f>1-(AI22/Assumptions!$E$27)</f>
        <v>0</v>
      </c>
      <c r="AJ35" s="80">
        <f>1-(AJ22/Assumptions!$E$27)</f>
        <v>0</v>
      </c>
      <c r="AK35" s="77" t="str">
        <f t="shared" si="14"/>
        <v>Feb</v>
      </c>
      <c r="AL35" s="80">
        <f>1-(AL22/Assumptions!$E$27)</f>
        <v>0</v>
      </c>
      <c r="AM35" s="80">
        <f>1-(AM22/Assumptions!$E$27)</f>
        <v>0</v>
      </c>
      <c r="AN35" s="80">
        <f>1-(AN22/Assumptions!$E$27)</f>
        <v>0</v>
      </c>
      <c r="AO35" s="80">
        <f>1-(AO22/Assumptions!$E$27)</f>
        <v>0</v>
      </c>
      <c r="AP35" s="80">
        <f>1-(AP22/Assumptions!$E$27)</f>
        <v>0</v>
      </c>
      <c r="AQ35" s="80">
        <f>1-(AQ22/Assumptions!$E$27)</f>
        <v>0</v>
      </c>
      <c r="AR35" s="80">
        <f>1-(AR22/Assumptions!$E$27)</f>
        <v>0</v>
      </c>
      <c r="AS35" s="80">
        <f>1-(AS22/Assumptions!$E$27)</f>
        <v>0</v>
      </c>
      <c r="AT35" s="77" t="str">
        <f t="shared" si="15"/>
        <v>Feb</v>
      </c>
      <c r="AU35" s="80">
        <f>1-(AU22/Assumptions!$E$27)</f>
        <v>0</v>
      </c>
      <c r="AV35" s="80">
        <f>1-(AV22/Assumptions!$E$27)</f>
        <v>0</v>
      </c>
      <c r="AW35" s="80">
        <f>1-(AW22/Assumptions!$E$27)</f>
        <v>0</v>
      </c>
      <c r="AX35" s="80">
        <f>1-(AX22/Assumptions!$E$27)</f>
        <v>0</v>
      </c>
      <c r="AY35" s="80">
        <f>1-(AY22/Assumptions!$E$27)</f>
        <v>0</v>
      </c>
      <c r="AZ35" s="80">
        <f>1-(AZ22/Assumptions!$E$27)</f>
        <v>0</v>
      </c>
      <c r="BA35" s="80">
        <f>1-(BA22/Assumptions!$E$27)</f>
        <v>0</v>
      </c>
      <c r="BB35" s="80">
        <f>1-(BB22/Assumptions!$E$27)</f>
        <v>0</v>
      </c>
      <c r="BC35" s="77" t="str">
        <f t="shared" si="16"/>
        <v>Feb</v>
      </c>
      <c r="BD35" s="80">
        <f>1-(BD22/Assumptions!$E$27)</f>
        <v>0</v>
      </c>
      <c r="BE35" s="80">
        <f>1-(BE22/Assumptions!$E$27)</f>
        <v>0</v>
      </c>
      <c r="BF35" s="80">
        <f>1-(BF22/Assumptions!$E$27)</f>
        <v>0</v>
      </c>
      <c r="BG35" s="80">
        <f>1-(BG22/Assumptions!$E$27)</f>
        <v>0</v>
      </c>
      <c r="BH35" s="80">
        <f>1-(BH22/Assumptions!$E$27)</f>
        <v>0</v>
      </c>
      <c r="BI35" s="80">
        <f>1-(BI22/Assumptions!$E$27)</f>
        <v>0</v>
      </c>
      <c r="BJ35" s="80">
        <f>1-(BJ22/Assumptions!$E$27)</f>
        <v>0</v>
      </c>
      <c r="BK35" s="80">
        <f>1-(BK22/Assumptions!$E$27)</f>
        <v>0</v>
      </c>
      <c r="BL35" s="77" t="str">
        <f t="shared" si="17"/>
        <v>Feb</v>
      </c>
      <c r="BM35" s="80">
        <f>1-(BM22/Assumptions!$E$27)</f>
        <v>0</v>
      </c>
      <c r="BN35" s="80">
        <f>1-(BN22/Assumptions!$E$27)</f>
        <v>0</v>
      </c>
      <c r="BO35" s="80">
        <f>1-(BO22/Assumptions!$E$27)</f>
        <v>0</v>
      </c>
      <c r="BP35" s="80">
        <f>1-(BP22/Assumptions!$E$27)</f>
        <v>0</v>
      </c>
      <c r="BQ35" s="80">
        <f>1-(BQ22/Assumptions!$E$27)</f>
        <v>0</v>
      </c>
      <c r="BR35" s="80">
        <f>1-(BR22/Assumptions!$E$27)</f>
        <v>0</v>
      </c>
      <c r="BS35" s="80">
        <f>1-(BS22/Assumptions!$E$27)</f>
        <v>0</v>
      </c>
      <c r="BT35" s="80">
        <f>1-(BT22/Assumptions!$E$27)</f>
        <v>0</v>
      </c>
      <c r="BU35" s="77" t="str">
        <f t="shared" si="18"/>
        <v>Feb</v>
      </c>
      <c r="BV35" s="80">
        <f>1-(BV22/Assumptions!$E$27)</f>
        <v>0</v>
      </c>
      <c r="BW35" s="80">
        <f>1-(BW22/Assumptions!$E$27)</f>
        <v>0</v>
      </c>
      <c r="BX35" s="80">
        <f>1-(BX22/Assumptions!$E$27)</f>
        <v>0</v>
      </c>
      <c r="BY35" s="80">
        <f>1-(BY22/Assumptions!$E$27)</f>
        <v>0</v>
      </c>
      <c r="BZ35" s="80">
        <f>1-(BZ22/Assumptions!$E$27)</f>
        <v>0</v>
      </c>
      <c r="CA35" s="80">
        <f>1-(CA22/Assumptions!$E$27)</f>
        <v>0</v>
      </c>
      <c r="CB35" s="80">
        <f>1-(CB22/Assumptions!$E$27)</f>
        <v>0</v>
      </c>
      <c r="CC35" s="80">
        <f>1-(CC22/Assumptions!$E$27)</f>
        <v>0</v>
      </c>
      <c r="CD35" s="77" t="str">
        <f t="shared" si="19"/>
        <v>Feb</v>
      </c>
      <c r="CE35" s="80">
        <f>1-(CE22/Assumptions!$E$27)</f>
        <v>0</v>
      </c>
      <c r="CF35" s="80">
        <f>1-(CF22/Assumptions!$E$27)</f>
        <v>0</v>
      </c>
      <c r="CG35" s="80">
        <f>1-(CG22/Assumptions!$E$27)</f>
        <v>0</v>
      </c>
      <c r="CH35" s="80">
        <f>1-(CH22/Assumptions!$E$27)</f>
        <v>0</v>
      </c>
      <c r="CI35" s="80">
        <f>1-(CI22/Assumptions!$E$27)</f>
        <v>0</v>
      </c>
      <c r="CJ35" s="80">
        <f>1-(CJ22/Assumptions!$E$27)</f>
        <v>0</v>
      </c>
      <c r="CK35" s="80">
        <f>1-(CK22/Assumptions!$E$27)</f>
        <v>0</v>
      </c>
      <c r="CL35" s="80">
        <f>1-(CL22/Assumptions!$E$27)</f>
        <v>0</v>
      </c>
    </row>
    <row r="36" spans="1:90" ht="13.5" customHeight="1">
      <c r="A36" s="77" t="str">
        <f t="shared" si="10"/>
        <v>Mar</v>
      </c>
      <c r="B36" s="79">
        <f>1-(B23/Assumptions!$E$27)</f>
        <v>0</v>
      </c>
      <c r="C36" s="79">
        <f>1-(C23/Assumptions!$E$27)</f>
        <v>0</v>
      </c>
      <c r="D36" s="79">
        <f>1-(D23/Assumptions!$E$27)</f>
        <v>0</v>
      </c>
      <c r="E36" s="79">
        <f>1-(E23/Assumptions!$E$27)</f>
        <v>0</v>
      </c>
      <c r="F36" s="79">
        <f>1-(F23/Assumptions!$E$27)</f>
        <v>0</v>
      </c>
      <c r="G36" s="79">
        <f>1-(G23/Assumptions!$E$27)</f>
        <v>0</v>
      </c>
      <c r="H36" s="79">
        <f>1-(H23/Assumptions!$E$27)</f>
        <v>0</v>
      </c>
      <c r="I36" s="79">
        <f>1-(I23/Assumptions!$E$27)</f>
        <v>0</v>
      </c>
      <c r="J36" s="12" t="str">
        <f t="shared" si="11"/>
        <v>Mar</v>
      </c>
      <c r="K36" s="79">
        <f>1-(K23/Assumptions!$E$27)</f>
        <v>0</v>
      </c>
      <c r="L36" s="80">
        <f>1-(L23/Assumptions!$E$27)</f>
        <v>0</v>
      </c>
      <c r="M36" s="80">
        <f>1-(M23/Assumptions!$E$27)</f>
        <v>0</v>
      </c>
      <c r="N36" s="80">
        <f>1-(N23/Assumptions!$E$27)</f>
        <v>0</v>
      </c>
      <c r="O36" s="80">
        <f>1-(O23/Assumptions!$E$27)</f>
        <v>0</v>
      </c>
      <c r="P36" s="80">
        <f>1-(P23/Assumptions!$E$27)</f>
        <v>0</v>
      </c>
      <c r="Q36" s="80">
        <f>1-(Q23/Assumptions!$E$27)</f>
        <v>0</v>
      </c>
      <c r="R36" s="80">
        <f>1-(R23/Assumptions!$E$27)</f>
        <v>0</v>
      </c>
      <c r="S36" s="77" t="str">
        <f t="shared" si="12"/>
        <v>Mar</v>
      </c>
      <c r="T36" s="80">
        <f>1-(T23/Assumptions!$E$27)</f>
        <v>0</v>
      </c>
      <c r="U36" s="80">
        <f>1-(U23/Assumptions!$E$27)</f>
        <v>0</v>
      </c>
      <c r="V36" s="80">
        <f>1-(V23/Assumptions!$E$27)</f>
        <v>0</v>
      </c>
      <c r="W36" s="80">
        <f>1-(W23/Assumptions!$E$27)</f>
        <v>0</v>
      </c>
      <c r="X36" s="80">
        <f>1-(X23/Assumptions!$E$27)</f>
        <v>0</v>
      </c>
      <c r="Y36" s="80">
        <f>1-(Y23/Assumptions!$E$27)</f>
        <v>0</v>
      </c>
      <c r="Z36" s="80">
        <f>1-(Z23/Assumptions!$E$27)</f>
        <v>0</v>
      </c>
      <c r="AA36" s="80">
        <f>1-(AA23/Assumptions!$E$27)</f>
        <v>0</v>
      </c>
      <c r="AB36" s="77" t="str">
        <f t="shared" si="13"/>
        <v>Mar</v>
      </c>
      <c r="AC36" s="80">
        <f>1-(AC23/Assumptions!$E$27)</f>
        <v>0</v>
      </c>
      <c r="AD36" s="80">
        <f>1-(AD23/Assumptions!$E$27)</f>
        <v>0</v>
      </c>
      <c r="AE36" s="80">
        <f>1-(AE23/Assumptions!$E$27)</f>
        <v>0</v>
      </c>
      <c r="AF36" s="80">
        <f>1-(AF23/Assumptions!$E$27)</f>
        <v>0</v>
      </c>
      <c r="AG36" s="80">
        <f>1-(AG23/Assumptions!$E$27)</f>
        <v>0</v>
      </c>
      <c r="AH36" s="80">
        <f>1-(AH23/Assumptions!$E$27)</f>
        <v>0</v>
      </c>
      <c r="AI36" s="80">
        <f>1-(AI23/Assumptions!$E$27)</f>
        <v>0</v>
      </c>
      <c r="AJ36" s="80">
        <f>1-(AJ23/Assumptions!$E$27)</f>
        <v>0</v>
      </c>
      <c r="AK36" s="77" t="str">
        <f t="shared" si="14"/>
        <v>Mar</v>
      </c>
      <c r="AL36" s="80">
        <f>1-(AL23/Assumptions!$E$27)</f>
        <v>0</v>
      </c>
      <c r="AM36" s="80">
        <f>1-(AM23/Assumptions!$E$27)</f>
        <v>0</v>
      </c>
      <c r="AN36" s="80">
        <f>1-(AN23/Assumptions!$E$27)</f>
        <v>0</v>
      </c>
      <c r="AO36" s="80">
        <f>1-(AO23/Assumptions!$E$27)</f>
        <v>0</v>
      </c>
      <c r="AP36" s="80">
        <f>1-(AP23/Assumptions!$E$27)</f>
        <v>0</v>
      </c>
      <c r="AQ36" s="80">
        <f>1-(AQ23/Assumptions!$E$27)</f>
        <v>0</v>
      </c>
      <c r="AR36" s="80">
        <f>1-(AR23/Assumptions!$E$27)</f>
        <v>0</v>
      </c>
      <c r="AS36" s="80">
        <f>1-(AS23/Assumptions!$E$27)</f>
        <v>0</v>
      </c>
      <c r="AT36" s="77" t="str">
        <f t="shared" si="15"/>
        <v>Mar</v>
      </c>
      <c r="AU36" s="80">
        <f>1-(AU23/Assumptions!$E$27)</f>
        <v>0</v>
      </c>
      <c r="AV36" s="80">
        <f>1-(AV23/Assumptions!$E$27)</f>
        <v>0</v>
      </c>
      <c r="AW36" s="80">
        <f>1-(AW23/Assumptions!$E$27)</f>
        <v>0</v>
      </c>
      <c r="AX36" s="80">
        <f>1-(AX23/Assumptions!$E$27)</f>
        <v>0</v>
      </c>
      <c r="AY36" s="80">
        <f>1-(AY23/Assumptions!$E$27)</f>
        <v>0</v>
      </c>
      <c r="AZ36" s="80">
        <f>1-(AZ23/Assumptions!$E$27)</f>
        <v>0</v>
      </c>
      <c r="BA36" s="80">
        <f>1-(BA23/Assumptions!$E$27)</f>
        <v>0</v>
      </c>
      <c r="BB36" s="80">
        <f>1-(BB23/Assumptions!$E$27)</f>
        <v>0</v>
      </c>
      <c r="BC36" s="77" t="str">
        <f t="shared" si="16"/>
        <v>Mar</v>
      </c>
      <c r="BD36" s="80">
        <f>1-(BD23/Assumptions!$E$27)</f>
        <v>0</v>
      </c>
      <c r="BE36" s="80">
        <f>1-(BE23/Assumptions!$E$27)</f>
        <v>0</v>
      </c>
      <c r="BF36" s="80">
        <f>1-(BF23/Assumptions!$E$27)</f>
        <v>0</v>
      </c>
      <c r="BG36" s="80">
        <f>1-(BG23/Assumptions!$E$27)</f>
        <v>0</v>
      </c>
      <c r="BH36" s="80">
        <f>1-(BH23/Assumptions!$E$27)</f>
        <v>0</v>
      </c>
      <c r="BI36" s="80">
        <f>1-(BI23/Assumptions!$E$27)</f>
        <v>0</v>
      </c>
      <c r="BJ36" s="80">
        <f>1-(BJ23/Assumptions!$E$27)</f>
        <v>0</v>
      </c>
      <c r="BK36" s="80">
        <f>1-(BK23/Assumptions!$E$27)</f>
        <v>0</v>
      </c>
      <c r="BL36" s="77" t="str">
        <f t="shared" si="17"/>
        <v>Mar</v>
      </c>
      <c r="BM36" s="80">
        <f>1-(BM23/Assumptions!$E$27)</f>
        <v>0</v>
      </c>
      <c r="BN36" s="80">
        <f>1-(BN23/Assumptions!$E$27)</f>
        <v>0</v>
      </c>
      <c r="BO36" s="80">
        <f>1-(BO23/Assumptions!$E$27)</f>
        <v>0</v>
      </c>
      <c r="BP36" s="80">
        <f>1-(BP23/Assumptions!$E$27)</f>
        <v>0</v>
      </c>
      <c r="BQ36" s="80">
        <f>1-(BQ23/Assumptions!$E$27)</f>
        <v>0</v>
      </c>
      <c r="BR36" s="80">
        <f>1-(BR23/Assumptions!$E$27)</f>
        <v>0</v>
      </c>
      <c r="BS36" s="80">
        <f>1-(BS23/Assumptions!$E$27)</f>
        <v>0</v>
      </c>
      <c r="BT36" s="80">
        <f>1-(BT23/Assumptions!$E$27)</f>
        <v>0</v>
      </c>
      <c r="BU36" s="77" t="str">
        <f t="shared" si="18"/>
        <v>Mar</v>
      </c>
      <c r="BV36" s="80">
        <f>1-(BV23/Assumptions!$E$27)</f>
        <v>0</v>
      </c>
      <c r="BW36" s="80">
        <f>1-(BW23/Assumptions!$E$27)</f>
        <v>0</v>
      </c>
      <c r="BX36" s="80">
        <f>1-(BX23/Assumptions!$E$27)</f>
        <v>0</v>
      </c>
      <c r="BY36" s="80">
        <f>1-(BY23/Assumptions!$E$27)</f>
        <v>0</v>
      </c>
      <c r="BZ36" s="80">
        <f>1-(BZ23/Assumptions!$E$27)</f>
        <v>0</v>
      </c>
      <c r="CA36" s="80">
        <f>1-(CA23/Assumptions!$E$27)</f>
        <v>0</v>
      </c>
      <c r="CB36" s="80">
        <f>1-(CB23/Assumptions!$E$27)</f>
        <v>0</v>
      </c>
      <c r="CC36" s="80">
        <f>1-(CC23/Assumptions!$E$27)</f>
        <v>0</v>
      </c>
      <c r="CD36" s="77" t="str">
        <f t="shared" si="19"/>
        <v>Mar</v>
      </c>
      <c r="CE36" s="80">
        <f>1-(CE23/Assumptions!$E$27)</f>
        <v>0</v>
      </c>
      <c r="CF36" s="80">
        <f>1-(CF23/Assumptions!$E$27)</f>
        <v>0</v>
      </c>
      <c r="CG36" s="80">
        <f>1-(CG23/Assumptions!$E$27)</f>
        <v>0</v>
      </c>
      <c r="CH36" s="80">
        <f>1-(CH23/Assumptions!$E$27)</f>
        <v>0</v>
      </c>
      <c r="CI36" s="80">
        <f>1-(CI23/Assumptions!$E$27)</f>
        <v>0</v>
      </c>
      <c r="CJ36" s="80">
        <f>1-(CJ23/Assumptions!$E$27)</f>
        <v>0</v>
      </c>
      <c r="CK36" s="80">
        <f>1-(CK23/Assumptions!$E$27)</f>
        <v>0</v>
      </c>
      <c r="CL36" s="80">
        <f>1-(CL23/Assumptions!$E$27)</f>
        <v>0</v>
      </c>
    </row>
    <row r="37" spans="1:90" ht="13.5" customHeight="1">
      <c r="A37" s="77" t="str">
        <f t="shared" si="10"/>
        <v>Apr</v>
      </c>
      <c r="B37" s="79">
        <f>1-(B24/Assumptions!$E$27)</f>
        <v>0</v>
      </c>
      <c r="C37" s="79">
        <f>1-(C24/Assumptions!$E$27)</f>
        <v>0</v>
      </c>
      <c r="D37" s="79">
        <f>1-(D24/Assumptions!$E$27)</f>
        <v>0</v>
      </c>
      <c r="E37" s="79">
        <f>1-(E24/Assumptions!$E$27)</f>
        <v>0</v>
      </c>
      <c r="F37" s="79">
        <f>1-(F24/Assumptions!$E$27)</f>
        <v>0</v>
      </c>
      <c r="G37" s="79">
        <f>1-(G24/Assumptions!$E$27)</f>
        <v>0</v>
      </c>
      <c r="H37" s="79">
        <f>1-(H24/Assumptions!$E$27)</f>
        <v>0</v>
      </c>
      <c r="I37" s="79">
        <f>1-(I24/Assumptions!$E$27)</f>
        <v>0</v>
      </c>
      <c r="J37" s="12" t="str">
        <f t="shared" si="11"/>
        <v>Apr</v>
      </c>
      <c r="K37" s="79">
        <f>1-(K24/Assumptions!$E$27)</f>
        <v>0</v>
      </c>
      <c r="L37" s="80">
        <f>1-(L24/Assumptions!$E$27)</f>
        <v>0</v>
      </c>
      <c r="M37" s="80">
        <f>1-(M24/Assumptions!$E$27)</f>
        <v>0</v>
      </c>
      <c r="N37" s="80">
        <f>1-(N24/Assumptions!$E$27)</f>
        <v>0</v>
      </c>
      <c r="O37" s="80">
        <f>1-(O24/Assumptions!$E$27)</f>
        <v>0</v>
      </c>
      <c r="P37" s="80">
        <f>1-(P24/Assumptions!$E$27)</f>
        <v>0</v>
      </c>
      <c r="Q37" s="80">
        <f>1-(Q24/Assumptions!$E$27)</f>
        <v>0</v>
      </c>
      <c r="R37" s="80">
        <f>1-(R24/Assumptions!$E$27)</f>
        <v>0</v>
      </c>
      <c r="S37" s="77" t="str">
        <f t="shared" si="12"/>
        <v>Apr</v>
      </c>
      <c r="T37" s="80">
        <f>1-(T24/Assumptions!$E$27)</f>
        <v>0</v>
      </c>
      <c r="U37" s="80">
        <f>1-(U24/Assumptions!$E$27)</f>
        <v>0</v>
      </c>
      <c r="V37" s="80">
        <f>1-(V24/Assumptions!$E$27)</f>
        <v>0</v>
      </c>
      <c r="W37" s="80">
        <f>1-(W24/Assumptions!$E$27)</f>
        <v>0</v>
      </c>
      <c r="X37" s="80">
        <f>1-(X24/Assumptions!$E$27)</f>
        <v>0</v>
      </c>
      <c r="Y37" s="80">
        <f>1-(Y24/Assumptions!$E$27)</f>
        <v>0</v>
      </c>
      <c r="Z37" s="80">
        <f>1-(Z24/Assumptions!$E$27)</f>
        <v>0</v>
      </c>
      <c r="AA37" s="80">
        <f>1-(AA24/Assumptions!$E$27)</f>
        <v>0</v>
      </c>
      <c r="AB37" s="77" t="str">
        <f t="shared" si="13"/>
        <v>Apr</v>
      </c>
      <c r="AC37" s="80">
        <f>1-(AC24/Assumptions!$E$27)</f>
        <v>0</v>
      </c>
      <c r="AD37" s="80">
        <f>1-(AD24/Assumptions!$E$27)</f>
        <v>0</v>
      </c>
      <c r="AE37" s="80">
        <f>1-(AE24/Assumptions!$E$27)</f>
        <v>0</v>
      </c>
      <c r="AF37" s="80">
        <f>1-(AF24/Assumptions!$E$27)</f>
        <v>0</v>
      </c>
      <c r="AG37" s="80">
        <f>1-(AG24/Assumptions!$E$27)</f>
        <v>0</v>
      </c>
      <c r="AH37" s="80">
        <f>1-(AH24/Assumptions!$E$27)</f>
        <v>0</v>
      </c>
      <c r="AI37" s="80">
        <f>1-(AI24/Assumptions!$E$27)</f>
        <v>0</v>
      </c>
      <c r="AJ37" s="80">
        <f>1-(AJ24/Assumptions!$E$27)</f>
        <v>0</v>
      </c>
      <c r="AK37" s="77" t="str">
        <f t="shared" si="14"/>
        <v>Apr</v>
      </c>
      <c r="AL37" s="80">
        <f>1-(AL24/Assumptions!$E$27)</f>
        <v>0</v>
      </c>
      <c r="AM37" s="80">
        <f>1-(AM24/Assumptions!$E$27)</f>
        <v>0</v>
      </c>
      <c r="AN37" s="80">
        <f>1-(AN24/Assumptions!$E$27)</f>
        <v>0</v>
      </c>
      <c r="AO37" s="80">
        <f>1-(AO24/Assumptions!$E$27)</f>
        <v>0</v>
      </c>
      <c r="AP37" s="80">
        <f>1-(AP24/Assumptions!$E$27)</f>
        <v>0</v>
      </c>
      <c r="AQ37" s="80">
        <f>1-(AQ24/Assumptions!$E$27)</f>
        <v>0</v>
      </c>
      <c r="AR37" s="80">
        <f>1-(AR24/Assumptions!$E$27)</f>
        <v>0</v>
      </c>
      <c r="AS37" s="80">
        <f>1-(AS24/Assumptions!$E$27)</f>
        <v>0</v>
      </c>
      <c r="AT37" s="77" t="str">
        <f t="shared" si="15"/>
        <v>Apr</v>
      </c>
      <c r="AU37" s="80">
        <f>1-(AU24/Assumptions!$E$27)</f>
        <v>0</v>
      </c>
      <c r="AV37" s="80">
        <f>1-(AV24/Assumptions!$E$27)</f>
        <v>0</v>
      </c>
      <c r="AW37" s="80">
        <f>1-(AW24/Assumptions!$E$27)</f>
        <v>0</v>
      </c>
      <c r="AX37" s="80">
        <f>1-(AX24/Assumptions!$E$27)</f>
        <v>0</v>
      </c>
      <c r="AY37" s="80">
        <f>1-(AY24/Assumptions!$E$27)</f>
        <v>0</v>
      </c>
      <c r="AZ37" s="80">
        <f>1-(AZ24/Assumptions!$E$27)</f>
        <v>0</v>
      </c>
      <c r="BA37" s="80">
        <f>1-(BA24/Assumptions!$E$27)</f>
        <v>0</v>
      </c>
      <c r="BB37" s="80">
        <f>1-(BB24/Assumptions!$E$27)</f>
        <v>0</v>
      </c>
      <c r="BC37" s="77" t="str">
        <f t="shared" si="16"/>
        <v>Apr</v>
      </c>
      <c r="BD37" s="80">
        <f>1-(BD24/Assumptions!$E$27)</f>
        <v>0</v>
      </c>
      <c r="BE37" s="80">
        <f>1-(BE24/Assumptions!$E$27)</f>
        <v>0</v>
      </c>
      <c r="BF37" s="80">
        <f>1-(BF24/Assumptions!$E$27)</f>
        <v>0</v>
      </c>
      <c r="BG37" s="80">
        <f>1-(BG24/Assumptions!$E$27)</f>
        <v>0</v>
      </c>
      <c r="BH37" s="80">
        <f>1-(BH24/Assumptions!$E$27)</f>
        <v>0</v>
      </c>
      <c r="BI37" s="80">
        <f>1-(BI24/Assumptions!$E$27)</f>
        <v>0</v>
      </c>
      <c r="BJ37" s="80">
        <f>1-(BJ24/Assumptions!$E$27)</f>
        <v>0</v>
      </c>
      <c r="BK37" s="80">
        <f>1-(BK24/Assumptions!$E$27)</f>
        <v>0</v>
      </c>
      <c r="BL37" s="77" t="str">
        <f t="shared" si="17"/>
        <v>Apr</v>
      </c>
      <c r="BM37" s="80">
        <f>1-(BM24/Assumptions!$E$27)</f>
        <v>0</v>
      </c>
      <c r="BN37" s="80">
        <f>1-(BN24/Assumptions!$E$27)</f>
        <v>0</v>
      </c>
      <c r="BO37" s="80">
        <f>1-(BO24/Assumptions!$E$27)</f>
        <v>0</v>
      </c>
      <c r="BP37" s="80">
        <f>1-(BP24/Assumptions!$E$27)</f>
        <v>0</v>
      </c>
      <c r="BQ37" s="80">
        <f>1-(BQ24/Assumptions!$E$27)</f>
        <v>0</v>
      </c>
      <c r="BR37" s="80">
        <f>1-(BR24/Assumptions!$E$27)</f>
        <v>0</v>
      </c>
      <c r="BS37" s="80">
        <f>1-(BS24/Assumptions!$E$27)</f>
        <v>0</v>
      </c>
      <c r="BT37" s="80">
        <f>1-(BT24/Assumptions!$E$27)</f>
        <v>0</v>
      </c>
      <c r="BU37" s="77" t="str">
        <f t="shared" si="18"/>
        <v>Apr</v>
      </c>
      <c r="BV37" s="80">
        <f>1-(BV24/Assumptions!$E$27)</f>
        <v>0</v>
      </c>
      <c r="BW37" s="80">
        <f>1-(BW24/Assumptions!$E$27)</f>
        <v>0</v>
      </c>
      <c r="BX37" s="80">
        <f>1-(BX24/Assumptions!$E$27)</f>
        <v>0</v>
      </c>
      <c r="BY37" s="80">
        <f>1-(BY24/Assumptions!$E$27)</f>
        <v>0</v>
      </c>
      <c r="BZ37" s="80">
        <f>1-(BZ24/Assumptions!$E$27)</f>
        <v>0</v>
      </c>
      <c r="CA37" s="80">
        <f>1-(CA24/Assumptions!$E$27)</f>
        <v>0</v>
      </c>
      <c r="CB37" s="80">
        <f>1-(CB24/Assumptions!$E$27)</f>
        <v>0</v>
      </c>
      <c r="CC37" s="80">
        <f>1-(CC24/Assumptions!$E$27)</f>
        <v>0</v>
      </c>
      <c r="CD37" s="77" t="str">
        <f t="shared" si="19"/>
        <v>Apr</v>
      </c>
      <c r="CE37" s="80">
        <f>1-(CE24/Assumptions!$E$27)</f>
        <v>0</v>
      </c>
      <c r="CF37" s="80">
        <f>1-(CF24/Assumptions!$E$27)</f>
        <v>0</v>
      </c>
      <c r="CG37" s="80">
        <f>1-(CG24/Assumptions!$E$27)</f>
        <v>0</v>
      </c>
      <c r="CH37" s="80">
        <f>1-(CH24/Assumptions!$E$27)</f>
        <v>0</v>
      </c>
      <c r="CI37" s="80">
        <f>1-(CI24/Assumptions!$E$27)</f>
        <v>0</v>
      </c>
      <c r="CJ37" s="80">
        <f>1-(CJ24/Assumptions!$E$27)</f>
        <v>0</v>
      </c>
      <c r="CK37" s="80">
        <f>1-(CK24/Assumptions!$E$27)</f>
        <v>0</v>
      </c>
      <c r="CL37" s="80">
        <f>1-(CL24/Assumptions!$E$27)</f>
        <v>0</v>
      </c>
    </row>
    <row r="38" spans="1:90" ht="13.5" customHeight="1">
      <c r="A38" s="77" t="str">
        <f t="shared" si="10"/>
        <v>May</v>
      </c>
      <c r="B38" s="79">
        <f>1-(B25/Assumptions!$E$27)</f>
        <v>0</v>
      </c>
      <c r="C38" s="79">
        <f>1-(C25/Assumptions!$E$27)</f>
        <v>0</v>
      </c>
      <c r="D38" s="79">
        <f>1-(D25/Assumptions!$E$27)</f>
        <v>0</v>
      </c>
      <c r="E38" s="79">
        <f>1-(E25/Assumptions!$E$27)</f>
        <v>0</v>
      </c>
      <c r="F38" s="79">
        <f>1-(F25/Assumptions!$E$27)</f>
        <v>0</v>
      </c>
      <c r="G38" s="79">
        <f>1-(G25/Assumptions!$E$27)</f>
        <v>0</v>
      </c>
      <c r="H38" s="79">
        <f>1-(H25/Assumptions!$E$27)</f>
        <v>0</v>
      </c>
      <c r="I38" s="79">
        <f>1-(I25/Assumptions!$E$27)</f>
        <v>0</v>
      </c>
      <c r="J38" s="12" t="str">
        <f t="shared" si="11"/>
        <v>May</v>
      </c>
      <c r="K38" s="79">
        <f>1-(K25/Assumptions!$E$27)</f>
        <v>0</v>
      </c>
      <c r="L38" s="80">
        <f>1-(L25/Assumptions!$E$27)</f>
        <v>0</v>
      </c>
      <c r="M38" s="80">
        <f>1-(M25/Assumptions!$E$27)</f>
        <v>0</v>
      </c>
      <c r="N38" s="80">
        <f>1-(N25/Assumptions!$E$27)</f>
        <v>0</v>
      </c>
      <c r="O38" s="80">
        <f>1-(O25/Assumptions!$E$27)</f>
        <v>0</v>
      </c>
      <c r="P38" s="80">
        <f>1-(P25/Assumptions!$E$27)</f>
        <v>0</v>
      </c>
      <c r="Q38" s="80">
        <f>1-(Q25/Assumptions!$E$27)</f>
        <v>0</v>
      </c>
      <c r="R38" s="80">
        <f>1-(R25/Assumptions!$E$27)</f>
        <v>0</v>
      </c>
      <c r="S38" s="77" t="str">
        <f t="shared" si="12"/>
        <v>May</v>
      </c>
      <c r="T38" s="80">
        <f>1-(T25/Assumptions!$E$27)</f>
        <v>0</v>
      </c>
      <c r="U38" s="80">
        <f>1-(U25/Assumptions!$E$27)</f>
        <v>0</v>
      </c>
      <c r="V38" s="80">
        <f>1-(V25/Assumptions!$E$27)</f>
        <v>0</v>
      </c>
      <c r="W38" s="80">
        <f>1-(W25/Assumptions!$E$27)</f>
        <v>0</v>
      </c>
      <c r="X38" s="80">
        <f>1-(X25/Assumptions!$E$27)</f>
        <v>0</v>
      </c>
      <c r="Y38" s="80">
        <f>1-(Y25/Assumptions!$E$27)</f>
        <v>0</v>
      </c>
      <c r="Z38" s="80">
        <f>1-(Z25/Assumptions!$E$27)</f>
        <v>0</v>
      </c>
      <c r="AA38" s="80">
        <f>1-(AA25/Assumptions!$E$27)</f>
        <v>0</v>
      </c>
      <c r="AB38" s="77" t="str">
        <f t="shared" si="13"/>
        <v>May</v>
      </c>
      <c r="AC38" s="80">
        <f>1-(AC25/Assumptions!$E$27)</f>
        <v>0</v>
      </c>
      <c r="AD38" s="80">
        <f>1-(AD25/Assumptions!$E$27)</f>
        <v>0</v>
      </c>
      <c r="AE38" s="80">
        <f>1-(AE25/Assumptions!$E$27)</f>
        <v>0</v>
      </c>
      <c r="AF38" s="80">
        <f>1-(AF25/Assumptions!$E$27)</f>
        <v>0</v>
      </c>
      <c r="AG38" s="80">
        <f>1-(AG25/Assumptions!$E$27)</f>
        <v>0</v>
      </c>
      <c r="AH38" s="80">
        <f>1-(AH25/Assumptions!$E$27)</f>
        <v>0</v>
      </c>
      <c r="AI38" s="80">
        <f>1-(AI25/Assumptions!$E$27)</f>
        <v>0</v>
      </c>
      <c r="AJ38" s="80">
        <f>1-(AJ25/Assumptions!$E$27)</f>
        <v>0</v>
      </c>
      <c r="AK38" s="77" t="str">
        <f t="shared" si="14"/>
        <v>May</v>
      </c>
      <c r="AL38" s="80">
        <f>1-(AL25/Assumptions!$E$27)</f>
        <v>0</v>
      </c>
      <c r="AM38" s="80">
        <f>1-(AM25/Assumptions!$E$27)</f>
        <v>0</v>
      </c>
      <c r="AN38" s="80">
        <f>1-(AN25/Assumptions!$E$27)</f>
        <v>0</v>
      </c>
      <c r="AO38" s="80">
        <f>1-(AO25/Assumptions!$E$27)</f>
        <v>0</v>
      </c>
      <c r="AP38" s="80">
        <f>1-(AP25/Assumptions!$E$27)</f>
        <v>0</v>
      </c>
      <c r="AQ38" s="80">
        <f>1-(AQ25/Assumptions!$E$27)</f>
        <v>0</v>
      </c>
      <c r="AR38" s="80">
        <f>1-(AR25/Assumptions!$E$27)</f>
        <v>0</v>
      </c>
      <c r="AS38" s="80">
        <f>1-(AS25/Assumptions!$E$27)</f>
        <v>0</v>
      </c>
      <c r="AT38" s="77" t="str">
        <f t="shared" si="15"/>
        <v>May</v>
      </c>
      <c r="AU38" s="80">
        <f>1-(AU25/Assumptions!$E$27)</f>
        <v>0</v>
      </c>
      <c r="AV38" s="80">
        <f>1-(AV25/Assumptions!$E$27)</f>
        <v>0</v>
      </c>
      <c r="AW38" s="80">
        <f>1-(AW25/Assumptions!$E$27)</f>
        <v>0</v>
      </c>
      <c r="AX38" s="80">
        <f>1-(AX25/Assumptions!$E$27)</f>
        <v>0</v>
      </c>
      <c r="AY38" s="80">
        <f>1-(AY25/Assumptions!$E$27)</f>
        <v>0</v>
      </c>
      <c r="AZ38" s="80">
        <f>1-(AZ25/Assumptions!$E$27)</f>
        <v>0</v>
      </c>
      <c r="BA38" s="80">
        <f>1-(BA25/Assumptions!$E$27)</f>
        <v>0</v>
      </c>
      <c r="BB38" s="80">
        <f>1-(BB25/Assumptions!$E$27)</f>
        <v>0</v>
      </c>
      <c r="BC38" s="77" t="str">
        <f t="shared" si="16"/>
        <v>May</v>
      </c>
      <c r="BD38" s="80">
        <f>1-(BD25/Assumptions!$E$27)</f>
        <v>0</v>
      </c>
      <c r="BE38" s="80">
        <f>1-(BE25/Assumptions!$E$27)</f>
        <v>0</v>
      </c>
      <c r="BF38" s="80">
        <f>1-(BF25/Assumptions!$E$27)</f>
        <v>0</v>
      </c>
      <c r="BG38" s="80">
        <f>1-(BG25/Assumptions!$E$27)</f>
        <v>0</v>
      </c>
      <c r="BH38" s="80">
        <f>1-(BH25/Assumptions!$E$27)</f>
        <v>0</v>
      </c>
      <c r="BI38" s="80">
        <f>1-(BI25/Assumptions!$E$27)</f>
        <v>0</v>
      </c>
      <c r="BJ38" s="80">
        <f>1-(BJ25/Assumptions!$E$27)</f>
        <v>0</v>
      </c>
      <c r="BK38" s="80">
        <f>1-(BK25/Assumptions!$E$27)</f>
        <v>0</v>
      </c>
      <c r="BL38" s="77" t="str">
        <f t="shared" si="17"/>
        <v>May</v>
      </c>
      <c r="BM38" s="80">
        <f>1-(BM25/Assumptions!$E$27)</f>
        <v>0</v>
      </c>
      <c r="BN38" s="80">
        <f>1-(BN25/Assumptions!$E$27)</f>
        <v>0</v>
      </c>
      <c r="BO38" s="80">
        <f>1-(BO25/Assumptions!$E$27)</f>
        <v>0</v>
      </c>
      <c r="BP38" s="80">
        <f>1-(BP25/Assumptions!$E$27)</f>
        <v>0</v>
      </c>
      <c r="BQ38" s="80">
        <f>1-(BQ25/Assumptions!$E$27)</f>
        <v>0</v>
      </c>
      <c r="BR38" s="80">
        <f>1-(BR25/Assumptions!$E$27)</f>
        <v>0</v>
      </c>
      <c r="BS38" s="80">
        <f>1-(BS25/Assumptions!$E$27)</f>
        <v>0</v>
      </c>
      <c r="BT38" s="80">
        <f>1-(BT25/Assumptions!$E$27)</f>
        <v>0</v>
      </c>
      <c r="BU38" s="77" t="str">
        <f t="shared" si="18"/>
        <v>May</v>
      </c>
      <c r="BV38" s="80">
        <f>1-(BV25/Assumptions!$E$27)</f>
        <v>0</v>
      </c>
      <c r="BW38" s="80">
        <f>1-(BW25/Assumptions!$E$27)</f>
        <v>0</v>
      </c>
      <c r="BX38" s="80">
        <f>1-(BX25/Assumptions!$E$27)</f>
        <v>0</v>
      </c>
      <c r="BY38" s="80">
        <f>1-(BY25/Assumptions!$E$27)</f>
        <v>0</v>
      </c>
      <c r="BZ38" s="80">
        <f>1-(BZ25/Assumptions!$E$27)</f>
        <v>0</v>
      </c>
      <c r="CA38" s="80">
        <f>1-(CA25/Assumptions!$E$27)</f>
        <v>0</v>
      </c>
      <c r="CB38" s="80">
        <f>1-(CB25/Assumptions!$E$27)</f>
        <v>0</v>
      </c>
      <c r="CC38" s="80">
        <f>1-(CC25/Assumptions!$E$27)</f>
        <v>0</v>
      </c>
      <c r="CD38" s="77" t="str">
        <f t="shared" si="19"/>
        <v>May</v>
      </c>
      <c r="CE38" s="80">
        <f>1-(CE25/Assumptions!$E$27)</f>
        <v>0</v>
      </c>
      <c r="CF38" s="80">
        <f>1-(CF25/Assumptions!$E$27)</f>
        <v>0</v>
      </c>
      <c r="CG38" s="80">
        <f>1-(CG25/Assumptions!$E$27)</f>
        <v>0</v>
      </c>
      <c r="CH38" s="80">
        <f>1-(CH25/Assumptions!$E$27)</f>
        <v>0</v>
      </c>
      <c r="CI38" s="80">
        <f>1-(CI25/Assumptions!$E$27)</f>
        <v>0</v>
      </c>
      <c r="CJ38" s="80">
        <f>1-(CJ25/Assumptions!$E$27)</f>
        <v>0</v>
      </c>
      <c r="CK38" s="80">
        <f>1-(CK25/Assumptions!$E$27)</f>
        <v>0</v>
      </c>
      <c r="CL38" s="80">
        <f>1-(CL25/Assumptions!$E$27)</f>
        <v>0</v>
      </c>
    </row>
    <row r="39" spans="1:90" ht="13.5" customHeight="1">
      <c r="A39" s="77" t="str">
        <f t="shared" si="10"/>
        <v>Jun</v>
      </c>
      <c r="B39" s="79">
        <f>1-(B26/Assumptions!$E$27)</f>
        <v>0</v>
      </c>
      <c r="C39" s="79">
        <f>1-(C26/Assumptions!$E$27)</f>
        <v>0</v>
      </c>
      <c r="D39" s="79">
        <f>1-(D26/Assumptions!$E$27)</f>
        <v>0</v>
      </c>
      <c r="E39" s="79">
        <f>1-(E26/Assumptions!$E$27)</f>
        <v>0</v>
      </c>
      <c r="F39" s="79">
        <f>1-(F26/Assumptions!$E$27)</f>
        <v>0</v>
      </c>
      <c r="G39" s="79">
        <f>1-(G26/Assumptions!$E$27)</f>
        <v>0</v>
      </c>
      <c r="H39" s="79">
        <f>1-(H26/Assumptions!$E$27)</f>
        <v>0</v>
      </c>
      <c r="I39" s="79">
        <f>1-(I26/Assumptions!$E$27)</f>
        <v>0</v>
      </c>
      <c r="J39" s="12" t="str">
        <f t="shared" si="11"/>
        <v>Jun</v>
      </c>
      <c r="K39" s="79">
        <f>1-(K26/Assumptions!$E$27)</f>
        <v>0</v>
      </c>
      <c r="L39" s="80">
        <f>1-(L26/Assumptions!$E$27)</f>
        <v>0</v>
      </c>
      <c r="M39" s="80">
        <f>1-(M26/Assumptions!$E$27)</f>
        <v>0</v>
      </c>
      <c r="N39" s="80">
        <f>1-(N26/Assumptions!$E$27)</f>
        <v>0</v>
      </c>
      <c r="O39" s="80">
        <f>1-(O26/Assumptions!$E$27)</f>
        <v>0</v>
      </c>
      <c r="P39" s="80">
        <f>1-(P26/Assumptions!$E$27)</f>
        <v>0</v>
      </c>
      <c r="Q39" s="80">
        <f>1-(Q26/Assumptions!$E$27)</f>
        <v>0</v>
      </c>
      <c r="R39" s="80">
        <f>1-(R26/Assumptions!$E$27)</f>
        <v>0</v>
      </c>
      <c r="S39" s="77" t="str">
        <f t="shared" si="12"/>
        <v>Jun</v>
      </c>
      <c r="T39" s="80">
        <f>1-(T26/Assumptions!$E$27)</f>
        <v>0</v>
      </c>
      <c r="U39" s="80">
        <f>1-(U26/Assumptions!$E$27)</f>
        <v>0</v>
      </c>
      <c r="V39" s="80">
        <f>1-(V26/Assumptions!$E$27)</f>
        <v>0</v>
      </c>
      <c r="W39" s="80">
        <f>1-(W26/Assumptions!$E$27)</f>
        <v>0</v>
      </c>
      <c r="X39" s="80">
        <f>1-(X26/Assumptions!$E$27)</f>
        <v>0</v>
      </c>
      <c r="Y39" s="80">
        <f>1-(Y26/Assumptions!$E$27)</f>
        <v>0</v>
      </c>
      <c r="Z39" s="80">
        <f>1-(Z26/Assumptions!$E$27)</f>
        <v>0</v>
      </c>
      <c r="AA39" s="80">
        <f>1-(AA26/Assumptions!$E$27)</f>
        <v>0</v>
      </c>
      <c r="AB39" s="77" t="str">
        <f t="shared" si="13"/>
        <v>Jun</v>
      </c>
      <c r="AC39" s="80">
        <f>1-(AC26/Assumptions!$E$27)</f>
        <v>0</v>
      </c>
      <c r="AD39" s="80">
        <f>1-(AD26/Assumptions!$E$27)</f>
        <v>0</v>
      </c>
      <c r="AE39" s="80">
        <f>1-(AE26/Assumptions!$E$27)</f>
        <v>0</v>
      </c>
      <c r="AF39" s="80">
        <f>1-(AF26/Assumptions!$E$27)</f>
        <v>0</v>
      </c>
      <c r="AG39" s="80">
        <f>1-(AG26/Assumptions!$E$27)</f>
        <v>0</v>
      </c>
      <c r="AH39" s="80">
        <f>1-(AH26/Assumptions!$E$27)</f>
        <v>0</v>
      </c>
      <c r="AI39" s="80">
        <f>1-(AI26/Assumptions!$E$27)</f>
        <v>0</v>
      </c>
      <c r="AJ39" s="80">
        <f>1-(AJ26/Assumptions!$E$27)</f>
        <v>0</v>
      </c>
      <c r="AK39" s="77" t="str">
        <f t="shared" si="14"/>
        <v>Jun</v>
      </c>
      <c r="AL39" s="80">
        <f>1-(AL26/Assumptions!$E$27)</f>
        <v>0</v>
      </c>
      <c r="AM39" s="80">
        <f>1-(AM26/Assumptions!$E$27)</f>
        <v>0</v>
      </c>
      <c r="AN39" s="80">
        <f>1-(AN26/Assumptions!$E$27)</f>
        <v>0</v>
      </c>
      <c r="AO39" s="80">
        <f>1-(AO26/Assumptions!$E$27)</f>
        <v>0</v>
      </c>
      <c r="AP39" s="80">
        <f>1-(AP26/Assumptions!$E$27)</f>
        <v>0</v>
      </c>
      <c r="AQ39" s="80">
        <f>1-(AQ26/Assumptions!$E$27)</f>
        <v>0</v>
      </c>
      <c r="AR39" s="80">
        <f>1-(AR26/Assumptions!$E$27)</f>
        <v>0</v>
      </c>
      <c r="AS39" s="80">
        <f>1-(AS26/Assumptions!$E$27)</f>
        <v>0</v>
      </c>
      <c r="AT39" s="77" t="str">
        <f t="shared" si="15"/>
        <v>Jun</v>
      </c>
      <c r="AU39" s="80">
        <f>1-(AU26/Assumptions!$E$27)</f>
        <v>0</v>
      </c>
      <c r="AV39" s="80">
        <f>1-(AV26/Assumptions!$E$27)</f>
        <v>0</v>
      </c>
      <c r="AW39" s="80">
        <f>1-(AW26/Assumptions!$E$27)</f>
        <v>0</v>
      </c>
      <c r="AX39" s="80">
        <f>1-(AX26/Assumptions!$E$27)</f>
        <v>0</v>
      </c>
      <c r="AY39" s="80">
        <f>1-(AY26/Assumptions!$E$27)</f>
        <v>0</v>
      </c>
      <c r="AZ39" s="80">
        <f>1-(AZ26/Assumptions!$E$27)</f>
        <v>0</v>
      </c>
      <c r="BA39" s="80">
        <f>1-(BA26/Assumptions!$E$27)</f>
        <v>0</v>
      </c>
      <c r="BB39" s="80">
        <f>1-(BB26/Assumptions!$E$27)</f>
        <v>0</v>
      </c>
      <c r="BC39" s="77" t="str">
        <f t="shared" si="16"/>
        <v>Jun</v>
      </c>
      <c r="BD39" s="80">
        <f>1-(BD26/Assumptions!$E$27)</f>
        <v>0</v>
      </c>
      <c r="BE39" s="80">
        <f>1-(BE26/Assumptions!$E$27)</f>
        <v>0</v>
      </c>
      <c r="BF39" s="80">
        <f>1-(BF26/Assumptions!$E$27)</f>
        <v>0</v>
      </c>
      <c r="BG39" s="80">
        <f>1-(BG26/Assumptions!$E$27)</f>
        <v>0</v>
      </c>
      <c r="BH39" s="80">
        <f>1-(BH26/Assumptions!$E$27)</f>
        <v>0</v>
      </c>
      <c r="BI39" s="80">
        <f>1-(BI26/Assumptions!$E$27)</f>
        <v>0</v>
      </c>
      <c r="BJ39" s="80">
        <f>1-(BJ26/Assumptions!$E$27)</f>
        <v>0</v>
      </c>
      <c r="BK39" s="80">
        <f>1-(BK26/Assumptions!$E$27)</f>
        <v>0</v>
      </c>
      <c r="BL39" s="77" t="str">
        <f t="shared" si="17"/>
        <v>Jun</v>
      </c>
      <c r="BM39" s="80">
        <f>1-(BM26/Assumptions!$E$27)</f>
        <v>0</v>
      </c>
      <c r="BN39" s="80">
        <f>1-(BN26/Assumptions!$E$27)</f>
        <v>0</v>
      </c>
      <c r="BO39" s="80">
        <f>1-(BO26/Assumptions!$E$27)</f>
        <v>0</v>
      </c>
      <c r="BP39" s="80">
        <f>1-(BP26/Assumptions!$E$27)</f>
        <v>0</v>
      </c>
      <c r="BQ39" s="80">
        <f>1-(BQ26/Assumptions!$E$27)</f>
        <v>0</v>
      </c>
      <c r="BR39" s="80">
        <f>1-(BR26/Assumptions!$E$27)</f>
        <v>0</v>
      </c>
      <c r="BS39" s="80">
        <f>1-(BS26/Assumptions!$E$27)</f>
        <v>0</v>
      </c>
      <c r="BT39" s="80">
        <f>1-(BT26/Assumptions!$E$27)</f>
        <v>0</v>
      </c>
      <c r="BU39" s="77" t="str">
        <f t="shared" si="18"/>
        <v>Jun</v>
      </c>
      <c r="BV39" s="80">
        <f>1-(BV26/Assumptions!$E$27)</f>
        <v>0</v>
      </c>
      <c r="BW39" s="80">
        <f>1-(BW26/Assumptions!$E$27)</f>
        <v>0</v>
      </c>
      <c r="BX39" s="80">
        <f>1-(BX26/Assumptions!$E$27)</f>
        <v>0</v>
      </c>
      <c r="BY39" s="80">
        <f>1-(BY26/Assumptions!$E$27)</f>
        <v>0</v>
      </c>
      <c r="BZ39" s="80">
        <f>1-(BZ26/Assumptions!$E$27)</f>
        <v>0</v>
      </c>
      <c r="CA39" s="80">
        <f>1-(CA26/Assumptions!$E$27)</f>
        <v>0</v>
      </c>
      <c r="CB39" s="80">
        <f>1-(CB26/Assumptions!$E$27)</f>
        <v>0</v>
      </c>
      <c r="CC39" s="80">
        <f>1-(CC26/Assumptions!$E$27)</f>
        <v>0</v>
      </c>
      <c r="CD39" s="77" t="str">
        <f t="shared" si="19"/>
        <v>Jun</v>
      </c>
      <c r="CE39" s="80">
        <f>1-(CE26/Assumptions!$E$27)</f>
        <v>0</v>
      </c>
      <c r="CF39" s="80">
        <f>1-(CF26/Assumptions!$E$27)</f>
        <v>0</v>
      </c>
      <c r="CG39" s="80">
        <f>1-(CG26/Assumptions!$E$27)</f>
        <v>0</v>
      </c>
      <c r="CH39" s="80">
        <f>1-(CH26/Assumptions!$E$27)</f>
        <v>0</v>
      </c>
      <c r="CI39" s="80">
        <f>1-(CI26/Assumptions!$E$27)</f>
        <v>0</v>
      </c>
      <c r="CJ39" s="80">
        <f>1-(CJ26/Assumptions!$E$27)</f>
        <v>0</v>
      </c>
      <c r="CK39" s="80">
        <f>1-(CK26/Assumptions!$E$27)</f>
        <v>0</v>
      </c>
      <c r="CL39" s="80">
        <f>1-(CL26/Assumptions!$E$27)</f>
        <v>0</v>
      </c>
    </row>
    <row r="40" spans="1:90" ht="13.5" customHeight="1">
      <c r="A40" s="77" t="str">
        <f t="shared" si="10"/>
        <v>Jul</v>
      </c>
      <c r="B40" s="79">
        <f>1-(B27/Assumptions!$E$27)</f>
        <v>0</v>
      </c>
      <c r="C40" s="79">
        <f>1-(C27/Assumptions!$E$27)</f>
        <v>0</v>
      </c>
      <c r="D40" s="79">
        <f>1-(D27/Assumptions!$E$27)</f>
        <v>0</v>
      </c>
      <c r="E40" s="79">
        <f>1-(E27/Assumptions!$E$27)</f>
        <v>0</v>
      </c>
      <c r="F40" s="79">
        <f>1-(F27/Assumptions!$E$27)</f>
        <v>0</v>
      </c>
      <c r="G40" s="79">
        <f>1-(G27/Assumptions!$E$27)</f>
        <v>0</v>
      </c>
      <c r="H40" s="79">
        <f>1-(H27/Assumptions!$E$27)</f>
        <v>0</v>
      </c>
      <c r="I40" s="79">
        <f>1-(I27/Assumptions!$E$27)</f>
        <v>0</v>
      </c>
      <c r="J40" s="12" t="str">
        <f t="shared" si="11"/>
        <v>Jul</v>
      </c>
      <c r="K40" s="79">
        <f>1-(K27/Assumptions!$E$27)</f>
        <v>0</v>
      </c>
      <c r="L40" s="80">
        <f>1-(L27/Assumptions!$E$27)</f>
        <v>0</v>
      </c>
      <c r="M40" s="80">
        <f>1-(M27/Assumptions!$E$27)</f>
        <v>0</v>
      </c>
      <c r="N40" s="80">
        <f>1-(N27/Assumptions!$E$27)</f>
        <v>0</v>
      </c>
      <c r="O40" s="80">
        <f>1-(O27/Assumptions!$E$27)</f>
        <v>0</v>
      </c>
      <c r="P40" s="80">
        <f>1-(P27/Assumptions!$E$27)</f>
        <v>0</v>
      </c>
      <c r="Q40" s="80">
        <f>1-(Q27/Assumptions!$E$27)</f>
        <v>0</v>
      </c>
      <c r="R40" s="80">
        <f>1-(R27/Assumptions!$E$27)</f>
        <v>0</v>
      </c>
      <c r="S40" s="77" t="str">
        <f t="shared" si="12"/>
        <v>Jul</v>
      </c>
      <c r="T40" s="80">
        <f>1-(T27/Assumptions!$E$27)</f>
        <v>0</v>
      </c>
      <c r="U40" s="80">
        <f>1-(U27/Assumptions!$E$27)</f>
        <v>0</v>
      </c>
      <c r="V40" s="80">
        <f>1-(V27/Assumptions!$E$27)</f>
        <v>0</v>
      </c>
      <c r="W40" s="80">
        <f>1-(W27/Assumptions!$E$27)</f>
        <v>0</v>
      </c>
      <c r="X40" s="80">
        <f>1-(X27/Assumptions!$E$27)</f>
        <v>0</v>
      </c>
      <c r="Y40" s="80">
        <f>1-(Y27/Assumptions!$E$27)</f>
        <v>0</v>
      </c>
      <c r="Z40" s="80">
        <f>1-(Z27/Assumptions!$E$27)</f>
        <v>0</v>
      </c>
      <c r="AA40" s="80">
        <f>1-(AA27/Assumptions!$E$27)</f>
        <v>0</v>
      </c>
      <c r="AB40" s="77" t="str">
        <f t="shared" si="13"/>
        <v>Jul</v>
      </c>
      <c r="AC40" s="80">
        <f>1-(AC27/Assumptions!$E$27)</f>
        <v>0</v>
      </c>
      <c r="AD40" s="80">
        <f>1-(AD27/Assumptions!$E$27)</f>
        <v>0</v>
      </c>
      <c r="AE40" s="80">
        <f>1-(AE27/Assumptions!$E$27)</f>
        <v>0</v>
      </c>
      <c r="AF40" s="80">
        <f>1-(AF27/Assumptions!$E$27)</f>
        <v>0</v>
      </c>
      <c r="AG40" s="80">
        <f>1-(AG27/Assumptions!$E$27)</f>
        <v>0</v>
      </c>
      <c r="AH40" s="80">
        <f>1-(AH27/Assumptions!$E$27)</f>
        <v>0</v>
      </c>
      <c r="AI40" s="80">
        <f>1-(AI27/Assumptions!$E$27)</f>
        <v>0</v>
      </c>
      <c r="AJ40" s="80">
        <f>1-(AJ27/Assumptions!$E$27)</f>
        <v>0</v>
      </c>
      <c r="AK40" s="77" t="str">
        <f t="shared" si="14"/>
        <v>Jul</v>
      </c>
      <c r="AL40" s="80">
        <f>1-(AL27/Assumptions!$E$27)</f>
        <v>0</v>
      </c>
      <c r="AM40" s="80">
        <f>1-(AM27/Assumptions!$E$27)</f>
        <v>0</v>
      </c>
      <c r="AN40" s="80">
        <f>1-(AN27/Assumptions!$E$27)</f>
        <v>0</v>
      </c>
      <c r="AO40" s="80">
        <f>1-(AO27/Assumptions!$E$27)</f>
        <v>0</v>
      </c>
      <c r="AP40" s="80">
        <f>1-(AP27/Assumptions!$E$27)</f>
        <v>0</v>
      </c>
      <c r="AQ40" s="80">
        <f>1-(AQ27/Assumptions!$E$27)</f>
        <v>0</v>
      </c>
      <c r="AR40" s="80">
        <f>1-(AR27/Assumptions!$E$27)</f>
        <v>0</v>
      </c>
      <c r="AS40" s="80">
        <f>1-(AS27/Assumptions!$E$27)</f>
        <v>0</v>
      </c>
      <c r="AT40" s="77" t="str">
        <f t="shared" si="15"/>
        <v>Jul</v>
      </c>
      <c r="AU40" s="80">
        <f>1-(AU27/Assumptions!$E$27)</f>
        <v>0</v>
      </c>
      <c r="AV40" s="80">
        <f>1-(AV27/Assumptions!$E$27)</f>
        <v>0</v>
      </c>
      <c r="AW40" s="80">
        <f>1-(AW27/Assumptions!$E$27)</f>
        <v>0</v>
      </c>
      <c r="AX40" s="80">
        <f>1-(AX27/Assumptions!$E$27)</f>
        <v>0</v>
      </c>
      <c r="AY40" s="80">
        <f>1-(AY27/Assumptions!$E$27)</f>
        <v>0</v>
      </c>
      <c r="AZ40" s="80">
        <f>1-(AZ27/Assumptions!$E$27)</f>
        <v>0</v>
      </c>
      <c r="BA40" s="80">
        <f>1-(BA27/Assumptions!$E$27)</f>
        <v>0</v>
      </c>
      <c r="BB40" s="80">
        <f>1-(BB27/Assumptions!$E$27)</f>
        <v>0</v>
      </c>
      <c r="BC40" s="77" t="str">
        <f t="shared" si="16"/>
        <v>Jul</v>
      </c>
      <c r="BD40" s="80">
        <f>1-(BD27/Assumptions!$E$27)</f>
        <v>0</v>
      </c>
      <c r="BE40" s="80">
        <f>1-(BE27/Assumptions!$E$27)</f>
        <v>0</v>
      </c>
      <c r="BF40" s="80">
        <f>1-(BF27/Assumptions!$E$27)</f>
        <v>0</v>
      </c>
      <c r="BG40" s="80">
        <f>1-(BG27/Assumptions!$E$27)</f>
        <v>0</v>
      </c>
      <c r="BH40" s="80">
        <f>1-(BH27/Assumptions!$E$27)</f>
        <v>0</v>
      </c>
      <c r="BI40" s="80">
        <f>1-(BI27/Assumptions!$E$27)</f>
        <v>0</v>
      </c>
      <c r="BJ40" s="80">
        <f>1-(BJ27/Assumptions!$E$27)</f>
        <v>0</v>
      </c>
      <c r="BK40" s="80">
        <f>1-(BK27/Assumptions!$E$27)</f>
        <v>0</v>
      </c>
      <c r="BL40" s="77" t="str">
        <f t="shared" si="17"/>
        <v>Jul</v>
      </c>
      <c r="BM40" s="80">
        <f>1-(BM27/Assumptions!$E$27)</f>
        <v>0</v>
      </c>
      <c r="BN40" s="80">
        <f>1-(BN27/Assumptions!$E$27)</f>
        <v>0</v>
      </c>
      <c r="BO40" s="80">
        <f>1-(BO27/Assumptions!$E$27)</f>
        <v>0</v>
      </c>
      <c r="BP40" s="80">
        <f>1-(BP27/Assumptions!$E$27)</f>
        <v>0</v>
      </c>
      <c r="BQ40" s="80">
        <f>1-(BQ27/Assumptions!$E$27)</f>
        <v>0</v>
      </c>
      <c r="BR40" s="80">
        <f>1-(BR27/Assumptions!$E$27)</f>
        <v>0</v>
      </c>
      <c r="BS40" s="80">
        <f>1-(BS27/Assumptions!$E$27)</f>
        <v>0</v>
      </c>
      <c r="BT40" s="80">
        <f>1-(BT27/Assumptions!$E$27)</f>
        <v>0</v>
      </c>
      <c r="BU40" s="77" t="str">
        <f t="shared" si="18"/>
        <v>Jul</v>
      </c>
      <c r="BV40" s="80">
        <f>1-(BV27/Assumptions!$E$27)</f>
        <v>0</v>
      </c>
      <c r="BW40" s="80">
        <f>1-(BW27/Assumptions!$E$27)</f>
        <v>0</v>
      </c>
      <c r="BX40" s="80">
        <f>1-(BX27/Assumptions!$E$27)</f>
        <v>0</v>
      </c>
      <c r="BY40" s="80">
        <f>1-(BY27/Assumptions!$E$27)</f>
        <v>0</v>
      </c>
      <c r="BZ40" s="80">
        <f>1-(BZ27/Assumptions!$E$27)</f>
        <v>0</v>
      </c>
      <c r="CA40" s="80">
        <f>1-(CA27/Assumptions!$E$27)</f>
        <v>0</v>
      </c>
      <c r="CB40" s="80">
        <f>1-(CB27/Assumptions!$E$27)</f>
        <v>0</v>
      </c>
      <c r="CC40" s="80">
        <f>1-(CC27/Assumptions!$E$27)</f>
        <v>0</v>
      </c>
      <c r="CD40" s="77" t="str">
        <f t="shared" si="19"/>
        <v>Jul</v>
      </c>
      <c r="CE40" s="80">
        <f>1-(CE27/Assumptions!$E$27)</f>
        <v>0</v>
      </c>
      <c r="CF40" s="80">
        <f>1-(CF27/Assumptions!$E$27)</f>
        <v>0</v>
      </c>
      <c r="CG40" s="80">
        <f>1-(CG27/Assumptions!$E$27)</f>
        <v>0</v>
      </c>
      <c r="CH40" s="80">
        <f>1-(CH27/Assumptions!$E$27)</f>
        <v>0</v>
      </c>
      <c r="CI40" s="80">
        <f>1-(CI27/Assumptions!$E$27)</f>
        <v>0</v>
      </c>
      <c r="CJ40" s="80">
        <f>1-(CJ27/Assumptions!$E$27)</f>
        <v>0</v>
      </c>
      <c r="CK40" s="80">
        <f>1-(CK27/Assumptions!$E$27)</f>
        <v>0</v>
      </c>
      <c r="CL40" s="80">
        <f>1-(CL27/Assumptions!$E$27)</f>
        <v>0</v>
      </c>
    </row>
    <row r="41" spans="1:90" ht="13.5" customHeight="1">
      <c r="A41" s="77" t="str">
        <f t="shared" si="10"/>
        <v>Aug</v>
      </c>
      <c r="B41" s="79">
        <f>1-(B28/Assumptions!$E$27)</f>
        <v>0</v>
      </c>
      <c r="C41" s="79">
        <f>1-(C28/Assumptions!$E$27)</f>
        <v>0</v>
      </c>
      <c r="D41" s="79">
        <f>1-(D28/Assumptions!$E$27)</f>
        <v>0</v>
      </c>
      <c r="E41" s="79">
        <f>1-(E28/Assumptions!$E$27)</f>
        <v>0</v>
      </c>
      <c r="F41" s="79">
        <f>1-(F28/Assumptions!$E$27)</f>
        <v>0</v>
      </c>
      <c r="G41" s="79">
        <f>1-(G28/Assumptions!$E$27)</f>
        <v>0</v>
      </c>
      <c r="H41" s="79">
        <f>1-(H28/Assumptions!$E$27)</f>
        <v>0</v>
      </c>
      <c r="I41" s="79">
        <f>1-(I28/Assumptions!$E$27)</f>
        <v>0</v>
      </c>
      <c r="J41" s="12" t="str">
        <f t="shared" si="11"/>
        <v>Aug</v>
      </c>
      <c r="K41" s="79">
        <f>1-(K28/Assumptions!$E$27)</f>
        <v>0</v>
      </c>
      <c r="L41" s="80">
        <f>1-(L28/Assumptions!$E$27)</f>
        <v>0</v>
      </c>
      <c r="M41" s="80">
        <f>1-(M28/Assumptions!$E$27)</f>
        <v>0</v>
      </c>
      <c r="N41" s="80">
        <f>1-(N28/Assumptions!$E$27)</f>
        <v>0</v>
      </c>
      <c r="O41" s="80">
        <f>1-(O28/Assumptions!$E$27)</f>
        <v>0</v>
      </c>
      <c r="P41" s="80">
        <f>1-(P28/Assumptions!$E$27)</f>
        <v>0</v>
      </c>
      <c r="Q41" s="80">
        <f>1-(Q28/Assumptions!$E$27)</f>
        <v>0</v>
      </c>
      <c r="R41" s="80">
        <f>1-(R28/Assumptions!$E$27)</f>
        <v>0</v>
      </c>
      <c r="S41" s="77" t="str">
        <f t="shared" si="12"/>
        <v>Aug</v>
      </c>
      <c r="T41" s="80">
        <f>1-(T28/Assumptions!$E$27)</f>
        <v>0</v>
      </c>
      <c r="U41" s="80">
        <f>1-(U28/Assumptions!$E$27)</f>
        <v>0</v>
      </c>
      <c r="V41" s="80">
        <f>1-(V28/Assumptions!$E$27)</f>
        <v>0</v>
      </c>
      <c r="W41" s="80">
        <f>1-(W28/Assumptions!$E$27)</f>
        <v>0</v>
      </c>
      <c r="X41" s="80">
        <f>1-(X28/Assumptions!$E$27)</f>
        <v>0</v>
      </c>
      <c r="Y41" s="80">
        <f>1-(Y28/Assumptions!$E$27)</f>
        <v>0</v>
      </c>
      <c r="Z41" s="80">
        <f>1-(Z28/Assumptions!$E$27)</f>
        <v>0</v>
      </c>
      <c r="AA41" s="80">
        <f>1-(AA28/Assumptions!$E$27)</f>
        <v>0</v>
      </c>
      <c r="AB41" s="77" t="str">
        <f t="shared" si="13"/>
        <v>Aug</v>
      </c>
      <c r="AC41" s="80">
        <f>1-(AC28/Assumptions!$E$27)</f>
        <v>0</v>
      </c>
      <c r="AD41" s="80">
        <f>1-(AD28/Assumptions!$E$27)</f>
        <v>0</v>
      </c>
      <c r="AE41" s="80">
        <f>1-(AE28/Assumptions!$E$27)</f>
        <v>0</v>
      </c>
      <c r="AF41" s="80">
        <f>1-(AF28/Assumptions!$E$27)</f>
        <v>0</v>
      </c>
      <c r="AG41" s="80">
        <f>1-(AG28/Assumptions!$E$27)</f>
        <v>0</v>
      </c>
      <c r="AH41" s="80">
        <f>1-(AH28/Assumptions!$E$27)</f>
        <v>0</v>
      </c>
      <c r="AI41" s="80">
        <f>1-(AI28/Assumptions!$E$27)</f>
        <v>0</v>
      </c>
      <c r="AJ41" s="80">
        <f>1-(AJ28/Assumptions!$E$27)</f>
        <v>0</v>
      </c>
      <c r="AK41" s="77" t="str">
        <f t="shared" si="14"/>
        <v>Aug</v>
      </c>
      <c r="AL41" s="80">
        <f>1-(AL28/Assumptions!$E$27)</f>
        <v>0</v>
      </c>
      <c r="AM41" s="80">
        <f>1-(AM28/Assumptions!$E$27)</f>
        <v>0</v>
      </c>
      <c r="AN41" s="80">
        <f>1-(AN28/Assumptions!$E$27)</f>
        <v>0</v>
      </c>
      <c r="AO41" s="80">
        <f>1-(AO28/Assumptions!$E$27)</f>
        <v>0</v>
      </c>
      <c r="AP41" s="80">
        <f>1-(AP28/Assumptions!$E$27)</f>
        <v>0</v>
      </c>
      <c r="AQ41" s="80">
        <f>1-(AQ28/Assumptions!$E$27)</f>
        <v>0</v>
      </c>
      <c r="AR41" s="80">
        <f>1-(AR28/Assumptions!$E$27)</f>
        <v>0</v>
      </c>
      <c r="AS41" s="80">
        <f>1-(AS28/Assumptions!$E$27)</f>
        <v>0</v>
      </c>
      <c r="AT41" s="77" t="str">
        <f t="shared" si="15"/>
        <v>Aug</v>
      </c>
      <c r="AU41" s="80">
        <f>1-(AU28/Assumptions!$E$27)</f>
        <v>0</v>
      </c>
      <c r="AV41" s="80">
        <f>1-(AV28/Assumptions!$E$27)</f>
        <v>0</v>
      </c>
      <c r="AW41" s="80">
        <f>1-(AW28/Assumptions!$E$27)</f>
        <v>0</v>
      </c>
      <c r="AX41" s="80">
        <f>1-(AX28/Assumptions!$E$27)</f>
        <v>0</v>
      </c>
      <c r="AY41" s="80">
        <f>1-(AY28/Assumptions!$E$27)</f>
        <v>0</v>
      </c>
      <c r="AZ41" s="80">
        <f>1-(AZ28/Assumptions!$E$27)</f>
        <v>0</v>
      </c>
      <c r="BA41" s="80">
        <f>1-(BA28/Assumptions!$E$27)</f>
        <v>0</v>
      </c>
      <c r="BB41" s="80">
        <f>1-(BB28/Assumptions!$E$27)</f>
        <v>0</v>
      </c>
      <c r="BC41" s="77" t="str">
        <f t="shared" si="16"/>
        <v>Aug</v>
      </c>
      <c r="BD41" s="80">
        <f>1-(BD28/Assumptions!$E$27)</f>
        <v>0</v>
      </c>
      <c r="BE41" s="80">
        <f>1-(BE28/Assumptions!$E$27)</f>
        <v>0</v>
      </c>
      <c r="BF41" s="80">
        <f>1-(BF28/Assumptions!$E$27)</f>
        <v>0</v>
      </c>
      <c r="BG41" s="80">
        <f>1-(BG28/Assumptions!$E$27)</f>
        <v>0</v>
      </c>
      <c r="BH41" s="80">
        <f>1-(BH28/Assumptions!$E$27)</f>
        <v>0</v>
      </c>
      <c r="BI41" s="80">
        <f>1-(BI28/Assumptions!$E$27)</f>
        <v>0</v>
      </c>
      <c r="BJ41" s="80">
        <f>1-(BJ28/Assumptions!$E$27)</f>
        <v>0</v>
      </c>
      <c r="BK41" s="80">
        <f>1-(BK28/Assumptions!$E$27)</f>
        <v>0</v>
      </c>
      <c r="BL41" s="77" t="str">
        <f t="shared" si="17"/>
        <v>Aug</v>
      </c>
      <c r="BM41" s="80">
        <f>1-(BM28/Assumptions!$E$27)</f>
        <v>0</v>
      </c>
      <c r="BN41" s="80">
        <f>1-(BN28/Assumptions!$E$27)</f>
        <v>0</v>
      </c>
      <c r="BO41" s="80">
        <f>1-(BO28/Assumptions!$E$27)</f>
        <v>0</v>
      </c>
      <c r="BP41" s="80">
        <f>1-(BP28/Assumptions!$E$27)</f>
        <v>0</v>
      </c>
      <c r="BQ41" s="80">
        <f>1-(BQ28/Assumptions!$E$27)</f>
        <v>0</v>
      </c>
      <c r="BR41" s="80">
        <f>1-(BR28/Assumptions!$E$27)</f>
        <v>0</v>
      </c>
      <c r="BS41" s="80">
        <f>1-(BS28/Assumptions!$E$27)</f>
        <v>0</v>
      </c>
      <c r="BT41" s="80">
        <f>1-(BT28/Assumptions!$E$27)</f>
        <v>0</v>
      </c>
      <c r="BU41" s="77" t="str">
        <f t="shared" si="18"/>
        <v>Aug</v>
      </c>
      <c r="BV41" s="80">
        <f>1-(BV28/Assumptions!$E$27)</f>
        <v>0</v>
      </c>
      <c r="BW41" s="80">
        <f>1-(BW28/Assumptions!$E$27)</f>
        <v>0</v>
      </c>
      <c r="BX41" s="80">
        <f>1-(BX28/Assumptions!$E$27)</f>
        <v>0</v>
      </c>
      <c r="BY41" s="80">
        <f>1-(BY28/Assumptions!$E$27)</f>
        <v>0</v>
      </c>
      <c r="BZ41" s="80">
        <f>1-(BZ28/Assumptions!$E$27)</f>
        <v>0</v>
      </c>
      <c r="CA41" s="80">
        <f>1-(CA28/Assumptions!$E$27)</f>
        <v>0</v>
      </c>
      <c r="CB41" s="80">
        <f>1-(CB28/Assumptions!$E$27)</f>
        <v>0</v>
      </c>
      <c r="CC41" s="80">
        <f>1-(CC28/Assumptions!$E$27)</f>
        <v>0</v>
      </c>
      <c r="CD41" s="77" t="str">
        <f t="shared" si="19"/>
        <v>Aug</v>
      </c>
      <c r="CE41" s="80">
        <f>1-(CE28/Assumptions!$E$27)</f>
        <v>0</v>
      </c>
      <c r="CF41" s="80">
        <f>1-(CF28/Assumptions!$E$27)</f>
        <v>0</v>
      </c>
      <c r="CG41" s="80">
        <f>1-(CG28/Assumptions!$E$27)</f>
        <v>0</v>
      </c>
      <c r="CH41" s="80">
        <f>1-(CH28/Assumptions!$E$27)</f>
        <v>0</v>
      </c>
      <c r="CI41" s="80">
        <f>1-(CI28/Assumptions!$E$27)</f>
        <v>0</v>
      </c>
      <c r="CJ41" s="80">
        <f>1-(CJ28/Assumptions!$E$27)</f>
        <v>0</v>
      </c>
      <c r="CK41" s="80">
        <f>1-(CK28/Assumptions!$E$27)</f>
        <v>0</v>
      </c>
      <c r="CL41" s="80">
        <f>1-(CL28/Assumptions!$E$27)</f>
        <v>0</v>
      </c>
    </row>
    <row r="42" spans="1:90" ht="13.5" customHeight="1">
      <c r="A42" s="77" t="str">
        <f t="shared" si="10"/>
        <v>Sep</v>
      </c>
      <c r="B42" s="79">
        <f>1-(B29/Assumptions!$E$27)</f>
        <v>0</v>
      </c>
      <c r="C42" s="79">
        <f>1-(C29/Assumptions!$E$27)</f>
        <v>0</v>
      </c>
      <c r="D42" s="79">
        <f>1-(D29/Assumptions!$E$27)</f>
        <v>0</v>
      </c>
      <c r="E42" s="79">
        <f>1-(E29/Assumptions!$E$27)</f>
        <v>0</v>
      </c>
      <c r="F42" s="79">
        <f>1-(F29/Assumptions!$E$27)</f>
        <v>0</v>
      </c>
      <c r="G42" s="79">
        <f>1-(G29/Assumptions!$E$27)</f>
        <v>0</v>
      </c>
      <c r="H42" s="79">
        <f>1-(H29/Assumptions!$E$27)</f>
        <v>0</v>
      </c>
      <c r="I42" s="79">
        <f>1-(I29/Assumptions!$E$27)</f>
        <v>0</v>
      </c>
      <c r="J42" s="12" t="str">
        <f t="shared" si="11"/>
        <v>Sep</v>
      </c>
      <c r="K42" s="79">
        <f>1-(K29/Assumptions!$E$27)</f>
        <v>0</v>
      </c>
      <c r="L42" s="80">
        <f>1-(L29/Assumptions!$E$27)</f>
        <v>0</v>
      </c>
      <c r="M42" s="80">
        <f>1-(M29/Assumptions!$E$27)</f>
        <v>0</v>
      </c>
      <c r="N42" s="80">
        <f>1-(N29/Assumptions!$E$27)</f>
        <v>0</v>
      </c>
      <c r="O42" s="80">
        <f>1-(O29/Assumptions!$E$27)</f>
        <v>0</v>
      </c>
      <c r="P42" s="80">
        <f>1-(P29/Assumptions!$E$27)</f>
        <v>0</v>
      </c>
      <c r="Q42" s="80">
        <f>1-(Q29/Assumptions!$E$27)</f>
        <v>0</v>
      </c>
      <c r="R42" s="80">
        <f>1-(R29/Assumptions!$E$27)</f>
        <v>0</v>
      </c>
      <c r="S42" s="77" t="str">
        <f t="shared" si="12"/>
        <v>Sep</v>
      </c>
      <c r="T42" s="80">
        <f>1-(T29/Assumptions!$E$27)</f>
        <v>0</v>
      </c>
      <c r="U42" s="80">
        <f>1-(U29/Assumptions!$E$27)</f>
        <v>0</v>
      </c>
      <c r="V42" s="80">
        <f>1-(V29/Assumptions!$E$27)</f>
        <v>0</v>
      </c>
      <c r="W42" s="80">
        <f>1-(W29/Assumptions!$E$27)</f>
        <v>0</v>
      </c>
      <c r="X42" s="80">
        <f>1-(X29/Assumptions!$E$27)</f>
        <v>0</v>
      </c>
      <c r="Y42" s="80">
        <f>1-(Y29/Assumptions!$E$27)</f>
        <v>0</v>
      </c>
      <c r="Z42" s="80">
        <f>1-(Z29/Assumptions!$E$27)</f>
        <v>0</v>
      </c>
      <c r="AA42" s="80">
        <f>1-(AA29/Assumptions!$E$27)</f>
        <v>0</v>
      </c>
      <c r="AB42" s="77" t="str">
        <f t="shared" si="13"/>
        <v>Sep</v>
      </c>
      <c r="AC42" s="80">
        <f>1-(AC29/Assumptions!$E$27)</f>
        <v>0</v>
      </c>
      <c r="AD42" s="80">
        <f>1-(AD29/Assumptions!$E$27)</f>
        <v>0</v>
      </c>
      <c r="AE42" s="80">
        <f>1-(AE29/Assumptions!$E$27)</f>
        <v>0</v>
      </c>
      <c r="AF42" s="80">
        <f>1-(AF29/Assumptions!$E$27)</f>
        <v>0</v>
      </c>
      <c r="AG42" s="80">
        <f>1-(AG29/Assumptions!$E$27)</f>
        <v>0</v>
      </c>
      <c r="AH42" s="80">
        <f>1-(AH29/Assumptions!$E$27)</f>
        <v>0</v>
      </c>
      <c r="AI42" s="80">
        <f>1-(AI29/Assumptions!$E$27)</f>
        <v>0</v>
      </c>
      <c r="AJ42" s="80">
        <f>1-(AJ29/Assumptions!$E$27)</f>
        <v>0</v>
      </c>
      <c r="AK42" s="77" t="str">
        <f t="shared" si="14"/>
        <v>Sep</v>
      </c>
      <c r="AL42" s="80">
        <f>1-(AL29/Assumptions!$E$27)</f>
        <v>0</v>
      </c>
      <c r="AM42" s="80">
        <f>1-(AM29/Assumptions!$E$27)</f>
        <v>0</v>
      </c>
      <c r="AN42" s="80">
        <f>1-(AN29/Assumptions!$E$27)</f>
        <v>0</v>
      </c>
      <c r="AO42" s="80">
        <f>1-(AO29/Assumptions!$E$27)</f>
        <v>0</v>
      </c>
      <c r="AP42" s="80">
        <f>1-(AP29/Assumptions!$E$27)</f>
        <v>0</v>
      </c>
      <c r="AQ42" s="80">
        <f>1-(AQ29/Assumptions!$E$27)</f>
        <v>0</v>
      </c>
      <c r="AR42" s="80">
        <f>1-(AR29/Assumptions!$E$27)</f>
        <v>0</v>
      </c>
      <c r="AS42" s="80">
        <f>1-(AS29/Assumptions!$E$27)</f>
        <v>0</v>
      </c>
      <c r="AT42" s="77" t="str">
        <f t="shared" si="15"/>
        <v>Sep</v>
      </c>
      <c r="AU42" s="80">
        <f>1-(AU29/Assumptions!$E$27)</f>
        <v>0</v>
      </c>
      <c r="AV42" s="80">
        <f>1-(AV29/Assumptions!$E$27)</f>
        <v>0</v>
      </c>
      <c r="AW42" s="80">
        <f>1-(AW29/Assumptions!$E$27)</f>
        <v>0</v>
      </c>
      <c r="AX42" s="80">
        <f>1-(AX29/Assumptions!$E$27)</f>
        <v>0</v>
      </c>
      <c r="AY42" s="80">
        <f>1-(AY29/Assumptions!$E$27)</f>
        <v>0</v>
      </c>
      <c r="AZ42" s="80">
        <f>1-(AZ29/Assumptions!$E$27)</f>
        <v>0</v>
      </c>
      <c r="BA42" s="80">
        <f>1-(BA29/Assumptions!$E$27)</f>
        <v>0</v>
      </c>
      <c r="BB42" s="80">
        <f>1-(BB29/Assumptions!$E$27)</f>
        <v>0</v>
      </c>
      <c r="BC42" s="77" t="str">
        <f t="shared" si="16"/>
        <v>Sep</v>
      </c>
      <c r="BD42" s="80">
        <f>1-(BD29/Assumptions!$E$27)</f>
        <v>0</v>
      </c>
      <c r="BE42" s="80">
        <f>1-(BE29/Assumptions!$E$27)</f>
        <v>0</v>
      </c>
      <c r="BF42" s="80">
        <f>1-(BF29/Assumptions!$E$27)</f>
        <v>0</v>
      </c>
      <c r="BG42" s="80">
        <f>1-(BG29/Assumptions!$E$27)</f>
        <v>0</v>
      </c>
      <c r="BH42" s="80">
        <f>1-(BH29/Assumptions!$E$27)</f>
        <v>0</v>
      </c>
      <c r="BI42" s="80">
        <f>1-(BI29/Assumptions!$E$27)</f>
        <v>0</v>
      </c>
      <c r="BJ42" s="80">
        <f>1-(BJ29/Assumptions!$E$27)</f>
        <v>0</v>
      </c>
      <c r="BK42" s="80">
        <f>1-(BK29/Assumptions!$E$27)</f>
        <v>0</v>
      </c>
      <c r="BL42" s="77" t="str">
        <f t="shared" si="17"/>
        <v>Sep</v>
      </c>
      <c r="BM42" s="80">
        <f>1-(BM29/Assumptions!$E$27)</f>
        <v>0</v>
      </c>
      <c r="BN42" s="80">
        <f>1-(BN29/Assumptions!$E$27)</f>
        <v>0</v>
      </c>
      <c r="BO42" s="80">
        <f>1-(BO29/Assumptions!$E$27)</f>
        <v>0</v>
      </c>
      <c r="BP42" s="80">
        <f>1-(BP29/Assumptions!$E$27)</f>
        <v>0</v>
      </c>
      <c r="BQ42" s="80">
        <f>1-(BQ29/Assumptions!$E$27)</f>
        <v>0</v>
      </c>
      <c r="BR42" s="80">
        <f>1-(BR29/Assumptions!$E$27)</f>
        <v>0</v>
      </c>
      <c r="BS42" s="80">
        <f>1-(BS29/Assumptions!$E$27)</f>
        <v>0</v>
      </c>
      <c r="BT42" s="80">
        <f>1-(BT29/Assumptions!$E$27)</f>
        <v>0</v>
      </c>
      <c r="BU42" s="77" t="str">
        <f t="shared" si="18"/>
        <v>Sep</v>
      </c>
      <c r="BV42" s="80">
        <f>1-(BV29/Assumptions!$E$27)</f>
        <v>0</v>
      </c>
      <c r="BW42" s="80">
        <f>1-(BW29/Assumptions!$E$27)</f>
        <v>0</v>
      </c>
      <c r="BX42" s="80">
        <f>1-(BX29/Assumptions!$E$27)</f>
        <v>0</v>
      </c>
      <c r="BY42" s="80">
        <f>1-(BY29/Assumptions!$E$27)</f>
        <v>0</v>
      </c>
      <c r="BZ42" s="80">
        <f>1-(BZ29/Assumptions!$E$27)</f>
        <v>0</v>
      </c>
      <c r="CA42" s="80">
        <f>1-(CA29/Assumptions!$E$27)</f>
        <v>0</v>
      </c>
      <c r="CB42" s="80">
        <f>1-(CB29/Assumptions!$E$27)</f>
        <v>0</v>
      </c>
      <c r="CC42" s="80">
        <f>1-(CC29/Assumptions!$E$27)</f>
        <v>0</v>
      </c>
      <c r="CD42" s="77" t="str">
        <f t="shared" si="19"/>
        <v>Sep</v>
      </c>
      <c r="CE42" s="80">
        <f>1-(CE29/Assumptions!$E$27)</f>
        <v>0</v>
      </c>
      <c r="CF42" s="80">
        <f>1-(CF29/Assumptions!$E$27)</f>
        <v>0</v>
      </c>
      <c r="CG42" s="80">
        <f>1-(CG29/Assumptions!$E$27)</f>
        <v>0</v>
      </c>
      <c r="CH42" s="80">
        <f>1-(CH29/Assumptions!$E$27)</f>
        <v>0</v>
      </c>
      <c r="CI42" s="80">
        <f>1-(CI29/Assumptions!$E$27)</f>
        <v>0</v>
      </c>
      <c r="CJ42" s="80">
        <f>1-(CJ29/Assumptions!$E$27)</f>
        <v>0</v>
      </c>
      <c r="CK42" s="80">
        <f>1-(CK29/Assumptions!$E$27)</f>
        <v>0</v>
      </c>
      <c r="CL42" s="80">
        <f>1-(CL29/Assumptions!$E$27)</f>
        <v>0</v>
      </c>
    </row>
    <row r="43" spans="1:90" ht="13.5" customHeight="1">
      <c r="A43" s="77" t="str">
        <f t="shared" si="10"/>
        <v>Oct</v>
      </c>
      <c r="B43" s="79">
        <f>1-(B30/Assumptions!$E$27)</f>
        <v>0</v>
      </c>
      <c r="C43" s="79">
        <f>1-(C30/Assumptions!$E$27)</f>
        <v>0</v>
      </c>
      <c r="D43" s="79">
        <f>1-(D30/Assumptions!$E$27)</f>
        <v>0</v>
      </c>
      <c r="E43" s="79">
        <f>1-(E30/Assumptions!$E$27)</f>
        <v>0</v>
      </c>
      <c r="F43" s="79">
        <f>1-(F30/Assumptions!$E$27)</f>
        <v>0</v>
      </c>
      <c r="G43" s="79">
        <f>1-(G30/Assumptions!$E$27)</f>
        <v>0</v>
      </c>
      <c r="H43" s="79">
        <f>1-(H30/Assumptions!$E$27)</f>
        <v>0</v>
      </c>
      <c r="I43" s="79">
        <f>1-(I30/Assumptions!$E$27)</f>
        <v>0</v>
      </c>
      <c r="J43" s="12" t="str">
        <f t="shared" si="11"/>
        <v>Oct</v>
      </c>
      <c r="K43" s="79">
        <f>1-(K30/Assumptions!$E$27)</f>
        <v>0</v>
      </c>
      <c r="L43" s="80">
        <f>1-(L30/Assumptions!$E$27)</f>
        <v>0</v>
      </c>
      <c r="M43" s="80">
        <f>1-(M30/Assumptions!$E$27)</f>
        <v>0</v>
      </c>
      <c r="N43" s="80">
        <f>1-(N30/Assumptions!$E$27)</f>
        <v>0</v>
      </c>
      <c r="O43" s="80">
        <f>1-(O30/Assumptions!$E$27)</f>
        <v>0</v>
      </c>
      <c r="P43" s="80">
        <f>1-(P30/Assumptions!$E$27)</f>
        <v>0</v>
      </c>
      <c r="Q43" s="80">
        <f>1-(Q30/Assumptions!$E$27)</f>
        <v>0</v>
      </c>
      <c r="R43" s="80">
        <f>1-(R30/Assumptions!$E$27)</f>
        <v>0</v>
      </c>
      <c r="S43" s="77" t="str">
        <f t="shared" si="12"/>
        <v>Oct</v>
      </c>
      <c r="T43" s="80">
        <f>1-(T30/Assumptions!$E$27)</f>
        <v>0</v>
      </c>
      <c r="U43" s="80">
        <f>1-(U30/Assumptions!$E$27)</f>
        <v>0</v>
      </c>
      <c r="V43" s="80">
        <f>1-(V30/Assumptions!$E$27)</f>
        <v>0</v>
      </c>
      <c r="W43" s="80">
        <f>1-(W30/Assumptions!$E$27)</f>
        <v>0</v>
      </c>
      <c r="X43" s="80">
        <f>1-(X30/Assumptions!$E$27)</f>
        <v>0</v>
      </c>
      <c r="Y43" s="80">
        <f>1-(Y30/Assumptions!$E$27)</f>
        <v>0</v>
      </c>
      <c r="Z43" s="80">
        <f>1-(Z30/Assumptions!$E$27)</f>
        <v>0</v>
      </c>
      <c r="AA43" s="80">
        <f>1-(AA30/Assumptions!$E$27)</f>
        <v>0</v>
      </c>
      <c r="AB43" s="77" t="str">
        <f t="shared" si="13"/>
        <v>Oct</v>
      </c>
      <c r="AC43" s="80">
        <f>1-(AC30/Assumptions!$E$27)</f>
        <v>0</v>
      </c>
      <c r="AD43" s="80">
        <f>1-(AD30/Assumptions!$E$27)</f>
        <v>0</v>
      </c>
      <c r="AE43" s="80">
        <f>1-(AE30/Assumptions!$E$27)</f>
        <v>0</v>
      </c>
      <c r="AF43" s="80">
        <f>1-(AF30/Assumptions!$E$27)</f>
        <v>0</v>
      </c>
      <c r="AG43" s="80">
        <f>1-(AG30/Assumptions!$E$27)</f>
        <v>0</v>
      </c>
      <c r="AH43" s="80">
        <f>1-(AH30/Assumptions!$E$27)</f>
        <v>0</v>
      </c>
      <c r="AI43" s="80">
        <f>1-(AI30/Assumptions!$E$27)</f>
        <v>0</v>
      </c>
      <c r="AJ43" s="80">
        <f>1-(AJ30/Assumptions!$E$27)</f>
        <v>0</v>
      </c>
      <c r="AK43" s="77" t="str">
        <f t="shared" si="14"/>
        <v>Oct</v>
      </c>
      <c r="AL43" s="80">
        <f>1-(AL30/Assumptions!$E$27)</f>
        <v>0</v>
      </c>
      <c r="AM43" s="80">
        <f>1-(AM30/Assumptions!$E$27)</f>
        <v>0</v>
      </c>
      <c r="AN43" s="80">
        <f>1-(AN30/Assumptions!$E$27)</f>
        <v>0</v>
      </c>
      <c r="AO43" s="80">
        <f>1-(AO30/Assumptions!$E$27)</f>
        <v>0</v>
      </c>
      <c r="AP43" s="80">
        <f>1-(AP30/Assumptions!$E$27)</f>
        <v>0</v>
      </c>
      <c r="AQ43" s="80">
        <f>1-(AQ30/Assumptions!$E$27)</f>
        <v>0</v>
      </c>
      <c r="AR43" s="80">
        <f>1-(AR30/Assumptions!$E$27)</f>
        <v>0</v>
      </c>
      <c r="AS43" s="80">
        <f>1-(AS30/Assumptions!$E$27)</f>
        <v>0</v>
      </c>
      <c r="AT43" s="77" t="str">
        <f t="shared" si="15"/>
        <v>Oct</v>
      </c>
      <c r="AU43" s="80">
        <f>1-(AU30/Assumptions!$E$27)</f>
        <v>0</v>
      </c>
      <c r="AV43" s="80">
        <f>1-(AV30/Assumptions!$E$27)</f>
        <v>0</v>
      </c>
      <c r="AW43" s="80">
        <f>1-(AW30/Assumptions!$E$27)</f>
        <v>0</v>
      </c>
      <c r="AX43" s="80">
        <f>1-(AX30/Assumptions!$E$27)</f>
        <v>0</v>
      </c>
      <c r="AY43" s="80">
        <f>1-(AY30/Assumptions!$E$27)</f>
        <v>0</v>
      </c>
      <c r="AZ43" s="80">
        <f>1-(AZ30/Assumptions!$E$27)</f>
        <v>0</v>
      </c>
      <c r="BA43" s="80">
        <f>1-(BA30/Assumptions!$E$27)</f>
        <v>0</v>
      </c>
      <c r="BB43" s="80">
        <f>1-(BB30/Assumptions!$E$27)</f>
        <v>0</v>
      </c>
      <c r="BC43" s="77" t="str">
        <f t="shared" si="16"/>
        <v>Oct</v>
      </c>
      <c r="BD43" s="80">
        <f>1-(BD30/Assumptions!$E$27)</f>
        <v>0</v>
      </c>
      <c r="BE43" s="80">
        <f>1-(BE30/Assumptions!$E$27)</f>
        <v>0</v>
      </c>
      <c r="BF43" s="80">
        <f>1-(BF30/Assumptions!$E$27)</f>
        <v>0</v>
      </c>
      <c r="BG43" s="80">
        <f>1-(BG30/Assumptions!$E$27)</f>
        <v>0</v>
      </c>
      <c r="BH43" s="80">
        <f>1-(BH30/Assumptions!$E$27)</f>
        <v>0</v>
      </c>
      <c r="BI43" s="80">
        <f>1-(BI30/Assumptions!$E$27)</f>
        <v>0</v>
      </c>
      <c r="BJ43" s="80">
        <f>1-(BJ30/Assumptions!$E$27)</f>
        <v>0</v>
      </c>
      <c r="BK43" s="80">
        <f>1-(BK30/Assumptions!$E$27)</f>
        <v>0</v>
      </c>
      <c r="BL43" s="77" t="str">
        <f t="shared" si="17"/>
        <v>Oct</v>
      </c>
      <c r="BM43" s="80">
        <f>1-(BM30/Assumptions!$E$27)</f>
        <v>0</v>
      </c>
      <c r="BN43" s="80">
        <f>1-(BN30/Assumptions!$E$27)</f>
        <v>0</v>
      </c>
      <c r="BO43" s="80">
        <f>1-(BO30/Assumptions!$E$27)</f>
        <v>0</v>
      </c>
      <c r="BP43" s="80">
        <f>1-(BP30/Assumptions!$E$27)</f>
        <v>0</v>
      </c>
      <c r="BQ43" s="80">
        <f>1-(BQ30/Assumptions!$E$27)</f>
        <v>0</v>
      </c>
      <c r="BR43" s="80">
        <f>1-(BR30/Assumptions!$E$27)</f>
        <v>0</v>
      </c>
      <c r="BS43" s="80">
        <f>1-(BS30/Assumptions!$E$27)</f>
        <v>0</v>
      </c>
      <c r="BT43" s="80">
        <f>1-(BT30/Assumptions!$E$27)</f>
        <v>0</v>
      </c>
      <c r="BU43" s="77" t="str">
        <f t="shared" si="18"/>
        <v>Oct</v>
      </c>
      <c r="BV43" s="80">
        <f>1-(BV30/Assumptions!$E$27)</f>
        <v>0</v>
      </c>
      <c r="BW43" s="80">
        <f>1-(BW30/Assumptions!$E$27)</f>
        <v>0</v>
      </c>
      <c r="BX43" s="80">
        <f>1-(BX30/Assumptions!$E$27)</f>
        <v>0</v>
      </c>
      <c r="BY43" s="80">
        <f>1-(BY30/Assumptions!$E$27)</f>
        <v>0</v>
      </c>
      <c r="BZ43" s="80">
        <f>1-(BZ30/Assumptions!$E$27)</f>
        <v>0</v>
      </c>
      <c r="CA43" s="80">
        <f>1-(CA30/Assumptions!$E$27)</f>
        <v>0</v>
      </c>
      <c r="CB43" s="80">
        <f>1-(CB30/Assumptions!$E$27)</f>
        <v>0</v>
      </c>
      <c r="CC43" s="80">
        <f>1-(CC30/Assumptions!$E$27)</f>
        <v>0</v>
      </c>
      <c r="CD43" s="77" t="str">
        <f t="shared" si="19"/>
        <v>Oct</v>
      </c>
      <c r="CE43" s="80">
        <f>1-(CE30/Assumptions!$E$27)</f>
        <v>0</v>
      </c>
      <c r="CF43" s="80">
        <f>1-(CF30/Assumptions!$E$27)</f>
        <v>0</v>
      </c>
      <c r="CG43" s="80">
        <f>1-(CG30/Assumptions!$E$27)</f>
        <v>0</v>
      </c>
      <c r="CH43" s="80">
        <f>1-(CH30/Assumptions!$E$27)</f>
        <v>0</v>
      </c>
      <c r="CI43" s="80">
        <f>1-(CI30/Assumptions!$E$27)</f>
        <v>0</v>
      </c>
      <c r="CJ43" s="80">
        <f>1-(CJ30/Assumptions!$E$27)</f>
        <v>0</v>
      </c>
      <c r="CK43" s="80">
        <f>1-(CK30/Assumptions!$E$27)</f>
        <v>0</v>
      </c>
      <c r="CL43" s="80">
        <f>1-(CL30/Assumptions!$E$27)</f>
        <v>0</v>
      </c>
    </row>
    <row r="44" spans="1:90" ht="13.5" customHeight="1">
      <c r="A44" s="77" t="str">
        <f t="shared" si="10"/>
        <v>Nov</v>
      </c>
      <c r="B44" s="79">
        <f>1-(B31/Assumptions!$E$27)</f>
        <v>0.33333333333333337</v>
      </c>
      <c r="C44" s="79">
        <f>1-(C31/Assumptions!$E$27)</f>
        <v>0</v>
      </c>
      <c r="D44" s="79">
        <f>1-(D31/Assumptions!$E$27)</f>
        <v>0</v>
      </c>
      <c r="E44" s="79">
        <f>1-(E31/Assumptions!$E$27)</f>
        <v>0</v>
      </c>
      <c r="F44" s="79">
        <f>1-(F31/Assumptions!$E$27)</f>
        <v>0</v>
      </c>
      <c r="G44" s="79">
        <f>1-(G31/Assumptions!$E$27)</f>
        <v>0</v>
      </c>
      <c r="H44" s="79">
        <f>1-(H31/Assumptions!$E$27)</f>
        <v>0</v>
      </c>
      <c r="I44" s="79">
        <f>1-(I31/Assumptions!$E$27)</f>
        <v>0</v>
      </c>
      <c r="J44" s="12" t="str">
        <f t="shared" si="11"/>
        <v>Nov</v>
      </c>
      <c r="K44" s="79">
        <f>1-(K31/Assumptions!$E$27)</f>
        <v>0.33333333333333337</v>
      </c>
      <c r="L44" s="80">
        <f>1-(L31/Assumptions!$E$27)</f>
        <v>0</v>
      </c>
      <c r="M44" s="80">
        <f>1-(M31/Assumptions!$E$27)</f>
        <v>0</v>
      </c>
      <c r="N44" s="80">
        <f>1-(N31/Assumptions!$E$27)</f>
        <v>0</v>
      </c>
      <c r="O44" s="80">
        <f>1-(O31/Assumptions!$E$27)</f>
        <v>0</v>
      </c>
      <c r="P44" s="80">
        <f>1-(P31/Assumptions!$E$27)</f>
        <v>0</v>
      </c>
      <c r="Q44" s="80">
        <f>1-(Q31/Assumptions!$E$27)</f>
        <v>0</v>
      </c>
      <c r="R44" s="80">
        <f>1-(R31/Assumptions!$E$27)</f>
        <v>0</v>
      </c>
      <c r="S44" s="77" t="str">
        <f t="shared" si="12"/>
        <v>Nov</v>
      </c>
      <c r="T44" s="80">
        <f>1-(T31/Assumptions!$E$27)</f>
        <v>0.33333333333333337</v>
      </c>
      <c r="U44" s="80">
        <f>1-(U31/Assumptions!$E$27)</f>
        <v>0</v>
      </c>
      <c r="V44" s="80">
        <f>1-(V31/Assumptions!$E$27)</f>
        <v>0</v>
      </c>
      <c r="W44" s="80">
        <f>1-(W31/Assumptions!$E$27)</f>
        <v>0</v>
      </c>
      <c r="X44" s="80">
        <f>1-(X31/Assumptions!$E$27)</f>
        <v>0</v>
      </c>
      <c r="Y44" s="80">
        <f>1-(Y31/Assumptions!$E$27)</f>
        <v>0</v>
      </c>
      <c r="Z44" s="80">
        <f>1-(Z31/Assumptions!$E$27)</f>
        <v>0</v>
      </c>
      <c r="AA44" s="80">
        <f>1-(AA31/Assumptions!$E$27)</f>
        <v>0</v>
      </c>
      <c r="AB44" s="77" t="str">
        <f t="shared" si="13"/>
        <v>Nov</v>
      </c>
      <c r="AC44" s="80">
        <f>1-(AC31/Assumptions!$E$27)</f>
        <v>0.33333333333333337</v>
      </c>
      <c r="AD44" s="80">
        <f>1-(AD31/Assumptions!$E$27)</f>
        <v>0</v>
      </c>
      <c r="AE44" s="80">
        <f>1-(AE31/Assumptions!$E$27)</f>
        <v>0</v>
      </c>
      <c r="AF44" s="80">
        <f>1-(AF31/Assumptions!$E$27)</f>
        <v>0</v>
      </c>
      <c r="AG44" s="80">
        <f>1-(AG31/Assumptions!$E$27)</f>
        <v>0</v>
      </c>
      <c r="AH44" s="80">
        <f>1-(AH31/Assumptions!$E$27)</f>
        <v>0</v>
      </c>
      <c r="AI44" s="80">
        <f>1-(AI31/Assumptions!$E$27)</f>
        <v>0</v>
      </c>
      <c r="AJ44" s="80">
        <f>1-(AJ31/Assumptions!$E$27)</f>
        <v>0</v>
      </c>
      <c r="AK44" s="77" t="str">
        <f t="shared" si="14"/>
        <v>Nov</v>
      </c>
      <c r="AL44" s="80">
        <f>1-(AL31/Assumptions!$E$27)</f>
        <v>0.33333333333333337</v>
      </c>
      <c r="AM44" s="80">
        <f>1-(AM31/Assumptions!$E$27)</f>
        <v>0</v>
      </c>
      <c r="AN44" s="80">
        <f>1-(AN31/Assumptions!$E$27)</f>
        <v>0</v>
      </c>
      <c r="AO44" s="80">
        <f>1-(AO31/Assumptions!$E$27)</f>
        <v>0</v>
      </c>
      <c r="AP44" s="80">
        <f>1-(AP31/Assumptions!$E$27)</f>
        <v>0</v>
      </c>
      <c r="AQ44" s="80">
        <f>1-(AQ31/Assumptions!$E$27)</f>
        <v>0</v>
      </c>
      <c r="AR44" s="80">
        <f>1-(AR31/Assumptions!$E$27)</f>
        <v>0</v>
      </c>
      <c r="AS44" s="80">
        <f>1-(AS31/Assumptions!$E$27)</f>
        <v>0</v>
      </c>
      <c r="AT44" s="77" t="str">
        <f t="shared" si="15"/>
        <v>Nov</v>
      </c>
      <c r="AU44" s="80">
        <f>1-(AU31/Assumptions!$E$27)</f>
        <v>0.33333333333333337</v>
      </c>
      <c r="AV44" s="80">
        <f>1-(AV31/Assumptions!$E$27)</f>
        <v>0</v>
      </c>
      <c r="AW44" s="80">
        <f>1-(AW31/Assumptions!$E$27)</f>
        <v>0</v>
      </c>
      <c r="AX44" s="80">
        <f>1-(AX31/Assumptions!$E$27)</f>
        <v>0</v>
      </c>
      <c r="AY44" s="80">
        <f>1-(AY31/Assumptions!$E$27)</f>
        <v>0</v>
      </c>
      <c r="AZ44" s="80">
        <f>1-(AZ31/Assumptions!$E$27)</f>
        <v>0</v>
      </c>
      <c r="BA44" s="80">
        <f>1-(BA31/Assumptions!$E$27)</f>
        <v>0</v>
      </c>
      <c r="BB44" s="80">
        <f>1-(BB31/Assumptions!$E$27)</f>
        <v>0</v>
      </c>
      <c r="BC44" s="77" t="str">
        <f t="shared" si="16"/>
        <v>Nov</v>
      </c>
      <c r="BD44" s="80">
        <f>1-(BD31/Assumptions!$E$27)</f>
        <v>0.33333333333333337</v>
      </c>
      <c r="BE44" s="80">
        <f>1-(BE31/Assumptions!$E$27)</f>
        <v>0</v>
      </c>
      <c r="BF44" s="80">
        <f>1-(BF31/Assumptions!$E$27)</f>
        <v>0</v>
      </c>
      <c r="BG44" s="80">
        <f>1-(BG31/Assumptions!$E$27)</f>
        <v>0</v>
      </c>
      <c r="BH44" s="80">
        <f>1-(BH31/Assumptions!$E$27)</f>
        <v>0</v>
      </c>
      <c r="BI44" s="80">
        <f>1-(BI31/Assumptions!$E$27)</f>
        <v>0</v>
      </c>
      <c r="BJ44" s="80">
        <f>1-(BJ31/Assumptions!$E$27)</f>
        <v>0</v>
      </c>
      <c r="BK44" s="80">
        <f>1-(BK31/Assumptions!$E$27)</f>
        <v>0</v>
      </c>
      <c r="BL44" s="77" t="str">
        <f t="shared" si="17"/>
        <v>Nov</v>
      </c>
      <c r="BM44" s="80">
        <f>1-(BM31/Assumptions!$E$27)</f>
        <v>0.33333333333333337</v>
      </c>
      <c r="BN44" s="80">
        <f>1-(BN31/Assumptions!$E$27)</f>
        <v>0</v>
      </c>
      <c r="BO44" s="80">
        <f>1-(BO31/Assumptions!$E$27)</f>
        <v>0</v>
      </c>
      <c r="BP44" s="80">
        <f>1-(BP31/Assumptions!$E$27)</f>
        <v>0</v>
      </c>
      <c r="BQ44" s="80">
        <f>1-(BQ31/Assumptions!$E$27)</f>
        <v>0</v>
      </c>
      <c r="BR44" s="80">
        <f>1-(BR31/Assumptions!$E$27)</f>
        <v>0</v>
      </c>
      <c r="BS44" s="80">
        <f>1-(BS31/Assumptions!$E$27)</f>
        <v>0</v>
      </c>
      <c r="BT44" s="80">
        <f>1-(BT31/Assumptions!$E$27)</f>
        <v>0</v>
      </c>
      <c r="BU44" s="77" t="str">
        <f t="shared" si="18"/>
        <v>Nov</v>
      </c>
      <c r="BV44" s="80">
        <f>1-(BV31/Assumptions!$E$27)</f>
        <v>0.33333333333333337</v>
      </c>
      <c r="BW44" s="80">
        <f>1-(BW31/Assumptions!$E$27)</f>
        <v>0</v>
      </c>
      <c r="BX44" s="80">
        <f>1-(BX31/Assumptions!$E$27)</f>
        <v>0</v>
      </c>
      <c r="BY44" s="80">
        <f>1-(BY31/Assumptions!$E$27)</f>
        <v>0</v>
      </c>
      <c r="BZ44" s="80">
        <f>1-(BZ31/Assumptions!$E$27)</f>
        <v>0</v>
      </c>
      <c r="CA44" s="80">
        <f>1-(CA31/Assumptions!$E$27)</f>
        <v>0</v>
      </c>
      <c r="CB44" s="80">
        <f>1-(CB31/Assumptions!$E$27)</f>
        <v>0</v>
      </c>
      <c r="CC44" s="80">
        <f>1-(CC31/Assumptions!$E$27)</f>
        <v>0</v>
      </c>
      <c r="CD44" s="77" t="str">
        <f t="shared" si="19"/>
        <v>Nov</v>
      </c>
      <c r="CE44" s="80">
        <f>1-(CE31/Assumptions!$E$27)</f>
        <v>0.33333333333333337</v>
      </c>
      <c r="CF44" s="80">
        <f>1-(CF31/Assumptions!$E$27)</f>
        <v>0</v>
      </c>
      <c r="CG44" s="80">
        <f>1-(CG31/Assumptions!$E$27)</f>
        <v>0</v>
      </c>
      <c r="CH44" s="80">
        <f>1-(CH31/Assumptions!$E$27)</f>
        <v>0</v>
      </c>
      <c r="CI44" s="80">
        <f>1-(CI31/Assumptions!$E$27)</f>
        <v>0</v>
      </c>
      <c r="CJ44" s="80">
        <f>1-(CJ31/Assumptions!$E$27)</f>
        <v>0</v>
      </c>
      <c r="CK44" s="80">
        <f>1-(CK31/Assumptions!$E$27)</f>
        <v>0</v>
      </c>
      <c r="CL44" s="80">
        <f>1-(CL31/Assumptions!$E$27)</f>
        <v>0</v>
      </c>
    </row>
    <row r="45" spans="1:90" ht="13.5" customHeight="1">
      <c r="A45" s="77" t="str">
        <f t="shared" si="10"/>
        <v>Dec</v>
      </c>
      <c r="B45" s="79">
        <f>1-(B32/Assumptions!$E$27)</f>
        <v>0.66666666666666674</v>
      </c>
      <c r="C45" s="79">
        <f>1-(C32/Assumptions!$E$27)</f>
        <v>0</v>
      </c>
      <c r="D45" s="79">
        <f>1-(D32/Assumptions!$E$27)</f>
        <v>0</v>
      </c>
      <c r="E45" s="79">
        <f>1-(E32/Assumptions!$E$27)</f>
        <v>0</v>
      </c>
      <c r="F45" s="79">
        <f>1-(F32/Assumptions!$E$27)</f>
        <v>0</v>
      </c>
      <c r="G45" s="79">
        <f>1-(G32/Assumptions!$E$27)</f>
        <v>0</v>
      </c>
      <c r="H45" s="79">
        <f>1-(H32/Assumptions!$E$27)</f>
        <v>0</v>
      </c>
      <c r="I45" s="79">
        <f>1-(I32/Assumptions!$E$27)</f>
        <v>0</v>
      </c>
      <c r="J45" s="12" t="str">
        <f t="shared" si="11"/>
        <v>Dec</v>
      </c>
      <c r="K45" s="79">
        <f>1-(K32/Assumptions!$E$27)</f>
        <v>0.66666666666666674</v>
      </c>
      <c r="L45" s="80">
        <f>1-(L32/Assumptions!$E$27)</f>
        <v>0</v>
      </c>
      <c r="M45" s="80">
        <f>1-(M32/Assumptions!$E$27)</f>
        <v>0</v>
      </c>
      <c r="N45" s="80">
        <f>1-(N32/Assumptions!$E$27)</f>
        <v>0</v>
      </c>
      <c r="O45" s="80">
        <f>1-(O32/Assumptions!$E$27)</f>
        <v>0</v>
      </c>
      <c r="P45" s="80">
        <f>1-(P32/Assumptions!$E$27)</f>
        <v>0</v>
      </c>
      <c r="Q45" s="80">
        <f>1-(Q32/Assumptions!$E$27)</f>
        <v>0</v>
      </c>
      <c r="R45" s="80">
        <f>1-(R32/Assumptions!$E$27)</f>
        <v>0</v>
      </c>
      <c r="S45" s="77" t="str">
        <f t="shared" si="12"/>
        <v>Dec</v>
      </c>
      <c r="T45" s="80">
        <f>1-(T32/Assumptions!$E$27)</f>
        <v>0.66666666666666674</v>
      </c>
      <c r="U45" s="80">
        <f>1-(U32/Assumptions!$E$27)</f>
        <v>0</v>
      </c>
      <c r="V45" s="80">
        <f>1-(V32/Assumptions!$E$27)</f>
        <v>0</v>
      </c>
      <c r="W45" s="80">
        <f>1-(W32/Assumptions!$E$27)</f>
        <v>0</v>
      </c>
      <c r="X45" s="80">
        <f>1-(X32/Assumptions!$E$27)</f>
        <v>0</v>
      </c>
      <c r="Y45" s="80">
        <f>1-(Y32/Assumptions!$E$27)</f>
        <v>0</v>
      </c>
      <c r="Z45" s="80">
        <f>1-(Z32/Assumptions!$E$27)</f>
        <v>0</v>
      </c>
      <c r="AA45" s="80">
        <f>1-(AA32/Assumptions!$E$27)</f>
        <v>0</v>
      </c>
      <c r="AB45" s="77" t="str">
        <f t="shared" si="13"/>
        <v>Dec</v>
      </c>
      <c r="AC45" s="80">
        <f>1-(AC32/Assumptions!$E$27)</f>
        <v>0.66666666666666674</v>
      </c>
      <c r="AD45" s="80">
        <f>1-(AD32/Assumptions!$E$27)</f>
        <v>0</v>
      </c>
      <c r="AE45" s="80">
        <f>1-(AE32/Assumptions!$E$27)</f>
        <v>0</v>
      </c>
      <c r="AF45" s="80">
        <f>1-(AF32/Assumptions!$E$27)</f>
        <v>0</v>
      </c>
      <c r="AG45" s="80">
        <f>1-(AG32/Assumptions!$E$27)</f>
        <v>0</v>
      </c>
      <c r="AH45" s="80">
        <f>1-(AH32/Assumptions!$E$27)</f>
        <v>0</v>
      </c>
      <c r="AI45" s="80">
        <f>1-(AI32/Assumptions!$E$27)</f>
        <v>0</v>
      </c>
      <c r="AJ45" s="80">
        <f>1-(AJ32/Assumptions!$E$27)</f>
        <v>0</v>
      </c>
      <c r="AK45" s="77" t="str">
        <f t="shared" si="14"/>
        <v>Dec</v>
      </c>
      <c r="AL45" s="80">
        <f>1-(AL32/Assumptions!$E$27)</f>
        <v>0.66666666666666674</v>
      </c>
      <c r="AM45" s="80">
        <f>1-(AM32/Assumptions!$E$27)</f>
        <v>0</v>
      </c>
      <c r="AN45" s="80">
        <f>1-(AN32/Assumptions!$E$27)</f>
        <v>0</v>
      </c>
      <c r="AO45" s="80">
        <f>1-(AO32/Assumptions!$E$27)</f>
        <v>0</v>
      </c>
      <c r="AP45" s="80">
        <f>1-(AP32/Assumptions!$E$27)</f>
        <v>0</v>
      </c>
      <c r="AQ45" s="80">
        <f>1-(AQ32/Assumptions!$E$27)</f>
        <v>0</v>
      </c>
      <c r="AR45" s="80">
        <f>1-(AR32/Assumptions!$E$27)</f>
        <v>0</v>
      </c>
      <c r="AS45" s="80">
        <f>1-(AS32/Assumptions!$E$27)</f>
        <v>0</v>
      </c>
      <c r="AT45" s="77" t="str">
        <f t="shared" si="15"/>
        <v>Dec</v>
      </c>
      <c r="AU45" s="80">
        <f>1-(AU32/Assumptions!$E$27)</f>
        <v>0.66666666666666674</v>
      </c>
      <c r="AV45" s="80">
        <f>1-(AV32/Assumptions!$E$27)</f>
        <v>0</v>
      </c>
      <c r="AW45" s="80">
        <f>1-(AW32/Assumptions!$E$27)</f>
        <v>0</v>
      </c>
      <c r="AX45" s="80">
        <f>1-(AX32/Assumptions!$E$27)</f>
        <v>0</v>
      </c>
      <c r="AY45" s="80">
        <f>1-(AY32/Assumptions!$E$27)</f>
        <v>0</v>
      </c>
      <c r="AZ45" s="80">
        <f>1-(AZ32/Assumptions!$E$27)</f>
        <v>0</v>
      </c>
      <c r="BA45" s="80">
        <f>1-(BA32/Assumptions!$E$27)</f>
        <v>0</v>
      </c>
      <c r="BB45" s="80">
        <f>1-(BB32/Assumptions!$E$27)</f>
        <v>0</v>
      </c>
      <c r="BC45" s="77" t="str">
        <f t="shared" si="16"/>
        <v>Dec</v>
      </c>
      <c r="BD45" s="80">
        <f>1-(BD32/Assumptions!$E$27)</f>
        <v>0.66666666666666674</v>
      </c>
      <c r="BE45" s="80">
        <f>1-(BE32/Assumptions!$E$27)</f>
        <v>0</v>
      </c>
      <c r="BF45" s="80">
        <f>1-(BF32/Assumptions!$E$27)</f>
        <v>0</v>
      </c>
      <c r="BG45" s="80">
        <f>1-(BG32/Assumptions!$E$27)</f>
        <v>0</v>
      </c>
      <c r="BH45" s="80">
        <f>1-(BH32/Assumptions!$E$27)</f>
        <v>0</v>
      </c>
      <c r="BI45" s="80">
        <f>1-(BI32/Assumptions!$E$27)</f>
        <v>0</v>
      </c>
      <c r="BJ45" s="80">
        <f>1-(BJ32/Assumptions!$E$27)</f>
        <v>0</v>
      </c>
      <c r="BK45" s="80">
        <f>1-(BK32/Assumptions!$E$27)</f>
        <v>0</v>
      </c>
      <c r="BL45" s="77" t="str">
        <f t="shared" si="17"/>
        <v>Dec</v>
      </c>
      <c r="BM45" s="80">
        <f>1-(BM32/Assumptions!$E$27)</f>
        <v>0.66666666666666674</v>
      </c>
      <c r="BN45" s="80">
        <f>1-(BN32/Assumptions!$E$27)</f>
        <v>0</v>
      </c>
      <c r="BO45" s="80">
        <f>1-(BO32/Assumptions!$E$27)</f>
        <v>0</v>
      </c>
      <c r="BP45" s="80">
        <f>1-(BP32/Assumptions!$E$27)</f>
        <v>0</v>
      </c>
      <c r="BQ45" s="80">
        <f>1-(BQ32/Assumptions!$E$27)</f>
        <v>0</v>
      </c>
      <c r="BR45" s="80">
        <f>1-(BR32/Assumptions!$E$27)</f>
        <v>0</v>
      </c>
      <c r="BS45" s="80">
        <f>1-(BS32/Assumptions!$E$27)</f>
        <v>0</v>
      </c>
      <c r="BT45" s="80">
        <f>1-(BT32/Assumptions!$E$27)</f>
        <v>0</v>
      </c>
      <c r="BU45" s="77" t="str">
        <f t="shared" si="18"/>
        <v>Dec</v>
      </c>
      <c r="BV45" s="80">
        <f>1-(BV32/Assumptions!$E$27)</f>
        <v>0.66666666666666674</v>
      </c>
      <c r="BW45" s="80">
        <f>1-(BW32/Assumptions!$E$27)</f>
        <v>0</v>
      </c>
      <c r="BX45" s="80">
        <f>1-(BX32/Assumptions!$E$27)</f>
        <v>0</v>
      </c>
      <c r="BY45" s="80">
        <f>1-(BY32/Assumptions!$E$27)</f>
        <v>0</v>
      </c>
      <c r="BZ45" s="80">
        <f>1-(BZ32/Assumptions!$E$27)</f>
        <v>0</v>
      </c>
      <c r="CA45" s="80">
        <f>1-(CA32/Assumptions!$E$27)</f>
        <v>0</v>
      </c>
      <c r="CB45" s="80">
        <f>1-(CB32/Assumptions!$E$27)</f>
        <v>0</v>
      </c>
      <c r="CC45" s="80">
        <f>1-(CC32/Assumptions!$E$27)</f>
        <v>0</v>
      </c>
      <c r="CD45" s="77" t="str">
        <f t="shared" si="19"/>
        <v>Dec</v>
      </c>
      <c r="CE45" s="80">
        <f>1-(CE32/Assumptions!$E$27)</f>
        <v>0.66666666666666674</v>
      </c>
      <c r="CF45" s="80">
        <f>1-(CF32/Assumptions!$E$27)</f>
        <v>0</v>
      </c>
      <c r="CG45" s="80">
        <f>1-(CG32/Assumptions!$E$27)</f>
        <v>0</v>
      </c>
      <c r="CH45" s="80">
        <f>1-(CH32/Assumptions!$E$27)</f>
        <v>0</v>
      </c>
      <c r="CI45" s="80">
        <f>1-(CI32/Assumptions!$E$27)</f>
        <v>0</v>
      </c>
      <c r="CJ45" s="80">
        <f>1-(CJ32/Assumptions!$E$27)</f>
        <v>0</v>
      </c>
      <c r="CK45" s="80">
        <f>1-(CK32/Assumptions!$E$27)</f>
        <v>0</v>
      </c>
      <c r="CL45" s="80">
        <f>1-(CL32/Assumptions!$E$27)</f>
        <v>0</v>
      </c>
    </row>
    <row r="46" spans="1:90" ht="15.95" customHeight="1">
      <c r="A46" s="36"/>
      <c r="B46" s="12" t="s">
        <v>37</v>
      </c>
      <c r="C46" s="12" t="s">
        <v>38</v>
      </c>
      <c r="D46" s="12" t="s">
        <v>39</v>
      </c>
      <c r="E46" s="12" t="s">
        <v>40</v>
      </c>
      <c r="F46" s="12" t="s">
        <v>41</v>
      </c>
      <c r="G46" s="12" t="s">
        <v>42</v>
      </c>
      <c r="H46" s="12" t="s">
        <v>43</v>
      </c>
      <c r="I46" s="12" t="s">
        <v>44</v>
      </c>
      <c r="J46" s="8"/>
      <c r="K46" s="12" t="s">
        <v>38</v>
      </c>
      <c r="L46" s="77" t="s">
        <v>39</v>
      </c>
      <c r="M46" s="77" t="s">
        <v>40</v>
      </c>
      <c r="N46" s="77" t="s">
        <v>41</v>
      </c>
      <c r="O46" s="77" t="s">
        <v>42</v>
      </c>
      <c r="P46" s="77" t="s">
        <v>43</v>
      </c>
      <c r="Q46" s="77" t="s">
        <v>44</v>
      </c>
      <c r="R46" s="77" t="s">
        <v>45</v>
      </c>
      <c r="S46" s="36"/>
      <c r="T46" s="77" t="s">
        <v>39</v>
      </c>
      <c r="U46" s="77" t="s">
        <v>40</v>
      </c>
      <c r="V46" s="77" t="s">
        <v>41</v>
      </c>
      <c r="W46" s="77" t="s">
        <v>42</v>
      </c>
      <c r="X46" s="77" t="s">
        <v>43</v>
      </c>
      <c r="Y46" s="77" t="s">
        <v>44</v>
      </c>
      <c r="Z46" s="77" t="s">
        <v>45</v>
      </c>
      <c r="AA46" s="77" t="s">
        <v>46</v>
      </c>
      <c r="AB46" s="36"/>
      <c r="AC46" s="77" t="s">
        <v>40</v>
      </c>
      <c r="AD46" s="77" t="s">
        <v>41</v>
      </c>
      <c r="AE46" s="77" t="s">
        <v>42</v>
      </c>
      <c r="AF46" s="77" t="s">
        <v>43</v>
      </c>
      <c r="AG46" s="77" t="s">
        <v>44</v>
      </c>
      <c r="AH46" s="77" t="s">
        <v>45</v>
      </c>
      <c r="AI46" s="77" t="s">
        <v>46</v>
      </c>
      <c r="AJ46" s="77" t="s">
        <v>81</v>
      </c>
      <c r="AK46" s="36"/>
      <c r="AL46" s="77" t="s">
        <v>41</v>
      </c>
      <c r="AM46" s="77" t="s">
        <v>42</v>
      </c>
      <c r="AN46" s="77" t="s">
        <v>43</v>
      </c>
      <c r="AO46" s="77" t="s">
        <v>44</v>
      </c>
      <c r="AP46" s="77" t="s">
        <v>45</v>
      </c>
      <c r="AQ46" s="77" t="s">
        <v>46</v>
      </c>
      <c r="AR46" s="77" t="s">
        <v>81</v>
      </c>
      <c r="AS46" s="77" t="s">
        <v>82</v>
      </c>
      <c r="AT46" s="36"/>
      <c r="AU46" s="77" t="s">
        <v>42</v>
      </c>
      <c r="AV46" s="77" t="s">
        <v>43</v>
      </c>
      <c r="AW46" s="77" t="s">
        <v>44</v>
      </c>
      <c r="AX46" s="77" t="s">
        <v>45</v>
      </c>
      <c r="AY46" s="77" t="s">
        <v>46</v>
      </c>
      <c r="AZ46" s="77" t="s">
        <v>81</v>
      </c>
      <c r="BA46" s="77" t="s">
        <v>82</v>
      </c>
      <c r="BB46" s="77" t="s">
        <v>83</v>
      </c>
      <c r="BC46" s="36"/>
      <c r="BD46" s="77" t="s">
        <v>43</v>
      </c>
      <c r="BE46" s="77" t="s">
        <v>44</v>
      </c>
      <c r="BF46" s="77" t="s">
        <v>45</v>
      </c>
      <c r="BG46" s="77" t="s">
        <v>46</v>
      </c>
      <c r="BH46" s="77" t="s">
        <v>81</v>
      </c>
      <c r="BI46" s="77" t="s">
        <v>82</v>
      </c>
      <c r="BJ46" s="77" t="s">
        <v>83</v>
      </c>
      <c r="BK46" s="77" t="s">
        <v>84</v>
      </c>
      <c r="BL46" s="36"/>
      <c r="BM46" s="77" t="s">
        <v>44</v>
      </c>
      <c r="BN46" s="77" t="s">
        <v>45</v>
      </c>
      <c r="BO46" s="77" t="s">
        <v>46</v>
      </c>
      <c r="BP46" s="77" t="s">
        <v>81</v>
      </c>
      <c r="BQ46" s="77" t="s">
        <v>82</v>
      </c>
      <c r="BR46" s="77" t="s">
        <v>83</v>
      </c>
      <c r="BS46" s="77" t="s">
        <v>84</v>
      </c>
      <c r="BT46" s="77" t="s">
        <v>85</v>
      </c>
      <c r="BU46" s="36"/>
      <c r="BV46" s="77" t="s">
        <v>45</v>
      </c>
      <c r="BW46" s="77" t="s">
        <v>46</v>
      </c>
      <c r="BX46" s="77" t="s">
        <v>81</v>
      </c>
      <c r="BY46" s="77" t="s">
        <v>82</v>
      </c>
      <c r="BZ46" s="77" t="s">
        <v>83</v>
      </c>
      <c r="CA46" s="77" t="s">
        <v>84</v>
      </c>
      <c r="CB46" s="77" t="s">
        <v>85</v>
      </c>
      <c r="CC46" s="77" t="s">
        <v>86</v>
      </c>
      <c r="CD46" s="36"/>
      <c r="CE46" s="77" t="s">
        <v>46</v>
      </c>
      <c r="CF46" s="77" t="s">
        <v>81</v>
      </c>
      <c r="CG46" s="77" t="s">
        <v>82</v>
      </c>
      <c r="CH46" s="77" t="s">
        <v>83</v>
      </c>
      <c r="CI46" s="77" t="s">
        <v>84</v>
      </c>
      <c r="CJ46" s="77" t="s">
        <v>85</v>
      </c>
      <c r="CK46" s="77" t="s">
        <v>86</v>
      </c>
      <c r="CL46" s="77" t="s">
        <v>87</v>
      </c>
    </row>
    <row r="47" spans="1:90" ht="13.5" customHeight="1">
      <c r="A47" s="77" t="str">
        <f t="shared" ref="A47:A58" si="20">A34</f>
        <v>Jan</v>
      </c>
      <c r="B47" s="20">
        <f t="shared" ref="B47:B58" si="21">ROUND(B34*B8,0)</f>
        <v>0</v>
      </c>
      <c r="C47" s="20">
        <f t="shared" ref="C47:C58" si="22">ROUND(C34*B8,0)</f>
        <v>0</v>
      </c>
      <c r="D47" s="20">
        <f>ROUND(D34*B8,0)</f>
        <v>0</v>
      </c>
      <c r="E47" s="20">
        <f t="shared" ref="E47:E58" si="23">ROUND(E34*B8,0)</f>
        <v>0</v>
      </c>
      <c r="F47" s="20">
        <f t="shared" ref="F47:F58" si="24">ROUND(F34*B8,0)</f>
        <v>0</v>
      </c>
      <c r="G47" s="20">
        <f t="shared" ref="G47:G58" si="25">ROUND(G34*B8,0)</f>
        <v>0</v>
      </c>
      <c r="H47" s="20">
        <f t="shared" ref="H47:H58" si="26">ROUND(H34*B8,0)</f>
        <v>0</v>
      </c>
      <c r="I47" s="20">
        <f t="shared" ref="I47:I58" si="27">ROUND(I34*B8,0)</f>
        <v>0</v>
      </c>
      <c r="J47" s="12" t="str">
        <f t="shared" ref="J47:J58" si="28">J34</f>
        <v>Jan</v>
      </c>
      <c r="K47" s="20">
        <f t="shared" ref="K47:K58" si="29">ROUND(K34*K8,0)</f>
        <v>0</v>
      </c>
      <c r="L47" s="78">
        <f t="shared" ref="L47:L58" si="30">ROUND(L34*K8,0)</f>
        <v>0</v>
      </c>
      <c r="M47" s="78">
        <f>ROUND(M34*K8,0)</f>
        <v>0</v>
      </c>
      <c r="N47" s="78">
        <f t="shared" ref="N47:N58" si="31">ROUND(N34*K8,0)</f>
        <v>0</v>
      </c>
      <c r="O47" s="78">
        <f t="shared" ref="O47:O58" si="32">ROUND(O34*K8,0)</f>
        <v>0</v>
      </c>
      <c r="P47" s="78">
        <f t="shared" ref="P47:P58" si="33">ROUND(P34*K8,0)</f>
        <v>0</v>
      </c>
      <c r="Q47" s="78">
        <f t="shared" ref="Q47:Q58" si="34">ROUND(Q34*K8,0)</f>
        <v>0</v>
      </c>
      <c r="R47" s="78">
        <f t="shared" ref="R47:R58" si="35">ROUND(R34*K8,0)</f>
        <v>0</v>
      </c>
      <c r="S47" s="77" t="str">
        <f t="shared" ref="S47:S58" si="36">S34</f>
        <v>Jan</v>
      </c>
      <c r="T47" s="78">
        <f t="shared" ref="T47:T58" si="37">ROUND(T34*T8,0)</f>
        <v>0</v>
      </c>
      <c r="U47" s="78">
        <f t="shared" ref="U47:U58" si="38">ROUND(U34*T8,0)</f>
        <v>0</v>
      </c>
      <c r="V47" s="78">
        <f>ROUND(V34*T8,0)</f>
        <v>0</v>
      </c>
      <c r="W47" s="78">
        <f t="shared" ref="W47:W58" si="39">ROUND(W34*T8,0)</f>
        <v>0</v>
      </c>
      <c r="X47" s="78">
        <f t="shared" ref="X47:X58" si="40">ROUND(X34*T8,0)</f>
        <v>0</v>
      </c>
      <c r="Y47" s="78">
        <f t="shared" ref="Y47:Y58" si="41">ROUND(Y34*T8,0)</f>
        <v>0</v>
      </c>
      <c r="Z47" s="78">
        <f t="shared" ref="Z47:Z58" si="42">ROUND(Z34*T8,0)</f>
        <v>0</v>
      </c>
      <c r="AA47" s="78">
        <f t="shared" ref="AA47:AA58" si="43">ROUND(AA34*T8,0)</f>
        <v>0</v>
      </c>
      <c r="AB47" s="77" t="str">
        <f t="shared" ref="AB47:AB58" si="44">AB34</f>
        <v>Jan</v>
      </c>
      <c r="AC47" s="78">
        <f t="shared" ref="AC47:AC58" si="45">ROUND(AC34*AC8,0)</f>
        <v>0</v>
      </c>
      <c r="AD47" s="78">
        <f t="shared" ref="AD47:AD58" si="46">ROUND(AD34*AC8,0)</f>
        <v>0</v>
      </c>
      <c r="AE47" s="78">
        <f>ROUND(AE34*AC8,0)</f>
        <v>0</v>
      </c>
      <c r="AF47" s="78">
        <f t="shared" ref="AF47:AF58" si="47">ROUND(AF34*AC8,0)</f>
        <v>0</v>
      </c>
      <c r="AG47" s="78">
        <f t="shared" ref="AG47:AG58" si="48">ROUND(AG34*AC8,0)</f>
        <v>0</v>
      </c>
      <c r="AH47" s="78">
        <f t="shared" ref="AH47:AH58" si="49">ROUND(AH34*AC8,0)</f>
        <v>0</v>
      </c>
      <c r="AI47" s="78">
        <f t="shared" ref="AI47:AI58" si="50">ROUND(AI34*AC8,0)</f>
        <v>0</v>
      </c>
      <c r="AJ47" s="78">
        <f t="shared" ref="AJ47:AJ58" si="51">ROUND(AJ34*AC8,0)</f>
        <v>0</v>
      </c>
      <c r="AK47" s="77" t="str">
        <f t="shared" ref="AK47:AK58" si="52">AK34</f>
        <v>Jan</v>
      </c>
      <c r="AL47" s="78">
        <f t="shared" ref="AL47:AL58" si="53">ROUND(AL34*AL8,0)</f>
        <v>0</v>
      </c>
      <c r="AM47" s="78">
        <f t="shared" ref="AM47:AM58" si="54">ROUND(AM34*AL8,0)</f>
        <v>0</v>
      </c>
      <c r="AN47" s="78">
        <f>ROUND(AN34*AL8,0)</f>
        <v>0</v>
      </c>
      <c r="AO47" s="78">
        <f t="shared" ref="AO47:AO58" si="55">ROUND(AO34*AL8,0)</f>
        <v>0</v>
      </c>
      <c r="AP47" s="78">
        <f t="shared" ref="AP47:AP58" si="56">ROUND(AP34*AL8,0)</f>
        <v>0</v>
      </c>
      <c r="AQ47" s="78">
        <f t="shared" ref="AQ47:AQ58" si="57">ROUND(AQ34*AL8,0)</f>
        <v>0</v>
      </c>
      <c r="AR47" s="78">
        <f t="shared" ref="AR47:AR58" si="58">ROUND(AR34*AL8,0)</f>
        <v>0</v>
      </c>
      <c r="AS47" s="78">
        <f t="shared" ref="AS47:AS58" si="59">ROUND(AS34*AL8,0)</f>
        <v>0</v>
      </c>
      <c r="AT47" s="77" t="str">
        <f t="shared" ref="AT47:AT58" si="60">AT34</f>
        <v>Jan</v>
      </c>
      <c r="AU47" s="78">
        <f t="shared" ref="AU47:AU58" si="61">ROUND(AU34*AU8,0)</f>
        <v>0</v>
      </c>
      <c r="AV47" s="78">
        <f t="shared" ref="AV47:AV58" si="62">ROUND(AV34*AU8,0)</f>
        <v>0</v>
      </c>
      <c r="AW47" s="78">
        <f>ROUND(AW34*AU8,0)</f>
        <v>0</v>
      </c>
      <c r="AX47" s="78">
        <f t="shared" ref="AX47:AX58" si="63">ROUND(AX34*AU8,0)</f>
        <v>0</v>
      </c>
      <c r="AY47" s="78">
        <f t="shared" ref="AY47:AY58" si="64">ROUND(AY34*AU8,0)</f>
        <v>0</v>
      </c>
      <c r="AZ47" s="78">
        <f t="shared" ref="AZ47:AZ58" si="65">ROUND(AZ34*AU8,0)</f>
        <v>0</v>
      </c>
      <c r="BA47" s="78">
        <f t="shared" ref="BA47:BA58" si="66">ROUND(BA34*AU8,0)</f>
        <v>0</v>
      </c>
      <c r="BB47" s="78">
        <f t="shared" ref="BB47:BB58" si="67">ROUND(BB34*AU8,0)</f>
        <v>0</v>
      </c>
      <c r="BC47" s="77" t="str">
        <f t="shared" ref="BC47:BC58" si="68">BC34</f>
        <v>Jan</v>
      </c>
      <c r="BD47" s="78">
        <f t="shared" ref="BD47:BD58" si="69">ROUND(BD34*BD8,0)</f>
        <v>0</v>
      </c>
      <c r="BE47" s="78">
        <f t="shared" ref="BE47:BE58" si="70">ROUND(BE34*BD8,0)</f>
        <v>0</v>
      </c>
      <c r="BF47" s="78">
        <f>ROUND(BF34*BD8,0)</f>
        <v>0</v>
      </c>
      <c r="BG47" s="78">
        <f t="shared" ref="BG47:BG58" si="71">ROUND(BG34*BD8,0)</f>
        <v>0</v>
      </c>
      <c r="BH47" s="78">
        <f t="shared" ref="BH47:BH58" si="72">ROUND(BH34*BD8,0)</f>
        <v>0</v>
      </c>
      <c r="BI47" s="78">
        <f t="shared" ref="BI47:BI58" si="73">ROUND(BI34*BD8,0)</f>
        <v>0</v>
      </c>
      <c r="BJ47" s="78">
        <f t="shared" ref="BJ47:BJ58" si="74">ROUND(BJ34*BD8,0)</f>
        <v>0</v>
      </c>
      <c r="BK47" s="78">
        <f t="shared" ref="BK47:BK58" si="75">ROUND(BK34*BD8,0)</f>
        <v>0</v>
      </c>
      <c r="BL47" s="77" t="str">
        <f t="shared" ref="BL47:BL58" si="76">BL34</f>
        <v>Jan</v>
      </c>
      <c r="BM47" s="78">
        <f t="shared" ref="BM47:BM58" si="77">ROUND(BM34*BM8,0)</f>
        <v>0</v>
      </c>
      <c r="BN47" s="78">
        <f t="shared" ref="BN47:BN58" si="78">ROUND(BN34*BM8,0)</f>
        <v>0</v>
      </c>
      <c r="BO47" s="78">
        <f>ROUND(BO34*BM8,0)</f>
        <v>0</v>
      </c>
      <c r="BP47" s="78">
        <f t="shared" ref="BP47:BP58" si="79">ROUND(BP34*BM8,0)</f>
        <v>0</v>
      </c>
      <c r="BQ47" s="78">
        <f t="shared" ref="BQ47:BQ58" si="80">ROUND(BQ34*BM8,0)</f>
        <v>0</v>
      </c>
      <c r="BR47" s="78">
        <f t="shared" ref="BR47:BR58" si="81">ROUND(BR34*BM8,0)</f>
        <v>0</v>
      </c>
      <c r="BS47" s="78">
        <f t="shared" ref="BS47:BS58" si="82">ROUND(BS34*BM8,0)</f>
        <v>0</v>
      </c>
      <c r="BT47" s="78">
        <f t="shared" ref="BT47:BT58" si="83">ROUND(BT34*BM8,0)</f>
        <v>0</v>
      </c>
      <c r="BU47" s="77" t="str">
        <f t="shared" ref="BU47:BU58" si="84">BU34</f>
        <v>Jan</v>
      </c>
      <c r="BV47" s="78">
        <f t="shared" ref="BV47:BV58" si="85">ROUND(BV34*BV8,0)</f>
        <v>0</v>
      </c>
      <c r="BW47" s="78">
        <f t="shared" ref="BW47:BW58" si="86">ROUND(BW34*BV8,0)</f>
        <v>0</v>
      </c>
      <c r="BX47" s="78">
        <f>ROUND(BX34*BV8,0)</f>
        <v>0</v>
      </c>
      <c r="BY47" s="78">
        <f t="shared" ref="BY47:BY58" si="87">ROUND(BY34*BV8,0)</f>
        <v>0</v>
      </c>
      <c r="BZ47" s="78">
        <f t="shared" ref="BZ47:BZ58" si="88">ROUND(BZ34*BV8,0)</f>
        <v>0</v>
      </c>
      <c r="CA47" s="78">
        <f t="shared" ref="CA47:CA58" si="89">ROUND(CA34*BV8,0)</f>
        <v>0</v>
      </c>
      <c r="CB47" s="78">
        <f t="shared" ref="CB47:CB58" si="90">ROUND(CB34*BV8,0)</f>
        <v>0</v>
      </c>
      <c r="CC47" s="78">
        <f t="shared" ref="CC47:CC58" si="91">ROUND(CC34*BV8,0)</f>
        <v>0</v>
      </c>
      <c r="CD47" s="77" t="str">
        <f t="shared" ref="CD47:CD58" si="92">CD34</f>
        <v>Jan</v>
      </c>
      <c r="CE47" s="78">
        <f t="shared" ref="CE47:CE58" si="93">ROUND(CE34*CE8,0)</f>
        <v>0</v>
      </c>
      <c r="CF47" s="78">
        <f t="shared" ref="CF47:CF58" si="94">ROUND(CF34*CE8,0)</f>
        <v>0</v>
      </c>
      <c r="CG47" s="78">
        <f>ROUND(CG34*CE8,0)</f>
        <v>0</v>
      </c>
      <c r="CH47" s="78">
        <f t="shared" ref="CH47:CH58" si="95">ROUND(CH34*CE8,0)</f>
        <v>0</v>
      </c>
      <c r="CI47" s="78">
        <f t="shared" ref="CI47:CI58" si="96">ROUND(CI34*CE8,0)</f>
        <v>0</v>
      </c>
      <c r="CJ47" s="78">
        <f t="shared" ref="CJ47:CJ58" si="97">ROUND(CJ34*CE8,0)</f>
        <v>0</v>
      </c>
      <c r="CK47" s="78">
        <f t="shared" ref="CK47:CK58" si="98">ROUND(CK34*CE8,0)</f>
        <v>0</v>
      </c>
      <c r="CL47" s="78">
        <f t="shared" ref="CL47:CL58" si="99">ROUND(CL34*CE8,0)</f>
        <v>0</v>
      </c>
    </row>
    <row r="48" spans="1:90" ht="13.5" customHeight="1">
      <c r="A48" s="77" t="str">
        <f t="shared" si="20"/>
        <v>Feb</v>
      </c>
      <c r="B48" s="20">
        <f t="shared" si="21"/>
        <v>0</v>
      </c>
      <c r="C48" s="20">
        <f t="shared" si="22"/>
        <v>0</v>
      </c>
      <c r="D48" s="20">
        <f t="shared" ref="D48:D58" si="100">ROUND(D35*B$8,0)</f>
        <v>0</v>
      </c>
      <c r="E48" s="20">
        <f t="shared" si="23"/>
        <v>0</v>
      </c>
      <c r="F48" s="20">
        <f t="shared" si="24"/>
        <v>0</v>
      </c>
      <c r="G48" s="20">
        <f t="shared" si="25"/>
        <v>0</v>
      </c>
      <c r="H48" s="20">
        <f t="shared" si="26"/>
        <v>0</v>
      </c>
      <c r="I48" s="20">
        <f t="shared" si="27"/>
        <v>0</v>
      </c>
      <c r="J48" s="12" t="str">
        <f t="shared" si="28"/>
        <v>Feb</v>
      </c>
      <c r="K48" s="20">
        <f t="shared" si="29"/>
        <v>0</v>
      </c>
      <c r="L48" s="78">
        <f t="shared" si="30"/>
        <v>0</v>
      </c>
      <c r="M48" s="78">
        <f t="shared" ref="M48:M58" si="101">ROUND(M35*K$8,0)</f>
        <v>0</v>
      </c>
      <c r="N48" s="78">
        <f t="shared" si="31"/>
        <v>0</v>
      </c>
      <c r="O48" s="78">
        <f t="shared" si="32"/>
        <v>0</v>
      </c>
      <c r="P48" s="78">
        <f t="shared" si="33"/>
        <v>0</v>
      </c>
      <c r="Q48" s="78">
        <f t="shared" si="34"/>
        <v>0</v>
      </c>
      <c r="R48" s="78">
        <f t="shared" si="35"/>
        <v>0</v>
      </c>
      <c r="S48" s="77" t="str">
        <f t="shared" si="36"/>
        <v>Feb</v>
      </c>
      <c r="T48" s="78">
        <f t="shared" si="37"/>
        <v>0</v>
      </c>
      <c r="U48" s="78">
        <f t="shared" si="38"/>
        <v>0</v>
      </c>
      <c r="V48" s="78">
        <f t="shared" ref="V48:V58" si="102">ROUND(V35*T$8,0)</f>
        <v>0</v>
      </c>
      <c r="W48" s="78">
        <f t="shared" si="39"/>
        <v>0</v>
      </c>
      <c r="X48" s="78">
        <f t="shared" si="40"/>
        <v>0</v>
      </c>
      <c r="Y48" s="78">
        <f t="shared" si="41"/>
        <v>0</v>
      </c>
      <c r="Z48" s="78">
        <f t="shared" si="42"/>
        <v>0</v>
      </c>
      <c r="AA48" s="78">
        <f t="shared" si="43"/>
        <v>0</v>
      </c>
      <c r="AB48" s="77" t="str">
        <f t="shared" si="44"/>
        <v>Feb</v>
      </c>
      <c r="AC48" s="78">
        <f t="shared" si="45"/>
        <v>0</v>
      </c>
      <c r="AD48" s="78">
        <f t="shared" si="46"/>
        <v>0</v>
      </c>
      <c r="AE48" s="78">
        <f t="shared" ref="AE48:AE58" si="103">ROUND(AE35*AC$8,0)</f>
        <v>0</v>
      </c>
      <c r="AF48" s="78">
        <f t="shared" si="47"/>
        <v>0</v>
      </c>
      <c r="AG48" s="78">
        <f t="shared" si="48"/>
        <v>0</v>
      </c>
      <c r="AH48" s="78">
        <f t="shared" si="49"/>
        <v>0</v>
      </c>
      <c r="AI48" s="78">
        <f t="shared" si="50"/>
        <v>0</v>
      </c>
      <c r="AJ48" s="78">
        <f t="shared" si="51"/>
        <v>0</v>
      </c>
      <c r="AK48" s="77" t="str">
        <f t="shared" si="52"/>
        <v>Feb</v>
      </c>
      <c r="AL48" s="78">
        <f t="shared" si="53"/>
        <v>0</v>
      </c>
      <c r="AM48" s="78">
        <f t="shared" si="54"/>
        <v>0</v>
      </c>
      <c r="AN48" s="78">
        <f t="shared" ref="AN48:AN58" si="104">ROUND(AN35*AL$8,0)</f>
        <v>0</v>
      </c>
      <c r="AO48" s="78">
        <f t="shared" si="55"/>
        <v>0</v>
      </c>
      <c r="AP48" s="78">
        <f t="shared" si="56"/>
        <v>0</v>
      </c>
      <c r="AQ48" s="78">
        <f t="shared" si="57"/>
        <v>0</v>
      </c>
      <c r="AR48" s="78">
        <f t="shared" si="58"/>
        <v>0</v>
      </c>
      <c r="AS48" s="78">
        <f t="shared" si="59"/>
        <v>0</v>
      </c>
      <c r="AT48" s="77" t="str">
        <f t="shared" si="60"/>
        <v>Feb</v>
      </c>
      <c r="AU48" s="78">
        <f t="shared" si="61"/>
        <v>0</v>
      </c>
      <c r="AV48" s="78">
        <f t="shared" si="62"/>
        <v>0</v>
      </c>
      <c r="AW48" s="78">
        <f t="shared" ref="AW48:AW58" si="105">ROUND(AW35*AU$8,0)</f>
        <v>0</v>
      </c>
      <c r="AX48" s="78">
        <f t="shared" si="63"/>
        <v>0</v>
      </c>
      <c r="AY48" s="78">
        <f t="shared" si="64"/>
        <v>0</v>
      </c>
      <c r="AZ48" s="78">
        <f t="shared" si="65"/>
        <v>0</v>
      </c>
      <c r="BA48" s="78">
        <f t="shared" si="66"/>
        <v>0</v>
      </c>
      <c r="BB48" s="78">
        <f t="shared" si="67"/>
        <v>0</v>
      </c>
      <c r="BC48" s="77" t="str">
        <f t="shared" si="68"/>
        <v>Feb</v>
      </c>
      <c r="BD48" s="78">
        <f t="shared" si="69"/>
        <v>0</v>
      </c>
      <c r="BE48" s="78">
        <f t="shared" si="70"/>
        <v>0</v>
      </c>
      <c r="BF48" s="78">
        <f t="shared" ref="BF48:BF58" si="106">ROUND(BF35*BD$8,0)</f>
        <v>0</v>
      </c>
      <c r="BG48" s="78">
        <f t="shared" si="71"/>
        <v>0</v>
      </c>
      <c r="BH48" s="78">
        <f t="shared" si="72"/>
        <v>0</v>
      </c>
      <c r="BI48" s="78">
        <f t="shared" si="73"/>
        <v>0</v>
      </c>
      <c r="BJ48" s="78">
        <f t="shared" si="74"/>
        <v>0</v>
      </c>
      <c r="BK48" s="78">
        <f t="shared" si="75"/>
        <v>0</v>
      </c>
      <c r="BL48" s="77" t="str">
        <f t="shared" si="76"/>
        <v>Feb</v>
      </c>
      <c r="BM48" s="78">
        <f t="shared" si="77"/>
        <v>0</v>
      </c>
      <c r="BN48" s="78">
        <f t="shared" si="78"/>
        <v>0</v>
      </c>
      <c r="BO48" s="78">
        <f t="shared" ref="BO48:BO58" si="107">ROUND(BO35*BM$8,0)</f>
        <v>0</v>
      </c>
      <c r="BP48" s="78">
        <f t="shared" si="79"/>
        <v>0</v>
      </c>
      <c r="BQ48" s="78">
        <f t="shared" si="80"/>
        <v>0</v>
      </c>
      <c r="BR48" s="78">
        <f t="shared" si="81"/>
        <v>0</v>
      </c>
      <c r="BS48" s="78">
        <f t="shared" si="82"/>
        <v>0</v>
      </c>
      <c r="BT48" s="78">
        <f t="shared" si="83"/>
        <v>0</v>
      </c>
      <c r="BU48" s="77" t="str">
        <f t="shared" si="84"/>
        <v>Feb</v>
      </c>
      <c r="BV48" s="78">
        <f t="shared" si="85"/>
        <v>0</v>
      </c>
      <c r="BW48" s="78">
        <f t="shared" si="86"/>
        <v>0</v>
      </c>
      <c r="BX48" s="78">
        <f t="shared" ref="BX48:BX58" si="108">ROUND(BX35*BV$8,0)</f>
        <v>0</v>
      </c>
      <c r="BY48" s="78">
        <f t="shared" si="87"/>
        <v>0</v>
      </c>
      <c r="BZ48" s="78">
        <f t="shared" si="88"/>
        <v>0</v>
      </c>
      <c r="CA48" s="78">
        <f t="shared" si="89"/>
        <v>0</v>
      </c>
      <c r="CB48" s="78">
        <f t="shared" si="90"/>
        <v>0</v>
      </c>
      <c r="CC48" s="78">
        <f t="shared" si="91"/>
        <v>0</v>
      </c>
      <c r="CD48" s="77" t="str">
        <f t="shared" si="92"/>
        <v>Feb</v>
      </c>
      <c r="CE48" s="78">
        <f t="shared" si="93"/>
        <v>0</v>
      </c>
      <c r="CF48" s="78">
        <f t="shared" si="94"/>
        <v>0</v>
      </c>
      <c r="CG48" s="78">
        <f t="shared" ref="CG48:CG58" si="109">ROUND(CG35*CE$8,0)</f>
        <v>0</v>
      </c>
      <c r="CH48" s="78">
        <f t="shared" si="95"/>
        <v>0</v>
      </c>
      <c r="CI48" s="78">
        <f t="shared" si="96"/>
        <v>0</v>
      </c>
      <c r="CJ48" s="78">
        <f t="shared" si="97"/>
        <v>0</v>
      </c>
      <c r="CK48" s="78">
        <f t="shared" si="98"/>
        <v>0</v>
      </c>
      <c r="CL48" s="78">
        <f t="shared" si="99"/>
        <v>0</v>
      </c>
    </row>
    <row r="49" spans="1:90" ht="13.5" customHeight="1">
      <c r="A49" s="77" t="str">
        <f t="shared" si="20"/>
        <v>Mar</v>
      </c>
      <c r="B49" s="20">
        <f t="shared" si="21"/>
        <v>0</v>
      </c>
      <c r="C49" s="20">
        <f t="shared" si="22"/>
        <v>0</v>
      </c>
      <c r="D49" s="20">
        <f t="shared" si="100"/>
        <v>0</v>
      </c>
      <c r="E49" s="20">
        <f t="shared" si="23"/>
        <v>0</v>
      </c>
      <c r="F49" s="20">
        <f t="shared" si="24"/>
        <v>0</v>
      </c>
      <c r="G49" s="20">
        <f t="shared" si="25"/>
        <v>0</v>
      </c>
      <c r="H49" s="20">
        <f t="shared" si="26"/>
        <v>0</v>
      </c>
      <c r="I49" s="20">
        <f t="shared" si="27"/>
        <v>0</v>
      </c>
      <c r="J49" s="12" t="str">
        <f t="shared" si="28"/>
        <v>Mar</v>
      </c>
      <c r="K49" s="20">
        <f t="shared" si="29"/>
        <v>0</v>
      </c>
      <c r="L49" s="78">
        <f t="shared" si="30"/>
        <v>0</v>
      </c>
      <c r="M49" s="78">
        <f t="shared" si="101"/>
        <v>0</v>
      </c>
      <c r="N49" s="78">
        <f t="shared" si="31"/>
        <v>0</v>
      </c>
      <c r="O49" s="78">
        <f t="shared" si="32"/>
        <v>0</v>
      </c>
      <c r="P49" s="78">
        <f t="shared" si="33"/>
        <v>0</v>
      </c>
      <c r="Q49" s="78">
        <f t="shared" si="34"/>
        <v>0</v>
      </c>
      <c r="R49" s="78">
        <f t="shared" si="35"/>
        <v>0</v>
      </c>
      <c r="S49" s="77" t="str">
        <f t="shared" si="36"/>
        <v>Mar</v>
      </c>
      <c r="T49" s="78">
        <f t="shared" si="37"/>
        <v>0</v>
      </c>
      <c r="U49" s="78">
        <f t="shared" si="38"/>
        <v>0</v>
      </c>
      <c r="V49" s="78">
        <f t="shared" si="102"/>
        <v>0</v>
      </c>
      <c r="W49" s="78">
        <f t="shared" si="39"/>
        <v>0</v>
      </c>
      <c r="X49" s="78">
        <f t="shared" si="40"/>
        <v>0</v>
      </c>
      <c r="Y49" s="78">
        <f t="shared" si="41"/>
        <v>0</v>
      </c>
      <c r="Z49" s="78">
        <f t="shared" si="42"/>
        <v>0</v>
      </c>
      <c r="AA49" s="78">
        <f t="shared" si="43"/>
        <v>0</v>
      </c>
      <c r="AB49" s="77" t="str">
        <f t="shared" si="44"/>
        <v>Mar</v>
      </c>
      <c r="AC49" s="78">
        <f t="shared" si="45"/>
        <v>0</v>
      </c>
      <c r="AD49" s="78">
        <f t="shared" si="46"/>
        <v>0</v>
      </c>
      <c r="AE49" s="78">
        <f t="shared" si="103"/>
        <v>0</v>
      </c>
      <c r="AF49" s="78">
        <f t="shared" si="47"/>
        <v>0</v>
      </c>
      <c r="AG49" s="78">
        <f t="shared" si="48"/>
        <v>0</v>
      </c>
      <c r="AH49" s="78">
        <f t="shared" si="49"/>
        <v>0</v>
      </c>
      <c r="AI49" s="78">
        <f t="shared" si="50"/>
        <v>0</v>
      </c>
      <c r="AJ49" s="78">
        <f t="shared" si="51"/>
        <v>0</v>
      </c>
      <c r="AK49" s="77" t="str">
        <f t="shared" si="52"/>
        <v>Mar</v>
      </c>
      <c r="AL49" s="78">
        <f t="shared" si="53"/>
        <v>0</v>
      </c>
      <c r="AM49" s="78">
        <f t="shared" si="54"/>
        <v>0</v>
      </c>
      <c r="AN49" s="78">
        <f t="shared" si="104"/>
        <v>0</v>
      </c>
      <c r="AO49" s="78">
        <f t="shared" si="55"/>
        <v>0</v>
      </c>
      <c r="AP49" s="78">
        <f t="shared" si="56"/>
        <v>0</v>
      </c>
      <c r="AQ49" s="78">
        <f t="shared" si="57"/>
        <v>0</v>
      </c>
      <c r="AR49" s="78">
        <f t="shared" si="58"/>
        <v>0</v>
      </c>
      <c r="AS49" s="78">
        <f t="shared" si="59"/>
        <v>0</v>
      </c>
      <c r="AT49" s="77" t="str">
        <f t="shared" si="60"/>
        <v>Mar</v>
      </c>
      <c r="AU49" s="78">
        <f t="shared" si="61"/>
        <v>0</v>
      </c>
      <c r="AV49" s="78">
        <f t="shared" si="62"/>
        <v>0</v>
      </c>
      <c r="AW49" s="78">
        <f t="shared" si="105"/>
        <v>0</v>
      </c>
      <c r="AX49" s="78">
        <f t="shared" si="63"/>
        <v>0</v>
      </c>
      <c r="AY49" s="78">
        <f t="shared" si="64"/>
        <v>0</v>
      </c>
      <c r="AZ49" s="78">
        <f t="shared" si="65"/>
        <v>0</v>
      </c>
      <c r="BA49" s="78">
        <f t="shared" si="66"/>
        <v>0</v>
      </c>
      <c r="BB49" s="78">
        <f t="shared" si="67"/>
        <v>0</v>
      </c>
      <c r="BC49" s="77" t="str">
        <f t="shared" si="68"/>
        <v>Mar</v>
      </c>
      <c r="BD49" s="78">
        <f t="shared" si="69"/>
        <v>0</v>
      </c>
      <c r="BE49" s="78">
        <f t="shared" si="70"/>
        <v>0</v>
      </c>
      <c r="BF49" s="78">
        <f t="shared" si="106"/>
        <v>0</v>
      </c>
      <c r="BG49" s="78">
        <f t="shared" si="71"/>
        <v>0</v>
      </c>
      <c r="BH49" s="78">
        <f t="shared" si="72"/>
        <v>0</v>
      </c>
      <c r="BI49" s="78">
        <f t="shared" si="73"/>
        <v>0</v>
      </c>
      <c r="BJ49" s="78">
        <f t="shared" si="74"/>
        <v>0</v>
      </c>
      <c r="BK49" s="78">
        <f t="shared" si="75"/>
        <v>0</v>
      </c>
      <c r="BL49" s="77" t="str">
        <f t="shared" si="76"/>
        <v>Mar</v>
      </c>
      <c r="BM49" s="78">
        <f t="shared" si="77"/>
        <v>0</v>
      </c>
      <c r="BN49" s="78">
        <f t="shared" si="78"/>
        <v>0</v>
      </c>
      <c r="BO49" s="78">
        <f t="shared" si="107"/>
        <v>0</v>
      </c>
      <c r="BP49" s="78">
        <f t="shared" si="79"/>
        <v>0</v>
      </c>
      <c r="BQ49" s="78">
        <f t="shared" si="80"/>
        <v>0</v>
      </c>
      <c r="BR49" s="78">
        <f t="shared" si="81"/>
        <v>0</v>
      </c>
      <c r="BS49" s="78">
        <f t="shared" si="82"/>
        <v>0</v>
      </c>
      <c r="BT49" s="78">
        <f t="shared" si="83"/>
        <v>0</v>
      </c>
      <c r="BU49" s="77" t="str">
        <f t="shared" si="84"/>
        <v>Mar</v>
      </c>
      <c r="BV49" s="78">
        <f t="shared" si="85"/>
        <v>0</v>
      </c>
      <c r="BW49" s="78">
        <f t="shared" si="86"/>
        <v>0</v>
      </c>
      <c r="BX49" s="78">
        <f t="shared" si="108"/>
        <v>0</v>
      </c>
      <c r="BY49" s="78">
        <f t="shared" si="87"/>
        <v>0</v>
      </c>
      <c r="BZ49" s="78">
        <f t="shared" si="88"/>
        <v>0</v>
      </c>
      <c r="CA49" s="78">
        <f t="shared" si="89"/>
        <v>0</v>
      </c>
      <c r="CB49" s="78">
        <f t="shared" si="90"/>
        <v>0</v>
      </c>
      <c r="CC49" s="78">
        <f t="shared" si="91"/>
        <v>0</v>
      </c>
      <c r="CD49" s="77" t="str">
        <f t="shared" si="92"/>
        <v>Mar</v>
      </c>
      <c r="CE49" s="78">
        <f t="shared" si="93"/>
        <v>0</v>
      </c>
      <c r="CF49" s="78">
        <f t="shared" si="94"/>
        <v>0</v>
      </c>
      <c r="CG49" s="78">
        <f t="shared" si="109"/>
        <v>0</v>
      </c>
      <c r="CH49" s="78">
        <f t="shared" si="95"/>
        <v>0</v>
      </c>
      <c r="CI49" s="78">
        <f t="shared" si="96"/>
        <v>0</v>
      </c>
      <c r="CJ49" s="78">
        <f t="shared" si="97"/>
        <v>0</v>
      </c>
      <c r="CK49" s="78">
        <f t="shared" si="98"/>
        <v>0</v>
      </c>
      <c r="CL49" s="78">
        <f t="shared" si="99"/>
        <v>0</v>
      </c>
    </row>
    <row r="50" spans="1:90" ht="13.5" customHeight="1">
      <c r="A50" s="77" t="str">
        <f t="shared" si="20"/>
        <v>Apr</v>
      </c>
      <c r="B50" s="20">
        <f t="shared" si="21"/>
        <v>0</v>
      </c>
      <c r="C50" s="20">
        <f t="shared" si="22"/>
        <v>0</v>
      </c>
      <c r="D50" s="20">
        <f t="shared" si="100"/>
        <v>0</v>
      </c>
      <c r="E50" s="20">
        <f t="shared" si="23"/>
        <v>0</v>
      </c>
      <c r="F50" s="20">
        <f t="shared" si="24"/>
        <v>0</v>
      </c>
      <c r="G50" s="20">
        <f t="shared" si="25"/>
        <v>0</v>
      </c>
      <c r="H50" s="20">
        <f t="shared" si="26"/>
        <v>0</v>
      </c>
      <c r="I50" s="20">
        <f t="shared" si="27"/>
        <v>0</v>
      </c>
      <c r="J50" s="12" t="str">
        <f t="shared" si="28"/>
        <v>Apr</v>
      </c>
      <c r="K50" s="20">
        <f t="shared" si="29"/>
        <v>0</v>
      </c>
      <c r="L50" s="78">
        <f t="shared" si="30"/>
        <v>0</v>
      </c>
      <c r="M50" s="78">
        <f t="shared" si="101"/>
        <v>0</v>
      </c>
      <c r="N50" s="78">
        <f t="shared" si="31"/>
        <v>0</v>
      </c>
      <c r="O50" s="78">
        <f t="shared" si="32"/>
        <v>0</v>
      </c>
      <c r="P50" s="78">
        <f t="shared" si="33"/>
        <v>0</v>
      </c>
      <c r="Q50" s="78">
        <f t="shared" si="34"/>
        <v>0</v>
      </c>
      <c r="R50" s="78">
        <f t="shared" si="35"/>
        <v>0</v>
      </c>
      <c r="S50" s="77" t="str">
        <f t="shared" si="36"/>
        <v>Apr</v>
      </c>
      <c r="T50" s="78">
        <f t="shared" si="37"/>
        <v>0</v>
      </c>
      <c r="U50" s="78">
        <f t="shared" si="38"/>
        <v>0</v>
      </c>
      <c r="V50" s="78">
        <f t="shared" si="102"/>
        <v>0</v>
      </c>
      <c r="W50" s="78">
        <f t="shared" si="39"/>
        <v>0</v>
      </c>
      <c r="X50" s="78">
        <f t="shared" si="40"/>
        <v>0</v>
      </c>
      <c r="Y50" s="78">
        <f t="shared" si="41"/>
        <v>0</v>
      </c>
      <c r="Z50" s="78">
        <f t="shared" si="42"/>
        <v>0</v>
      </c>
      <c r="AA50" s="78">
        <f t="shared" si="43"/>
        <v>0</v>
      </c>
      <c r="AB50" s="77" t="str">
        <f t="shared" si="44"/>
        <v>Apr</v>
      </c>
      <c r="AC50" s="78">
        <f t="shared" si="45"/>
        <v>0</v>
      </c>
      <c r="AD50" s="78">
        <f t="shared" si="46"/>
        <v>0</v>
      </c>
      <c r="AE50" s="78">
        <f t="shared" si="103"/>
        <v>0</v>
      </c>
      <c r="AF50" s="78">
        <f t="shared" si="47"/>
        <v>0</v>
      </c>
      <c r="AG50" s="78">
        <f t="shared" si="48"/>
        <v>0</v>
      </c>
      <c r="AH50" s="78">
        <f t="shared" si="49"/>
        <v>0</v>
      </c>
      <c r="AI50" s="78">
        <f t="shared" si="50"/>
        <v>0</v>
      </c>
      <c r="AJ50" s="78">
        <f t="shared" si="51"/>
        <v>0</v>
      </c>
      <c r="AK50" s="77" t="str">
        <f t="shared" si="52"/>
        <v>Apr</v>
      </c>
      <c r="AL50" s="78">
        <f t="shared" si="53"/>
        <v>0</v>
      </c>
      <c r="AM50" s="78">
        <f t="shared" si="54"/>
        <v>0</v>
      </c>
      <c r="AN50" s="78">
        <f t="shared" si="104"/>
        <v>0</v>
      </c>
      <c r="AO50" s="78">
        <f t="shared" si="55"/>
        <v>0</v>
      </c>
      <c r="AP50" s="78">
        <f t="shared" si="56"/>
        <v>0</v>
      </c>
      <c r="AQ50" s="78">
        <f t="shared" si="57"/>
        <v>0</v>
      </c>
      <c r="AR50" s="78">
        <f t="shared" si="58"/>
        <v>0</v>
      </c>
      <c r="AS50" s="78">
        <f t="shared" si="59"/>
        <v>0</v>
      </c>
      <c r="AT50" s="77" t="str">
        <f t="shared" si="60"/>
        <v>Apr</v>
      </c>
      <c r="AU50" s="78">
        <f t="shared" si="61"/>
        <v>0</v>
      </c>
      <c r="AV50" s="78">
        <f t="shared" si="62"/>
        <v>0</v>
      </c>
      <c r="AW50" s="78">
        <f t="shared" si="105"/>
        <v>0</v>
      </c>
      <c r="AX50" s="78">
        <f t="shared" si="63"/>
        <v>0</v>
      </c>
      <c r="AY50" s="78">
        <f t="shared" si="64"/>
        <v>0</v>
      </c>
      <c r="AZ50" s="78">
        <f t="shared" si="65"/>
        <v>0</v>
      </c>
      <c r="BA50" s="78">
        <f t="shared" si="66"/>
        <v>0</v>
      </c>
      <c r="BB50" s="78">
        <f t="shared" si="67"/>
        <v>0</v>
      </c>
      <c r="BC50" s="77" t="str">
        <f t="shared" si="68"/>
        <v>Apr</v>
      </c>
      <c r="BD50" s="78">
        <f t="shared" si="69"/>
        <v>0</v>
      </c>
      <c r="BE50" s="78">
        <f t="shared" si="70"/>
        <v>0</v>
      </c>
      <c r="BF50" s="78">
        <f t="shared" si="106"/>
        <v>0</v>
      </c>
      <c r="BG50" s="78">
        <f t="shared" si="71"/>
        <v>0</v>
      </c>
      <c r="BH50" s="78">
        <f t="shared" si="72"/>
        <v>0</v>
      </c>
      <c r="BI50" s="78">
        <f t="shared" si="73"/>
        <v>0</v>
      </c>
      <c r="BJ50" s="78">
        <f t="shared" si="74"/>
        <v>0</v>
      </c>
      <c r="BK50" s="78">
        <f t="shared" si="75"/>
        <v>0</v>
      </c>
      <c r="BL50" s="77" t="str">
        <f t="shared" si="76"/>
        <v>Apr</v>
      </c>
      <c r="BM50" s="78">
        <f t="shared" si="77"/>
        <v>0</v>
      </c>
      <c r="BN50" s="78">
        <f t="shared" si="78"/>
        <v>0</v>
      </c>
      <c r="BO50" s="78">
        <f t="shared" si="107"/>
        <v>0</v>
      </c>
      <c r="BP50" s="78">
        <f t="shared" si="79"/>
        <v>0</v>
      </c>
      <c r="BQ50" s="78">
        <f t="shared" si="80"/>
        <v>0</v>
      </c>
      <c r="BR50" s="78">
        <f t="shared" si="81"/>
        <v>0</v>
      </c>
      <c r="BS50" s="78">
        <f t="shared" si="82"/>
        <v>0</v>
      </c>
      <c r="BT50" s="78">
        <f t="shared" si="83"/>
        <v>0</v>
      </c>
      <c r="BU50" s="77" t="str">
        <f t="shared" si="84"/>
        <v>Apr</v>
      </c>
      <c r="BV50" s="78">
        <f t="shared" si="85"/>
        <v>0</v>
      </c>
      <c r="BW50" s="78">
        <f t="shared" si="86"/>
        <v>0</v>
      </c>
      <c r="BX50" s="78">
        <f t="shared" si="108"/>
        <v>0</v>
      </c>
      <c r="BY50" s="78">
        <f t="shared" si="87"/>
        <v>0</v>
      </c>
      <c r="BZ50" s="78">
        <f t="shared" si="88"/>
        <v>0</v>
      </c>
      <c r="CA50" s="78">
        <f t="shared" si="89"/>
        <v>0</v>
      </c>
      <c r="CB50" s="78">
        <f t="shared" si="90"/>
        <v>0</v>
      </c>
      <c r="CC50" s="78">
        <f t="shared" si="91"/>
        <v>0</v>
      </c>
      <c r="CD50" s="77" t="str">
        <f t="shared" si="92"/>
        <v>Apr</v>
      </c>
      <c r="CE50" s="78">
        <f t="shared" si="93"/>
        <v>0</v>
      </c>
      <c r="CF50" s="78">
        <f t="shared" si="94"/>
        <v>0</v>
      </c>
      <c r="CG50" s="78">
        <f t="shared" si="109"/>
        <v>0</v>
      </c>
      <c r="CH50" s="78">
        <f t="shared" si="95"/>
        <v>0</v>
      </c>
      <c r="CI50" s="78">
        <f t="shared" si="96"/>
        <v>0</v>
      </c>
      <c r="CJ50" s="78">
        <f t="shared" si="97"/>
        <v>0</v>
      </c>
      <c r="CK50" s="78">
        <f t="shared" si="98"/>
        <v>0</v>
      </c>
      <c r="CL50" s="78">
        <f t="shared" si="99"/>
        <v>0</v>
      </c>
    </row>
    <row r="51" spans="1:90" ht="13.5" customHeight="1">
      <c r="A51" s="77" t="str">
        <f t="shared" si="20"/>
        <v>May</v>
      </c>
      <c r="B51" s="20">
        <f t="shared" si="21"/>
        <v>0</v>
      </c>
      <c r="C51" s="20">
        <f t="shared" si="22"/>
        <v>0</v>
      </c>
      <c r="D51" s="20">
        <f t="shared" si="100"/>
        <v>0</v>
      </c>
      <c r="E51" s="20">
        <f t="shared" si="23"/>
        <v>0</v>
      </c>
      <c r="F51" s="20">
        <f t="shared" si="24"/>
        <v>0</v>
      </c>
      <c r="G51" s="20">
        <f t="shared" si="25"/>
        <v>0</v>
      </c>
      <c r="H51" s="20">
        <f t="shared" si="26"/>
        <v>0</v>
      </c>
      <c r="I51" s="20">
        <f t="shared" si="27"/>
        <v>0</v>
      </c>
      <c r="J51" s="12" t="str">
        <f t="shared" si="28"/>
        <v>May</v>
      </c>
      <c r="K51" s="20">
        <f t="shared" si="29"/>
        <v>0</v>
      </c>
      <c r="L51" s="78">
        <f t="shared" si="30"/>
        <v>0</v>
      </c>
      <c r="M51" s="78">
        <f t="shared" si="101"/>
        <v>0</v>
      </c>
      <c r="N51" s="78">
        <f t="shared" si="31"/>
        <v>0</v>
      </c>
      <c r="O51" s="78">
        <f t="shared" si="32"/>
        <v>0</v>
      </c>
      <c r="P51" s="78">
        <f t="shared" si="33"/>
        <v>0</v>
      </c>
      <c r="Q51" s="78">
        <f t="shared" si="34"/>
        <v>0</v>
      </c>
      <c r="R51" s="78">
        <f t="shared" si="35"/>
        <v>0</v>
      </c>
      <c r="S51" s="77" t="str">
        <f t="shared" si="36"/>
        <v>May</v>
      </c>
      <c r="T51" s="78">
        <f t="shared" si="37"/>
        <v>0</v>
      </c>
      <c r="U51" s="78">
        <f t="shared" si="38"/>
        <v>0</v>
      </c>
      <c r="V51" s="78">
        <f t="shared" si="102"/>
        <v>0</v>
      </c>
      <c r="W51" s="78">
        <f t="shared" si="39"/>
        <v>0</v>
      </c>
      <c r="X51" s="78">
        <f t="shared" si="40"/>
        <v>0</v>
      </c>
      <c r="Y51" s="78">
        <f t="shared" si="41"/>
        <v>0</v>
      </c>
      <c r="Z51" s="78">
        <f t="shared" si="42"/>
        <v>0</v>
      </c>
      <c r="AA51" s="78">
        <f t="shared" si="43"/>
        <v>0</v>
      </c>
      <c r="AB51" s="77" t="str">
        <f t="shared" si="44"/>
        <v>May</v>
      </c>
      <c r="AC51" s="78">
        <f t="shared" si="45"/>
        <v>0</v>
      </c>
      <c r="AD51" s="78">
        <f t="shared" si="46"/>
        <v>0</v>
      </c>
      <c r="AE51" s="78">
        <f t="shared" si="103"/>
        <v>0</v>
      </c>
      <c r="AF51" s="78">
        <f t="shared" si="47"/>
        <v>0</v>
      </c>
      <c r="AG51" s="78">
        <f t="shared" si="48"/>
        <v>0</v>
      </c>
      <c r="AH51" s="78">
        <f t="shared" si="49"/>
        <v>0</v>
      </c>
      <c r="AI51" s="78">
        <f t="shared" si="50"/>
        <v>0</v>
      </c>
      <c r="AJ51" s="78">
        <f t="shared" si="51"/>
        <v>0</v>
      </c>
      <c r="AK51" s="77" t="str">
        <f t="shared" si="52"/>
        <v>May</v>
      </c>
      <c r="AL51" s="78">
        <f t="shared" si="53"/>
        <v>0</v>
      </c>
      <c r="AM51" s="78">
        <f t="shared" si="54"/>
        <v>0</v>
      </c>
      <c r="AN51" s="78">
        <f t="shared" si="104"/>
        <v>0</v>
      </c>
      <c r="AO51" s="78">
        <f t="shared" si="55"/>
        <v>0</v>
      </c>
      <c r="AP51" s="78">
        <f t="shared" si="56"/>
        <v>0</v>
      </c>
      <c r="AQ51" s="78">
        <f t="shared" si="57"/>
        <v>0</v>
      </c>
      <c r="AR51" s="78">
        <f t="shared" si="58"/>
        <v>0</v>
      </c>
      <c r="AS51" s="78">
        <f t="shared" si="59"/>
        <v>0</v>
      </c>
      <c r="AT51" s="77" t="str">
        <f t="shared" si="60"/>
        <v>May</v>
      </c>
      <c r="AU51" s="78">
        <f t="shared" si="61"/>
        <v>0</v>
      </c>
      <c r="AV51" s="78">
        <f t="shared" si="62"/>
        <v>0</v>
      </c>
      <c r="AW51" s="78">
        <f t="shared" si="105"/>
        <v>0</v>
      </c>
      <c r="AX51" s="78">
        <f t="shared" si="63"/>
        <v>0</v>
      </c>
      <c r="AY51" s="78">
        <f t="shared" si="64"/>
        <v>0</v>
      </c>
      <c r="AZ51" s="78">
        <f t="shared" si="65"/>
        <v>0</v>
      </c>
      <c r="BA51" s="78">
        <f t="shared" si="66"/>
        <v>0</v>
      </c>
      <c r="BB51" s="78">
        <f t="shared" si="67"/>
        <v>0</v>
      </c>
      <c r="BC51" s="77" t="str">
        <f t="shared" si="68"/>
        <v>May</v>
      </c>
      <c r="BD51" s="78">
        <f t="shared" si="69"/>
        <v>0</v>
      </c>
      <c r="BE51" s="78">
        <f t="shared" si="70"/>
        <v>0</v>
      </c>
      <c r="BF51" s="78">
        <f t="shared" si="106"/>
        <v>0</v>
      </c>
      <c r="BG51" s="78">
        <f t="shared" si="71"/>
        <v>0</v>
      </c>
      <c r="BH51" s="78">
        <f t="shared" si="72"/>
        <v>0</v>
      </c>
      <c r="BI51" s="78">
        <f t="shared" si="73"/>
        <v>0</v>
      </c>
      <c r="BJ51" s="78">
        <f t="shared" si="74"/>
        <v>0</v>
      </c>
      <c r="BK51" s="78">
        <f t="shared" si="75"/>
        <v>0</v>
      </c>
      <c r="BL51" s="77" t="str">
        <f t="shared" si="76"/>
        <v>May</v>
      </c>
      <c r="BM51" s="78">
        <f t="shared" si="77"/>
        <v>0</v>
      </c>
      <c r="BN51" s="78">
        <f t="shared" si="78"/>
        <v>0</v>
      </c>
      <c r="BO51" s="78">
        <f t="shared" si="107"/>
        <v>0</v>
      </c>
      <c r="BP51" s="78">
        <f t="shared" si="79"/>
        <v>0</v>
      </c>
      <c r="BQ51" s="78">
        <f t="shared" si="80"/>
        <v>0</v>
      </c>
      <c r="BR51" s="78">
        <f t="shared" si="81"/>
        <v>0</v>
      </c>
      <c r="BS51" s="78">
        <f t="shared" si="82"/>
        <v>0</v>
      </c>
      <c r="BT51" s="78">
        <f t="shared" si="83"/>
        <v>0</v>
      </c>
      <c r="BU51" s="77" t="str">
        <f t="shared" si="84"/>
        <v>May</v>
      </c>
      <c r="BV51" s="78">
        <f t="shared" si="85"/>
        <v>0</v>
      </c>
      <c r="BW51" s="78">
        <f t="shared" si="86"/>
        <v>0</v>
      </c>
      <c r="BX51" s="78">
        <f t="shared" si="108"/>
        <v>0</v>
      </c>
      <c r="BY51" s="78">
        <f t="shared" si="87"/>
        <v>0</v>
      </c>
      <c r="BZ51" s="78">
        <f t="shared" si="88"/>
        <v>0</v>
      </c>
      <c r="CA51" s="78">
        <f t="shared" si="89"/>
        <v>0</v>
      </c>
      <c r="CB51" s="78">
        <f t="shared" si="90"/>
        <v>0</v>
      </c>
      <c r="CC51" s="78">
        <f t="shared" si="91"/>
        <v>0</v>
      </c>
      <c r="CD51" s="77" t="str">
        <f t="shared" si="92"/>
        <v>May</v>
      </c>
      <c r="CE51" s="78">
        <f t="shared" si="93"/>
        <v>0</v>
      </c>
      <c r="CF51" s="78">
        <f t="shared" si="94"/>
        <v>0</v>
      </c>
      <c r="CG51" s="78">
        <f t="shared" si="109"/>
        <v>0</v>
      </c>
      <c r="CH51" s="78">
        <f t="shared" si="95"/>
        <v>0</v>
      </c>
      <c r="CI51" s="78">
        <f t="shared" si="96"/>
        <v>0</v>
      </c>
      <c r="CJ51" s="78">
        <f t="shared" si="97"/>
        <v>0</v>
      </c>
      <c r="CK51" s="78">
        <f t="shared" si="98"/>
        <v>0</v>
      </c>
      <c r="CL51" s="78">
        <f t="shared" si="99"/>
        <v>0</v>
      </c>
    </row>
    <row r="52" spans="1:90" ht="13.5" customHeight="1">
      <c r="A52" s="77" t="str">
        <f t="shared" si="20"/>
        <v>Jun</v>
      </c>
      <c r="B52" s="20">
        <f t="shared" si="21"/>
        <v>0</v>
      </c>
      <c r="C52" s="20">
        <f t="shared" si="22"/>
        <v>0</v>
      </c>
      <c r="D52" s="20">
        <f t="shared" si="100"/>
        <v>0</v>
      </c>
      <c r="E52" s="20">
        <f t="shared" si="23"/>
        <v>0</v>
      </c>
      <c r="F52" s="20">
        <f t="shared" si="24"/>
        <v>0</v>
      </c>
      <c r="G52" s="20">
        <f t="shared" si="25"/>
        <v>0</v>
      </c>
      <c r="H52" s="20">
        <f t="shared" si="26"/>
        <v>0</v>
      </c>
      <c r="I52" s="20">
        <f t="shared" si="27"/>
        <v>0</v>
      </c>
      <c r="J52" s="12" t="str">
        <f t="shared" si="28"/>
        <v>Jun</v>
      </c>
      <c r="K52" s="20">
        <f t="shared" si="29"/>
        <v>0</v>
      </c>
      <c r="L52" s="78">
        <f t="shared" si="30"/>
        <v>0</v>
      </c>
      <c r="M52" s="78">
        <f t="shared" si="101"/>
        <v>0</v>
      </c>
      <c r="N52" s="78">
        <f t="shared" si="31"/>
        <v>0</v>
      </c>
      <c r="O52" s="78">
        <f t="shared" si="32"/>
        <v>0</v>
      </c>
      <c r="P52" s="78">
        <f t="shared" si="33"/>
        <v>0</v>
      </c>
      <c r="Q52" s="78">
        <f t="shared" si="34"/>
        <v>0</v>
      </c>
      <c r="R52" s="78">
        <f t="shared" si="35"/>
        <v>0</v>
      </c>
      <c r="S52" s="77" t="str">
        <f t="shared" si="36"/>
        <v>Jun</v>
      </c>
      <c r="T52" s="78">
        <f t="shared" si="37"/>
        <v>0</v>
      </c>
      <c r="U52" s="78">
        <f t="shared" si="38"/>
        <v>0</v>
      </c>
      <c r="V52" s="78">
        <f t="shared" si="102"/>
        <v>0</v>
      </c>
      <c r="W52" s="78">
        <f t="shared" si="39"/>
        <v>0</v>
      </c>
      <c r="X52" s="78">
        <f t="shared" si="40"/>
        <v>0</v>
      </c>
      <c r="Y52" s="78">
        <f t="shared" si="41"/>
        <v>0</v>
      </c>
      <c r="Z52" s="78">
        <f t="shared" si="42"/>
        <v>0</v>
      </c>
      <c r="AA52" s="78">
        <f t="shared" si="43"/>
        <v>0</v>
      </c>
      <c r="AB52" s="77" t="str">
        <f t="shared" si="44"/>
        <v>Jun</v>
      </c>
      <c r="AC52" s="78">
        <f t="shared" si="45"/>
        <v>0</v>
      </c>
      <c r="AD52" s="78">
        <f t="shared" si="46"/>
        <v>0</v>
      </c>
      <c r="AE52" s="78">
        <f t="shared" si="103"/>
        <v>0</v>
      </c>
      <c r="AF52" s="78">
        <f t="shared" si="47"/>
        <v>0</v>
      </c>
      <c r="AG52" s="78">
        <f t="shared" si="48"/>
        <v>0</v>
      </c>
      <c r="AH52" s="78">
        <f t="shared" si="49"/>
        <v>0</v>
      </c>
      <c r="AI52" s="78">
        <f t="shared" si="50"/>
        <v>0</v>
      </c>
      <c r="AJ52" s="78">
        <f t="shared" si="51"/>
        <v>0</v>
      </c>
      <c r="AK52" s="77" t="str">
        <f t="shared" si="52"/>
        <v>Jun</v>
      </c>
      <c r="AL52" s="78">
        <f t="shared" si="53"/>
        <v>0</v>
      </c>
      <c r="AM52" s="78">
        <f t="shared" si="54"/>
        <v>0</v>
      </c>
      <c r="AN52" s="78">
        <f t="shared" si="104"/>
        <v>0</v>
      </c>
      <c r="AO52" s="78">
        <f t="shared" si="55"/>
        <v>0</v>
      </c>
      <c r="AP52" s="78">
        <f t="shared" si="56"/>
        <v>0</v>
      </c>
      <c r="AQ52" s="78">
        <f t="shared" si="57"/>
        <v>0</v>
      </c>
      <c r="AR52" s="78">
        <f t="shared" si="58"/>
        <v>0</v>
      </c>
      <c r="AS52" s="78">
        <f t="shared" si="59"/>
        <v>0</v>
      </c>
      <c r="AT52" s="77" t="str">
        <f t="shared" si="60"/>
        <v>Jun</v>
      </c>
      <c r="AU52" s="78">
        <f t="shared" si="61"/>
        <v>0</v>
      </c>
      <c r="AV52" s="78">
        <f t="shared" si="62"/>
        <v>0</v>
      </c>
      <c r="AW52" s="78">
        <f t="shared" si="105"/>
        <v>0</v>
      </c>
      <c r="AX52" s="78">
        <f t="shared" si="63"/>
        <v>0</v>
      </c>
      <c r="AY52" s="78">
        <f t="shared" si="64"/>
        <v>0</v>
      </c>
      <c r="AZ52" s="78">
        <f t="shared" si="65"/>
        <v>0</v>
      </c>
      <c r="BA52" s="78">
        <f t="shared" si="66"/>
        <v>0</v>
      </c>
      <c r="BB52" s="78">
        <f t="shared" si="67"/>
        <v>0</v>
      </c>
      <c r="BC52" s="77" t="str">
        <f t="shared" si="68"/>
        <v>Jun</v>
      </c>
      <c r="BD52" s="78">
        <f t="shared" si="69"/>
        <v>0</v>
      </c>
      <c r="BE52" s="78">
        <f t="shared" si="70"/>
        <v>0</v>
      </c>
      <c r="BF52" s="78">
        <f t="shared" si="106"/>
        <v>0</v>
      </c>
      <c r="BG52" s="78">
        <f t="shared" si="71"/>
        <v>0</v>
      </c>
      <c r="BH52" s="78">
        <f t="shared" si="72"/>
        <v>0</v>
      </c>
      <c r="BI52" s="78">
        <f t="shared" si="73"/>
        <v>0</v>
      </c>
      <c r="BJ52" s="78">
        <f t="shared" si="74"/>
        <v>0</v>
      </c>
      <c r="BK52" s="78">
        <f t="shared" si="75"/>
        <v>0</v>
      </c>
      <c r="BL52" s="77" t="str">
        <f t="shared" si="76"/>
        <v>Jun</v>
      </c>
      <c r="BM52" s="78">
        <f t="shared" si="77"/>
        <v>0</v>
      </c>
      <c r="BN52" s="78">
        <f t="shared" si="78"/>
        <v>0</v>
      </c>
      <c r="BO52" s="78">
        <f t="shared" si="107"/>
        <v>0</v>
      </c>
      <c r="BP52" s="78">
        <f t="shared" si="79"/>
        <v>0</v>
      </c>
      <c r="BQ52" s="78">
        <f t="shared" si="80"/>
        <v>0</v>
      </c>
      <c r="BR52" s="78">
        <f t="shared" si="81"/>
        <v>0</v>
      </c>
      <c r="BS52" s="78">
        <f t="shared" si="82"/>
        <v>0</v>
      </c>
      <c r="BT52" s="78">
        <f t="shared" si="83"/>
        <v>0</v>
      </c>
      <c r="BU52" s="77" t="str">
        <f t="shared" si="84"/>
        <v>Jun</v>
      </c>
      <c r="BV52" s="78">
        <f t="shared" si="85"/>
        <v>0</v>
      </c>
      <c r="BW52" s="78">
        <f t="shared" si="86"/>
        <v>0</v>
      </c>
      <c r="BX52" s="78">
        <f t="shared" si="108"/>
        <v>0</v>
      </c>
      <c r="BY52" s="78">
        <f t="shared" si="87"/>
        <v>0</v>
      </c>
      <c r="BZ52" s="78">
        <f t="shared" si="88"/>
        <v>0</v>
      </c>
      <c r="CA52" s="78">
        <f t="shared" si="89"/>
        <v>0</v>
      </c>
      <c r="CB52" s="78">
        <f t="shared" si="90"/>
        <v>0</v>
      </c>
      <c r="CC52" s="78">
        <f t="shared" si="91"/>
        <v>0</v>
      </c>
      <c r="CD52" s="77" t="str">
        <f t="shared" si="92"/>
        <v>Jun</v>
      </c>
      <c r="CE52" s="78">
        <f t="shared" si="93"/>
        <v>0</v>
      </c>
      <c r="CF52" s="78">
        <f t="shared" si="94"/>
        <v>0</v>
      </c>
      <c r="CG52" s="78">
        <f t="shared" si="109"/>
        <v>0</v>
      </c>
      <c r="CH52" s="78">
        <f t="shared" si="95"/>
        <v>0</v>
      </c>
      <c r="CI52" s="78">
        <f t="shared" si="96"/>
        <v>0</v>
      </c>
      <c r="CJ52" s="78">
        <f t="shared" si="97"/>
        <v>0</v>
      </c>
      <c r="CK52" s="78">
        <f t="shared" si="98"/>
        <v>0</v>
      </c>
      <c r="CL52" s="78">
        <f t="shared" si="99"/>
        <v>0</v>
      </c>
    </row>
    <row r="53" spans="1:90" ht="13.5" customHeight="1">
      <c r="A53" s="77" t="str">
        <f t="shared" si="20"/>
        <v>Jul</v>
      </c>
      <c r="B53" s="20">
        <f t="shared" si="21"/>
        <v>0</v>
      </c>
      <c r="C53" s="20">
        <f t="shared" si="22"/>
        <v>0</v>
      </c>
      <c r="D53" s="20">
        <f t="shared" si="100"/>
        <v>0</v>
      </c>
      <c r="E53" s="20">
        <f t="shared" si="23"/>
        <v>0</v>
      </c>
      <c r="F53" s="20">
        <f t="shared" si="24"/>
        <v>0</v>
      </c>
      <c r="G53" s="20">
        <f t="shared" si="25"/>
        <v>0</v>
      </c>
      <c r="H53" s="20">
        <f t="shared" si="26"/>
        <v>0</v>
      </c>
      <c r="I53" s="20">
        <f t="shared" si="27"/>
        <v>0</v>
      </c>
      <c r="J53" s="12" t="str">
        <f t="shared" si="28"/>
        <v>Jul</v>
      </c>
      <c r="K53" s="20">
        <f t="shared" si="29"/>
        <v>0</v>
      </c>
      <c r="L53" s="78">
        <f t="shared" si="30"/>
        <v>0</v>
      </c>
      <c r="M53" s="78">
        <f t="shared" si="101"/>
        <v>0</v>
      </c>
      <c r="N53" s="78">
        <f t="shared" si="31"/>
        <v>0</v>
      </c>
      <c r="O53" s="78">
        <f t="shared" si="32"/>
        <v>0</v>
      </c>
      <c r="P53" s="78">
        <f t="shared" si="33"/>
        <v>0</v>
      </c>
      <c r="Q53" s="78">
        <f t="shared" si="34"/>
        <v>0</v>
      </c>
      <c r="R53" s="78">
        <f t="shared" si="35"/>
        <v>0</v>
      </c>
      <c r="S53" s="77" t="str">
        <f t="shared" si="36"/>
        <v>Jul</v>
      </c>
      <c r="T53" s="78">
        <f t="shared" si="37"/>
        <v>0</v>
      </c>
      <c r="U53" s="78">
        <f t="shared" si="38"/>
        <v>0</v>
      </c>
      <c r="V53" s="78">
        <f t="shared" si="102"/>
        <v>0</v>
      </c>
      <c r="W53" s="78">
        <f t="shared" si="39"/>
        <v>0</v>
      </c>
      <c r="X53" s="78">
        <f t="shared" si="40"/>
        <v>0</v>
      </c>
      <c r="Y53" s="78">
        <f t="shared" si="41"/>
        <v>0</v>
      </c>
      <c r="Z53" s="78">
        <f t="shared" si="42"/>
        <v>0</v>
      </c>
      <c r="AA53" s="78">
        <f t="shared" si="43"/>
        <v>0</v>
      </c>
      <c r="AB53" s="77" t="str">
        <f t="shared" si="44"/>
        <v>Jul</v>
      </c>
      <c r="AC53" s="78">
        <f t="shared" si="45"/>
        <v>0</v>
      </c>
      <c r="AD53" s="78">
        <f t="shared" si="46"/>
        <v>0</v>
      </c>
      <c r="AE53" s="78">
        <f t="shared" si="103"/>
        <v>0</v>
      </c>
      <c r="AF53" s="78">
        <f t="shared" si="47"/>
        <v>0</v>
      </c>
      <c r="AG53" s="78">
        <f t="shared" si="48"/>
        <v>0</v>
      </c>
      <c r="AH53" s="78">
        <f t="shared" si="49"/>
        <v>0</v>
      </c>
      <c r="AI53" s="78">
        <f t="shared" si="50"/>
        <v>0</v>
      </c>
      <c r="AJ53" s="78">
        <f t="shared" si="51"/>
        <v>0</v>
      </c>
      <c r="AK53" s="77" t="str">
        <f t="shared" si="52"/>
        <v>Jul</v>
      </c>
      <c r="AL53" s="78">
        <f t="shared" si="53"/>
        <v>0</v>
      </c>
      <c r="AM53" s="78">
        <f t="shared" si="54"/>
        <v>0</v>
      </c>
      <c r="AN53" s="78">
        <f t="shared" si="104"/>
        <v>0</v>
      </c>
      <c r="AO53" s="78">
        <f t="shared" si="55"/>
        <v>0</v>
      </c>
      <c r="AP53" s="78">
        <f t="shared" si="56"/>
        <v>0</v>
      </c>
      <c r="AQ53" s="78">
        <f t="shared" si="57"/>
        <v>0</v>
      </c>
      <c r="AR53" s="78">
        <f t="shared" si="58"/>
        <v>0</v>
      </c>
      <c r="AS53" s="78">
        <f t="shared" si="59"/>
        <v>0</v>
      </c>
      <c r="AT53" s="77" t="str">
        <f t="shared" si="60"/>
        <v>Jul</v>
      </c>
      <c r="AU53" s="78">
        <f t="shared" si="61"/>
        <v>0</v>
      </c>
      <c r="AV53" s="78">
        <f t="shared" si="62"/>
        <v>0</v>
      </c>
      <c r="AW53" s="78">
        <f t="shared" si="105"/>
        <v>0</v>
      </c>
      <c r="AX53" s="78">
        <f t="shared" si="63"/>
        <v>0</v>
      </c>
      <c r="AY53" s="78">
        <f t="shared" si="64"/>
        <v>0</v>
      </c>
      <c r="AZ53" s="78">
        <f t="shared" si="65"/>
        <v>0</v>
      </c>
      <c r="BA53" s="78">
        <f t="shared" si="66"/>
        <v>0</v>
      </c>
      <c r="BB53" s="78">
        <f t="shared" si="67"/>
        <v>0</v>
      </c>
      <c r="BC53" s="77" t="str">
        <f t="shared" si="68"/>
        <v>Jul</v>
      </c>
      <c r="BD53" s="78">
        <f t="shared" si="69"/>
        <v>0</v>
      </c>
      <c r="BE53" s="78">
        <f t="shared" si="70"/>
        <v>0</v>
      </c>
      <c r="BF53" s="78">
        <f t="shared" si="106"/>
        <v>0</v>
      </c>
      <c r="BG53" s="78">
        <f t="shared" si="71"/>
        <v>0</v>
      </c>
      <c r="BH53" s="78">
        <f t="shared" si="72"/>
        <v>0</v>
      </c>
      <c r="BI53" s="78">
        <f t="shared" si="73"/>
        <v>0</v>
      </c>
      <c r="BJ53" s="78">
        <f t="shared" si="74"/>
        <v>0</v>
      </c>
      <c r="BK53" s="78">
        <f t="shared" si="75"/>
        <v>0</v>
      </c>
      <c r="BL53" s="77" t="str">
        <f t="shared" si="76"/>
        <v>Jul</v>
      </c>
      <c r="BM53" s="78">
        <f t="shared" si="77"/>
        <v>0</v>
      </c>
      <c r="BN53" s="78">
        <f t="shared" si="78"/>
        <v>0</v>
      </c>
      <c r="BO53" s="78">
        <f t="shared" si="107"/>
        <v>0</v>
      </c>
      <c r="BP53" s="78">
        <f t="shared" si="79"/>
        <v>0</v>
      </c>
      <c r="BQ53" s="78">
        <f t="shared" si="80"/>
        <v>0</v>
      </c>
      <c r="BR53" s="78">
        <f t="shared" si="81"/>
        <v>0</v>
      </c>
      <c r="BS53" s="78">
        <f t="shared" si="82"/>
        <v>0</v>
      </c>
      <c r="BT53" s="78">
        <f t="shared" si="83"/>
        <v>0</v>
      </c>
      <c r="BU53" s="77" t="str">
        <f t="shared" si="84"/>
        <v>Jul</v>
      </c>
      <c r="BV53" s="78">
        <f t="shared" si="85"/>
        <v>0</v>
      </c>
      <c r="BW53" s="78">
        <f t="shared" si="86"/>
        <v>0</v>
      </c>
      <c r="BX53" s="78">
        <f t="shared" si="108"/>
        <v>0</v>
      </c>
      <c r="BY53" s="78">
        <f t="shared" si="87"/>
        <v>0</v>
      </c>
      <c r="BZ53" s="78">
        <f t="shared" si="88"/>
        <v>0</v>
      </c>
      <c r="CA53" s="78">
        <f t="shared" si="89"/>
        <v>0</v>
      </c>
      <c r="CB53" s="78">
        <f t="shared" si="90"/>
        <v>0</v>
      </c>
      <c r="CC53" s="78">
        <f t="shared" si="91"/>
        <v>0</v>
      </c>
      <c r="CD53" s="77" t="str">
        <f t="shared" si="92"/>
        <v>Jul</v>
      </c>
      <c r="CE53" s="78">
        <f t="shared" si="93"/>
        <v>0</v>
      </c>
      <c r="CF53" s="78">
        <f t="shared" si="94"/>
        <v>0</v>
      </c>
      <c r="CG53" s="78">
        <f t="shared" si="109"/>
        <v>0</v>
      </c>
      <c r="CH53" s="78">
        <f t="shared" si="95"/>
        <v>0</v>
      </c>
      <c r="CI53" s="78">
        <f t="shared" si="96"/>
        <v>0</v>
      </c>
      <c r="CJ53" s="78">
        <f t="shared" si="97"/>
        <v>0</v>
      </c>
      <c r="CK53" s="78">
        <f t="shared" si="98"/>
        <v>0</v>
      </c>
      <c r="CL53" s="78">
        <f t="shared" si="99"/>
        <v>0</v>
      </c>
    </row>
    <row r="54" spans="1:90" ht="13.5" customHeight="1">
      <c r="A54" s="77" t="str">
        <f t="shared" si="20"/>
        <v>Aug</v>
      </c>
      <c r="B54" s="20">
        <f t="shared" si="21"/>
        <v>0</v>
      </c>
      <c r="C54" s="20">
        <f t="shared" si="22"/>
        <v>0</v>
      </c>
      <c r="D54" s="20">
        <f t="shared" si="100"/>
        <v>0</v>
      </c>
      <c r="E54" s="20">
        <f t="shared" si="23"/>
        <v>0</v>
      </c>
      <c r="F54" s="20">
        <f t="shared" si="24"/>
        <v>0</v>
      </c>
      <c r="G54" s="20">
        <f t="shared" si="25"/>
        <v>0</v>
      </c>
      <c r="H54" s="20">
        <f t="shared" si="26"/>
        <v>0</v>
      </c>
      <c r="I54" s="20">
        <f t="shared" si="27"/>
        <v>0</v>
      </c>
      <c r="J54" s="12" t="str">
        <f t="shared" si="28"/>
        <v>Aug</v>
      </c>
      <c r="K54" s="20">
        <f t="shared" si="29"/>
        <v>0</v>
      </c>
      <c r="L54" s="78">
        <f t="shared" si="30"/>
        <v>0</v>
      </c>
      <c r="M54" s="78">
        <f t="shared" si="101"/>
        <v>0</v>
      </c>
      <c r="N54" s="78">
        <f t="shared" si="31"/>
        <v>0</v>
      </c>
      <c r="O54" s="78">
        <f t="shared" si="32"/>
        <v>0</v>
      </c>
      <c r="P54" s="78">
        <f t="shared" si="33"/>
        <v>0</v>
      </c>
      <c r="Q54" s="78">
        <f t="shared" si="34"/>
        <v>0</v>
      </c>
      <c r="R54" s="78">
        <f t="shared" si="35"/>
        <v>0</v>
      </c>
      <c r="S54" s="77" t="str">
        <f t="shared" si="36"/>
        <v>Aug</v>
      </c>
      <c r="T54" s="78">
        <f t="shared" si="37"/>
        <v>0</v>
      </c>
      <c r="U54" s="78">
        <f t="shared" si="38"/>
        <v>0</v>
      </c>
      <c r="V54" s="78">
        <f t="shared" si="102"/>
        <v>0</v>
      </c>
      <c r="W54" s="78">
        <f t="shared" si="39"/>
        <v>0</v>
      </c>
      <c r="X54" s="78">
        <f t="shared" si="40"/>
        <v>0</v>
      </c>
      <c r="Y54" s="78">
        <f t="shared" si="41"/>
        <v>0</v>
      </c>
      <c r="Z54" s="78">
        <f t="shared" si="42"/>
        <v>0</v>
      </c>
      <c r="AA54" s="78">
        <f t="shared" si="43"/>
        <v>0</v>
      </c>
      <c r="AB54" s="77" t="str">
        <f t="shared" si="44"/>
        <v>Aug</v>
      </c>
      <c r="AC54" s="78">
        <f t="shared" si="45"/>
        <v>0</v>
      </c>
      <c r="AD54" s="78">
        <f t="shared" si="46"/>
        <v>0</v>
      </c>
      <c r="AE54" s="78">
        <f t="shared" si="103"/>
        <v>0</v>
      </c>
      <c r="AF54" s="78">
        <f t="shared" si="47"/>
        <v>0</v>
      </c>
      <c r="AG54" s="78">
        <f t="shared" si="48"/>
        <v>0</v>
      </c>
      <c r="AH54" s="78">
        <f t="shared" si="49"/>
        <v>0</v>
      </c>
      <c r="AI54" s="78">
        <f t="shared" si="50"/>
        <v>0</v>
      </c>
      <c r="AJ54" s="78">
        <f t="shared" si="51"/>
        <v>0</v>
      </c>
      <c r="AK54" s="77" t="str">
        <f t="shared" si="52"/>
        <v>Aug</v>
      </c>
      <c r="AL54" s="78">
        <f t="shared" si="53"/>
        <v>0</v>
      </c>
      <c r="AM54" s="78">
        <f t="shared" si="54"/>
        <v>0</v>
      </c>
      <c r="AN54" s="78">
        <f t="shared" si="104"/>
        <v>0</v>
      </c>
      <c r="AO54" s="78">
        <f t="shared" si="55"/>
        <v>0</v>
      </c>
      <c r="AP54" s="78">
        <f t="shared" si="56"/>
        <v>0</v>
      </c>
      <c r="AQ54" s="78">
        <f t="shared" si="57"/>
        <v>0</v>
      </c>
      <c r="AR54" s="78">
        <f t="shared" si="58"/>
        <v>0</v>
      </c>
      <c r="AS54" s="78">
        <f t="shared" si="59"/>
        <v>0</v>
      </c>
      <c r="AT54" s="77" t="str">
        <f t="shared" si="60"/>
        <v>Aug</v>
      </c>
      <c r="AU54" s="78">
        <f t="shared" si="61"/>
        <v>0</v>
      </c>
      <c r="AV54" s="78">
        <f t="shared" si="62"/>
        <v>0</v>
      </c>
      <c r="AW54" s="78">
        <f t="shared" si="105"/>
        <v>0</v>
      </c>
      <c r="AX54" s="78">
        <f t="shared" si="63"/>
        <v>0</v>
      </c>
      <c r="AY54" s="78">
        <f t="shared" si="64"/>
        <v>0</v>
      </c>
      <c r="AZ54" s="78">
        <f t="shared" si="65"/>
        <v>0</v>
      </c>
      <c r="BA54" s="78">
        <f t="shared" si="66"/>
        <v>0</v>
      </c>
      <c r="BB54" s="78">
        <f t="shared" si="67"/>
        <v>0</v>
      </c>
      <c r="BC54" s="77" t="str">
        <f t="shared" si="68"/>
        <v>Aug</v>
      </c>
      <c r="BD54" s="78">
        <f t="shared" si="69"/>
        <v>0</v>
      </c>
      <c r="BE54" s="78">
        <f t="shared" si="70"/>
        <v>0</v>
      </c>
      <c r="BF54" s="78">
        <f t="shared" si="106"/>
        <v>0</v>
      </c>
      <c r="BG54" s="78">
        <f t="shared" si="71"/>
        <v>0</v>
      </c>
      <c r="BH54" s="78">
        <f t="shared" si="72"/>
        <v>0</v>
      </c>
      <c r="BI54" s="78">
        <f t="shared" si="73"/>
        <v>0</v>
      </c>
      <c r="BJ54" s="78">
        <f t="shared" si="74"/>
        <v>0</v>
      </c>
      <c r="BK54" s="78">
        <f t="shared" si="75"/>
        <v>0</v>
      </c>
      <c r="BL54" s="77" t="str">
        <f t="shared" si="76"/>
        <v>Aug</v>
      </c>
      <c r="BM54" s="78">
        <f t="shared" si="77"/>
        <v>0</v>
      </c>
      <c r="BN54" s="78">
        <f t="shared" si="78"/>
        <v>0</v>
      </c>
      <c r="BO54" s="78">
        <f t="shared" si="107"/>
        <v>0</v>
      </c>
      <c r="BP54" s="78">
        <f t="shared" si="79"/>
        <v>0</v>
      </c>
      <c r="BQ54" s="78">
        <f t="shared" si="80"/>
        <v>0</v>
      </c>
      <c r="BR54" s="78">
        <f t="shared" si="81"/>
        <v>0</v>
      </c>
      <c r="BS54" s="78">
        <f t="shared" si="82"/>
        <v>0</v>
      </c>
      <c r="BT54" s="78">
        <f t="shared" si="83"/>
        <v>0</v>
      </c>
      <c r="BU54" s="77" t="str">
        <f t="shared" si="84"/>
        <v>Aug</v>
      </c>
      <c r="BV54" s="78">
        <f t="shared" si="85"/>
        <v>0</v>
      </c>
      <c r="BW54" s="78">
        <f t="shared" si="86"/>
        <v>0</v>
      </c>
      <c r="BX54" s="78">
        <f t="shared" si="108"/>
        <v>0</v>
      </c>
      <c r="BY54" s="78">
        <f t="shared" si="87"/>
        <v>0</v>
      </c>
      <c r="BZ54" s="78">
        <f t="shared" si="88"/>
        <v>0</v>
      </c>
      <c r="CA54" s="78">
        <f t="shared" si="89"/>
        <v>0</v>
      </c>
      <c r="CB54" s="78">
        <f t="shared" si="90"/>
        <v>0</v>
      </c>
      <c r="CC54" s="78">
        <f t="shared" si="91"/>
        <v>0</v>
      </c>
      <c r="CD54" s="77" t="str">
        <f t="shared" si="92"/>
        <v>Aug</v>
      </c>
      <c r="CE54" s="78">
        <f t="shared" si="93"/>
        <v>0</v>
      </c>
      <c r="CF54" s="78">
        <f t="shared" si="94"/>
        <v>0</v>
      </c>
      <c r="CG54" s="78">
        <f t="shared" si="109"/>
        <v>0</v>
      </c>
      <c r="CH54" s="78">
        <f t="shared" si="95"/>
        <v>0</v>
      </c>
      <c r="CI54" s="78">
        <f t="shared" si="96"/>
        <v>0</v>
      </c>
      <c r="CJ54" s="78">
        <f t="shared" si="97"/>
        <v>0</v>
      </c>
      <c r="CK54" s="78">
        <f t="shared" si="98"/>
        <v>0</v>
      </c>
      <c r="CL54" s="78">
        <f t="shared" si="99"/>
        <v>0</v>
      </c>
    </row>
    <row r="55" spans="1:90" ht="13.5" customHeight="1">
      <c r="A55" s="77" t="str">
        <f t="shared" si="20"/>
        <v>Sep</v>
      </c>
      <c r="B55" s="20">
        <f t="shared" si="21"/>
        <v>0</v>
      </c>
      <c r="C55" s="20">
        <f t="shared" si="22"/>
        <v>0</v>
      </c>
      <c r="D55" s="20">
        <f t="shared" si="100"/>
        <v>0</v>
      </c>
      <c r="E55" s="20">
        <f t="shared" si="23"/>
        <v>0</v>
      </c>
      <c r="F55" s="20">
        <f t="shared" si="24"/>
        <v>0</v>
      </c>
      <c r="G55" s="20">
        <f t="shared" si="25"/>
        <v>0</v>
      </c>
      <c r="H55" s="20">
        <f t="shared" si="26"/>
        <v>0</v>
      </c>
      <c r="I55" s="20">
        <f t="shared" si="27"/>
        <v>0</v>
      </c>
      <c r="J55" s="12" t="str">
        <f t="shared" si="28"/>
        <v>Sep</v>
      </c>
      <c r="K55" s="20">
        <f t="shared" si="29"/>
        <v>0</v>
      </c>
      <c r="L55" s="78">
        <f t="shared" si="30"/>
        <v>0</v>
      </c>
      <c r="M55" s="78">
        <f t="shared" si="101"/>
        <v>0</v>
      </c>
      <c r="N55" s="78">
        <f t="shared" si="31"/>
        <v>0</v>
      </c>
      <c r="O55" s="78">
        <f t="shared" si="32"/>
        <v>0</v>
      </c>
      <c r="P55" s="78">
        <f t="shared" si="33"/>
        <v>0</v>
      </c>
      <c r="Q55" s="78">
        <f t="shared" si="34"/>
        <v>0</v>
      </c>
      <c r="R55" s="78">
        <f t="shared" si="35"/>
        <v>0</v>
      </c>
      <c r="S55" s="77" t="str">
        <f t="shared" si="36"/>
        <v>Sep</v>
      </c>
      <c r="T55" s="78">
        <f t="shared" si="37"/>
        <v>0</v>
      </c>
      <c r="U55" s="78">
        <f t="shared" si="38"/>
        <v>0</v>
      </c>
      <c r="V55" s="78">
        <f t="shared" si="102"/>
        <v>0</v>
      </c>
      <c r="W55" s="78">
        <f t="shared" si="39"/>
        <v>0</v>
      </c>
      <c r="X55" s="78">
        <f t="shared" si="40"/>
        <v>0</v>
      </c>
      <c r="Y55" s="78">
        <f t="shared" si="41"/>
        <v>0</v>
      </c>
      <c r="Z55" s="78">
        <f t="shared" si="42"/>
        <v>0</v>
      </c>
      <c r="AA55" s="78">
        <f t="shared" si="43"/>
        <v>0</v>
      </c>
      <c r="AB55" s="77" t="str">
        <f t="shared" si="44"/>
        <v>Sep</v>
      </c>
      <c r="AC55" s="78">
        <f t="shared" si="45"/>
        <v>0</v>
      </c>
      <c r="AD55" s="78">
        <f t="shared" si="46"/>
        <v>0</v>
      </c>
      <c r="AE55" s="78">
        <f t="shared" si="103"/>
        <v>0</v>
      </c>
      <c r="AF55" s="78">
        <f t="shared" si="47"/>
        <v>0</v>
      </c>
      <c r="AG55" s="78">
        <f t="shared" si="48"/>
        <v>0</v>
      </c>
      <c r="AH55" s="78">
        <f t="shared" si="49"/>
        <v>0</v>
      </c>
      <c r="AI55" s="78">
        <f t="shared" si="50"/>
        <v>0</v>
      </c>
      <c r="AJ55" s="78">
        <f t="shared" si="51"/>
        <v>0</v>
      </c>
      <c r="AK55" s="77" t="str">
        <f t="shared" si="52"/>
        <v>Sep</v>
      </c>
      <c r="AL55" s="78">
        <f t="shared" si="53"/>
        <v>0</v>
      </c>
      <c r="AM55" s="78">
        <f t="shared" si="54"/>
        <v>0</v>
      </c>
      <c r="AN55" s="78">
        <f t="shared" si="104"/>
        <v>0</v>
      </c>
      <c r="AO55" s="78">
        <f t="shared" si="55"/>
        <v>0</v>
      </c>
      <c r="AP55" s="78">
        <f t="shared" si="56"/>
        <v>0</v>
      </c>
      <c r="AQ55" s="78">
        <f t="shared" si="57"/>
        <v>0</v>
      </c>
      <c r="AR55" s="78">
        <f t="shared" si="58"/>
        <v>0</v>
      </c>
      <c r="AS55" s="78">
        <f t="shared" si="59"/>
        <v>0</v>
      </c>
      <c r="AT55" s="77" t="str">
        <f t="shared" si="60"/>
        <v>Sep</v>
      </c>
      <c r="AU55" s="78">
        <f t="shared" si="61"/>
        <v>0</v>
      </c>
      <c r="AV55" s="78">
        <f t="shared" si="62"/>
        <v>0</v>
      </c>
      <c r="AW55" s="78">
        <f t="shared" si="105"/>
        <v>0</v>
      </c>
      <c r="AX55" s="78">
        <f t="shared" si="63"/>
        <v>0</v>
      </c>
      <c r="AY55" s="78">
        <f t="shared" si="64"/>
        <v>0</v>
      </c>
      <c r="AZ55" s="78">
        <f t="shared" si="65"/>
        <v>0</v>
      </c>
      <c r="BA55" s="78">
        <f t="shared" si="66"/>
        <v>0</v>
      </c>
      <c r="BB55" s="78">
        <f t="shared" si="67"/>
        <v>0</v>
      </c>
      <c r="BC55" s="77" t="str">
        <f t="shared" si="68"/>
        <v>Sep</v>
      </c>
      <c r="BD55" s="78">
        <f t="shared" si="69"/>
        <v>0</v>
      </c>
      <c r="BE55" s="78">
        <f t="shared" si="70"/>
        <v>0</v>
      </c>
      <c r="BF55" s="78">
        <f t="shared" si="106"/>
        <v>0</v>
      </c>
      <c r="BG55" s="78">
        <f t="shared" si="71"/>
        <v>0</v>
      </c>
      <c r="BH55" s="78">
        <f t="shared" si="72"/>
        <v>0</v>
      </c>
      <c r="BI55" s="78">
        <f t="shared" si="73"/>
        <v>0</v>
      </c>
      <c r="BJ55" s="78">
        <f t="shared" si="74"/>
        <v>0</v>
      </c>
      <c r="BK55" s="78">
        <f t="shared" si="75"/>
        <v>0</v>
      </c>
      <c r="BL55" s="77" t="str">
        <f t="shared" si="76"/>
        <v>Sep</v>
      </c>
      <c r="BM55" s="78">
        <f t="shared" si="77"/>
        <v>0</v>
      </c>
      <c r="BN55" s="78">
        <f t="shared" si="78"/>
        <v>0</v>
      </c>
      <c r="BO55" s="78">
        <f t="shared" si="107"/>
        <v>0</v>
      </c>
      <c r="BP55" s="78">
        <f t="shared" si="79"/>
        <v>0</v>
      </c>
      <c r="BQ55" s="78">
        <f t="shared" si="80"/>
        <v>0</v>
      </c>
      <c r="BR55" s="78">
        <f t="shared" si="81"/>
        <v>0</v>
      </c>
      <c r="BS55" s="78">
        <f t="shared" si="82"/>
        <v>0</v>
      </c>
      <c r="BT55" s="78">
        <f t="shared" si="83"/>
        <v>0</v>
      </c>
      <c r="BU55" s="77" t="str">
        <f t="shared" si="84"/>
        <v>Sep</v>
      </c>
      <c r="BV55" s="78">
        <f t="shared" si="85"/>
        <v>0</v>
      </c>
      <c r="BW55" s="78">
        <f t="shared" si="86"/>
        <v>0</v>
      </c>
      <c r="BX55" s="78">
        <f t="shared" si="108"/>
        <v>0</v>
      </c>
      <c r="BY55" s="78">
        <f t="shared" si="87"/>
        <v>0</v>
      </c>
      <c r="BZ55" s="78">
        <f t="shared" si="88"/>
        <v>0</v>
      </c>
      <c r="CA55" s="78">
        <f t="shared" si="89"/>
        <v>0</v>
      </c>
      <c r="CB55" s="78">
        <f t="shared" si="90"/>
        <v>0</v>
      </c>
      <c r="CC55" s="78">
        <f t="shared" si="91"/>
        <v>0</v>
      </c>
      <c r="CD55" s="77" t="str">
        <f t="shared" si="92"/>
        <v>Sep</v>
      </c>
      <c r="CE55" s="78">
        <f t="shared" si="93"/>
        <v>0</v>
      </c>
      <c r="CF55" s="78">
        <f t="shared" si="94"/>
        <v>0</v>
      </c>
      <c r="CG55" s="78">
        <f t="shared" si="109"/>
        <v>0</v>
      </c>
      <c r="CH55" s="78">
        <f t="shared" si="95"/>
        <v>0</v>
      </c>
      <c r="CI55" s="78">
        <f t="shared" si="96"/>
        <v>0</v>
      </c>
      <c r="CJ55" s="78">
        <f t="shared" si="97"/>
        <v>0</v>
      </c>
      <c r="CK55" s="78">
        <f t="shared" si="98"/>
        <v>0</v>
      </c>
      <c r="CL55" s="78">
        <f t="shared" si="99"/>
        <v>0</v>
      </c>
    </row>
    <row r="56" spans="1:90" ht="13.5" customHeight="1">
      <c r="A56" s="77" t="str">
        <f t="shared" si="20"/>
        <v>Oct</v>
      </c>
      <c r="B56" s="20">
        <f t="shared" si="21"/>
        <v>0</v>
      </c>
      <c r="C56" s="20">
        <f t="shared" si="22"/>
        <v>0</v>
      </c>
      <c r="D56" s="20">
        <f t="shared" si="100"/>
        <v>0</v>
      </c>
      <c r="E56" s="20">
        <f t="shared" si="23"/>
        <v>0</v>
      </c>
      <c r="F56" s="20">
        <f t="shared" si="24"/>
        <v>0</v>
      </c>
      <c r="G56" s="20">
        <f t="shared" si="25"/>
        <v>0</v>
      </c>
      <c r="H56" s="20">
        <f t="shared" si="26"/>
        <v>0</v>
      </c>
      <c r="I56" s="20">
        <f t="shared" si="27"/>
        <v>0</v>
      </c>
      <c r="J56" s="12" t="str">
        <f t="shared" si="28"/>
        <v>Oct</v>
      </c>
      <c r="K56" s="20">
        <f t="shared" si="29"/>
        <v>0</v>
      </c>
      <c r="L56" s="78">
        <f t="shared" si="30"/>
        <v>0</v>
      </c>
      <c r="M56" s="78">
        <f t="shared" si="101"/>
        <v>0</v>
      </c>
      <c r="N56" s="78">
        <f t="shared" si="31"/>
        <v>0</v>
      </c>
      <c r="O56" s="78">
        <f t="shared" si="32"/>
        <v>0</v>
      </c>
      <c r="P56" s="78">
        <f t="shared" si="33"/>
        <v>0</v>
      </c>
      <c r="Q56" s="78">
        <f t="shared" si="34"/>
        <v>0</v>
      </c>
      <c r="R56" s="78">
        <f t="shared" si="35"/>
        <v>0</v>
      </c>
      <c r="S56" s="77" t="str">
        <f t="shared" si="36"/>
        <v>Oct</v>
      </c>
      <c r="T56" s="78">
        <f t="shared" si="37"/>
        <v>0</v>
      </c>
      <c r="U56" s="78">
        <f t="shared" si="38"/>
        <v>0</v>
      </c>
      <c r="V56" s="78">
        <f t="shared" si="102"/>
        <v>0</v>
      </c>
      <c r="W56" s="78">
        <f t="shared" si="39"/>
        <v>0</v>
      </c>
      <c r="X56" s="78">
        <f t="shared" si="40"/>
        <v>0</v>
      </c>
      <c r="Y56" s="78">
        <f t="shared" si="41"/>
        <v>0</v>
      </c>
      <c r="Z56" s="78">
        <f t="shared" si="42"/>
        <v>0</v>
      </c>
      <c r="AA56" s="78">
        <f t="shared" si="43"/>
        <v>0</v>
      </c>
      <c r="AB56" s="77" t="str">
        <f t="shared" si="44"/>
        <v>Oct</v>
      </c>
      <c r="AC56" s="78">
        <f t="shared" si="45"/>
        <v>0</v>
      </c>
      <c r="AD56" s="78">
        <f t="shared" si="46"/>
        <v>0</v>
      </c>
      <c r="AE56" s="78">
        <f t="shared" si="103"/>
        <v>0</v>
      </c>
      <c r="AF56" s="78">
        <f t="shared" si="47"/>
        <v>0</v>
      </c>
      <c r="AG56" s="78">
        <f t="shared" si="48"/>
        <v>0</v>
      </c>
      <c r="AH56" s="78">
        <f t="shared" si="49"/>
        <v>0</v>
      </c>
      <c r="AI56" s="78">
        <f t="shared" si="50"/>
        <v>0</v>
      </c>
      <c r="AJ56" s="78">
        <f t="shared" si="51"/>
        <v>0</v>
      </c>
      <c r="AK56" s="77" t="str">
        <f t="shared" si="52"/>
        <v>Oct</v>
      </c>
      <c r="AL56" s="78">
        <f t="shared" si="53"/>
        <v>0</v>
      </c>
      <c r="AM56" s="78">
        <f t="shared" si="54"/>
        <v>0</v>
      </c>
      <c r="AN56" s="78">
        <f t="shared" si="104"/>
        <v>0</v>
      </c>
      <c r="AO56" s="78">
        <f t="shared" si="55"/>
        <v>0</v>
      </c>
      <c r="AP56" s="78">
        <f t="shared" si="56"/>
        <v>0</v>
      </c>
      <c r="AQ56" s="78">
        <f t="shared" si="57"/>
        <v>0</v>
      </c>
      <c r="AR56" s="78">
        <f t="shared" si="58"/>
        <v>0</v>
      </c>
      <c r="AS56" s="78">
        <f t="shared" si="59"/>
        <v>0</v>
      </c>
      <c r="AT56" s="77" t="str">
        <f t="shared" si="60"/>
        <v>Oct</v>
      </c>
      <c r="AU56" s="78">
        <f t="shared" si="61"/>
        <v>0</v>
      </c>
      <c r="AV56" s="78">
        <f t="shared" si="62"/>
        <v>0</v>
      </c>
      <c r="AW56" s="78">
        <f t="shared" si="105"/>
        <v>0</v>
      </c>
      <c r="AX56" s="78">
        <f t="shared" si="63"/>
        <v>0</v>
      </c>
      <c r="AY56" s="78">
        <f t="shared" si="64"/>
        <v>0</v>
      </c>
      <c r="AZ56" s="78">
        <f t="shared" si="65"/>
        <v>0</v>
      </c>
      <c r="BA56" s="78">
        <f t="shared" si="66"/>
        <v>0</v>
      </c>
      <c r="BB56" s="78">
        <f t="shared" si="67"/>
        <v>0</v>
      </c>
      <c r="BC56" s="77" t="str">
        <f t="shared" si="68"/>
        <v>Oct</v>
      </c>
      <c r="BD56" s="78">
        <f t="shared" si="69"/>
        <v>0</v>
      </c>
      <c r="BE56" s="78">
        <f t="shared" si="70"/>
        <v>0</v>
      </c>
      <c r="BF56" s="78">
        <f t="shared" si="106"/>
        <v>0</v>
      </c>
      <c r="BG56" s="78">
        <f t="shared" si="71"/>
        <v>0</v>
      </c>
      <c r="BH56" s="78">
        <f t="shared" si="72"/>
        <v>0</v>
      </c>
      <c r="BI56" s="78">
        <f t="shared" si="73"/>
        <v>0</v>
      </c>
      <c r="BJ56" s="78">
        <f t="shared" si="74"/>
        <v>0</v>
      </c>
      <c r="BK56" s="78">
        <f t="shared" si="75"/>
        <v>0</v>
      </c>
      <c r="BL56" s="77" t="str">
        <f t="shared" si="76"/>
        <v>Oct</v>
      </c>
      <c r="BM56" s="78">
        <f t="shared" si="77"/>
        <v>0</v>
      </c>
      <c r="BN56" s="78">
        <f t="shared" si="78"/>
        <v>0</v>
      </c>
      <c r="BO56" s="78">
        <f t="shared" si="107"/>
        <v>0</v>
      </c>
      <c r="BP56" s="78">
        <f t="shared" si="79"/>
        <v>0</v>
      </c>
      <c r="BQ56" s="78">
        <f t="shared" si="80"/>
        <v>0</v>
      </c>
      <c r="BR56" s="78">
        <f t="shared" si="81"/>
        <v>0</v>
      </c>
      <c r="BS56" s="78">
        <f t="shared" si="82"/>
        <v>0</v>
      </c>
      <c r="BT56" s="78">
        <f t="shared" si="83"/>
        <v>0</v>
      </c>
      <c r="BU56" s="77" t="str">
        <f t="shared" si="84"/>
        <v>Oct</v>
      </c>
      <c r="BV56" s="78">
        <f t="shared" si="85"/>
        <v>0</v>
      </c>
      <c r="BW56" s="78">
        <f t="shared" si="86"/>
        <v>0</v>
      </c>
      <c r="BX56" s="78">
        <f t="shared" si="108"/>
        <v>0</v>
      </c>
      <c r="BY56" s="78">
        <f t="shared" si="87"/>
        <v>0</v>
      </c>
      <c r="BZ56" s="78">
        <f t="shared" si="88"/>
        <v>0</v>
      </c>
      <c r="CA56" s="78">
        <f t="shared" si="89"/>
        <v>0</v>
      </c>
      <c r="CB56" s="78">
        <f t="shared" si="90"/>
        <v>0</v>
      </c>
      <c r="CC56" s="78">
        <f t="shared" si="91"/>
        <v>0</v>
      </c>
      <c r="CD56" s="77" t="str">
        <f t="shared" si="92"/>
        <v>Oct</v>
      </c>
      <c r="CE56" s="78">
        <f t="shared" si="93"/>
        <v>0</v>
      </c>
      <c r="CF56" s="78">
        <f t="shared" si="94"/>
        <v>0</v>
      </c>
      <c r="CG56" s="78">
        <f t="shared" si="109"/>
        <v>0</v>
      </c>
      <c r="CH56" s="78">
        <f t="shared" si="95"/>
        <v>0</v>
      </c>
      <c r="CI56" s="78">
        <f t="shared" si="96"/>
        <v>0</v>
      </c>
      <c r="CJ56" s="78">
        <f t="shared" si="97"/>
        <v>0</v>
      </c>
      <c r="CK56" s="78">
        <f t="shared" si="98"/>
        <v>0</v>
      </c>
      <c r="CL56" s="78">
        <f t="shared" si="99"/>
        <v>0</v>
      </c>
    </row>
    <row r="57" spans="1:90" ht="13.5" customHeight="1">
      <c r="A57" s="77" t="str">
        <f t="shared" si="20"/>
        <v>Nov</v>
      </c>
      <c r="B57" s="20">
        <f t="shared" si="21"/>
        <v>1200</v>
      </c>
      <c r="C57" s="20">
        <f t="shared" si="22"/>
        <v>0</v>
      </c>
      <c r="D57" s="20">
        <f t="shared" si="100"/>
        <v>0</v>
      </c>
      <c r="E57" s="20">
        <f t="shared" si="23"/>
        <v>0</v>
      </c>
      <c r="F57" s="20">
        <f t="shared" si="24"/>
        <v>0</v>
      </c>
      <c r="G57" s="20">
        <f t="shared" si="25"/>
        <v>0</v>
      </c>
      <c r="H57" s="20">
        <f t="shared" si="26"/>
        <v>0</v>
      </c>
      <c r="I57" s="20">
        <f t="shared" si="27"/>
        <v>0</v>
      </c>
      <c r="J57" s="12" t="str">
        <f t="shared" si="28"/>
        <v>Nov</v>
      </c>
      <c r="K57" s="20">
        <f t="shared" si="29"/>
        <v>1200</v>
      </c>
      <c r="L57" s="78">
        <f t="shared" si="30"/>
        <v>0</v>
      </c>
      <c r="M57" s="78">
        <f t="shared" si="101"/>
        <v>0</v>
      </c>
      <c r="N57" s="78">
        <f t="shared" si="31"/>
        <v>0</v>
      </c>
      <c r="O57" s="78">
        <f t="shared" si="32"/>
        <v>0</v>
      </c>
      <c r="P57" s="78">
        <f t="shared" si="33"/>
        <v>0</v>
      </c>
      <c r="Q57" s="78">
        <f t="shared" si="34"/>
        <v>0</v>
      </c>
      <c r="R57" s="78">
        <f t="shared" si="35"/>
        <v>0</v>
      </c>
      <c r="S57" s="77" t="str">
        <f t="shared" si="36"/>
        <v>Nov</v>
      </c>
      <c r="T57" s="78">
        <f t="shared" si="37"/>
        <v>1200</v>
      </c>
      <c r="U57" s="78">
        <f t="shared" si="38"/>
        <v>0</v>
      </c>
      <c r="V57" s="78">
        <f t="shared" si="102"/>
        <v>0</v>
      </c>
      <c r="W57" s="78">
        <f t="shared" si="39"/>
        <v>0</v>
      </c>
      <c r="X57" s="78">
        <f t="shared" si="40"/>
        <v>0</v>
      </c>
      <c r="Y57" s="78">
        <f t="shared" si="41"/>
        <v>0</v>
      </c>
      <c r="Z57" s="78">
        <f t="shared" si="42"/>
        <v>0</v>
      </c>
      <c r="AA57" s="78">
        <f t="shared" si="43"/>
        <v>0</v>
      </c>
      <c r="AB57" s="77" t="str">
        <f t="shared" si="44"/>
        <v>Nov</v>
      </c>
      <c r="AC57" s="78">
        <f t="shared" si="45"/>
        <v>1200</v>
      </c>
      <c r="AD57" s="78">
        <f t="shared" si="46"/>
        <v>0</v>
      </c>
      <c r="AE57" s="78">
        <f t="shared" si="103"/>
        <v>0</v>
      </c>
      <c r="AF57" s="78">
        <f t="shared" si="47"/>
        <v>0</v>
      </c>
      <c r="AG57" s="78">
        <f t="shared" si="48"/>
        <v>0</v>
      </c>
      <c r="AH57" s="78">
        <f t="shared" si="49"/>
        <v>0</v>
      </c>
      <c r="AI57" s="78">
        <f t="shared" si="50"/>
        <v>0</v>
      </c>
      <c r="AJ57" s="78">
        <f t="shared" si="51"/>
        <v>0</v>
      </c>
      <c r="AK57" s="77" t="str">
        <f t="shared" si="52"/>
        <v>Nov</v>
      </c>
      <c r="AL57" s="78">
        <f t="shared" si="53"/>
        <v>1200</v>
      </c>
      <c r="AM57" s="78">
        <f t="shared" si="54"/>
        <v>0</v>
      </c>
      <c r="AN57" s="78">
        <f t="shared" si="104"/>
        <v>0</v>
      </c>
      <c r="AO57" s="78">
        <f t="shared" si="55"/>
        <v>0</v>
      </c>
      <c r="AP57" s="78">
        <f t="shared" si="56"/>
        <v>0</v>
      </c>
      <c r="AQ57" s="78">
        <f t="shared" si="57"/>
        <v>0</v>
      </c>
      <c r="AR57" s="78">
        <f t="shared" si="58"/>
        <v>0</v>
      </c>
      <c r="AS57" s="78">
        <f t="shared" si="59"/>
        <v>0</v>
      </c>
      <c r="AT57" s="77" t="str">
        <f t="shared" si="60"/>
        <v>Nov</v>
      </c>
      <c r="AU57" s="78">
        <f t="shared" si="61"/>
        <v>1200</v>
      </c>
      <c r="AV57" s="78">
        <f t="shared" si="62"/>
        <v>0</v>
      </c>
      <c r="AW57" s="78">
        <f t="shared" si="105"/>
        <v>0</v>
      </c>
      <c r="AX57" s="78">
        <f t="shared" si="63"/>
        <v>0</v>
      </c>
      <c r="AY57" s="78">
        <f t="shared" si="64"/>
        <v>0</v>
      </c>
      <c r="AZ57" s="78">
        <f t="shared" si="65"/>
        <v>0</v>
      </c>
      <c r="BA57" s="78">
        <f t="shared" si="66"/>
        <v>0</v>
      </c>
      <c r="BB57" s="78">
        <f t="shared" si="67"/>
        <v>0</v>
      </c>
      <c r="BC57" s="77" t="str">
        <f t="shared" si="68"/>
        <v>Nov</v>
      </c>
      <c r="BD57" s="78">
        <f t="shared" si="69"/>
        <v>1200</v>
      </c>
      <c r="BE57" s="78">
        <f t="shared" si="70"/>
        <v>0</v>
      </c>
      <c r="BF57" s="78">
        <f t="shared" si="106"/>
        <v>0</v>
      </c>
      <c r="BG57" s="78">
        <f t="shared" si="71"/>
        <v>0</v>
      </c>
      <c r="BH57" s="78">
        <f t="shared" si="72"/>
        <v>0</v>
      </c>
      <c r="BI57" s="78">
        <f t="shared" si="73"/>
        <v>0</v>
      </c>
      <c r="BJ57" s="78">
        <f t="shared" si="74"/>
        <v>0</v>
      </c>
      <c r="BK57" s="78">
        <f t="shared" si="75"/>
        <v>0</v>
      </c>
      <c r="BL57" s="77" t="str">
        <f t="shared" si="76"/>
        <v>Nov</v>
      </c>
      <c r="BM57" s="78">
        <f t="shared" si="77"/>
        <v>1200</v>
      </c>
      <c r="BN57" s="78">
        <f t="shared" si="78"/>
        <v>0</v>
      </c>
      <c r="BO57" s="78">
        <f t="shared" si="107"/>
        <v>0</v>
      </c>
      <c r="BP57" s="78">
        <f t="shared" si="79"/>
        <v>0</v>
      </c>
      <c r="BQ57" s="78">
        <f t="shared" si="80"/>
        <v>0</v>
      </c>
      <c r="BR57" s="78">
        <f t="shared" si="81"/>
        <v>0</v>
      </c>
      <c r="BS57" s="78">
        <f t="shared" si="82"/>
        <v>0</v>
      </c>
      <c r="BT57" s="78">
        <f t="shared" si="83"/>
        <v>0</v>
      </c>
      <c r="BU57" s="77" t="str">
        <f t="shared" si="84"/>
        <v>Nov</v>
      </c>
      <c r="BV57" s="78">
        <f t="shared" si="85"/>
        <v>1200</v>
      </c>
      <c r="BW57" s="78">
        <f t="shared" si="86"/>
        <v>0</v>
      </c>
      <c r="BX57" s="78">
        <f t="shared" si="108"/>
        <v>0</v>
      </c>
      <c r="BY57" s="78">
        <f t="shared" si="87"/>
        <v>0</v>
      </c>
      <c r="BZ57" s="78">
        <f t="shared" si="88"/>
        <v>0</v>
      </c>
      <c r="CA57" s="78">
        <f t="shared" si="89"/>
        <v>0</v>
      </c>
      <c r="CB57" s="78">
        <f t="shared" si="90"/>
        <v>0</v>
      </c>
      <c r="CC57" s="78">
        <f t="shared" si="91"/>
        <v>0</v>
      </c>
      <c r="CD57" s="77" t="str">
        <f t="shared" si="92"/>
        <v>Nov</v>
      </c>
      <c r="CE57" s="78">
        <f t="shared" si="93"/>
        <v>1200</v>
      </c>
      <c r="CF57" s="78">
        <f t="shared" si="94"/>
        <v>0</v>
      </c>
      <c r="CG57" s="78">
        <f t="shared" si="109"/>
        <v>0</v>
      </c>
      <c r="CH57" s="78">
        <f t="shared" si="95"/>
        <v>0</v>
      </c>
      <c r="CI57" s="78">
        <f t="shared" si="96"/>
        <v>0</v>
      </c>
      <c r="CJ57" s="78">
        <f t="shared" si="97"/>
        <v>0</v>
      </c>
      <c r="CK57" s="78">
        <f t="shared" si="98"/>
        <v>0</v>
      </c>
      <c r="CL57" s="78">
        <f t="shared" si="99"/>
        <v>0</v>
      </c>
    </row>
    <row r="58" spans="1:90" ht="13.5" customHeight="1">
      <c r="A58" s="77" t="str">
        <f t="shared" si="20"/>
        <v>Dec</v>
      </c>
      <c r="B58" s="20">
        <f t="shared" si="21"/>
        <v>2400</v>
      </c>
      <c r="C58" s="20">
        <f t="shared" si="22"/>
        <v>0</v>
      </c>
      <c r="D58" s="20">
        <f t="shared" si="100"/>
        <v>0</v>
      </c>
      <c r="E58" s="20">
        <f t="shared" si="23"/>
        <v>0</v>
      </c>
      <c r="F58" s="20">
        <f t="shared" si="24"/>
        <v>0</v>
      </c>
      <c r="G58" s="20">
        <f t="shared" si="25"/>
        <v>0</v>
      </c>
      <c r="H58" s="20">
        <f t="shared" si="26"/>
        <v>0</v>
      </c>
      <c r="I58" s="20">
        <f t="shared" si="27"/>
        <v>0</v>
      </c>
      <c r="J58" s="12" t="str">
        <f t="shared" si="28"/>
        <v>Dec</v>
      </c>
      <c r="K58" s="20">
        <f t="shared" si="29"/>
        <v>2400</v>
      </c>
      <c r="L58" s="78">
        <f t="shared" si="30"/>
        <v>0</v>
      </c>
      <c r="M58" s="78">
        <f t="shared" si="101"/>
        <v>0</v>
      </c>
      <c r="N58" s="78">
        <f t="shared" si="31"/>
        <v>0</v>
      </c>
      <c r="O58" s="78">
        <f t="shared" si="32"/>
        <v>0</v>
      </c>
      <c r="P58" s="78">
        <f t="shared" si="33"/>
        <v>0</v>
      </c>
      <c r="Q58" s="78">
        <f t="shared" si="34"/>
        <v>0</v>
      </c>
      <c r="R58" s="78">
        <f t="shared" si="35"/>
        <v>0</v>
      </c>
      <c r="S58" s="77" t="str">
        <f t="shared" si="36"/>
        <v>Dec</v>
      </c>
      <c r="T58" s="78">
        <f t="shared" si="37"/>
        <v>2400</v>
      </c>
      <c r="U58" s="78">
        <f t="shared" si="38"/>
        <v>0</v>
      </c>
      <c r="V58" s="78">
        <f t="shared" si="102"/>
        <v>0</v>
      </c>
      <c r="W58" s="78">
        <f t="shared" si="39"/>
        <v>0</v>
      </c>
      <c r="X58" s="78">
        <f t="shared" si="40"/>
        <v>0</v>
      </c>
      <c r="Y58" s="78">
        <f t="shared" si="41"/>
        <v>0</v>
      </c>
      <c r="Z58" s="78">
        <f t="shared" si="42"/>
        <v>0</v>
      </c>
      <c r="AA58" s="78">
        <f t="shared" si="43"/>
        <v>0</v>
      </c>
      <c r="AB58" s="77" t="str">
        <f t="shared" si="44"/>
        <v>Dec</v>
      </c>
      <c r="AC58" s="78">
        <f t="shared" si="45"/>
        <v>2400</v>
      </c>
      <c r="AD58" s="78">
        <f t="shared" si="46"/>
        <v>0</v>
      </c>
      <c r="AE58" s="78">
        <f t="shared" si="103"/>
        <v>0</v>
      </c>
      <c r="AF58" s="78">
        <f t="shared" si="47"/>
        <v>0</v>
      </c>
      <c r="AG58" s="78">
        <f t="shared" si="48"/>
        <v>0</v>
      </c>
      <c r="AH58" s="78">
        <f t="shared" si="49"/>
        <v>0</v>
      </c>
      <c r="AI58" s="78">
        <f t="shared" si="50"/>
        <v>0</v>
      </c>
      <c r="AJ58" s="78">
        <f t="shared" si="51"/>
        <v>0</v>
      </c>
      <c r="AK58" s="77" t="str">
        <f t="shared" si="52"/>
        <v>Dec</v>
      </c>
      <c r="AL58" s="78">
        <f t="shared" si="53"/>
        <v>2400</v>
      </c>
      <c r="AM58" s="78">
        <f t="shared" si="54"/>
        <v>0</v>
      </c>
      <c r="AN58" s="78">
        <f t="shared" si="104"/>
        <v>0</v>
      </c>
      <c r="AO58" s="78">
        <f t="shared" si="55"/>
        <v>0</v>
      </c>
      <c r="AP58" s="78">
        <f t="shared" si="56"/>
        <v>0</v>
      </c>
      <c r="AQ58" s="78">
        <f t="shared" si="57"/>
        <v>0</v>
      </c>
      <c r="AR58" s="78">
        <f t="shared" si="58"/>
        <v>0</v>
      </c>
      <c r="AS58" s="78">
        <f t="shared" si="59"/>
        <v>0</v>
      </c>
      <c r="AT58" s="77" t="str">
        <f t="shared" si="60"/>
        <v>Dec</v>
      </c>
      <c r="AU58" s="78">
        <f t="shared" si="61"/>
        <v>2400</v>
      </c>
      <c r="AV58" s="78">
        <f t="shared" si="62"/>
        <v>0</v>
      </c>
      <c r="AW58" s="78">
        <f t="shared" si="105"/>
        <v>0</v>
      </c>
      <c r="AX58" s="78">
        <f t="shared" si="63"/>
        <v>0</v>
      </c>
      <c r="AY58" s="78">
        <f t="shared" si="64"/>
        <v>0</v>
      </c>
      <c r="AZ58" s="78">
        <f t="shared" si="65"/>
        <v>0</v>
      </c>
      <c r="BA58" s="78">
        <f t="shared" si="66"/>
        <v>0</v>
      </c>
      <c r="BB58" s="78">
        <f t="shared" si="67"/>
        <v>0</v>
      </c>
      <c r="BC58" s="77" t="str">
        <f t="shared" si="68"/>
        <v>Dec</v>
      </c>
      <c r="BD58" s="78">
        <f t="shared" si="69"/>
        <v>2400</v>
      </c>
      <c r="BE58" s="78">
        <f t="shared" si="70"/>
        <v>0</v>
      </c>
      <c r="BF58" s="78">
        <f t="shared" si="106"/>
        <v>0</v>
      </c>
      <c r="BG58" s="78">
        <f t="shared" si="71"/>
        <v>0</v>
      </c>
      <c r="BH58" s="78">
        <f t="shared" si="72"/>
        <v>0</v>
      </c>
      <c r="BI58" s="78">
        <f t="shared" si="73"/>
        <v>0</v>
      </c>
      <c r="BJ58" s="78">
        <f t="shared" si="74"/>
        <v>0</v>
      </c>
      <c r="BK58" s="78">
        <f t="shared" si="75"/>
        <v>0</v>
      </c>
      <c r="BL58" s="77" t="str">
        <f t="shared" si="76"/>
        <v>Dec</v>
      </c>
      <c r="BM58" s="78">
        <f t="shared" si="77"/>
        <v>2400</v>
      </c>
      <c r="BN58" s="78">
        <f t="shared" si="78"/>
        <v>0</v>
      </c>
      <c r="BO58" s="78">
        <f t="shared" si="107"/>
        <v>0</v>
      </c>
      <c r="BP58" s="78">
        <f t="shared" si="79"/>
        <v>0</v>
      </c>
      <c r="BQ58" s="78">
        <f t="shared" si="80"/>
        <v>0</v>
      </c>
      <c r="BR58" s="78">
        <f t="shared" si="81"/>
        <v>0</v>
      </c>
      <c r="BS58" s="78">
        <f t="shared" si="82"/>
        <v>0</v>
      </c>
      <c r="BT58" s="78">
        <f t="shared" si="83"/>
        <v>0</v>
      </c>
      <c r="BU58" s="77" t="str">
        <f t="shared" si="84"/>
        <v>Dec</v>
      </c>
      <c r="BV58" s="78">
        <f t="shared" si="85"/>
        <v>2400</v>
      </c>
      <c r="BW58" s="78">
        <f t="shared" si="86"/>
        <v>0</v>
      </c>
      <c r="BX58" s="78">
        <f t="shared" si="108"/>
        <v>0</v>
      </c>
      <c r="BY58" s="78">
        <f t="shared" si="87"/>
        <v>0</v>
      </c>
      <c r="BZ58" s="78">
        <f t="shared" si="88"/>
        <v>0</v>
      </c>
      <c r="CA58" s="78">
        <f t="shared" si="89"/>
        <v>0</v>
      </c>
      <c r="CB58" s="78">
        <f t="shared" si="90"/>
        <v>0</v>
      </c>
      <c r="CC58" s="78">
        <f t="shared" si="91"/>
        <v>0</v>
      </c>
      <c r="CD58" s="77" t="str">
        <f t="shared" si="92"/>
        <v>Dec</v>
      </c>
      <c r="CE58" s="78">
        <f t="shared" si="93"/>
        <v>2400</v>
      </c>
      <c r="CF58" s="78">
        <f t="shared" si="94"/>
        <v>0</v>
      </c>
      <c r="CG58" s="78">
        <f t="shared" si="109"/>
        <v>0</v>
      </c>
      <c r="CH58" s="78">
        <f t="shared" si="95"/>
        <v>0</v>
      </c>
      <c r="CI58" s="78">
        <f t="shared" si="96"/>
        <v>0</v>
      </c>
      <c r="CJ58" s="78">
        <f t="shared" si="97"/>
        <v>0</v>
      </c>
      <c r="CK58" s="78">
        <f t="shared" si="98"/>
        <v>0</v>
      </c>
      <c r="CL58" s="78">
        <f t="shared" si="99"/>
        <v>0</v>
      </c>
    </row>
    <row r="59" spans="1:90" ht="13.5" customHeight="1">
      <c r="A59" s="36"/>
      <c r="B59" s="20">
        <f t="shared" ref="B59:I59" si="110">SUM(B47:B58)</f>
        <v>3600</v>
      </c>
      <c r="C59" s="20">
        <f t="shared" si="110"/>
        <v>0</v>
      </c>
      <c r="D59" s="20">
        <f t="shared" si="110"/>
        <v>0</v>
      </c>
      <c r="E59" s="20">
        <f t="shared" si="110"/>
        <v>0</v>
      </c>
      <c r="F59" s="20">
        <f t="shared" si="110"/>
        <v>0</v>
      </c>
      <c r="G59" s="20">
        <f t="shared" si="110"/>
        <v>0</v>
      </c>
      <c r="H59" s="20">
        <f t="shared" si="110"/>
        <v>0</v>
      </c>
      <c r="I59" s="20">
        <f t="shared" si="110"/>
        <v>0</v>
      </c>
      <c r="J59" s="8"/>
      <c r="K59" s="20">
        <f t="shared" ref="K59:R59" si="111">SUM(K47:K58)</f>
        <v>3600</v>
      </c>
      <c r="L59" s="78">
        <f t="shared" si="111"/>
        <v>0</v>
      </c>
      <c r="M59" s="78">
        <f t="shared" si="111"/>
        <v>0</v>
      </c>
      <c r="N59" s="78">
        <f t="shared" si="111"/>
        <v>0</v>
      </c>
      <c r="O59" s="78">
        <f t="shared" si="111"/>
        <v>0</v>
      </c>
      <c r="P59" s="78">
        <f t="shared" si="111"/>
        <v>0</v>
      </c>
      <c r="Q59" s="78">
        <f t="shared" si="111"/>
        <v>0</v>
      </c>
      <c r="R59" s="78">
        <f t="shared" si="111"/>
        <v>0</v>
      </c>
      <c r="S59" s="36"/>
      <c r="T59" s="78">
        <f t="shared" ref="T59:AA59" si="112">SUM(T47:T58)</f>
        <v>3600</v>
      </c>
      <c r="U59" s="78">
        <f t="shared" si="112"/>
        <v>0</v>
      </c>
      <c r="V59" s="78">
        <f t="shared" si="112"/>
        <v>0</v>
      </c>
      <c r="W59" s="78">
        <f t="shared" si="112"/>
        <v>0</v>
      </c>
      <c r="X59" s="78">
        <f t="shared" si="112"/>
        <v>0</v>
      </c>
      <c r="Y59" s="78">
        <f t="shared" si="112"/>
        <v>0</v>
      </c>
      <c r="Z59" s="78">
        <f t="shared" si="112"/>
        <v>0</v>
      </c>
      <c r="AA59" s="78">
        <f t="shared" si="112"/>
        <v>0</v>
      </c>
      <c r="AB59" s="36"/>
      <c r="AC59" s="78">
        <f t="shared" ref="AC59:AJ59" si="113">SUM(AC47:AC58)</f>
        <v>3600</v>
      </c>
      <c r="AD59" s="78">
        <f t="shared" si="113"/>
        <v>0</v>
      </c>
      <c r="AE59" s="78">
        <f t="shared" si="113"/>
        <v>0</v>
      </c>
      <c r="AF59" s="78">
        <f t="shared" si="113"/>
        <v>0</v>
      </c>
      <c r="AG59" s="78">
        <f t="shared" si="113"/>
        <v>0</v>
      </c>
      <c r="AH59" s="78">
        <f t="shared" si="113"/>
        <v>0</v>
      </c>
      <c r="AI59" s="78">
        <f t="shared" si="113"/>
        <v>0</v>
      </c>
      <c r="AJ59" s="78">
        <f t="shared" si="113"/>
        <v>0</v>
      </c>
      <c r="AK59" s="36"/>
      <c r="AL59" s="78">
        <f t="shared" ref="AL59:AS59" si="114">SUM(AL47:AL58)</f>
        <v>3600</v>
      </c>
      <c r="AM59" s="78">
        <f t="shared" si="114"/>
        <v>0</v>
      </c>
      <c r="AN59" s="78">
        <f t="shared" si="114"/>
        <v>0</v>
      </c>
      <c r="AO59" s="78">
        <f t="shared" si="114"/>
        <v>0</v>
      </c>
      <c r="AP59" s="78">
        <f t="shared" si="114"/>
        <v>0</v>
      </c>
      <c r="AQ59" s="78">
        <f t="shared" si="114"/>
        <v>0</v>
      </c>
      <c r="AR59" s="78">
        <f t="shared" si="114"/>
        <v>0</v>
      </c>
      <c r="AS59" s="78">
        <f t="shared" si="114"/>
        <v>0</v>
      </c>
      <c r="AT59" s="36"/>
      <c r="AU59" s="78">
        <f t="shared" ref="AU59:BB59" si="115">SUM(AU47:AU58)</f>
        <v>3600</v>
      </c>
      <c r="AV59" s="78">
        <f t="shared" si="115"/>
        <v>0</v>
      </c>
      <c r="AW59" s="78">
        <f t="shared" si="115"/>
        <v>0</v>
      </c>
      <c r="AX59" s="78">
        <f t="shared" si="115"/>
        <v>0</v>
      </c>
      <c r="AY59" s="78">
        <f t="shared" si="115"/>
        <v>0</v>
      </c>
      <c r="AZ59" s="78">
        <f t="shared" si="115"/>
        <v>0</v>
      </c>
      <c r="BA59" s="78">
        <f t="shared" si="115"/>
        <v>0</v>
      </c>
      <c r="BB59" s="78">
        <f t="shared" si="115"/>
        <v>0</v>
      </c>
      <c r="BC59" s="36"/>
      <c r="BD59" s="78">
        <f t="shared" ref="BD59:BK59" si="116">SUM(BD47:BD58)</f>
        <v>3600</v>
      </c>
      <c r="BE59" s="78">
        <f t="shared" si="116"/>
        <v>0</v>
      </c>
      <c r="BF59" s="78">
        <f t="shared" si="116"/>
        <v>0</v>
      </c>
      <c r="BG59" s="78">
        <f t="shared" si="116"/>
        <v>0</v>
      </c>
      <c r="BH59" s="78">
        <f t="shared" si="116"/>
        <v>0</v>
      </c>
      <c r="BI59" s="78">
        <f t="shared" si="116"/>
        <v>0</v>
      </c>
      <c r="BJ59" s="78">
        <f t="shared" si="116"/>
        <v>0</v>
      </c>
      <c r="BK59" s="78">
        <f t="shared" si="116"/>
        <v>0</v>
      </c>
      <c r="BL59" s="36"/>
      <c r="BM59" s="78">
        <f t="shared" ref="BM59:BT59" si="117">SUM(BM47:BM58)</f>
        <v>3600</v>
      </c>
      <c r="BN59" s="78">
        <f t="shared" si="117"/>
        <v>0</v>
      </c>
      <c r="BO59" s="78">
        <f t="shared" si="117"/>
        <v>0</v>
      </c>
      <c r="BP59" s="78">
        <f t="shared" si="117"/>
        <v>0</v>
      </c>
      <c r="BQ59" s="78">
        <f t="shared" si="117"/>
        <v>0</v>
      </c>
      <c r="BR59" s="78">
        <f t="shared" si="117"/>
        <v>0</v>
      </c>
      <c r="BS59" s="78">
        <f t="shared" si="117"/>
        <v>0</v>
      </c>
      <c r="BT59" s="78">
        <f t="shared" si="117"/>
        <v>0</v>
      </c>
      <c r="BU59" s="36"/>
      <c r="BV59" s="78">
        <f t="shared" ref="BV59:CC59" si="118">SUM(BV47:BV58)</f>
        <v>3600</v>
      </c>
      <c r="BW59" s="78">
        <f t="shared" si="118"/>
        <v>0</v>
      </c>
      <c r="BX59" s="78">
        <f t="shared" si="118"/>
        <v>0</v>
      </c>
      <c r="BY59" s="78">
        <f t="shared" si="118"/>
        <v>0</v>
      </c>
      <c r="BZ59" s="78">
        <f t="shared" si="118"/>
        <v>0</v>
      </c>
      <c r="CA59" s="78">
        <f t="shared" si="118"/>
        <v>0</v>
      </c>
      <c r="CB59" s="78">
        <f t="shared" si="118"/>
        <v>0</v>
      </c>
      <c r="CC59" s="78">
        <f t="shared" si="118"/>
        <v>0</v>
      </c>
      <c r="CD59" s="36"/>
      <c r="CE59" s="78">
        <f t="shared" ref="CE59:CL59" si="119">SUM(CE47:CE58)</f>
        <v>3600</v>
      </c>
      <c r="CF59" s="78">
        <f t="shared" si="119"/>
        <v>0</v>
      </c>
      <c r="CG59" s="78">
        <f t="shared" si="119"/>
        <v>0</v>
      </c>
      <c r="CH59" s="78">
        <f t="shared" si="119"/>
        <v>0</v>
      </c>
      <c r="CI59" s="78">
        <f t="shared" si="119"/>
        <v>0</v>
      </c>
      <c r="CJ59" s="78">
        <f t="shared" si="119"/>
        <v>0</v>
      </c>
      <c r="CK59" s="78">
        <f t="shared" si="119"/>
        <v>0</v>
      </c>
      <c r="CL59" s="78">
        <f t="shared" si="119"/>
        <v>0</v>
      </c>
    </row>
    <row r="60" spans="1:90" ht="15.95" customHeight="1">
      <c r="A60" s="36"/>
      <c r="B60" s="76" t="s">
        <v>37</v>
      </c>
      <c r="C60" s="76" t="s">
        <v>38</v>
      </c>
      <c r="D60" s="76" t="s">
        <v>39</v>
      </c>
      <c r="E60" s="76" t="s">
        <v>40</v>
      </c>
      <c r="F60" s="76" t="s">
        <v>41</v>
      </c>
      <c r="G60" s="76" t="s">
        <v>42</v>
      </c>
      <c r="H60" s="76" t="s">
        <v>43</v>
      </c>
      <c r="I60" s="76" t="s">
        <v>44</v>
      </c>
      <c r="J60" s="76" t="s">
        <v>45</v>
      </c>
      <c r="K60" s="76" t="s">
        <v>46</v>
      </c>
      <c r="L60" s="75" t="s">
        <v>81</v>
      </c>
      <c r="M60" s="75" t="s">
        <v>82</v>
      </c>
      <c r="N60" s="75" t="s">
        <v>83</v>
      </c>
      <c r="O60" s="75" t="s">
        <v>84</v>
      </c>
      <c r="P60" s="75" t="s">
        <v>85</v>
      </c>
      <c r="Q60" s="75" t="s">
        <v>86</v>
      </c>
      <c r="R60" s="75" t="s">
        <v>87</v>
      </c>
      <c r="S60" s="75" t="s">
        <v>88</v>
      </c>
      <c r="T60" s="78"/>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c r="AU60" s="36"/>
      <c r="AV60" s="36"/>
      <c r="AW60" s="36"/>
      <c r="AX60" s="36"/>
      <c r="AY60" s="36"/>
      <c r="AZ60" s="36"/>
      <c r="BA60" s="36"/>
      <c r="BB60" s="36"/>
      <c r="BC60" s="36"/>
      <c r="BD60" s="36"/>
      <c r="BE60" s="36"/>
      <c r="BF60" s="36"/>
      <c r="BG60" s="36"/>
      <c r="BH60" s="36"/>
      <c r="BI60" s="36"/>
      <c r="BJ60" s="36"/>
      <c r="BK60" s="36"/>
      <c r="BL60" s="36"/>
      <c r="BM60" s="36"/>
      <c r="BN60" s="36"/>
      <c r="BO60" s="36"/>
      <c r="BP60" s="36"/>
      <c r="BQ60" s="36"/>
      <c r="BR60" s="36"/>
      <c r="BS60" s="36"/>
      <c r="BT60" s="36"/>
      <c r="BU60" s="36"/>
      <c r="BV60" s="36"/>
      <c r="BW60" s="36"/>
      <c r="BX60" s="36"/>
      <c r="BY60" s="36"/>
      <c r="BZ60" s="36"/>
      <c r="CA60" s="36"/>
      <c r="CB60" s="36"/>
      <c r="CC60" s="36"/>
      <c r="CD60" s="36"/>
      <c r="CE60" s="36"/>
      <c r="CF60" s="36"/>
      <c r="CG60" s="36"/>
      <c r="CH60" s="36"/>
      <c r="CI60" s="36"/>
      <c r="CJ60" s="36"/>
      <c r="CK60" s="36"/>
      <c r="CL60" s="36"/>
    </row>
    <row r="61" spans="1:90" ht="13.5" customHeight="1">
      <c r="A61" s="36"/>
      <c r="B61" s="20">
        <f>B59</f>
        <v>3600</v>
      </c>
      <c r="C61" s="20">
        <f>C59+K59</f>
        <v>3600</v>
      </c>
      <c r="D61" s="20">
        <f>D59+L59+T59</f>
        <v>3600</v>
      </c>
      <c r="E61" s="20">
        <f>E59+M59+U59+AC59</f>
        <v>3600</v>
      </c>
      <c r="F61" s="20">
        <f>F59+N59+V59+AD59+AL59</f>
        <v>3600</v>
      </c>
      <c r="G61" s="20">
        <f>G59+O59+W59+AE59+AM59+AU59</f>
        <v>3600</v>
      </c>
      <c r="H61" s="20">
        <f>H59+P59+X59+AF59+AN59+AV59+BD59</f>
        <v>3600</v>
      </c>
      <c r="I61" s="20">
        <f>I59+Q59+Y59+AG59+AO59+AW59+BE59+BM59</f>
        <v>3600</v>
      </c>
      <c r="J61" s="20">
        <f>R59+Z59+AH59+AP59+AX59+BF59+BN59+BV59</f>
        <v>3600</v>
      </c>
      <c r="K61" s="20">
        <f>AA59+AI59+AQ59+AY59+BG59+BO59+BW59+CE59</f>
        <v>3600</v>
      </c>
      <c r="L61" s="78">
        <f>AJ59+AR59+AZ59+BH59+BP59+BX59+CF59</f>
        <v>0</v>
      </c>
      <c r="M61" s="78">
        <f>AS59+BA59+BI59+BQ59+BY59+CG59</f>
        <v>0</v>
      </c>
      <c r="N61" s="78">
        <f>BB59+BJ59+BR59+BZ59+CH59</f>
        <v>0</v>
      </c>
      <c r="O61" s="78">
        <f>BK59+BS59+CA59+CI59</f>
        <v>0</v>
      </c>
      <c r="P61" s="78">
        <f>BT59+CB59+CJ59</f>
        <v>0</v>
      </c>
      <c r="Q61" s="78">
        <f>CC59+CK59</f>
        <v>0</v>
      </c>
      <c r="R61" s="78">
        <f>CL59</f>
        <v>0</v>
      </c>
      <c r="S61" s="81">
        <v>0</v>
      </c>
      <c r="T61" s="78"/>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c r="AU61" s="36"/>
      <c r="AV61" s="36"/>
      <c r="AW61" s="36"/>
      <c r="AX61" s="36"/>
      <c r="AY61" s="36"/>
      <c r="AZ61" s="36"/>
      <c r="BA61" s="36"/>
      <c r="BB61" s="36"/>
      <c r="BC61" s="36"/>
      <c r="BD61" s="36"/>
      <c r="BE61" s="36"/>
      <c r="BF61" s="36"/>
      <c r="BG61" s="36"/>
      <c r="BH61" s="36"/>
      <c r="BI61" s="36"/>
      <c r="BJ61" s="36"/>
      <c r="BK61" s="36"/>
      <c r="BL61" s="36"/>
      <c r="BM61" s="36"/>
      <c r="BN61" s="36"/>
      <c r="BO61" s="36"/>
      <c r="BP61" s="36"/>
      <c r="BQ61" s="36"/>
      <c r="BR61" s="36"/>
      <c r="BS61" s="36"/>
      <c r="BT61" s="36"/>
      <c r="BU61" s="36"/>
      <c r="BV61" s="36"/>
      <c r="BW61" s="36"/>
      <c r="BX61" s="36"/>
      <c r="BY61" s="36"/>
      <c r="BZ61" s="36"/>
      <c r="CA61" s="36"/>
      <c r="CB61" s="36"/>
      <c r="CC61" s="36"/>
      <c r="CD61" s="36"/>
      <c r="CE61" s="36"/>
      <c r="CF61" s="36"/>
      <c r="CG61" s="36"/>
      <c r="CH61" s="36"/>
      <c r="CI61" s="36"/>
      <c r="CJ61" s="36"/>
      <c r="CK61" s="36"/>
      <c r="CL61" s="36"/>
    </row>
  </sheetData>
  <mergeCells count="13">
    <mergeCell ref="A1:CL1"/>
    <mergeCell ref="A2:CL2"/>
    <mergeCell ref="A3:R3"/>
    <mergeCell ref="AT7:BB7"/>
    <mergeCell ref="BC7:BK7"/>
    <mergeCell ref="BL7:BT7"/>
    <mergeCell ref="BU7:CC7"/>
    <mergeCell ref="CD7:CL7"/>
    <mergeCell ref="AK7:AS7"/>
    <mergeCell ref="A7:I7"/>
    <mergeCell ref="J7:R7"/>
    <mergeCell ref="S7:AA7"/>
    <mergeCell ref="AB7:AJ7"/>
  </mergeCells>
  <pageMargins left="0.7" right="0.7" top="0.75" bottom="0.75" header="0.3" footer="0.3"/>
  <pageSetup orientation="portrait" r:id="rId1"/>
  <headerFooter>
    <oddFooter>&amp;C&amp;"Helvetica Neue,Regular"&amp;12&amp;K000000&amp;P</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CL61"/>
  <sheetViews>
    <sheetView showGridLines="0" workbookViewId="0"/>
  </sheetViews>
  <sheetFormatPr defaultColWidth="9.5" defaultRowHeight="12.95" customHeight="1"/>
  <cols>
    <col min="1" max="1" width="5.5" style="5" customWidth="1"/>
    <col min="2" max="5" width="10.5" style="5" customWidth="1"/>
    <col min="6" max="12" width="11.5" style="5" customWidth="1"/>
    <col min="13" max="17" width="10.5" style="5" customWidth="1"/>
    <col min="18" max="19" width="9.5" style="5" customWidth="1"/>
    <col min="20" max="25" width="10.5" style="5" customWidth="1"/>
    <col min="26" max="26" width="9" style="5" customWidth="1"/>
    <col min="27" max="27" width="9.5" style="5" customWidth="1"/>
    <col min="28" max="28" width="5.5" style="5" customWidth="1"/>
    <col min="29" max="34" width="10.5" style="5" customWidth="1"/>
    <col min="35" max="36" width="9.5" style="5" customWidth="1"/>
    <col min="37" max="37" width="5.5" style="5" customWidth="1"/>
    <col min="38" max="43" width="10.5" style="5" customWidth="1"/>
    <col min="44" max="45" width="9.5" style="5" customWidth="1"/>
    <col min="46" max="46" width="5.5" style="5" customWidth="1"/>
    <col min="47" max="52" width="10.5" style="5" customWidth="1"/>
    <col min="53" max="54" width="9.5" style="5" customWidth="1"/>
    <col min="55" max="55" width="5.5" style="5" customWidth="1"/>
    <col min="56" max="61" width="10.5" style="5" customWidth="1"/>
    <col min="62" max="63" width="9.5" style="5" customWidth="1"/>
    <col min="64" max="64" width="5.5" style="5" customWidth="1"/>
    <col min="65" max="70" width="10.5" style="5" customWidth="1"/>
    <col min="71" max="72" width="9.5" style="5" customWidth="1"/>
    <col min="73" max="73" width="5.5" style="5" customWidth="1"/>
    <col min="74" max="79" width="10.5" style="5" customWidth="1"/>
    <col min="80" max="81" width="9.5" style="5" customWidth="1"/>
    <col min="82" max="82" width="5.5" style="5" customWidth="1"/>
    <col min="83" max="88" width="10.5" style="5" customWidth="1"/>
    <col min="89" max="91" width="9.5" style="5" customWidth="1"/>
    <col min="92" max="16384" width="9.5" style="5"/>
  </cols>
  <sheetData>
    <row r="1" spans="1:90" ht="33" customHeight="1">
      <c r="A1" s="120"/>
      <c r="B1" s="99"/>
      <c r="C1" s="99"/>
      <c r="D1" s="99"/>
      <c r="E1" s="99"/>
      <c r="F1" s="99"/>
      <c r="G1" s="99"/>
      <c r="H1" s="99"/>
      <c r="I1" s="99"/>
      <c r="J1" s="99"/>
      <c r="K1" s="99"/>
      <c r="L1" s="121"/>
      <c r="M1" s="121"/>
      <c r="N1" s="121"/>
      <c r="O1" s="121"/>
      <c r="P1" s="121"/>
      <c r="Q1" s="121"/>
      <c r="R1" s="121"/>
      <c r="S1" s="121"/>
      <c r="T1" s="121"/>
      <c r="U1" s="121"/>
      <c r="V1" s="121"/>
      <c r="W1" s="121"/>
      <c r="X1" s="121"/>
      <c r="Y1" s="121"/>
      <c r="Z1" s="121"/>
      <c r="AA1" s="121"/>
      <c r="AB1" s="121"/>
      <c r="AC1" s="121"/>
      <c r="AD1" s="121"/>
      <c r="AE1" s="121"/>
      <c r="AF1" s="121"/>
      <c r="AG1" s="121"/>
      <c r="AH1" s="121"/>
      <c r="AI1" s="121"/>
      <c r="AJ1" s="121"/>
      <c r="AK1" s="121"/>
      <c r="AL1" s="121"/>
      <c r="AM1" s="121"/>
      <c r="AN1" s="121"/>
      <c r="AO1" s="121"/>
      <c r="AP1" s="121"/>
      <c r="AQ1" s="121"/>
      <c r="AR1" s="121"/>
      <c r="AS1" s="121"/>
      <c r="AT1" s="121"/>
      <c r="AU1" s="121"/>
      <c r="AV1" s="121"/>
      <c r="AW1" s="121"/>
      <c r="AX1" s="121"/>
      <c r="AY1" s="121"/>
      <c r="AZ1" s="121"/>
      <c r="BA1" s="121"/>
      <c r="BB1" s="121"/>
      <c r="BC1" s="121"/>
      <c r="BD1" s="121"/>
      <c r="BE1" s="121"/>
      <c r="BF1" s="121"/>
      <c r="BG1" s="121"/>
      <c r="BH1" s="121"/>
      <c r="BI1" s="121"/>
      <c r="BJ1" s="121"/>
      <c r="BK1" s="121"/>
      <c r="BL1" s="121"/>
      <c r="BM1" s="121"/>
      <c r="BN1" s="121"/>
      <c r="BO1" s="121"/>
      <c r="BP1" s="121"/>
      <c r="BQ1" s="121"/>
      <c r="BR1" s="121"/>
      <c r="BS1" s="121"/>
      <c r="BT1" s="121"/>
      <c r="BU1" s="121"/>
      <c r="BV1" s="121"/>
      <c r="BW1" s="121"/>
      <c r="BX1" s="121"/>
      <c r="BY1" s="121"/>
      <c r="BZ1" s="121"/>
      <c r="CA1" s="121"/>
      <c r="CB1" s="121"/>
      <c r="CC1" s="121"/>
      <c r="CD1" s="121"/>
      <c r="CE1" s="121"/>
      <c r="CF1" s="121"/>
      <c r="CG1" s="121"/>
      <c r="CH1" s="121"/>
      <c r="CI1" s="121"/>
      <c r="CJ1" s="121"/>
      <c r="CK1" s="121"/>
      <c r="CL1" s="121"/>
    </row>
    <row r="2" spans="1:90" ht="15" customHeight="1">
      <c r="A2" s="127"/>
      <c r="B2" s="99"/>
      <c r="C2" s="99"/>
      <c r="D2" s="99"/>
      <c r="E2" s="99"/>
      <c r="F2" s="99"/>
      <c r="G2" s="99"/>
      <c r="H2" s="99"/>
      <c r="I2" s="99"/>
      <c r="J2" s="99"/>
      <c r="K2" s="99"/>
      <c r="L2" s="121"/>
      <c r="M2" s="121"/>
      <c r="N2" s="121"/>
      <c r="O2" s="121"/>
      <c r="P2" s="121"/>
      <c r="Q2" s="121"/>
      <c r="R2" s="121"/>
      <c r="S2" s="121"/>
      <c r="T2" s="121"/>
      <c r="U2" s="121"/>
      <c r="V2" s="121"/>
      <c r="W2" s="121"/>
      <c r="X2" s="121"/>
      <c r="Y2" s="121"/>
      <c r="Z2" s="121"/>
      <c r="AA2" s="121"/>
      <c r="AB2" s="121"/>
      <c r="AC2" s="121"/>
      <c r="AD2" s="121"/>
      <c r="AE2" s="121"/>
      <c r="AF2" s="121"/>
      <c r="AG2" s="121"/>
      <c r="AH2" s="121"/>
      <c r="AI2" s="121"/>
      <c r="AJ2" s="121"/>
      <c r="AK2" s="121"/>
      <c r="AL2" s="121"/>
      <c r="AM2" s="121"/>
      <c r="AN2" s="121"/>
      <c r="AO2" s="121"/>
      <c r="AP2" s="121"/>
      <c r="AQ2" s="121"/>
      <c r="AR2" s="121"/>
      <c r="AS2" s="121"/>
      <c r="AT2" s="121"/>
      <c r="AU2" s="121"/>
      <c r="AV2" s="121"/>
      <c r="AW2" s="121"/>
      <c r="AX2" s="121"/>
      <c r="AY2" s="121"/>
      <c r="AZ2" s="121"/>
      <c r="BA2" s="121"/>
      <c r="BB2" s="121"/>
      <c r="BC2" s="121"/>
      <c r="BD2" s="121"/>
      <c r="BE2" s="121"/>
      <c r="BF2" s="121"/>
      <c r="BG2" s="121"/>
      <c r="BH2" s="121"/>
      <c r="BI2" s="121"/>
      <c r="BJ2" s="121"/>
      <c r="BK2" s="121"/>
      <c r="BL2" s="121"/>
      <c r="BM2" s="121"/>
      <c r="BN2" s="121"/>
      <c r="BO2" s="121"/>
      <c r="BP2" s="121"/>
      <c r="BQ2" s="121"/>
      <c r="BR2" s="121"/>
      <c r="BS2" s="121"/>
      <c r="BT2" s="121"/>
      <c r="BU2" s="121"/>
      <c r="BV2" s="121"/>
      <c r="BW2" s="121"/>
      <c r="BX2" s="121"/>
      <c r="BY2" s="121"/>
      <c r="BZ2" s="121"/>
      <c r="CA2" s="121"/>
      <c r="CB2" s="121"/>
      <c r="CC2" s="121"/>
      <c r="CD2" s="121"/>
      <c r="CE2" s="121"/>
      <c r="CF2" s="121"/>
      <c r="CG2" s="121"/>
      <c r="CH2" s="121"/>
      <c r="CI2" s="121"/>
      <c r="CJ2" s="121"/>
      <c r="CK2" s="121"/>
      <c r="CL2" s="121"/>
    </row>
    <row r="3" spans="1:90" ht="33" customHeight="1">
      <c r="A3" s="116" t="s">
        <v>126</v>
      </c>
      <c r="B3" s="99"/>
      <c r="C3" s="99"/>
      <c r="D3" s="99"/>
      <c r="E3" s="99"/>
      <c r="F3" s="99"/>
      <c r="G3" s="99"/>
      <c r="H3" s="99"/>
      <c r="I3" s="99"/>
      <c r="J3" s="99"/>
      <c r="K3" s="99"/>
      <c r="L3" s="121"/>
      <c r="M3" s="121"/>
      <c r="N3" s="121"/>
      <c r="O3" s="121"/>
      <c r="P3" s="121"/>
      <c r="Q3" s="121"/>
      <c r="R3" s="121"/>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row>
    <row r="4" spans="1:90" ht="13.5" customHeight="1">
      <c r="A4" s="36"/>
      <c r="B4" s="8"/>
      <c r="C4" s="8"/>
      <c r="D4" s="8"/>
      <c r="E4" s="8"/>
      <c r="F4" s="8"/>
      <c r="G4" s="8"/>
      <c r="H4" s="8"/>
      <c r="I4" s="8"/>
      <c r="J4" s="8"/>
      <c r="K4" s="8"/>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6"/>
      <c r="BX4" s="36"/>
      <c r="BY4" s="36"/>
      <c r="BZ4" s="36"/>
      <c r="CA4" s="36"/>
      <c r="CB4" s="36"/>
      <c r="CC4" s="36"/>
      <c r="CD4" s="36"/>
      <c r="CE4" s="36"/>
      <c r="CF4" s="36"/>
      <c r="CG4" s="36"/>
      <c r="CH4" s="36"/>
      <c r="CI4" s="36"/>
      <c r="CJ4" s="36"/>
      <c r="CK4" s="36"/>
      <c r="CL4" s="36"/>
    </row>
    <row r="5" spans="1:90" ht="13.5" customHeight="1">
      <c r="A5" s="36"/>
      <c r="B5" s="8"/>
      <c r="C5" s="8"/>
      <c r="D5" s="8"/>
      <c r="E5" s="8"/>
      <c r="F5" s="8"/>
      <c r="G5" s="8"/>
      <c r="H5" s="8"/>
      <c r="I5" s="8"/>
      <c r="J5" s="8"/>
      <c r="K5" s="8"/>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row>
    <row r="6" spans="1:90" ht="13.5" customHeight="1">
      <c r="A6" s="36"/>
      <c r="B6" s="8"/>
      <c r="C6" s="8"/>
      <c r="D6" s="8"/>
      <c r="E6" s="8"/>
      <c r="F6" s="8"/>
      <c r="G6" s="8"/>
      <c r="H6" s="8"/>
      <c r="I6" s="8"/>
      <c r="J6" s="8"/>
      <c r="K6" s="8"/>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row>
    <row r="7" spans="1:90" ht="15.95" customHeight="1">
      <c r="A7" s="130" t="s">
        <v>37</v>
      </c>
      <c r="B7" s="125"/>
      <c r="C7" s="125"/>
      <c r="D7" s="125"/>
      <c r="E7" s="125"/>
      <c r="F7" s="125"/>
      <c r="G7" s="125"/>
      <c r="H7" s="125"/>
      <c r="I7" s="125"/>
      <c r="J7" s="131" t="s">
        <v>38</v>
      </c>
      <c r="K7" s="125"/>
      <c r="L7" s="124"/>
      <c r="M7" s="124"/>
      <c r="N7" s="124"/>
      <c r="O7" s="124"/>
      <c r="P7" s="124"/>
      <c r="Q7" s="124"/>
      <c r="R7" s="124"/>
      <c r="S7" s="130" t="s">
        <v>39</v>
      </c>
      <c r="T7" s="124"/>
      <c r="U7" s="124"/>
      <c r="V7" s="124"/>
      <c r="W7" s="124"/>
      <c r="X7" s="124"/>
      <c r="Y7" s="124"/>
      <c r="Z7" s="124"/>
      <c r="AA7" s="124"/>
      <c r="AB7" s="130" t="s">
        <v>40</v>
      </c>
      <c r="AC7" s="124"/>
      <c r="AD7" s="124"/>
      <c r="AE7" s="124"/>
      <c r="AF7" s="124"/>
      <c r="AG7" s="124"/>
      <c r="AH7" s="124"/>
      <c r="AI7" s="124"/>
      <c r="AJ7" s="124"/>
      <c r="AK7" s="130" t="s">
        <v>41</v>
      </c>
      <c r="AL7" s="124"/>
      <c r="AM7" s="124"/>
      <c r="AN7" s="124"/>
      <c r="AO7" s="124"/>
      <c r="AP7" s="124"/>
      <c r="AQ7" s="124"/>
      <c r="AR7" s="124"/>
      <c r="AS7" s="124"/>
      <c r="AT7" s="130" t="s">
        <v>42</v>
      </c>
      <c r="AU7" s="124"/>
      <c r="AV7" s="124"/>
      <c r="AW7" s="124"/>
      <c r="AX7" s="124"/>
      <c r="AY7" s="124"/>
      <c r="AZ7" s="124"/>
      <c r="BA7" s="124"/>
      <c r="BB7" s="124"/>
      <c r="BC7" s="130" t="s">
        <v>43</v>
      </c>
      <c r="BD7" s="124"/>
      <c r="BE7" s="124"/>
      <c r="BF7" s="124"/>
      <c r="BG7" s="124"/>
      <c r="BH7" s="124"/>
      <c r="BI7" s="124"/>
      <c r="BJ7" s="124"/>
      <c r="BK7" s="124"/>
      <c r="BL7" s="130" t="s">
        <v>44</v>
      </c>
      <c r="BM7" s="124"/>
      <c r="BN7" s="124"/>
      <c r="BO7" s="124"/>
      <c r="BP7" s="124"/>
      <c r="BQ7" s="124"/>
      <c r="BR7" s="124"/>
      <c r="BS7" s="124"/>
      <c r="BT7" s="124"/>
      <c r="BU7" s="130" t="s">
        <v>45</v>
      </c>
      <c r="BV7" s="124"/>
      <c r="BW7" s="124"/>
      <c r="BX7" s="124"/>
      <c r="BY7" s="124"/>
      <c r="BZ7" s="124"/>
      <c r="CA7" s="124"/>
      <c r="CB7" s="124"/>
      <c r="CC7" s="124"/>
      <c r="CD7" s="130" t="s">
        <v>46</v>
      </c>
      <c r="CE7" s="124"/>
      <c r="CF7" s="124"/>
      <c r="CG7" s="124"/>
      <c r="CH7" s="124"/>
      <c r="CI7" s="124"/>
      <c r="CJ7" s="124"/>
      <c r="CK7" s="124"/>
      <c r="CL7" s="124"/>
    </row>
    <row r="8" spans="1:90" ht="13.5" customHeight="1">
      <c r="A8" s="77" t="s">
        <v>109</v>
      </c>
      <c r="B8" s="20">
        <f>ROUND(IF(Assumptions!$E$28&gt;0,Assumptions!$E$20*(Assumptions!$E$21-(Assumptions!$E$21*Assumptions!$E$22)-Assumptions!$E$23),0),0)</f>
        <v>3600</v>
      </c>
      <c r="C8" s="8"/>
      <c r="D8" s="8"/>
      <c r="E8" s="8"/>
      <c r="F8" s="8"/>
      <c r="G8" s="8"/>
      <c r="H8" s="8"/>
      <c r="I8" s="8"/>
      <c r="J8" s="12" t="s">
        <v>109</v>
      </c>
      <c r="K8" s="20">
        <f>ROUND(IF(Assumptions!$E$28&gt;1,B8*(1+Assumptions!$E$25),0),0)</f>
        <v>3600</v>
      </c>
      <c r="L8" s="36"/>
      <c r="M8" s="36"/>
      <c r="N8" s="36"/>
      <c r="O8" s="36"/>
      <c r="P8" s="36"/>
      <c r="Q8" s="36"/>
      <c r="R8" s="36"/>
      <c r="S8" s="77" t="s">
        <v>109</v>
      </c>
      <c r="T8" s="78">
        <f>ROUND(IF(Assumptions!$E$28&gt;2,K8*(1+Assumptions!$E$25),0),0)</f>
        <v>3600</v>
      </c>
      <c r="U8" s="78"/>
      <c r="V8" s="78"/>
      <c r="W8" s="78"/>
      <c r="X8" s="78"/>
      <c r="Y8" s="78"/>
      <c r="Z8" s="78"/>
      <c r="AA8" s="78"/>
      <c r="AB8" s="77" t="s">
        <v>109</v>
      </c>
      <c r="AC8" s="78">
        <f>ROUND(IF(Assumptions!$E$28&gt;3,T8*(1+Assumptions!$E$25),0),0)</f>
        <v>3600</v>
      </c>
      <c r="AD8" s="78"/>
      <c r="AE8" s="78"/>
      <c r="AF8" s="78"/>
      <c r="AG8" s="78"/>
      <c r="AH8" s="78"/>
      <c r="AI8" s="78"/>
      <c r="AJ8" s="78"/>
      <c r="AK8" s="77" t="s">
        <v>109</v>
      </c>
      <c r="AL8" s="78">
        <f>ROUND(IF(Assumptions!$E$28&gt;4,AC8*(1+Assumptions!$E$25),0),0)</f>
        <v>3600</v>
      </c>
      <c r="AM8" s="78"/>
      <c r="AN8" s="78"/>
      <c r="AO8" s="78"/>
      <c r="AP8" s="78"/>
      <c r="AQ8" s="78"/>
      <c r="AR8" s="78"/>
      <c r="AS8" s="78"/>
      <c r="AT8" s="77" t="s">
        <v>109</v>
      </c>
      <c r="AU8" s="78">
        <f>ROUND(IF(Assumptions!$E$28&gt;5,AL8*(1+Assumptions!$E$25),0),0)</f>
        <v>3600</v>
      </c>
      <c r="AV8" s="78"/>
      <c r="AW8" s="78"/>
      <c r="AX8" s="78"/>
      <c r="AY8" s="78"/>
      <c r="AZ8" s="78"/>
      <c r="BA8" s="78"/>
      <c r="BB8" s="78"/>
      <c r="BC8" s="77" t="s">
        <v>109</v>
      </c>
      <c r="BD8" s="78">
        <f>ROUND(IF(Assumptions!$E$28&gt;6,AU8*(1+Assumptions!$E$25),0),0)</f>
        <v>3600</v>
      </c>
      <c r="BE8" s="78"/>
      <c r="BF8" s="78"/>
      <c r="BG8" s="78"/>
      <c r="BH8" s="78"/>
      <c r="BI8" s="78"/>
      <c r="BJ8" s="78"/>
      <c r="BK8" s="78"/>
      <c r="BL8" s="77" t="s">
        <v>109</v>
      </c>
      <c r="BM8" s="78">
        <f>ROUND(IF(Assumptions!$E$28&gt;7,BD8*(1+Assumptions!$E$25),0),0)</f>
        <v>3600</v>
      </c>
      <c r="BN8" s="78"/>
      <c r="BO8" s="78"/>
      <c r="BP8" s="78"/>
      <c r="BQ8" s="78"/>
      <c r="BR8" s="78"/>
      <c r="BS8" s="78"/>
      <c r="BT8" s="78"/>
      <c r="BU8" s="77" t="s">
        <v>109</v>
      </c>
      <c r="BV8" s="78">
        <f>ROUND(IF(Assumptions!$E$28&gt;8,BM8*(1+Assumptions!$E$25),0),0)</f>
        <v>3600</v>
      </c>
      <c r="BW8" s="78"/>
      <c r="BX8" s="78"/>
      <c r="BY8" s="78"/>
      <c r="BZ8" s="78"/>
      <c r="CA8" s="78"/>
      <c r="CB8" s="78"/>
      <c r="CC8" s="78"/>
      <c r="CD8" s="77" t="s">
        <v>109</v>
      </c>
      <c r="CE8" s="78">
        <f>ROUND(IF(Assumptions!$E$28&gt;9,BV8*(1+Assumptions!$E$25),0),0)</f>
        <v>3600</v>
      </c>
      <c r="CF8" s="78"/>
      <c r="CG8" s="78"/>
      <c r="CH8" s="78"/>
      <c r="CI8" s="78"/>
      <c r="CJ8" s="78"/>
      <c r="CK8" s="78"/>
      <c r="CL8" s="78"/>
    </row>
    <row r="9" spans="1:90" ht="13.5" customHeight="1">
      <c r="A9" s="77" t="s">
        <v>110</v>
      </c>
      <c r="B9" s="20">
        <f>ROUND(IF(Assumptions!$E$28&gt;0,Assumptions!$E$20*(Assumptions!$E$21-(Assumptions!$E$21*Assumptions!$E$22)-Assumptions!$E$23),0),0)</f>
        <v>3600</v>
      </c>
      <c r="C9" s="8"/>
      <c r="D9" s="8"/>
      <c r="E9" s="8"/>
      <c r="F9" s="8"/>
      <c r="G9" s="8"/>
      <c r="H9" s="8"/>
      <c r="I9" s="8"/>
      <c r="J9" s="12" t="s">
        <v>110</v>
      </c>
      <c r="K9" s="20">
        <f>ROUND(IF(Assumptions!$E$28&gt;1,B9*(1+Assumptions!$E$25),0),0)</f>
        <v>3600</v>
      </c>
      <c r="L9" s="36"/>
      <c r="M9" s="36"/>
      <c r="N9" s="36"/>
      <c r="O9" s="36"/>
      <c r="P9" s="36"/>
      <c r="Q9" s="36"/>
      <c r="R9" s="36"/>
      <c r="S9" s="77" t="s">
        <v>110</v>
      </c>
      <c r="T9" s="78">
        <f>ROUND(IF(Assumptions!$E$28&gt;2,K9*(1+Assumptions!$E$25),0),0)</f>
        <v>3600</v>
      </c>
      <c r="U9" s="78"/>
      <c r="V9" s="78"/>
      <c r="W9" s="78"/>
      <c r="X9" s="78"/>
      <c r="Y9" s="78"/>
      <c r="Z9" s="78"/>
      <c r="AA9" s="78"/>
      <c r="AB9" s="77" t="s">
        <v>110</v>
      </c>
      <c r="AC9" s="78">
        <f>ROUND(IF(Assumptions!$E$28&gt;3,T9*(1+Assumptions!$E$25),0),0)</f>
        <v>3600</v>
      </c>
      <c r="AD9" s="78"/>
      <c r="AE9" s="78"/>
      <c r="AF9" s="78"/>
      <c r="AG9" s="78"/>
      <c r="AH9" s="78"/>
      <c r="AI9" s="78"/>
      <c r="AJ9" s="78"/>
      <c r="AK9" s="77" t="s">
        <v>110</v>
      </c>
      <c r="AL9" s="78">
        <f>ROUND(IF(Assumptions!$E$28&gt;4,AC9*(1+Assumptions!$E$25),0),0)</f>
        <v>3600</v>
      </c>
      <c r="AM9" s="78"/>
      <c r="AN9" s="78"/>
      <c r="AO9" s="78"/>
      <c r="AP9" s="78"/>
      <c r="AQ9" s="78"/>
      <c r="AR9" s="78"/>
      <c r="AS9" s="78"/>
      <c r="AT9" s="77" t="s">
        <v>110</v>
      </c>
      <c r="AU9" s="78">
        <f>ROUND(IF(Assumptions!$E$28&gt;5,AL9*(1+Assumptions!$E$25),0),0)</f>
        <v>3600</v>
      </c>
      <c r="AV9" s="78"/>
      <c r="AW9" s="78"/>
      <c r="AX9" s="78"/>
      <c r="AY9" s="78"/>
      <c r="AZ9" s="78"/>
      <c r="BA9" s="78"/>
      <c r="BB9" s="78"/>
      <c r="BC9" s="77" t="s">
        <v>110</v>
      </c>
      <c r="BD9" s="78">
        <f>ROUND(IF(Assumptions!$E$28&gt;6,AU9*(1+Assumptions!$E$25),0),0)</f>
        <v>3600</v>
      </c>
      <c r="BE9" s="78"/>
      <c r="BF9" s="78"/>
      <c r="BG9" s="78"/>
      <c r="BH9" s="78"/>
      <c r="BI9" s="78"/>
      <c r="BJ9" s="78"/>
      <c r="BK9" s="78"/>
      <c r="BL9" s="77" t="s">
        <v>110</v>
      </c>
      <c r="BM9" s="78">
        <f>ROUND(IF(Assumptions!$E$28&gt;7,BD9*(1+Assumptions!$E$25),0),0)</f>
        <v>3600</v>
      </c>
      <c r="BN9" s="78"/>
      <c r="BO9" s="78"/>
      <c r="BP9" s="78"/>
      <c r="BQ9" s="78"/>
      <c r="BR9" s="78"/>
      <c r="BS9" s="78"/>
      <c r="BT9" s="78"/>
      <c r="BU9" s="77" t="s">
        <v>110</v>
      </c>
      <c r="BV9" s="78">
        <f>ROUND(IF(Assumptions!$E$28&gt;8,BM9*(1+Assumptions!$E$25),0),0)</f>
        <v>3600</v>
      </c>
      <c r="BW9" s="78"/>
      <c r="BX9" s="78"/>
      <c r="BY9" s="78"/>
      <c r="BZ9" s="78"/>
      <c r="CA9" s="78"/>
      <c r="CB9" s="78"/>
      <c r="CC9" s="78"/>
      <c r="CD9" s="77" t="s">
        <v>110</v>
      </c>
      <c r="CE9" s="78">
        <f>ROUND(IF(Assumptions!$E$28&gt;9,BV9*(1+Assumptions!$E$25),0),0)</f>
        <v>3600</v>
      </c>
      <c r="CF9" s="78"/>
      <c r="CG9" s="78"/>
      <c r="CH9" s="78"/>
      <c r="CI9" s="78"/>
      <c r="CJ9" s="78"/>
      <c r="CK9" s="78"/>
      <c r="CL9" s="78"/>
    </row>
    <row r="10" spans="1:90" ht="13.5" customHeight="1">
      <c r="A10" s="77" t="s">
        <v>111</v>
      </c>
      <c r="B10" s="20">
        <f>ROUND(IF(Assumptions!$E$28&gt;0,Assumptions!$E$20*(Assumptions!$E$21-(Assumptions!$E$21*Assumptions!$E$22)-Assumptions!$E$23),0),0)</f>
        <v>3600</v>
      </c>
      <c r="C10" s="8"/>
      <c r="D10" s="8"/>
      <c r="E10" s="8"/>
      <c r="F10" s="8"/>
      <c r="G10" s="8"/>
      <c r="H10" s="8"/>
      <c r="I10" s="8"/>
      <c r="J10" s="12" t="s">
        <v>111</v>
      </c>
      <c r="K10" s="20">
        <f>ROUND(IF(Assumptions!$E$28&gt;1,B10*(1+Assumptions!$E$25),0),0)</f>
        <v>3600</v>
      </c>
      <c r="L10" s="36"/>
      <c r="M10" s="36"/>
      <c r="N10" s="36"/>
      <c r="O10" s="36"/>
      <c r="P10" s="36"/>
      <c r="Q10" s="36"/>
      <c r="R10" s="36"/>
      <c r="S10" s="77" t="s">
        <v>111</v>
      </c>
      <c r="T10" s="78">
        <f>ROUND(IF(Assumptions!$E$28&gt;2,K10*(1+Assumptions!$E$25),0),0)</f>
        <v>3600</v>
      </c>
      <c r="U10" s="78"/>
      <c r="V10" s="78"/>
      <c r="W10" s="78"/>
      <c r="X10" s="78"/>
      <c r="Y10" s="78"/>
      <c r="Z10" s="78"/>
      <c r="AA10" s="78"/>
      <c r="AB10" s="77" t="s">
        <v>111</v>
      </c>
      <c r="AC10" s="78">
        <f>ROUND(IF(Assumptions!$E$28&gt;3,T10*(1+Assumptions!$E$25),0),0)</f>
        <v>3600</v>
      </c>
      <c r="AD10" s="78"/>
      <c r="AE10" s="78"/>
      <c r="AF10" s="78"/>
      <c r="AG10" s="78"/>
      <c r="AH10" s="78"/>
      <c r="AI10" s="78"/>
      <c r="AJ10" s="78"/>
      <c r="AK10" s="77" t="s">
        <v>111</v>
      </c>
      <c r="AL10" s="78">
        <f>ROUND(IF(Assumptions!$E$28&gt;4,AC10*(1+Assumptions!$E$25),0),0)</f>
        <v>3600</v>
      </c>
      <c r="AM10" s="78"/>
      <c r="AN10" s="78"/>
      <c r="AO10" s="78"/>
      <c r="AP10" s="78"/>
      <c r="AQ10" s="78"/>
      <c r="AR10" s="78"/>
      <c r="AS10" s="78"/>
      <c r="AT10" s="77" t="s">
        <v>111</v>
      </c>
      <c r="AU10" s="78">
        <f>ROUND(IF(Assumptions!$E$28&gt;5,AL10*(1+Assumptions!$E$25),0),0)</f>
        <v>3600</v>
      </c>
      <c r="AV10" s="78"/>
      <c r="AW10" s="78"/>
      <c r="AX10" s="78"/>
      <c r="AY10" s="78"/>
      <c r="AZ10" s="78"/>
      <c r="BA10" s="78"/>
      <c r="BB10" s="78"/>
      <c r="BC10" s="77" t="s">
        <v>111</v>
      </c>
      <c r="BD10" s="78">
        <f>ROUND(IF(Assumptions!$E$28&gt;6,AU10*(1+Assumptions!$E$25),0),0)</f>
        <v>3600</v>
      </c>
      <c r="BE10" s="78"/>
      <c r="BF10" s="78"/>
      <c r="BG10" s="78"/>
      <c r="BH10" s="78"/>
      <c r="BI10" s="78"/>
      <c r="BJ10" s="78"/>
      <c r="BK10" s="78"/>
      <c r="BL10" s="77" t="s">
        <v>111</v>
      </c>
      <c r="BM10" s="78">
        <f>ROUND(IF(Assumptions!$E$28&gt;7,BD10*(1+Assumptions!$E$25),0),0)</f>
        <v>3600</v>
      </c>
      <c r="BN10" s="78"/>
      <c r="BO10" s="78"/>
      <c r="BP10" s="78"/>
      <c r="BQ10" s="78"/>
      <c r="BR10" s="78"/>
      <c r="BS10" s="78"/>
      <c r="BT10" s="78"/>
      <c r="BU10" s="77" t="s">
        <v>111</v>
      </c>
      <c r="BV10" s="78">
        <f>ROUND(IF(Assumptions!$E$28&gt;8,BM10*(1+Assumptions!$E$25),0),0)</f>
        <v>3600</v>
      </c>
      <c r="BW10" s="78"/>
      <c r="BX10" s="78"/>
      <c r="BY10" s="78"/>
      <c r="BZ10" s="78"/>
      <c r="CA10" s="78"/>
      <c r="CB10" s="78"/>
      <c r="CC10" s="78"/>
      <c r="CD10" s="77" t="s">
        <v>111</v>
      </c>
      <c r="CE10" s="78">
        <f>ROUND(IF(Assumptions!$E$28&gt;9,BV10*(1+Assumptions!$E$25),0),0)</f>
        <v>3600</v>
      </c>
      <c r="CF10" s="78"/>
      <c r="CG10" s="78"/>
      <c r="CH10" s="78"/>
      <c r="CI10" s="78"/>
      <c r="CJ10" s="78"/>
      <c r="CK10" s="78"/>
      <c r="CL10" s="78"/>
    </row>
    <row r="11" spans="1:90" ht="13.5" customHeight="1">
      <c r="A11" s="77" t="s">
        <v>112</v>
      </c>
      <c r="B11" s="20">
        <f>ROUND(IF(Assumptions!$E$28&gt;0,Assumptions!$E$20*(Assumptions!$E$21-(Assumptions!$E$21*Assumptions!$E$22)-Assumptions!$E$23),0),0)</f>
        <v>3600</v>
      </c>
      <c r="C11" s="8"/>
      <c r="D11" s="8"/>
      <c r="E11" s="8"/>
      <c r="F11" s="8"/>
      <c r="G11" s="8"/>
      <c r="H11" s="8"/>
      <c r="I11" s="8"/>
      <c r="J11" s="12" t="s">
        <v>112</v>
      </c>
      <c r="K11" s="20">
        <f>ROUND(IF(Assumptions!$E$28&gt;1,B11*(1+Assumptions!$E$25),0),0)</f>
        <v>3600</v>
      </c>
      <c r="L11" s="36"/>
      <c r="M11" s="36"/>
      <c r="N11" s="36"/>
      <c r="O11" s="36"/>
      <c r="P11" s="36"/>
      <c r="Q11" s="36"/>
      <c r="R11" s="36"/>
      <c r="S11" s="77" t="s">
        <v>112</v>
      </c>
      <c r="T11" s="78">
        <f>ROUND(IF(Assumptions!$E$28&gt;2,K11*(1+Assumptions!$E$25),0),0)</f>
        <v>3600</v>
      </c>
      <c r="U11" s="78"/>
      <c r="V11" s="78"/>
      <c r="W11" s="78"/>
      <c r="X11" s="78"/>
      <c r="Y11" s="78"/>
      <c r="Z11" s="78"/>
      <c r="AA11" s="78"/>
      <c r="AB11" s="77" t="s">
        <v>112</v>
      </c>
      <c r="AC11" s="78">
        <f>ROUND(IF(Assumptions!$E$28&gt;3,T11*(1+Assumptions!$E$25),0),0)</f>
        <v>3600</v>
      </c>
      <c r="AD11" s="78"/>
      <c r="AE11" s="78"/>
      <c r="AF11" s="78"/>
      <c r="AG11" s="78"/>
      <c r="AH11" s="78"/>
      <c r="AI11" s="78"/>
      <c r="AJ11" s="78"/>
      <c r="AK11" s="77" t="s">
        <v>112</v>
      </c>
      <c r="AL11" s="78">
        <f>ROUND(IF(Assumptions!$E$28&gt;4,AC11*(1+Assumptions!$E$25),0),0)</f>
        <v>3600</v>
      </c>
      <c r="AM11" s="78"/>
      <c r="AN11" s="78"/>
      <c r="AO11" s="78"/>
      <c r="AP11" s="78"/>
      <c r="AQ11" s="78"/>
      <c r="AR11" s="78"/>
      <c r="AS11" s="78"/>
      <c r="AT11" s="77" t="s">
        <v>112</v>
      </c>
      <c r="AU11" s="78">
        <f>ROUND(IF(Assumptions!$E$28&gt;5,AL11*(1+Assumptions!$E$25),0),0)</f>
        <v>3600</v>
      </c>
      <c r="AV11" s="78"/>
      <c r="AW11" s="78"/>
      <c r="AX11" s="78"/>
      <c r="AY11" s="78"/>
      <c r="AZ11" s="78"/>
      <c r="BA11" s="78"/>
      <c r="BB11" s="78"/>
      <c r="BC11" s="77" t="s">
        <v>112</v>
      </c>
      <c r="BD11" s="78">
        <f>ROUND(IF(Assumptions!$E$28&gt;6,AU11*(1+Assumptions!$E$25),0),0)</f>
        <v>3600</v>
      </c>
      <c r="BE11" s="78"/>
      <c r="BF11" s="78"/>
      <c r="BG11" s="78"/>
      <c r="BH11" s="78"/>
      <c r="BI11" s="78"/>
      <c r="BJ11" s="78"/>
      <c r="BK11" s="78"/>
      <c r="BL11" s="77" t="s">
        <v>112</v>
      </c>
      <c r="BM11" s="78">
        <f>ROUND(IF(Assumptions!$E$28&gt;7,BD11*(1+Assumptions!$E$25),0),0)</f>
        <v>3600</v>
      </c>
      <c r="BN11" s="78"/>
      <c r="BO11" s="78"/>
      <c r="BP11" s="78"/>
      <c r="BQ11" s="78"/>
      <c r="BR11" s="78"/>
      <c r="BS11" s="78"/>
      <c r="BT11" s="78"/>
      <c r="BU11" s="77" t="s">
        <v>112</v>
      </c>
      <c r="BV11" s="78">
        <f>ROUND(IF(Assumptions!$E$28&gt;8,BM11*(1+Assumptions!$E$25),0),0)</f>
        <v>3600</v>
      </c>
      <c r="BW11" s="78"/>
      <c r="BX11" s="78"/>
      <c r="BY11" s="78"/>
      <c r="BZ11" s="78"/>
      <c r="CA11" s="78"/>
      <c r="CB11" s="78"/>
      <c r="CC11" s="78"/>
      <c r="CD11" s="77" t="s">
        <v>112</v>
      </c>
      <c r="CE11" s="78">
        <f>ROUND(IF(Assumptions!$E$28&gt;9,BV11*(1+Assumptions!$E$25),0),0)</f>
        <v>3600</v>
      </c>
      <c r="CF11" s="78"/>
      <c r="CG11" s="78"/>
      <c r="CH11" s="78"/>
      <c r="CI11" s="78"/>
      <c r="CJ11" s="78"/>
      <c r="CK11" s="78"/>
      <c r="CL11" s="78"/>
    </row>
    <row r="12" spans="1:90" ht="13.5" customHeight="1">
      <c r="A12" s="77" t="s">
        <v>113</v>
      </c>
      <c r="B12" s="20">
        <f>ROUND(IF(Assumptions!$E$28&gt;0,Assumptions!$E$20*(Assumptions!$E$21-(Assumptions!$E$21*Assumptions!$E$22)-Assumptions!$E$23),0),0)</f>
        <v>3600</v>
      </c>
      <c r="C12" s="8"/>
      <c r="D12" s="8"/>
      <c r="E12" s="8"/>
      <c r="F12" s="8"/>
      <c r="G12" s="8"/>
      <c r="H12" s="8"/>
      <c r="I12" s="8"/>
      <c r="J12" s="12" t="s">
        <v>113</v>
      </c>
      <c r="K12" s="20">
        <f>ROUND(IF(Assumptions!$E$28&gt;1,B12*(1+Assumptions!$E$25),0),0)</f>
        <v>3600</v>
      </c>
      <c r="L12" s="36"/>
      <c r="M12" s="36"/>
      <c r="N12" s="36"/>
      <c r="O12" s="36"/>
      <c r="P12" s="36"/>
      <c r="Q12" s="36"/>
      <c r="R12" s="36"/>
      <c r="S12" s="77" t="s">
        <v>113</v>
      </c>
      <c r="T12" s="78">
        <f>ROUND(IF(Assumptions!$E$28&gt;2,K12*(1+Assumptions!$E$25),0),0)</f>
        <v>3600</v>
      </c>
      <c r="U12" s="78"/>
      <c r="V12" s="78"/>
      <c r="W12" s="78"/>
      <c r="X12" s="78"/>
      <c r="Y12" s="78"/>
      <c r="Z12" s="78"/>
      <c r="AA12" s="78"/>
      <c r="AB12" s="77" t="s">
        <v>113</v>
      </c>
      <c r="AC12" s="78">
        <f>ROUND(IF(Assumptions!$E$28&gt;3,T12*(1+Assumptions!$E$25),0),0)</f>
        <v>3600</v>
      </c>
      <c r="AD12" s="78"/>
      <c r="AE12" s="78"/>
      <c r="AF12" s="78"/>
      <c r="AG12" s="78"/>
      <c r="AH12" s="78"/>
      <c r="AI12" s="78"/>
      <c r="AJ12" s="78"/>
      <c r="AK12" s="77" t="s">
        <v>113</v>
      </c>
      <c r="AL12" s="78">
        <f>ROUND(IF(Assumptions!$E$28&gt;4,AC12*(1+Assumptions!$E$25),0),0)</f>
        <v>3600</v>
      </c>
      <c r="AM12" s="78"/>
      <c r="AN12" s="78"/>
      <c r="AO12" s="78"/>
      <c r="AP12" s="78"/>
      <c r="AQ12" s="78"/>
      <c r="AR12" s="78"/>
      <c r="AS12" s="78"/>
      <c r="AT12" s="77" t="s">
        <v>113</v>
      </c>
      <c r="AU12" s="78">
        <f>ROUND(IF(Assumptions!$E$28&gt;5,AL12*(1+Assumptions!$E$25),0),0)</f>
        <v>3600</v>
      </c>
      <c r="AV12" s="78"/>
      <c r="AW12" s="78"/>
      <c r="AX12" s="78"/>
      <c r="AY12" s="78"/>
      <c r="AZ12" s="78"/>
      <c r="BA12" s="78"/>
      <c r="BB12" s="78"/>
      <c r="BC12" s="77" t="s">
        <v>113</v>
      </c>
      <c r="BD12" s="78">
        <f>ROUND(IF(Assumptions!$E$28&gt;6,AU12*(1+Assumptions!$E$25),0),0)</f>
        <v>3600</v>
      </c>
      <c r="BE12" s="78"/>
      <c r="BF12" s="78"/>
      <c r="BG12" s="78"/>
      <c r="BH12" s="78"/>
      <c r="BI12" s="78"/>
      <c r="BJ12" s="78"/>
      <c r="BK12" s="78"/>
      <c r="BL12" s="77" t="s">
        <v>113</v>
      </c>
      <c r="BM12" s="78">
        <f>ROUND(IF(Assumptions!$E$28&gt;7,BD12*(1+Assumptions!$E$25),0),0)</f>
        <v>3600</v>
      </c>
      <c r="BN12" s="78"/>
      <c r="BO12" s="78"/>
      <c r="BP12" s="78"/>
      <c r="BQ12" s="78"/>
      <c r="BR12" s="78"/>
      <c r="BS12" s="78"/>
      <c r="BT12" s="78"/>
      <c r="BU12" s="77" t="s">
        <v>113</v>
      </c>
      <c r="BV12" s="78">
        <f>ROUND(IF(Assumptions!$E$28&gt;8,BM12*(1+Assumptions!$E$25),0),0)</f>
        <v>3600</v>
      </c>
      <c r="BW12" s="78"/>
      <c r="BX12" s="78"/>
      <c r="BY12" s="78"/>
      <c r="BZ12" s="78"/>
      <c r="CA12" s="78"/>
      <c r="CB12" s="78"/>
      <c r="CC12" s="78"/>
      <c r="CD12" s="77" t="s">
        <v>113</v>
      </c>
      <c r="CE12" s="78">
        <f>ROUND(IF(Assumptions!$E$28&gt;9,BV12*(1+Assumptions!$E$25),0),0)</f>
        <v>3600</v>
      </c>
      <c r="CF12" s="78"/>
      <c r="CG12" s="78"/>
      <c r="CH12" s="78"/>
      <c r="CI12" s="78"/>
      <c r="CJ12" s="78"/>
      <c r="CK12" s="78"/>
      <c r="CL12" s="78"/>
    </row>
    <row r="13" spans="1:90" ht="13.5" customHeight="1">
      <c r="A13" s="77" t="s">
        <v>114</v>
      </c>
      <c r="B13" s="20">
        <f>ROUND(IF(Assumptions!$E$28&gt;0,Assumptions!$E$20*(Assumptions!$E$21-(Assumptions!$E$21*Assumptions!$E$22)-Assumptions!$E$23),0),0)</f>
        <v>3600</v>
      </c>
      <c r="C13" s="8"/>
      <c r="D13" s="8"/>
      <c r="E13" s="8"/>
      <c r="F13" s="8"/>
      <c r="G13" s="8"/>
      <c r="H13" s="8"/>
      <c r="I13" s="8"/>
      <c r="J13" s="12" t="s">
        <v>114</v>
      </c>
      <c r="K13" s="20">
        <f>ROUND(IF(Assumptions!$E$28&gt;1,B13*(1+Assumptions!$E$25),0),0)</f>
        <v>3600</v>
      </c>
      <c r="L13" s="36"/>
      <c r="M13" s="36"/>
      <c r="N13" s="36"/>
      <c r="O13" s="36"/>
      <c r="P13" s="36"/>
      <c r="Q13" s="36"/>
      <c r="R13" s="36"/>
      <c r="S13" s="77" t="s">
        <v>114</v>
      </c>
      <c r="T13" s="78">
        <f>ROUND(IF(Assumptions!$E$28&gt;2,K13*(1+Assumptions!$E$25),0),0)</f>
        <v>3600</v>
      </c>
      <c r="U13" s="78"/>
      <c r="V13" s="78"/>
      <c r="W13" s="78"/>
      <c r="X13" s="78"/>
      <c r="Y13" s="78"/>
      <c r="Z13" s="78"/>
      <c r="AA13" s="78"/>
      <c r="AB13" s="77" t="s">
        <v>114</v>
      </c>
      <c r="AC13" s="78">
        <f>ROUND(IF(Assumptions!$E$28&gt;3,T13*(1+Assumptions!$E$25),0),0)</f>
        <v>3600</v>
      </c>
      <c r="AD13" s="78"/>
      <c r="AE13" s="78"/>
      <c r="AF13" s="78"/>
      <c r="AG13" s="78"/>
      <c r="AH13" s="78"/>
      <c r="AI13" s="78"/>
      <c r="AJ13" s="78"/>
      <c r="AK13" s="77" t="s">
        <v>114</v>
      </c>
      <c r="AL13" s="78">
        <f>ROUND(IF(Assumptions!$E$28&gt;4,AC13*(1+Assumptions!$E$25),0),0)</f>
        <v>3600</v>
      </c>
      <c r="AM13" s="78"/>
      <c r="AN13" s="78"/>
      <c r="AO13" s="78"/>
      <c r="AP13" s="78"/>
      <c r="AQ13" s="78"/>
      <c r="AR13" s="78"/>
      <c r="AS13" s="78"/>
      <c r="AT13" s="77" t="s">
        <v>114</v>
      </c>
      <c r="AU13" s="78">
        <f>ROUND(IF(Assumptions!$E$28&gt;5,AL13*(1+Assumptions!$E$25),0),0)</f>
        <v>3600</v>
      </c>
      <c r="AV13" s="78"/>
      <c r="AW13" s="78"/>
      <c r="AX13" s="78"/>
      <c r="AY13" s="78"/>
      <c r="AZ13" s="78"/>
      <c r="BA13" s="78"/>
      <c r="BB13" s="78"/>
      <c r="BC13" s="77" t="s">
        <v>114</v>
      </c>
      <c r="BD13" s="78">
        <f>ROUND(IF(Assumptions!$E$28&gt;6,AU13*(1+Assumptions!$E$25),0),0)</f>
        <v>3600</v>
      </c>
      <c r="BE13" s="78"/>
      <c r="BF13" s="78"/>
      <c r="BG13" s="78"/>
      <c r="BH13" s="78"/>
      <c r="BI13" s="78"/>
      <c r="BJ13" s="78"/>
      <c r="BK13" s="78"/>
      <c r="BL13" s="77" t="s">
        <v>114</v>
      </c>
      <c r="BM13" s="78">
        <f>ROUND(IF(Assumptions!$E$28&gt;7,BD13*(1+Assumptions!$E$25),0),0)</f>
        <v>3600</v>
      </c>
      <c r="BN13" s="78"/>
      <c r="BO13" s="78"/>
      <c r="BP13" s="78"/>
      <c r="BQ13" s="78"/>
      <c r="BR13" s="78"/>
      <c r="BS13" s="78"/>
      <c r="BT13" s="78"/>
      <c r="BU13" s="77" t="s">
        <v>114</v>
      </c>
      <c r="BV13" s="78">
        <f>ROUND(IF(Assumptions!$E$28&gt;8,BM13*(1+Assumptions!$E$25),0),0)</f>
        <v>3600</v>
      </c>
      <c r="BW13" s="78"/>
      <c r="BX13" s="78"/>
      <c r="BY13" s="78"/>
      <c r="BZ13" s="78"/>
      <c r="CA13" s="78"/>
      <c r="CB13" s="78"/>
      <c r="CC13" s="78"/>
      <c r="CD13" s="77" t="s">
        <v>114</v>
      </c>
      <c r="CE13" s="78">
        <f>ROUND(IF(Assumptions!$E$28&gt;9,BV13*(1+Assumptions!$E$25),0),0)</f>
        <v>3600</v>
      </c>
      <c r="CF13" s="78"/>
      <c r="CG13" s="78"/>
      <c r="CH13" s="78"/>
      <c r="CI13" s="78"/>
      <c r="CJ13" s="78"/>
      <c r="CK13" s="78"/>
      <c r="CL13" s="78"/>
    </row>
    <row r="14" spans="1:90" ht="13.5" customHeight="1">
      <c r="A14" s="77" t="s">
        <v>115</v>
      </c>
      <c r="B14" s="20">
        <f>ROUND(IF(Assumptions!$E$28&gt;0,Assumptions!$E$20*(Assumptions!$E$21-(Assumptions!$E$21*Assumptions!$E$22)-Assumptions!$E$23),0),0)</f>
        <v>3600</v>
      </c>
      <c r="C14" s="8"/>
      <c r="D14" s="8"/>
      <c r="E14" s="8"/>
      <c r="F14" s="8"/>
      <c r="G14" s="8"/>
      <c r="H14" s="8"/>
      <c r="I14" s="8"/>
      <c r="J14" s="12" t="s">
        <v>115</v>
      </c>
      <c r="K14" s="20">
        <f>ROUND(IF(Assumptions!$E$28&gt;1,B14*(1+Assumptions!$E$25),0),0)</f>
        <v>3600</v>
      </c>
      <c r="L14" s="36"/>
      <c r="M14" s="36"/>
      <c r="N14" s="36"/>
      <c r="O14" s="36"/>
      <c r="P14" s="36"/>
      <c r="Q14" s="36"/>
      <c r="R14" s="36"/>
      <c r="S14" s="77" t="s">
        <v>115</v>
      </c>
      <c r="T14" s="78">
        <f>ROUND(IF(Assumptions!$E$28&gt;2,K14*(1+Assumptions!$E$25),0),0)</f>
        <v>3600</v>
      </c>
      <c r="U14" s="78"/>
      <c r="V14" s="78"/>
      <c r="W14" s="78"/>
      <c r="X14" s="78"/>
      <c r="Y14" s="78"/>
      <c r="Z14" s="78"/>
      <c r="AA14" s="78"/>
      <c r="AB14" s="77" t="s">
        <v>115</v>
      </c>
      <c r="AC14" s="78">
        <f>ROUND(IF(Assumptions!$E$28&gt;3,T14*(1+Assumptions!$E$25),0),0)</f>
        <v>3600</v>
      </c>
      <c r="AD14" s="78"/>
      <c r="AE14" s="78"/>
      <c r="AF14" s="78"/>
      <c r="AG14" s="78"/>
      <c r="AH14" s="78"/>
      <c r="AI14" s="78"/>
      <c r="AJ14" s="78"/>
      <c r="AK14" s="77" t="s">
        <v>115</v>
      </c>
      <c r="AL14" s="78">
        <f>ROUND(IF(Assumptions!$E$28&gt;4,AC14*(1+Assumptions!$E$25),0),0)</f>
        <v>3600</v>
      </c>
      <c r="AM14" s="78"/>
      <c r="AN14" s="78"/>
      <c r="AO14" s="78"/>
      <c r="AP14" s="78"/>
      <c r="AQ14" s="78"/>
      <c r="AR14" s="78"/>
      <c r="AS14" s="78"/>
      <c r="AT14" s="77" t="s">
        <v>115</v>
      </c>
      <c r="AU14" s="78">
        <f>ROUND(IF(Assumptions!$E$28&gt;5,AL14*(1+Assumptions!$E$25),0),0)</f>
        <v>3600</v>
      </c>
      <c r="AV14" s="78"/>
      <c r="AW14" s="78"/>
      <c r="AX14" s="78"/>
      <c r="AY14" s="78"/>
      <c r="AZ14" s="78"/>
      <c r="BA14" s="78"/>
      <c r="BB14" s="78"/>
      <c r="BC14" s="77" t="s">
        <v>115</v>
      </c>
      <c r="BD14" s="78">
        <f>ROUND(IF(Assumptions!$E$28&gt;6,AU14*(1+Assumptions!$E$25),0),0)</f>
        <v>3600</v>
      </c>
      <c r="BE14" s="78"/>
      <c r="BF14" s="78"/>
      <c r="BG14" s="78"/>
      <c r="BH14" s="78"/>
      <c r="BI14" s="78"/>
      <c r="BJ14" s="78"/>
      <c r="BK14" s="78"/>
      <c r="BL14" s="77" t="s">
        <v>115</v>
      </c>
      <c r="BM14" s="78">
        <f>ROUND(IF(Assumptions!$E$28&gt;7,BD14*(1+Assumptions!$E$25),0),0)</f>
        <v>3600</v>
      </c>
      <c r="BN14" s="78"/>
      <c r="BO14" s="78"/>
      <c r="BP14" s="78"/>
      <c r="BQ14" s="78"/>
      <c r="BR14" s="78"/>
      <c r="BS14" s="78"/>
      <c r="BT14" s="78"/>
      <c r="BU14" s="77" t="s">
        <v>115</v>
      </c>
      <c r="BV14" s="78">
        <f>ROUND(IF(Assumptions!$E$28&gt;8,BM14*(1+Assumptions!$E$25),0),0)</f>
        <v>3600</v>
      </c>
      <c r="BW14" s="78"/>
      <c r="BX14" s="78"/>
      <c r="BY14" s="78"/>
      <c r="BZ14" s="78"/>
      <c r="CA14" s="78"/>
      <c r="CB14" s="78"/>
      <c r="CC14" s="78"/>
      <c r="CD14" s="77" t="s">
        <v>115</v>
      </c>
      <c r="CE14" s="78">
        <f>ROUND(IF(Assumptions!$E$28&gt;9,BV14*(1+Assumptions!$E$25),0),0)</f>
        <v>3600</v>
      </c>
      <c r="CF14" s="78"/>
      <c r="CG14" s="78"/>
      <c r="CH14" s="78"/>
      <c r="CI14" s="78"/>
      <c r="CJ14" s="78"/>
      <c r="CK14" s="78"/>
      <c r="CL14" s="78"/>
    </row>
    <row r="15" spans="1:90" ht="13.5" customHeight="1">
      <c r="A15" s="77" t="s">
        <v>116</v>
      </c>
      <c r="B15" s="20">
        <f>ROUND(IF(Assumptions!$E$28&gt;0,Assumptions!$E$20*(Assumptions!$E$21-(Assumptions!$E$21*Assumptions!$E$22)-Assumptions!$E$23),0),0)</f>
        <v>3600</v>
      </c>
      <c r="C15" s="8"/>
      <c r="D15" s="8"/>
      <c r="E15" s="8"/>
      <c r="F15" s="8"/>
      <c r="G15" s="8"/>
      <c r="H15" s="8"/>
      <c r="I15" s="8"/>
      <c r="J15" s="12" t="s">
        <v>116</v>
      </c>
      <c r="K15" s="20">
        <f>ROUND(IF(Assumptions!$E$28&gt;1,B15*(1+Assumptions!$E$25),0),0)</f>
        <v>3600</v>
      </c>
      <c r="L15" s="36"/>
      <c r="M15" s="36"/>
      <c r="N15" s="36"/>
      <c r="O15" s="36"/>
      <c r="P15" s="36"/>
      <c r="Q15" s="36"/>
      <c r="R15" s="36"/>
      <c r="S15" s="77" t="s">
        <v>116</v>
      </c>
      <c r="T15" s="78">
        <f>ROUND(IF(Assumptions!$E$28&gt;2,K15*(1+Assumptions!$E$25),0),0)</f>
        <v>3600</v>
      </c>
      <c r="U15" s="78"/>
      <c r="V15" s="78"/>
      <c r="W15" s="78"/>
      <c r="X15" s="78"/>
      <c r="Y15" s="78"/>
      <c r="Z15" s="78"/>
      <c r="AA15" s="78"/>
      <c r="AB15" s="77" t="s">
        <v>116</v>
      </c>
      <c r="AC15" s="78">
        <f>ROUND(IF(Assumptions!$E$28&gt;3,T15*(1+Assumptions!$E$25),0),0)</f>
        <v>3600</v>
      </c>
      <c r="AD15" s="78"/>
      <c r="AE15" s="78"/>
      <c r="AF15" s="78"/>
      <c r="AG15" s="78"/>
      <c r="AH15" s="78"/>
      <c r="AI15" s="78"/>
      <c r="AJ15" s="78"/>
      <c r="AK15" s="77" t="s">
        <v>116</v>
      </c>
      <c r="AL15" s="78">
        <f>ROUND(IF(Assumptions!$E$28&gt;4,AC15*(1+Assumptions!$E$25),0),0)</f>
        <v>3600</v>
      </c>
      <c r="AM15" s="78"/>
      <c r="AN15" s="78"/>
      <c r="AO15" s="78"/>
      <c r="AP15" s="78"/>
      <c r="AQ15" s="78"/>
      <c r="AR15" s="78"/>
      <c r="AS15" s="78"/>
      <c r="AT15" s="77" t="s">
        <v>116</v>
      </c>
      <c r="AU15" s="78">
        <f>ROUND(IF(Assumptions!$E$28&gt;5,AL15*(1+Assumptions!$E$25),0),0)</f>
        <v>3600</v>
      </c>
      <c r="AV15" s="78"/>
      <c r="AW15" s="78"/>
      <c r="AX15" s="78"/>
      <c r="AY15" s="78"/>
      <c r="AZ15" s="78"/>
      <c r="BA15" s="78"/>
      <c r="BB15" s="78"/>
      <c r="BC15" s="77" t="s">
        <v>116</v>
      </c>
      <c r="BD15" s="78">
        <f>ROUND(IF(Assumptions!$E$28&gt;6,AU15*(1+Assumptions!$E$25),0),0)</f>
        <v>3600</v>
      </c>
      <c r="BE15" s="78"/>
      <c r="BF15" s="78"/>
      <c r="BG15" s="78"/>
      <c r="BH15" s="78"/>
      <c r="BI15" s="78"/>
      <c r="BJ15" s="78"/>
      <c r="BK15" s="78"/>
      <c r="BL15" s="77" t="s">
        <v>116</v>
      </c>
      <c r="BM15" s="78">
        <f>ROUND(IF(Assumptions!$E$28&gt;7,BD15*(1+Assumptions!$E$25),0),0)</f>
        <v>3600</v>
      </c>
      <c r="BN15" s="78"/>
      <c r="BO15" s="78"/>
      <c r="BP15" s="78"/>
      <c r="BQ15" s="78"/>
      <c r="BR15" s="78"/>
      <c r="BS15" s="78"/>
      <c r="BT15" s="78"/>
      <c r="BU15" s="77" t="s">
        <v>116</v>
      </c>
      <c r="BV15" s="78">
        <f>ROUND(IF(Assumptions!$E$28&gt;8,BM15*(1+Assumptions!$E$25),0),0)</f>
        <v>3600</v>
      </c>
      <c r="BW15" s="78"/>
      <c r="BX15" s="78"/>
      <c r="BY15" s="78"/>
      <c r="BZ15" s="78"/>
      <c r="CA15" s="78"/>
      <c r="CB15" s="78"/>
      <c r="CC15" s="78"/>
      <c r="CD15" s="77" t="s">
        <v>116</v>
      </c>
      <c r="CE15" s="78">
        <f>ROUND(IF(Assumptions!$E$28&gt;9,BV15*(1+Assumptions!$E$25),0),0)</f>
        <v>3600</v>
      </c>
      <c r="CF15" s="78"/>
      <c r="CG15" s="78"/>
      <c r="CH15" s="78"/>
      <c r="CI15" s="78"/>
      <c r="CJ15" s="78"/>
      <c r="CK15" s="78"/>
      <c r="CL15" s="78"/>
    </row>
    <row r="16" spans="1:90" ht="13.5" customHeight="1">
      <c r="A16" s="77" t="s">
        <v>117</v>
      </c>
      <c r="B16" s="20">
        <f>ROUND(IF(Assumptions!$E$28&gt;0,Assumptions!$E$20*(Assumptions!$E$21-(Assumptions!$E$21*Assumptions!$E$22)-Assumptions!$E$23),0),0)</f>
        <v>3600</v>
      </c>
      <c r="C16" s="8"/>
      <c r="D16" s="8"/>
      <c r="E16" s="8"/>
      <c r="F16" s="8"/>
      <c r="G16" s="8"/>
      <c r="H16" s="8"/>
      <c r="I16" s="8"/>
      <c r="J16" s="12" t="s">
        <v>117</v>
      </c>
      <c r="K16" s="20">
        <f>ROUND(IF(Assumptions!$E$28&gt;1,B16*(1+Assumptions!$E$25),0),0)</f>
        <v>3600</v>
      </c>
      <c r="L16" s="36"/>
      <c r="M16" s="36"/>
      <c r="N16" s="36"/>
      <c r="O16" s="36"/>
      <c r="P16" s="36"/>
      <c r="Q16" s="36"/>
      <c r="R16" s="36"/>
      <c r="S16" s="77" t="s">
        <v>117</v>
      </c>
      <c r="T16" s="78">
        <f>ROUND(IF(Assumptions!$E$28&gt;2,K16*(1+Assumptions!$E$25),0),0)</f>
        <v>3600</v>
      </c>
      <c r="U16" s="78"/>
      <c r="V16" s="78"/>
      <c r="W16" s="78"/>
      <c r="X16" s="78"/>
      <c r="Y16" s="78"/>
      <c r="Z16" s="78"/>
      <c r="AA16" s="78"/>
      <c r="AB16" s="77" t="s">
        <v>117</v>
      </c>
      <c r="AC16" s="78">
        <f>ROUND(IF(Assumptions!$E$28&gt;3,T16*(1+Assumptions!$E$25),0),0)</f>
        <v>3600</v>
      </c>
      <c r="AD16" s="78"/>
      <c r="AE16" s="78"/>
      <c r="AF16" s="78"/>
      <c r="AG16" s="78"/>
      <c r="AH16" s="78"/>
      <c r="AI16" s="78"/>
      <c r="AJ16" s="78"/>
      <c r="AK16" s="77" t="s">
        <v>117</v>
      </c>
      <c r="AL16" s="78">
        <f>ROUND(IF(Assumptions!$E$28&gt;4,AC16*(1+Assumptions!$E$25),0),0)</f>
        <v>3600</v>
      </c>
      <c r="AM16" s="78"/>
      <c r="AN16" s="78"/>
      <c r="AO16" s="78"/>
      <c r="AP16" s="78"/>
      <c r="AQ16" s="78"/>
      <c r="AR16" s="78"/>
      <c r="AS16" s="78"/>
      <c r="AT16" s="77" t="s">
        <v>117</v>
      </c>
      <c r="AU16" s="78">
        <f>ROUND(IF(Assumptions!$E$28&gt;5,AL16*(1+Assumptions!$E$25),0),0)</f>
        <v>3600</v>
      </c>
      <c r="AV16" s="78"/>
      <c r="AW16" s="78"/>
      <c r="AX16" s="78"/>
      <c r="AY16" s="78"/>
      <c r="AZ16" s="78"/>
      <c r="BA16" s="78"/>
      <c r="BB16" s="78"/>
      <c r="BC16" s="77" t="s">
        <v>117</v>
      </c>
      <c r="BD16" s="78">
        <f>ROUND(IF(Assumptions!$E$28&gt;6,AU16*(1+Assumptions!$E$25),0),0)</f>
        <v>3600</v>
      </c>
      <c r="BE16" s="78"/>
      <c r="BF16" s="78"/>
      <c r="BG16" s="78"/>
      <c r="BH16" s="78"/>
      <c r="BI16" s="78"/>
      <c r="BJ16" s="78"/>
      <c r="BK16" s="78"/>
      <c r="BL16" s="77" t="s">
        <v>117</v>
      </c>
      <c r="BM16" s="78">
        <f>ROUND(IF(Assumptions!$E$28&gt;7,BD16*(1+Assumptions!$E$25),0),0)</f>
        <v>3600</v>
      </c>
      <c r="BN16" s="78"/>
      <c r="BO16" s="78"/>
      <c r="BP16" s="78"/>
      <c r="BQ16" s="78"/>
      <c r="BR16" s="78"/>
      <c r="BS16" s="78"/>
      <c r="BT16" s="78"/>
      <c r="BU16" s="77" t="s">
        <v>117</v>
      </c>
      <c r="BV16" s="78">
        <f>ROUND(IF(Assumptions!$E$28&gt;8,BM16*(1+Assumptions!$E$25),0),0)</f>
        <v>3600</v>
      </c>
      <c r="BW16" s="78"/>
      <c r="BX16" s="78"/>
      <c r="BY16" s="78"/>
      <c r="BZ16" s="78"/>
      <c r="CA16" s="78"/>
      <c r="CB16" s="78"/>
      <c r="CC16" s="78"/>
      <c r="CD16" s="77" t="s">
        <v>117</v>
      </c>
      <c r="CE16" s="78">
        <f>ROUND(IF(Assumptions!$E$28&gt;9,BV16*(1+Assumptions!$E$25),0),0)</f>
        <v>3600</v>
      </c>
      <c r="CF16" s="78"/>
      <c r="CG16" s="78"/>
      <c r="CH16" s="78"/>
      <c r="CI16" s="78"/>
      <c r="CJ16" s="78"/>
      <c r="CK16" s="78"/>
      <c r="CL16" s="78"/>
    </row>
    <row r="17" spans="1:90" ht="13.5" customHeight="1">
      <c r="A17" s="77" t="s">
        <v>118</v>
      </c>
      <c r="B17" s="20">
        <f>ROUND(IF(Assumptions!$E$28&gt;0,Assumptions!$E$20*(Assumptions!$E$21-(Assumptions!$E$21*Assumptions!$E$22)-Assumptions!$E$23),0),0)</f>
        <v>3600</v>
      </c>
      <c r="C17" s="8"/>
      <c r="D17" s="8"/>
      <c r="E17" s="8"/>
      <c r="F17" s="8"/>
      <c r="G17" s="8"/>
      <c r="H17" s="8"/>
      <c r="I17" s="8"/>
      <c r="J17" s="12" t="s">
        <v>118</v>
      </c>
      <c r="K17" s="20">
        <f>ROUND(IF(Assumptions!$E$28&gt;1,B17*(1+Assumptions!$E$25),0),0)</f>
        <v>3600</v>
      </c>
      <c r="L17" s="36"/>
      <c r="M17" s="36"/>
      <c r="N17" s="36"/>
      <c r="O17" s="36"/>
      <c r="P17" s="36"/>
      <c r="Q17" s="36"/>
      <c r="R17" s="36"/>
      <c r="S17" s="77" t="s">
        <v>118</v>
      </c>
      <c r="T17" s="78">
        <f>ROUND(IF(Assumptions!$E$28&gt;2,K17*(1+Assumptions!$E$25),0),0)</f>
        <v>3600</v>
      </c>
      <c r="U17" s="78"/>
      <c r="V17" s="78"/>
      <c r="W17" s="78"/>
      <c r="X17" s="78"/>
      <c r="Y17" s="78"/>
      <c r="Z17" s="78"/>
      <c r="AA17" s="78"/>
      <c r="AB17" s="77" t="s">
        <v>118</v>
      </c>
      <c r="AC17" s="78">
        <f>ROUND(IF(Assumptions!$E$28&gt;3,T17*(1+Assumptions!$E$25),0),0)</f>
        <v>3600</v>
      </c>
      <c r="AD17" s="78"/>
      <c r="AE17" s="78"/>
      <c r="AF17" s="78"/>
      <c r="AG17" s="78"/>
      <c r="AH17" s="78"/>
      <c r="AI17" s="78"/>
      <c r="AJ17" s="78"/>
      <c r="AK17" s="77" t="s">
        <v>118</v>
      </c>
      <c r="AL17" s="78">
        <f>ROUND(IF(Assumptions!$E$28&gt;4,AC17*(1+Assumptions!$E$25),0),0)</f>
        <v>3600</v>
      </c>
      <c r="AM17" s="78"/>
      <c r="AN17" s="78"/>
      <c r="AO17" s="78"/>
      <c r="AP17" s="78"/>
      <c r="AQ17" s="78"/>
      <c r="AR17" s="78"/>
      <c r="AS17" s="78"/>
      <c r="AT17" s="77" t="s">
        <v>118</v>
      </c>
      <c r="AU17" s="78">
        <f>ROUND(IF(Assumptions!$E$28&gt;5,AL17*(1+Assumptions!$E$25),0),0)</f>
        <v>3600</v>
      </c>
      <c r="AV17" s="78"/>
      <c r="AW17" s="78"/>
      <c r="AX17" s="78"/>
      <c r="AY17" s="78"/>
      <c r="AZ17" s="78"/>
      <c r="BA17" s="78"/>
      <c r="BB17" s="78"/>
      <c r="BC17" s="77" t="s">
        <v>118</v>
      </c>
      <c r="BD17" s="78">
        <f>ROUND(IF(Assumptions!$E$28&gt;6,AU17*(1+Assumptions!$E$25),0),0)</f>
        <v>3600</v>
      </c>
      <c r="BE17" s="78"/>
      <c r="BF17" s="78"/>
      <c r="BG17" s="78"/>
      <c r="BH17" s="78"/>
      <c r="BI17" s="78"/>
      <c r="BJ17" s="78"/>
      <c r="BK17" s="78"/>
      <c r="BL17" s="77" t="s">
        <v>118</v>
      </c>
      <c r="BM17" s="78">
        <f>ROUND(IF(Assumptions!$E$28&gt;7,BD17*(1+Assumptions!$E$25),0),0)</f>
        <v>3600</v>
      </c>
      <c r="BN17" s="78"/>
      <c r="BO17" s="78"/>
      <c r="BP17" s="78"/>
      <c r="BQ17" s="78"/>
      <c r="BR17" s="78"/>
      <c r="BS17" s="78"/>
      <c r="BT17" s="78"/>
      <c r="BU17" s="77" t="s">
        <v>118</v>
      </c>
      <c r="BV17" s="78">
        <f>ROUND(IF(Assumptions!$E$28&gt;8,BM17*(1+Assumptions!$E$25),0),0)</f>
        <v>3600</v>
      </c>
      <c r="BW17" s="78"/>
      <c r="BX17" s="78"/>
      <c r="BY17" s="78"/>
      <c r="BZ17" s="78"/>
      <c r="CA17" s="78"/>
      <c r="CB17" s="78"/>
      <c r="CC17" s="78"/>
      <c r="CD17" s="77" t="s">
        <v>118</v>
      </c>
      <c r="CE17" s="78">
        <f>ROUND(IF(Assumptions!$E$28&gt;9,BV17*(1+Assumptions!$E$25),0),0)</f>
        <v>3600</v>
      </c>
      <c r="CF17" s="78"/>
      <c r="CG17" s="78"/>
      <c r="CH17" s="78"/>
      <c r="CI17" s="78"/>
      <c r="CJ17" s="78"/>
      <c r="CK17" s="78"/>
      <c r="CL17" s="78"/>
    </row>
    <row r="18" spans="1:90" ht="13.5" customHeight="1">
      <c r="A18" s="77" t="s">
        <v>119</v>
      </c>
      <c r="B18" s="20">
        <f>ROUND(IF(Assumptions!$E$28&gt;0,Assumptions!$E$20*(Assumptions!$E$21-(Assumptions!$E$21*Assumptions!$E$22)-Assumptions!$E$23),0),0)</f>
        <v>3600</v>
      </c>
      <c r="C18" s="8"/>
      <c r="D18" s="8"/>
      <c r="E18" s="8"/>
      <c r="F18" s="8"/>
      <c r="G18" s="8"/>
      <c r="H18" s="8"/>
      <c r="I18" s="8"/>
      <c r="J18" s="12" t="s">
        <v>119</v>
      </c>
      <c r="K18" s="20">
        <f>ROUND(IF(Assumptions!$E$28&gt;1,B18*(1+Assumptions!$E$25),0),0)</f>
        <v>3600</v>
      </c>
      <c r="L18" s="36"/>
      <c r="M18" s="36"/>
      <c r="N18" s="36"/>
      <c r="O18" s="36"/>
      <c r="P18" s="36"/>
      <c r="Q18" s="36"/>
      <c r="R18" s="36"/>
      <c r="S18" s="77" t="s">
        <v>119</v>
      </c>
      <c r="T18" s="78">
        <f>ROUND(IF(Assumptions!$E$28&gt;2,K18*(1+Assumptions!$E$25),0),0)</f>
        <v>3600</v>
      </c>
      <c r="U18" s="78"/>
      <c r="V18" s="78"/>
      <c r="W18" s="78"/>
      <c r="X18" s="78"/>
      <c r="Y18" s="78"/>
      <c r="Z18" s="78"/>
      <c r="AA18" s="78"/>
      <c r="AB18" s="77" t="s">
        <v>119</v>
      </c>
      <c r="AC18" s="78">
        <f>ROUND(IF(Assumptions!$E$28&gt;3,T18*(1+Assumptions!$E$25),0),0)</f>
        <v>3600</v>
      </c>
      <c r="AD18" s="78"/>
      <c r="AE18" s="78"/>
      <c r="AF18" s="78"/>
      <c r="AG18" s="78"/>
      <c r="AH18" s="78"/>
      <c r="AI18" s="78"/>
      <c r="AJ18" s="78"/>
      <c r="AK18" s="77" t="s">
        <v>119</v>
      </c>
      <c r="AL18" s="78">
        <f>ROUND(IF(Assumptions!$E$28&gt;4,AC18*(1+Assumptions!$E$25),0),0)</f>
        <v>3600</v>
      </c>
      <c r="AM18" s="78"/>
      <c r="AN18" s="78"/>
      <c r="AO18" s="78"/>
      <c r="AP18" s="78"/>
      <c r="AQ18" s="78"/>
      <c r="AR18" s="78"/>
      <c r="AS18" s="78"/>
      <c r="AT18" s="77" t="s">
        <v>119</v>
      </c>
      <c r="AU18" s="78">
        <f>ROUND(IF(Assumptions!$E$28&gt;5,AL18*(1+Assumptions!$E$25),0),0)</f>
        <v>3600</v>
      </c>
      <c r="AV18" s="78"/>
      <c r="AW18" s="78"/>
      <c r="AX18" s="78"/>
      <c r="AY18" s="78"/>
      <c r="AZ18" s="78"/>
      <c r="BA18" s="78"/>
      <c r="BB18" s="78"/>
      <c r="BC18" s="77" t="s">
        <v>119</v>
      </c>
      <c r="BD18" s="78">
        <f>ROUND(IF(Assumptions!$E$28&gt;6,AU18*(1+Assumptions!$E$25),0),0)</f>
        <v>3600</v>
      </c>
      <c r="BE18" s="78"/>
      <c r="BF18" s="78"/>
      <c r="BG18" s="78"/>
      <c r="BH18" s="78"/>
      <c r="BI18" s="78"/>
      <c r="BJ18" s="78"/>
      <c r="BK18" s="78"/>
      <c r="BL18" s="77" t="s">
        <v>119</v>
      </c>
      <c r="BM18" s="78">
        <f>ROUND(IF(Assumptions!$E$28&gt;7,BD18*(1+Assumptions!$E$25),0),0)</f>
        <v>3600</v>
      </c>
      <c r="BN18" s="78"/>
      <c r="BO18" s="78"/>
      <c r="BP18" s="78"/>
      <c r="BQ18" s="78"/>
      <c r="BR18" s="78"/>
      <c r="BS18" s="78"/>
      <c r="BT18" s="78"/>
      <c r="BU18" s="77" t="s">
        <v>119</v>
      </c>
      <c r="BV18" s="78">
        <f>ROUND(IF(Assumptions!$E$28&gt;8,BM18*(1+Assumptions!$E$25),0),0)</f>
        <v>3600</v>
      </c>
      <c r="BW18" s="78"/>
      <c r="BX18" s="78"/>
      <c r="BY18" s="78"/>
      <c r="BZ18" s="78"/>
      <c r="CA18" s="78"/>
      <c r="CB18" s="78"/>
      <c r="CC18" s="78"/>
      <c r="CD18" s="77" t="s">
        <v>119</v>
      </c>
      <c r="CE18" s="78">
        <f>ROUND(IF(Assumptions!$E$28&gt;9,BV18*(1+Assumptions!$E$25),0),0)</f>
        <v>3600</v>
      </c>
      <c r="CF18" s="78"/>
      <c r="CG18" s="78"/>
      <c r="CH18" s="78"/>
      <c r="CI18" s="78"/>
      <c r="CJ18" s="78"/>
      <c r="CK18" s="78"/>
      <c r="CL18" s="78"/>
    </row>
    <row r="19" spans="1:90" ht="13.5" customHeight="1">
      <c r="A19" s="77" t="s">
        <v>120</v>
      </c>
      <c r="B19" s="20">
        <f>ROUND(IF(Assumptions!$E$28&gt;0,Assumptions!$E$20*(Assumptions!$E$21-(Assumptions!$E$21*Assumptions!$E$22)-Assumptions!$E$23),0),0)</f>
        <v>3600</v>
      </c>
      <c r="C19" s="8"/>
      <c r="D19" s="8"/>
      <c r="E19" s="8"/>
      <c r="F19" s="8"/>
      <c r="G19" s="8"/>
      <c r="H19" s="8"/>
      <c r="I19" s="8"/>
      <c r="J19" s="12" t="s">
        <v>120</v>
      </c>
      <c r="K19" s="20">
        <f>ROUND(IF(Assumptions!$E$28&gt;1,B19*(1+Assumptions!$E$25),0),0)</f>
        <v>3600</v>
      </c>
      <c r="L19" s="36"/>
      <c r="M19" s="36"/>
      <c r="N19" s="36"/>
      <c r="O19" s="36"/>
      <c r="P19" s="36"/>
      <c r="Q19" s="36"/>
      <c r="R19" s="36"/>
      <c r="S19" s="77" t="s">
        <v>120</v>
      </c>
      <c r="T19" s="78">
        <f>ROUND(IF(Assumptions!$E$28&gt;2,K19*(1+Assumptions!$E$25),0),0)</f>
        <v>3600</v>
      </c>
      <c r="U19" s="78"/>
      <c r="V19" s="78"/>
      <c r="W19" s="78"/>
      <c r="X19" s="78"/>
      <c r="Y19" s="78"/>
      <c r="Z19" s="78"/>
      <c r="AA19" s="78"/>
      <c r="AB19" s="77" t="s">
        <v>120</v>
      </c>
      <c r="AC19" s="78">
        <f>ROUND(IF(Assumptions!$E$28&gt;3,T19*(1+Assumptions!$E$25),0),0)</f>
        <v>3600</v>
      </c>
      <c r="AD19" s="78"/>
      <c r="AE19" s="78"/>
      <c r="AF19" s="78"/>
      <c r="AG19" s="78"/>
      <c r="AH19" s="78"/>
      <c r="AI19" s="78"/>
      <c r="AJ19" s="78"/>
      <c r="AK19" s="77" t="s">
        <v>120</v>
      </c>
      <c r="AL19" s="78">
        <f>ROUND(IF(Assumptions!$E$28&gt;4,AC19*(1+Assumptions!$E$25),0),0)</f>
        <v>3600</v>
      </c>
      <c r="AM19" s="78"/>
      <c r="AN19" s="78"/>
      <c r="AO19" s="78"/>
      <c r="AP19" s="78"/>
      <c r="AQ19" s="78"/>
      <c r="AR19" s="78"/>
      <c r="AS19" s="78"/>
      <c r="AT19" s="77" t="s">
        <v>120</v>
      </c>
      <c r="AU19" s="78">
        <f>ROUND(IF(Assumptions!$E$28&gt;5,AL19*(1+Assumptions!$E$25),0),0)</f>
        <v>3600</v>
      </c>
      <c r="AV19" s="78"/>
      <c r="AW19" s="78"/>
      <c r="AX19" s="78"/>
      <c r="AY19" s="78"/>
      <c r="AZ19" s="78"/>
      <c r="BA19" s="78"/>
      <c r="BB19" s="78"/>
      <c r="BC19" s="77" t="s">
        <v>120</v>
      </c>
      <c r="BD19" s="78">
        <f>ROUND(IF(Assumptions!$E$28&gt;6,AU19*(1+Assumptions!$E$25),0),0)</f>
        <v>3600</v>
      </c>
      <c r="BE19" s="78"/>
      <c r="BF19" s="78"/>
      <c r="BG19" s="78"/>
      <c r="BH19" s="78"/>
      <c r="BI19" s="78"/>
      <c r="BJ19" s="78"/>
      <c r="BK19" s="78"/>
      <c r="BL19" s="77" t="s">
        <v>120</v>
      </c>
      <c r="BM19" s="78">
        <f>ROUND(IF(Assumptions!$E$28&gt;7,BD19*(1+Assumptions!$E$25),0),0)</f>
        <v>3600</v>
      </c>
      <c r="BN19" s="78"/>
      <c r="BO19" s="78"/>
      <c r="BP19" s="78"/>
      <c r="BQ19" s="78"/>
      <c r="BR19" s="78"/>
      <c r="BS19" s="78"/>
      <c r="BT19" s="78"/>
      <c r="BU19" s="77" t="s">
        <v>120</v>
      </c>
      <c r="BV19" s="78">
        <f>ROUND(IF(Assumptions!$E$28&gt;8,BM19*(1+Assumptions!$E$25),0),0)</f>
        <v>3600</v>
      </c>
      <c r="BW19" s="78"/>
      <c r="BX19" s="78"/>
      <c r="BY19" s="78"/>
      <c r="BZ19" s="78"/>
      <c r="CA19" s="78"/>
      <c r="CB19" s="78"/>
      <c r="CC19" s="78"/>
      <c r="CD19" s="77" t="s">
        <v>120</v>
      </c>
      <c r="CE19" s="78">
        <f>ROUND(IF(Assumptions!$E$28&gt;9,BV19*(1+Assumptions!$E$25),0),0)</f>
        <v>3600</v>
      </c>
      <c r="CF19" s="78"/>
      <c r="CG19" s="78"/>
      <c r="CH19" s="78"/>
      <c r="CI19" s="78"/>
      <c r="CJ19" s="78"/>
      <c r="CK19" s="78"/>
      <c r="CL19" s="78"/>
    </row>
    <row r="20" spans="1:90" ht="13.5" customHeight="1">
      <c r="A20" s="36"/>
      <c r="B20" s="20">
        <f>SUM(B8:B19)</f>
        <v>43200</v>
      </c>
      <c r="C20" s="8"/>
      <c r="D20" s="8"/>
      <c r="E20" s="8"/>
      <c r="F20" s="8"/>
      <c r="G20" s="8"/>
      <c r="H20" s="8"/>
      <c r="I20" s="8"/>
      <c r="J20" s="8"/>
      <c r="K20" s="20">
        <f>SUM(K8:K19)</f>
        <v>43200</v>
      </c>
      <c r="L20" s="36"/>
      <c r="M20" s="36"/>
      <c r="N20" s="36"/>
      <c r="O20" s="36"/>
      <c r="P20" s="36"/>
      <c r="Q20" s="36"/>
      <c r="R20" s="36"/>
      <c r="S20" s="36"/>
      <c r="T20" s="78">
        <f>SUM(T8:T19)</f>
        <v>43200</v>
      </c>
      <c r="U20" s="36"/>
      <c r="V20" s="36"/>
      <c r="W20" s="36"/>
      <c r="X20" s="36"/>
      <c r="Y20" s="36"/>
      <c r="Z20" s="36"/>
      <c r="AA20" s="36"/>
      <c r="AB20" s="36"/>
      <c r="AC20" s="78">
        <f>SUM(AC8:AC19)</f>
        <v>43200</v>
      </c>
      <c r="AD20" s="36"/>
      <c r="AE20" s="36"/>
      <c r="AF20" s="36"/>
      <c r="AG20" s="36"/>
      <c r="AH20" s="36"/>
      <c r="AI20" s="36"/>
      <c r="AJ20" s="36"/>
      <c r="AK20" s="36"/>
      <c r="AL20" s="78">
        <f>SUM(AL8:AL19)</f>
        <v>43200</v>
      </c>
      <c r="AM20" s="36"/>
      <c r="AN20" s="78"/>
      <c r="AO20" s="36"/>
      <c r="AP20" s="36"/>
      <c r="AQ20" s="36"/>
      <c r="AR20" s="36"/>
      <c r="AS20" s="36"/>
      <c r="AT20" s="36"/>
      <c r="AU20" s="78">
        <f>SUM(AU8:AU19)</f>
        <v>43200</v>
      </c>
      <c r="AV20" s="36"/>
      <c r="AW20" s="36"/>
      <c r="AX20" s="36"/>
      <c r="AY20" s="36"/>
      <c r="AZ20" s="36"/>
      <c r="BA20" s="36"/>
      <c r="BB20" s="36"/>
      <c r="BC20" s="36"/>
      <c r="BD20" s="78">
        <f>SUM(BD8:BD19)</f>
        <v>43200</v>
      </c>
      <c r="BE20" s="36"/>
      <c r="BF20" s="36"/>
      <c r="BG20" s="36"/>
      <c r="BH20" s="36"/>
      <c r="BI20" s="36"/>
      <c r="BJ20" s="36"/>
      <c r="BK20" s="36"/>
      <c r="BL20" s="36"/>
      <c r="BM20" s="78">
        <f>SUM(BM8:BM19)</f>
        <v>43200</v>
      </c>
      <c r="BN20" s="36"/>
      <c r="BO20" s="36"/>
      <c r="BP20" s="36"/>
      <c r="BQ20" s="36"/>
      <c r="BR20" s="36"/>
      <c r="BS20" s="36"/>
      <c r="BT20" s="36"/>
      <c r="BU20" s="36"/>
      <c r="BV20" s="78">
        <f>SUM(BV8:BV19)</f>
        <v>43200</v>
      </c>
      <c r="BW20" s="36"/>
      <c r="BX20" s="36"/>
      <c r="BY20" s="36"/>
      <c r="BZ20" s="36"/>
      <c r="CA20" s="36"/>
      <c r="CB20" s="36"/>
      <c r="CC20" s="36"/>
      <c r="CD20" s="36"/>
      <c r="CE20" s="78">
        <f>SUM(CE8:CE19)</f>
        <v>43200</v>
      </c>
      <c r="CF20" s="36"/>
      <c r="CG20" s="36"/>
      <c r="CH20" s="36"/>
      <c r="CI20" s="36"/>
      <c r="CJ20" s="36"/>
      <c r="CK20" s="36"/>
      <c r="CL20" s="36"/>
    </row>
    <row r="21" spans="1:90" ht="13.5" customHeight="1">
      <c r="A21" s="77" t="str">
        <f t="shared" ref="A21:A32" si="0">A8</f>
        <v>Jan</v>
      </c>
      <c r="B21" s="20">
        <f>IF(Assumptions!$E$27&gt;12,12,Assumptions!$E$27)</f>
        <v>3</v>
      </c>
      <c r="C21" s="20">
        <f>IF(Assumptions!$E$27&gt;B21+12,B21+12,Assumptions!$E$27)</f>
        <v>3</v>
      </c>
      <c r="D21" s="20">
        <f>IF(Assumptions!$E$27&gt;C21+12,C21+12,Assumptions!$E$27)</f>
        <v>3</v>
      </c>
      <c r="E21" s="20">
        <f>IF(Assumptions!$E$27&gt;D21+12,D21+12,Assumptions!$E$27)</f>
        <v>3</v>
      </c>
      <c r="F21" s="20">
        <f>IF(Assumptions!$E$27&gt;E21+12,E21+12,Assumptions!$E$27)</f>
        <v>3</v>
      </c>
      <c r="G21" s="20">
        <f>IF(Assumptions!$E$27&gt;F21+12,F21+12,Assumptions!$E$27)</f>
        <v>3</v>
      </c>
      <c r="H21" s="20">
        <f>IF(Assumptions!$E$27&gt;G21+12,G21+12,Assumptions!$E$27)</f>
        <v>3</v>
      </c>
      <c r="I21" s="20">
        <f>IF(Assumptions!$E$27&gt;H21+12,H21+12,Assumptions!$E$27)</f>
        <v>3</v>
      </c>
      <c r="J21" s="12" t="str">
        <f t="shared" ref="J21:J32" si="1">J8</f>
        <v>Jan</v>
      </c>
      <c r="K21" s="20">
        <f>IF(Assumptions!$E$27&gt;12,12,Assumptions!$E$27)</f>
        <v>3</v>
      </c>
      <c r="L21" s="78">
        <f>IF(Assumptions!$E$27&gt;K21+12,K21+12,Assumptions!$E$27)</f>
        <v>3</v>
      </c>
      <c r="M21" s="78">
        <f>IF(Assumptions!$E$27&gt;L21+12,L21+12,Assumptions!$E$27)</f>
        <v>3</v>
      </c>
      <c r="N21" s="78">
        <f>IF(Assumptions!$E$27&gt;M21+12,M21+12,Assumptions!$E$27)</f>
        <v>3</v>
      </c>
      <c r="O21" s="78">
        <f>IF(Assumptions!$E$27&gt;N21+12,N21+12,Assumptions!$E$27)</f>
        <v>3</v>
      </c>
      <c r="P21" s="78">
        <f>IF(Assumptions!$E$27&gt;O21+12,O21+12,Assumptions!$E$27)</f>
        <v>3</v>
      </c>
      <c r="Q21" s="78">
        <f>IF(Assumptions!$E$27&gt;P21+12,P21+12,Assumptions!$E$27)</f>
        <v>3</v>
      </c>
      <c r="R21" s="78">
        <f>IF(Assumptions!$E$27&gt;Q21+12,Q21+12,Assumptions!$E$27)</f>
        <v>3</v>
      </c>
      <c r="S21" s="77" t="str">
        <f t="shared" ref="S21:S32" si="2">S8</f>
        <v>Jan</v>
      </c>
      <c r="T21" s="78">
        <f>IF(Assumptions!$E$27&gt;12,12,Assumptions!$E$27)</f>
        <v>3</v>
      </c>
      <c r="U21" s="78">
        <f>IF(Assumptions!$E$27&gt;T21+12,T21+12,Assumptions!$E$27)</f>
        <v>3</v>
      </c>
      <c r="V21" s="78">
        <f>IF(Assumptions!$E$27&gt;U21+12,U21+12,Assumptions!$E$27)</f>
        <v>3</v>
      </c>
      <c r="W21" s="78">
        <f>IF(Assumptions!$E$27&gt;V21+12,V21+12,Assumptions!$E$27)</f>
        <v>3</v>
      </c>
      <c r="X21" s="78">
        <f>IF(Assumptions!$E$27&gt;W21+12,W21+12,Assumptions!$E$27)</f>
        <v>3</v>
      </c>
      <c r="Y21" s="78">
        <f>IF(Assumptions!$E$27&gt;X21+12,X21+12,Assumptions!$E$27)</f>
        <v>3</v>
      </c>
      <c r="Z21" s="78">
        <f>IF(Assumptions!$E$27&gt;Y21+12,Y21+12,Assumptions!$E$27)</f>
        <v>3</v>
      </c>
      <c r="AA21" s="78">
        <f>IF(Assumptions!$E$27&gt;Z21+12,Z21+12,Assumptions!$E$27)</f>
        <v>3</v>
      </c>
      <c r="AB21" s="77" t="str">
        <f t="shared" ref="AB21:AB32" si="3">AB8</f>
        <v>Jan</v>
      </c>
      <c r="AC21" s="78">
        <f>IF(Assumptions!$E$27&gt;12,12,Assumptions!$E$27)</f>
        <v>3</v>
      </c>
      <c r="AD21" s="78">
        <f>IF(Assumptions!$E$27&gt;AC21+12,AC21+12,Assumptions!$E$27)</f>
        <v>3</v>
      </c>
      <c r="AE21" s="78">
        <f>IF(Assumptions!$E$27&gt;AD21+12,AD21+12,Assumptions!$E$27)</f>
        <v>3</v>
      </c>
      <c r="AF21" s="78">
        <f>IF(Assumptions!$E$27&gt;AE21+12,AE21+12,Assumptions!$E$27)</f>
        <v>3</v>
      </c>
      <c r="AG21" s="78">
        <f>IF(Assumptions!$E$27&gt;AF21+12,AF21+12,Assumptions!$E$27)</f>
        <v>3</v>
      </c>
      <c r="AH21" s="78">
        <f>IF(Assumptions!$E$27&gt;AG21+12,AG21+12,Assumptions!$E$27)</f>
        <v>3</v>
      </c>
      <c r="AI21" s="78">
        <f>IF(Assumptions!$E$27&gt;AH21+12,AH21+12,Assumptions!$E$27)</f>
        <v>3</v>
      </c>
      <c r="AJ21" s="78">
        <f>IF(Assumptions!$E$27&gt;AI21+12,AI21+12,Assumptions!$E$27)</f>
        <v>3</v>
      </c>
      <c r="AK21" s="77" t="str">
        <f t="shared" ref="AK21:AK32" si="4">AK8</f>
        <v>Jan</v>
      </c>
      <c r="AL21" s="78">
        <f>IF(Assumptions!$E$27&gt;12,12,Assumptions!$E$27)</f>
        <v>3</v>
      </c>
      <c r="AM21" s="78">
        <f>IF(Assumptions!$E$27&gt;AL21+12,AL21+12,Assumptions!$E$27)</f>
        <v>3</v>
      </c>
      <c r="AN21" s="78">
        <f>IF(Assumptions!$E$27&gt;AM21+12,AM21+12,Assumptions!$E$27)</f>
        <v>3</v>
      </c>
      <c r="AO21" s="78">
        <f>IF(Assumptions!$E$27&gt;AN21+12,AN21+12,Assumptions!$E$27)</f>
        <v>3</v>
      </c>
      <c r="AP21" s="78">
        <f>IF(Assumptions!$E$27&gt;AO21+12,AO21+12,Assumptions!$E$27)</f>
        <v>3</v>
      </c>
      <c r="AQ21" s="78">
        <f>IF(Assumptions!$E$27&gt;AP21+12,AP21+12,Assumptions!$E$27)</f>
        <v>3</v>
      </c>
      <c r="AR21" s="78">
        <f>IF(Assumptions!$E$27&gt;AQ21+12,AQ21+12,Assumptions!$E$27)</f>
        <v>3</v>
      </c>
      <c r="AS21" s="78">
        <f>IF(Assumptions!$E$27&gt;AR21+12,AR21+12,Assumptions!$E$27)</f>
        <v>3</v>
      </c>
      <c r="AT21" s="77" t="str">
        <f t="shared" ref="AT21:AT32" si="5">AT8</f>
        <v>Jan</v>
      </c>
      <c r="AU21" s="78">
        <f>IF(Assumptions!$E$27&gt;12,12,Assumptions!$E$27)</f>
        <v>3</v>
      </c>
      <c r="AV21" s="78">
        <f>IF(Assumptions!$E$27&gt;AU21+12,AU21+12,Assumptions!$E$27)</f>
        <v>3</v>
      </c>
      <c r="AW21" s="78">
        <f>IF(Assumptions!$E$27&gt;AV21+12,AV21+12,Assumptions!$E$27)</f>
        <v>3</v>
      </c>
      <c r="AX21" s="78">
        <f>IF(Assumptions!$E$27&gt;AW21+12,AW21+12,Assumptions!$E$27)</f>
        <v>3</v>
      </c>
      <c r="AY21" s="78">
        <f>IF(Assumptions!$E$27&gt;AX21+12,AX21+12,Assumptions!$E$27)</f>
        <v>3</v>
      </c>
      <c r="AZ21" s="78">
        <f>IF(Assumptions!$E$27&gt;AY21+12,AY21+12,Assumptions!$E$27)</f>
        <v>3</v>
      </c>
      <c r="BA21" s="78">
        <f>IF(Assumptions!$E$27&gt;AZ21+12,AZ21+12,Assumptions!$E$27)</f>
        <v>3</v>
      </c>
      <c r="BB21" s="78">
        <f>IF(Assumptions!$E$27&gt;BA21+12,BA21+12,Assumptions!$E$27)</f>
        <v>3</v>
      </c>
      <c r="BC21" s="77" t="str">
        <f t="shared" ref="BC21:BC32" si="6">BC8</f>
        <v>Jan</v>
      </c>
      <c r="BD21" s="78">
        <f>IF(Assumptions!$E$27&gt;12,12,Assumptions!$E$27)</f>
        <v>3</v>
      </c>
      <c r="BE21" s="78">
        <f>IF(Assumptions!$E$27&gt;BD21+12,BD21+12,Assumptions!$E$27)</f>
        <v>3</v>
      </c>
      <c r="BF21" s="78">
        <f>IF(Assumptions!$E$27&gt;BE21+12,BE21+12,Assumptions!$E$27)</f>
        <v>3</v>
      </c>
      <c r="BG21" s="78">
        <f>IF(Assumptions!$E$27&gt;BF21+12,BF21+12,Assumptions!$E$27)</f>
        <v>3</v>
      </c>
      <c r="BH21" s="78">
        <f>IF(Assumptions!$E$27&gt;BG21+12,BG21+12,Assumptions!$E$27)</f>
        <v>3</v>
      </c>
      <c r="BI21" s="78">
        <f>IF(Assumptions!$E$27&gt;BH21+12,BH21+12,Assumptions!$E$27)</f>
        <v>3</v>
      </c>
      <c r="BJ21" s="78">
        <f>IF(Assumptions!$E$27&gt;BI21+12,BI21+12,Assumptions!$E$27)</f>
        <v>3</v>
      </c>
      <c r="BK21" s="78">
        <f>IF(Assumptions!$E$27&gt;BJ21+12,BJ21+12,Assumptions!$E$27)</f>
        <v>3</v>
      </c>
      <c r="BL21" s="77" t="str">
        <f t="shared" ref="BL21:BL32" si="7">BL8</f>
        <v>Jan</v>
      </c>
      <c r="BM21" s="78">
        <f>IF(Assumptions!$E$27&gt;12,12,Assumptions!$E$27)</f>
        <v>3</v>
      </c>
      <c r="BN21" s="78">
        <f>IF(Assumptions!$E$27&gt;BM21+12,BM21+12,Assumptions!$E$27)</f>
        <v>3</v>
      </c>
      <c r="BO21" s="78">
        <f>IF(Assumptions!$E$27&gt;BN21+12,BN21+12,Assumptions!$E$27)</f>
        <v>3</v>
      </c>
      <c r="BP21" s="78">
        <f>IF(Assumptions!$E$27&gt;BO21+12,BO21+12,Assumptions!$E$27)</f>
        <v>3</v>
      </c>
      <c r="BQ21" s="78">
        <f>IF(Assumptions!$E$27&gt;BP21+12,BP21+12,Assumptions!$E$27)</f>
        <v>3</v>
      </c>
      <c r="BR21" s="78">
        <f>IF(Assumptions!$E$27&gt;BQ21+12,BQ21+12,Assumptions!$E$27)</f>
        <v>3</v>
      </c>
      <c r="BS21" s="78">
        <f>IF(Assumptions!$E$27&gt;BR21+12,BR21+12,Assumptions!$E$27)</f>
        <v>3</v>
      </c>
      <c r="BT21" s="78">
        <f>IF(Assumptions!$E$27&gt;BS21+12,BS21+12,Assumptions!$E$27)</f>
        <v>3</v>
      </c>
      <c r="BU21" s="77" t="str">
        <f t="shared" ref="BU21:BU32" si="8">BU8</f>
        <v>Jan</v>
      </c>
      <c r="BV21" s="78">
        <f>IF(Assumptions!$E$27&gt;12,12,Assumptions!$E$27)</f>
        <v>3</v>
      </c>
      <c r="BW21" s="78">
        <f>IF(Assumptions!$E$27&gt;BV21+12,BV21+12,Assumptions!$E$27)</f>
        <v>3</v>
      </c>
      <c r="BX21" s="78">
        <f>IF(Assumptions!$E$27&gt;BW21+12,BW21+12,Assumptions!$E$27)</f>
        <v>3</v>
      </c>
      <c r="BY21" s="78">
        <f>IF(Assumptions!$E$27&gt;BX21+12,BX21+12,Assumptions!$E$27)</f>
        <v>3</v>
      </c>
      <c r="BZ21" s="78">
        <f>IF(Assumptions!$E$27&gt;BY21+12,BY21+12,Assumptions!$E$27)</f>
        <v>3</v>
      </c>
      <c r="CA21" s="78">
        <f>IF(Assumptions!$E$27&gt;BZ21+12,BZ21+12,Assumptions!$E$27)</f>
        <v>3</v>
      </c>
      <c r="CB21" s="78">
        <f>IF(Assumptions!$E$27&gt;CA21+12,CA21+12,Assumptions!$E$27)</f>
        <v>3</v>
      </c>
      <c r="CC21" s="78">
        <f>IF(Assumptions!$E$27&gt;CB21+12,CB21+12,Assumptions!$E$27)</f>
        <v>3</v>
      </c>
      <c r="CD21" s="77" t="str">
        <f t="shared" ref="CD21:CD32" si="9">CD8</f>
        <v>Jan</v>
      </c>
      <c r="CE21" s="78">
        <f>IF(Assumptions!$E$27&gt;12,12,Assumptions!$E$27)</f>
        <v>3</v>
      </c>
      <c r="CF21" s="78">
        <f>IF(Assumptions!$E$27&gt;CE21+12,CE21+12,Assumptions!$E$27)</f>
        <v>3</v>
      </c>
      <c r="CG21" s="78">
        <f>IF(Assumptions!$E$27&gt;CF21+12,CF21+12,Assumptions!$E$27)</f>
        <v>3</v>
      </c>
      <c r="CH21" s="78">
        <f>IF(Assumptions!$E$27&gt;CG21+12,CG21+12,Assumptions!$E$27)</f>
        <v>3</v>
      </c>
      <c r="CI21" s="78">
        <f>IF(Assumptions!$E$27&gt;CH21+12,CH21+12,Assumptions!$E$27)</f>
        <v>3</v>
      </c>
      <c r="CJ21" s="78">
        <f>IF(Assumptions!$E$27&gt;CI21+12,CI21+12,Assumptions!$E$27)</f>
        <v>3</v>
      </c>
      <c r="CK21" s="78">
        <f>IF(Assumptions!$E$27&gt;CJ21+12,CJ21+12,Assumptions!$E$27)</f>
        <v>3</v>
      </c>
      <c r="CL21" s="78">
        <f>IF(Assumptions!$E$27&gt;CK21+12,CK21+12,Assumptions!$E$27)</f>
        <v>3</v>
      </c>
    </row>
    <row r="22" spans="1:90" ht="13.5" customHeight="1">
      <c r="A22" s="77" t="str">
        <f t="shared" si="0"/>
        <v>Feb</v>
      </c>
      <c r="B22" s="20">
        <f>IF(Assumptions!$E$27&gt;11,11,Assumptions!$E$27)</f>
        <v>3</v>
      </c>
      <c r="C22" s="20">
        <f>IF(Assumptions!$E$27&gt;B22+12,B22+12,Assumptions!$E$27)</f>
        <v>3</v>
      </c>
      <c r="D22" s="20">
        <f>IF(Assumptions!$E$27&gt;C22+12,C22+12,Assumptions!$E$27)</f>
        <v>3</v>
      </c>
      <c r="E22" s="20">
        <f>IF(Assumptions!$E$27&gt;D22+12,D22+12,Assumptions!$E$27)</f>
        <v>3</v>
      </c>
      <c r="F22" s="20">
        <f>IF(Assumptions!$E$27&gt;E22+12,E22+12,Assumptions!$E$27)</f>
        <v>3</v>
      </c>
      <c r="G22" s="20">
        <f>IF(Assumptions!$E$27&gt;F22+12,F22+12,Assumptions!$E$27)</f>
        <v>3</v>
      </c>
      <c r="H22" s="20">
        <f>IF(Assumptions!$E$27&gt;G22+12,G22+12,Assumptions!$E$27)</f>
        <v>3</v>
      </c>
      <c r="I22" s="20">
        <f>IF(Assumptions!$E$27&gt;H22+12,H22+12,Assumptions!$E$27)</f>
        <v>3</v>
      </c>
      <c r="J22" s="12" t="str">
        <f t="shared" si="1"/>
        <v>Feb</v>
      </c>
      <c r="K22" s="20">
        <f>IF(Assumptions!$E$27&gt;11,11,Assumptions!$E$27)</f>
        <v>3</v>
      </c>
      <c r="L22" s="78">
        <f>IF(Assumptions!$E$27&gt;K22+12,K22+12,Assumptions!$E$27)</f>
        <v>3</v>
      </c>
      <c r="M22" s="78">
        <f>IF(Assumptions!$E$27&gt;L22+12,L22+12,Assumptions!$E$27)</f>
        <v>3</v>
      </c>
      <c r="N22" s="78">
        <f>IF(Assumptions!$E$27&gt;M22+12,M22+12,Assumptions!$E$27)</f>
        <v>3</v>
      </c>
      <c r="O22" s="78">
        <f>IF(Assumptions!$E$27&gt;N22+12,N22+12,Assumptions!$E$27)</f>
        <v>3</v>
      </c>
      <c r="P22" s="78">
        <f>IF(Assumptions!$E$27&gt;O22+12,O22+12,Assumptions!$E$27)</f>
        <v>3</v>
      </c>
      <c r="Q22" s="78">
        <f>IF(Assumptions!$E$27&gt;P22+12,P22+12,Assumptions!$E$27)</f>
        <v>3</v>
      </c>
      <c r="R22" s="78">
        <f>IF(Assumptions!$E$27&gt;Q22+12,Q22+12,Assumptions!$E$27)</f>
        <v>3</v>
      </c>
      <c r="S22" s="77" t="str">
        <f t="shared" si="2"/>
        <v>Feb</v>
      </c>
      <c r="T22" s="78">
        <f>IF(Assumptions!$E$27&gt;11,11,Assumptions!$E$27)</f>
        <v>3</v>
      </c>
      <c r="U22" s="78">
        <f>IF(Assumptions!$E$27&gt;T22+12,T22+12,Assumptions!$E$27)</f>
        <v>3</v>
      </c>
      <c r="V22" s="78">
        <f>IF(Assumptions!$E$27&gt;U22+12,U22+12,Assumptions!$E$27)</f>
        <v>3</v>
      </c>
      <c r="W22" s="78">
        <f>IF(Assumptions!$E$27&gt;V22+12,V22+12,Assumptions!$E$27)</f>
        <v>3</v>
      </c>
      <c r="X22" s="78">
        <f>IF(Assumptions!$E$27&gt;W22+12,W22+12,Assumptions!$E$27)</f>
        <v>3</v>
      </c>
      <c r="Y22" s="78">
        <f>IF(Assumptions!$E$27&gt;X22+12,X22+12,Assumptions!$E$27)</f>
        <v>3</v>
      </c>
      <c r="Z22" s="78">
        <f>IF(Assumptions!$E$27&gt;Y22+12,Y22+12,Assumptions!$E$27)</f>
        <v>3</v>
      </c>
      <c r="AA22" s="78">
        <f>IF(Assumptions!$E$27&gt;Z22+12,Z22+12,Assumptions!$E$27)</f>
        <v>3</v>
      </c>
      <c r="AB22" s="77" t="str">
        <f t="shared" si="3"/>
        <v>Feb</v>
      </c>
      <c r="AC22" s="78">
        <f>IF(Assumptions!$E$27&gt;11,11,Assumptions!$E$27)</f>
        <v>3</v>
      </c>
      <c r="AD22" s="78">
        <f>IF(Assumptions!$E$27&gt;AC22+12,AC22+12,Assumptions!$E$27)</f>
        <v>3</v>
      </c>
      <c r="AE22" s="78">
        <f>IF(Assumptions!$E$27&gt;AD22+12,AD22+12,Assumptions!$E$27)</f>
        <v>3</v>
      </c>
      <c r="AF22" s="78">
        <f>IF(Assumptions!$E$27&gt;AE22+12,AE22+12,Assumptions!$E$27)</f>
        <v>3</v>
      </c>
      <c r="AG22" s="78">
        <f>IF(Assumptions!$E$27&gt;AF22+12,AF22+12,Assumptions!$E$27)</f>
        <v>3</v>
      </c>
      <c r="AH22" s="78">
        <f>IF(Assumptions!$E$27&gt;AG22+12,AG22+12,Assumptions!$E$27)</f>
        <v>3</v>
      </c>
      <c r="AI22" s="78">
        <f>IF(Assumptions!$E$27&gt;AH22+12,AH22+12,Assumptions!$E$27)</f>
        <v>3</v>
      </c>
      <c r="AJ22" s="78">
        <f>IF(Assumptions!$E$27&gt;AI22+12,AI22+12,Assumptions!$E$27)</f>
        <v>3</v>
      </c>
      <c r="AK22" s="77" t="str">
        <f t="shared" si="4"/>
        <v>Feb</v>
      </c>
      <c r="AL22" s="78">
        <f>IF(Assumptions!$E$27&gt;11,11,Assumptions!$E$27)</f>
        <v>3</v>
      </c>
      <c r="AM22" s="78">
        <f>IF(Assumptions!$E$27&gt;AL22+12,AL22+12,Assumptions!$E$27)</f>
        <v>3</v>
      </c>
      <c r="AN22" s="78">
        <f>IF(Assumptions!$E$27&gt;AM22+12,AM22+12,Assumptions!$E$27)</f>
        <v>3</v>
      </c>
      <c r="AO22" s="78">
        <f>IF(Assumptions!$E$27&gt;AN22+12,AN22+12,Assumptions!$E$27)</f>
        <v>3</v>
      </c>
      <c r="AP22" s="78">
        <f>IF(Assumptions!$E$27&gt;AO22+12,AO22+12,Assumptions!$E$27)</f>
        <v>3</v>
      </c>
      <c r="AQ22" s="78">
        <f>IF(Assumptions!$E$27&gt;AP22+12,AP22+12,Assumptions!$E$27)</f>
        <v>3</v>
      </c>
      <c r="AR22" s="78">
        <f>IF(Assumptions!$E$27&gt;AQ22+12,AQ22+12,Assumptions!$E$27)</f>
        <v>3</v>
      </c>
      <c r="AS22" s="78">
        <f>IF(Assumptions!$E$27&gt;AR22+12,AR22+12,Assumptions!$E$27)</f>
        <v>3</v>
      </c>
      <c r="AT22" s="77" t="str">
        <f t="shared" si="5"/>
        <v>Feb</v>
      </c>
      <c r="AU22" s="78">
        <f>IF(Assumptions!$E$27&gt;11,11,Assumptions!$E$27)</f>
        <v>3</v>
      </c>
      <c r="AV22" s="78">
        <f>IF(Assumptions!$E$27&gt;AU22+12,AU22+12,Assumptions!$E$27)</f>
        <v>3</v>
      </c>
      <c r="AW22" s="78">
        <f>IF(Assumptions!$E$27&gt;AV22+12,AV22+12,Assumptions!$E$27)</f>
        <v>3</v>
      </c>
      <c r="AX22" s="78">
        <f>IF(Assumptions!$E$27&gt;AW22+12,AW22+12,Assumptions!$E$27)</f>
        <v>3</v>
      </c>
      <c r="AY22" s="78">
        <f>IF(Assumptions!$E$27&gt;AX22+12,AX22+12,Assumptions!$E$27)</f>
        <v>3</v>
      </c>
      <c r="AZ22" s="78">
        <f>IF(Assumptions!$E$27&gt;AY22+12,AY22+12,Assumptions!$E$27)</f>
        <v>3</v>
      </c>
      <c r="BA22" s="78">
        <f>IF(Assumptions!$E$27&gt;AZ22+12,AZ22+12,Assumptions!$E$27)</f>
        <v>3</v>
      </c>
      <c r="BB22" s="78">
        <f>IF(Assumptions!$E$27&gt;BA22+12,BA22+12,Assumptions!$E$27)</f>
        <v>3</v>
      </c>
      <c r="BC22" s="77" t="str">
        <f t="shared" si="6"/>
        <v>Feb</v>
      </c>
      <c r="BD22" s="78">
        <f>IF(Assumptions!$E$27&gt;11,11,Assumptions!$E$27)</f>
        <v>3</v>
      </c>
      <c r="BE22" s="78">
        <f>IF(Assumptions!$E$27&gt;BD22+12,BD22+12,Assumptions!$E$27)</f>
        <v>3</v>
      </c>
      <c r="BF22" s="78">
        <f>IF(Assumptions!$E$27&gt;BE22+12,BE22+12,Assumptions!$E$27)</f>
        <v>3</v>
      </c>
      <c r="BG22" s="78">
        <f>IF(Assumptions!$E$27&gt;BF22+12,BF22+12,Assumptions!$E$27)</f>
        <v>3</v>
      </c>
      <c r="BH22" s="78">
        <f>IF(Assumptions!$E$27&gt;BG22+12,BG22+12,Assumptions!$E$27)</f>
        <v>3</v>
      </c>
      <c r="BI22" s="78">
        <f>IF(Assumptions!$E$27&gt;BH22+12,BH22+12,Assumptions!$E$27)</f>
        <v>3</v>
      </c>
      <c r="BJ22" s="78">
        <f>IF(Assumptions!$E$27&gt;BI22+12,BI22+12,Assumptions!$E$27)</f>
        <v>3</v>
      </c>
      <c r="BK22" s="78">
        <f>IF(Assumptions!$E$27&gt;BJ22+12,BJ22+12,Assumptions!$E$27)</f>
        <v>3</v>
      </c>
      <c r="BL22" s="77" t="str">
        <f t="shared" si="7"/>
        <v>Feb</v>
      </c>
      <c r="BM22" s="78">
        <f>IF(Assumptions!$E$27&gt;11,11,Assumptions!$E$27)</f>
        <v>3</v>
      </c>
      <c r="BN22" s="78">
        <f>IF(Assumptions!$E$27&gt;BM22+12,BM22+12,Assumptions!$E$27)</f>
        <v>3</v>
      </c>
      <c r="BO22" s="78">
        <f>IF(Assumptions!$E$27&gt;BN22+12,BN22+12,Assumptions!$E$27)</f>
        <v>3</v>
      </c>
      <c r="BP22" s="78">
        <f>IF(Assumptions!$E$27&gt;BO22+12,BO22+12,Assumptions!$E$27)</f>
        <v>3</v>
      </c>
      <c r="BQ22" s="78">
        <f>IF(Assumptions!$E$27&gt;BP22+12,BP22+12,Assumptions!$E$27)</f>
        <v>3</v>
      </c>
      <c r="BR22" s="78">
        <f>IF(Assumptions!$E$27&gt;BQ22+12,BQ22+12,Assumptions!$E$27)</f>
        <v>3</v>
      </c>
      <c r="BS22" s="78">
        <f>IF(Assumptions!$E$27&gt;BR22+12,BR22+12,Assumptions!$E$27)</f>
        <v>3</v>
      </c>
      <c r="BT22" s="78">
        <f>IF(Assumptions!$E$27&gt;BS22+12,BS22+12,Assumptions!$E$27)</f>
        <v>3</v>
      </c>
      <c r="BU22" s="77" t="str">
        <f t="shared" si="8"/>
        <v>Feb</v>
      </c>
      <c r="BV22" s="78">
        <f>IF(Assumptions!$E$27&gt;11,11,Assumptions!$E$27)</f>
        <v>3</v>
      </c>
      <c r="BW22" s="78">
        <f>IF(Assumptions!$E$27&gt;BV22+12,BV22+12,Assumptions!$E$27)</f>
        <v>3</v>
      </c>
      <c r="BX22" s="78">
        <f>IF(Assumptions!$E$27&gt;BW22+12,BW22+12,Assumptions!$E$27)</f>
        <v>3</v>
      </c>
      <c r="BY22" s="78">
        <f>IF(Assumptions!$E$27&gt;BX22+12,BX22+12,Assumptions!$E$27)</f>
        <v>3</v>
      </c>
      <c r="BZ22" s="78">
        <f>IF(Assumptions!$E$27&gt;BY22+12,BY22+12,Assumptions!$E$27)</f>
        <v>3</v>
      </c>
      <c r="CA22" s="78">
        <f>IF(Assumptions!$E$27&gt;BZ22+12,BZ22+12,Assumptions!$E$27)</f>
        <v>3</v>
      </c>
      <c r="CB22" s="78">
        <f>IF(Assumptions!$E$27&gt;CA22+12,CA22+12,Assumptions!$E$27)</f>
        <v>3</v>
      </c>
      <c r="CC22" s="78">
        <f>IF(Assumptions!$E$27&gt;CB22+12,CB22+12,Assumptions!$E$27)</f>
        <v>3</v>
      </c>
      <c r="CD22" s="77" t="str">
        <f t="shared" si="9"/>
        <v>Feb</v>
      </c>
      <c r="CE22" s="78">
        <f>IF(Assumptions!$E$27&gt;11,11,Assumptions!$E$27)</f>
        <v>3</v>
      </c>
      <c r="CF22" s="78">
        <f>IF(Assumptions!$E$27&gt;CE22+12,CE22+12,Assumptions!$E$27)</f>
        <v>3</v>
      </c>
      <c r="CG22" s="78">
        <f>IF(Assumptions!$E$27&gt;CF22+12,CF22+12,Assumptions!$E$27)</f>
        <v>3</v>
      </c>
      <c r="CH22" s="78">
        <f>IF(Assumptions!$E$27&gt;CG22+12,CG22+12,Assumptions!$E$27)</f>
        <v>3</v>
      </c>
      <c r="CI22" s="78">
        <f>IF(Assumptions!$E$27&gt;CH22+12,CH22+12,Assumptions!$E$27)</f>
        <v>3</v>
      </c>
      <c r="CJ22" s="78">
        <f>IF(Assumptions!$E$27&gt;CI22+12,CI22+12,Assumptions!$E$27)</f>
        <v>3</v>
      </c>
      <c r="CK22" s="78">
        <f>IF(Assumptions!$E$27&gt;CJ22+12,CJ22+12,Assumptions!$E$27)</f>
        <v>3</v>
      </c>
      <c r="CL22" s="78">
        <f>IF(Assumptions!$E$27&gt;CK22+12,CK22+12,Assumptions!$E$27)</f>
        <v>3</v>
      </c>
    </row>
    <row r="23" spans="1:90" ht="13.5" customHeight="1">
      <c r="A23" s="77" t="str">
        <f t="shared" si="0"/>
        <v>Mar</v>
      </c>
      <c r="B23" s="20">
        <f>IF(Assumptions!$E$27&gt;10,10,Assumptions!$E$27)</f>
        <v>3</v>
      </c>
      <c r="C23" s="20">
        <f>IF(Assumptions!$E$27&gt;B23+12,B23+12,Assumptions!$E$27)</f>
        <v>3</v>
      </c>
      <c r="D23" s="20">
        <f>IF(Assumptions!$E$27&gt;C23+12,C23+12,Assumptions!$E$27)</f>
        <v>3</v>
      </c>
      <c r="E23" s="20">
        <f>IF(Assumptions!$E$27&gt;D23+12,D23+12,Assumptions!$E$27)</f>
        <v>3</v>
      </c>
      <c r="F23" s="20">
        <f>IF(Assumptions!$E$27&gt;E23+12,E23+12,Assumptions!$E$27)</f>
        <v>3</v>
      </c>
      <c r="G23" s="20">
        <f>IF(Assumptions!$E$27&gt;F23+12,F23+12,Assumptions!$E$27)</f>
        <v>3</v>
      </c>
      <c r="H23" s="20">
        <f>IF(Assumptions!$E$27&gt;G23+12,G23+12,Assumptions!$E$27)</f>
        <v>3</v>
      </c>
      <c r="I23" s="20">
        <f>IF(Assumptions!$E$27&gt;H23+12,H23+12,Assumptions!$E$27)</f>
        <v>3</v>
      </c>
      <c r="J23" s="12" t="str">
        <f t="shared" si="1"/>
        <v>Mar</v>
      </c>
      <c r="K23" s="20">
        <f>IF(Assumptions!$E$27&gt;10,10,Assumptions!$E$27)</f>
        <v>3</v>
      </c>
      <c r="L23" s="78">
        <f>IF(Assumptions!$E$27&gt;K23+12,K23+12,Assumptions!$E$27)</f>
        <v>3</v>
      </c>
      <c r="M23" s="78">
        <f>IF(Assumptions!$E$27&gt;L23+12,L23+12,Assumptions!$E$27)</f>
        <v>3</v>
      </c>
      <c r="N23" s="78">
        <f>IF(Assumptions!$E$27&gt;M23+12,M23+12,Assumptions!$E$27)</f>
        <v>3</v>
      </c>
      <c r="O23" s="78">
        <f>IF(Assumptions!$E$27&gt;N23+12,N23+12,Assumptions!$E$27)</f>
        <v>3</v>
      </c>
      <c r="P23" s="78">
        <f>IF(Assumptions!$E$27&gt;O23+12,O23+12,Assumptions!$E$27)</f>
        <v>3</v>
      </c>
      <c r="Q23" s="78">
        <f>IF(Assumptions!$E$27&gt;P23+12,P23+12,Assumptions!$E$27)</f>
        <v>3</v>
      </c>
      <c r="R23" s="78">
        <f>IF(Assumptions!$E$27&gt;Q23+12,Q23+12,Assumptions!$E$27)</f>
        <v>3</v>
      </c>
      <c r="S23" s="77" t="str">
        <f t="shared" si="2"/>
        <v>Mar</v>
      </c>
      <c r="T23" s="78">
        <f>IF(Assumptions!$E$27&gt;10,10,Assumptions!$E$27)</f>
        <v>3</v>
      </c>
      <c r="U23" s="78">
        <f>IF(Assumptions!$E$27&gt;T23+12,T23+12,Assumptions!$E$27)</f>
        <v>3</v>
      </c>
      <c r="V23" s="78">
        <f>IF(Assumptions!$E$27&gt;U23+12,U23+12,Assumptions!$E$27)</f>
        <v>3</v>
      </c>
      <c r="W23" s="78">
        <f>IF(Assumptions!$E$27&gt;V23+12,V23+12,Assumptions!$E$27)</f>
        <v>3</v>
      </c>
      <c r="X23" s="78">
        <f>IF(Assumptions!$E$27&gt;W23+12,W23+12,Assumptions!$E$27)</f>
        <v>3</v>
      </c>
      <c r="Y23" s="78">
        <f>IF(Assumptions!$E$27&gt;X23+12,X23+12,Assumptions!$E$27)</f>
        <v>3</v>
      </c>
      <c r="Z23" s="78">
        <f>IF(Assumptions!$E$27&gt;Y23+12,Y23+12,Assumptions!$E$27)</f>
        <v>3</v>
      </c>
      <c r="AA23" s="78">
        <f>IF(Assumptions!$E$27&gt;Z23+12,Z23+12,Assumptions!$E$27)</f>
        <v>3</v>
      </c>
      <c r="AB23" s="77" t="str">
        <f t="shared" si="3"/>
        <v>Mar</v>
      </c>
      <c r="AC23" s="78">
        <f>IF(Assumptions!$E$27&gt;10,10,Assumptions!$E$27)</f>
        <v>3</v>
      </c>
      <c r="AD23" s="78">
        <f>IF(Assumptions!$E$27&gt;AC23+12,AC23+12,Assumptions!$E$27)</f>
        <v>3</v>
      </c>
      <c r="AE23" s="78">
        <f>IF(Assumptions!$E$27&gt;AD23+12,AD23+12,Assumptions!$E$27)</f>
        <v>3</v>
      </c>
      <c r="AF23" s="78">
        <f>IF(Assumptions!$E$27&gt;AE23+12,AE23+12,Assumptions!$E$27)</f>
        <v>3</v>
      </c>
      <c r="AG23" s="78">
        <f>IF(Assumptions!$E$27&gt;AF23+12,AF23+12,Assumptions!$E$27)</f>
        <v>3</v>
      </c>
      <c r="AH23" s="78">
        <f>IF(Assumptions!$E$27&gt;AG23+12,AG23+12,Assumptions!$E$27)</f>
        <v>3</v>
      </c>
      <c r="AI23" s="78">
        <f>IF(Assumptions!$E$27&gt;AH23+12,AH23+12,Assumptions!$E$27)</f>
        <v>3</v>
      </c>
      <c r="AJ23" s="78">
        <f>IF(Assumptions!$E$27&gt;AI23+12,AI23+12,Assumptions!$E$27)</f>
        <v>3</v>
      </c>
      <c r="AK23" s="77" t="str">
        <f t="shared" si="4"/>
        <v>Mar</v>
      </c>
      <c r="AL23" s="78">
        <f>IF(Assumptions!$E$27&gt;10,10,Assumptions!$E$27)</f>
        <v>3</v>
      </c>
      <c r="AM23" s="78">
        <f>IF(Assumptions!$E$27&gt;AL23+12,AL23+12,Assumptions!$E$27)</f>
        <v>3</v>
      </c>
      <c r="AN23" s="78">
        <f>IF(Assumptions!$E$27&gt;AM23+12,AM23+12,Assumptions!$E$27)</f>
        <v>3</v>
      </c>
      <c r="AO23" s="78">
        <f>IF(Assumptions!$E$27&gt;AN23+12,AN23+12,Assumptions!$E$27)</f>
        <v>3</v>
      </c>
      <c r="AP23" s="78">
        <f>IF(Assumptions!$E$27&gt;AO23+12,AO23+12,Assumptions!$E$27)</f>
        <v>3</v>
      </c>
      <c r="AQ23" s="78">
        <f>IF(Assumptions!$E$27&gt;AP23+12,AP23+12,Assumptions!$E$27)</f>
        <v>3</v>
      </c>
      <c r="AR23" s="78">
        <f>IF(Assumptions!$E$27&gt;AQ23+12,AQ23+12,Assumptions!$E$27)</f>
        <v>3</v>
      </c>
      <c r="AS23" s="78">
        <f>IF(Assumptions!$E$27&gt;AR23+12,AR23+12,Assumptions!$E$27)</f>
        <v>3</v>
      </c>
      <c r="AT23" s="77" t="str">
        <f t="shared" si="5"/>
        <v>Mar</v>
      </c>
      <c r="AU23" s="78">
        <f>IF(Assumptions!$E$27&gt;10,10,Assumptions!$E$27)</f>
        <v>3</v>
      </c>
      <c r="AV23" s="78">
        <f>IF(Assumptions!$E$27&gt;AU23+12,AU23+12,Assumptions!$E$27)</f>
        <v>3</v>
      </c>
      <c r="AW23" s="78">
        <f>IF(Assumptions!$E$27&gt;AV23+12,AV23+12,Assumptions!$E$27)</f>
        <v>3</v>
      </c>
      <c r="AX23" s="78">
        <f>IF(Assumptions!$E$27&gt;AW23+12,AW23+12,Assumptions!$E$27)</f>
        <v>3</v>
      </c>
      <c r="AY23" s="78">
        <f>IF(Assumptions!$E$27&gt;AX23+12,AX23+12,Assumptions!$E$27)</f>
        <v>3</v>
      </c>
      <c r="AZ23" s="78">
        <f>IF(Assumptions!$E$27&gt;AY23+12,AY23+12,Assumptions!$E$27)</f>
        <v>3</v>
      </c>
      <c r="BA23" s="78">
        <f>IF(Assumptions!$E$27&gt;AZ23+12,AZ23+12,Assumptions!$E$27)</f>
        <v>3</v>
      </c>
      <c r="BB23" s="78">
        <f>IF(Assumptions!$E$27&gt;BA23+12,BA23+12,Assumptions!$E$27)</f>
        <v>3</v>
      </c>
      <c r="BC23" s="77" t="str">
        <f t="shared" si="6"/>
        <v>Mar</v>
      </c>
      <c r="BD23" s="78">
        <f>IF(Assumptions!$E$27&gt;10,10,Assumptions!$E$27)</f>
        <v>3</v>
      </c>
      <c r="BE23" s="78">
        <f>IF(Assumptions!$E$27&gt;BD23+12,BD23+12,Assumptions!$E$27)</f>
        <v>3</v>
      </c>
      <c r="BF23" s="78">
        <f>IF(Assumptions!$E$27&gt;BE23+12,BE23+12,Assumptions!$E$27)</f>
        <v>3</v>
      </c>
      <c r="BG23" s="78">
        <f>IF(Assumptions!$E$27&gt;BF23+12,BF23+12,Assumptions!$E$27)</f>
        <v>3</v>
      </c>
      <c r="BH23" s="78">
        <f>IF(Assumptions!$E$27&gt;BG23+12,BG23+12,Assumptions!$E$27)</f>
        <v>3</v>
      </c>
      <c r="BI23" s="78">
        <f>IF(Assumptions!$E$27&gt;BH23+12,BH23+12,Assumptions!$E$27)</f>
        <v>3</v>
      </c>
      <c r="BJ23" s="78">
        <f>IF(Assumptions!$E$27&gt;BI23+12,BI23+12,Assumptions!$E$27)</f>
        <v>3</v>
      </c>
      <c r="BK23" s="78">
        <f>IF(Assumptions!$E$27&gt;BJ23+12,BJ23+12,Assumptions!$E$27)</f>
        <v>3</v>
      </c>
      <c r="BL23" s="77" t="str">
        <f t="shared" si="7"/>
        <v>Mar</v>
      </c>
      <c r="BM23" s="78">
        <f>IF(Assumptions!$E$27&gt;10,10,Assumptions!$E$27)</f>
        <v>3</v>
      </c>
      <c r="BN23" s="78">
        <f>IF(Assumptions!$E$27&gt;BM23+12,BM23+12,Assumptions!$E$27)</f>
        <v>3</v>
      </c>
      <c r="BO23" s="78">
        <f>IF(Assumptions!$E$27&gt;BN23+12,BN23+12,Assumptions!$E$27)</f>
        <v>3</v>
      </c>
      <c r="BP23" s="78">
        <f>IF(Assumptions!$E$27&gt;BO23+12,BO23+12,Assumptions!$E$27)</f>
        <v>3</v>
      </c>
      <c r="BQ23" s="78">
        <f>IF(Assumptions!$E$27&gt;BP23+12,BP23+12,Assumptions!$E$27)</f>
        <v>3</v>
      </c>
      <c r="BR23" s="78">
        <f>IF(Assumptions!$E$27&gt;BQ23+12,BQ23+12,Assumptions!$E$27)</f>
        <v>3</v>
      </c>
      <c r="BS23" s="78">
        <f>IF(Assumptions!$E$27&gt;BR23+12,BR23+12,Assumptions!$E$27)</f>
        <v>3</v>
      </c>
      <c r="BT23" s="78">
        <f>IF(Assumptions!$E$27&gt;BS23+12,BS23+12,Assumptions!$E$27)</f>
        <v>3</v>
      </c>
      <c r="BU23" s="77" t="str">
        <f t="shared" si="8"/>
        <v>Mar</v>
      </c>
      <c r="BV23" s="78">
        <f>IF(Assumptions!$E$27&gt;10,10,Assumptions!$E$27)</f>
        <v>3</v>
      </c>
      <c r="BW23" s="78">
        <f>IF(Assumptions!$E$27&gt;BV23+12,BV23+12,Assumptions!$E$27)</f>
        <v>3</v>
      </c>
      <c r="BX23" s="78">
        <f>IF(Assumptions!$E$27&gt;BW23+12,BW23+12,Assumptions!$E$27)</f>
        <v>3</v>
      </c>
      <c r="BY23" s="78">
        <f>IF(Assumptions!$E$27&gt;BX23+12,BX23+12,Assumptions!$E$27)</f>
        <v>3</v>
      </c>
      <c r="BZ23" s="78">
        <f>IF(Assumptions!$E$27&gt;BY23+12,BY23+12,Assumptions!$E$27)</f>
        <v>3</v>
      </c>
      <c r="CA23" s="78">
        <f>IF(Assumptions!$E$27&gt;BZ23+12,BZ23+12,Assumptions!$E$27)</f>
        <v>3</v>
      </c>
      <c r="CB23" s="78">
        <f>IF(Assumptions!$E$27&gt;CA23+12,CA23+12,Assumptions!$E$27)</f>
        <v>3</v>
      </c>
      <c r="CC23" s="78">
        <f>IF(Assumptions!$E$27&gt;CB23+12,CB23+12,Assumptions!$E$27)</f>
        <v>3</v>
      </c>
      <c r="CD23" s="77" t="str">
        <f t="shared" si="9"/>
        <v>Mar</v>
      </c>
      <c r="CE23" s="78">
        <f>IF(Assumptions!$E$27&gt;10,10,Assumptions!$E$27)</f>
        <v>3</v>
      </c>
      <c r="CF23" s="78">
        <f>IF(Assumptions!$E$27&gt;CE23+12,CE23+12,Assumptions!$E$27)</f>
        <v>3</v>
      </c>
      <c r="CG23" s="78">
        <f>IF(Assumptions!$E$27&gt;CF23+12,CF23+12,Assumptions!$E$27)</f>
        <v>3</v>
      </c>
      <c r="CH23" s="78">
        <f>IF(Assumptions!$E$27&gt;CG23+12,CG23+12,Assumptions!$E$27)</f>
        <v>3</v>
      </c>
      <c r="CI23" s="78">
        <f>IF(Assumptions!$E$27&gt;CH23+12,CH23+12,Assumptions!$E$27)</f>
        <v>3</v>
      </c>
      <c r="CJ23" s="78">
        <f>IF(Assumptions!$E$27&gt;CI23+12,CI23+12,Assumptions!$E$27)</f>
        <v>3</v>
      </c>
      <c r="CK23" s="78">
        <f>IF(Assumptions!$E$27&gt;CJ23+12,CJ23+12,Assumptions!$E$27)</f>
        <v>3</v>
      </c>
      <c r="CL23" s="78">
        <f>IF(Assumptions!$E$27&gt;CK23+12,CK23+12,Assumptions!$E$27)</f>
        <v>3</v>
      </c>
    </row>
    <row r="24" spans="1:90" ht="13.5" customHeight="1">
      <c r="A24" s="77" t="str">
        <f t="shared" si="0"/>
        <v>Apr</v>
      </c>
      <c r="B24" s="20">
        <f>IF(Assumptions!$E$27&gt;9,9,Assumptions!$E$27)</f>
        <v>3</v>
      </c>
      <c r="C24" s="20">
        <f>IF(Assumptions!$E$27&gt;B24+12,B24+12,Assumptions!$E$27)</f>
        <v>3</v>
      </c>
      <c r="D24" s="20">
        <f>IF(Assumptions!$E$27&gt;C24+12,C24+12,Assumptions!$E$27)</f>
        <v>3</v>
      </c>
      <c r="E24" s="20">
        <f>IF(Assumptions!$E$27&gt;D24+12,D24+12,Assumptions!$E$27)</f>
        <v>3</v>
      </c>
      <c r="F24" s="20">
        <f>IF(Assumptions!$E$27&gt;E24+12,E24+12,Assumptions!$E$27)</f>
        <v>3</v>
      </c>
      <c r="G24" s="20">
        <f>IF(Assumptions!$E$27&gt;F24+12,F24+12,Assumptions!$E$27)</f>
        <v>3</v>
      </c>
      <c r="H24" s="20">
        <f>IF(Assumptions!$E$27&gt;G24+12,G24+12,Assumptions!$E$27)</f>
        <v>3</v>
      </c>
      <c r="I24" s="20">
        <f>IF(Assumptions!$E$27&gt;H24+12,H24+12,Assumptions!$E$27)</f>
        <v>3</v>
      </c>
      <c r="J24" s="12" t="str">
        <f t="shared" si="1"/>
        <v>Apr</v>
      </c>
      <c r="K24" s="20">
        <f>IF(Assumptions!$E$27&gt;9,9,Assumptions!$E$27)</f>
        <v>3</v>
      </c>
      <c r="L24" s="78">
        <f>IF(Assumptions!$E$27&gt;K24+12,K24+12,Assumptions!$E$27)</f>
        <v>3</v>
      </c>
      <c r="M24" s="78">
        <f>IF(Assumptions!$E$27&gt;L24+12,L24+12,Assumptions!$E$27)</f>
        <v>3</v>
      </c>
      <c r="N24" s="78">
        <f>IF(Assumptions!$E$27&gt;M24+12,M24+12,Assumptions!$E$27)</f>
        <v>3</v>
      </c>
      <c r="O24" s="78">
        <f>IF(Assumptions!$E$27&gt;N24+12,N24+12,Assumptions!$E$27)</f>
        <v>3</v>
      </c>
      <c r="P24" s="78">
        <f>IF(Assumptions!$E$27&gt;O24+12,O24+12,Assumptions!$E$27)</f>
        <v>3</v>
      </c>
      <c r="Q24" s="78">
        <f>IF(Assumptions!$E$27&gt;P24+12,P24+12,Assumptions!$E$27)</f>
        <v>3</v>
      </c>
      <c r="R24" s="78">
        <f>IF(Assumptions!$E$27&gt;Q24+12,Q24+12,Assumptions!$E$27)</f>
        <v>3</v>
      </c>
      <c r="S24" s="77" t="str">
        <f t="shared" si="2"/>
        <v>Apr</v>
      </c>
      <c r="T24" s="78">
        <f>IF(Assumptions!$E$27&gt;9,9,Assumptions!$E$27)</f>
        <v>3</v>
      </c>
      <c r="U24" s="78">
        <f>IF(Assumptions!$E$27&gt;T24+12,T24+12,Assumptions!$E$27)</f>
        <v>3</v>
      </c>
      <c r="V24" s="78">
        <f>IF(Assumptions!$E$27&gt;U24+12,U24+12,Assumptions!$E$27)</f>
        <v>3</v>
      </c>
      <c r="W24" s="78">
        <f>IF(Assumptions!$E$27&gt;V24+12,V24+12,Assumptions!$E$27)</f>
        <v>3</v>
      </c>
      <c r="X24" s="78">
        <f>IF(Assumptions!$E$27&gt;W24+12,W24+12,Assumptions!$E$27)</f>
        <v>3</v>
      </c>
      <c r="Y24" s="78">
        <f>IF(Assumptions!$E$27&gt;X24+12,X24+12,Assumptions!$E$27)</f>
        <v>3</v>
      </c>
      <c r="Z24" s="78">
        <f>IF(Assumptions!$E$27&gt;Y24+12,Y24+12,Assumptions!$E$27)</f>
        <v>3</v>
      </c>
      <c r="AA24" s="78">
        <f>IF(Assumptions!$E$27&gt;Z24+12,Z24+12,Assumptions!$E$27)</f>
        <v>3</v>
      </c>
      <c r="AB24" s="77" t="str">
        <f t="shared" si="3"/>
        <v>Apr</v>
      </c>
      <c r="AC24" s="78">
        <f>IF(Assumptions!$E$27&gt;9,9,Assumptions!$E$27)</f>
        <v>3</v>
      </c>
      <c r="AD24" s="78">
        <f>IF(Assumptions!$E$27&gt;AC24+12,AC24+12,Assumptions!$E$27)</f>
        <v>3</v>
      </c>
      <c r="AE24" s="78">
        <f>IF(Assumptions!$E$27&gt;AD24+12,AD24+12,Assumptions!$E$27)</f>
        <v>3</v>
      </c>
      <c r="AF24" s="78">
        <f>IF(Assumptions!$E$27&gt;AE24+12,AE24+12,Assumptions!$E$27)</f>
        <v>3</v>
      </c>
      <c r="AG24" s="78">
        <f>IF(Assumptions!$E$27&gt;AF24+12,AF24+12,Assumptions!$E$27)</f>
        <v>3</v>
      </c>
      <c r="AH24" s="78">
        <f>IF(Assumptions!$E$27&gt;AG24+12,AG24+12,Assumptions!$E$27)</f>
        <v>3</v>
      </c>
      <c r="AI24" s="78">
        <f>IF(Assumptions!$E$27&gt;AH24+12,AH24+12,Assumptions!$E$27)</f>
        <v>3</v>
      </c>
      <c r="AJ24" s="78">
        <f>IF(Assumptions!$E$27&gt;AI24+12,AI24+12,Assumptions!$E$27)</f>
        <v>3</v>
      </c>
      <c r="AK24" s="77" t="str">
        <f t="shared" si="4"/>
        <v>Apr</v>
      </c>
      <c r="AL24" s="78">
        <f>IF(Assumptions!$E$27&gt;9,9,Assumptions!$E$27)</f>
        <v>3</v>
      </c>
      <c r="AM24" s="78">
        <f>IF(Assumptions!$E$27&gt;AL24+12,AL24+12,Assumptions!$E$27)</f>
        <v>3</v>
      </c>
      <c r="AN24" s="78">
        <f>IF(Assumptions!$E$27&gt;AM24+12,AM24+12,Assumptions!$E$27)</f>
        <v>3</v>
      </c>
      <c r="AO24" s="78">
        <f>IF(Assumptions!$E$27&gt;AN24+12,AN24+12,Assumptions!$E$27)</f>
        <v>3</v>
      </c>
      <c r="AP24" s="78">
        <f>IF(Assumptions!$E$27&gt;AO24+12,AO24+12,Assumptions!$E$27)</f>
        <v>3</v>
      </c>
      <c r="AQ24" s="78">
        <f>IF(Assumptions!$E$27&gt;AP24+12,AP24+12,Assumptions!$E$27)</f>
        <v>3</v>
      </c>
      <c r="AR24" s="78">
        <f>IF(Assumptions!$E$27&gt;AQ24+12,AQ24+12,Assumptions!$E$27)</f>
        <v>3</v>
      </c>
      <c r="AS24" s="78">
        <f>IF(Assumptions!$E$27&gt;AR24+12,AR24+12,Assumptions!$E$27)</f>
        <v>3</v>
      </c>
      <c r="AT24" s="77" t="str">
        <f t="shared" si="5"/>
        <v>Apr</v>
      </c>
      <c r="AU24" s="78">
        <f>IF(Assumptions!$E$27&gt;9,9,Assumptions!$E$27)</f>
        <v>3</v>
      </c>
      <c r="AV24" s="78">
        <f>IF(Assumptions!$E$27&gt;AU24+12,AU24+12,Assumptions!$E$27)</f>
        <v>3</v>
      </c>
      <c r="AW24" s="78">
        <f>IF(Assumptions!$E$27&gt;AV24+12,AV24+12,Assumptions!$E$27)</f>
        <v>3</v>
      </c>
      <c r="AX24" s="78">
        <f>IF(Assumptions!$E$27&gt;AW24+12,AW24+12,Assumptions!$E$27)</f>
        <v>3</v>
      </c>
      <c r="AY24" s="78">
        <f>IF(Assumptions!$E$27&gt;AX24+12,AX24+12,Assumptions!$E$27)</f>
        <v>3</v>
      </c>
      <c r="AZ24" s="78">
        <f>IF(Assumptions!$E$27&gt;AY24+12,AY24+12,Assumptions!$E$27)</f>
        <v>3</v>
      </c>
      <c r="BA24" s="78">
        <f>IF(Assumptions!$E$27&gt;AZ24+12,AZ24+12,Assumptions!$E$27)</f>
        <v>3</v>
      </c>
      <c r="BB24" s="78">
        <f>IF(Assumptions!$E$27&gt;BA24+12,BA24+12,Assumptions!$E$27)</f>
        <v>3</v>
      </c>
      <c r="BC24" s="77" t="str">
        <f t="shared" si="6"/>
        <v>Apr</v>
      </c>
      <c r="BD24" s="78">
        <f>IF(Assumptions!$E$27&gt;9,9,Assumptions!$E$27)</f>
        <v>3</v>
      </c>
      <c r="BE24" s="78">
        <f>IF(Assumptions!$E$27&gt;BD24+12,BD24+12,Assumptions!$E$27)</f>
        <v>3</v>
      </c>
      <c r="BF24" s="78">
        <f>IF(Assumptions!$E$27&gt;BE24+12,BE24+12,Assumptions!$E$27)</f>
        <v>3</v>
      </c>
      <c r="BG24" s="78">
        <f>IF(Assumptions!$E$27&gt;BF24+12,BF24+12,Assumptions!$E$27)</f>
        <v>3</v>
      </c>
      <c r="BH24" s="78">
        <f>IF(Assumptions!$E$27&gt;BG24+12,BG24+12,Assumptions!$E$27)</f>
        <v>3</v>
      </c>
      <c r="BI24" s="78">
        <f>IF(Assumptions!$E$27&gt;BH24+12,BH24+12,Assumptions!$E$27)</f>
        <v>3</v>
      </c>
      <c r="BJ24" s="78">
        <f>IF(Assumptions!$E$27&gt;BI24+12,BI24+12,Assumptions!$E$27)</f>
        <v>3</v>
      </c>
      <c r="BK24" s="78">
        <f>IF(Assumptions!$E$27&gt;BJ24+12,BJ24+12,Assumptions!$E$27)</f>
        <v>3</v>
      </c>
      <c r="BL24" s="77" t="str">
        <f t="shared" si="7"/>
        <v>Apr</v>
      </c>
      <c r="BM24" s="78">
        <f>IF(Assumptions!$E$27&gt;9,9,Assumptions!$E$27)</f>
        <v>3</v>
      </c>
      <c r="BN24" s="78">
        <f>IF(Assumptions!$E$27&gt;BM24+12,BM24+12,Assumptions!$E$27)</f>
        <v>3</v>
      </c>
      <c r="BO24" s="78">
        <f>IF(Assumptions!$E$27&gt;BN24+12,BN24+12,Assumptions!$E$27)</f>
        <v>3</v>
      </c>
      <c r="BP24" s="78">
        <f>IF(Assumptions!$E$27&gt;BO24+12,BO24+12,Assumptions!$E$27)</f>
        <v>3</v>
      </c>
      <c r="BQ24" s="78">
        <f>IF(Assumptions!$E$27&gt;BP24+12,BP24+12,Assumptions!$E$27)</f>
        <v>3</v>
      </c>
      <c r="BR24" s="78">
        <f>IF(Assumptions!$E$27&gt;BQ24+12,BQ24+12,Assumptions!$E$27)</f>
        <v>3</v>
      </c>
      <c r="BS24" s="78">
        <f>IF(Assumptions!$E$27&gt;BR24+12,BR24+12,Assumptions!$E$27)</f>
        <v>3</v>
      </c>
      <c r="BT24" s="78">
        <f>IF(Assumptions!$E$27&gt;BS24+12,BS24+12,Assumptions!$E$27)</f>
        <v>3</v>
      </c>
      <c r="BU24" s="77" t="str">
        <f t="shared" si="8"/>
        <v>Apr</v>
      </c>
      <c r="BV24" s="78">
        <f>IF(Assumptions!$E$27&gt;9,9,Assumptions!$E$27)</f>
        <v>3</v>
      </c>
      <c r="BW24" s="78">
        <f>IF(Assumptions!$E$27&gt;BV24+12,BV24+12,Assumptions!$E$27)</f>
        <v>3</v>
      </c>
      <c r="BX24" s="78">
        <f>IF(Assumptions!$E$27&gt;BW24+12,BW24+12,Assumptions!$E$27)</f>
        <v>3</v>
      </c>
      <c r="BY24" s="78">
        <f>IF(Assumptions!$E$27&gt;BX24+12,BX24+12,Assumptions!$E$27)</f>
        <v>3</v>
      </c>
      <c r="BZ24" s="78">
        <f>IF(Assumptions!$E$27&gt;BY24+12,BY24+12,Assumptions!$E$27)</f>
        <v>3</v>
      </c>
      <c r="CA24" s="78">
        <f>IF(Assumptions!$E$27&gt;BZ24+12,BZ24+12,Assumptions!$E$27)</f>
        <v>3</v>
      </c>
      <c r="CB24" s="78">
        <f>IF(Assumptions!$E$27&gt;CA24+12,CA24+12,Assumptions!$E$27)</f>
        <v>3</v>
      </c>
      <c r="CC24" s="78">
        <f>IF(Assumptions!$E$27&gt;CB24+12,CB24+12,Assumptions!$E$27)</f>
        <v>3</v>
      </c>
      <c r="CD24" s="77" t="str">
        <f t="shared" si="9"/>
        <v>Apr</v>
      </c>
      <c r="CE24" s="78">
        <f>IF(Assumptions!$E$27&gt;9,9,Assumptions!$E$27)</f>
        <v>3</v>
      </c>
      <c r="CF24" s="78">
        <f>IF(Assumptions!$E$27&gt;CE24+12,CE24+12,Assumptions!$E$27)</f>
        <v>3</v>
      </c>
      <c r="CG24" s="78">
        <f>IF(Assumptions!$E$27&gt;CF24+12,CF24+12,Assumptions!$E$27)</f>
        <v>3</v>
      </c>
      <c r="CH24" s="78">
        <f>IF(Assumptions!$E$27&gt;CG24+12,CG24+12,Assumptions!$E$27)</f>
        <v>3</v>
      </c>
      <c r="CI24" s="78">
        <f>IF(Assumptions!$E$27&gt;CH24+12,CH24+12,Assumptions!$E$27)</f>
        <v>3</v>
      </c>
      <c r="CJ24" s="78">
        <f>IF(Assumptions!$E$27&gt;CI24+12,CI24+12,Assumptions!$E$27)</f>
        <v>3</v>
      </c>
      <c r="CK24" s="78">
        <f>IF(Assumptions!$E$27&gt;CJ24+12,CJ24+12,Assumptions!$E$27)</f>
        <v>3</v>
      </c>
      <c r="CL24" s="78">
        <f>IF(Assumptions!$E$27&gt;CK24+12,CK24+12,Assumptions!$E$27)</f>
        <v>3</v>
      </c>
    </row>
    <row r="25" spans="1:90" ht="13.5" customHeight="1">
      <c r="A25" s="77" t="str">
        <f t="shared" si="0"/>
        <v>May</v>
      </c>
      <c r="B25" s="20">
        <f>IF(Assumptions!$E$27&gt;8,8,Assumptions!$E$27)</f>
        <v>3</v>
      </c>
      <c r="C25" s="20">
        <f>IF(Assumptions!$E$27&gt;B25+12,B25+12,Assumptions!$E$27)</f>
        <v>3</v>
      </c>
      <c r="D25" s="20">
        <f>IF(Assumptions!$E$27&gt;C25+12,C25+12,Assumptions!$E$27)</f>
        <v>3</v>
      </c>
      <c r="E25" s="20">
        <f>IF(Assumptions!$E$27&gt;D25+12,D25+12,Assumptions!$E$27)</f>
        <v>3</v>
      </c>
      <c r="F25" s="20">
        <f>IF(Assumptions!$E$27&gt;E25+12,E25+12,Assumptions!$E$27)</f>
        <v>3</v>
      </c>
      <c r="G25" s="20">
        <f>IF(Assumptions!$E$27&gt;F25+12,F25+12,Assumptions!$E$27)</f>
        <v>3</v>
      </c>
      <c r="H25" s="20">
        <f>IF(Assumptions!$E$27&gt;G25+12,G25+12,Assumptions!$E$27)</f>
        <v>3</v>
      </c>
      <c r="I25" s="20">
        <f>IF(Assumptions!$E$27&gt;H25+12,H25+12,Assumptions!$E$27)</f>
        <v>3</v>
      </c>
      <c r="J25" s="12" t="str">
        <f t="shared" si="1"/>
        <v>May</v>
      </c>
      <c r="K25" s="20">
        <f>IF(Assumptions!$E$27&gt;8,8,Assumptions!$E$27)</f>
        <v>3</v>
      </c>
      <c r="L25" s="78">
        <f>IF(Assumptions!$E$27&gt;K25+12,K25+12,Assumptions!$E$27)</f>
        <v>3</v>
      </c>
      <c r="M25" s="78">
        <f>IF(Assumptions!$E$27&gt;L25+12,L25+12,Assumptions!$E$27)</f>
        <v>3</v>
      </c>
      <c r="N25" s="78">
        <f>IF(Assumptions!$E$27&gt;M25+12,M25+12,Assumptions!$E$27)</f>
        <v>3</v>
      </c>
      <c r="O25" s="78">
        <f>IF(Assumptions!$E$27&gt;N25+12,N25+12,Assumptions!$E$27)</f>
        <v>3</v>
      </c>
      <c r="P25" s="78">
        <f>IF(Assumptions!$E$27&gt;O25+12,O25+12,Assumptions!$E$27)</f>
        <v>3</v>
      </c>
      <c r="Q25" s="78">
        <f>IF(Assumptions!$E$27&gt;P25+12,P25+12,Assumptions!$E$27)</f>
        <v>3</v>
      </c>
      <c r="R25" s="78">
        <f>IF(Assumptions!$E$27&gt;Q25+12,Q25+12,Assumptions!$E$27)</f>
        <v>3</v>
      </c>
      <c r="S25" s="77" t="str">
        <f t="shared" si="2"/>
        <v>May</v>
      </c>
      <c r="T25" s="78">
        <f>IF(Assumptions!$E$27&gt;8,8,Assumptions!$E$27)</f>
        <v>3</v>
      </c>
      <c r="U25" s="78">
        <f>IF(Assumptions!$E$27&gt;T25+12,T25+12,Assumptions!$E$27)</f>
        <v>3</v>
      </c>
      <c r="V25" s="78">
        <f>IF(Assumptions!$E$27&gt;U25+12,U25+12,Assumptions!$E$27)</f>
        <v>3</v>
      </c>
      <c r="W25" s="78">
        <f>IF(Assumptions!$E$27&gt;V25+12,V25+12,Assumptions!$E$27)</f>
        <v>3</v>
      </c>
      <c r="X25" s="78">
        <f>IF(Assumptions!$E$27&gt;W25+12,W25+12,Assumptions!$E$27)</f>
        <v>3</v>
      </c>
      <c r="Y25" s="78">
        <f>IF(Assumptions!$E$27&gt;X25+12,X25+12,Assumptions!$E$27)</f>
        <v>3</v>
      </c>
      <c r="Z25" s="78">
        <f>IF(Assumptions!$E$27&gt;Y25+12,Y25+12,Assumptions!$E$27)</f>
        <v>3</v>
      </c>
      <c r="AA25" s="78">
        <f>IF(Assumptions!$E$27&gt;Z25+12,Z25+12,Assumptions!$E$27)</f>
        <v>3</v>
      </c>
      <c r="AB25" s="77" t="str">
        <f t="shared" si="3"/>
        <v>May</v>
      </c>
      <c r="AC25" s="78">
        <f>IF(Assumptions!$E$27&gt;8,8,Assumptions!$E$27)</f>
        <v>3</v>
      </c>
      <c r="AD25" s="78">
        <f>IF(Assumptions!$E$27&gt;AC25+12,AC25+12,Assumptions!$E$27)</f>
        <v>3</v>
      </c>
      <c r="AE25" s="78">
        <f>IF(Assumptions!$E$27&gt;AD25+12,AD25+12,Assumptions!$E$27)</f>
        <v>3</v>
      </c>
      <c r="AF25" s="78">
        <f>IF(Assumptions!$E$27&gt;AE25+12,AE25+12,Assumptions!$E$27)</f>
        <v>3</v>
      </c>
      <c r="AG25" s="78">
        <f>IF(Assumptions!$E$27&gt;AF25+12,AF25+12,Assumptions!$E$27)</f>
        <v>3</v>
      </c>
      <c r="AH25" s="78">
        <f>IF(Assumptions!$E$27&gt;AG25+12,AG25+12,Assumptions!$E$27)</f>
        <v>3</v>
      </c>
      <c r="AI25" s="78">
        <f>IF(Assumptions!$E$27&gt;AH25+12,AH25+12,Assumptions!$E$27)</f>
        <v>3</v>
      </c>
      <c r="AJ25" s="78">
        <f>IF(Assumptions!$E$27&gt;AI25+12,AI25+12,Assumptions!$E$27)</f>
        <v>3</v>
      </c>
      <c r="AK25" s="77" t="str">
        <f t="shared" si="4"/>
        <v>May</v>
      </c>
      <c r="AL25" s="78">
        <f>IF(Assumptions!$E$27&gt;8,8,Assumptions!$E$27)</f>
        <v>3</v>
      </c>
      <c r="AM25" s="78">
        <f>IF(Assumptions!$E$27&gt;AL25+12,AL25+12,Assumptions!$E$27)</f>
        <v>3</v>
      </c>
      <c r="AN25" s="78">
        <f>IF(Assumptions!$E$27&gt;AM25+12,AM25+12,Assumptions!$E$27)</f>
        <v>3</v>
      </c>
      <c r="AO25" s="78">
        <f>IF(Assumptions!$E$27&gt;AN25+12,AN25+12,Assumptions!$E$27)</f>
        <v>3</v>
      </c>
      <c r="AP25" s="78">
        <f>IF(Assumptions!$E$27&gt;AO25+12,AO25+12,Assumptions!$E$27)</f>
        <v>3</v>
      </c>
      <c r="AQ25" s="78">
        <f>IF(Assumptions!$E$27&gt;AP25+12,AP25+12,Assumptions!$E$27)</f>
        <v>3</v>
      </c>
      <c r="AR25" s="78">
        <f>IF(Assumptions!$E$27&gt;AQ25+12,AQ25+12,Assumptions!$E$27)</f>
        <v>3</v>
      </c>
      <c r="AS25" s="78">
        <f>IF(Assumptions!$E$27&gt;AR25+12,AR25+12,Assumptions!$E$27)</f>
        <v>3</v>
      </c>
      <c r="AT25" s="77" t="str">
        <f t="shared" si="5"/>
        <v>May</v>
      </c>
      <c r="AU25" s="78">
        <f>IF(Assumptions!$E$27&gt;8,8,Assumptions!$E$27)</f>
        <v>3</v>
      </c>
      <c r="AV25" s="78">
        <f>IF(Assumptions!$E$27&gt;AU25+12,AU25+12,Assumptions!$E$27)</f>
        <v>3</v>
      </c>
      <c r="AW25" s="78">
        <f>IF(Assumptions!$E$27&gt;AV25+12,AV25+12,Assumptions!$E$27)</f>
        <v>3</v>
      </c>
      <c r="AX25" s="78">
        <f>IF(Assumptions!$E$27&gt;AW25+12,AW25+12,Assumptions!$E$27)</f>
        <v>3</v>
      </c>
      <c r="AY25" s="78">
        <f>IF(Assumptions!$E$27&gt;AX25+12,AX25+12,Assumptions!$E$27)</f>
        <v>3</v>
      </c>
      <c r="AZ25" s="78">
        <f>IF(Assumptions!$E$27&gt;AY25+12,AY25+12,Assumptions!$E$27)</f>
        <v>3</v>
      </c>
      <c r="BA25" s="78">
        <f>IF(Assumptions!$E$27&gt;AZ25+12,AZ25+12,Assumptions!$E$27)</f>
        <v>3</v>
      </c>
      <c r="BB25" s="78">
        <f>IF(Assumptions!$E$27&gt;BA25+12,BA25+12,Assumptions!$E$27)</f>
        <v>3</v>
      </c>
      <c r="BC25" s="77" t="str">
        <f t="shared" si="6"/>
        <v>May</v>
      </c>
      <c r="BD25" s="78">
        <f>IF(Assumptions!$E$27&gt;8,8,Assumptions!$E$27)</f>
        <v>3</v>
      </c>
      <c r="BE25" s="78">
        <f>IF(Assumptions!$E$27&gt;BD25+12,BD25+12,Assumptions!$E$27)</f>
        <v>3</v>
      </c>
      <c r="BF25" s="78">
        <f>IF(Assumptions!$E$27&gt;BE25+12,BE25+12,Assumptions!$E$27)</f>
        <v>3</v>
      </c>
      <c r="BG25" s="78">
        <f>IF(Assumptions!$E$27&gt;BF25+12,BF25+12,Assumptions!$E$27)</f>
        <v>3</v>
      </c>
      <c r="BH25" s="78">
        <f>IF(Assumptions!$E$27&gt;BG25+12,BG25+12,Assumptions!$E$27)</f>
        <v>3</v>
      </c>
      <c r="BI25" s="78">
        <f>IF(Assumptions!$E$27&gt;BH25+12,BH25+12,Assumptions!$E$27)</f>
        <v>3</v>
      </c>
      <c r="BJ25" s="78">
        <f>IF(Assumptions!$E$27&gt;BI25+12,BI25+12,Assumptions!$E$27)</f>
        <v>3</v>
      </c>
      <c r="BK25" s="78">
        <f>IF(Assumptions!$E$27&gt;BJ25+12,BJ25+12,Assumptions!$E$27)</f>
        <v>3</v>
      </c>
      <c r="BL25" s="77" t="str">
        <f t="shared" si="7"/>
        <v>May</v>
      </c>
      <c r="BM25" s="78">
        <f>IF(Assumptions!$E$27&gt;8,8,Assumptions!$E$27)</f>
        <v>3</v>
      </c>
      <c r="BN25" s="78">
        <f>IF(Assumptions!$E$27&gt;BM25+12,BM25+12,Assumptions!$E$27)</f>
        <v>3</v>
      </c>
      <c r="BO25" s="78">
        <f>IF(Assumptions!$E$27&gt;BN25+12,BN25+12,Assumptions!$E$27)</f>
        <v>3</v>
      </c>
      <c r="BP25" s="78">
        <f>IF(Assumptions!$E$27&gt;BO25+12,BO25+12,Assumptions!$E$27)</f>
        <v>3</v>
      </c>
      <c r="BQ25" s="78">
        <f>IF(Assumptions!$E$27&gt;BP25+12,BP25+12,Assumptions!$E$27)</f>
        <v>3</v>
      </c>
      <c r="BR25" s="78">
        <f>IF(Assumptions!$E$27&gt;BQ25+12,BQ25+12,Assumptions!$E$27)</f>
        <v>3</v>
      </c>
      <c r="BS25" s="78">
        <f>IF(Assumptions!$E$27&gt;BR25+12,BR25+12,Assumptions!$E$27)</f>
        <v>3</v>
      </c>
      <c r="BT25" s="78">
        <f>IF(Assumptions!$E$27&gt;BS25+12,BS25+12,Assumptions!$E$27)</f>
        <v>3</v>
      </c>
      <c r="BU25" s="77" t="str">
        <f t="shared" si="8"/>
        <v>May</v>
      </c>
      <c r="BV25" s="78">
        <f>IF(Assumptions!$E$27&gt;8,8,Assumptions!$E$27)</f>
        <v>3</v>
      </c>
      <c r="BW25" s="78">
        <f>IF(Assumptions!$E$27&gt;BV25+12,BV25+12,Assumptions!$E$27)</f>
        <v>3</v>
      </c>
      <c r="BX25" s="78">
        <f>IF(Assumptions!$E$27&gt;BW25+12,BW25+12,Assumptions!$E$27)</f>
        <v>3</v>
      </c>
      <c r="BY25" s="78">
        <f>IF(Assumptions!$E$27&gt;BX25+12,BX25+12,Assumptions!$E$27)</f>
        <v>3</v>
      </c>
      <c r="BZ25" s="78">
        <f>IF(Assumptions!$E$27&gt;BY25+12,BY25+12,Assumptions!$E$27)</f>
        <v>3</v>
      </c>
      <c r="CA25" s="78">
        <f>IF(Assumptions!$E$27&gt;BZ25+12,BZ25+12,Assumptions!$E$27)</f>
        <v>3</v>
      </c>
      <c r="CB25" s="78">
        <f>IF(Assumptions!$E$27&gt;CA25+12,CA25+12,Assumptions!$E$27)</f>
        <v>3</v>
      </c>
      <c r="CC25" s="78">
        <f>IF(Assumptions!$E$27&gt;CB25+12,CB25+12,Assumptions!$E$27)</f>
        <v>3</v>
      </c>
      <c r="CD25" s="77" t="str">
        <f t="shared" si="9"/>
        <v>May</v>
      </c>
      <c r="CE25" s="78">
        <f>IF(Assumptions!$E$27&gt;8,8,Assumptions!$E$27)</f>
        <v>3</v>
      </c>
      <c r="CF25" s="78">
        <f>IF(Assumptions!$E$27&gt;CE25+12,CE25+12,Assumptions!$E$27)</f>
        <v>3</v>
      </c>
      <c r="CG25" s="78">
        <f>IF(Assumptions!$E$27&gt;CF25+12,CF25+12,Assumptions!$E$27)</f>
        <v>3</v>
      </c>
      <c r="CH25" s="78">
        <f>IF(Assumptions!$E$27&gt;CG25+12,CG25+12,Assumptions!$E$27)</f>
        <v>3</v>
      </c>
      <c r="CI25" s="78">
        <f>IF(Assumptions!$E$27&gt;CH25+12,CH25+12,Assumptions!$E$27)</f>
        <v>3</v>
      </c>
      <c r="CJ25" s="78">
        <f>IF(Assumptions!$E$27&gt;CI25+12,CI25+12,Assumptions!$E$27)</f>
        <v>3</v>
      </c>
      <c r="CK25" s="78">
        <f>IF(Assumptions!$E$27&gt;CJ25+12,CJ25+12,Assumptions!$E$27)</f>
        <v>3</v>
      </c>
      <c r="CL25" s="78">
        <f>IF(Assumptions!$E$27&gt;CK25+12,CK25+12,Assumptions!$E$27)</f>
        <v>3</v>
      </c>
    </row>
    <row r="26" spans="1:90" ht="13.5" customHeight="1">
      <c r="A26" s="77" t="str">
        <f t="shared" si="0"/>
        <v>Jun</v>
      </c>
      <c r="B26" s="20">
        <f>IF(Assumptions!$E$27&gt;7,7,Assumptions!$E$27)</f>
        <v>3</v>
      </c>
      <c r="C26" s="20">
        <f>IF(Assumptions!$E$27&gt;B26+12,B26+12,Assumptions!$E$27)</f>
        <v>3</v>
      </c>
      <c r="D26" s="20">
        <f>IF(Assumptions!$E$27&gt;C26+12,C26+12,Assumptions!$E$27)</f>
        <v>3</v>
      </c>
      <c r="E26" s="20">
        <f>IF(Assumptions!$E$27&gt;D26+12,D26+12,Assumptions!$E$27)</f>
        <v>3</v>
      </c>
      <c r="F26" s="20">
        <f>IF(Assumptions!$E$27&gt;E26+12,E26+12,Assumptions!$E$27)</f>
        <v>3</v>
      </c>
      <c r="G26" s="20">
        <f>IF(Assumptions!$E$27&gt;F26+12,F26+12,Assumptions!$E$27)</f>
        <v>3</v>
      </c>
      <c r="H26" s="20">
        <f>IF(Assumptions!$E$27&gt;G26+12,G26+12,Assumptions!$E$27)</f>
        <v>3</v>
      </c>
      <c r="I26" s="20">
        <f>IF(Assumptions!$E$27&gt;H26+12,H26+12,Assumptions!$E$27)</f>
        <v>3</v>
      </c>
      <c r="J26" s="12" t="str">
        <f t="shared" si="1"/>
        <v>Jun</v>
      </c>
      <c r="K26" s="20">
        <f>IF(Assumptions!$E$27&gt;7,7,Assumptions!$E$27)</f>
        <v>3</v>
      </c>
      <c r="L26" s="78">
        <f>IF(Assumptions!$E$27&gt;K26+12,K26+12,Assumptions!$E$27)</f>
        <v>3</v>
      </c>
      <c r="M26" s="78">
        <f>IF(Assumptions!$E$27&gt;L26+12,L26+12,Assumptions!$E$27)</f>
        <v>3</v>
      </c>
      <c r="N26" s="78">
        <f>IF(Assumptions!$E$27&gt;M26+12,M26+12,Assumptions!$E$27)</f>
        <v>3</v>
      </c>
      <c r="O26" s="78">
        <f>IF(Assumptions!$E$27&gt;N26+12,N26+12,Assumptions!$E$27)</f>
        <v>3</v>
      </c>
      <c r="P26" s="78">
        <f>IF(Assumptions!$E$27&gt;O26+12,O26+12,Assumptions!$E$27)</f>
        <v>3</v>
      </c>
      <c r="Q26" s="78">
        <f>IF(Assumptions!$E$27&gt;P26+12,P26+12,Assumptions!$E$27)</f>
        <v>3</v>
      </c>
      <c r="R26" s="78">
        <f>IF(Assumptions!$E$27&gt;Q26+12,Q26+12,Assumptions!$E$27)</f>
        <v>3</v>
      </c>
      <c r="S26" s="77" t="str">
        <f t="shared" si="2"/>
        <v>Jun</v>
      </c>
      <c r="T26" s="78">
        <f>IF(Assumptions!$E$27&gt;7,7,Assumptions!$E$27)</f>
        <v>3</v>
      </c>
      <c r="U26" s="78">
        <f>IF(Assumptions!$E$27&gt;T26+12,T26+12,Assumptions!$E$27)</f>
        <v>3</v>
      </c>
      <c r="V26" s="78">
        <f>IF(Assumptions!$E$27&gt;U26+12,U26+12,Assumptions!$E$27)</f>
        <v>3</v>
      </c>
      <c r="W26" s="78">
        <f>IF(Assumptions!$E$27&gt;V26+12,V26+12,Assumptions!$E$27)</f>
        <v>3</v>
      </c>
      <c r="X26" s="78">
        <f>IF(Assumptions!$E$27&gt;W26+12,W26+12,Assumptions!$E$27)</f>
        <v>3</v>
      </c>
      <c r="Y26" s="78">
        <f>IF(Assumptions!$E$27&gt;X26+12,X26+12,Assumptions!$E$27)</f>
        <v>3</v>
      </c>
      <c r="Z26" s="78">
        <f>IF(Assumptions!$E$27&gt;Y26+12,Y26+12,Assumptions!$E$27)</f>
        <v>3</v>
      </c>
      <c r="AA26" s="78">
        <f>IF(Assumptions!$E$27&gt;Z26+12,Z26+12,Assumptions!$E$27)</f>
        <v>3</v>
      </c>
      <c r="AB26" s="77" t="str">
        <f t="shared" si="3"/>
        <v>Jun</v>
      </c>
      <c r="AC26" s="78">
        <f>IF(Assumptions!$E$27&gt;7,7,Assumptions!$E$27)</f>
        <v>3</v>
      </c>
      <c r="AD26" s="78">
        <f>IF(Assumptions!$E$27&gt;AC26+12,AC26+12,Assumptions!$E$27)</f>
        <v>3</v>
      </c>
      <c r="AE26" s="78">
        <f>IF(Assumptions!$E$27&gt;AD26+12,AD26+12,Assumptions!$E$27)</f>
        <v>3</v>
      </c>
      <c r="AF26" s="78">
        <f>IF(Assumptions!$E$27&gt;AE26+12,AE26+12,Assumptions!$E$27)</f>
        <v>3</v>
      </c>
      <c r="AG26" s="78">
        <f>IF(Assumptions!$E$27&gt;AF26+12,AF26+12,Assumptions!$E$27)</f>
        <v>3</v>
      </c>
      <c r="AH26" s="78">
        <f>IF(Assumptions!$E$27&gt;AG26+12,AG26+12,Assumptions!$E$27)</f>
        <v>3</v>
      </c>
      <c r="AI26" s="78">
        <f>IF(Assumptions!$E$27&gt;AH26+12,AH26+12,Assumptions!$E$27)</f>
        <v>3</v>
      </c>
      <c r="AJ26" s="78">
        <f>IF(Assumptions!$E$27&gt;AI26+12,AI26+12,Assumptions!$E$27)</f>
        <v>3</v>
      </c>
      <c r="AK26" s="77" t="str">
        <f t="shared" si="4"/>
        <v>Jun</v>
      </c>
      <c r="AL26" s="78">
        <f>IF(Assumptions!$E$27&gt;7,7,Assumptions!$E$27)</f>
        <v>3</v>
      </c>
      <c r="AM26" s="78">
        <f>IF(Assumptions!$E$27&gt;AL26+12,AL26+12,Assumptions!$E$27)</f>
        <v>3</v>
      </c>
      <c r="AN26" s="78">
        <f>IF(Assumptions!$E$27&gt;AM26+12,AM26+12,Assumptions!$E$27)</f>
        <v>3</v>
      </c>
      <c r="AO26" s="78">
        <f>IF(Assumptions!$E$27&gt;AN26+12,AN26+12,Assumptions!$E$27)</f>
        <v>3</v>
      </c>
      <c r="AP26" s="78">
        <f>IF(Assumptions!$E$27&gt;AO26+12,AO26+12,Assumptions!$E$27)</f>
        <v>3</v>
      </c>
      <c r="AQ26" s="78">
        <f>IF(Assumptions!$E$27&gt;AP26+12,AP26+12,Assumptions!$E$27)</f>
        <v>3</v>
      </c>
      <c r="AR26" s="78">
        <f>IF(Assumptions!$E$27&gt;AQ26+12,AQ26+12,Assumptions!$E$27)</f>
        <v>3</v>
      </c>
      <c r="AS26" s="78">
        <f>IF(Assumptions!$E$27&gt;AR26+12,AR26+12,Assumptions!$E$27)</f>
        <v>3</v>
      </c>
      <c r="AT26" s="77" t="str">
        <f t="shared" si="5"/>
        <v>Jun</v>
      </c>
      <c r="AU26" s="78">
        <f>IF(Assumptions!$E$27&gt;7,7,Assumptions!$E$27)</f>
        <v>3</v>
      </c>
      <c r="AV26" s="78">
        <f>IF(Assumptions!$E$27&gt;AU26+12,AU26+12,Assumptions!$E$27)</f>
        <v>3</v>
      </c>
      <c r="AW26" s="78">
        <f>IF(Assumptions!$E$27&gt;AV26+12,AV26+12,Assumptions!$E$27)</f>
        <v>3</v>
      </c>
      <c r="AX26" s="78">
        <f>IF(Assumptions!$E$27&gt;AW26+12,AW26+12,Assumptions!$E$27)</f>
        <v>3</v>
      </c>
      <c r="AY26" s="78">
        <f>IF(Assumptions!$E$27&gt;AX26+12,AX26+12,Assumptions!$E$27)</f>
        <v>3</v>
      </c>
      <c r="AZ26" s="78">
        <f>IF(Assumptions!$E$27&gt;AY26+12,AY26+12,Assumptions!$E$27)</f>
        <v>3</v>
      </c>
      <c r="BA26" s="78">
        <f>IF(Assumptions!$E$27&gt;AZ26+12,AZ26+12,Assumptions!$E$27)</f>
        <v>3</v>
      </c>
      <c r="BB26" s="78">
        <f>IF(Assumptions!$E$27&gt;BA26+12,BA26+12,Assumptions!$E$27)</f>
        <v>3</v>
      </c>
      <c r="BC26" s="77" t="str">
        <f t="shared" si="6"/>
        <v>Jun</v>
      </c>
      <c r="BD26" s="78">
        <f>IF(Assumptions!$E$27&gt;7,7,Assumptions!$E$27)</f>
        <v>3</v>
      </c>
      <c r="BE26" s="78">
        <f>IF(Assumptions!$E$27&gt;BD26+12,BD26+12,Assumptions!$E$27)</f>
        <v>3</v>
      </c>
      <c r="BF26" s="78">
        <f>IF(Assumptions!$E$27&gt;BE26+12,BE26+12,Assumptions!$E$27)</f>
        <v>3</v>
      </c>
      <c r="BG26" s="78">
        <f>IF(Assumptions!$E$27&gt;BF26+12,BF26+12,Assumptions!$E$27)</f>
        <v>3</v>
      </c>
      <c r="BH26" s="78">
        <f>IF(Assumptions!$E$27&gt;BG26+12,BG26+12,Assumptions!$E$27)</f>
        <v>3</v>
      </c>
      <c r="BI26" s="78">
        <f>IF(Assumptions!$E$27&gt;BH26+12,BH26+12,Assumptions!$E$27)</f>
        <v>3</v>
      </c>
      <c r="BJ26" s="78">
        <f>IF(Assumptions!$E$27&gt;BI26+12,BI26+12,Assumptions!$E$27)</f>
        <v>3</v>
      </c>
      <c r="BK26" s="78">
        <f>IF(Assumptions!$E$27&gt;BJ26+12,BJ26+12,Assumptions!$E$27)</f>
        <v>3</v>
      </c>
      <c r="BL26" s="77" t="str">
        <f t="shared" si="7"/>
        <v>Jun</v>
      </c>
      <c r="BM26" s="78">
        <f>IF(Assumptions!$E$27&gt;7,7,Assumptions!$E$27)</f>
        <v>3</v>
      </c>
      <c r="BN26" s="78">
        <f>IF(Assumptions!$E$27&gt;BM26+12,BM26+12,Assumptions!$E$27)</f>
        <v>3</v>
      </c>
      <c r="BO26" s="78">
        <f>IF(Assumptions!$E$27&gt;BN26+12,BN26+12,Assumptions!$E$27)</f>
        <v>3</v>
      </c>
      <c r="BP26" s="78">
        <f>IF(Assumptions!$E$27&gt;BO26+12,BO26+12,Assumptions!$E$27)</f>
        <v>3</v>
      </c>
      <c r="BQ26" s="78">
        <f>IF(Assumptions!$E$27&gt;BP26+12,BP26+12,Assumptions!$E$27)</f>
        <v>3</v>
      </c>
      <c r="BR26" s="78">
        <f>IF(Assumptions!$E$27&gt;BQ26+12,BQ26+12,Assumptions!$E$27)</f>
        <v>3</v>
      </c>
      <c r="BS26" s="78">
        <f>IF(Assumptions!$E$27&gt;BR26+12,BR26+12,Assumptions!$E$27)</f>
        <v>3</v>
      </c>
      <c r="BT26" s="78">
        <f>IF(Assumptions!$E$27&gt;BS26+12,BS26+12,Assumptions!$E$27)</f>
        <v>3</v>
      </c>
      <c r="BU26" s="77" t="str">
        <f t="shared" si="8"/>
        <v>Jun</v>
      </c>
      <c r="BV26" s="78">
        <f>IF(Assumptions!$E$27&gt;7,7,Assumptions!$E$27)</f>
        <v>3</v>
      </c>
      <c r="BW26" s="78">
        <f>IF(Assumptions!$E$27&gt;BV26+12,BV26+12,Assumptions!$E$27)</f>
        <v>3</v>
      </c>
      <c r="BX26" s="78">
        <f>IF(Assumptions!$E$27&gt;BW26+12,BW26+12,Assumptions!$E$27)</f>
        <v>3</v>
      </c>
      <c r="BY26" s="78">
        <f>IF(Assumptions!$E$27&gt;BX26+12,BX26+12,Assumptions!$E$27)</f>
        <v>3</v>
      </c>
      <c r="BZ26" s="78">
        <f>IF(Assumptions!$E$27&gt;BY26+12,BY26+12,Assumptions!$E$27)</f>
        <v>3</v>
      </c>
      <c r="CA26" s="78">
        <f>IF(Assumptions!$E$27&gt;BZ26+12,BZ26+12,Assumptions!$E$27)</f>
        <v>3</v>
      </c>
      <c r="CB26" s="78">
        <f>IF(Assumptions!$E$27&gt;CA26+12,CA26+12,Assumptions!$E$27)</f>
        <v>3</v>
      </c>
      <c r="CC26" s="78">
        <f>IF(Assumptions!$E$27&gt;CB26+12,CB26+12,Assumptions!$E$27)</f>
        <v>3</v>
      </c>
      <c r="CD26" s="77" t="str">
        <f t="shared" si="9"/>
        <v>Jun</v>
      </c>
      <c r="CE26" s="78">
        <f>IF(Assumptions!$E$27&gt;7,7,Assumptions!$E$27)</f>
        <v>3</v>
      </c>
      <c r="CF26" s="78">
        <f>IF(Assumptions!$E$27&gt;CE26+12,CE26+12,Assumptions!$E$27)</f>
        <v>3</v>
      </c>
      <c r="CG26" s="78">
        <f>IF(Assumptions!$E$27&gt;CF26+12,CF26+12,Assumptions!$E$27)</f>
        <v>3</v>
      </c>
      <c r="CH26" s="78">
        <f>IF(Assumptions!$E$27&gt;CG26+12,CG26+12,Assumptions!$E$27)</f>
        <v>3</v>
      </c>
      <c r="CI26" s="78">
        <f>IF(Assumptions!$E$27&gt;CH26+12,CH26+12,Assumptions!$E$27)</f>
        <v>3</v>
      </c>
      <c r="CJ26" s="78">
        <f>IF(Assumptions!$E$27&gt;CI26+12,CI26+12,Assumptions!$E$27)</f>
        <v>3</v>
      </c>
      <c r="CK26" s="78">
        <f>IF(Assumptions!$E$27&gt;CJ26+12,CJ26+12,Assumptions!$E$27)</f>
        <v>3</v>
      </c>
      <c r="CL26" s="78">
        <f>IF(Assumptions!$E$27&gt;CK26+12,CK26+12,Assumptions!$E$27)</f>
        <v>3</v>
      </c>
    </row>
    <row r="27" spans="1:90" ht="13.5" customHeight="1">
      <c r="A27" s="77" t="str">
        <f t="shared" si="0"/>
        <v>Jul</v>
      </c>
      <c r="B27" s="20">
        <f>IF(Assumptions!$E$27&gt;6,6,Assumptions!$E$27)</f>
        <v>3</v>
      </c>
      <c r="C27" s="20">
        <f>IF(Assumptions!$E$27&gt;B27+12,B27+12,Assumptions!$E$27)</f>
        <v>3</v>
      </c>
      <c r="D27" s="20">
        <f>IF(Assumptions!$E$27&gt;C27+12,C27+12,Assumptions!$E$27)</f>
        <v>3</v>
      </c>
      <c r="E27" s="20">
        <f>IF(Assumptions!$E$27&gt;D27+12,D27+12,Assumptions!$E$27)</f>
        <v>3</v>
      </c>
      <c r="F27" s="20">
        <f>IF(Assumptions!$E$27&gt;E27+12,E27+12,Assumptions!$E$27)</f>
        <v>3</v>
      </c>
      <c r="G27" s="20">
        <f>IF(Assumptions!$E$27&gt;F27+12,F27+12,Assumptions!$E$27)</f>
        <v>3</v>
      </c>
      <c r="H27" s="20">
        <f>IF(Assumptions!$E$27&gt;G27+12,G27+12,Assumptions!$E$27)</f>
        <v>3</v>
      </c>
      <c r="I27" s="20">
        <f>IF(Assumptions!$E$27&gt;H27+12,H27+12,Assumptions!$E$27)</f>
        <v>3</v>
      </c>
      <c r="J27" s="12" t="str">
        <f t="shared" si="1"/>
        <v>Jul</v>
      </c>
      <c r="K27" s="20">
        <f>IF(Assumptions!$E$27&gt;6,6,Assumptions!$E$27)</f>
        <v>3</v>
      </c>
      <c r="L27" s="78">
        <f>IF(Assumptions!$E$27&gt;K27+12,K27+12,Assumptions!$E$27)</f>
        <v>3</v>
      </c>
      <c r="M27" s="78">
        <f>IF(Assumptions!$E$27&gt;L27+12,L27+12,Assumptions!$E$27)</f>
        <v>3</v>
      </c>
      <c r="N27" s="78">
        <f>IF(Assumptions!$E$27&gt;M27+12,M27+12,Assumptions!$E$27)</f>
        <v>3</v>
      </c>
      <c r="O27" s="78">
        <f>IF(Assumptions!$E$27&gt;N27+12,N27+12,Assumptions!$E$27)</f>
        <v>3</v>
      </c>
      <c r="P27" s="78">
        <f>IF(Assumptions!$E$27&gt;O27+12,O27+12,Assumptions!$E$27)</f>
        <v>3</v>
      </c>
      <c r="Q27" s="78">
        <f>IF(Assumptions!$E$27&gt;P27+12,P27+12,Assumptions!$E$27)</f>
        <v>3</v>
      </c>
      <c r="R27" s="78">
        <f>IF(Assumptions!$E$27&gt;Q27+12,Q27+12,Assumptions!$E$27)</f>
        <v>3</v>
      </c>
      <c r="S27" s="77" t="str">
        <f t="shared" si="2"/>
        <v>Jul</v>
      </c>
      <c r="T27" s="78">
        <f>IF(Assumptions!$E$27&gt;6,6,Assumptions!$E$27)</f>
        <v>3</v>
      </c>
      <c r="U27" s="78">
        <f>IF(Assumptions!$E$27&gt;T27+12,T27+12,Assumptions!$E$27)</f>
        <v>3</v>
      </c>
      <c r="V27" s="78">
        <f>IF(Assumptions!$E$27&gt;U27+12,U27+12,Assumptions!$E$27)</f>
        <v>3</v>
      </c>
      <c r="W27" s="78">
        <f>IF(Assumptions!$E$27&gt;V27+12,V27+12,Assumptions!$E$27)</f>
        <v>3</v>
      </c>
      <c r="X27" s="78">
        <f>IF(Assumptions!$E$27&gt;W27+12,W27+12,Assumptions!$E$27)</f>
        <v>3</v>
      </c>
      <c r="Y27" s="78">
        <f>IF(Assumptions!$E$27&gt;X27+12,X27+12,Assumptions!$E$27)</f>
        <v>3</v>
      </c>
      <c r="Z27" s="78">
        <f>IF(Assumptions!$E$27&gt;Y27+12,Y27+12,Assumptions!$E$27)</f>
        <v>3</v>
      </c>
      <c r="AA27" s="78">
        <f>IF(Assumptions!$E$27&gt;Z27+12,Z27+12,Assumptions!$E$27)</f>
        <v>3</v>
      </c>
      <c r="AB27" s="77" t="str">
        <f t="shared" si="3"/>
        <v>Jul</v>
      </c>
      <c r="AC27" s="78">
        <f>IF(Assumptions!$E$27&gt;6,6,Assumptions!$E$27)</f>
        <v>3</v>
      </c>
      <c r="AD27" s="78">
        <f>IF(Assumptions!$E$27&gt;AC27+12,AC27+12,Assumptions!$E$27)</f>
        <v>3</v>
      </c>
      <c r="AE27" s="78">
        <f>IF(Assumptions!$E$27&gt;AD27+12,AD27+12,Assumptions!$E$27)</f>
        <v>3</v>
      </c>
      <c r="AF27" s="78">
        <f>IF(Assumptions!$E$27&gt;AE27+12,AE27+12,Assumptions!$E$27)</f>
        <v>3</v>
      </c>
      <c r="AG27" s="78">
        <f>IF(Assumptions!$E$27&gt;AF27+12,AF27+12,Assumptions!$E$27)</f>
        <v>3</v>
      </c>
      <c r="AH27" s="78">
        <f>IF(Assumptions!$E$27&gt;AG27+12,AG27+12,Assumptions!$E$27)</f>
        <v>3</v>
      </c>
      <c r="AI27" s="78">
        <f>IF(Assumptions!$E$27&gt;AH27+12,AH27+12,Assumptions!$E$27)</f>
        <v>3</v>
      </c>
      <c r="AJ27" s="78">
        <f>IF(Assumptions!$E$27&gt;AI27+12,AI27+12,Assumptions!$E$27)</f>
        <v>3</v>
      </c>
      <c r="AK27" s="77" t="str">
        <f t="shared" si="4"/>
        <v>Jul</v>
      </c>
      <c r="AL27" s="78">
        <f>IF(Assumptions!$E$27&gt;6,6,Assumptions!$E$27)</f>
        <v>3</v>
      </c>
      <c r="AM27" s="78">
        <f>IF(Assumptions!$E$27&gt;AL27+12,AL27+12,Assumptions!$E$27)</f>
        <v>3</v>
      </c>
      <c r="AN27" s="78">
        <f>IF(Assumptions!$E$27&gt;AM27+12,AM27+12,Assumptions!$E$27)</f>
        <v>3</v>
      </c>
      <c r="AO27" s="78">
        <f>IF(Assumptions!$E$27&gt;AN27+12,AN27+12,Assumptions!$E$27)</f>
        <v>3</v>
      </c>
      <c r="AP27" s="78">
        <f>IF(Assumptions!$E$27&gt;AO27+12,AO27+12,Assumptions!$E$27)</f>
        <v>3</v>
      </c>
      <c r="AQ27" s="78">
        <f>IF(Assumptions!$E$27&gt;AP27+12,AP27+12,Assumptions!$E$27)</f>
        <v>3</v>
      </c>
      <c r="AR27" s="78">
        <f>IF(Assumptions!$E$27&gt;AQ27+12,AQ27+12,Assumptions!$E$27)</f>
        <v>3</v>
      </c>
      <c r="AS27" s="78">
        <f>IF(Assumptions!$E$27&gt;AR27+12,AR27+12,Assumptions!$E$27)</f>
        <v>3</v>
      </c>
      <c r="AT27" s="77" t="str">
        <f t="shared" si="5"/>
        <v>Jul</v>
      </c>
      <c r="AU27" s="78">
        <f>IF(Assumptions!$E$27&gt;6,6,Assumptions!$E$27)</f>
        <v>3</v>
      </c>
      <c r="AV27" s="78">
        <f>IF(Assumptions!$E$27&gt;AU27+12,AU27+12,Assumptions!$E$27)</f>
        <v>3</v>
      </c>
      <c r="AW27" s="78">
        <f>IF(Assumptions!$E$27&gt;AV27+12,AV27+12,Assumptions!$E$27)</f>
        <v>3</v>
      </c>
      <c r="AX27" s="78">
        <f>IF(Assumptions!$E$27&gt;AW27+12,AW27+12,Assumptions!$E$27)</f>
        <v>3</v>
      </c>
      <c r="AY27" s="78">
        <f>IF(Assumptions!$E$27&gt;AX27+12,AX27+12,Assumptions!$E$27)</f>
        <v>3</v>
      </c>
      <c r="AZ27" s="78">
        <f>IF(Assumptions!$E$27&gt;AY27+12,AY27+12,Assumptions!$E$27)</f>
        <v>3</v>
      </c>
      <c r="BA27" s="78">
        <f>IF(Assumptions!$E$27&gt;AZ27+12,AZ27+12,Assumptions!$E$27)</f>
        <v>3</v>
      </c>
      <c r="BB27" s="78">
        <f>IF(Assumptions!$E$27&gt;BA27+12,BA27+12,Assumptions!$E$27)</f>
        <v>3</v>
      </c>
      <c r="BC27" s="77" t="str">
        <f t="shared" si="6"/>
        <v>Jul</v>
      </c>
      <c r="BD27" s="78">
        <f>IF(Assumptions!$E$27&gt;6,6,Assumptions!$E$27)</f>
        <v>3</v>
      </c>
      <c r="BE27" s="78">
        <f>IF(Assumptions!$E$27&gt;BD27+12,BD27+12,Assumptions!$E$27)</f>
        <v>3</v>
      </c>
      <c r="BF27" s="78">
        <f>IF(Assumptions!$E$27&gt;BE27+12,BE27+12,Assumptions!$E$27)</f>
        <v>3</v>
      </c>
      <c r="BG27" s="78">
        <f>IF(Assumptions!$E$27&gt;BF27+12,BF27+12,Assumptions!$E$27)</f>
        <v>3</v>
      </c>
      <c r="BH27" s="78">
        <f>IF(Assumptions!$E$27&gt;BG27+12,BG27+12,Assumptions!$E$27)</f>
        <v>3</v>
      </c>
      <c r="BI27" s="78">
        <f>IF(Assumptions!$E$27&gt;BH27+12,BH27+12,Assumptions!$E$27)</f>
        <v>3</v>
      </c>
      <c r="BJ27" s="78">
        <f>IF(Assumptions!$E$27&gt;BI27+12,BI27+12,Assumptions!$E$27)</f>
        <v>3</v>
      </c>
      <c r="BK27" s="78">
        <f>IF(Assumptions!$E$27&gt;BJ27+12,BJ27+12,Assumptions!$E$27)</f>
        <v>3</v>
      </c>
      <c r="BL27" s="77" t="str">
        <f t="shared" si="7"/>
        <v>Jul</v>
      </c>
      <c r="BM27" s="78">
        <f>IF(Assumptions!$E$27&gt;6,6,Assumptions!$E$27)</f>
        <v>3</v>
      </c>
      <c r="BN27" s="78">
        <f>IF(Assumptions!$E$27&gt;BM27+12,BM27+12,Assumptions!$E$27)</f>
        <v>3</v>
      </c>
      <c r="BO27" s="78">
        <f>IF(Assumptions!$E$27&gt;BN27+12,BN27+12,Assumptions!$E$27)</f>
        <v>3</v>
      </c>
      <c r="BP27" s="78">
        <f>IF(Assumptions!$E$27&gt;BO27+12,BO27+12,Assumptions!$E$27)</f>
        <v>3</v>
      </c>
      <c r="BQ27" s="78">
        <f>IF(Assumptions!$E$27&gt;BP27+12,BP27+12,Assumptions!$E$27)</f>
        <v>3</v>
      </c>
      <c r="BR27" s="78">
        <f>IF(Assumptions!$E$27&gt;BQ27+12,BQ27+12,Assumptions!$E$27)</f>
        <v>3</v>
      </c>
      <c r="BS27" s="78">
        <f>IF(Assumptions!$E$27&gt;BR27+12,BR27+12,Assumptions!$E$27)</f>
        <v>3</v>
      </c>
      <c r="BT27" s="78">
        <f>IF(Assumptions!$E$27&gt;BS27+12,BS27+12,Assumptions!$E$27)</f>
        <v>3</v>
      </c>
      <c r="BU27" s="77" t="str">
        <f t="shared" si="8"/>
        <v>Jul</v>
      </c>
      <c r="BV27" s="78">
        <f>IF(Assumptions!$E$27&gt;6,6,Assumptions!$E$27)</f>
        <v>3</v>
      </c>
      <c r="BW27" s="78">
        <f>IF(Assumptions!$E$27&gt;BV27+12,BV27+12,Assumptions!$E$27)</f>
        <v>3</v>
      </c>
      <c r="BX27" s="78">
        <f>IF(Assumptions!$E$27&gt;BW27+12,BW27+12,Assumptions!$E$27)</f>
        <v>3</v>
      </c>
      <c r="BY27" s="78">
        <f>IF(Assumptions!$E$27&gt;BX27+12,BX27+12,Assumptions!$E$27)</f>
        <v>3</v>
      </c>
      <c r="BZ27" s="78">
        <f>IF(Assumptions!$E$27&gt;BY27+12,BY27+12,Assumptions!$E$27)</f>
        <v>3</v>
      </c>
      <c r="CA27" s="78">
        <f>IF(Assumptions!$E$27&gt;BZ27+12,BZ27+12,Assumptions!$E$27)</f>
        <v>3</v>
      </c>
      <c r="CB27" s="78">
        <f>IF(Assumptions!$E$27&gt;CA27+12,CA27+12,Assumptions!$E$27)</f>
        <v>3</v>
      </c>
      <c r="CC27" s="78">
        <f>IF(Assumptions!$E$27&gt;CB27+12,CB27+12,Assumptions!$E$27)</f>
        <v>3</v>
      </c>
      <c r="CD27" s="77" t="str">
        <f t="shared" si="9"/>
        <v>Jul</v>
      </c>
      <c r="CE27" s="78">
        <f>IF(Assumptions!$E$27&gt;6,6,Assumptions!$E$27)</f>
        <v>3</v>
      </c>
      <c r="CF27" s="78">
        <f>IF(Assumptions!$E$27&gt;CE27+12,CE27+12,Assumptions!$E$27)</f>
        <v>3</v>
      </c>
      <c r="CG27" s="78">
        <f>IF(Assumptions!$E$27&gt;CF27+12,CF27+12,Assumptions!$E$27)</f>
        <v>3</v>
      </c>
      <c r="CH27" s="78">
        <f>IF(Assumptions!$E$27&gt;CG27+12,CG27+12,Assumptions!$E$27)</f>
        <v>3</v>
      </c>
      <c r="CI27" s="78">
        <f>IF(Assumptions!$E$27&gt;CH27+12,CH27+12,Assumptions!$E$27)</f>
        <v>3</v>
      </c>
      <c r="CJ27" s="78">
        <f>IF(Assumptions!$E$27&gt;CI27+12,CI27+12,Assumptions!$E$27)</f>
        <v>3</v>
      </c>
      <c r="CK27" s="78">
        <f>IF(Assumptions!$E$27&gt;CJ27+12,CJ27+12,Assumptions!$E$27)</f>
        <v>3</v>
      </c>
      <c r="CL27" s="78">
        <f>IF(Assumptions!$E$27&gt;CK27+12,CK27+12,Assumptions!$E$27)</f>
        <v>3</v>
      </c>
    </row>
    <row r="28" spans="1:90" ht="13.5" customHeight="1">
      <c r="A28" s="77" t="str">
        <f t="shared" si="0"/>
        <v>Aug</v>
      </c>
      <c r="B28" s="20">
        <f>IF(Assumptions!$E$27&gt;5,5,Assumptions!$E$27)</f>
        <v>3</v>
      </c>
      <c r="C28" s="20">
        <f>IF(Assumptions!$E$27&gt;B28+12,B28+12,Assumptions!$E$27)</f>
        <v>3</v>
      </c>
      <c r="D28" s="20">
        <f>IF(Assumptions!$E$27&gt;C28+12,C28+12,Assumptions!$E$27)</f>
        <v>3</v>
      </c>
      <c r="E28" s="20">
        <f>IF(Assumptions!$E$27&gt;D28+12,D28+12,Assumptions!$E$27)</f>
        <v>3</v>
      </c>
      <c r="F28" s="20">
        <f>IF(Assumptions!$E$27&gt;E28+12,E28+12,Assumptions!$E$27)</f>
        <v>3</v>
      </c>
      <c r="G28" s="20">
        <f>IF(Assumptions!$E$27&gt;F28+12,F28+12,Assumptions!$E$27)</f>
        <v>3</v>
      </c>
      <c r="H28" s="20">
        <f>IF(Assumptions!$E$27&gt;G28+12,G28+12,Assumptions!$E$27)</f>
        <v>3</v>
      </c>
      <c r="I28" s="20">
        <f>IF(Assumptions!$E$27&gt;H28+12,H28+12,Assumptions!$E$27)</f>
        <v>3</v>
      </c>
      <c r="J28" s="12" t="str">
        <f t="shared" si="1"/>
        <v>Aug</v>
      </c>
      <c r="K28" s="20">
        <f>IF(Assumptions!$E$27&gt;5,5,Assumptions!$E$27)</f>
        <v>3</v>
      </c>
      <c r="L28" s="78">
        <f>IF(Assumptions!$E$27&gt;K28+12,K28+12,Assumptions!$E$27)</f>
        <v>3</v>
      </c>
      <c r="M28" s="78">
        <f>IF(Assumptions!$E$27&gt;L28+12,L28+12,Assumptions!$E$27)</f>
        <v>3</v>
      </c>
      <c r="N28" s="78">
        <f>IF(Assumptions!$E$27&gt;M28+12,M28+12,Assumptions!$E$27)</f>
        <v>3</v>
      </c>
      <c r="O28" s="78">
        <f>IF(Assumptions!$E$27&gt;N28+12,N28+12,Assumptions!$E$27)</f>
        <v>3</v>
      </c>
      <c r="P28" s="78">
        <f>IF(Assumptions!$E$27&gt;O28+12,O28+12,Assumptions!$E$27)</f>
        <v>3</v>
      </c>
      <c r="Q28" s="78">
        <f>IF(Assumptions!$E$27&gt;P28+12,P28+12,Assumptions!$E$27)</f>
        <v>3</v>
      </c>
      <c r="R28" s="78">
        <f>IF(Assumptions!$E$27&gt;Q28+12,Q28+12,Assumptions!$E$27)</f>
        <v>3</v>
      </c>
      <c r="S28" s="77" t="str">
        <f t="shared" si="2"/>
        <v>Aug</v>
      </c>
      <c r="T28" s="78">
        <f>IF(Assumptions!$E$27&gt;5,5,Assumptions!$E$27)</f>
        <v>3</v>
      </c>
      <c r="U28" s="78">
        <f>IF(Assumptions!$E$27&gt;T28+12,T28+12,Assumptions!$E$27)</f>
        <v>3</v>
      </c>
      <c r="V28" s="78">
        <f>IF(Assumptions!$E$27&gt;U28+12,U28+12,Assumptions!$E$27)</f>
        <v>3</v>
      </c>
      <c r="W28" s="78">
        <f>IF(Assumptions!$E$27&gt;V28+12,V28+12,Assumptions!$E$27)</f>
        <v>3</v>
      </c>
      <c r="X28" s="78">
        <f>IF(Assumptions!$E$27&gt;W28+12,W28+12,Assumptions!$E$27)</f>
        <v>3</v>
      </c>
      <c r="Y28" s="78">
        <f>IF(Assumptions!$E$27&gt;X28+12,X28+12,Assumptions!$E$27)</f>
        <v>3</v>
      </c>
      <c r="Z28" s="78">
        <f>IF(Assumptions!$E$27&gt;Y28+12,Y28+12,Assumptions!$E$27)</f>
        <v>3</v>
      </c>
      <c r="AA28" s="78">
        <f>IF(Assumptions!$E$27&gt;Z28+12,Z28+12,Assumptions!$E$27)</f>
        <v>3</v>
      </c>
      <c r="AB28" s="77" t="str">
        <f t="shared" si="3"/>
        <v>Aug</v>
      </c>
      <c r="AC28" s="78">
        <f>IF(Assumptions!$E$27&gt;5,5,Assumptions!$E$27)</f>
        <v>3</v>
      </c>
      <c r="AD28" s="78">
        <f>IF(Assumptions!$E$27&gt;AC28+12,AC28+12,Assumptions!$E$27)</f>
        <v>3</v>
      </c>
      <c r="AE28" s="78">
        <f>IF(Assumptions!$E$27&gt;AD28+12,AD28+12,Assumptions!$E$27)</f>
        <v>3</v>
      </c>
      <c r="AF28" s="78">
        <f>IF(Assumptions!$E$27&gt;AE28+12,AE28+12,Assumptions!$E$27)</f>
        <v>3</v>
      </c>
      <c r="AG28" s="78">
        <f>IF(Assumptions!$E$27&gt;AF28+12,AF28+12,Assumptions!$E$27)</f>
        <v>3</v>
      </c>
      <c r="AH28" s="78">
        <f>IF(Assumptions!$E$27&gt;AG28+12,AG28+12,Assumptions!$E$27)</f>
        <v>3</v>
      </c>
      <c r="AI28" s="78">
        <f>IF(Assumptions!$E$27&gt;AH28+12,AH28+12,Assumptions!$E$27)</f>
        <v>3</v>
      </c>
      <c r="AJ28" s="78">
        <f>IF(Assumptions!$E$27&gt;AI28+12,AI28+12,Assumptions!$E$27)</f>
        <v>3</v>
      </c>
      <c r="AK28" s="77" t="str">
        <f t="shared" si="4"/>
        <v>Aug</v>
      </c>
      <c r="AL28" s="78">
        <f>IF(Assumptions!$E$27&gt;5,5,Assumptions!$E$27)</f>
        <v>3</v>
      </c>
      <c r="AM28" s="78">
        <f>IF(Assumptions!$E$27&gt;AL28+12,AL28+12,Assumptions!$E$27)</f>
        <v>3</v>
      </c>
      <c r="AN28" s="78">
        <f>IF(Assumptions!$E$27&gt;AM28+12,AM28+12,Assumptions!$E$27)</f>
        <v>3</v>
      </c>
      <c r="AO28" s="78">
        <f>IF(Assumptions!$E$27&gt;AN28+12,AN28+12,Assumptions!$E$27)</f>
        <v>3</v>
      </c>
      <c r="AP28" s="78">
        <f>IF(Assumptions!$E$27&gt;AO28+12,AO28+12,Assumptions!$E$27)</f>
        <v>3</v>
      </c>
      <c r="AQ28" s="78">
        <f>IF(Assumptions!$E$27&gt;AP28+12,AP28+12,Assumptions!$E$27)</f>
        <v>3</v>
      </c>
      <c r="AR28" s="78">
        <f>IF(Assumptions!$E$27&gt;AQ28+12,AQ28+12,Assumptions!$E$27)</f>
        <v>3</v>
      </c>
      <c r="AS28" s="78">
        <f>IF(Assumptions!$E$27&gt;AR28+12,AR28+12,Assumptions!$E$27)</f>
        <v>3</v>
      </c>
      <c r="AT28" s="77" t="str">
        <f t="shared" si="5"/>
        <v>Aug</v>
      </c>
      <c r="AU28" s="78">
        <f>IF(Assumptions!$E$27&gt;5,5,Assumptions!$E$27)</f>
        <v>3</v>
      </c>
      <c r="AV28" s="78">
        <f>IF(Assumptions!$E$27&gt;AU28+12,AU28+12,Assumptions!$E$27)</f>
        <v>3</v>
      </c>
      <c r="AW28" s="78">
        <f>IF(Assumptions!$E$27&gt;AV28+12,AV28+12,Assumptions!$E$27)</f>
        <v>3</v>
      </c>
      <c r="AX28" s="78">
        <f>IF(Assumptions!$E$27&gt;AW28+12,AW28+12,Assumptions!$E$27)</f>
        <v>3</v>
      </c>
      <c r="AY28" s="78">
        <f>IF(Assumptions!$E$27&gt;AX28+12,AX28+12,Assumptions!$E$27)</f>
        <v>3</v>
      </c>
      <c r="AZ28" s="78">
        <f>IF(Assumptions!$E$27&gt;AY28+12,AY28+12,Assumptions!$E$27)</f>
        <v>3</v>
      </c>
      <c r="BA28" s="78">
        <f>IF(Assumptions!$E$27&gt;AZ28+12,AZ28+12,Assumptions!$E$27)</f>
        <v>3</v>
      </c>
      <c r="BB28" s="78">
        <f>IF(Assumptions!$E$27&gt;BA28+12,BA28+12,Assumptions!$E$27)</f>
        <v>3</v>
      </c>
      <c r="BC28" s="77" t="str">
        <f t="shared" si="6"/>
        <v>Aug</v>
      </c>
      <c r="BD28" s="78">
        <f>IF(Assumptions!$E$27&gt;5,5,Assumptions!$E$27)</f>
        <v>3</v>
      </c>
      <c r="BE28" s="78">
        <f>IF(Assumptions!$E$27&gt;BD28+12,BD28+12,Assumptions!$E$27)</f>
        <v>3</v>
      </c>
      <c r="BF28" s="78">
        <f>IF(Assumptions!$E$27&gt;BE28+12,BE28+12,Assumptions!$E$27)</f>
        <v>3</v>
      </c>
      <c r="BG28" s="78">
        <f>IF(Assumptions!$E$27&gt;BF28+12,BF28+12,Assumptions!$E$27)</f>
        <v>3</v>
      </c>
      <c r="BH28" s="78">
        <f>IF(Assumptions!$E$27&gt;BG28+12,BG28+12,Assumptions!$E$27)</f>
        <v>3</v>
      </c>
      <c r="BI28" s="78">
        <f>IF(Assumptions!$E$27&gt;BH28+12,BH28+12,Assumptions!$E$27)</f>
        <v>3</v>
      </c>
      <c r="BJ28" s="78">
        <f>IF(Assumptions!$E$27&gt;BI28+12,BI28+12,Assumptions!$E$27)</f>
        <v>3</v>
      </c>
      <c r="BK28" s="78">
        <f>IF(Assumptions!$E$27&gt;BJ28+12,BJ28+12,Assumptions!$E$27)</f>
        <v>3</v>
      </c>
      <c r="BL28" s="77" t="str">
        <f t="shared" si="7"/>
        <v>Aug</v>
      </c>
      <c r="BM28" s="78">
        <f>IF(Assumptions!$E$27&gt;5,5,Assumptions!$E$27)</f>
        <v>3</v>
      </c>
      <c r="BN28" s="78">
        <f>IF(Assumptions!$E$27&gt;BM28+12,BM28+12,Assumptions!$E$27)</f>
        <v>3</v>
      </c>
      <c r="BO28" s="78">
        <f>IF(Assumptions!$E$27&gt;BN28+12,BN28+12,Assumptions!$E$27)</f>
        <v>3</v>
      </c>
      <c r="BP28" s="78">
        <f>IF(Assumptions!$E$27&gt;BO28+12,BO28+12,Assumptions!$E$27)</f>
        <v>3</v>
      </c>
      <c r="BQ28" s="78">
        <f>IF(Assumptions!$E$27&gt;BP28+12,BP28+12,Assumptions!$E$27)</f>
        <v>3</v>
      </c>
      <c r="BR28" s="78">
        <f>IF(Assumptions!$E$27&gt;BQ28+12,BQ28+12,Assumptions!$E$27)</f>
        <v>3</v>
      </c>
      <c r="BS28" s="78">
        <f>IF(Assumptions!$E$27&gt;BR28+12,BR28+12,Assumptions!$E$27)</f>
        <v>3</v>
      </c>
      <c r="BT28" s="78">
        <f>IF(Assumptions!$E$27&gt;BS28+12,BS28+12,Assumptions!$E$27)</f>
        <v>3</v>
      </c>
      <c r="BU28" s="77" t="str">
        <f t="shared" si="8"/>
        <v>Aug</v>
      </c>
      <c r="BV28" s="78">
        <f>IF(Assumptions!$E$27&gt;5,5,Assumptions!$E$27)</f>
        <v>3</v>
      </c>
      <c r="BW28" s="78">
        <f>IF(Assumptions!$E$27&gt;BV28+12,BV28+12,Assumptions!$E$27)</f>
        <v>3</v>
      </c>
      <c r="BX28" s="78">
        <f>IF(Assumptions!$E$27&gt;BW28+12,BW28+12,Assumptions!$E$27)</f>
        <v>3</v>
      </c>
      <c r="BY28" s="78">
        <f>IF(Assumptions!$E$27&gt;BX28+12,BX28+12,Assumptions!$E$27)</f>
        <v>3</v>
      </c>
      <c r="BZ28" s="78">
        <f>IF(Assumptions!$E$27&gt;BY28+12,BY28+12,Assumptions!$E$27)</f>
        <v>3</v>
      </c>
      <c r="CA28" s="78">
        <f>IF(Assumptions!$E$27&gt;BZ28+12,BZ28+12,Assumptions!$E$27)</f>
        <v>3</v>
      </c>
      <c r="CB28" s="78">
        <f>IF(Assumptions!$E$27&gt;CA28+12,CA28+12,Assumptions!$E$27)</f>
        <v>3</v>
      </c>
      <c r="CC28" s="78">
        <f>IF(Assumptions!$E$27&gt;CB28+12,CB28+12,Assumptions!$E$27)</f>
        <v>3</v>
      </c>
      <c r="CD28" s="77" t="str">
        <f t="shared" si="9"/>
        <v>Aug</v>
      </c>
      <c r="CE28" s="78">
        <f>IF(Assumptions!$E$27&gt;5,5,Assumptions!$E$27)</f>
        <v>3</v>
      </c>
      <c r="CF28" s="78">
        <f>IF(Assumptions!$E$27&gt;CE28+12,CE28+12,Assumptions!$E$27)</f>
        <v>3</v>
      </c>
      <c r="CG28" s="78">
        <f>IF(Assumptions!$E$27&gt;CF28+12,CF28+12,Assumptions!$E$27)</f>
        <v>3</v>
      </c>
      <c r="CH28" s="78">
        <f>IF(Assumptions!$E$27&gt;CG28+12,CG28+12,Assumptions!$E$27)</f>
        <v>3</v>
      </c>
      <c r="CI28" s="78">
        <f>IF(Assumptions!$E$27&gt;CH28+12,CH28+12,Assumptions!$E$27)</f>
        <v>3</v>
      </c>
      <c r="CJ28" s="78">
        <f>IF(Assumptions!$E$27&gt;CI28+12,CI28+12,Assumptions!$E$27)</f>
        <v>3</v>
      </c>
      <c r="CK28" s="78">
        <f>IF(Assumptions!$E$27&gt;CJ28+12,CJ28+12,Assumptions!$E$27)</f>
        <v>3</v>
      </c>
      <c r="CL28" s="78">
        <f>IF(Assumptions!$E$27&gt;CK28+12,CK28+12,Assumptions!$E$27)</f>
        <v>3</v>
      </c>
    </row>
    <row r="29" spans="1:90" ht="13.5" customHeight="1">
      <c r="A29" s="77" t="str">
        <f t="shared" si="0"/>
        <v>Sep</v>
      </c>
      <c r="B29" s="20">
        <f>IF(Assumptions!$E$27&gt;4,4,Assumptions!$E$27)</f>
        <v>3</v>
      </c>
      <c r="C29" s="20">
        <f>IF(Assumptions!$E$27&gt;B29+12,B29+12,Assumptions!$E$27)</f>
        <v>3</v>
      </c>
      <c r="D29" s="20">
        <f>IF(Assumptions!$E$27&gt;C29+12,C29+12,Assumptions!$E$27)</f>
        <v>3</v>
      </c>
      <c r="E29" s="20">
        <f>IF(Assumptions!$E$27&gt;D29+12,D29+12,Assumptions!$E$27)</f>
        <v>3</v>
      </c>
      <c r="F29" s="20">
        <f>IF(Assumptions!$E$27&gt;E29+12,E29+12,Assumptions!$E$27)</f>
        <v>3</v>
      </c>
      <c r="G29" s="20">
        <f>IF(Assumptions!$E$27&gt;F29+12,F29+12,Assumptions!$E$27)</f>
        <v>3</v>
      </c>
      <c r="H29" s="20">
        <f>IF(Assumptions!$E$27&gt;G29+12,G29+12,Assumptions!$E$27)</f>
        <v>3</v>
      </c>
      <c r="I29" s="20">
        <f>IF(Assumptions!$E$27&gt;H29+12,H29+12,Assumptions!$E$27)</f>
        <v>3</v>
      </c>
      <c r="J29" s="12" t="str">
        <f t="shared" si="1"/>
        <v>Sep</v>
      </c>
      <c r="K29" s="20">
        <f>IF(Assumptions!$E$27&gt;4,4,Assumptions!$E$27)</f>
        <v>3</v>
      </c>
      <c r="L29" s="78">
        <f>IF(Assumptions!$E$27&gt;K29+12,K29+12,Assumptions!$E$27)</f>
        <v>3</v>
      </c>
      <c r="M29" s="78">
        <f>IF(Assumptions!$E$27&gt;L29+12,L29+12,Assumptions!$E$27)</f>
        <v>3</v>
      </c>
      <c r="N29" s="78">
        <f>IF(Assumptions!$E$27&gt;M29+12,M29+12,Assumptions!$E$27)</f>
        <v>3</v>
      </c>
      <c r="O29" s="78">
        <f>IF(Assumptions!$E$27&gt;N29+12,N29+12,Assumptions!$E$27)</f>
        <v>3</v>
      </c>
      <c r="P29" s="78">
        <f>IF(Assumptions!$E$27&gt;O29+12,O29+12,Assumptions!$E$27)</f>
        <v>3</v>
      </c>
      <c r="Q29" s="78">
        <f>IF(Assumptions!$E$27&gt;P29+12,P29+12,Assumptions!$E$27)</f>
        <v>3</v>
      </c>
      <c r="R29" s="78">
        <f>IF(Assumptions!$E$27&gt;Q29+12,Q29+12,Assumptions!$E$27)</f>
        <v>3</v>
      </c>
      <c r="S29" s="77" t="str">
        <f t="shared" si="2"/>
        <v>Sep</v>
      </c>
      <c r="T29" s="78">
        <f>IF(Assumptions!$E$27&gt;4,4,Assumptions!$E$27)</f>
        <v>3</v>
      </c>
      <c r="U29" s="78">
        <f>IF(Assumptions!$E$27&gt;T29+12,T29+12,Assumptions!$E$27)</f>
        <v>3</v>
      </c>
      <c r="V29" s="78">
        <f>IF(Assumptions!$E$27&gt;U29+12,U29+12,Assumptions!$E$27)</f>
        <v>3</v>
      </c>
      <c r="W29" s="78">
        <f>IF(Assumptions!$E$27&gt;V29+12,V29+12,Assumptions!$E$27)</f>
        <v>3</v>
      </c>
      <c r="X29" s="78">
        <f>IF(Assumptions!$E$27&gt;W29+12,W29+12,Assumptions!$E$27)</f>
        <v>3</v>
      </c>
      <c r="Y29" s="78">
        <f>IF(Assumptions!$E$27&gt;X29+12,X29+12,Assumptions!$E$27)</f>
        <v>3</v>
      </c>
      <c r="Z29" s="78">
        <f>IF(Assumptions!$E$27&gt;Y29+12,Y29+12,Assumptions!$E$27)</f>
        <v>3</v>
      </c>
      <c r="AA29" s="78">
        <f>IF(Assumptions!$E$27&gt;Z29+12,Z29+12,Assumptions!$E$27)</f>
        <v>3</v>
      </c>
      <c r="AB29" s="77" t="str">
        <f t="shared" si="3"/>
        <v>Sep</v>
      </c>
      <c r="AC29" s="78">
        <f>IF(Assumptions!$E$27&gt;4,4,Assumptions!$E$27)</f>
        <v>3</v>
      </c>
      <c r="AD29" s="78">
        <f>IF(Assumptions!$E$27&gt;AC29+12,AC29+12,Assumptions!$E$27)</f>
        <v>3</v>
      </c>
      <c r="AE29" s="78">
        <f>IF(Assumptions!$E$27&gt;AD29+12,AD29+12,Assumptions!$E$27)</f>
        <v>3</v>
      </c>
      <c r="AF29" s="78">
        <f>IF(Assumptions!$E$27&gt;AE29+12,AE29+12,Assumptions!$E$27)</f>
        <v>3</v>
      </c>
      <c r="AG29" s="78">
        <f>IF(Assumptions!$E$27&gt;AF29+12,AF29+12,Assumptions!$E$27)</f>
        <v>3</v>
      </c>
      <c r="AH29" s="78">
        <f>IF(Assumptions!$E$27&gt;AG29+12,AG29+12,Assumptions!$E$27)</f>
        <v>3</v>
      </c>
      <c r="AI29" s="78">
        <f>IF(Assumptions!$E$27&gt;AH29+12,AH29+12,Assumptions!$E$27)</f>
        <v>3</v>
      </c>
      <c r="AJ29" s="78">
        <f>IF(Assumptions!$E$27&gt;AI29+12,AI29+12,Assumptions!$E$27)</f>
        <v>3</v>
      </c>
      <c r="AK29" s="77" t="str">
        <f t="shared" si="4"/>
        <v>Sep</v>
      </c>
      <c r="AL29" s="78">
        <f>IF(Assumptions!$E$27&gt;4,4,Assumptions!$E$27)</f>
        <v>3</v>
      </c>
      <c r="AM29" s="78">
        <f>IF(Assumptions!$E$27&gt;AL29+12,AL29+12,Assumptions!$E$27)</f>
        <v>3</v>
      </c>
      <c r="AN29" s="78">
        <f>IF(Assumptions!$E$27&gt;AM29+12,AM29+12,Assumptions!$E$27)</f>
        <v>3</v>
      </c>
      <c r="AO29" s="78">
        <f>IF(Assumptions!$E$27&gt;AN29+12,AN29+12,Assumptions!$E$27)</f>
        <v>3</v>
      </c>
      <c r="AP29" s="78">
        <f>IF(Assumptions!$E$27&gt;AO29+12,AO29+12,Assumptions!$E$27)</f>
        <v>3</v>
      </c>
      <c r="AQ29" s="78">
        <f>IF(Assumptions!$E$27&gt;AP29+12,AP29+12,Assumptions!$E$27)</f>
        <v>3</v>
      </c>
      <c r="AR29" s="78">
        <f>IF(Assumptions!$E$27&gt;AQ29+12,AQ29+12,Assumptions!$E$27)</f>
        <v>3</v>
      </c>
      <c r="AS29" s="78">
        <f>IF(Assumptions!$E$27&gt;AR29+12,AR29+12,Assumptions!$E$27)</f>
        <v>3</v>
      </c>
      <c r="AT29" s="77" t="str">
        <f t="shared" si="5"/>
        <v>Sep</v>
      </c>
      <c r="AU29" s="78">
        <f>IF(Assumptions!$E$27&gt;4,4,Assumptions!$E$27)</f>
        <v>3</v>
      </c>
      <c r="AV29" s="78">
        <f>IF(Assumptions!$E$27&gt;AU29+12,AU29+12,Assumptions!$E$27)</f>
        <v>3</v>
      </c>
      <c r="AW29" s="78">
        <f>IF(Assumptions!$E$27&gt;AV29+12,AV29+12,Assumptions!$E$27)</f>
        <v>3</v>
      </c>
      <c r="AX29" s="78">
        <f>IF(Assumptions!$E$27&gt;AW29+12,AW29+12,Assumptions!$E$27)</f>
        <v>3</v>
      </c>
      <c r="AY29" s="78">
        <f>IF(Assumptions!$E$27&gt;AX29+12,AX29+12,Assumptions!$E$27)</f>
        <v>3</v>
      </c>
      <c r="AZ29" s="78">
        <f>IF(Assumptions!$E$27&gt;AY29+12,AY29+12,Assumptions!$E$27)</f>
        <v>3</v>
      </c>
      <c r="BA29" s="78">
        <f>IF(Assumptions!$E$27&gt;AZ29+12,AZ29+12,Assumptions!$E$27)</f>
        <v>3</v>
      </c>
      <c r="BB29" s="78">
        <f>IF(Assumptions!$E$27&gt;BA29+12,BA29+12,Assumptions!$E$27)</f>
        <v>3</v>
      </c>
      <c r="BC29" s="77" t="str">
        <f t="shared" si="6"/>
        <v>Sep</v>
      </c>
      <c r="BD29" s="78">
        <f>IF(Assumptions!$E$27&gt;4,4,Assumptions!$E$27)</f>
        <v>3</v>
      </c>
      <c r="BE29" s="78">
        <f>IF(Assumptions!$E$27&gt;BD29+12,BD29+12,Assumptions!$E$27)</f>
        <v>3</v>
      </c>
      <c r="BF29" s="78">
        <f>IF(Assumptions!$E$27&gt;BE29+12,BE29+12,Assumptions!$E$27)</f>
        <v>3</v>
      </c>
      <c r="BG29" s="78">
        <f>IF(Assumptions!$E$27&gt;BF29+12,BF29+12,Assumptions!$E$27)</f>
        <v>3</v>
      </c>
      <c r="BH29" s="78">
        <f>IF(Assumptions!$E$27&gt;BG29+12,BG29+12,Assumptions!$E$27)</f>
        <v>3</v>
      </c>
      <c r="BI29" s="78">
        <f>IF(Assumptions!$E$27&gt;BH29+12,BH29+12,Assumptions!$E$27)</f>
        <v>3</v>
      </c>
      <c r="BJ29" s="78">
        <f>IF(Assumptions!$E$27&gt;BI29+12,BI29+12,Assumptions!$E$27)</f>
        <v>3</v>
      </c>
      <c r="BK29" s="78">
        <f>IF(Assumptions!$E$27&gt;BJ29+12,BJ29+12,Assumptions!$E$27)</f>
        <v>3</v>
      </c>
      <c r="BL29" s="77" t="str">
        <f t="shared" si="7"/>
        <v>Sep</v>
      </c>
      <c r="BM29" s="78">
        <f>IF(Assumptions!$E$27&gt;4,4,Assumptions!$E$27)</f>
        <v>3</v>
      </c>
      <c r="BN29" s="78">
        <f>IF(Assumptions!$E$27&gt;BM29+12,BM29+12,Assumptions!$E$27)</f>
        <v>3</v>
      </c>
      <c r="BO29" s="78">
        <f>IF(Assumptions!$E$27&gt;BN29+12,BN29+12,Assumptions!$E$27)</f>
        <v>3</v>
      </c>
      <c r="BP29" s="78">
        <f>IF(Assumptions!$E$27&gt;BO29+12,BO29+12,Assumptions!$E$27)</f>
        <v>3</v>
      </c>
      <c r="BQ29" s="78">
        <f>IF(Assumptions!$E$27&gt;BP29+12,BP29+12,Assumptions!$E$27)</f>
        <v>3</v>
      </c>
      <c r="BR29" s="78">
        <f>IF(Assumptions!$E$27&gt;BQ29+12,BQ29+12,Assumptions!$E$27)</f>
        <v>3</v>
      </c>
      <c r="BS29" s="78">
        <f>IF(Assumptions!$E$27&gt;BR29+12,BR29+12,Assumptions!$E$27)</f>
        <v>3</v>
      </c>
      <c r="BT29" s="78">
        <f>IF(Assumptions!$E$27&gt;BS29+12,BS29+12,Assumptions!$E$27)</f>
        <v>3</v>
      </c>
      <c r="BU29" s="77" t="str">
        <f t="shared" si="8"/>
        <v>Sep</v>
      </c>
      <c r="BV29" s="78">
        <f>IF(Assumptions!$E$27&gt;4,4,Assumptions!$E$27)</f>
        <v>3</v>
      </c>
      <c r="BW29" s="78">
        <f>IF(Assumptions!$E$27&gt;BV29+12,BV29+12,Assumptions!$E$27)</f>
        <v>3</v>
      </c>
      <c r="BX29" s="78">
        <f>IF(Assumptions!$E$27&gt;BW29+12,BW29+12,Assumptions!$E$27)</f>
        <v>3</v>
      </c>
      <c r="BY29" s="78">
        <f>IF(Assumptions!$E$27&gt;BX29+12,BX29+12,Assumptions!$E$27)</f>
        <v>3</v>
      </c>
      <c r="BZ29" s="78">
        <f>IF(Assumptions!$E$27&gt;BY29+12,BY29+12,Assumptions!$E$27)</f>
        <v>3</v>
      </c>
      <c r="CA29" s="78">
        <f>IF(Assumptions!$E$27&gt;BZ29+12,BZ29+12,Assumptions!$E$27)</f>
        <v>3</v>
      </c>
      <c r="CB29" s="78">
        <f>IF(Assumptions!$E$27&gt;CA29+12,CA29+12,Assumptions!$E$27)</f>
        <v>3</v>
      </c>
      <c r="CC29" s="78">
        <f>IF(Assumptions!$E$27&gt;CB29+12,CB29+12,Assumptions!$E$27)</f>
        <v>3</v>
      </c>
      <c r="CD29" s="77" t="str">
        <f t="shared" si="9"/>
        <v>Sep</v>
      </c>
      <c r="CE29" s="78">
        <f>IF(Assumptions!$E$27&gt;4,4,Assumptions!$E$27)</f>
        <v>3</v>
      </c>
      <c r="CF29" s="78">
        <f>IF(Assumptions!$E$27&gt;CE29+12,CE29+12,Assumptions!$E$27)</f>
        <v>3</v>
      </c>
      <c r="CG29" s="78">
        <f>IF(Assumptions!$E$27&gt;CF29+12,CF29+12,Assumptions!$E$27)</f>
        <v>3</v>
      </c>
      <c r="CH29" s="78">
        <f>IF(Assumptions!$E$27&gt;CG29+12,CG29+12,Assumptions!$E$27)</f>
        <v>3</v>
      </c>
      <c r="CI29" s="78">
        <f>IF(Assumptions!$E$27&gt;CH29+12,CH29+12,Assumptions!$E$27)</f>
        <v>3</v>
      </c>
      <c r="CJ29" s="78">
        <f>IF(Assumptions!$E$27&gt;CI29+12,CI29+12,Assumptions!$E$27)</f>
        <v>3</v>
      </c>
      <c r="CK29" s="78">
        <f>IF(Assumptions!$E$27&gt;CJ29+12,CJ29+12,Assumptions!$E$27)</f>
        <v>3</v>
      </c>
      <c r="CL29" s="78">
        <f>IF(Assumptions!$E$27&gt;CK29+12,CK29+12,Assumptions!$E$27)</f>
        <v>3</v>
      </c>
    </row>
    <row r="30" spans="1:90" ht="13.5" customHeight="1">
      <c r="A30" s="77" t="str">
        <f t="shared" si="0"/>
        <v>Oct</v>
      </c>
      <c r="B30" s="20">
        <f>IF(Assumptions!$E$27&gt;3,3,Assumptions!$E$27)</f>
        <v>3</v>
      </c>
      <c r="C30" s="20">
        <f>IF(Assumptions!$E$27&gt;B30+12,B30+12,Assumptions!$E$27)</f>
        <v>3</v>
      </c>
      <c r="D30" s="20">
        <f>IF(Assumptions!$E$27&gt;C30+12,C30+12,Assumptions!$E$27)</f>
        <v>3</v>
      </c>
      <c r="E30" s="20">
        <f>IF(Assumptions!$E$27&gt;D30+12,D30+12,Assumptions!$E$27)</f>
        <v>3</v>
      </c>
      <c r="F30" s="20">
        <f>IF(Assumptions!$E$27&gt;E30+12,E30+12,Assumptions!$E$27)</f>
        <v>3</v>
      </c>
      <c r="G30" s="20">
        <f>IF(Assumptions!$E$27&gt;F30+12,F30+12,Assumptions!$E$27)</f>
        <v>3</v>
      </c>
      <c r="H30" s="20">
        <f>IF(Assumptions!$E$27&gt;G30+12,G30+12,Assumptions!$E$27)</f>
        <v>3</v>
      </c>
      <c r="I30" s="20">
        <f>IF(Assumptions!$E$27&gt;H30+12,H30+12,Assumptions!$E$27)</f>
        <v>3</v>
      </c>
      <c r="J30" s="12" t="str">
        <f t="shared" si="1"/>
        <v>Oct</v>
      </c>
      <c r="K30" s="20">
        <f>IF(Assumptions!$E$27&gt;3,3,Assumptions!$E$27)</f>
        <v>3</v>
      </c>
      <c r="L30" s="78">
        <f>IF(Assumptions!$E$27&gt;K30+12,K30+12,Assumptions!$E$27)</f>
        <v>3</v>
      </c>
      <c r="M30" s="78">
        <f>IF(Assumptions!$E$27&gt;L30+12,L30+12,Assumptions!$E$27)</f>
        <v>3</v>
      </c>
      <c r="N30" s="78">
        <f>IF(Assumptions!$E$27&gt;M30+12,M30+12,Assumptions!$E$27)</f>
        <v>3</v>
      </c>
      <c r="O30" s="78">
        <f>IF(Assumptions!$E$27&gt;N30+12,N30+12,Assumptions!$E$27)</f>
        <v>3</v>
      </c>
      <c r="P30" s="78">
        <f>IF(Assumptions!$E$27&gt;O30+12,O30+12,Assumptions!$E$27)</f>
        <v>3</v>
      </c>
      <c r="Q30" s="78">
        <f>IF(Assumptions!$E$27&gt;P30+12,P30+12,Assumptions!$E$27)</f>
        <v>3</v>
      </c>
      <c r="R30" s="78">
        <f>IF(Assumptions!$E$27&gt;Q30+12,Q30+12,Assumptions!$E$27)</f>
        <v>3</v>
      </c>
      <c r="S30" s="77" t="str">
        <f t="shared" si="2"/>
        <v>Oct</v>
      </c>
      <c r="T30" s="78">
        <f>IF(Assumptions!$E$27&gt;3,3,Assumptions!$E$27)</f>
        <v>3</v>
      </c>
      <c r="U30" s="78">
        <f>IF(Assumptions!$E$27&gt;T30+12,T30+12,Assumptions!$E$27)</f>
        <v>3</v>
      </c>
      <c r="V30" s="78">
        <f>IF(Assumptions!$E$27&gt;U30+12,U30+12,Assumptions!$E$27)</f>
        <v>3</v>
      </c>
      <c r="W30" s="78">
        <f>IF(Assumptions!$E$27&gt;V30+12,V30+12,Assumptions!$E$27)</f>
        <v>3</v>
      </c>
      <c r="X30" s="78">
        <f>IF(Assumptions!$E$27&gt;W30+12,W30+12,Assumptions!$E$27)</f>
        <v>3</v>
      </c>
      <c r="Y30" s="78">
        <f>IF(Assumptions!$E$27&gt;X30+12,X30+12,Assumptions!$E$27)</f>
        <v>3</v>
      </c>
      <c r="Z30" s="78">
        <f>IF(Assumptions!$E$27&gt;Y30+12,Y30+12,Assumptions!$E$27)</f>
        <v>3</v>
      </c>
      <c r="AA30" s="78">
        <f>IF(Assumptions!$E$27&gt;Z30+12,Z30+12,Assumptions!$E$27)</f>
        <v>3</v>
      </c>
      <c r="AB30" s="77" t="str">
        <f t="shared" si="3"/>
        <v>Oct</v>
      </c>
      <c r="AC30" s="78">
        <f>IF(Assumptions!$E$27&gt;3,3,Assumptions!$E$27)</f>
        <v>3</v>
      </c>
      <c r="AD30" s="78">
        <f>IF(Assumptions!$E$27&gt;AC30+12,AC30+12,Assumptions!$E$27)</f>
        <v>3</v>
      </c>
      <c r="AE30" s="78">
        <f>IF(Assumptions!$E$27&gt;AD30+12,AD30+12,Assumptions!$E$27)</f>
        <v>3</v>
      </c>
      <c r="AF30" s="78">
        <f>IF(Assumptions!$E$27&gt;AE30+12,AE30+12,Assumptions!$E$27)</f>
        <v>3</v>
      </c>
      <c r="AG30" s="78">
        <f>IF(Assumptions!$E$27&gt;AF30+12,AF30+12,Assumptions!$E$27)</f>
        <v>3</v>
      </c>
      <c r="AH30" s="78">
        <f>IF(Assumptions!$E$27&gt;AG30+12,AG30+12,Assumptions!$E$27)</f>
        <v>3</v>
      </c>
      <c r="AI30" s="78">
        <f>IF(Assumptions!$E$27&gt;AH30+12,AH30+12,Assumptions!$E$27)</f>
        <v>3</v>
      </c>
      <c r="AJ30" s="78">
        <f>IF(Assumptions!$E$27&gt;AI30+12,AI30+12,Assumptions!$E$27)</f>
        <v>3</v>
      </c>
      <c r="AK30" s="77" t="str">
        <f t="shared" si="4"/>
        <v>Oct</v>
      </c>
      <c r="AL30" s="78">
        <f>IF(Assumptions!$E$27&gt;3,3,Assumptions!$E$27)</f>
        <v>3</v>
      </c>
      <c r="AM30" s="78">
        <f>IF(Assumptions!$E$27&gt;AL30+12,AL30+12,Assumptions!$E$27)</f>
        <v>3</v>
      </c>
      <c r="AN30" s="78">
        <f>IF(Assumptions!$E$27&gt;AM30+12,AM30+12,Assumptions!$E$27)</f>
        <v>3</v>
      </c>
      <c r="AO30" s="78">
        <f>IF(Assumptions!$E$27&gt;AN30+12,AN30+12,Assumptions!$E$27)</f>
        <v>3</v>
      </c>
      <c r="AP30" s="78">
        <f>IF(Assumptions!$E$27&gt;AO30+12,AO30+12,Assumptions!$E$27)</f>
        <v>3</v>
      </c>
      <c r="AQ30" s="78">
        <f>IF(Assumptions!$E$27&gt;AP30+12,AP30+12,Assumptions!$E$27)</f>
        <v>3</v>
      </c>
      <c r="AR30" s="78">
        <f>IF(Assumptions!$E$27&gt;AQ30+12,AQ30+12,Assumptions!$E$27)</f>
        <v>3</v>
      </c>
      <c r="AS30" s="78">
        <f>IF(Assumptions!$E$27&gt;AR30+12,AR30+12,Assumptions!$E$27)</f>
        <v>3</v>
      </c>
      <c r="AT30" s="77" t="str">
        <f t="shared" si="5"/>
        <v>Oct</v>
      </c>
      <c r="AU30" s="78">
        <f>IF(Assumptions!$E$27&gt;3,3,Assumptions!$E$27)</f>
        <v>3</v>
      </c>
      <c r="AV30" s="78">
        <f>IF(Assumptions!$E$27&gt;AU30+12,AU30+12,Assumptions!$E$27)</f>
        <v>3</v>
      </c>
      <c r="AW30" s="78">
        <f>IF(Assumptions!$E$27&gt;AV30+12,AV30+12,Assumptions!$E$27)</f>
        <v>3</v>
      </c>
      <c r="AX30" s="78">
        <f>IF(Assumptions!$E$27&gt;AW30+12,AW30+12,Assumptions!$E$27)</f>
        <v>3</v>
      </c>
      <c r="AY30" s="78">
        <f>IF(Assumptions!$E$27&gt;AX30+12,AX30+12,Assumptions!$E$27)</f>
        <v>3</v>
      </c>
      <c r="AZ30" s="78">
        <f>IF(Assumptions!$E$27&gt;AY30+12,AY30+12,Assumptions!$E$27)</f>
        <v>3</v>
      </c>
      <c r="BA30" s="78">
        <f>IF(Assumptions!$E$27&gt;AZ30+12,AZ30+12,Assumptions!$E$27)</f>
        <v>3</v>
      </c>
      <c r="BB30" s="78">
        <f>IF(Assumptions!$E$27&gt;BA30+12,BA30+12,Assumptions!$E$27)</f>
        <v>3</v>
      </c>
      <c r="BC30" s="77" t="str">
        <f t="shared" si="6"/>
        <v>Oct</v>
      </c>
      <c r="BD30" s="78">
        <f>IF(Assumptions!$E$27&gt;3,3,Assumptions!$E$27)</f>
        <v>3</v>
      </c>
      <c r="BE30" s="78">
        <f>IF(Assumptions!$E$27&gt;BD30+12,BD30+12,Assumptions!$E$27)</f>
        <v>3</v>
      </c>
      <c r="BF30" s="78">
        <f>IF(Assumptions!$E$27&gt;BE30+12,BE30+12,Assumptions!$E$27)</f>
        <v>3</v>
      </c>
      <c r="BG30" s="78">
        <f>IF(Assumptions!$E$27&gt;BF30+12,BF30+12,Assumptions!$E$27)</f>
        <v>3</v>
      </c>
      <c r="BH30" s="78">
        <f>IF(Assumptions!$E$27&gt;BG30+12,BG30+12,Assumptions!$E$27)</f>
        <v>3</v>
      </c>
      <c r="BI30" s="78">
        <f>IF(Assumptions!$E$27&gt;BH30+12,BH30+12,Assumptions!$E$27)</f>
        <v>3</v>
      </c>
      <c r="BJ30" s="78">
        <f>IF(Assumptions!$E$27&gt;BI30+12,BI30+12,Assumptions!$E$27)</f>
        <v>3</v>
      </c>
      <c r="BK30" s="78">
        <f>IF(Assumptions!$E$27&gt;BJ30+12,BJ30+12,Assumptions!$E$27)</f>
        <v>3</v>
      </c>
      <c r="BL30" s="77" t="str">
        <f t="shared" si="7"/>
        <v>Oct</v>
      </c>
      <c r="BM30" s="78">
        <f>IF(Assumptions!$E$27&gt;3,3,Assumptions!$E$27)</f>
        <v>3</v>
      </c>
      <c r="BN30" s="78">
        <f>IF(Assumptions!$E$27&gt;BM30+12,BM30+12,Assumptions!$E$27)</f>
        <v>3</v>
      </c>
      <c r="BO30" s="78">
        <f>IF(Assumptions!$E$27&gt;BN30+12,BN30+12,Assumptions!$E$27)</f>
        <v>3</v>
      </c>
      <c r="BP30" s="78">
        <f>IF(Assumptions!$E$27&gt;BO30+12,BO30+12,Assumptions!$E$27)</f>
        <v>3</v>
      </c>
      <c r="BQ30" s="78">
        <f>IF(Assumptions!$E$27&gt;BP30+12,BP30+12,Assumptions!$E$27)</f>
        <v>3</v>
      </c>
      <c r="BR30" s="78">
        <f>IF(Assumptions!$E$27&gt;BQ30+12,BQ30+12,Assumptions!$E$27)</f>
        <v>3</v>
      </c>
      <c r="BS30" s="78">
        <f>IF(Assumptions!$E$27&gt;BR30+12,BR30+12,Assumptions!$E$27)</f>
        <v>3</v>
      </c>
      <c r="BT30" s="78">
        <f>IF(Assumptions!$E$27&gt;BS30+12,BS30+12,Assumptions!$E$27)</f>
        <v>3</v>
      </c>
      <c r="BU30" s="77" t="str">
        <f t="shared" si="8"/>
        <v>Oct</v>
      </c>
      <c r="BV30" s="78">
        <f>IF(Assumptions!$E$27&gt;3,3,Assumptions!$E$27)</f>
        <v>3</v>
      </c>
      <c r="BW30" s="78">
        <f>IF(Assumptions!$E$27&gt;BV30+12,BV30+12,Assumptions!$E$27)</f>
        <v>3</v>
      </c>
      <c r="BX30" s="78">
        <f>IF(Assumptions!$E$27&gt;BW30+12,BW30+12,Assumptions!$E$27)</f>
        <v>3</v>
      </c>
      <c r="BY30" s="78">
        <f>IF(Assumptions!$E$27&gt;BX30+12,BX30+12,Assumptions!$E$27)</f>
        <v>3</v>
      </c>
      <c r="BZ30" s="78">
        <f>IF(Assumptions!$E$27&gt;BY30+12,BY30+12,Assumptions!$E$27)</f>
        <v>3</v>
      </c>
      <c r="CA30" s="78">
        <f>IF(Assumptions!$E$27&gt;BZ30+12,BZ30+12,Assumptions!$E$27)</f>
        <v>3</v>
      </c>
      <c r="CB30" s="78">
        <f>IF(Assumptions!$E$27&gt;CA30+12,CA30+12,Assumptions!$E$27)</f>
        <v>3</v>
      </c>
      <c r="CC30" s="78">
        <f>IF(Assumptions!$E$27&gt;CB30+12,CB30+12,Assumptions!$E$27)</f>
        <v>3</v>
      </c>
      <c r="CD30" s="77" t="str">
        <f t="shared" si="9"/>
        <v>Oct</v>
      </c>
      <c r="CE30" s="78">
        <f>IF(Assumptions!$E$27&gt;3,3,Assumptions!$E$27)</f>
        <v>3</v>
      </c>
      <c r="CF30" s="78">
        <f>IF(Assumptions!$E$27&gt;CE30+12,CE30+12,Assumptions!$E$27)</f>
        <v>3</v>
      </c>
      <c r="CG30" s="78">
        <f>IF(Assumptions!$E$27&gt;CF30+12,CF30+12,Assumptions!$E$27)</f>
        <v>3</v>
      </c>
      <c r="CH30" s="78">
        <f>IF(Assumptions!$E$27&gt;CG30+12,CG30+12,Assumptions!$E$27)</f>
        <v>3</v>
      </c>
      <c r="CI30" s="78">
        <f>IF(Assumptions!$E$27&gt;CH30+12,CH30+12,Assumptions!$E$27)</f>
        <v>3</v>
      </c>
      <c r="CJ30" s="78">
        <f>IF(Assumptions!$E$27&gt;CI30+12,CI30+12,Assumptions!$E$27)</f>
        <v>3</v>
      </c>
      <c r="CK30" s="78">
        <f>IF(Assumptions!$E$27&gt;CJ30+12,CJ30+12,Assumptions!$E$27)</f>
        <v>3</v>
      </c>
      <c r="CL30" s="78">
        <f>IF(Assumptions!$E$27&gt;CK30+12,CK30+12,Assumptions!$E$27)</f>
        <v>3</v>
      </c>
    </row>
    <row r="31" spans="1:90" ht="13.5" customHeight="1">
      <c r="A31" s="77" t="str">
        <f t="shared" si="0"/>
        <v>Nov</v>
      </c>
      <c r="B31" s="20">
        <f>IF(Assumptions!$E$27&gt;2,2,Assumptions!$E$27)</f>
        <v>2</v>
      </c>
      <c r="C31" s="20">
        <f>IF(Assumptions!$E$27&gt;B31+12,B31+12,Assumptions!$E$27)</f>
        <v>3</v>
      </c>
      <c r="D31" s="20">
        <f>IF(Assumptions!$E$27&gt;C31+12,C31+12,Assumptions!$E$27)</f>
        <v>3</v>
      </c>
      <c r="E31" s="20">
        <f>IF(Assumptions!$E$27&gt;D31+12,D31+12,Assumptions!$E$27)</f>
        <v>3</v>
      </c>
      <c r="F31" s="20">
        <f>IF(Assumptions!$E$27&gt;E31+12,E31+12,Assumptions!$E$27)</f>
        <v>3</v>
      </c>
      <c r="G31" s="20">
        <f>IF(Assumptions!$E$27&gt;F31+12,F31+12,Assumptions!$E$27)</f>
        <v>3</v>
      </c>
      <c r="H31" s="20">
        <f>IF(Assumptions!$E$27&gt;G31+12,G31+12,Assumptions!$E$27)</f>
        <v>3</v>
      </c>
      <c r="I31" s="20">
        <f>IF(Assumptions!$E$27&gt;H31+12,H31+12,Assumptions!$E$27)</f>
        <v>3</v>
      </c>
      <c r="J31" s="12" t="str">
        <f t="shared" si="1"/>
        <v>Nov</v>
      </c>
      <c r="K31" s="20">
        <f>IF(Assumptions!$E$27&gt;2,2,Assumptions!$E$27)</f>
        <v>2</v>
      </c>
      <c r="L31" s="78">
        <f>IF(Assumptions!$E$27&gt;K31+12,K31+12,Assumptions!$E$27)</f>
        <v>3</v>
      </c>
      <c r="M31" s="78">
        <f>IF(Assumptions!$E$27&gt;L31+12,L31+12,Assumptions!$E$27)</f>
        <v>3</v>
      </c>
      <c r="N31" s="78">
        <f>IF(Assumptions!$E$27&gt;M31+12,M31+12,Assumptions!$E$27)</f>
        <v>3</v>
      </c>
      <c r="O31" s="78">
        <f>IF(Assumptions!$E$27&gt;N31+12,N31+12,Assumptions!$E$27)</f>
        <v>3</v>
      </c>
      <c r="P31" s="78">
        <f>IF(Assumptions!$E$27&gt;O31+12,O31+12,Assumptions!$E$27)</f>
        <v>3</v>
      </c>
      <c r="Q31" s="78">
        <f>IF(Assumptions!$E$27&gt;P31+12,P31+12,Assumptions!$E$27)</f>
        <v>3</v>
      </c>
      <c r="R31" s="78">
        <f>IF(Assumptions!$E$27&gt;Q31+12,Q31+12,Assumptions!$E$27)</f>
        <v>3</v>
      </c>
      <c r="S31" s="77" t="str">
        <f t="shared" si="2"/>
        <v>Nov</v>
      </c>
      <c r="T31" s="78">
        <f>IF(Assumptions!$E$27&gt;2,2,Assumptions!$E$27)</f>
        <v>2</v>
      </c>
      <c r="U31" s="78">
        <f>IF(Assumptions!$E$27&gt;T31+12,T31+12,Assumptions!$E$27)</f>
        <v>3</v>
      </c>
      <c r="V31" s="78">
        <f>IF(Assumptions!$E$27&gt;U31+12,U31+12,Assumptions!$E$27)</f>
        <v>3</v>
      </c>
      <c r="W31" s="78">
        <f>IF(Assumptions!$E$27&gt;V31+12,V31+12,Assumptions!$E$27)</f>
        <v>3</v>
      </c>
      <c r="X31" s="78">
        <f>IF(Assumptions!$E$27&gt;W31+12,W31+12,Assumptions!$E$27)</f>
        <v>3</v>
      </c>
      <c r="Y31" s="78">
        <f>IF(Assumptions!$E$27&gt;X31+12,X31+12,Assumptions!$E$27)</f>
        <v>3</v>
      </c>
      <c r="Z31" s="78">
        <f>IF(Assumptions!$E$27&gt;Y31+12,Y31+12,Assumptions!$E$27)</f>
        <v>3</v>
      </c>
      <c r="AA31" s="78">
        <f>IF(Assumptions!$E$27&gt;Z31+12,Z31+12,Assumptions!$E$27)</f>
        <v>3</v>
      </c>
      <c r="AB31" s="77" t="str">
        <f t="shared" si="3"/>
        <v>Nov</v>
      </c>
      <c r="AC31" s="78">
        <f>IF(Assumptions!$E$27&gt;2,2,Assumptions!$E$27)</f>
        <v>2</v>
      </c>
      <c r="AD31" s="78">
        <f>IF(Assumptions!$E$27&gt;AC31+12,AC31+12,Assumptions!$E$27)</f>
        <v>3</v>
      </c>
      <c r="AE31" s="78">
        <f>IF(Assumptions!$E$27&gt;AD31+12,AD31+12,Assumptions!$E$27)</f>
        <v>3</v>
      </c>
      <c r="AF31" s="78">
        <f>IF(Assumptions!$E$27&gt;AE31+12,AE31+12,Assumptions!$E$27)</f>
        <v>3</v>
      </c>
      <c r="AG31" s="78">
        <f>IF(Assumptions!$E$27&gt;AF31+12,AF31+12,Assumptions!$E$27)</f>
        <v>3</v>
      </c>
      <c r="AH31" s="78">
        <f>IF(Assumptions!$E$27&gt;AG31+12,AG31+12,Assumptions!$E$27)</f>
        <v>3</v>
      </c>
      <c r="AI31" s="78">
        <f>IF(Assumptions!$E$27&gt;AH31+12,AH31+12,Assumptions!$E$27)</f>
        <v>3</v>
      </c>
      <c r="AJ31" s="78">
        <f>IF(Assumptions!$E$27&gt;AI31+12,AI31+12,Assumptions!$E$27)</f>
        <v>3</v>
      </c>
      <c r="AK31" s="77" t="str">
        <f t="shared" si="4"/>
        <v>Nov</v>
      </c>
      <c r="AL31" s="78">
        <f>IF(Assumptions!$E$27&gt;2,2,Assumptions!$E$27)</f>
        <v>2</v>
      </c>
      <c r="AM31" s="78">
        <f>IF(Assumptions!$E$27&gt;AL31+12,AL31+12,Assumptions!$E$27)</f>
        <v>3</v>
      </c>
      <c r="AN31" s="78">
        <f>IF(Assumptions!$E$27&gt;AM31+12,AM31+12,Assumptions!$E$27)</f>
        <v>3</v>
      </c>
      <c r="AO31" s="78">
        <f>IF(Assumptions!$E$27&gt;AN31+12,AN31+12,Assumptions!$E$27)</f>
        <v>3</v>
      </c>
      <c r="AP31" s="78">
        <f>IF(Assumptions!$E$27&gt;AO31+12,AO31+12,Assumptions!$E$27)</f>
        <v>3</v>
      </c>
      <c r="AQ31" s="78">
        <f>IF(Assumptions!$E$27&gt;AP31+12,AP31+12,Assumptions!$E$27)</f>
        <v>3</v>
      </c>
      <c r="AR31" s="78">
        <f>IF(Assumptions!$E$27&gt;AQ31+12,AQ31+12,Assumptions!$E$27)</f>
        <v>3</v>
      </c>
      <c r="AS31" s="78">
        <f>IF(Assumptions!$E$27&gt;AR31+12,AR31+12,Assumptions!$E$27)</f>
        <v>3</v>
      </c>
      <c r="AT31" s="77" t="str">
        <f t="shared" si="5"/>
        <v>Nov</v>
      </c>
      <c r="AU31" s="78">
        <f>IF(Assumptions!$E$27&gt;2,2,Assumptions!$E$27)</f>
        <v>2</v>
      </c>
      <c r="AV31" s="78">
        <f>IF(Assumptions!$E$27&gt;AU31+12,AU31+12,Assumptions!$E$27)</f>
        <v>3</v>
      </c>
      <c r="AW31" s="78">
        <f>IF(Assumptions!$E$27&gt;AV31+12,AV31+12,Assumptions!$E$27)</f>
        <v>3</v>
      </c>
      <c r="AX31" s="78">
        <f>IF(Assumptions!$E$27&gt;AW31+12,AW31+12,Assumptions!$E$27)</f>
        <v>3</v>
      </c>
      <c r="AY31" s="78">
        <f>IF(Assumptions!$E$27&gt;AX31+12,AX31+12,Assumptions!$E$27)</f>
        <v>3</v>
      </c>
      <c r="AZ31" s="78">
        <f>IF(Assumptions!$E$27&gt;AY31+12,AY31+12,Assumptions!$E$27)</f>
        <v>3</v>
      </c>
      <c r="BA31" s="78">
        <f>IF(Assumptions!$E$27&gt;AZ31+12,AZ31+12,Assumptions!$E$27)</f>
        <v>3</v>
      </c>
      <c r="BB31" s="78">
        <f>IF(Assumptions!$E$27&gt;BA31+12,BA31+12,Assumptions!$E$27)</f>
        <v>3</v>
      </c>
      <c r="BC31" s="77" t="str">
        <f t="shared" si="6"/>
        <v>Nov</v>
      </c>
      <c r="BD31" s="78">
        <f>IF(Assumptions!$E$27&gt;2,2,Assumptions!$E$27)</f>
        <v>2</v>
      </c>
      <c r="BE31" s="78">
        <f>IF(Assumptions!$E$27&gt;BD31+12,BD31+12,Assumptions!$E$27)</f>
        <v>3</v>
      </c>
      <c r="BF31" s="78">
        <f>IF(Assumptions!$E$27&gt;BE31+12,BE31+12,Assumptions!$E$27)</f>
        <v>3</v>
      </c>
      <c r="BG31" s="78">
        <f>IF(Assumptions!$E$27&gt;BF31+12,BF31+12,Assumptions!$E$27)</f>
        <v>3</v>
      </c>
      <c r="BH31" s="78">
        <f>IF(Assumptions!$E$27&gt;BG31+12,BG31+12,Assumptions!$E$27)</f>
        <v>3</v>
      </c>
      <c r="BI31" s="78">
        <f>IF(Assumptions!$E$27&gt;BH31+12,BH31+12,Assumptions!$E$27)</f>
        <v>3</v>
      </c>
      <c r="BJ31" s="78">
        <f>IF(Assumptions!$E$27&gt;BI31+12,BI31+12,Assumptions!$E$27)</f>
        <v>3</v>
      </c>
      <c r="BK31" s="78">
        <f>IF(Assumptions!$E$27&gt;BJ31+12,BJ31+12,Assumptions!$E$27)</f>
        <v>3</v>
      </c>
      <c r="BL31" s="77" t="str">
        <f t="shared" si="7"/>
        <v>Nov</v>
      </c>
      <c r="BM31" s="78">
        <f>IF(Assumptions!$E$27&gt;2,2,Assumptions!$E$27)</f>
        <v>2</v>
      </c>
      <c r="BN31" s="78">
        <f>IF(Assumptions!$E$27&gt;BM31+12,BM31+12,Assumptions!$E$27)</f>
        <v>3</v>
      </c>
      <c r="BO31" s="78">
        <f>IF(Assumptions!$E$27&gt;BN31+12,BN31+12,Assumptions!$E$27)</f>
        <v>3</v>
      </c>
      <c r="BP31" s="78">
        <f>IF(Assumptions!$E$27&gt;BO31+12,BO31+12,Assumptions!$E$27)</f>
        <v>3</v>
      </c>
      <c r="BQ31" s="78">
        <f>IF(Assumptions!$E$27&gt;BP31+12,BP31+12,Assumptions!$E$27)</f>
        <v>3</v>
      </c>
      <c r="BR31" s="78">
        <f>IF(Assumptions!$E$27&gt;BQ31+12,BQ31+12,Assumptions!$E$27)</f>
        <v>3</v>
      </c>
      <c r="BS31" s="78">
        <f>IF(Assumptions!$E$27&gt;BR31+12,BR31+12,Assumptions!$E$27)</f>
        <v>3</v>
      </c>
      <c r="BT31" s="78">
        <f>IF(Assumptions!$E$27&gt;BS31+12,BS31+12,Assumptions!$E$27)</f>
        <v>3</v>
      </c>
      <c r="BU31" s="77" t="str">
        <f t="shared" si="8"/>
        <v>Nov</v>
      </c>
      <c r="BV31" s="78">
        <f>IF(Assumptions!$E$27&gt;2,2,Assumptions!$E$27)</f>
        <v>2</v>
      </c>
      <c r="BW31" s="78">
        <f>IF(Assumptions!$E$27&gt;BV31+12,BV31+12,Assumptions!$E$27)</f>
        <v>3</v>
      </c>
      <c r="BX31" s="78">
        <f>IF(Assumptions!$E$27&gt;BW31+12,BW31+12,Assumptions!$E$27)</f>
        <v>3</v>
      </c>
      <c r="BY31" s="78">
        <f>IF(Assumptions!$E$27&gt;BX31+12,BX31+12,Assumptions!$E$27)</f>
        <v>3</v>
      </c>
      <c r="BZ31" s="78">
        <f>IF(Assumptions!$E$27&gt;BY31+12,BY31+12,Assumptions!$E$27)</f>
        <v>3</v>
      </c>
      <c r="CA31" s="78">
        <f>IF(Assumptions!$E$27&gt;BZ31+12,BZ31+12,Assumptions!$E$27)</f>
        <v>3</v>
      </c>
      <c r="CB31" s="78">
        <f>IF(Assumptions!$E$27&gt;CA31+12,CA31+12,Assumptions!$E$27)</f>
        <v>3</v>
      </c>
      <c r="CC31" s="78">
        <f>IF(Assumptions!$E$27&gt;CB31+12,CB31+12,Assumptions!$E$27)</f>
        <v>3</v>
      </c>
      <c r="CD31" s="77" t="str">
        <f t="shared" si="9"/>
        <v>Nov</v>
      </c>
      <c r="CE31" s="78">
        <f>IF(Assumptions!$E$27&gt;2,2,Assumptions!$E$27)</f>
        <v>2</v>
      </c>
      <c r="CF31" s="78">
        <f>IF(Assumptions!$E$27&gt;CE31+12,CE31+12,Assumptions!$E$27)</f>
        <v>3</v>
      </c>
      <c r="CG31" s="78">
        <f>IF(Assumptions!$E$27&gt;CF31+12,CF31+12,Assumptions!$E$27)</f>
        <v>3</v>
      </c>
      <c r="CH31" s="78">
        <f>IF(Assumptions!$E$27&gt;CG31+12,CG31+12,Assumptions!$E$27)</f>
        <v>3</v>
      </c>
      <c r="CI31" s="78">
        <f>IF(Assumptions!$E$27&gt;CH31+12,CH31+12,Assumptions!$E$27)</f>
        <v>3</v>
      </c>
      <c r="CJ31" s="78">
        <f>IF(Assumptions!$E$27&gt;CI31+12,CI31+12,Assumptions!$E$27)</f>
        <v>3</v>
      </c>
      <c r="CK31" s="78">
        <f>IF(Assumptions!$E$27&gt;CJ31+12,CJ31+12,Assumptions!$E$27)</f>
        <v>3</v>
      </c>
      <c r="CL31" s="78">
        <f>IF(Assumptions!$E$27&gt;CK31+12,CK31+12,Assumptions!$E$27)</f>
        <v>3</v>
      </c>
    </row>
    <row r="32" spans="1:90" ht="13.5" customHeight="1">
      <c r="A32" s="77" t="str">
        <f t="shared" si="0"/>
        <v>Dec</v>
      </c>
      <c r="B32" s="20">
        <f>IF(Assumptions!$E$27&gt;1,1,Assumptions!$E$27)</f>
        <v>1</v>
      </c>
      <c r="C32" s="20">
        <f>IF(Assumptions!$E$27&gt;B32+12,B32+12,Assumptions!$E$27)</f>
        <v>3</v>
      </c>
      <c r="D32" s="20">
        <f>IF(Assumptions!$E$27&gt;C32+12,C32+12,Assumptions!$E$27)</f>
        <v>3</v>
      </c>
      <c r="E32" s="20">
        <f>IF(Assumptions!$E$27&gt;D32+12,D32+12,Assumptions!$E$27)</f>
        <v>3</v>
      </c>
      <c r="F32" s="20">
        <f>IF(Assumptions!$E$27&gt;E32+12,E32+12,Assumptions!$E$27)</f>
        <v>3</v>
      </c>
      <c r="G32" s="20">
        <f>IF(Assumptions!$E$27&gt;F32+12,F32+12,Assumptions!$E$27)</f>
        <v>3</v>
      </c>
      <c r="H32" s="20">
        <f>IF(Assumptions!$E$27&gt;G32+12,G32+12,Assumptions!$E$27)</f>
        <v>3</v>
      </c>
      <c r="I32" s="20">
        <f>IF(Assumptions!$E$27&gt;H32+12,H32+12,Assumptions!$E$27)</f>
        <v>3</v>
      </c>
      <c r="J32" s="12" t="str">
        <f t="shared" si="1"/>
        <v>Dec</v>
      </c>
      <c r="K32" s="20">
        <f>IF(Assumptions!$E$27&gt;1,1,Assumptions!$E$27)</f>
        <v>1</v>
      </c>
      <c r="L32" s="78">
        <f>IF(Assumptions!$E$27&gt;K32+12,K32+12,Assumptions!$E$27)</f>
        <v>3</v>
      </c>
      <c r="M32" s="78">
        <f>IF(Assumptions!$E$27&gt;L32+12,L32+12,Assumptions!$E$27)</f>
        <v>3</v>
      </c>
      <c r="N32" s="78">
        <f>IF(Assumptions!$E$27&gt;M32+12,M32+12,Assumptions!$E$27)</f>
        <v>3</v>
      </c>
      <c r="O32" s="78">
        <f>IF(Assumptions!$E$27&gt;N32+12,N32+12,Assumptions!$E$27)</f>
        <v>3</v>
      </c>
      <c r="P32" s="78">
        <f>IF(Assumptions!$E$27&gt;O32+12,O32+12,Assumptions!$E$27)</f>
        <v>3</v>
      </c>
      <c r="Q32" s="78">
        <f>IF(Assumptions!$E$27&gt;P32+12,P32+12,Assumptions!$E$27)</f>
        <v>3</v>
      </c>
      <c r="R32" s="78">
        <f>IF(Assumptions!$E$27&gt;Q32+12,Q32+12,Assumptions!$E$27)</f>
        <v>3</v>
      </c>
      <c r="S32" s="77" t="str">
        <f t="shared" si="2"/>
        <v>Dec</v>
      </c>
      <c r="T32" s="78">
        <f>IF(Assumptions!$E$27&gt;1,1,Assumptions!$E$27)</f>
        <v>1</v>
      </c>
      <c r="U32" s="78">
        <f>IF(Assumptions!$E$27&gt;T32+12,T32+12,Assumptions!$E$27)</f>
        <v>3</v>
      </c>
      <c r="V32" s="78">
        <f>IF(Assumptions!$E$27&gt;U32+12,U32+12,Assumptions!$E$27)</f>
        <v>3</v>
      </c>
      <c r="W32" s="78">
        <f>IF(Assumptions!$E$27&gt;V32+12,V32+12,Assumptions!$E$27)</f>
        <v>3</v>
      </c>
      <c r="X32" s="78">
        <f>IF(Assumptions!$E$27&gt;W32+12,W32+12,Assumptions!$E$27)</f>
        <v>3</v>
      </c>
      <c r="Y32" s="78">
        <f>IF(Assumptions!$E$27&gt;X32+12,X32+12,Assumptions!$E$27)</f>
        <v>3</v>
      </c>
      <c r="Z32" s="78">
        <f>IF(Assumptions!$E$27&gt;Y32+12,Y32+12,Assumptions!$E$27)</f>
        <v>3</v>
      </c>
      <c r="AA32" s="78">
        <f>IF(Assumptions!$E$27&gt;Z32+12,Z32+12,Assumptions!$E$27)</f>
        <v>3</v>
      </c>
      <c r="AB32" s="77" t="str">
        <f t="shared" si="3"/>
        <v>Dec</v>
      </c>
      <c r="AC32" s="78">
        <f>IF(Assumptions!$E$27&gt;1,1,Assumptions!$E$27)</f>
        <v>1</v>
      </c>
      <c r="AD32" s="78">
        <f>IF(Assumptions!$E$27&gt;AC32+12,AC32+12,Assumptions!$E$27)</f>
        <v>3</v>
      </c>
      <c r="AE32" s="78">
        <f>IF(Assumptions!$E$27&gt;AD32+12,AD32+12,Assumptions!$E$27)</f>
        <v>3</v>
      </c>
      <c r="AF32" s="78">
        <f>IF(Assumptions!$E$27&gt;AE32+12,AE32+12,Assumptions!$E$27)</f>
        <v>3</v>
      </c>
      <c r="AG32" s="78">
        <f>IF(Assumptions!$E$27&gt;AF32+12,AF32+12,Assumptions!$E$27)</f>
        <v>3</v>
      </c>
      <c r="AH32" s="78">
        <f>IF(Assumptions!$E$27&gt;AG32+12,AG32+12,Assumptions!$E$27)</f>
        <v>3</v>
      </c>
      <c r="AI32" s="78">
        <f>IF(Assumptions!$E$27&gt;AH32+12,AH32+12,Assumptions!$E$27)</f>
        <v>3</v>
      </c>
      <c r="AJ32" s="78">
        <f>IF(Assumptions!$E$27&gt;AI32+12,AI32+12,Assumptions!$E$27)</f>
        <v>3</v>
      </c>
      <c r="AK32" s="77" t="str">
        <f t="shared" si="4"/>
        <v>Dec</v>
      </c>
      <c r="AL32" s="78">
        <f>IF(Assumptions!$E$27&gt;1,1,Assumptions!$E$27)</f>
        <v>1</v>
      </c>
      <c r="AM32" s="78">
        <f>IF(Assumptions!$E$27&gt;AL32+12,AL32+12,Assumptions!$E$27)</f>
        <v>3</v>
      </c>
      <c r="AN32" s="78">
        <f>IF(Assumptions!$E$27&gt;AM32+12,AM32+12,Assumptions!$E$27)</f>
        <v>3</v>
      </c>
      <c r="AO32" s="78">
        <f>IF(Assumptions!$E$27&gt;AN32+12,AN32+12,Assumptions!$E$27)</f>
        <v>3</v>
      </c>
      <c r="AP32" s="78">
        <f>IF(Assumptions!$E$27&gt;AO32+12,AO32+12,Assumptions!$E$27)</f>
        <v>3</v>
      </c>
      <c r="AQ32" s="78">
        <f>IF(Assumptions!$E$27&gt;AP32+12,AP32+12,Assumptions!$E$27)</f>
        <v>3</v>
      </c>
      <c r="AR32" s="78">
        <f>IF(Assumptions!$E$27&gt;AQ32+12,AQ32+12,Assumptions!$E$27)</f>
        <v>3</v>
      </c>
      <c r="AS32" s="78">
        <f>IF(Assumptions!$E$27&gt;AR32+12,AR32+12,Assumptions!$E$27)</f>
        <v>3</v>
      </c>
      <c r="AT32" s="77" t="str">
        <f t="shared" si="5"/>
        <v>Dec</v>
      </c>
      <c r="AU32" s="78">
        <f>IF(Assumptions!$E$27&gt;1,1,Assumptions!$E$27)</f>
        <v>1</v>
      </c>
      <c r="AV32" s="78">
        <f>IF(Assumptions!$E$27&gt;AU32+12,AU32+12,Assumptions!$E$27)</f>
        <v>3</v>
      </c>
      <c r="AW32" s="78">
        <f>IF(Assumptions!$E$27&gt;AV32+12,AV32+12,Assumptions!$E$27)</f>
        <v>3</v>
      </c>
      <c r="AX32" s="78">
        <f>IF(Assumptions!$E$27&gt;AW32+12,AW32+12,Assumptions!$E$27)</f>
        <v>3</v>
      </c>
      <c r="AY32" s="78">
        <f>IF(Assumptions!$E$27&gt;AX32+12,AX32+12,Assumptions!$E$27)</f>
        <v>3</v>
      </c>
      <c r="AZ32" s="78">
        <f>IF(Assumptions!$E$27&gt;AY32+12,AY32+12,Assumptions!$E$27)</f>
        <v>3</v>
      </c>
      <c r="BA32" s="78">
        <f>IF(Assumptions!$E$27&gt;AZ32+12,AZ32+12,Assumptions!$E$27)</f>
        <v>3</v>
      </c>
      <c r="BB32" s="78">
        <f>IF(Assumptions!$E$27&gt;BA32+12,BA32+12,Assumptions!$E$27)</f>
        <v>3</v>
      </c>
      <c r="BC32" s="77" t="str">
        <f t="shared" si="6"/>
        <v>Dec</v>
      </c>
      <c r="BD32" s="78">
        <f>IF(Assumptions!$E$27&gt;1,1,Assumptions!$E$27)</f>
        <v>1</v>
      </c>
      <c r="BE32" s="78">
        <f>IF(Assumptions!$E$27&gt;BD32+12,BD32+12,Assumptions!$E$27)</f>
        <v>3</v>
      </c>
      <c r="BF32" s="78">
        <f>IF(Assumptions!$E$27&gt;BE32+12,BE32+12,Assumptions!$E$27)</f>
        <v>3</v>
      </c>
      <c r="BG32" s="78">
        <f>IF(Assumptions!$E$27&gt;BF32+12,BF32+12,Assumptions!$E$27)</f>
        <v>3</v>
      </c>
      <c r="BH32" s="78">
        <f>IF(Assumptions!$E$27&gt;BG32+12,BG32+12,Assumptions!$E$27)</f>
        <v>3</v>
      </c>
      <c r="BI32" s="78">
        <f>IF(Assumptions!$E$27&gt;BH32+12,BH32+12,Assumptions!$E$27)</f>
        <v>3</v>
      </c>
      <c r="BJ32" s="78">
        <f>IF(Assumptions!$E$27&gt;BI32+12,BI32+12,Assumptions!$E$27)</f>
        <v>3</v>
      </c>
      <c r="BK32" s="78">
        <f>IF(Assumptions!$E$27&gt;BJ32+12,BJ32+12,Assumptions!$E$27)</f>
        <v>3</v>
      </c>
      <c r="BL32" s="77" t="str">
        <f t="shared" si="7"/>
        <v>Dec</v>
      </c>
      <c r="BM32" s="78">
        <f>IF(Assumptions!$E$27&gt;1,1,Assumptions!$E$27)</f>
        <v>1</v>
      </c>
      <c r="BN32" s="78">
        <f>IF(Assumptions!$E$27&gt;BM32+12,BM32+12,Assumptions!$E$27)</f>
        <v>3</v>
      </c>
      <c r="BO32" s="78">
        <f>IF(Assumptions!$E$27&gt;BN32+12,BN32+12,Assumptions!$E$27)</f>
        <v>3</v>
      </c>
      <c r="BP32" s="78">
        <f>IF(Assumptions!$E$27&gt;BO32+12,BO32+12,Assumptions!$E$27)</f>
        <v>3</v>
      </c>
      <c r="BQ32" s="78">
        <f>IF(Assumptions!$E$27&gt;BP32+12,BP32+12,Assumptions!$E$27)</f>
        <v>3</v>
      </c>
      <c r="BR32" s="78">
        <f>IF(Assumptions!$E$27&gt;BQ32+12,BQ32+12,Assumptions!$E$27)</f>
        <v>3</v>
      </c>
      <c r="BS32" s="78">
        <f>IF(Assumptions!$E$27&gt;BR32+12,BR32+12,Assumptions!$E$27)</f>
        <v>3</v>
      </c>
      <c r="BT32" s="78">
        <f>IF(Assumptions!$E$27&gt;BS32+12,BS32+12,Assumptions!$E$27)</f>
        <v>3</v>
      </c>
      <c r="BU32" s="77" t="str">
        <f t="shared" si="8"/>
        <v>Dec</v>
      </c>
      <c r="BV32" s="78">
        <f>IF(Assumptions!$E$27&gt;1,1,Assumptions!$E$27)</f>
        <v>1</v>
      </c>
      <c r="BW32" s="78">
        <f>IF(Assumptions!$E$27&gt;BV32+12,BV32+12,Assumptions!$E$27)</f>
        <v>3</v>
      </c>
      <c r="BX32" s="78">
        <f>IF(Assumptions!$E$27&gt;BW32+12,BW32+12,Assumptions!$E$27)</f>
        <v>3</v>
      </c>
      <c r="BY32" s="78">
        <f>IF(Assumptions!$E$27&gt;BX32+12,BX32+12,Assumptions!$E$27)</f>
        <v>3</v>
      </c>
      <c r="BZ32" s="78">
        <f>IF(Assumptions!$E$27&gt;BY32+12,BY32+12,Assumptions!$E$27)</f>
        <v>3</v>
      </c>
      <c r="CA32" s="78">
        <f>IF(Assumptions!$E$27&gt;BZ32+12,BZ32+12,Assumptions!$E$27)</f>
        <v>3</v>
      </c>
      <c r="CB32" s="78">
        <f>IF(Assumptions!$E$27&gt;CA32+12,CA32+12,Assumptions!$E$27)</f>
        <v>3</v>
      </c>
      <c r="CC32" s="78">
        <f>IF(Assumptions!$E$27&gt;CB32+12,CB32+12,Assumptions!$E$27)</f>
        <v>3</v>
      </c>
      <c r="CD32" s="77" t="str">
        <f t="shared" si="9"/>
        <v>Dec</v>
      </c>
      <c r="CE32" s="78">
        <f>IF(Assumptions!$E$27&gt;1,1,Assumptions!$E$27)</f>
        <v>1</v>
      </c>
      <c r="CF32" s="78">
        <f>IF(Assumptions!$E$27&gt;CE32+12,CE32+12,Assumptions!$E$27)</f>
        <v>3</v>
      </c>
      <c r="CG32" s="78">
        <f>IF(Assumptions!$E$27&gt;CF32+12,CF32+12,Assumptions!$E$27)</f>
        <v>3</v>
      </c>
      <c r="CH32" s="78">
        <f>IF(Assumptions!$E$27&gt;CG32+12,CG32+12,Assumptions!$E$27)</f>
        <v>3</v>
      </c>
      <c r="CI32" s="78">
        <f>IF(Assumptions!$E$27&gt;CH32+12,CH32+12,Assumptions!$E$27)</f>
        <v>3</v>
      </c>
      <c r="CJ32" s="78">
        <f>IF(Assumptions!$E$27&gt;CI32+12,CI32+12,Assumptions!$E$27)</f>
        <v>3</v>
      </c>
      <c r="CK32" s="78">
        <f>IF(Assumptions!$E$27&gt;CJ32+12,CJ32+12,Assumptions!$E$27)</f>
        <v>3</v>
      </c>
      <c r="CL32" s="78">
        <f>IF(Assumptions!$E$27&gt;CK32+12,CK32+12,Assumptions!$E$27)</f>
        <v>3</v>
      </c>
    </row>
    <row r="33" spans="1:90" ht="15.95" customHeight="1">
      <c r="A33" s="36"/>
      <c r="B33" s="76" t="s">
        <v>37</v>
      </c>
      <c r="C33" s="76" t="s">
        <v>38</v>
      </c>
      <c r="D33" s="76" t="s">
        <v>39</v>
      </c>
      <c r="E33" s="76" t="s">
        <v>40</v>
      </c>
      <c r="F33" s="76" t="s">
        <v>41</v>
      </c>
      <c r="G33" s="76" t="s">
        <v>42</v>
      </c>
      <c r="H33" s="76" t="s">
        <v>43</v>
      </c>
      <c r="I33" s="76" t="s">
        <v>44</v>
      </c>
      <c r="J33" s="8"/>
      <c r="K33" s="76" t="s">
        <v>37</v>
      </c>
      <c r="L33" s="75" t="s">
        <v>38</v>
      </c>
      <c r="M33" s="75" t="s">
        <v>39</v>
      </c>
      <c r="N33" s="75" t="s">
        <v>40</v>
      </c>
      <c r="O33" s="75" t="s">
        <v>41</v>
      </c>
      <c r="P33" s="75" t="s">
        <v>42</v>
      </c>
      <c r="Q33" s="75" t="s">
        <v>43</v>
      </c>
      <c r="R33" s="75" t="s">
        <v>44</v>
      </c>
      <c r="S33" s="36"/>
      <c r="T33" s="75" t="s">
        <v>37</v>
      </c>
      <c r="U33" s="75" t="s">
        <v>38</v>
      </c>
      <c r="V33" s="75" t="s">
        <v>39</v>
      </c>
      <c r="W33" s="75" t="s">
        <v>40</v>
      </c>
      <c r="X33" s="75" t="s">
        <v>41</v>
      </c>
      <c r="Y33" s="75" t="s">
        <v>42</v>
      </c>
      <c r="Z33" s="75" t="s">
        <v>43</v>
      </c>
      <c r="AA33" s="75" t="s">
        <v>44</v>
      </c>
      <c r="AB33" s="36"/>
      <c r="AC33" s="75" t="s">
        <v>37</v>
      </c>
      <c r="AD33" s="75" t="s">
        <v>38</v>
      </c>
      <c r="AE33" s="75" t="s">
        <v>39</v>
      </c>
      <c r="AF33" s="75" t="s">
        <v>40</v>
      </c>
      <c r="AG33" s="75" t="s">
        <v>41</v>
      </c>
      <c r="AH33" s="75" t="s">
        <v>42</v>
      </c>
      <c r="AI33" s="75" t="s">
        <v>43</v>
      </c>
      <c r="AJ33" s="75" t="s">
        <v>44</v>
      </c>
      <c r="AK33" s="36"/>
      <c r="AL33" s="75" t="s">
        <v>37</v>
      </c>
      <c r="AM33" s="75" t="s">
        <v>38</v>
      </c>
      <c r="AN33" s="75" t="s">
        <v>39</v>
      </c>
      <c r="AO33" s="75" t="s">
        <v>40</v>
      </c>
      <c r="AP33" s="75" t="s">
        <v>41</v>
      </c>
      <c r="AQ33" s="75" t="s">
        <v>42</v>
      </c>
      <c r="AR33" s="75" t="s">
        <v>43</v>
      </c>
      <c r="AS33" s="75" t="s">
        <v>44</v>
      </c>
      <c r="AT33" s="36"/>
      <c r="AU33" s="75" t="s">
        <v>37</v>
      </c>
      <c r="AV33" s="75" t="s">
        <v>38</v>
      </c>
      <c r="AW33" s="75" t="s">
        <v>39</v>
      </c>
      <c r="AX33" s="75" t="s">
        <v>40</v>
      </c>
      <c r="AY33" s="75" t="s">
        <v>41</v>
      </c>
      <c r="AZ33" s="75" t="s">
        <v>42</v>
      </c>
      <c r="BA33" s="75" t="s">
        <v>43</v>
      </c>
      <c r="BB33" s="75" t="s">
        <v>44</v>
      </c>
      <c r="BC33" s="36"/>
      <c r="BD33" s="75" t="s">
        <v>37</v>
      </c>
      <c r="BE33" s="75" t="s">
        <v>38</v>
      </c>
      <c r="BF33" s="75" t="s">
        <v>39</v>
      </c>
      <c r="BG33" s="75" t="s">
        <v>40</v>
      </c>
      <c r="BH33" s="75" t="s">
        <v>41</v>
      </c>
      <c r="BI33" s="75" t="s">
        <v>42</v>
      </c>
      <c r="BJ33" s="75" t="s">
        <v>43</v>
      </c>
      <c r="BK33" s="75" t="s">
        <v>44</v>
      </c>
      <c r="BL33" s="36"/>
      <c r="BM33" s="75" t="s">
        <v>37</v>
      </c>
      <c r="BN33" s="75" t="s">
        <v>38</v>
      </c>
      <c r="BO33" s="75" t="s">
        <v>39</v>
      </c>
      <c r="BP33" s="75" t="s">
        <v>40</v>
      </c>
      <c r="BQ33" s="75" t="s">
        <v>41</v>
      </c>
      <c r="BR33" s="75" t="s">
        <v>42</v>
      </c>
      <c r="BS33" s="75" t="s">
        <v>43</v>
      </c>
      <c r="BT33" s="75" t="s">
        <v>44</v>
      </c>
      <c r="BU33" s="36"/>
      <c r="BV33" s="75" t="s">
        <v>37</v>
      </c>
      <c r="BW33" s="75" t="s">
        <v>38</v>
      </c>
      <c r="BX33" s="75" t="s">
        <v>39</v>
      </c>
      <c r="BY33" s="75" t="s">
        <v>40</v>
      </c>
      <c r="BZ33" s="75" t="s">
        <v>41</v>
      </c>
      <c r="CA33" s="75" t="s">
        <v>42</v>
      </c>
      <c r="CB33" s="75" t="s">
        <v>43</v>
      </c>
      <c r="CC33" s="75" t="s">
        <v>44</v>
      </c>
      <c r="CD33" s="36"/>
      <c r="CE33" s="75" t="s">
        <v>37</v>
      </c>
      <c r="CF33" s="75" t="s">
        <v>38</v>
      </c>
      <c r="CG33" s="75" t="s">
        <v>39</v>
      </c>
      <c r="CH33" s="75" t="s">
        <v>40</v>
      </c>
      <c r="CI33" s="75" t="s">
        <v>41</v>
      </c>
      <c r="CJ33" s="75" t="s">
        <v>42</v>
      </c>
      <c r="CK33" s="75" t="s">
        <v>43</v>
      </c>
      <c r="CL33" s="75" t="s">
        <v>44</v>
      </c>
    </row>
    <row r="34" spans="1:90" ht="13.5" customHeight="1">
      <c r="A34" s="77" t="str">
        <f t="shared" ref="A34:A45" si="10">A21</f>
        <v>Jan</v>
      </c>
      <c r="B34" s="79">
        <f>AVERAGE('PR (MFW)'!B34,'R78s (MFW)'!B34)</f>
        <v>0</v>
      </c>
      <c r="C34" s="79">
        <f>AVERAGE('PR (MFW)'!C34,'R78s (MFW)'!C34)</f>
        <v>0</v>
      </c>
      <c r="D34" s="79">
        <f>AVERAGE('PR (MFW)'!D34,'R78s (MFW)'!D34)</f>
        <v>0</v>
      </c>
      <c r="E34" s="79">
        <f>AVERAGE('PR (MFW)'!E34,'R78s (MFW)'!E34)</f>
        <v>0</v>
      </c>
      <c r="F34" s="79">
        <f>AVERAGE('PR (MFW)'!F34,'R78s (MFW)'!F34)</f>
        <v>0</v>
      </c>
      <c r="G34" s="79">
        <f>AVERAGE('PR (MFW)'!G34,'R78s (MFW)'!G34)</f>
        <v>0</v>
      </c>
      <c r="H34" s="79">
        <f>AVERAGE('PR (MFW)'!H34,'R78s (MFW)'!H34)</f>
        <v>0</v>
      </c>
      <c r="I34" s="79">
        <f>AVERAGE('PR (MFW)'!I34,'R78s (MFW)'!I34)</f>
        <v>0</v>
      </c>
      <c r="J34" s="12" t="str">
        <f t="shared" ref="J34:J45" si="11">J21</f>
        <v>Jan</v>
      </c>
      <c r="K34" s="79">
        <f>AVERAGE('PR (MFW)'!K34,'R78s (MFW)'!K34)</f>
        <v>0</v>
      </c>
      <c r="L34" s="80">
        <f>AVERAGE('PR (MFW)'!L34,'R78s (MFW)'!L34)</f>
        <v>0</v>
      </c>
      <c r="M34" s="80">
        <f>AVERAGE('PR (MFW)'!M34,'R78s (MFW)'!M34)</f>
        <v>0</v>
      </c>
      <c r="N34" s="80">
        <f>AVERAGE('PR (MFW)'!N34,'R78s (MFW)'!N34)</f>
        <v>0</v>
      </c>
      <c r="O34" s="80">
        <f>AVERAGE('PR (MFW)'!O34,'R78s (MFW)'!O34)</f>
        <v>0</v>
      </c>
      <c r="P34" s="80">
        <f>AVERAGE('PR (MFW)'!P34,'R78s (MFW)'!P34)</f>
        <v>0</v>
      </c>
      <c r="Q34" s="80">
        <f>AVERAGE('PR (MFW)'!Q34,'R78s (MFW)'!Q34)</f>
        <v>0</v>
      </c>
      <c r="R34" s="80">
        <f>AVERAGE('PR (MFW)'!R34,'R78s (MFW)'!R34)</f>
        <v>0</v>
      </c>
      <c r="S34" s="77" t="str">
        <f t="shared" ref="S34:S45" si="12">S21</f>
        <v>Jan</v>
      </c>
      <c r="T34" s="80">
        <f>AVERAGE('PR (MFW)'!T34,'R78s (MFW)'!T34)</f>
        <v>0</v>
      </c>
      <c r="U34" s="80">
        <f>AVERAGE('PR (MFW)'!U34,'R78s (MFW)'!U34)</f>
        <v>0</v>
      </c>
      <c r="V34" s="80">
        <f>AVERAGE('PR (MFW)'!V34,'R78s (MFW)'!V34)</f>
        <v>0</v>
      </c>
      <c r="W34" s="80">
        <f>AVERAGE('PR (MFW)'!W34,'R78s (MFW)'!W34)</f>
        <v>0</v>
      </c>
      <c r="X34" s="80">
        <f>AVERAGE('PR (MFW)'!X34,'R78s (MFW)'!X34)</f>
        <v>0</v>
      </c>
      <c r="Y34" s="80">
        <f>AVERAGE('PR (MFW)'!Y34,'R78s (MFW)'!Y34)</f>
        <v>0</v>
      </c>
      <c r="Z34" s="80">
        <f>AVERAGE('PR (MFW)'!Z34,'R78s (MFW)'!Z34)</f>
        <v>0</v>
      </c>
      <c r="AA34" s="80">
        <f>AVERAGE('PR (MFW)'!AA34,'R78s (MFW)'!AA34)</f>
        <v>0</v>
      </c>
      <c r="AB34" s="77" t="str">
        <f t="shared" ref="AB34:AB45" si="13">AB21</f>
        <v>Jan</v>
      </c>
      <c r="AC34" s="80">
        <f>AVERAGE('PR (MFW)'!AC34,'R78s (MFW)'!AC34)</f>
        <v>0</v>
      </c>
      <c r="AD34" s="80">
        <f>AVERAGE('PR (MFW)'!AD34,'R78s (MFW)'!AD34)</f>
        <v>0</v>
      </c>
      <c r="AE34" s="80">
        <f>AVERAGE('PR (MFW)'!AE34,'R78s (MFW)'!AE34)</f>
        <v>0</v>
      </c>
      <c r="AF34" s="80">
        <f>AVERAGE('PR (MFW)'!AF34,'R78s (MFW)'!AF34)</f>
        <v>0</v>
      </c>
      <c r="AG34" s="80">
        <f>AVERAGE('PR (MFW)'!AG34,'R78s (MFW)'!AG34)</f>
        <v>0</v>
      </c>
      <c r="AH34" s="80">
        <f>AVERAGE('PR (MFW)'!AH34,'R78s (MFW)'!AH34)</f>
        <v>0</v>
      </c>
      <c r="AI34" s="80">
        <f>AVERAGE('PR (MFW)'!AI34,'R78s (MFW)'!AI34)</f>
        <v>0</v>
      </c>
      <c r="AJ34" s="80">
        <f>AVERAGE('PR (MFW)'!AJ34,'R78s (MFW)'!AJ34)</f>
        <v>0</v>
      </c>
      <c r="AK34" s="77" t="str">
        <f t="shared" ref="AK34:AK45" si="14">AK21</f>
        <v>Jan</v>
      </c>
      <c r="AL34" s="80">
        <f>AVERAGE('PR (MFW)'!AL34,'R78s (MFW)'!AL34)</f>
        <v>0</v>
      </c>
      <c r="AM34" s="80">
        <f>AVERAGE('PR (MFW)'!AM34,'R78s (MFW)'!AM34)</f>
        <v>0</v>
      </c>
      <c r="AN34" s="80">
        <f>AVERAGE('PR (MFW)'!AN34,'R78s (MFW)'!AN34)</f>
        <v>0</v>
      </c>
      <c r="AO34" s="80">
        <f>AVERAGE('PR (MFW)'!AO34,'R78s (MFW)'!AO34)</f>
        <v>0</v>
      </c>
      <c r="AP34" s="80">
        <f>AVERAGE('PR (MFW)'!AP34,'R78s (MFW)'!AP34)</f>
        <v>0</v>
      </c>
      <c r="AQ34" s="80">
        <f>AVERAGE('PR (MFW)'!AQ34,'R78s (MFW)'!AQ34)</f>
        <v>0</v>
      </c>
      <c r="AR34" s="80">
        <f>AVERAGE('PR (MFW)'!AR34,'R78s (MFW)'!AR34)</f>
        <v>0</v>
      </c>
      <c r="AS34" s="80">
        <f>AVERAGE('PR (MFW)'!AS34,'R78s (MFW)'!AS34)</f>
        <v>0</v>
      </c>
      <c r="AT34" s="77" t="str">
        <f t="shared" ref="AT34:AT45" si="15">AT21</f>
        <v>Jan</v>
      </c>
      <c r="AU34" s="80">
        <f>AVERAGE('PR (MFW)'!AU34,'R78s (MFW)'!AU34)</f>
        <v>0</v>
      </c>
      <c r="AV34" s="80">
        <f>AVERAGE('PR (MFW)'!AV34,'R78s (MFW)'!AV34)</f>
        <v>0</v>
      </c>
      <c r="AW34" s="80">
        <f>AVERAGE('PR (MFW)'!AW34,'R78s (MFW)'!AW34)</f>
        <v>0</v>
      </c>
      <c r="AX34" s="80">
        <f>AVERAGE('PR (MFW)'!AX34,'R78s (MFW)'!AX34)</f>
        <v>0</v>
      </c>
      <c r="AY34" s="80">
        <f>AVERAGE('PR (MFW)'!AY34,'R78s (MFW)'!AY34)</f>
        <v>0</v>
      </c>
      <c r="AZ34" s="80">
        <f>AVERAGE('PR (MFW)'!AZ34,'R78s (MFW)'!AZ34)</f>
        <v>0</v>
      </c>
      <c r="BA34" s="80">
        <f>AVERAGE('PR (MFW)'!BA34,'R78s (MFW)'!BA34)</f>
        <v>0</v>
      </c>
      <c r="BB34" s="80">
        <f>AVERAGE('PR (MFW)'!BB34,'R78s (MFW)'!BB34)</f>
        <v>0</v>
      </c>
      <c r="BC34" s="77" t="str">
        <f t="shared" ref="BC34:BC45" si="16">BC21</f>
        <v>Jan</v>
      </c>
      <c r="BD34" s="80">
        <f>AVERAGE('PR (MFW)'!BD34,'R78s (MFW)'!BD34)</f>
        <v>0</v>
      </c>
      <c r="BE34" s="80">
        <f>AVERAGE('PR (MFW)'!BE34,'R78s (MFW)'!BE34)</f>
        <v>0</v>
      </c>
      <c r="BF34" s="80">
        <f>AVERAGE('PR (MFW)'!BF34,'R78s (MFW)'!BF34)</f>
        <v>0</v>
      </c>
      <c r="BG34" s="80">
        <f>AVERAGE('PR (MFW)'!BG34,'R78s (MFW)'!BG34)</f>
        <v>0</v>
      </c>
      <c r="BH34" s="80">
        <f>AVERAGE('PR (MFW)'!BH34,'R78s (MFW)'!BH34)</f>
        <v>0</v>
      </c>
      <c r="BI34" s="80">
        <f>AVERAGE('PR (MFW)'!BI34,'R78s (MFW)'!BI34)</f>
        <v>0</v>
      </c>
      <c r="BJ34" s="80">
        <f>AVERAGE('PR (MFW)'!BJ34,'R78s (MFW)'!BJ34)</f>
        <v>0</v>
      </c>
      <c r="BK34" s="80">
        <f>AVERAGE('PR (MFW)'!BK34,'R78s (MFW)'!BK34)</f>
        <v>0</v>
      </c>
      <c r="BL34" s="77" t="str">
        <f t="shared" ref="BL34:BL45" si="17">BL21</f>
        <v>Jan</v>
      </c>
      <c r="BM34" s="80">
        <f>AVERAGE('PR (MFW)'!BM34,'R78s (MFW)'!BM34)</f>
        <v>0</v>
      </c>
      <c r="BN34" s="80">
        <f>AVERAGE('PR (MFW)'!BN34,'R78s (MFW)'!BN34)</f>
        <v>0</v>
      </c>
      <c r="BO34" s="80">
        <f>AVERAGE('PR (MFW)'!BO34,'R78s (MFW)'!BO34)</f>
        <v>0</v>
      </c>
      <c r="BP34" s="80">
        <f>AVERAGE('PR (MFW)'!BP34,'R78s (MFW)'!BP34)</f>
        <v>0</v>
      </c>
      <c r="BQ34" s="80">
        <f>AVERAGE('PR (MFW)'!BQ34,'R78s (MFW)'!BQ34)</f>
        <v>0</v>
      </c>
      <c r="BR34" s="80">
        <f>AVERAGE('PR (MFW)'!BR34,'R78s (MFW)'!BR34)</f>
        <v>0</v>
      </c>
      <c r="BS34" s="80">
        <f>AVERAGE('PR (MFW)'!BS34,'R78s (MFW)'!BS34)</f>
        <v>0</v>
      </c>
      <c r="BT34" s="80">
        <f>AVERAGE('PR (MFW)'!BT34,'R78s (MFW)'!BT34)</f>
        <v>0</v>
      </c>
      <c r="BU34" s="77" t="str">
        <f t="shared" ref="BU34:BU45" si="18">BU21</f>
        <v>Jan</v>
      </c>
      <c r="BV34" s="80">
        <f>AVERAGE('PR (MFW)'!BV34,'R78s (MFW)'!BV34)</f>
        <v>0</v>
      </c>
      <c r="BW34" s="80">
        <f>AVERAGE('PR (MFW)'!BW34,'R78s (MFW)'!BW34)</f>
        <v>0</v>
      </c>
      <c r="BX34" s="80">
        <f>AVERAGE('PR (MFW)'!BX34,'R78s (MFW)'!BX34)</f>
        <v>0</v>
      </c>
      <c r="BY34" s="80">
        <f>AVERAGE('PR (MFW)'!BY34,'R78s (MFW)'!BY34)</f>
        <v>0</v>
      </c>
      <c r="BZ34" s="80">
        <f>AVERAGE('PR (MFW)'!BZ34,'R78s (MFW)'!BZ34)</f>
        <v>0</v>
      </c>
      <c r="CA34" s="80">
        <f>AVERAGE('PR (MFW)'!CA34,'R78s (MFW)'!CA34)</f>
        <v>0</v>
      </c>
      <c r="CB34" s="80">
        <f>AVERAGE('PR (MFW)'!CB34,'R78s (MFW)'!CB34)</f>
        <v>0</v>
      </c>
      <c r="CC34" s="80">
        <f>AVERAGE('PR (MFW)'!CC34,'R78s (MFW)'!CC34)</f>
        <v>0</v>
      </c>
      <c r="CD34" s="77" t="str">
        <f t="shared" ref="CD34:CD45" si="19">CD21</f>
        <v>Jan</v>
      </c>
      <c r="CE34" s="80">
        <f>AVERAGE('PR (MFW)'!CE34,'R78s (MFW)'!CE34)</f>
        <v>0</v>
      </c>
      <c r="CF34" s="80">
        <f>AVERAGE('PR (MFW)'!CF34,'R78s (MFW)'!CF34)</f>
        <v>0</v>
      </c>
      <c r="CG34" s="80">
        <f>AVERAGE('PR (MFW)'!CG34,'R78s (MFW)'!CG34)</f>
        <v>0</v>
      </c>
      <c r="CH34" s="80">
        <f>AVERAGE('PR (MFW)'!CH34,'R78s (MFW)'!CH34)</f>
        <v>0</v>
      </c>
      <c r="CI34" s="80">
        <f>AVERAGE('PR (MFW)'!CI34,'R78s (MFW)'!CI34)</f>
        <v>0</v>
      </c>
      <c r="CJ34" s="80">
        <f>AVERAGE('PR (MFW)'!CJ34,'R78s (MFW)'!CJ34)</f>
        <v>0</v>
      </c>
      <c r="CK34" s="80">
        <f>AVERAGE('PR (MFW)'!CK34,'R78s (MFW)'!CK34)</f>
        <v>0</v>
      </c>
      <c r="CL34" s="80">
        <f>AVERAGE('PR (MFW)'!CL34,'R78s (MFW)'!CL34)</f>
        <v>0</v>
      </c>
    </row>
    <row r="35" spans="1:90" ht="13.5" customHeight="1">
      <c r="A35" s="77" t="str">
        <f t="shared" si="10"/>
        <v>Feb</v>
      </c>
      <c r="B35" s="79">
        <f>AVERAGE('PR (MFW)'!B35,'R78s (MFW)'!B35)</f>
        <v>0</v>
      </c>
      <c r="C35" s="79">
        <f>AVERAGE('PR (MFW)'!C35,'R78s (MFW)'!C35)</f>
        <v>0</v>
      </c>
      <c r="D35" s="79">
        <f>AVERAGE('PR (MFW)'!D35,'R78s (MFW)'!D35)</f>
        <v>0</v>
      </c>
      <c r="E35" s="79">
        <f>AVERAGE('PR (MFW)'!E35,'R78s (MFW)'!E35)</f>
        <v>0</v>
      </c>
      <c r="F35" s="79">
        <f>AVERAGE('PR (MFW)'!F35,'R78s (MFW)'!F35)</f>
        <v>0</v>
      </c>
      <c r="G35" s="79">
        <f>AVERAGE('PR (MFW)'!G35,'R78s (MFW)'!G35)</f>
        <v>0</v>
      </c>
      <c r="H35" s="79">
        <f>AVERAGE('PR (MFW)'!H35,'R78s (MFW)'!H35)</f>
        <v>0</v>
      </c>
      <c r="I35" s="79">
        <f>AVERAGE('PR (MFW)'!I35,'R78s (MFW)'!I35)</f>
        <v>0</v>
      </c>
      <c r="J35" s="12" t="str">
        <f t="shared" si="11"/>
        <v>Feb</v>
      </c>
      <c r="K35" s="79">
        <f>AVERAGE('PR (MFW)'!K35,'R78s (MFW)'!K35)</f>
        <v>0</v>
      </c>
      <c r="L35" s="80">
        <f>AVERAGE('PR (MFW)'!L35,'R78s (MFW)'!L35)</f>
        <v>0</v>
      </c>
      <c r="M35" s="80">
        <f>AVERAGE('PR (MFW)'!M35,'R78s (MFW)'!M35)</f>
        <v>0</v>
      </c>
      <c r="N35" s="80">
        <f>AVERAGE('PR (MFW)'!N35,'R78s (MFW)'!N35)</f>
        <v>0</v>
      </c>
      <c r="O35" s="80">
        <f>AVERAGE('PR (MFW)'!O35,'R78s (MFW)'!O35)</f>
        <v>0</v>
      </c>
      <c r="P35" s="80">
        <f>AVERAGE('PR (MFW)'!P35,'R78s (MFW)'!P35)</f>
        <v>0</v>
      </c>
      <c r="Q35" s="80">
        <f>AVERAGE('PR (MFW)'!Q35,'R78s (MFW)'!Q35)</f>
        <v>0</v>
      </c>
      <c r="R35" s="80">
        <f>AVERAGE('PR (MFW)'!R35,'R78s (MFW)'!R35)</f>
        <v>0</v>
      </c>
      <c r="S35" s="77" t="str">
        <f t="shared" si="12"/>
        <v>Feb</v>
      </c>
      <c r="T35" s="80">
        <f>AVERAGE('PR (MFW)'!T35,'R78s (MFW)'!T35)</f>
        <v>0</v>
      </c>
      <c r="U35" s="80">
        <f>AVERAGE('PR (MFW)'!U35,'R78s (MFW)'!U35)</f>
        <v>0</v>
      </c>
      <c r="V35" s="80">
        <f>AVERAGE('PR (MFW)'!V35,'R78s (MFW)'!V35)</f>
        <v>0</v>
      </c>
      <c r="W35" s="80">
        <f>AVERAGE('PR (MFW)'!W35,'R78s (MFW)'!W35)</f>
        <v>0</v>
      </c>
      <c r="X35" s="80">
        <f>AVERAGE('PR (MFW)'!X35,'R78s (MFW)'!X35)</f>
        <v>0</v>
      </c>
      <c r="Y35" s="80">
        <f>AVERAGE('PR (MFW)'!Y35,'R78s (MFW)'!Y35)</f>
        <v>0</v>
      </c>
      <c r="Z35" s="80">
        <f>AVERAGE('PR (MFW)'!Z35,'R78s (MFW)'!Z35)</f>
        <v>0</v>
      </c>
      <c r="AA35" s="80">
        <f>AVERAGE('PR (MFW)'!AA35,'R78s (MFW)'!AA35)</f>
        <v>0</v>
      </c>
      <c r="AB35" s="77" t="str">
        <f t="shared" si="13"/>
        <v>Feb</v>
      </c>
      <c r="AC35" s="80">
        <f>AVERAGE('PR (MFW)'!AC35,'R78s (MFW)'!AC35)</f>
        <v>0</v>
      </c>
      <c r="AD35" s="80">
        <f>AVERAGE('PR (MFW)'!AD35,'R78s (MFW)'!AD35)</f>
        <v>0</v>
      </c>
      <c r="AE35" s="80">
        <f>AVERAGE('PR (MFW)'!AE35,'R78s (MFW)'!AE35)</f>
        <v>0</v>
      </c>
      <c r="AF35" s="80">
        <f>AVERAGE('PR (MFW)'!AF35,'R78s (MFW)'!AF35)</f>
        <v>0</v>
      </c>
      <c r="AG35" s="80">
        <f>AVERAGE('PR (MFW)'!AG35,'R78s (MFW)'!AG35)</f>
        <v>0</v>
      </c>
      <c r="AH35" s="80">
        <f>AVERAGE('PR (MFW)'!AH35,'R78s (MFW)'!AH35)</f>
        <v>0</v>
      </c>
      <c r="AI35" s="80">
        <f>AVERAGE('PR (MFW)'!AI35,'R78s (MFW)'!AI35)</f>
        <v>0</v>
      </c>
      <c r="AJ35" s="80">
        <f>AVERAGE('PR (MFW)'!AJ35,'R78s (MFW)'!AJ35)</f>
        <v>0</v>
      </c>
      <c r="AK35" s="77" t="str">
        <f t="shared" si="14"/>
        <v>Feb</v>
      </c>
      <c r="AL35" s="80">
        <f>AVERAGE('PR (MFW)'!AL35,'R78s (MFW)'!AL35)</f>
        <v>0</v>
      </c>
      <c r="AM35" s="80">
        <f>AVERAGE('PR (MFW)'!AM35,'R78s (MFW)'!AM35)</f>
        <v>0</v>
      </c>
      <c r="AN35" s="80">
        <f>AVERAGE('PR (MFW)'!AN35,'R78s (MFW)'!AN35)</f>
        <v>0</v>
      </c>
      <c r="AO35" s="80">
        <f>AVERAGE('PR (MFW)'!AO35,'R78s (MFW)'!AO35)</f>
        <v>0</v>
      </c>
      <c r="AP35" s="80">
        <f>AVERAGE('PR (MFW)'!AP35,'R78s (MFW)'!AP35)</f>
        <v>0</v>
      </c>
      <c r="AQ35" s="80">
        <f>AVERAGE('PR (MFW)'!AQ35,'R78s (MFW)'!AQ35)</f>
        <v>0</v>
      </c>
      <c r="AR35" s="80">
        <f>AVERAGE('PR (MFW)'!AR35,'R78s (MFW)'!AR35)</f>
        <v>0</v>
      </c>
      <c r="AS35" s="80">
        <f>AVERAGE('PR (MFW)'!AS35,'R78s (MFW)'!AS35)</f>
        <v>0</v>
      </c>
      <c r="AT35" s="77" t="str">
        <f t="shared" si="15"/>
        <v>Feb</v>
      </c>
      <c r="AU35" s="80">
        <f>AVERAGE('PR (MFW)'!AU35,'R78s (MFW)'!AU35)</f>
        <v>0</v>
      </c>
      <c r="AV35" s="80">
        <f>AVERAGE('PR (MFW)'!AV35,'R78s (MFW)'!AV35)</f>
        <v>0</v>
      </c>
      <c r="AW35" s="80">
        <f>AVERAGE('PR (MFW)'!AW35,'R78s (MFW)'!AW35)</f>
        <v>0</v>
      </c>
      <c r="AX35" s="80">
        <f>AVERAGE('PR (MFW)'!AX35,'R78s (MFW)'!AX35)</f>
        <v>0</v>
      </c>
      <c r="AY35" s="80">
        <f>AVERAGE('PR (MFW)'!AY35,'R78s (MFW)'!AY35)</f>
        <v>0</v>
      </c>
      <c r="AZ35" s="80">
        <f>AVERAGE('PR (MFW)'!AZ35,'R78s (MFW)'!AZ35)</f>
        <v>0</v>
      </c>
      <c r="BA35" s="80">
        <f>AVERAGE('PR (MFW)'!BA35,'R78s (MFW)'!BA35)</f>
        <v>0</v>
      </c>
      <c r="BB35" s="80">
        <f>AVERAGE('PR (MFW)'!BB35,'R78s (MFW)'!BB35)</f>
        <v>0</v>
      </c>
      <c r="BC35" s="77" t="str">
        <f t="shared" si="16"/>
        <v>Feb</v>
      </c>
      <c r="BD35" s="80">
        <f>AVERAGE('PR (MFW)'!BD35,'R78s (MFW)'!BD35)</f>
        <v>0</v>
      </c>
      <c r="BE35" s="80">
        <f>AVERAGE('PR (MFW)'!BE35,'R78s (MFW)'!BE35)</f>
        <v>0</v>
      </c>
      <c r="BF35" s="80">
        <f>AVERAGE('PR (MFW)'!BF35,'R78s (MFW)'!BF35)</f>
        <v>0</v>
      </c>
      <c r="BG35" s="80">
        <f>AVERAGE('PR (MFW)'!BG35,'R78s (MFW)'!BG35)</f>
        <v>0</v>
      </c>
      <c r="BH35" s="80">
        <f>AVERAGE('PR (MFW)'!BH35,'R78s (MFW)'!BH35)</f>
        <v>0</v>
      </c>
      <c r="BI35" s="80">
        <f>AVERAGE('PR (MFW)'!BI35,'R78s (MFW)'!BI35)</f>
        <v>0</v>
      </c>
      <c r="BJ35" s="80">
        <f>AVERAGE('PR (MFW)'!BJ35,'R78s (MFW)'!BJ35)</f>
        <v>0</v>
      </c>
      <c r="BK35" s="80">
        <f>AVERAGE('PR (MFW)'!BK35,'R78s (MFW)'!BK35)</f>
        <v>0</v>
      </c>
      <c r="BL35" s="77" t="str">
        <f t="shared" si="17"/>
        <v>Feb</v>
      </c>
      <c r="BM35" s="80">
        <f>AVERAGE('PR (MFW)'!BM35,'R78s (MFW)'!BM35)</f>
        <v>0</v>
      </c>
      <c r="BN35" s="80">
        <f>AVERAGE('PR (MFW)'!BN35,'R78s (MFW)'!BN35)</f>
        <v>0</v>
      </c>
      <c r="BO35" s="80">
        <f>AVERAGE('PR (MFW)'!BO35,'R78s (MFW)'!BO35)</f>
        <v>0</v>
      </c>
      <c r="BP35" s="80">
        <f>AVERAGE('PR (MFW)'!BP35,'R78s (MFW)'!BP35)</f>
        <v>0</v>
      </c>
      <c r="BQ35" s="80">
        <f>AVERAGE('PR (MFW)'!BQ35,'R78s (MFW)'!BQ35)</f>
        <v>0</v>
      </c>
      <c r="BR35" s="80">
        <f>AVERAGE('PR (MFW)'!BR35,'R78s (MFW)'!BR35)</f>
        <v>0</v>
      </c>
      <c r="BS35" s="80">
        <f>AVERAGE('PR (MFW)'!BS35,'R78s (MFW)'!BS35)</f>
        <v>0</v>
      </c>
      <c r="BT35" s="80">
        <f>AVERAGE('PR (MFW)'!BT35,'R78s (MFW)'!BT35)</f>
        <v>0</v>
      </c>
      <c r="BU35" s="77" t="str">
        <f t="shared" si="18"/>
        <v>Feb</v>
      </c>
      <c r="BV35" s="80">
        <f>AVERAGE('PR (MFW)'!BV35,'R78s (MFW)'!BV35)</f>
        <v>0</v>
      </c>
      <c r="BW35" s="80">
        <f>AVERAGE('PR (MFW)'!BW35,'R78s (MFW)'!BW35)</f>
        <v>0</v>
      </c>
      <c r="BX35" s="80">
        <f>AVERAGE('PR (MFW)'!BX35,'R78s (MFW)'!BX35)</f>
        <v>0</v>
      </c>
      <c r="BY35" s="80">
        <f>AVERAGE('PR (MFW)'!BY35,'R78s (MFW)'!BY35)</f>
        <v>0</v>
      </c>
      <c r="BZ35" s="80">
        <f>AVERAGE('PR (MFW)'!BZ35,'R78s (MFW)'!BZ35)</f>
        <v>0</v>
      </c>
      <c r="CA35" s="80">
        <f>AVERAGE('PR (MFW)'!CA35,'R78s (MFW)'!CA35)</f>
        <v>0</v>
      </c>
      <c r="CB35" s="80">
        <f>AVERAGE('PR (MFW)'!CB35,'R78s (MFW)'!CB35)</f>
        <v>0</v>
      </c>
      <c r="CC35" s="80">
        <f>AVERAGE('PR (MFW)'!CC35,'R78s (MFW)'!CC35)</f>
        <v>0</v>
      </c>
      <c r="CD35" s="77" t="str">
        <f t="shared" si="19"/>
        <v>Feb</v>
      </c>
      <c r="CE35" s="80">
        <f>AVERAGE('PR (MFW)'!CE35,'R78s (MFW)'!CE35)</f>
        <v>0</v>
      </c>
      <c r="CF35" s="80">
        <f>AVERAGE('PR (MFW)'!CF35,'R78s (MFW)'!CF35)</f>
        <v>0</v>
      </c>
      <c r="CG35" s="80">
        <f>AVERAGE('PR (MFW)'!CG35,'R78s (MFW)'!CG35)</f>
        <v>0</v>
      </c>
      <c r="CH35" s="80">
        <f>AVERAGE('PR (MFW)'!CH35,'R78s (MFW)'!CH35)</f>
        <v>0</v>
      </c>
      <c r="CI35" s="80">
        <f>AVERAGE('PR (MFW)'!CI35,'R78s (MFW)'!CI35)</f>
        <v>0</v>
      </c>
      <c r="CJ35" s="80">
        <f>AVERAGE('PR (MFW)'!CJ35,'R78s (MFW)'!CJ35)</f>
        <v>0</v>
      </c>
      <c r="CK35" s="80">
        <f>AVERAGE('PR (MFW)'!CK35,'R78s (MFW)'!CK35)</f>
        <v>0</v>
      </c>
      <c r="CL35" s="80">
        <f>AVERAGE('PR (MFW)'!CL35,'R78s (MFW)'!CL35)</f>
        <v>0</v>
      </c>
    </row>
    <row r="36" spans="1:90" ht="13.5" customHeight="1">
      <c r="A36" s="77" t="str">
        <f t="shared" si="10"/>
        <v>Mar</v>
      </c>
      <c r="B36" s="79">
        <f>AVERAGE('PR (MFW)'!B36,'R78s (MFW)'!B36)</f>
        <v>0</v>
      </c>
      <c r="C36" s="79">
        <f>AVERAGE('PR (MFW)'!C36,'R78s (MFW)'!C36)</f>
        <v>0</v>
      </c>
      <c r="D36" s="79">
        <f>AVERAGE('PR (MFW)'!D36,'R78s (MFW)'!D36)</f>
        <v>0</v>
      </c>
      <c r="E36" s="79">
        <f>AVERAGE('PR (MFW)'!E36,'R78s (MFW)'!E36)</f>
        <v>0</v>
      </c>
      <c r="F36" s="79">
        <f>AVERAGE('PR (MFW)'!F36,'R78s (MFW)'!F36)</f>
        <v>0</v>
      </c>
      <c r="G36" s="79">
        <f>AVERAGE('PR (MFW)'!G36,'R78s (MFW)'!G36)</f>
        <v>0</v>
      </c>
      <c r="H36" s="79">
        <f>AVERAGE('PR (MFW)'!H36,'R78s (MFW)'!H36)</f>
        <v>0</v>
      </c>
      <c r="I36" s="79">
        <f>AVERAGE('PR (MFW)'!I36,'R78s (MFW)'!I36)</f>
        <v>0</v>
      </c>
      <c r="J36" s="12" t="str">
        <f t="shared" si="11"/>
        <v>Mar</v>
      </c>
      <c r="K36" s="79">
        <f>AVERAGE('PR (MFW)'!K36,'R78s (MFW)'!K36)</f>
        <v>0</v>
      </c>
      <c r="L36" s="80">
        <f>AVERAGE('PR (MFW)'!L36,'R78s (MFW)'!L36)</f>
        <v>0</v>
      </c>
      <c r="M36" s="80">
        <f>AVERAGE('PR (MFW)'!M36,'R78s (MFW)'!M36)</f>
        <v>0</v>
      </c>
      <c r="N36" s="80">
        <f>AVERAGE('PR (MFW)'!N36,'R78s (MFW)'!N36)</f>
        <v>0</v>
      </c>
      <c r="O36" s="80">
        <f>AVERAGE('PR (MFW)'!O36,'R78s (MFW)'!O36)</f>
        <v>0</v>
      </c>
      <c r="P36" s="80">
        <f>AVERAGE('PR (MFW)'!P36,'R78s (MFW)'!P36)</f>
        <v>0</v>
      </c>
      <c r="Q36" s="80">
        <f>AVERAGE('PR (MFW)'!Q36,'R78s (MFW)'!Q36)</f>
        <v>0</v>
      </c>
      <c r="R36" s="80">
        <f>AVERAGE('PR (MFW)'!R36,'R78s (MFW)'!R36)</f>
        <v>0</v>
      </c>
      <c r="S36" s="77" t="str">
        <f t="shared" si="12"/>
        <v>Mar</v>
      </c>
      <c r="T36" s="80">
        <f>AVERAGE('PR (MFW)'!T36,'R78s (MFW)'!T36)</f>
        <v>0</v>
      </c>
      <c r="U36" s="80">
        <f>AVERAGE('PR (MFW)'!U36,'R78s (MFW)'!U36)</f>
        <v>0</v>
      </c>
      <c r="V36" s="80">
        <f>AVERAGE('PR (MFW)'!V36,'R78s (MFW)'!V36)</f>
        <v>0</v>
      </c>
      <c r="W36" s="80">
        <f>AVERAGE('PR (MFW)'!W36,'R78s (MFW)'!W36)</f>
        <v>0</v>
      </c>
      <c r="X36" s="80">
        <f>AVERAGE('PR (MFW)'!X36,'R78s (MFW)'!X36)</f>
        <v>0</v>
      </c>
      <c r="Y36" s="80">
        <f>AVERAGE('PR (MFW)'!Y36,'R78s (MFW)'!Y36)</f>
        <v>0</v>
      </c>
      <c r="Z36" s="80">
        <f>AVERAGE('PR (MFW)'!Z36,'R78s (MFW)'!Z36)</f>
        <v>0</v>
      </c>
      <c r="AA36" s="80">
        <f>AVERAGE('PR (MFW)'!AA36,'R78s (MFW)'!AA36)</f>
        <v>0</v>
      </c>
      <c r="AB36" s="77" t="str">
        <f t="shared" si="13"/>
        <v>Mar</v>
      </c>
      <c r="AC36" s="80">
        <f>AVERAGE('PR (MFW)'!AC36,'R78s (MFW)'!AC36)</f>
        <v>0</v>
      </c>
      <c r="AD36" s="80">
        <f>AVERAGE('PR (MFW)'!AD36,'R78s (MFW)'!AD36)</f>
        <v>0</v>
      </c>
      <c r="AE36" s="80">
        <f>AVERAGE('PR (MFW)'!AE36,'R78s (MFW)'!AE36)</f>
        <v>0</v>
      </c>
      <c r="AF36" s="80">
        <f>AVERAGE('PR (MFW)'!AF36,'R78s (MFW)'!AF36)</f>
        <v>0</v>
      </c>
      <c r="AG36" s="80">
        <f>AVERAGE('PR (MFW)'!AG36,'R78s (MFW)'!AG36)</f>
        <v>0</v>
      </c>
      <c r="AH36" s="80">
        <f>AVERAGE('PR (MFW)'!AH36,'R78s (MFW)'!AH36)</f>
        <v>0</v>
      </c>
      <c r="AI36" s="80">
        <f>AVERAGE('PR (MFW)'!AI36,'R78s (MFW)'!AI36)</f>
        <v>0</v>
      </c>
      <c r="AJ36" s="80">
        <f>AVERAGE('PR (MFW)'!AJ36,'R78s (MFW)'!AJ36)</f>
        <v>0</v>
      </c>
      <c r="AK36" s="77" t="str">
        <f t="shared" si="14"/>
        <v>Mar</v>
      </c>
      <c r="AL36" s="80">
        <f>AVERAGE('PR (MFW)'!AL36,'R78s (MFW)'!AL36)</f>
        <v>0</v>
      </c>
      <c r="AM36" s="80">
        <f>AVERAGE('PR (MFW)'!AM36,'R78s (MFW)'!AM36)</f>
        <v>0</v>
      </c>
      <c r="AN36" s="80">
        <f>AVERAGE('PR (MFW)'!AN36,'R78s (MFW)'!AN36)</f>
        <v>0</v>
      </c>
      <c r="AO36" s="80">
        <f>AVERAGE('PR (MFW)'!AO36,'R78s (MFW)'!AO36)</f>
        <v>0</v>
      </c>
      <c r="AP36" s="80">
        <f>AVERAGE('PR (MFW)'!AP36,'R78s (MFW)'!AP36)</f>
        <v>0</v>
      </c>
      <c r="AQ36" s="80">
        <f>AVERAGE('PR (MFW)'!AQ36,'R78s (MFW)'!AQ36)</f>
        <v>0</v>
      </c>
      <c r="AR36" s="80">
        <f>AVERAGE('PR (MFW)'!AR36,'R78s (MFW)'!AR36)</f>
        <v>0</v>
      </c>
      <c r="AS36" s="80">
        <f>AVERAGE('PR (MFW)'!AS36,'R78s (MFW)'!AS36)</f>
        <v>0</v>
      </c>
      <c r="AT36" s="77" t="str">
        <f t="shared" si="15"/>
        <v>Mar</v>
      </c>
      <c r="AU36" s="80">
        <f>AVERAGE('PR (MFW)'!AU36,'R78s (MFW)'!AU36)</f>
        <v>0</v>
      </c>
      <c r="AV36" s="80">
        <f>AVERAGE('PR (MFW)'!AV36,'R78s (MFW)'!AV36)</f>
        <v>0</v>
      </c>
      <c r="AW36" s="80">
        <f>AVERAGE('PR (MFW)'!AW36,'R78s (MFW)'!AW36)</f>
        <v>0</v>
      </c>
      <c r="AX36" s="80">
        <f>AVERAGE('PR (MFW)'!AX36,'R78s (MFW)'!AX36)</f>
        <v>0</v>
      </c>
      <c r="AY36" s="80">
        <f>AVERAGE('PR (MFW)'!AY36,'R78s (MFW)'!AY36)</f>
        <v>0</v>
      </c>
      <c r="AZ36" s="80">
        <f>AVERAGE('PR (MFW)'!AZ36,'R78s (MFW)'!AZ36)</f>
        <v>0</v>
      </c>
      <c r="BA36" s="80">
        <f>AVERAGE('PR (MFW)'!BA36,'R78s (MFW)'!BA36)</f>
        <v>0</v>
      </c>
      <c r="BB36" s="80">
        <f>AVERAGE('PR (MFW)'!BB36,'R78s (MFW)'!BB36)</f>
        <v>0</v>
      </c>
      <c r="BC36" s="77" t="str">
        <f t="shared" si="16"/>
        <v>Mar</v>
      </c>
      <c r="BD36" s="80">
        <f>AVERAGE('PR (MFW)'!BD36,'R78s (MFW)'!BD36)</f>
        <v>0</v>
      </c>
      <c r="BE36" s="80">
        <f>AVERAGE('PR (MFW)'!BE36,'R78s (MFW)'!BE36)</f>
        <v>0</v>
      </c>
      <c r="BF36" s="80">
        <f>AVERAGE('PR (MFW)'!BF36,'R78s (MFW)'!BF36)</f>
        <v>0</v>
      </c>
      <c r="BG36" s="80">
        <f>AVERAGE('PR (MFW)'!BG36,'R78s (MFW)'!BG36)</f>
        <v>0</v>
      </c>
      <c r="BH36" s="80">
        <f>AVERAGE('PR (MFW)'!BH36,'R78s (MFW)'!BH36)</f>
        <v>0</v>
      </c>
      <c r="BI36" s="80">
        <f>AVERAGE('PR (MFW)'!BI36,'R78s (MFW)'!BI36)</f>
        <v>0</v>
      </c>
      <c r="BJ36" s="80">
        <f>AVERAGE('PR (MFW)'!BJ36,'R78s (MFW)'!BJ36)</f>
        <v>0</v>
      </c>
      <c r="BK36" s="80">
        <f>AVERAGE('PR (MFW)'!BK36,'R78s (MFW)'!BK36)</f>
        <v>0</v>
      </c>
      <c r="BL36" s="77" t="str">
        <f t="shared" si="17"/>
        <v>Mar</v>
      </c>
      <c r="BM36" s="80">
        <f>AVERAGE('PR (MFW)'!BM36,'R78s (MFW)'!BM36)</f>
        <v>0</v>
      </c>
      <c r="BN36" s="80">
        <f>AVERAGE('PR (MFW)'!BN36,'R78s (MFW)'!BN36)</f>
        <v>0</v>
      </c>
      <c r="BO36" s="80">
        <f>AVERAGE('PR (MFW)'!BO36,'R78s (MFW)'!BO36)</f>
        <v>0</v>
      </c>
      <c r="BP36" s="80">
        <f>AVERAGE('PR (MFW)'!BP36,'R78s (MFW)'!BP36)</f>
        <v>0</v>
      </c>
      <c r="BQ36" s="80">
        <f>AVERAGE('PR (MFW)'!BQ36,'R78s (MFW)'!BQ36)</f>
        <v>0</v>
      </c>
      <c r="BR36" s="80">
        <f>AVERAGE('PR (MFW)'!BR36,'R78s (MFW)'!BR36)</f>
        <v>0</v>
      </c>
      <c r="BS36" s="80">
        <f>AVERAGE('PR (MFW)'!BS36,'R78s (MFW)'!BS36)</f>
        <v>0</v>
      </c>
      <c r="BT36" s="80">
        <f>AVERAGE('PR (MFW)'!BT36,'R78s (MFW)'!BT36)</f>
        <v>0</v>
      </c>
      <c r="BU36" s="77" t="str">
        <f t="shared" si="18"/>
        <v>Mar</v>
      </c>
      <c r="BV36" s="80">
        <f>AVERAGE('PR (MFW)'!BV36,'R78s (MFW)'!BV36)</f>
        <v>0</v>
      </c>
      <c r="BW36" s="80">
        <f>AVERAGE('PR (MFW)'!BW36,'R78s (MFW)'!BW36)</f>
        <v>0</v>
      </c>
      <c r="BX36" s="80">
        <f>AVERAGE('PR (MFW)'!BX36,'R78s (MFW)'!BX36)</f>
        <v>0</v>
      </c>
      <c r="BY36" s="80">
        <f>AVERAGE('PR (MFW)'!BY36,'R78s (MFW)'!BY36)</f>
        <v>0</v>
      </c>
      <c r="BZ36" s="80">
        <f>AVERAGE('PR (MFW)'!BZ36,'R78s (MFW)'!BZ36)</f>
        <v>0</v>
      </c>
      <c r="CA36" s="80">
        <f>AVERAGE('PR (MFW)'!CA36,'R78s (MFW)'!CA36)</f>
        <v>0</v>
      </c>
      <c r="CB36" s="80">
        <f>AVERAGE('PR (MFW)'!CB36,'R78s (MFW)'!CB36)</f>
        <v>0</v>
      </c>
      <c r="CC36" s="80">
        <f>AVERAGE('PR (MFW)'!CC36,'R78s (MFW)'!CC36)</f>
        <v>0</v>
      </c>
      <c r="CD36" s="77" t="str">
        <f t="shared" si="19"/>
        <v>Mar</v>
      </c>
      <c r="CE36" s="80">
        <f>AVERAGE('PR (MFW)'!CE36,'R78s (MFW)'!CE36)</f>
        <v>0</v>
      </c>
      <c r="CF36" s="80">
        <f>AVERAGE('PR (MFW)'!CF36,'R78s (MFW)'!CF36)</f>
        <v>0</v>
      </c>
      <c r="CG36" s="80">
        <f>AVERAGE('PR (MFW)'!CG36,'R78s (MFW)'!CG36)</f>
        <v>0</v>
      </c>
      <c r="CH36" s="80">
        <f>AVERAGE('PR (MFW)'!CH36,'R78s (MFW)'!CH36)</f>
        <v>0</v>
      </c>
      <c r="CI36" s="80">
        <f>AVERAGE('PR (MFW)'!CI36,'R78s (MFW)'!CI36)</f>
        <v>0</v>
      </c>
      <c r="CJ36" s="80">
        <f>AVERAGE('PR (MFW)'!CJ36,'R78s (MFW)'!CJ36)</f>
        <v>0</v>
      </c>
      <c r="CK36" s="80">
        <f>AVERAGE('PR (MFW)'!CK36,'R78s (MFW)'!CK36)</f>
        <v>0</v>
      </c>
      <c r="CL36" s="80">
        <f>AVERAGE('PR (MFW)'!CL36,'R78s (MFW)'!CL36)</f>
        <v>0</v>
      </c>
    </row>
    <row r="37" spans="1:90" ht="13.5" customHeight="1">
      <c r="A37" s="77" t="str">
        <f t="shared" si="10"/>
        <v>Apr</v>
      </c>
      <c r="B37" s="79">
        <f>AVERAGE('PR (MFW)'!B37,'R78s (MFW)'!B37)</f>
        <v>0</v>
      </c>
      <c r="C37" s="79">
        <f>AVERAGE('PR (MFW)'!C37,'R78s (MFW)'!C37)</f>
        <v>0</v>
      </c>
      <c r="D37" s="79">
        <f>AVERAGE('PR (MFW)'!D37,'R78s (MFW)'!D37)</f>
        <v>0</v>
      </c>
      <c r="E37" s="79">
        <f>AVERAGE('PR (MFW)'!E37,'R78s (MFW)'!E37)</f>
        <v>0</v>
      </c>
      <c r="F37" s="79">
        <f>AVERAGE('PR (MFW)'!F37,'R78s (MFW)'!F37)</f>
        <v>0</v>
      </c>
      <c r="G37" s="79">
        <f>AVERAGE('PR (MFW)'!G37,'R78s (MFW)'!G37)</f>
        <v>0</v>
      </c>
      <c r="H37" s="79">
        <f>AVERAGE('PR (MFW)'!H37,'R78s (MFW)'!H37)</f>
        <v>0</v>
      </c>
      <c r="I37" s="79">
        <f>AVERAGE('PR (MFW)'!I37,'R78s (MFW)'!I37)</f>
        <v>0</v>
      </c>
      <c r="J37" s="12" t="str">
        <f t="shared" si="11"/>
        <v>Apr</v>
      </c>
      <c r="K37" s="79">
        <f>AVERAGE('PR (MFW)'!K37,'R78s (MFW)'!K37)</f>
        <v>0</v>
      </c>
      <c r="L37" s="80">
        <f>AVERAGE('PR (MFW)'!L37,'R78s (MFW)'!L37)</f>
        <v>0</v>
      </c>
      <c r="M37" s="80">
        <f>AVERAGE('PR (MFW)'!M37,'R78s (MFW)'!M37)</f>
        <v>0</v>
      </c>
      <c r="N37" s="80">
        <f>AVERAGE('PR (MFW)'!N37,'R78s (MFW)'!N37)</f>
        <v>0</v>
      </c>
      <c r="O37" s="80">
        <f>AVERAGE('PR (MFW)'!O37,'R78s (MFW)'!O37)</f>
        <v>0</v>
      </c>
      <c r="P37" s="80">
        <f>AVERAGE('PR (MFW)'!P37,'R78s (MFW)'!P37)</f>
        <v>0</v>
      </c>
      <c r="Q37" s="80">
        <f>AVERAGE('PR (MFW)'!Q37,'R78s (MFW)'!Q37)</f>
        <v>0</v>
      </c>
      <c r="R37" s="80">
        <f>AVERAGE('PR (MFW)'!R37,'R78s (MFW)'!R37)</f>
        <v>0</v>
      </c>
      <c r="S37" s="77" t="str">
        <f t="shared" si="12"/>
        <v>Apr</v>
      </c>
      <c r="T37" s="80">
        <f>AVERAGE('PR (MFW)'!T37,'R78s (MFW)'!T37)</f>
        <v>0</v>
      </c>
      <c r="U37" s="80">
        <f>AVERAGE('PR (MFW)'!U37,'R78s (MFW)'!U37)</f>
        <v>0</v>
      </c>
      <c r="V37" s="80">
        <f>AVERAGE('PR (MFW)'!V37,'R78s (MFW)'!V37)</f>
        <v>0</v>
      </c>
      <c r="W37" s="80">
        <f>AVERAGE('PR (MFW)'!W37,'R78s (MFW)'!W37)</f>
        <v>0</v>
      </c>
      <c r="X37" s="80">
        <f>AVERAGE('PR (MFW)'!X37,'R78s (MFW)'!X37)</f>
        <v>0</v>
      </c>
      <c r="Y37" s="80">
        <f>AVERAGE('PR (MFW)'!Y37,'R78s (MFW)'!Y37)</f>
        <v>0</v>
      </c>
      <c r="Z37" s="80">
        <f>AVERAGE('PR (MFW)'!Z37,'R78s (MFW)'!Z37)</f>
        <v>0</v>
      </c>
      <c r="AA37" s="80">
        <f>AVERAGE('PR (MFW)'!AA37,'R78s (MFW)'!AA37)</f>
        <v>0</v>
      </c>
      <c r="AB37" s="77" t="str">
        <f t="shared" si="13"/>
        <v>Apr</v>
      </c>
      <c r="AC37" s="80">
        <f>AVERAGE('PR (MFW)'!AC37,'R78s (MFW)'!AC37)</f>
        <v>0</v>
      </c>
      <c r="AD37" s="80">
        <f>AVERAGE('PR (MFW)'!AD37,'R78s (MFW)'!AD37)</f>
        <v>0</v>
      </c>
      <c r="AE37" s="80">
        <f>AVERAGE('PR (MFW)'!AE37,'R78s (MFW)'!AE37)</f>
        <v>0</v>
      </c>
      <c r="AF37" s="80">
        <f>AVERAGE('PR (MFW)'!AF37,'R78s (MFW)'!AF37)</f>
        <v>0</v>
      </c>
      <c r="AG37" s="80">
        <f>AVERAGE('PR (MFW)'!AG37,'R78s (MFW)'!AG37)</f>
        <v>0</v>
      </c>
      <c r="AH37" s="80">
        <f>AVERAGE('PR (MFW)'!AH37,'R78s (MFW)'!AH37)</f>
        <v>0</v>
      </c>
      <c r="AI37" s="80">
        <f>AVERAGE('PR (MFW)'!AI37,'R78s (MFW)'!AI37)</f>
        <v>0</v>
      </c>
      <c r="AJ37" s="80">
        <f>AVERAGE('PR (MFW)'!AJ37,'R78s (MFW)'!AJ37)</f>
        <v>0</v>
      </c>
      <c r="AK37" s="77" t="str">
        <f t="shared" si="14"/>
        <v>Apr</v>
      </c>
      <c r="AL37" s="80">
        <f>AVERAGE('PR (MFW)'!AL37,'R78s (MFW)'!AL37)</f>
        <v>0</v>
      </c>
      <c r="AM37" s="80">
        <f>AVERAGE('PR (MFW)'!AM37,'R78s (MFW)'!AM37)</f>
        <v>0</v>
      </c>
      <c r="AN37" s="80">
        <f>AVERAGE('PR (MFW)'!AN37,'R78s (MFW)'!AN37)</f>
        <v>0</v>
      </c>
      <c r="AO37" s="80">
        <f>AVERAGE('PR (MFW)'!AO37,'R78s (MFW)'!AO37)</f>
        <v>0</v>
      </c>
      <c r="AP37" s="80">
        <f>AVERAGE('PR (MFW)'!AP37,'R78s (MFW)'!AP37)</f>
        <v>0</v>
      </c>
      <c r="AQ37" s="80">
        <f>AVERAGE('PR (MFW)'!AQ37,'R78s (MFW)'!AQ37)</f>
        <v>0</v>
      </c>
      <c r="AR37" s="80">
        <f>AVERAGE('PR (MFW)'!AR37,'R78s (MFW)'!AR37)</f>
        <v>0</v>
      </c>
      <c r="AS37" s="80">
        <f>AVERAGE('PR (MFW)'!AS37,'R78s (MFW)'!AS37)</f>
        <v>0</v>
      </c>
      <c r="AT37" s="77" t="str">
        <f t="shared" si="15"/>
        <v>Apr</v>
      </c>
      <c r="AU37" s="80">
        <f>AVERAGE('PR (MFW)'!AU37,'R78s (MFW)'!AU37)</f>
        <v>0</v>
      </c>
      <c r="AV37" s="80">
        <f>AVERAGE('PR (MFW)'!AV37,'R78s (MFW)'!AV37)</f>
        <v>0</v>
      </c>
      <c r="AW37" s="80">
        <f>AVERAGE('PR (MFW)'!AW37,'R78s (MFW)'!AW37)</f>
        <v>0</v>
      </c>
      <c r="AX37" s="80">
        <f>AVERAGE('PR (MFW)'!AX37,'R78s (MFW)'!AX37)</f>
        <v>0</v>
      </c>
      <c r="AY37" s="80">
        <f>AVERAGE('PR (MFW)'!AY37,'R78s (MFW)'!AY37)</f>
        <v>0</v>
      </c>
      <c r="AZ37" s="80">
        <f>AVERAGE('PR (MFW)'!AZ37,'R78s (MFW)'!AZ37)</f>
        <v>0</v>
      </c>
      <c r="BA37" s="80">
        <f>AVERAGE('PR (MFW)'!BA37,'R78s (MFW)'!BA37)</f>
        <v>0</v>
      </c>
      <c r="BB37" s="80">
        <f>AVERAGE('PR (MFW)'!BB37,'R78s (MFW)'!BB37)</f>
        <v>0</v>
      </c>
      <c r="BC37" s="77" t="str">
        <f t="shared" si="16"/>
        <v>Apr</v>
      </c>
      <c r="BD37" s="80">
        <f>AVERAGE('PR (MFW)'!BD37,'R78s (MFW)'!BD37)</f>
        <v>0</v>
      </c>
      <c r="BE37" s="80">
        <f>AVERAGE('PR (MFW)'!BE37,'R78s (MFW)'!BE37)</f>
        <v>0</v>
      </c>
      <c r="BF37" s="80">
        <f>AVERAGE('PR (MFW)'!BF37,'R78s (MFW)'!BF37)</f>
        <v>0</v>
      </c>
      <c r="BG37" s="80">
        <f>AVERAGE('PR (MFW)'!BG37,'R78s (MFW)'!BG37)</f>
        <v>0</v>
      </c>
      <c r="BH37" s="80">
        <f>AVERAGE('PR (MFW)'!BH37,'R78s (MFW)'!BH37)</f>
        <v>0</v>
      </c>
      <c r="BI37" s="80">
        <f>AVERAGE('PR (MFW)'!BI37,'R78s (MFW)'!BI37)</f>
        <v>0</v>
      </c>
      <c r="BJ37" s="80">
        <f>AVERAGE('PR (MFW)'!BJ37,'R78s (MFW)'!BJ37)</f>
        <v>0</v>
      </c>
      <c r="BK37" s="80">
        <f>AVERAGE('PR (MFW)'!BK37,'R78s (MFW)'!BK37)</f>
        <v>0</v>
      </c>
      <c r="BL37" s="77" t="str">
        <f t="shared" si="17"/>
        <v>Apr</v>
      </c>
      <c r="BM37" s="80">
        <f>AVERAGE('PR (MFW)'!BM37,'R78s (MFW)'!BM37)</f>
        <v>0</v>
      </c>
      <c r="BN37" s="80">
        <f>AVERAGE('PR (MFW)'!BN37,'R78s (MFW)'!BN37)</f>
        <v>0</v>
      </c>
      <c r="BO37" s="80">
        <f>AVERAGE('PR (MFW)'!BO37,'R78s (MFW)'!BO37)</f>
        <v>0</v>
      </c>
      <c r="BP37" s="80">
        <f>AVERAGE('PR (MFW)'!BP37,'R78s (MFW)'!BP37)</f>
        <v>0</v>
      </c>
      <c r="BQ37" s="80">
        <f>AVERAGE('PR (MFW)'!BQ37,'R78s (MFW)'!BQ37)</f>
        <v>0</v>
      </c>
      <c r="BR37" s="80">
        <f>AVERAGE('PR (MFW)'!BR37,'R78s (MFW)'!BR37)</f>
        <v>0</v>
      </c>
      <c r="BS37" s="80">
        <f>AVERAGE('PR (MFW)'!BS37,'R78s (MFW)'!BS37)</f>
        <v>0</v>
      </c>
      <c r="BT37" s="80">
        <f>AVERAGE('PR (MFW)'!BT37,'R78s (MFW)'!BT37)</f>
        <v>0</v>
      </c>
      <c r="BU37" s="77" t="str">
        <f t="shared" si="18"/>
        <v>Apr</v>
      </c>
      <c r="BV37" s="80">
        <f>AVERAGE('PR (MFW)'!BV37,'R78s (MFW)'!BV37)</f>
        <v>0</v>
      </c>
      <c r="BW37" s="80">
        <f>AVERAGE('PR (MFW)'!BW37,'R78s (MFW)'!BW37)</f>
        <v>0</v>
      </c>
      <c r="BX37" s="80">
        <f>AVERAGE('PR (MFW)'!BX37,'R78s (MFW)'!BX37)</f>
        <v>0</v>
      </c>
      <c r="BY37" s="80">
        <f>AVERAGE('PR (MFW)'!BY37,'R78s (MFW)'!BY37)</f>
        <v>0</v>
      </c>
      <c r="BZ37" s="80">
        <f>AVERAGE('PR (MFW)'!BZ37,'R78s (MFW)'!BZ37)</f>
        <v>0</v>
      </c>
      <c r="CA37" s="80">
        <f>AVERAGE('PR (MFW)'!CA37,'R78s (MFW)'!CA37)</f>
        <v>0</v>
      </c>
      <c r="CB37" s="80">
        <f>AVERAGE('PR (MFW)'!CB37,'R78s (MFW)'!CB37)</f>
        <v>0</v>
      </c>
      <c r="CC37" s="80">
        <f>AVERAGE('PR (MFW)'!CC37,'R78s (MFW)'!CC37)</f>
        <v>0</v>
      </c>
      <c r="CD37" s="77" t="str">
        <f t="shared" si="19"/>
        <v>Apr</v>
      </c>
      <c r="CE37" s="80">
        <f>AVERAGE('PR (MFW)'!CE37,'R78s (MFW)'!CE37)</f>
        <v>0</v>
      </c>
      <c r="CF37" s="80">
        <f>AVERAGE('PR (MFW)'!CF37,'R78s (MFW)'!CF37)</f>
        <v>0</v>
      </c>
      <c r="CG37" s="80">
        <f>AVERAGE('PR (MFW)'!CG37,'R78s (MFW)'!CG37)</f>
        <v>0</v>
      </c>
      <c r="CH37" s="80">
        <f>AVERAGE('PR (MFW)'!CH37,'R78s (MFW)'!CH37)</f>
        <v>0</v>
      </c>
      <c r="CI37" s="80">
        <f>AVERAGE('PR (MFW)'!CI37,'R78s (MFW)'!CI37)</f>
        <v>0</v>
      </c>
      <c r="CJ37" s="80">
        <f>AVERAGE('PR (MFW)'!CJ37,'R78s (MFW)'!CJ37)</f>
        <v>0</v>
      </c>
      <c r="CK37" s="80">
        <f>AVERAGE('PR (MFW)'!CK37,'R78s (MFW)'!CK37)</f>
        <v>0</v>
      </c>
      <c r="CL37" s="80">
        <f>AVERAGE('PR (MFW)'!CL37,'R78s (MFW)'!CL37)</f>
        <v>0</v>
      </c>
    </row>
    <row r="38" spans="1:90" ht="13.5" customHeight="1">
      <c r="A38" s="77" t="str">
        <f t="shared" si="10"/>
        <v>May</v>
      </c>
      <c r="B38" s="79">
        <f>AVERAGE('PR (MFW)'!B38,'R78s (MFW)'!B38)</f>
        <v>0</v>
      </c>
      <c r="C38" s="79">
        <f>AVERAGE('PR (MFW)'!C38,'R78s (MFW)'!C38)</f>
        <v>0</v>
      </c>
      <c r="D38" s="79">
        <f>AVERAGE('PR (MFW)'!D38,'R78s (MFW)'!D38)</f>
        <v>0</v>
      </c>
      <c r="E38" s="79">
        <f>AVERAGE('PR (MFW)'!E38,'R78s (MFW)'!E38)</f>
        <v>0</v>
      </c>
      <c r="F38" s="79">
        <f>AVERAGE('PR (MFW)'!F38,'R78s (MFW)'!F38)</f>
        <v>0</v>
      </c>
      <c r="G38" s="79">
        <f>AVERAGE('PR (MFW)'!G38,'R78s (MFW)'!G38)</f>
        <v>0</v>
      </c>
      <c r="H38" s="79">
        <f>AVERAGE('PR (MFW)'!H38,'R78s (MFW)'!H38)</f>
        <v>0</v>
      </c>
      <c r="I38" s="79">
        <f>AVERAGE('PR (MFW)'!I38,'R78s (MFW)'!I38)</f>
        <v>0</v>
      </c>
      <c r="J38" s="12" t="str">
        <f t="shared" si="11"/>
        <v>May</v>
      </c>
      <c r="K38" s="79">
        <f>AVERAGE('PR (MFW)'!K38,'R78s (MFW)'!K38)</f>
        <v>0</v>
      </c>
      <c r="L38" s="80">
        <f>AVERAGE('PR (MFW)'!L38,'R78s (MFW)'!L38)</f>
        <v>0</v>
      </c>
      <c r="M38" s="80">
        <f>AVERAGE('PR (MFW)'!M38,'R78s (MFW)'!M38)</f>
        <v>0</v>
      </c>
      <c r="N38" s="80">
        <f>AVERAGE('PR (MFW)'!N38,'R78s (MFW)'!N38)</f>
        <v>0</v>
      </c>
      <c r="O38" s="80">
        <f>AVERAGE('PR (MFW)'!O38,'R78s (MFW)'!O38)</f>
        <v>0</v>
      </c>
      <c r="P38" s="80">
        <f>AVERAGE('PR (MFW)'!P38,'R78s (MFW)'!P38)</f>
        <v>0</v>
      </c>
      <c r="Q38" s="80">
        <f>AVERAGE('PR (MFW)'!Q38,'R78s (MFW)'!Q38)</f>
        <v>0</v>
      </c>
      <c r="R38" s="80">
        <f>AVERAGE('PR (MFW)'!R38,'R78s (MFW)'!R38)</f>
        <v>0</v>
      </c>
      <c r="S38" s="77" t="str">
        <f t="shared" si="12"/>
        <v>May</v>
      </c>
      <c r="T38" s="80">
        <f>AVERAGE('PR (MFW)'!T38,'R78s (MFW)'!T38)</f>
        <v>0</v>
      </c>
      <c r="U38" s="80">
        <f>AVERAGE('PR (MFW)'!U38,'R78s (MFW)'!U38)</f>
        <v>0</v>
      </c>
      <c r="V38" s="80">
        <f>AVERAGE('PR (MFW)'!V38,'R78s (MFW)'!V38)</f>
        <v>0</v>
      </c>
      <c r="W38" s="80">
        <f>AVERAGE('PR (MFW)'!W38,'R78s (MFW)'!W38)</f>
        <v>0</v>
      </c>
      <c r="X38" s="80">
        <f>AVERAGE('PR (MFW)'!X38,'R78s (MFW)'!X38)</f>
        <v>0</v>
      </c>
      <c r="Y38" s="80">
        <f>AVERAGE('PR (MFW)'!Y38,'R78s (MFW)'!Y38)</f>
        <v>0</v>
      </c>
      <c r="Z38" s="80">
        <f>AVERAGE('PR (MFW)'!Z38,'R78s (MFW)'!Z38)</f>
        <v>0</v>
      </c>
      <c r="AA38" s="80">
        <f>AVERAGE('PR (MFW)'!AA38,'R78s (MFW)'!AA38)</f>
        <v>0</v>
      </c>
      <c r="AB38" s="77" t="str">
        <f t="shared" si="13"/>
        <v>May</v>
      </c>
      <c r="AC38" s="80">
        <f>AVERAGE('PR (MFW)'!AC38,'R78s (MFW)'!AC38)</f>
        <v>0</v>
      </c>
      <c r="AD38" s="80">
        <f>AVERAGE('PR (MFW)'!AD38,'R78s (MFW)'!AD38)</f>
        <v>0</v>
      </c>
      <c r="AE38" s="80">
        <f>AVERAGE('PR (MFW)'!AE38,'R78s (MFW)'!AE38)</f>
        <v>0</v>
      </c>
      <c r="AF38" s="80">
        <f>AVERAGE('PR (MFW)'!AF38,'R78s (MFW)'!AF38)</f>
        <v>0</v>
      </c>
      <c r="AG38" s="80">
        <f>AVERAGE('PR (MFW)'!AG38,'R78s (MFW)'!AG38)</f>
        <v>0</v>
      </c>
      <c r="AH38" s="80">
        <f>AVERAGE('PR (MFW)'!AH38,'R78s (MFW)'!AH38)</f>
        <v>0</v>
      </c>
      <c r="AI38" s="80">
        <f>AVERAGE('PR (MFW)'!AI38,'R78s (MFW)'!AI38)</f>
        <v>0</v>
      </c>
      <c r="AJ38" s="80">
        <f>AVERAGE('PR (MFW)'!AJ38,'R78s (MFW)'!AJ38)</f>
        <v>0</v>
      </c>
      <c r="AK38" s="77" t="str">
        <f t="shared" si="14"/>
        <v>May</v>
      </c>
      <c r="AL38" s="80">
        <f>AVERAGE('PR (MFW)'!AL38,'R78s (MFW)'!AL38)</f>
        <v>0</v>
      </c>
      <c r="AM38" s="80">
        <f>AVERAGE('PR (MFW)'!AM38,'R78s (MFW)'!AM38)</f>
        <v>0</v>
      </c>
      <c r="AN38" s="80">
        <f>AVERAGE('PR (MFW)'!AN38,'R78s (MFW)'!AN38)</f>
        <v>0</v>
      </c>
      <c r="AO38" s="80">
        <f>AVERAGE('PR (MFW)'!AO38,'R78s (MFW)'!AO38)</f>
        <v>0</v>
      </c>
      <c r="AP38" s="80">
        <f>AVERAGE('PR (MFW)'!AP38,'R78s (MFW)'!AP38)</f>
        <v>0</v>
      </c>
      <c r="AQ38" s="80">
        <f>AVERAGE('PR (MFW)'!AQ38,'R78s (MFW)'!AQ38)</f>
        <v>0</v>
      </c>
      <c r="AR38" s="80">
        <f>AVERAGE('PR (MFW)'!AR38,'R78s (MFW)'!AR38)</f>
        <v>0</v>
      </c>
      <c r="AS38" s="80">
        <f>AVERAGE('PR (MFW)'!AS38,'R78s (MFW)'!AS38)</f>
        <v>0</v>
      </c>
      <c r="AT38" s="77" t="str">
        <f t="shared" si="15"/>
        <v>May</v>
      </c>
      <c r="AU38" s="80">
        <f>AVERAGE('PR (MFW)'!AU38,'R78s (MFW)'!AU38)</f>
        <v>0</v>
      </c>
      <c r="AV38" s="80">
        <f>AVERAGE('PR (MFW)'!AV38,'R78s (MFW)'!AV38)</f>
        <v>0</v>
      </c>
      <c r="AW38" s="80">
        <f>AVERAGE('PR (MFW)'!AW38,'R78s (MFW)'!AW38)</f>
        <v>0</v>
      </c>
      <c r="AX38" s="80">
        <f>AVERAGE('PR (MFW)'!AX38,'R78s (MFW)'!AX38)</f>
        <v>0</v>
      </c>
      <c r="AY38" s="80">
        <f>AVERAGE('PR (MFW)'!AY38,'R78s (MFW)'!AY38)</f>
        <v>0</v>
      </c>
      <c r="AZ38" s="80">
        <f>AVERAGE('PR (MFW)'!AZ38,'R78s (MFW)'!AZ38)</f>
        <v>0</v>
      </c>
      <c r="BA38" s="80">
        <f>AVERAGE('PR (MFW)'!BA38,'R78s (MFW)'!BA38)</f>
        <v>0</v>
      </c>
      <c r="BB38" s="80">
        <f>AVERAGE('PR (MFW)'!BB38,'R78s (MFW)'!BB38)</f>
        <v>0</v>
      </c>
      <c r="BC38" s="77" t="str">
        <f t="shared" si="16"/>
        <v>May</v>
      </c>
      <c r="BD38" s="80">
        <f>AVERAGE('PR (MFW)'!BD38,'R78s (MFW)'!BD38)</f>
        <v>0</v>
      </c>
      <c r="BE38" s="80">
        <f>AVERAGE('PR (MFW)'!BE38,'R78s (MFW)'!BE38)</f>
        <v>0</v>
      </c>
      <c r="BF38" s="80">
        <f>AVERAGE('PR (MFW)'!BF38,'R78s (MFW)'!BF38)</f>
        <v>0</v>
      </c>
      <c r="BG38" s="80">
        <f>AVERAGE('PR (MFW)'!BG38,'R78s (MFW)'!BG38)</f>
        <v>0</v>
      </c>
      <c r="BH38" s="80">
        <f>AVERAGE('PR (MFW)'!BH38,'R78s (MFW)'!BH38)</f>
        <v>0</v>
      </c>
      <c r="BI38" s="80">
        <f>AVERAGE('PR (MFW)'!BI38,'R78s (MFW)'!BI38)</f>
        <v>0</v>
      </c>
      <c r="BJ38" s="80">
        <f>AVERAGE('PR (MFW)'!BJ38,'R78s (MFW)'!BJ38)</f>
        <v>0</v>
      </c>
      <c r="BK38" s="80">
        <f>AVERAGE('PR (MFW)'!BK38,'R78s (MFW)'!BK38)</f>
        <v>0</v>
      </c>
      <c r="BL38" s="77" t="str">
        <f t="shared" si="17"/>
        <v>May</v>
      </c>
      <c r="BM38" s="80">
        <f>AVERAGE('PR (MFW)'!BM38,'R78s (MFW)'!BM38)</f>
        <v>0</v>
      </c>
      <c r="BN38" s="80">
        <f>AVERAGE('PR (MFW)'!BN38,'R78s (MFW)'!BN38)</f>
        <v>0</v>
      </c>
      <c r="BO38" s="80">
        <f>AVERAGE('PR (MFW)'!BO38,'R78s (MFW)'!BO38)</f>
        <v>0</v>
      </c>
      <c r="BP38" s="80">
        <f>AVERAGE('PR (MFW)'!BP38,'R78s (MFW)'!BP38)</f>
        <v>0</v>
      </c>
      <c r="BQ38" s="80">
        <f>AVERAGE('PR (MFW)'!BQ38,'R78s (MFW)'!BQ38)</f>
        <v>0</v>
      </c>
      <c r="BR38" s="80">
        <f>AVERAGE('PR (MFW)'!BR38,'R78s (MFW)'!BR38)</f>
        <v>0</v>
      </c>
      <c r="BS38" s="80">
        <f>AVERAGE('PR (MFW)'!BS38,'R78s (MFW)'!BS38)</f>
        <v>0</v>
      </c>
      <c r="BT38" s="80">
        <f>AVERAGE('PR (MFW)'!BT38,'R78s (MFW)'!BT38)</f>
        <v>0</v>
      </c>
      <c r="BU38" s="77" t="str">
        <f t="shared" si="18"/>
        <v>May</v>
      </c>
      <c r="BV38" s="80">
        <f>AVERAGE('PR (MFW)'!BV38,'R78s (MFW)'!BV38)</f>
        <v>0</v>
      </c>
      <c r="BW38" s="80">
        <f>AVERAGE('PR (MFW)'!BW38,'R78s (MFW)'!BW38)</f>
        <v>0</v>
      </c>
      <c r="BX38" s="80">
        <f>AVERAGE('PR (MFW)'!BX38,'R78s (MFW)'!BX38)</f>
        <v>0</v>
      </c>
      <c r="BY38" s="80">
        <f>AVERAGE('PR (MFW)'!BY38,'R78s (MFW)'!BY38)</f>
        <v>0</v>
      </c>
      <c r="BZ38" s="80">
        <f>AVERAGE('PR (MFW)'!BZ38,'R78s (MFW)'!BZ38)</f>
        <v>0</v>
      </c>
      <c r="CA38" s="80">
        <f>AVERAGE('PR (MFW)'!CA38,'R78s (MFW)'!CA38)</f>
        <v>0</v>
      </c>
      <c r="CB38" s="80">
        <f>AVERAGE('PR (MFW)'!CB38,'R78s (MFW)'!CB38)</f>
        <v>0</v>
      </c>
      <c r="CC38" s="80">
        <f>AVERAGE('PR (MFW)'!CC38,'R78s (MFW)'!CC38)</f>
        <v>0</v>
      </c>
      <c r="CD38" s="77" t="str">
        <f t="shared" si="19"/>
        <v>May</v>
      </c>
      <c r="CE38" s="80">
        <f>AVERAGE('PR (MFW)'!CE38,'R78s (MFW)'!CE38)</f>
        <v>0</v>
      </c>
      <c r="CF38" s="80">
        <f>AVERAGE('PR (MFW)'!CF38,'R78s (MFW)'!CF38)</f>
        <v>0</v>
      </c>
      <c r="CG38" s="80">
        <f>AVERAGE('PR (MFW)'!CG38,'R78s (MFW)'!CG38)</f>
        <v>0</v>
      </c>
      <c r="CH38" s="80">
        <f>AVERAGE('PR (MFW)'!CH38,'R78s (MFW)'!CH38)</f>
        <v>0</v>
      </c>
      <c r="CI38" s="80">
        <f>AVERAGE('PR (MFW)'!CI38,'R78s (MFW)'!CI38)</f>
        <v>0</v>
      </c>
      <c r="CJ38" s="80">
        <f>AVERAGE('PR (MFW)'!CJ38,'R78s (MFW)'!CJ38)</f>
        <v>0</v>
      </c>
      <c r="CK38" s="80">
        <f>AVERAGE('PR (MFW)'!CK38,'R78s (MFW)'!CK38)</f>
        <v>0</v>
      </c>
      <c r="CL38" s="80">
        <f>AVERAGE('PR (MFW)'!CL38,'R78s (MFW)'!CL38)</f>
        <v>0</v>
      </c>
    </row>
    <row r="39" spans="1:90" ht="13.5" customHeight="1">
      <c r="A39" s="77" t="str">
        <f t="shared" si="10"/>
        <v>Jun</v>
      </c>
      <c r="B39" s="79">
        <f>AVERAGE('PR (MFW)'!B39,'R78s (MFW)'!B39)</f>
        <v>0</v>
      </c>
      <c r="C39" s="79">
        <f>AVERAGE('PR (MFW)'!C39,'R78s (MFW)'!C39)</f>
        <v>0</v>
      </c>
      <c r="D39" s="79">
        <f>AVERAGE('PR (MFW)'!D39,'R78s (MFW)'!D39)</f>
        <v>0</v>
      </c>
      <c r="E39" s="79">
        <f>AVERAGE('PR (MFW)'!E39,'R78s (MFW)'!E39)</f>
        <v>0</v>
      </c>
      <c r="F39" s="79">
        <f>AVERAGE('PR (MFW)'!F39,'R78s (MFW)'!F39)</f>
        <v>0</v>
      </c>
      <c r="G39" s="79">
        <f>AVERAGE('PR (MFW)'!G39,'R78s (MFW)'!G39)</f>
        <v>0</v>
      </c>
      <c r="H39" s="79">
        <f>AVERAGE('PR (MFW)'!H39,'R78s (MFW)'!H39)</f>
        <v>0</v>
      </c>
      <c r="I39" s="79">
        <f>AVERAGE('PR (MFW)'!I39,'R78s (MFW)'!I39)</f>
        <v>0</v>
      </c>
      <c r="J39" s="12" t="str">
        <f t="shared" si="11"/>
        <v>Jun</v>
      </c>
      <c r="K39" s="79">
        <f>AVERAGE('PR (MFW)'!K39,'R78s (MFW)'!K39)</f>
        <v>0</v>
      </c>
      <c r="L39" s="80">
        <f>AVERAGE('PR (MFW)'!L39,'R78s (MFW)'!L39)</f>
        <v>0</v>
      </c>
      <c r="M39" s="80">
        <f>AVERAGE('PR (MFW)'!M39,'R78s (MFW)'!M39)</f>
        <v>0</v>
      </c>
      <c r="N39" s="80">
        <f>AVERAGE('PR (MFW)'!N39,'R78s (MFW)'!N39)</f>
        <v>0</v>
      </c>
      <c r="O39" s="80">
        <f>AVERAGE('PR (MFW)'!O39,'R78s (MFW)'!O39)</f>
        <v>0</v>
      </c>
      <c r="P39" s="80">
        <f>AVERAGE('PR (MFW)'!P39,'R78s (MFW)'!P39)</f>
        <v>0</v>
      </c>
      <c r="Q39" s="80">
        <f>AVERAGE('PR (MFW)'!Q39,'R78s (MFW)'!Q39)</f>
        <v>0</v>
      </c>
      <c r="R39" s="80">
        <f>AVERAGE('PR (MFW)'!R39,'R78s (MFW)'!R39)</f>
        <v>0</v>
      </c>
      <c r="S39" s="77" t="str">
        <f t="shared" si="12"/>
        <v>Jun</v>
      </c>
      <c r="T39" s="80">
        <f>AVERAGE('PR (MFW)'!T39,'R78s (MFW)'!T39)</f>
        <v>0</v>
      </c>
      <c r="U39" s="80">
        <f>AVERAGE('PR (MFW)'!U39,'R78s (MFW)'!U39)</f>
        <v>0</v>
      </c>
      <c r="V39" s="80">
        <f>AVERAGE('PR (MFW)'!V39,'R78s (MFW)'!V39)</f>
        <v>0</v>
      </c>
      <c r="W39" s="80">
        <f>AVERAGE('PR (MFW)'!W39,'R78s (MFW)'!W39)</f>
        <v>0</v>
      </c>
      <c r="X39" s="80">
        <f>AVERAGE('PR (MFW)'!X39,'R78s (MFW)'!X39)</f>
        <v>0</v>
      </c>
      <c r="Y39" s="80">
        <f>AVERAGE('PR (MFW)'!Y39,'R78s (MFW)'!Y39)</f>
        <v>0</v>
      </c>
      <c r="Z39" s="80">
        <f>AVERAGE('PR (MFW)'!Z39,'R78s (MFW)'!Z39)</f>
        <v>0</v>
      </c>
      <c r="AA39" s="80">
        <f>AVERAGE('PR (MFW)'!AA39,'R78s (MFW)'!AA39)</f>
        <v>0</v>
      </c>
      <c r="AB39" s="77" t="str">
        <f t="shared" si="13"/>
        <v>Jun</v>
      </c>
      <c r="AC39" s="80">
        <f>AVERAGE('PR (MFW)'!AC39,'R78s (MFW)'!AC39)</f>
        <v>0</v>
      </c>
      <c r="AD39" s="80">
        <f>AVERAGE('PR (MFW)'!AD39,'R78s (MFW)'!AD39)</f>
        <v>0</v>
      </c>
      <c r="AE39" s="80">
        <f>AVERAGE('PR (MFW)'!AE39,'R78s (MFW)'!AE39)</f>
        <v>0</v>
      </c>
      <c r="AF39" s="80">
        <f>AVERAGE('PR (MFW)'!AF39,'R78s (MFW)'!AF39)</f>
        <v>0</v>
      </c>
      <c r="AG39" s="80">
        <f>AVERAGE('PR (MFW)'!AG39,'R78s (MFW)'!AG39)</f>
        <v>0</v>
      </c>
      <c r="AH39" s="80">
        <f>AVERAGE('PR (MFW)'!AH39,'R78s (MFW)'!AH39)</f>
        <v>0</v>
      </c>
      <c r="AI39" s="80">
        <f>AVERAGE('PR (MFW)'!AI39,'R78s (MFW)'!AI39)</f>
        <v>0</v>
      </c>
      <c r="AJ39" s="80">
        <f>AVERAGE('PR (MFW)'!AJ39,'R78s (MFW)'!AJ39)</f>
        <v>0</v>
      </c>
      <c r="AK39" s="77" t="str">
        <f t="shared" si="14"/>
        <v>Jun</v>
      </c>
      <c r="AL39" s="80">
        <f>AVERAGE('PR (MFW)'!AL39,'R78s (MFW)'!AL39)</f>
        <v>0</v>
      </c>
      <c r="AM39" s="80">
        <f>AVERAGE('PR (MFW)'!AM39,'R78s (MFW)'!AM39)</f>
        <v>0</v>
      </c>
      <c r="AN39" s="80">
        <f>AVERAGE('PR (MFW)'!AN39,'R78s (MFW)'!AN39)</f>
        <v>0</v>
      </c>
      <c r="AO39" s="80">
        <f>AVERAGE('PR (MFW)'!AO39,'R78s (MFW)'!AO39)</f>
        <v>0</v>
      </c>
      <c r="AP39" s="80">
        <f>AVERAGE('PR (MFW)'!AP39,'R78s (MFW)'!AP39)</f>
        <v>0</v>
      </c>
      <c r="AQ39" s="80">
        <f>AVERAGE('PR (MFW)'!AQ39,'R78s (MFW)'!AQ39)</f>
        <v>0</v>
      </c>
      <c r="AR39" s="80">
        <f>AVERAGE('PR (MFW)'!AR39,'R78s (MFW)'!AR39)</f>
        <v>0</v>
      </c>
      <c r="AS39" s="80">
        <f>AVERAGE('PR (MFW)'!AS39,'R78s (MFW)'!AS39)</f>
        <v>0</v>
      </c>
      <c r="AT39" s="77" t="str">
        <f t="shared" si="15"/>
        <v>Jun</v>
      </c>
      <c r="AU39" s="80">
        <f>AVERAGE('PR (MFW)'!AU39,'R78s (MFW)'!AU39)</f>
        <v>0</v>
      </c>
      <c r="AV39" s="80">
        <f>AVERAGE('PR (MFW)'!AV39,'R78s (MFW)'!AV39)</f>
        <v>0</v>
      </c>
      <c r="AW39" s="80">
        <f>AVERAGE('PR (MFW)'!AW39,'R78s (MFW)'!AW39)</f>
        <v>0</v>
      </c>
      <c r="AX39" s="80">
        <f>AVERAGE('PR (MFW)'!AX39,'R78s (MFW)'!AX39)</f>
        <v>0</v>
      </c>
      <c r="AY39" s="80">
        <f>AVERAGE('PR (MFW)'!AY39,'R78s (MFW)'!AY39)</f>
        <v>0</v>
      </c>
      <c r="AZ39" s="80">
        <f>AVERAGE('PR (MFW)'!AZ39,'R78s (MFW)'!AZ39)</f>
        <v>0</v>
      </c>
      <c r="BA39" s="80">
        <f>AVERAGE('PR (MFW)'!BA39,'R78s (MFW)'!BA39)</f>
        <v>0</v>
      </c>
      <c r="BB39" s="80">
        <f>AVERAGE('PR (MFW)'!BB39,'R78s (MFW)'!BB39)</f>
        <v>0</v>
      </c>
      <c r="BC39" s="77" t="str">
        <f t="shared" si="16"/>
        <v>Jun</v>
      </c>
      <c r="BD39" s="80">
        <f>AVERAGE('PR (MFW)'!BD39,'R78s (MFW)'!BD39)</f>
        <v>0</v>
      </c>
      <c r="BE39" s="80">
        <f>AVERAGE('PR (MFW)'!BE39,'R78s (MFW)'!BE39)</f>
        <v>0</v>
      </c>
      <c r="BF39" s="80">
        <f>AVERAGE('PR (MFW)'!BF39,'R78s (MFW)'!BF39)</f>
        <v>0</v>
      </c>
      <c r="BG39" s="80">
        <f>AVERAGE('PR (MFW)'!BG39,'R78s (MFW)'!BG39)</f>
        <v>0</v>
      </c>
      <c r="BH39" s="80">
        <f>AVERAGE('PR (MFW)'!BH39,'R78s (MFW)'!BH39)</f>
        <v>0</v>
      </c>
      <c r="BI39" s="80">
        <f>AVERAGE('PR (MFW)'!BI39,'R78s (MFW)'!BI39)</f>
        <v>0</v>
      </c>
      <c r="BJ39" s="80">
        <f>AVERAGE('PR (MFW)'!BJ39,'R78s (MFW)'!BJ39)</f>
        <v>0</v>
      </c>
      <c r="BK39" s="80">
        <f>AVERAGE('PR (MFW)'!BK39,'R78s (MFW)'!BK39)</f>
        <v>0</v>
      </c>
      <c r="BL39" s="77" t="str">
        <f t="shared" si="17"/>
        <v>Jun</v>
      </c>
      <c r="BM39" s="80">
        <f>AVERAGE('PR (MFW)'!BM39,'R78s (MFW)'!BM39)</f>
        <v>0</v>
      </c>
      <c r="BN39" s="80">
        <f>AVERAGE('PR (MFW)'!BN39,'R78s (MFW)'!BN39)</f>
        <v>0</v>
      </c>
      <c r="BO39" s="80">
        <f>AVERAGE('PR (MFW)'!BO39,'R78s (MFW)'!BO39)</f>
        <v>0</v>
      </c>
      <c r="BP39" s="80">
        <f>AVERAGE('PR (MFW)'!BP39,'R78s (MFW)'!BP39)</f>
        <v>0</v>
      </c>
      <c r="BQ39" s="80">
        <f>AVERAGE('PR (MFW)'!BQ39,'R78s (MFW)'!BQ39)</f>
        <v>0</v>
      </c>
      <c r="BR39" s="80">
        <f>AVERAGE('PR (MFW)'!BR39,'R78s (MFW)'!BR39)</f>
        <v>0</v>
      </c>
      <c r="BS39" s="80">
        <f>AVERAGE('PR (MFW)'!BS39,'R78s (MFW)'!BS39)</f>
        <v>0</v>
      </c>
      <c r="BT39" s="80">
        <f>AVERAGE('PR (MFW)'!BT39,'R78s (MFW)'!BT39)</f>
        <v>0</v>
      </c>
      <c r="BU39" s="77" t="str">
        <f t="shared" si="18"/>
        <v>Jun</v>
      </c>
      <c r="BV39" s="80">
        <f>AVERAGE('PR (MFW)'!BV39,'R78s (MFW)'!BV39)</f>
        <v>0</v>
      </c>
      <c r="BW39" s="80">
        <f>AVERAGE('PR (MFW)'!BW39,'R78s (MFW)'!BW39)</f>
        <v>0</v>
      </c>
      <c r="BX39" s="80">
        <f>AVERAGE('PR (MFW)'!BX39,'R78s (MFW)'!BX39)</f>
        <v>0</v>
      </c>
      <c r="BY39" s="80">
        <f>AVERAGE('PR (MFW)'!BY39,'R78s (MFW)'!BY39)</f>
        <v>0</v>
      </c>
      <c r="BZ39" s="80">
        <f>AVERAGE('PR (MFW)'!BZ39,'R78s (MFW)'!BZ39)</f>
        <v>0</v>
      </c>
      <c r="CA39" s="80">
        <f>AVERAGE('PR (MFW)'!CA39,'R78s (MFW)'!CA39)</f>
        <v>0</v>
      </c>
      <c r="CB39" s="80">
        <f>AVERAGE('PR (MFW)'!CB39,'R78s (MFW)'!CB39)</f>
        <v>0</v>
      </c>
      <c r="CC39" s="80">
        <f>AVERAGE('PR (MFW)'!CC39,'R78s (MFW)'!CC39)</f>
        <v>0</v>
      </c>
      <c r="CD39" s="77" t="str">
        <f t="shared" si="19"/>
        <v>Jun</v>
      </c>
      <c r="CE39" s="80">
        <f>AVERAGE('PR (MFW)'!CE39,'R78s (MFW)'!CE39)</f>
        <v>0</v>
      </c>
      <c r="CF39" s="80">
        <f>AVERAGE('PR (MFW)'!CF39,'R78s (MFW)'!CF39)</f>
        <v>0</v>
      </c>
      <c r="CG39" s="80">
        <f>AVERAGE('PR (MFW)'!CG39,'R78s (MFW)'!CG39)</f>
        <v>0</v>
      </c>
      <c r="CH39" s="80">
        <f>AVERAGE('PR (MFW)'!CH39,'R78s (MFW)'!CH39)</f>
        <v>0</v>
      </c>
      <c r="CI39" s="80">
        <f>AVERAGE('PR (MFW)'!CI39,'R78s (MFW)'!CI39)</f>
        <v>0</v>
      </c>
      <c r="CJ39" s="80">
        <f>AVERAGE('PR (MFW)'!CJ39,'R78s (MFW)'!CJ39)</f>
        <v>0</v>
      </c>
      <c r="CK39" s="80">
        <f>AVERAGE('PR (MFW)'!CK39,'R78s (MFW)'!CK39)</f>
        <v>0</v>
      </c>
      <c r="CL39" s="80">
        <f>AVERAGE('PR (MFW)'!CL39,'R78s (MFW)'!CL39)</f>
        <v>0</v>
      </c>
    </row>
    <row r="40" spans="1:90" ht="13.5" customHeight="1">
      <c r="A40" s="77" t="str">
        <f t="shared" si="10"/>
        <v>Jul</v>
      </c>
      <c r="B40" s="79">
        <f>AVERAGE('PR (MFW)'!B40,'R78s (MFW)'!B40)</f>
        <v>0</v>
      </c>
      <c r="C40" s="79">
        <f>AVERAGE('PR (MFW)'!C40,'R78s (MFW)'!C40)</f>
        <v>0</v>
      </c>
      <c r="D40" s="79">
        <f>AVERAGE('PR (MFW)'!D40,'R78s (MFW)'!D40)</f>
        <v>0</v>
      </c>
      <c r="E40" s="79">
        <f>AVERAGE('PR (MFW)'!E40,'R78s (MFW)'!E40)</f>
        <v>0</v>
      </c>
      <c r="F40" s="79">
        <f>AVERAGE('PR (MFW)'!F40,'R78s (MFW)'!F40)</f>
        <v>0</v>
      </c>
      <c r="G40" s="79">
        <f>AVERAGE('PR (MFW)'!G40,'R78s (MFW)'!G40)</f>
        <v>0</v>
      </c>
      <c r="H40" s="79">
        <f>AVERAGE('PR (MFW)'!H40,'R78s (MFW)'!H40)</f>
        <v>0</v>
      </c>
      <c r="I40" s="79">
        <f>AVERAGE('PR (MFW)'!I40,'R78s (MFW)'!I40)</f>
        <v>0</v>
      </c>
      <c r="J40" s="12" t="str">
        <f t="shared" si="11"/>
        <v>Jul</v>
      </c>
      <c r="K40" s="79">
        <f>AVERAGE('PR (MFW)'!K40,'R78s (MFW)'!K40)</f>
        <v>0</v>
      </c>
      <c r="L40" s="80">
        <f>AVERAGE('PR (MFW)'!L40,'R78s (MFW)'!L40)</f>
        <v>0</v>
      </c>
      <c r="M40" s="80">
        <f>AVERAGE('PR (MFW)'!M40,'R78s (MFW)'!M40)</f>
        <v>0</v>
      </c>
      <c r="N40" s="80">
        <f>AVERAGE('PR (MFW)'!N40,'R78s (MFW)'!N40)</f>
        <v>0</v>
      </c>
      <c r="O40" s="80">
        <f>AVERAGE('PR (MFW)'!O40,'R78s (MFW)'!O40)</f>
        <v>0</v>
      </c>
      <c r="P40" s="80">
        <f>AVERAGE('PR (MFW)'!P40,'R78s (MFW)'!P40)</f>
        <v>0</v>
      </c>
      <c r="Q40" s="80">
        <f>AVERAGE('PR (MFW)'!Q40,'R78s (MFW)'!Q40)</f>
        <v>0</v>
      </c>
      <c r="R40" s="80">
        <f>AVERAGE('PR (MFW)'!R40,'R78s (MFW)'!R40)</f>
        <v>0</v>
      </c>
      <c r="S40" s="77" t="str">
        <f t="shared" si="12"/>
        <v>Jul</v>
      </c>
      <c r="T40" s="80">
        <f>AVERAGE('PR (MFW)'!T40,'R78s (MFW)'!T40)</f>
        <v>0</v>
      </c>
      <c r="U40" s="80">
        <f>AVERAGE('PR (MFW)'!U40,'R78s (MFW)'!U40)</f>
        <v>0</v>
      </c>
      <c r="V40" s="80">
        <f>AVERAGE('PR (MFW)'!V40,'R78s (MFW)'!V40)</f>
        <v>0</v>
      </c>
      <c r="W40" s="80">
        <f>AVERAGE('PR (MFW)'!W40,'R78s (MFW)'!W40)</f>
        <v>0</v>
      </c>
      <c r="X40" s="80">
        <f>AVERAGE('PR (MFW)'!X40,'R78s (MFW)'!X40)</f>
        <v>0</v>
      </c>
      <c r="Y40" s="80">
        <f>AVERAGE('PR (MFW)'!Y40,'R78s (MFW)'!Y40)</f>
        <v>0</v>
      </c>
      <c r="Z40" s="80">
        <f>AVERAGE('PR (MFW)'!Z40,'R78s (MFW)'!Z40)</f>
        <v>0</v>
      </c>
      <c r="AA40" s="80">
        <f>AVERAGE('PR (MFW)'!AA40,'R78s (MFW)'!AA40)</f>
        <v>0</v>
      </c>
      <c r="AB40" s="77" t="str">
        <f t="shared" si="13"/>
        <v>Jul</v>
      </c>
      <c r="AC40" s="80">
        <f>AVERAGE('PR (MFW)'!AC40,'R78s (MFW)'!AC40)</f>
        <v>0</v>
      </c>
      <c r="AD40" s="80">
        <f>AVERAGE('PR (MFW)'!AD40,'R78s (MFW)'!AD40)</f>
        <v>0</v>
      </c>
      <c r="AE40" s="80">
        <f>AVERAGE('PR (MFW)'!AE40,'R78s (MFW)'!AE40)</f>
        <v>0</v>
      </c>
      <c r="AF40" s="80">
        <f>AVERAGE('PR (MFW)'!AF40,'R78s (MFW)'!AF40)</f>
        <v>0</v>
      </c>
      <c r="AG40" s="80">
        <f>AVERAGE('PR (MFW)'!AG40,'R78s (MFW)'!AG40)</f>
        <v>0</v>
      </c>
      <c r="AH40" s="80">
        <f>AVERAGE('PR (MFW)'!AH40,'R78s (MFW)'!AH40)</f>
        <v>0</v>
      </c>
      <c r="AI40" s="80">
        <f>AVERAGE('PR (MFW)'!AI40,'R78s (MFW)'!AI40)</f>
        <v>0</v>
      </c>
      <c r="AJ40" s="80">
        <f>AVERAGE('PR (MFW)'!AJ40,'R78s (MFW)'!AJ40)</f>
        <v>0</v>
      </c>
      <c r="AK40" s="77" t="str">
        <f t="shared" si="14"/>
        <v>Jul</v>
      </c>
      <c r="AL40" s="80">
        <f>AVERAGE('PR (MFW)'!AL40,'R78s (MFW)'!AL40)</f>
        <v>0</v>
      </c>
      <c r="AM40" s="80">
        <f>AVERAGE('PR (MFW)'!AM40,'R78s (MFW)'!AM40)</f>
        <v>0</v>
      </c>
      <c r="AN40" s="80">
        <f>AVERAGE('PR (MFW)'!AN40,'R78s (MFW)'!AN40)</f>
        <v>0</v>
      </c>
      <c r="AO40" s="80">
        <f>AVERAGE('PR (MFW)'!AO40,'R78s (MFW)'!AO40)</f>
        <v>0</v>
      </c>
      <c r="AP40" s="80">
        <f>AVERAGE('PR (MFW)'!AP40,'R78s (MFW)'!AP40)</f>
        <v>0</v>
      </c>
      <c r="AQ40" s="80">
        <f>AVERAGE('PR (MFW)'!AQ40,'R78s (MFW)'!AQ40)</f>
        <v>0</v>
      </c>
      <c r="AR40" s="80">
        <f>AVERAGE('PR (MFW)'!AR40,'R78s (MFW)'!AR40)</f>
        <v>0</v>
      </c>
      <c r="AS40" s="80">
        <f>AVERAGE('PR (MFW)'!AS40,'R78s (MFW)'!AS40)</f>
        <v>0</v>
      </c>
      <c r="AT40" s="77" t="str">
        <f t="shared" si="15"/>
        <v>Jul</v>
      </c>
      <c r="AU40" s="80">
        <f>AVERAGE('PR (MFW)'!AU40,'R78s (MFW)'!AU40)</f>
        <v>0</v>
      </c>
      <c r="AV40" s="80">
        <f>AVERAGE('PR (MFW)'!AV40,'R78s (MFW)'!AV40)</f>
        <v>0</v>
      </c>
      <c r="AW40" s="80">
        <f>AVERAGE('PR (MFW)'!AW40,'R78s (MFW)'!AW40)</f>
        <v>0</v>
      </c>
      <c r="AX40" s="80">
        <f>AVERAGE('PR (MFW)'!AX40,'R78s (MFW)'!AX40)</f>
        <v>0</v>
      </c>
      <c r="AY40" s="80">
        <f>AVERAGE('PR (MFW)'!AY40,'R78s (MFW)'!AY40)</f>
        <v>0</v>
      </c>
      <c r="AZ40" s="80">
        <f>AVERAGE('PR (MFW)'!AZ40,'R78s (MFW)'!AZ40)</f>
        <v>0</v>
      </c>
      <c r="BA40" s="80">
        <f>AVERAGE('PR (MFW)'!BA40,'R78s (MFW)'!BA40)</f>
        <v>0</v>
      </c>
      <c r="BB40" s="80">
        <f>AVERAGE('PR (MFW)'!BB40,'R78s (MFW)'!BB40)</f>
        <v>0</v>
      </c>
      <c r="BC40" s="77" t="str">
        <f t="shared" si="16"/>
        <v>Jul</v>
      </c>
      <c r="BD40" s="80">
        <f>AVERAGE('PR (MFW)'!BD40,'R78s (MFW)'!BD40)</f>
        <v>0</v>
      </c>
      <c r="BE40" s="80">
        <f>AVERAGE('PR (MFW)'!BE40,'R78s (MFW)'!BE40)</f>
        <v>0</v>
      </c>
      <c r="BF40" s="80">
        <f>AVERAGE('PR (MFW)'!BF40,'R78s (MFW)'!BF40)</f>
        <v>0</v>
      </c>
      <c r="BG40" s="80">
        <f>AVERAGE('PR (MFW)'!BG40,'R78s (MFW)'!BG40)</f>
        <v>0</v>
      </c>
      <c r="BH40" s="80">
        <f>AVERAGE('PR (MFW)'!BH40,'R78s (MFW)'!BH40)</f>
        <v>0</v>
      </c>
      <c r="BI40" s="80">
        <f>AVERAGE('PR (MFW)'!BI40,'R78s (MFW)'!BI40)</f>
        <v>0</v>
      </c>
      <c r="BJ40" s="80">
        <f>AVERAGE('PR (MFW)'!BJ40,'R78s (MFW)'!BJ40)</f>
        <v>0</v>
      </c>
      <c r="BK40" s="80">
        <f>AVERAGE('PR (MFW)'!BK40,'R78s (MFW)'!BK40)</f>
        <v>0</v>
      </c>
      <c r="BL40" s="77" t="str">
        <f t="shared" si="17"/>
        <v>Jul</v>
      </c>
      <c r="BM40" s="80">
        <f>AVERAGE('PR (MFW)'!BM40,'R78s (MFW)'!BM40)</f>
        <v>0</v>
      </c>
      <c r="BN40" s="80">
        <f>AVERAGE('PR (MFW)'!BN40,'R78s (MFW)'!BN40)</f>
        <v>0</v>
      </c>
      <c r="BO40" s="80">
        <f>AVERAGE('PR (MFW)'!BO40,'R78s (MFW)'!BO40)</f>
        <v>0</v>
      </c>
      <c r="BP40" s="80">
        <f>AVERAGE('PR (MFW)'!BP40,'R78s (MFW)'!BP40)</f>
        <v>0</v>
      </c>
      <c r="BQ40" s="80">
        <f>AVERAGE('PR (MFW)'!BQ40,'R78s (MFW)'!BQ40)</f>
        <v>0</v>
      </c>
      <c r="BR40" s="80">
        <f>AVERAGE('PR (MFW)'!BR40,'R78s (MFW)'!BR40)</f>
        <v>0</v>
      </c>
      <c r="BS40" s="80">
        <f>AVERAGE('PR (MFW)'!BS40,'R78s (MFW)'!BS40)</f>
        <v>0</v>
      </c>
      <c r="BT40" s="80">
        <f>AVERAGE('PR (MFW)'!BT40,'R78s (MFW)'!BT40)</f>
        <v>0</v>
      </c>
      <c r="BU40" s="77" t="str">
        <f t="shared" si="18"/>
        <v>Jul</v>
      </c>
      <c r="BV40" s="80">
        <f>AVERAGE('PR (MFW)'!BV40,'R78s (MFW)'!BV40)</f>
        <v>0</v>
      </c>
      <c r="BW40" s="80">
        <f>AVERAGE('PR (MFW)'!BW40,'R78s (MFW)'!BW40)</f>
        <v>0</v>
      </c>
      <c r="BX40" s="80">
        <f>AVERAGE('PR (MFW)'!BX40,'R78s (MFW)'!BX40)</f>
        <v>0</v>
      </c>
      <c r="BY40" s="80">
        <f>AVERAGE('PR (MFW)'!BY40,'R78s (MFW)'!BY40)</f>
        <v>0</v>
      </c>
      <c r="BZ40" s="80">
        <f>AVERAGE('PR (MFW)'!BZ40,'R78s (MFW)'!BZ40)</f>
        <v>0</v>
      </c>
      <c r="CA40" s="80">
        <f>AVERAGE('PR (MFW)'!CA40,'R78s (MFW)'!CA40)</f>
        <v>0</v>
      </c>
      <c r="CB40" s="80">
        <f>AVERAGE('PR (MFW)'!CB40,'R78s (MFW)'!CB40)</f>
        <v>0</v>
      </c>
      <c r="CC40" s="80">
        <f>AVERAGE('PR (MFW)'!CC40,'R78s (MFW)'!CC40)</f>
        <v>0</v>
      </c>
      <c r="CD40" s="77" t="str">
        <f t="shared" si="19"/>
        <v>Jul</v>
      </c>
      <c r="CE40" s="80">
        <f>AVERAGE('PR (MFW)'!CE40,'R78s (MFW)'!CE40)</f>
        <v>0</v>
      </c>
      <c r="CF40" s="80">
        <f>AVERAGE('PR (MFW)'!CF40,'R78s (MFW)'!CF40)</f>
        <v>0</v>
      </c>
      <c r="CG40" s="80">
        <f>AVERAGE('PR (MFW)'!CG40,'R78s (MFW)'!CG40)</f>
        <v>0</v>
      </c>
      <c r="CH40" s="80">
        <f>AVERAGE('PR (MFW)'!CH40,'R78s (MFW)'!CH40)</f>
        <v>0</v>
      </c>
      <c r="CI40" s="80">
        <f>AVERAGE('PR (MFW)'!CI40,'R78s (MFW)'!CI40)</f>
        <v>0</v>
      </c>
      <c r="CJ40" s="80">
        <f>AVERAGE('PR (MFW)'!CJ40,'R78s (MFW)'!CJ40)</f>
        <v>0</v>
      </c>
      <c r="CK40" s="80">
        <f>AVERAGE('PR (MFW)'!CK40,'R78s (MFW)'!CK40)</f>
        <v>0</v>
      </c>
      <c r="CL40" s="80">
        <f>AVERAGE('PR (MFW)'!CL40,'R78s (MFW)'!CL40)</f>
        <v>0</v>
      </c>
    </row>
    <row r="41" spans="1:90" ht="13.5" customHeight="1">
      <c r="A41" s="77" t="str">
        <f t="shared" si="10"/>
        <v>Aug</v>
      </c>
      <c r="B41" s="79">
        <f>AVERAGE('PR (MFW)'!B41,'R78s (MFW)'!B41)</f>
        <v>0</v>
      </c>
      <c r="C41" s="79">
        <f>AVERAGE('PR (MFW)'!C41,'R78s (MFW)'!C41)</f>
        <v>0</v>
      </c>
      <c r="D41" s="79">
        <f>AVERAGE('PR (MFW)'!D41,'R78s (MFW)'!D41)</f>
        <v>0</v>
      </c>
      <c r="E41" s="79">
        <f>AVERAGE('PR (MFW)'!E41,'R78s (MFW)'!E41)</f>
        <v>0</v>
      </c>
      <c r="F41" s="79">
        <f>AVERAGE('PR (MFW)'!F41,'R78s (MFW)'!F41)</f>
        <v>0</v>
      </c>
      <c r="G41" s="79">
        <f>AVERAGE('PR (MFW)'!G41,'R78s (MFW)'!G41)</f>
        <v>0</v>
      </c>
      <c r="H41" s="79">
        <f>AVERAGE('PR (MFW)'!H41,'R78s (MFW)'!H41)</f>
        <v>0</v>
      </c>
      <c r="I41" s="79">
        <f>AVERAGE('PR (MFW)'!I41,'R78s (MFW)'!I41)</f>
        <v>0</v>
      </c>
      <c r="J41" s="12" t="str">
        <f t="shared" si="11"/>
        <v>Aug</v>
      </c>
      <c r="K41" s="79">
        <f>AVERAGE('PR (MFW)'!K41,'R78s (MFW)'!K41)</f>
        <v>0</v>
      </c>
      <c r="L41" s="80">
        <f>AVERAGE('PR (MFW)'!L41,'R78s (MFW)'!L41)</f>
        <v>0</v>
      </c>
      <c r="M41" s="80">
        <f>AVERAGE('PR (MFW)'!M41,'R78s (MFW)'!M41)</f>
        <v>0</v>
      </c>
      <c r="N41" s="80">
        <f>AVERAGE('PR (MFW)'!N41,'R78s (MFW)'!N41)</f>
        <v>0</v>
      </c>
      <c r="O41" s="80">
        <f>AVERAGE('PR (MFW)'!O41,'R78s (MFW)'!O41)</f>
        <v>0</v>
      </c>
      <c r="P41" s="80">
        <f>AVERAGE('PR (MFW)'!P41,'R78s (MFW)'!P41)</f>
        <v>0</v>
      </c>
      <c r="Q41" s="80">
        <f>AVERAGE('PR (MFW)'!Q41,'R78s (MFW)'!Q41)</f>
        <v>0</v>
      </c>
      <c r="R41" s="80">
        <f>AVERAGE('PR (MFW)'!R41,'R78s (MFW)'!R41)</f>
        <v>0</v>
      </c>
      <c r="S41" s="77" t="str">
        <f t="shared" si="12"/>
        <v>Aug</v>
      </c>
      <c r="T41" s="80">
        <f>AVERAGE('PR (MFW)'!T41,'R78s (MFW)'!T41)</f>
        <v>0</v>
      </c>
      <c r="U41" s="80">
        <f>AVERAGE('PR (MFW)'!U41,'R78s (MFW)'!U41)</f>
        <v>0</v>
      </c>
      <c r="V41" s="80">
        <f>AVERAGE('PR (MFW)'!V41,'R78s (MFW)'!V41)</f>
        <v>0</v>
      </c>
      <c r="W41" s="80">
        <f>AVERAGE('PR (MFW)'!W41,'R78s (MFW)'!W41)</f>
        <v>0</v>
      </c>
      <c r="X41" s="80">
        <f>AVERAGE('PR (MFW)'!X41,'R78s (MFW)'!X41)</f>
        <v>0</v>
      </c>
      <c r="Y41" s="80">
        <f>AVERAGE('PR (MFW)'!Y41,'R78s (MFW)'!Y41)</f>
        <v>0</v>
      </c>
      <c r="Z41" s="80">
        <f>AVERAGE('PR (MFW)'!Z41,'R78s (MFW)'!Z41)</f>
        <v>0</v>
      </c>
      <c r="AA41" s="80">
        <f>AVERAGE('PR (MFW)'!AA41,'R78s (MFW)'!AA41)</f>
        <v>0</v>
      </c>
      <c r="AB41" s="77" t="str">
        <f t="shared" si="13"/>
        <v>Aug</v>
      </c>
      <c r="AC41" s="80">
        <f>AVERAGE('PR (MFW)'!AC41,'R78s (MFW)'!AC41)</f>
        <v>0</v>
      </c>
      <c r="AD41" s="80">
        <f>AVERAGE('PR (MFW)'!AD41,'R78s (MFW)'!AD41)</f>
        <v>0</v>
      </c>
      <c r="AE41" s="80">
        <f>AVERAGE('PR (MFW)'!AE41,'R78s (MFW)'!AE41)</f>
        <v>0</v>
      </c>
      <c r="AF41" s="80">
        <f>AVERAGE('PR (MFW)'!AF41,'R78s (MFW)'!AF41)</f>
        <v>0</v>
      </c>
      <c r="AG41" s="80">
        <f>AVERAGE('PR (MFW)'!AG41,'R78s (MFW)'!AG41)</f>
        <v>0</v>
      </c>
      <c r="AH41" s="80">
        <f>AVERAGE('PR (MFW)'!AH41,'R78s (MFW)'!AH41)</f>
        <v>0</v>
      </c>
      <c r="AI41" s="80">
        <f>AVERAGE('PR (MFW)'!AI41,'R78s (MFW)'!AI41)</f>
        <v>0</v>
      </c>
      <c r="AJ41" s="80">
        <f>AVERAGE('PR (MFW)'!AJ41,'R78s (MFW)'!AJ41)</f>
        <v>0</v>
      </c>
      <c r="AK41" s="77" t="str">
        <f t="shared" si="14"/>
        <v>Aug</v>
      </c>
      <c r="AL41" s="80">
        <f>AVERAGE('PR (MFW)'!AL41,'R78s (MFW)'!AL41)</f>
        <v>0</v>
      </c>
      <c r="AM41" s="80">
        <f>AVERAGE('PR (MFW)'!AM41,'R78s (MFW)'!AM41)</f>
        <v>0</v>
      </c>
      <c r="AN41" s="80">
        <f>AVERAGE('PR (MFW)'!AN41,'R78s (MFW)'!AN41)</f>
        <v>0</v>
      </c>
      <c r="AO41" s="80">
        <f>AVERAGE('PR (MFW)'!AO41,'R78s (MFW)'!AO41)</f>
        <v>0</v>
      </c>
      <c r="AP41" s="80">
        <f>AVERAGE('PR (MFW)'!AP41,'R78s (MFW)'!AP41)</f>
        <v>0</v>
      </c>
      <c r="AQ41" s="80">
        <f>AVERAGE('PR (MFW)'!AQ41,'R78s (MFW)'!AQ41)</f>
        <v>0</v>
      </c>
      <c r="AR41" s="80">
        <f>AVERAGE('PR (MFW)'!AR41,'R78s (MFW)'!AR41)</f>
        <v>0</v>
      </c>
      <c r="AS41" s="80">
        <f>AVERAGE('PR (MFW)'!AS41,'R78s (MFW)'!AS41)</f>
        <v>0</v>
      </c>
      <c r="AT41" s="77" t="str">
        <f t="shared" si="15"/>
        <v>Aug</v>
      </c>
      <c r="AU41" s="80">
        <f>AVERAGE('PR (MFW)'!AU41,'R78s (MFW)'!AU41)</f>
        <v>0</v>
      </c>
      <c r="AV41" s="80">
        <f>AVERAGE('PR (MFW)'!AV41,'R78s (MFW)'!AV41)</f>
        <v>0</v>
      </c>
      <c r="AW41" s="80">
        <f>AVERAGE('PR (MFW)'!AW41,'R78s (MFW)'!AW41)</f>
        <v>0</v>
      </c>
      <c r="AX41" s="80">
        <f>AVERAGE('PR (MFW)'!AX41,'R78s (MFW)'!AX41)</f>
        <v>0</v>
      </c>
      <c r="AY41" s="80">
        <f>AVERAGE('PR (MFW)'!AY41,'R78s (MFW)'!AY41)</f>
        <v>0</v>
      </c>
      <c r="AZ41" s="80">
        <f>AVERAGE('PR (MFW)'!AZ41,'R78s (MFW)'!AZ41)</f>
        <v>0</v>
      </c>
      <c r="BA41" s="80">
        <f>AVERAGE('PR (MFW)'!BA41,'R78s (MFW)'!BA41)</f>
        <v>0</v>
      </c>
      <c r="BB41" s="80">
        <f>AVERAGE('PR (MFW)'!BB41,'R78s (MFW)'!BB41)</f>
        <v>0</v>
      </c>
      <c r="BC41" s="77" t="str">
        <f t="shared" si="16"/>
        <v>Aug</v>
      </c>
      <c r="BD41" s="80">
        <f>AVERAGE('PR (MFW)'!BD41,'R78s (MFW)'!BD41)</f>
        <v>0</v>
      </c>
      <c r="BE41" s="80">
        <f>AVERAGE('PR (MFW)'!BE41,'R78s (MFW)'!BE41)</f>
        <v>0</v>
      </c>
      <c r="BF41" s="80">
        <f>AVERAGE('PR (MFW)'!BF41,'R78s (MFW)'!BF41)</f>
        <v>0</v>
      </c>
      <c r="BG41" s="80">
        <f>AVERAGE('PR (MFW)'!BG41,'R78s (MFW)'!BG41)</f>
        <v>0</v>
      </c>
      <c r="BH41" s="80">
        <f>AVERAGE('PR (MFW)'!BH41,'R78s (MFW)'!BH41)</f>
        <v>0</v>
      </c>
      <c r="BI41" s="80">
        <f>AVERAGE('PR (MFW)'!BI41,'R78s (MFW)'!BI41)</f>
        <v>0</v>
      </c>
      <c r="BJ41" s="80">
        <f>AVERAGE('PR (MFW)'!BJ41,'R78s (MFW)'!BJ41)</f>
        <v>0</v>
      </c>
      <c r="BK41" s="80">
        <f>AVERAGE('PR (MFW)'!BK41,'R78s (MFW)'!BK41)</f>
        <v>0</v>
      </c>
      <c r="BL41" s="77" t="str">
        <f t="shared" si="17"/>
        <v>Aug</v>
      </c>
      <c r="BM41" s="80">
        <f>AVERAGE('PR (MFW)'!BM41,'R78s (MFW)'!BM41)</f>
        <v>0</v>
      </c>
      <c r="BN41" s="80">
        <f>AVERAGE('PR (MFW)'!BN41,'R78s (MFW)'!BN41)</f>
        <v>0</v>
      </c>
      <c r="BO41" s="80">
        <f>AVERAGE('PR (MFW)'!BO41,'R78s (MFW)'!BO41)</f>
        <v>0</v>
      </c>
      <c r="BP41" s="80">
        <f>AVERAGE('PR (MFW)'!BP41,'R78s (MFW)'!BP41)</f>
        <v>0</v>
      </c>
      <c r="BQ41" s="80">
        <f>AVERAGE('PR (MFW)'!BQ41,'R78s (MFW)'!BQ41)</f>
        <v>0</v>
      </c>
      <c r="BR41" s="80">
        <f>AVERAGE('PR (MFW)'!BR41,'R78s (MFW)'!BR41)</f>
        <v>0</v>
      </c>
      <c r="BS41" s="80">
        <f>AVERAGE('PR (MFW)'!BS41,'R78s (MFW)'!BS41)</f>
        <v>0</v>
      </c>
      <c r="BT41" s="80">
        <f>AVERAGE('PR (MFW)'!BT41,'R78s (MFW)'!BT41)</f>
        <v>0</v>
      </c>
      <c r="BU41" s="77" t="str">
        <f t="shared" si="18"/>
        <v>Aug</v>
      </c>
      <c r="BV41" s="80">
        <f>AVERAGE('PR (MFW)'!BV41,'R78s (MFW)'!BV41)</f>
        <v>0</v>
      </c>
      <c r="BW41" s="80">
        <f>AVERAGE('PR (MFW)'!BW41,'R78s (MFW)'!BW41)</f>
        <v>0</v>
      </c>
      <c r="BX41" s="80">
        <f>AVERAGE('PR (MFW)'!BX41,'R78s (MFW)'!BX41)</f>
        <v>0</v>
      </c>
      <c r="BY41" s="80">
        <f>AVERAGE('PR (MFW)'!BY41,'R78s (MFW)'!BY41)</f>
        <v>0</v>
      </c>
      <c r="BZ41" s="80">
        <f>AVERAGE('PR (MFW)'!BZ41,'R78s (MFW)'!BZ41)</f>
        <v>0</v>
      </c>
      <c r="CA41" s="80">
        <f>AVERAGE('PR (MFW)'!CA41,'R78s (MFW)'!CA41)</f>
        <v>0</v>
      </c>
      <c r="CB41" s="80">
        <f>AVERAGE('PR (MFW)'!CB41,'R78s (MFW)'!CB41)</f>
        <v>0</v>
      </c>
      <c r="CC41" s="80">
        <f>AVERAGE('PR (MFW)'!CC41,'R78s (MFW)'!CC41)</f>
        <v>0</v>
      </c>
      <c r="CD41" s="77" t="str">
        <f t="shared" si="19"/>
        <v>Aug</v>
      </c>
      <c r="CE41" s="80">
        <f>AVERAGE('PR (MFW)'!CE41,'R78s (MFW)'!CE41)</f>
        <v>0</v>
      </c>
      <c r="CF41" s="80">
        <f>AVERAGE('PR (MFW)'!CF41,'R78s (MFW)'!CF41)</f>
        <v>0</v>
      </c>
      <c r="CG41" s="80">
        <f>AVERAGE('PR (MFW)'!CG41,'R78s (MFW)'!CG41)</f>
        <v>0</v>
      </c>
      <c r="CH41" s="80">
        <f>AVERAGE('PR (MFW)'!CH41,'R78s (MFW)'!CH41)</f>
        <v>0</v>
      </c>
      <c r="CI41" s="80">
        <f>AVERAGE('PR (MFW)'!CI41,'R78s (MFW)'!CI41)</f>
        <v>0</v>
      </c>
      <c r="CJ41" s="80">
        <f>AVERAGE('PR (MFW)'!CJ41,'R78s (MFW)'!CJ41)</f>
        <v>0</v>
      </c>
      <c r="CK41" s="80">
        <f>AVERAGE('PR (MFW)'!CK41,'R78s (MFW)'!CK41)</f>
        <v>0</v>
      </c>
      <c r="CL41" s="80">
        <f>AVERAGE('PR (MFW)'!CL41,'R78s (MFW)'!CL41)</f>
        <v>0</v>
      </c>
    </row>
    <row r="42" spans="1:90" ht="13.5" customHeight="1">
      <c r="A42" s="77" t="str">
        <f t="shared" si="10"/>
        <v>Sep</v>
      </c>
      <c r="B42" s="79">
        <f>AVERAGE('PR (MFW)'!B42,'R78s (MFW)'!B42)</f>
        <v>0</v>
      </c>
      <c r="C42" s="79">
        <f>AVERAGE('PR (MFW)'!C42,'R78s (MFW)'!C42)</f>
        <v>0</v>
      </c>
      <c r="D42" s="79">
        <f>AVERAGE('PR (MFW)'!D42,'R78s (MFW)'!D42)</f>
        <v>0</v>
      </c>
      <c r="E42" s="79">
        <f>AVERAGE('PR (MFW)'!E42,'R78s (MFW)'!E42)</f>
        <v>0</v>
      </c>
      <c r="F42" s="79">
        <f>AVERAGE('PR (MFW)'!F42,'R78s (MFW)'!F42)</f>
        <v>0</v>
      </c>
      <c r="G42" s="79">
        <f>AVERAGE('PR (MFW)'!G42,'R78s (MFW)'!G42)</f>
        <v>0</v>
      </c>
      <c r="H42" s="79">
        <f>AVERAGE('PR (MFW)'!H42,'R78s (MFW)'!H42)</f>
        <v>0</v>
      </c>
      <c r="I42" s="79">
        <f>AVERAGE('PR (MFW)'!I42,'R78s (MFW)'!I42)</f>
        <v>0</v>
      </c>
      <c r="J42" s="12" t="str">
        <f t="shared" si="11"/>
        <v>Sep</v>
      </c>
      <c r="K42" s="79">
        <f>AVERAGE('PR (MFW)'!K42,'R78s (MFW)'!K42)</f>
        <v>0</v>
      </c>
      <c r="L42" s="80">
        <f>AVERAGE('PR (MFW)'!L42,'R78s (MFW)'!L42)</f>
        <v>0</v>
      </c>
      <c r="M42" s="80">
        <f>AVERAGE('PR (MFW)'!M42,'R78s (MFW)'!M42)</f>
        <v>0</v>
      </c>
      <c r="N42" s="80">
        <f>AVERAGE('PR (MFW)'!N42,'R78s (MFW)'!N42)</f>
        <v>0</v>
      </c>
      <c r="O42" s="80">
        <f>AVERAGE('PR (MFW)'!O42,'R78s (MFW)'!O42)</f>
        <v>0</v>
      </c>
      <c r="P42" s="80">
        <f>AVERAGE('PR (MFW)'!P42,'R78s (MFW)'!P42)</f>
        <v>0</v>
      </c>
      <c r="Q42" s="80">
        <f>AVERAGE('PR (MFW)'!Q42,'R78s (MFW)'!Q42)</f>
        <v>0</v>
      </c>
      <c r="R42" s="80">
        <f>AVERAGE('PR (MFW)'!R42,'R78s (MFW)'!R42)</f>
        <v>0</v>
      </c>
      <c r="S42" s="77" t="str">
        <f t="shared" si="12"/>
        <v>Sep</v>
      </c>
      <c r="T42" s="80">
        <f>AVERAGE('PR (MFW)'!T42,'R78s (MFW)'!T42)</f>
        <v>0</v>
      </c>
      <c r="U42" s="80">
        <f>AVERAGE('PR (MFW)'!U42,'R78s (MFW)'!U42)</f>
        <v>0</v>
      </c>
      <c r="V42" s="80">
        <f>AVERAGE('PR (MFW)'!V42,'R78s (MFW)'!V42)</f>
        <v>0</v>
      </c>
      <c r="W42" s="80">
        <f>AVERAGE('PR (MFW)'!W42,'R78s (MFW)'!W42)</f>
        <v>0</v>
      </c>
      <c r="X42" s="80">
        <f>AVERAGE('PR (MFW)'!X42,'R78s (MFW)'!X42)</f>
        <v>0</v>
      </c>
      <c r="Y42" s="80">
        <f>AVERAGE('PR (MFW)'!Y42,'R78s (MFW)'!Y42)</f>
        <v>0</v>
      </c>
      <c r="Z42" s="80">
        <f>AVERAGE('PR (MFW)'!Z42,'R78s (MFW)'!Z42)</f>
        <v>0</v>
      </c>
      <c r="AA42" s="80">
        <f>AVERAGE('PR (MFW)'!AA42,'R78s (MFW)'!AA42)</f>
        <v>0</v>
      </c>
      <c r="AB42" s="77" t="str">
        <f t="shared" si="13"/>
        <v>Sep</v>
      </c>
      <c r="AC42" s="80">
        <f>AVERAGE('PR (MFW)'!AC42,'R78s (MFW)'!AC42)</f>
        <v>0</v>
      </c>
      <c r="AD42" s="80">
        <f>AVERAGE('PR (MFW)'!AD42,'R78s (MFW)'!AD42)</f>
        <v>0</v>
      </c>
      <c r="AE42" s="80">
        <f>AVERAGE('PR (MFW)'!AE42,'R78s (MFW)'!AE42)</f>
        <v>0</v>
      </c>
      <c r="AF42" s="80">
        <f>AVERAGE('PR (MFW)'!AF42,'R78s (MFW)'!AF42)</f>
        <v>0</v>
      </c>
      <c r="AG42" s="80">
        <f>AVERAGE('PR (MFW)'!AG42,'R78s (MFW)'!AG42)</f>
        <v>0</v>
      </c>
      <c r="AH42" s="80">
        <f>AVERAGE('PR (MFW)'!AH42,'R78s (MFW)'!AH42)</f>
        <v>0</v>
      </c>
      <c r="AI42" s="80">
        <f>AVERAGE('PR (MFW)'!AI42,'R78s (MFW)'!AI42)</f>
        <v>0</v>
      </c>
      <c r="AJ42" s="80">
        <f>AVERAGE('PR (MFW)'!AJ42,'R78s (MFW)'!AJ42)</f>
        <v>0</v>
      </c>
      <c r="AK42" s="77" t="str">
        <f t="shared" si="14"/>
        <v>Sep</v>
      </c>
      <c r="AL42" s="80">
        <f>AVERAGE('PR (MFW)'!AL42,'R78s (MFW)'!AL42)</f>
        <v>0</v>
      </c>
      <c r="AM42" s="80">
        <f>AVERAGE('PR (MFW)'!AM42,'R78s (MFW)'!AM42)</f>
        <v>0</v>
      </c>
      <c r="AN42" s="80">
        <f>AVERAGE('PR (MFW)'!AN42,'R78s (MFW)'!AN42)</f>
        <v>0</v>
      </c>
      <c r="AO42" s="80">
        <f>AVERAGE('PR (MFW)'!AO42,'R78s (MFW)'!AO42)</f>
        <v>0</v>
      </c>
      <c r="AP42" s="80">
        <f>AVERAGE('PR (MFW)'!AP42,'R78s (MFW)'!AP42)</f>
        <v>0</v>
      </c>
      <c r="AQ42" s="80">
        <f>AVERAGE('PR (MFW)'!AQ42,'R78s (MFW)'!AQ42)</f>
        <v>0</v>
      </c>
      <c r="AR42" s="80">
        <f>AVERAGE('PR (MFW)'!AR42,'R78s (MFW)'!AR42)</f>
        <v>0</v>
      </c>
      <c r="AS42" s="80">
        <f>AVERAGE('PR (MFW)'!AS42,'R78s (MFW)'!AS42)</f>
        <v>0</v>
      </c>
      <c r="AT42" s="77" t="str">
        <f t="shared" si="15"/>
        <v>Sep</v>
      </c>
      <c r="AU42" s="80">
        <f>AVERAGE('PR (MFW)'!AU42,'R78s (MFW)'!AU42)</f>
        <v>0</v>
      </c>
      <c r="AV42" s="80">
        <f>AVERAGE('PR (MFW)'!AV42,'R78s (MFW)'!AV42)</f>
        <v>0</v>
      </c>
      <c r="AW42" s="80">
        <f>AVERAGE('PR (MFW)'!AW42,'R78s (MFW)'!AW42)</f>
        <v>0</v>
      </c>
      <c r="AX42" s="80">
        <f>AVERAGE('PR (MFW)'!AX42,'R78s (MFW)'!AX42)</f>
        <v>0</v>
      </c>
      <c r="AY42" s="80">
        <f>AVERAGE('PR (MFW)'!AY42,'R78s (MFW)'!AY42)</f>
        <v>0</v>
      </c>
      <c r="AZ42" s="80">
        <f>AVERAGE('PR (MFW)'!AZ42,'R78s (MFW)'!AZ42)</f>
        <v>0</v>
      </c>
      <c r="BA42" s="80">
        <f>AVERAGE('PR (MFW)'!BA42,'R78s (MFW)'!BA42)</f>
        <v>0</v>
      </c>
      <c r="BB42" s="80">
        <f>AVERAGE('PR (MFW)'!BB42,'R78s (MFW)'!BB42)</f>
        <v>0</v>
      </c>
      <c r="BC42" s="77" t="str">
        <f t="shared" si="16"/>
        <v>Sep</v>
      </c>
      <c r="BD42" s="80">
        <f>AVERAGE('PR (MFW)'!BD42,'R78s (MFW)'!BD42)</f>
        <v>0</v>
      </c>
      <c r="BE42" s="80">
        <f>AVERAGE('PR (MFW)'!BE42,'R78s (MFW)'!BE42)</f>
        <v>0</v>
      </c>
      <c r="BF42" s="80">
        <f>AVERAGE('PR (MFW)'!BF42,'R78s (MFW)'!BF42)</f>
        <v>0</v>
      </c>
      <c r="BG42" s="80">
        <f>AVERAGE('PR (MFW)'!BG42,'R78s (MFW)'!BG42)</f>
        <v>0</v>
      </c>
      <c r="BH42" s="80">
        <f>AVERAGE('PR (MFW)'!BH42,'R78s (MFW)'!BH42)</f>
        <v>0</v>
      </c>
      <c r="BI42" s="80">
        <f>AVERAGE('PR (MFW)'!BI42,'R78s (MFW)'!BI42)</f>
        <v>0</v>
      </c>
      <c r="BJ42" s="80">
        <f>AVERAGE('PR (MFW)'!BJ42,'R78s (MFW)'!BJ42)</f>
        <v>0</v>
      </c>
      <c r="BK42" s="80">
        <f>AVERAGE('PR (MFW)'!BK42,'R78s (MFW)'!BK42)</f>
        <v>0</v>
      </c>
      <c r="BL42" s="77" t="str">
        <f t="shared" si="17"/>
        <v>Sep</v>
      </c>
      <c r="BM42" s="80">
        <f>AVERAGE('PR (MFW)'!BM42,'R78s (MFW)'!BM42)</f>
        <v>0</v>
      </c>
      <c r="BN42" s="80">
        <f>AVERAGE('PR (MFW)'!BN42,'R78s (MFW)'!BN42)</f>
        <v>0</v>
      </c>
      <c r="BO42" s="80">
        <f>AVERAGE('PR (MFW)'!BO42,'R78s (MFW)'!BO42)</f>
        <v>0</v>
      </c>
      <c r="BP42" s="80">
        <f>AVERAGE('PR (MFW)'!BP42,'R78s (MFW)'!BP42)</f>
        <v>0</v>
      </c>
      <c r="BQ42" s="80">
        <f>AVERAGE('PR (MFW)'!BQ42,'R78s (MFW)'!BQ42)</f>
        <v>0</v>
      </c>
      <c r="BR42" s="80">
        <f>AVERAGE('PR (MFW)'!BR42,'R78s (MFW)'!BR42)</f>
        <v>0</v>
      </c>
      <c r="BS42" s="80">
        <f>AVERAGE('PR (MFW)'!BS42,'R78s (MFW)'!BS42)</f>
        <v>0</v>
      </c>
      <c r="BT42" s="80">
        <f>AVERAGE('PR (MFW)'!BT42,'R78s (MFW)'!BT42)</f>
        <v>0</v>
      </c>
      <c r="BU42" s="77" t="str">
        <f t="shared" si="18"/>
        <v>Sep</v>
      </c>
      <c r="BV42" s="80">
        <f>AVERAGE('PR (MFW)'!BV42,'R78s (MFW)'!BV42)</f>
        <v>0</v>
      </c>
      <c r="BW42" s="80">
        <f>AVERAGE('PR (MFW)'!BW42,'R78s (MFW)'!BW42)</f>
        <v>0</v>
      </c>
      <c r="BX42" s="80">
        <f>AVERAGE('PR (MFW)'!BX42,'R78s (MFW)'!BX42)</f>
        <v>0</v>
      </c>
      <c r="BY42" s="80">
        <f>AVERAGE('PR (MFW)'!BY42,'R78s (MFW)'!BY42)</f>
        <v>0</v>
      </c>
      <c r="BZ42" s="80">
        <f>AVERAGE('PR (MFW)'!BZ42,'R78s (MFW)'!BZ42)</f>
        <v>0</v>
      </c>
      <c r="CA42" s="80">
        <f>AVERAGE('PR (MFW)'!CA42,'R78s (MFW)'!CA42)</f>
        <v>0</v>
      </c>
      <c r="CB42" s="80">
        <f>AVERAGE('PR (MFW)'!CB42,'R78s (MFW)'!CB42)</f>
        <v>0</v>
      </c>
      <c r="CC42" s="80">
        <f>AVERAGE('PR (MFW)'!CC42,'R78s (MFW)'!CC42)</f>
        <v>0</v>
      </c>
      <c r="CD42" s="77" t="str">
        <f t="shared" si="19"/>
        <v>Sep</v>
      </c>
      <c r="CE42" s="80">
        <f>AVERAGE('PR (MFW)'!CE42,'R78s (MFW)'!CE42)</f>
        <v>0</v>
      </c>
      <c r="CF42" s="80">
        <f>AVERAGE('PR (MFW)'!CF42,'R78s (MFW)'!CF42)</f>
        <v>0</v>
      </c>
      <c r="CG42" s="80">
        <f>AVERAGE('PR (MFW)'!CG42,'R78s (MFW)'!CG42)</f>
        <v>0</v>
      </c>
      <c r="CH42" s="80">
        <f>AVERAGE('PR (MFW)'!CH42,'R78s (MFW)'!CH42)</f>
        <v>0</v>
      </c>
      <c r="CI42" s="80">
        <f>AVERAGE('PR (MFW)'!CI42,'R78s (MFW)'!CI42)</f>
        <v>0</v>
      </c>
      <c r="CJ42" s="80">
        <f>AVERAGE('PR (MFW)'!CJ42,'R78s (MFW)'!CJ42)</f>
        <v>0</v>
      </c>
      <c r="CK42" s="80">
        <f>AVERAGE('PR (MFW)'!CK42,'R78s (MFW)'!CK42)</f>
        <v>0</v>
      </c>
      <c r="CL42" s="80">
        <f>AVERAGE('PR (MFW)'!CL42,'R78s (MFW)'!CL42)</f>
        <v>0</v>
      </c>
    </row>
    <row r="43" spans="1:90" ht="13.5" customHeight="1">
      <c r="A43" s="77" t="str">
        <f t="shared" si="10"/>
        <v>Oct</v>
      </c>
      <c r="B43" s="79">
        <f>AVERAGE('PR (MFW)'!B43,'R78s (MFW)'!B43)</f>
        <v>0</v>
      </c>
      <c r="C43" s="79">
        <f>AVERAGE('PR (MFW)'!C43,'R78s (MFW)'!C43)</f>
        <v>0</v>
      </c>
      <c r="D43" s="79">
        <f>AVERAGE('PR (MFW)'!D43,'R78s (MFW)'!D43)</f>
        <v>0</v>
      </c>
      <c r="E43" s="79">
        <f>AVERAGE('PR (MFW)'!E43,'R78s (MFW)'!E43)</f>
        <v>0</v>
      </c>
      <c r="F43" s="79">
        <f>AVERAGE('PR (MFW)'!F43,'R78s (MFW)'!F43)</f>
        <v>0</v>
      </c>
      <c r="G43" s="79">
        <f>AVERAGE('PR (MFW)'!G43,'R78s (MFW)'!G43)</f>
        <v>0</v>
      </c>
      <c r="H43" s="79">
        <f>AVERAGE('PR (MFW)'!H43,'R78s (MFW)'!H43)</f>
        <v>0</v>
      </c>
      <c r="I43" s="79">
        <f>AVERAGE('PR (MFW)'!I43,'R78s (MFW)'!I43)</f>
        <v>0</v>
      </c>
      <c r="J43" s="12" t="str">
        <f t="shared" si="11"/>
        <v>Oct</v>
      </c>
      <c r="K43" s="79">
        <f>AVERAGE('PR (MFW)'!K43,'R78s (MFW)'!K43)</f>
        <v>0</v>
      </c>
      <c r="L43" s="80">
        <f>AVERAGE('PR (MFW)'!L43,'R78s (MFW)'!L43)</f>
        <v>0</v>
      </c>
      <c r="M43" s="80">
        <f>AVERAGE('PR (MFW)'!M43,'R78s (MFW)'!M43)</f>
        <v>0</v>
      </c>
      <c r="N43" s="80">
        <f>AVERAGE('PR (MFW)'!N43,'R78s (MFW)'!N43)</f>
        <v>0</v>
      </c>
      <c r="O43" s="80">
        <f>AVERAGE('PR (MFW)'!O43,'R78s (MFW)'!O43)</f>
        <v>0</v>
      </c>
      <c r="P43" s="80">
        <f>AVERAGE('PR (MFW)'!P43,'R78s (MFW)'!P43)</f>
        <v>0</v>
      </c>
      <c r="Q43" s="80">
        <f>AVERAGE('PR (MFW)'!Q43,'R78s (MFW)'!Q43)</f>
        <v>0</v>
      </c>
      <c r="R43" s="80">
        <f>AVERAGE('PR (MFW)'!R43,'R78s (MFW)'!R43)</f>
        <v>0</v>
      </c>
      <c r="S43" s="77" t="str">
        <f t="shared" si="12"/>
        <v>Oct</v>
      </c>
      <c r="T43" s="80">
        <f>AVERAGE('PR (MFW)'!T43,'R78s (MFW)'!T43)</f>
        <v>0</v>
      </c>
      <c r="U43" s="80">
        <f>AVERAGE('PR (MFW)'!U43,'R78s (MFW)'!U43)</f>
        <v>0</v>
      </c>
      <c r="V43" s="80">
        <f>AVERAGE('PR (MFW)'!V43,'R78s (MFW)'!V43)</f>
        <v>0</v>
      </c>
      <c r="W43" s="80">
        <f>AVERAGE('PR (MFW)'!W43,'R78s (MFW)'!W43)</f>
        <v>0</v>
      </c>
      <c r="X43" s="80">
        <f>AVERAGE('PR (MFW)'!X43,'R78s (MFW)'!X43)</f>
        <v>0</v>
      </c>
      <c r="Y43" s="80">
        <f>AVERAGE('PR (MFW)'!Y43,'R78s (MFW)'!Y43)</f>
        <v>0</v>
      </c>
      <c r="Z43" s="80">
        <f>AVERAGE('PR (MFW)'!Z43,'R78s (MFW)'!Z43)</f>
        <v>0</v>
      </c>
      <c r="AA43" s="80">
        <f>AVERAGE('PR (MFW)'!AA43,'R78s (MFW)'!AA43)</f>
        <v>0</v>
      </c>
      <c r="AB43" s="77" t="str">
        <f t="shared" si="13"/>
        <v>Oct</v>
      </c>
      <c r="AC43" s="80">
        <f>AVERAGE('PR (MFW)'!AC43,'R78s (MFW)'!AC43)</f>
        <v>0</v>
      </c>
      <c r="AD43" s="80">
        <f>AVERAGE('PR (MFW)'!AD43,'R78s (MFW)'!AD43)</f>
        <v>0</v>
      </c>
      <c r="AE43" s="80">
        <f>AVERAGE('PR (MFW)'!AE43,'R78s (MFW)'!AE43)</f>
        <v>0</v>
      </c>
      <c r="AF43" s="80">
        <f>AVERAGE('PR (MFW)'!AF43,'R78s (MFW)'!AF43)</f>
        <v>0</v>
      </c>
      <c r="AG43" s="80">
        <f>AVERAGE('PR (MFW)'!AG43,'R78s (MFW)'!AG43)</f>
        <v>0</v>
      </c>
      <c r="AH43" s="80">
        <f>AVERAGE('PR (MFW)'!AH43,'R78s (MFW)'!AH43)</f>
        <v>0</v>
      </c>
      <c r="AI43" s="80">
        <f>AVERAGE('PR (MFW)'!AI43,'R78s (MFW)'!AI43)</f>
        <v>0</v>
      </c>
      <c r="AJ43" s="80">
        <f>AVERAGE('PR (MFW)'!AJ43,'R78s (MFW)'!AJ43)</f>
        <v>0</v>
      </c>
      <c r="AK43" s="77" t="str">
        <f t="shared" si="14"/>
        <v>Oct</v>
      </c>
      <c r="AL43" s="80">
        <f>AVERAGE('PR (MFW)'!AL43,'R78s (MFW)'!AL43)</f>
        <v>0</v>
      </c>
      <c r="AM43" s="80">
        <f>AVERAGE('PR (MFW)'!AM43,'R78s (MFW)'!AM43)</f>
        <v>0</v>
      </c>
      <c r="AN43" s="80">
        <f>AVERAGE('PR (MFW)'!AN43,'R78s (MFW)'!AN43)</f>
        <v>0</v>
      </c>
      <c r="AO43" s="80">
        <f>AVERAGE('PR (MFW)'!AO43,'R78s (MFW)'!AO43)</f>
        <v>0</v>
      </c>
      <c r="AP43" s="80">
        <f>AVERAGE('PR (MFW)'!AP43,'R78s (MFW)'!AP43)</f>
        <v>0</v>
      </c>
      <c r="AQ43" s="80">
        <f>AVERAGE('PR (MFW)'!AQ43,'R78s (MFW)'!AQ43)</f>
        <v>0</v>
      </c>
      <c r="AR43" s="80">
        <f>AVERAGE('PR (MFW)'!AR43,'R78s (MFW)'!AR43)</f>
        <v>0</v>
      </c>
      <c r="AS43" s="80">
        <f>AVERAGE('PR (MFW)'!AS43,'R78s (MFW)'!AS43)</f>
        <v>0</v>
      </c>
      <c r="AT43" s="77" t="str">
        <f t="shared" si="15"/>
        <v>Oct</v>
      </c>
      <c r="AU43" s="80">
        <f>AVERAGE('PR (MFW)'!AU43,'R78s (MFW)'!AU43)</f>
        <v>0</v>
      </c>
      <c r="AV43" s="80">
        <f>AVERAGE('PR (MFW)'!AV43,'R78s (MFW)'!AV43)</f>
        <v>0</v>
      </c>
      <c r="AW43" s="80">
        <f>AVERAGE('PR (MFW)'!AW43,'R78s (MFW)'!AW43)</f>
        <v>0</v>
      </c>
      <c r="AX43" s="80">
        <f>AVERAGE('PR (MFW)'!AX43,'R78s (MFW)'!AX43)</f>
        <v>0</v>
      </c>
      <c r="AY43" s="80">
        <f>AVERAGE('PR (MFW)'!AY43,'R78s (MFW)'!AY43)</f>
        <v>0</v>
      </c>
      <c r="AZ43" s="80">
        <f>AVERAGE('PR (MFW)'!AZ43,'R78s (MFW)'!AZ43)</f>
        <v>0</v>
      </c>
      <c r="BA43" s="80">
        <f>AVERAGE('PR (MFW)'!BA43,'R78s (MFW)'!BA43)</f>
        <v>0</v>
      </c>
      <c r="BB43" s="80">
        <f>AVERAGE('PR (MFW)'!BB43,'R78s (MFW)'!BB43)</f>
        <v>0</v>
      </c>
      <c r="BC43" s="77" t="str">
        <f t="shared" si="16"/>
        <v>Oct</v>
      </c>
      <c r="BD43" s="80">
        <f>AVERAGE('PR (MFW)'!BD43,'R78s (MFW)'!BD43)</f>
        <v>0</v>
      </c>
      <c r="BE43" s="80">
        <f>AVERAGE('PR (MFW)'!BE43,'R78s (MFW)'!BE43)</f>
        <v>0</v>
      </c>
      <c r="BF43" s="80">
        <f>AVERAGE('PR (MFW)'!BF43,'R78s (MFW)'!BF43)</f>
        <v>0</v>
      </c>
      <c r="BG43" s="80">
        <f>AVERAGE('PR (MFW)'!BG43,'R78s (MFW)'!BG43)</f>
        <v>0</v>
      </c>
      <c r="BH43" s="80">
        <f>AVERAGE('PR (MFW)'!BH43,'R78s (MFW)'!BH43)</f>
        <v>0</v>
      </c>
      <c r="BI43" s="80">
        <f>AVERAGE('PR (MFW)'!BI43,'R78s (MFW)'!BI43)</f>
        <v>0</v>
      </c>
      <c r="BJ43" s="80">
        <f>AVERAGE('PR (MFW)'!BJ43,'R78s (MFW)'!BJ43)</f>
        <v>0</v>
      </c>
      <c r="BK43" s="80">
        <f>AVERAGE('PR (MFW)'!BK43,'R78s (MFW)'!BK43)</f>
        <v>0</v>
      </c>
      <c r="BL43" s="77" t="str">
        <f t="shared" si="17"/>
        <v>Oct</v>
      </c>
      <c r="BM43" s="80">
        <f>AVERAGE('PR (MFW)'!BM43,'R78s (MFW)'!BM43)</f>
        <v>0</v>
      </c>
      <c r="BN43" s="80">
        <f>AVERAGE('PR (MFW)'!BN43,'R78s (MFW)'!BN43)</f>
        <v>0</v>
      </c>
      <c r="BO43" s="80">
        <f>AVERAGE('PR (MFW)'!BO43,'R78s (MFW)'!BO43)</f>
        <v>0</v>
      </c>
      <c r="BP43" s="80">
        <f>AVERAGE('PR (MFW)'!BP43,'R78s (MFW)'!BP43)</f>
        <v>0</v>
      </c>
      <c r="BQ43" s="80">
        <f>AVERAGE('PR (MFW)'!BQ43,'R78s (MFW)'!BQ43)</f>
        <v>0</v>
      </c>
      <c r="BR43" s="80">
        <f>AVERAGE('PR (MFW)'!BR43,'R78s (MFW)'!BR43)</f>
        <v>0</v>
      </c>
      <c r="BS43" s="80">
        <f>AVERAGE('PR (MFW)'!BS43,'R78s (MFW)'!BS43)</f>
        <v>0</v>
      </c>
      <c r="BT43" s="80">
        <f>AVERAGE('PR (MFW)'!BT43,'R78s (MFW)'!BT43)</f>
        <v>0</v>
      </c>
      <c r="BU43" s="77" t="str">
        <f t="shared" si="18"/>
        <v>Oct</v>
      </c>
      <c r="BV43" s="80">
        <f>AVERAGE('PR (MFW)'!BV43,'R78s (MFW)'!BV43)</f>
        <v>0</v>
      </c>
      <c r="BW43" s="80">
        <f>AVERAGE('PR (MFW)'!BW43,'R78s (MFW)'!BW43)</f>
        <v>0</v>
      </c>
      <c r="BX43" s="80">
        <f>AVERAGE('PR (MFW)'!BX43,'R78s (MFW)'!BX43)</f>
        <v>0</v>
      </c>
      <c r="BY43" s="80">
        <f>AVERAGE('PR (MFW)'!BY43,'R78s (MFW)'!BY43)</f>
        <v>0</v>
      </c>
      <c r="BZ43" s="80">
        <f>AVERAGE('PR (MFW)'!BZ43,'R78s (MFW)'!BZ43)</f>
        <v>0</v>
      </c>
      <c r="CA43" s="80">
        <f>AVERAGE('PR (MFW)'!CA43,'R78s (MFW)'!CA43)</f>
        <v>0</v>
      </c>
      <c r="CB43" s="80">
        <f>AVERAGE('PR (MFW)'!CB43,'R78s (MFW)'!CB43)</f>
        <v>0</v>
      </c>
      <c r="CC43" s="80">
        <f>AVERAGE('PR (MFW)'!CC43,'R78s (MFW)'!CC43)</f>
        <v>0</v>
      </c>
      <c r="CD43" s="77" t="str">
        <f t="shared" si="19"/>
        <v>Oct</v>
      </c>
      <c r="CE43" s="80">
        <f>AVERAGE('PR (MFW)'!CE43,'R78s (MFW)'!CE43)</f>
        <v>0</v>
      </c>
      <c r="CF43" s="80">
        <f>AVERAGE('PR (MFW)'!CF43,'R78s (MFW)'!CF43)</f>
        <v>0</v>
      </c>
      <c r="CG43" s="80">
        <f>AVERAGE('PR (MFW)'!CG43,'R78s (MFW)'!CG43)</f>
        <v>0</v>
      </c>
      <c r="CH43" s="80">
        <f>AVERAGE('PR (MFW)'!CH43,'R78s (MFW)'!CH43)</f>
        <v>0</v>
      </c>
      <c r="CI43" s="80">
        <f>AVERAGE('PR (MFW)'!CI43,'R78s (MFW)'!CI43)</f>
        <v>0</v>
      </c>
      <c r="CJ43" s="80">
        <f>AVERAGE('PR (MFW)'!CJ43,'R78s (MFW)'!CJ43)</f>
        <v>0</v>
      </c>
      <c r="CK43" s="80">
        <f>AVERAGE('PR (MFW)'!CK43,'R78s (MFW)'!CK43)</f>
        <v>0</v>
      </c>
      <c r="CL43" s="80">
        <f>AVERAGE('PR (MFW)'!CL43,'R78s (MFW)'!CL43)</f>
        <v>0</v>
      </c>
    </row>
    <row r="44" spans="1:90" ht="13.5" customHeight="1">
      <c r="A44" s="77" t="str">
        <f t="shared" si="10"/>
        <v>Nov</v>
      </c>
      <c r="B44" s="79">
        <f>AVERAGE('PR (MFW)'!B44,'R78s (MFW)'!B44)</f>
        <v>0.41666666666666669</v>
      </c>
      <c r="C44" s="79">
        <f>AVERAGE('PR (MFW)'!C44,'R78s (MFW)'!C44)</f>
        <v>0</v>
      </c>
      <c r="D44" s="79">
        <f>AVERAGE('PR (MFW)'!D44,'R78s (MFW)'!D44)</f>
        <v>0</v>
      </c>
      <c r="E44" s="79">
        <f>AVERAGE('PR (MFW)'!E44,'R78s (MFW)'!E44)</f>
        <v>0</v>
      </c>
      <c r="F44" s="79">
        <f>AVERAGE('PR (MFW)'!F44,'R78s (MFW)'!F44)</f>
        <v>0</v>
      </c>
      <c r="G44" s="79">
        <f>AVERAGE('PR (MFW)'!G44,'R78s (MFW)'!G44)</f>
        <v>0</v>
      </c>
      <c r="H44" s="79">
        <f>AVERAGE('PR (MFW)'!H44,'R78s (MFW)'!H44)</f>
        <v>0</v>
      </c>
      <c r="I44" s="79">
        <f>AVERAGE('PR (MFW)'!I44,'R78s (MFW)'!I44)</f>
        <v>0</v>
      </c>
      <c r="J44" s="12" t="str">
        <f t="shared" si="11"/>
        <v>Nov</v>
      </c>
      <c r="K44" s="79">
        <f>AVERAGE('PR (MFW)'!K44,'R78s (MFW)'!K44)</f>
        <v>0.41666666666666669</v>
      </c>
      <c r="L44" s="80">
        <f>AVERAGE('PR (MFW)'!L44,'R78s (MFW)'!L44)</f>
        <v>0</v>
      </c>
      <c r="M44" s="80">
        <f>AVERAGE('PR (MFW)'!M44,'R78s (MFW)'!M44)</f>
        <v>0</v>
      </c>
      <c r="N44" s="80">
        <f>AVERAGE('PR (MFW)'!N44,'R78s (MFW)'!N44)</f>
        <v>0</v>
      </c>
      <c r="O44" s="80">
        <f>AVERAGE('PR (MFW)'!O44,'R78s (MFW)'!O44)</f>
        <v>0</v>
      </c>
      <c r="P44" s="80">
        <f>AVERAGE('PR (MFW)'!P44,'R78s (MFW)'!P44)</f>
        <v>0</v>
      </c>
      <c r="Q44" s="80">
        <f>AVERAGE('PR (MFW)'!Q44,'R78s (MFW)'!Q44)</f>
        <v>0</v>
      </c>
      <c r="R44" s="80">
        <f>AVERAGE('PR (MFW)'!R44,'R78s (MFW)'!R44)</f>
        <v>0</v>
      </c>
      <c r="S44" s="77" t="str">
        <f t="shared" si="12"/>
        <v>Nov</v>
      </c>
      <c r="T44" s="80">
        <f>AVERAGE('PR (MFW)'!T44,'R78s (MFW)'!T44)</f>
        <v>0.41666666666666669</v>
      </c>
      <c r="U44" s="80">
        <f>AVERAGE('PR (MFW)'!U44,'R78s (MFW)'!U44)</f>
        <v>0</v>
      </c>
      <c r="V44" s="80">
        <f>AVERAGE('PR (MFW)'!V44,'R78s (MFW)'!V44)</f>
        <v>0</v>
      </c>
      <c r="W44" s="80">
        <f>AVERAGE('PR (MFW)'!W44,'R78s (MFW)'!W44)</f>
        <v>0</v>
      </c>
      <c r="X44" s="80">
        <f>AVERAGE('PR (MFW)'!X44,'R78s (MFW)'!X44)</f>
        <v>0</v>
      </c>
      <c r="Y44" s="80">
        <f>AVERAGE('PR (MFW)'!Y44,'R78s (MFW)'!Y44)</f>
        <v>0</v>
      </c>
      <c r="Z44" s="80">
        <f>AVERAGE('PR (MFW)'!Z44,'R78s (MFW)'!Z44)</f>
        <v>0</v>
      </c>
      <c r="AA44" s="80">
        <f>AVERAGE('PR (MFW)'!AA44,'R78s (MFW)'!AA44)</f>
        <v>0</v>
      </c>
      <c r="AB44" s="77" t="str">
        <f t="shared" si="13"/>
        <v>Nov</v>
      </c>
      <c r="AC44" s="80">
        <f>AVERAGE('PR (MFW)'!AC44,'R78s (MFW)'!AC44)</f>
        <v>0.41666666666666669</v>
      </c>
      <c r="AD44" s="80">
        <f>AVERAGE('PR (MFW)'!AD44,'R78s (MFW)'!AD44)</f>
        <v>0</v>
      </c>
      <c r="AE44" s="80">
        <f>AVERAGE('PR (MFW)'!AE44,'R78s (MFW)'!AE44)</f>
        <v>0</v>
      </c>
      <c r="AF44" s="80">
        <f>AVERAGE('PR (MFW)'!AF44,'R78s (MFW)'!AF44)</f>
        <v>0</v>
      </c>
      <c r="AG44" s="80">
        <f>AVERAGE('PR (MFW)'!AG44,'R78s (MFW)'!AG44)</f>
        <v>0</v>
      </c>
      <c r="AH44" s="80">
        <f>AVERAGE('PR (MFW)'!AH44,'R78s (MFW)'!AH44)</f>
        <v>0</v>
      </c>
      <c r="AI44" s="80">
        <f>AVERAGE('PR (MFW)'!AI44,'R78s (MFW)'!AI44)</f>
        <v>0</v>
      </c>
      <c r="AJ44" s="80">
        <f>AVERAGE('PR (MFW)'!AJ44,'R78s (MFW)'!AJ44)</f>
        <v>0</v>
      </c>
      <c r="AK44" s="77" t="str">
        <f t="shared" si="14"/>
        <v>Nov</v>
      </c>
      <c r="AL44" s="80">
        <f>AVERAGE('PR (MFW)'!AL44,'R78s (MFW)'!AL44)</f>
        <v>0.41666666666666669</v>
      </c>
      <c r="AM44" s="80">
        <f>AVERAGE('PR (MFW)'!AM44,'R78s (MFW)'!AM44)</f>
        <v>0</v>
      </c>
      <c r="AN44" s="80">
        <f>AVERAGE('PR (MFW)'!AN44,'R78s (MFW)'!AN44)</f>
        <v>0</v>
      </c>
      <c r="AO44" s="80">
        <f>AVERAGE('PR (MFW)'!AO44,'R78s (MFW)'!AO44)</f>
        <v>0</v>
      </c>
      <c r="AP44" s="80">
        <f>AVERAGE('PR (MFW)'!AP44,'R78s (MFW)'!AP44)</f>
        <v>0</v>
      </c>
      <c r="AQ44" s="80">
        <f>AVERAGE('PR (MFW)'!AQ44,'R78s (MFW)'!AQ44)</f>
        <v>0</v>
      </c>
      <c r="AR44" s="80">
        <f>AVERAGE('PR (MFW)'!AR44,'R78s (MFW)'!AR44)</f>
        <v>0</v>
      </c>
      <c r="AS44" s="80">
        <f>AVERAGE('PR (MFW)'!AS44,'R78s (MFW)'!AS44)</f>
        <v>0</v>
      </c>
      <c r="AT44" s="77" t="str">
        <f t="shared" si="15"/>
        <v>Nov</v>
      </c>
      <c r="AU44" s="80">
        <f>AVERAGE('PR (MFW)'!AU44,'R78s (MFW)'!AU44)</f>
        <v>0.41666666666666669</v>
      </c>
      <c r="AV44" s="80">
        <f>AVERAGE('PR (MFW)'!AV44,'R78s (MFW)'!AV44)</f>
        <v>0</v>
      </c>
      <c r="AW44" s="80">
        <f>AVERAGE('PR (MFW)'!AW44,'R78s (MFW)'!AW44)</f>
        <v>0</v>
      </c>
      <c r="AX44" s="80">
        <f>AVERAGE('PR (MFW)'!AX44,'R78s (MFW)'!AX44)</f>
        <v>0</v>
      </c>
      <c r="AY44" s="80">
        <f>AVERAGE('PR (MFW)'!AY44,'R78s (MFW)'!AY44)</f>
        <v>0</v>
      </c>
      <c r="AZ44" s="80">
        <f>AVERAGE('PR (MFW)'!AZ44,'R78s (MFW)'!AZ44)</f>
        <v>0</v>
      </c>
      <c r="BA44" s="80">
        <f>AVERAGE('PR (MFW)'!BA44,'R78s (MFW)'!BA44)</f>
        <v>0</v>
      </c>
      <c r="BB44" s="80">
        <f>AVERAGE('PR (MFW)'!BB44,'R78s (MFW)'!BB44)</f>
        <v>0</v>
      </c>
      <c r="BC44" s="77" t="str">
        <f t="shared" si="16"/>
        <v>Nov</v>
      </c>
      <c r="BD44" s="80">
        <f>AVERAGE('PR (MFW)'!BD44,'R78s (MFW)'!BD44)</f>
        <v>0.41666666666666669</v>
      </c>
      <c r="BE44" s="80">
        <f>AVERAGE('PR (MFW)'!BE44,'R78s (MFW)'!BE44)</f>
        <v>0</v>
      </c>
      <c r="BF44" s="80">
        <f>AVERAGE('PR (MFW)'!BF44,'R78s (MFW)'!BF44)</f>
        <v>0</v>
      </c>
      <c r="BG44" s="80">
        <f>AVERAGE('PR (MFW)'!BG44,'R78s (MFW)'!BG44)</f>
        <v>0</v>
      </c>
      <c r="BH44" s="80">
        <f>AVERAGE('PR (MFW)'!BH44,'R78s (MFW)'!BH44)</f>
        <v>0</v>
      </c>
      <c r="BI44" s="80">
        <f>AVERAGE('PR (MFW)'!BI44,'R78s (MFW)'!BI44)</f>
        <v>0</v>
      </c>
      <c r="BJ44" s="80">
        <f>AVERAGE('PR (MFW)'!BJ44,'R78s (MFW)'!BJ44)</f>
        <v>0</v>
      </c>
      <c r="BK44" s="80">
        <f>AVERAGE('PR (MFW)'!BK44,'R78s (MFW)'!BK44)</f>
        <v>0</v>
      </c>
      <c r="BL44" s="77" t="str">
        <f t="shared" si="17"/>
        <v>Nov</v>
      </c>
      <c r="BM44" s="80">
        <f>AVERAGE('PR (MFW)'!BM44,'R78s (MFW)'!BM44)</f>
        <v>0.41666666666666669</v>
      </c>
      <c r="BN44" s="80">
        <f>AVERAGE('PR (MFW)'!BN44,'R78s (MFW)'!BN44)</f>
        <v>0</v>
      </c>
      <c r="BO44" s="80">
        <f>AVERAGE('PR (MFW)'!BO44,'R78s (MFW)'!BO44)</f>
        <v>0</v>
      </c>
      <c r="BP44" s="80">
        <f>AVERAGE('PR (MFW)'!BP44,'R78s (MFW)'!BP44)</f>
        <v>0</v>
      </c>
      <c r="BQ44" s="80">
        <f>AVERAGE('PR (MFW)'!BQ44,'R78s (MFW)'!BQ44)</f>
        <v>0</v>
      </c>
      <c r="BR44" s="80">
        <f>AVERAGE('PR (MFW)'!BR44,'R78s (MFW)'!BR44)</f>
        <v>0</v>
      </c>
      <c r="BS44" s="80">
        <f>AVERAGE('PR (MFW)'!BS44,'R78s (MFW)'!BS44)</f>
        <v>0</v>
      </c>
      <c r="BT44" s="80">
        <f>AVERAGE('PR (MFW)'!BT44,'R78s (MFW)'!BT44)</f>
        <v>0</v>
      </c>
      <c r="BU44" s="77" t="str">
        <f t="shared" si="18"/>
        <v>Nov</v>
      </c>
      <c r="BV44" s="80">
        <f>AVERAGE('PR (MFW)'!BV44,'R78s (MFW)'!BV44)</f>
        <v>0.41666666666666669</v>
      </c>
      <c r="BW44" s="80">
        <f>AVERAGE('PR (MFW)'!BW44,'R78s (MFW)'!BW44)</f>
        <v>0</v>
      </c>
      <c r="BX44" s="80">
        <f>AVERAGE('PR (MFW)'!BX44,'R78s (MFW)'!BX44)</f>
        <v>0</v>
      </c>
      <c r="BY44" s="80">
        <f>AVERAGE('PR (MFW)'!BY44,'R78s (MFW)'!BY44)</f>
        <v>0</v>
      </c>
      <c r="BZ44" s="80">
        <f>AVERAGE('PR (MFW)'!BZ44,'R78s (MFW)'!BZ44)</f>
        <v>0</v>
      </c>
      <c r="CA44" s="80">
        <f>AVERAGE('PR (MFW)'!CA44,'R78s (MFW)'!CA44)</f>
        <v>0</v>
      </c>
      <c r="CB44" s="80">
        <f>AVERAGE('PR (MFW)'!CB44,'R78s (MFW)'!CB44)</f>
        <v>0</v>
      </c>
      <c r="CC44" s="80">
        <f>AVERAGE('PR (MFW)'!CC44,'R78s (MFW)'!CC44)</f>
        <v>0</v>
      </c>
      <c r="CD44" s="77" t="str">
        <f t="shared" si="19"/>
        <v>Nov</v>
      </c>
      <c r="CE44" s="80">
        <f>AVERAGE('PR (MFW)'!CE44,'R78s (MFW)'!CE44)</f>
        <v>0.41666666666666669</v>
      </c>
      <c r="CF44" s="80">
        <f>AVERAGE('PR (MFW)'!CF44,'R78s (MFW)'!CF44)</f>
        <v>0</v>
      </c>
      <c r="CG44" s="80">
        <f>AVERAGE('PR (MFW)'!CG44,'R78s (MFW)'!CG44)</f>
        <v>0</v>
      </c>
      <c r="CH44" s="80">
        <f>AVERAGE('PR (MFW)'!CH44,'R78s (MFW)'!CH44)</f>
        <v>0</v>
      </c>
      <c r="CI44" s="80">
        <f>AVERAGE('PR (MFW)'!CI44,'R78s (MFW)'!CI44)</f>
        <v>0</v>
      </c>
      <c r="CJ44" s="80">
        <f>AVERAGE('PR (MFW)'!CJ44,'R78s (MFW)'!CJ44)</f>
        <v>0</v>
      </c>
      <c r="CK44" s="80">
        <f>AVERAGE('PR (MFW)'!CK44,'R78s (MFW)'!CK44)</f>
        <v>0</v>
      </c>
      <c r="CL44" s="80">
        <f>AVERAGE('PR (MFW)'!CL44,'R78s (MFW)'!CL44)</f>
        <v>0</v>
      </c>
    </row>
    <row r="45" spans="1:90" ht="13.5" customHeight="1">
      <c r="A45" s="77" t="str">
        <f t="shared" si="10"/>
        <v>Dec</v>
      </c>
      <c r="B45" s="79">
        <f>AVERAGE('PR (MFW)'!B45,'R78s (MFW)'!B45)</f>
        <v>0.75</v>
      </c>
      <c r="C45" s="79">
        <f>AVERAGE('PR (MFW)'!C45,'R78s (MFW)'!C45)</f>
        <v>0</v>
      </c>
      <c r="D45" s="79">
        <f>AVERAGE('PR (MFW)'!D45,'R78s (MFW)'!D45)</f>
        <v>0</v>
      </c>
      <c r="E45" s="79">
        <f>AVERAGE('PR (MFW)'!E45,'R78s (MFW)'!E45)</f>
        <v>0</v>
      </c>
      <c r="F45" s="79">
        <f>AVERAGE('PR (MFW)'!F45,'R78s (MFW)'!F45)</f>
        <v>0</v>
      </c>
      <c r="G45" s="79">
        <f>AVERAGE('PR (MFW)'!G45,'R78s (MFW)'!G45)</f>
        <v>0</v>
      </c>
      <c r="H45" s="79">
        <f>AVERAGE('PR (MFW)'!H45,'R78s (MFW)'!H45)</f>
        <v>0</v>
      </c>
      <c r="I45" s="79">
        <f>AVERAGE('PR (MFW)'!I45,'R78s (MFW)'!I45)</f>
        <v>0</v>
      </c>
      <c r="J45" s="12" t="str">
        <f t="shared" si="11"/>
        <v>Dec</v>
      </c>
      <c r="K45" s="79">
        <f>AVERAGE('PR (MFW)'!K45,'R78s (MFW)'!K45)</f>
        <v>0.75</v>
      </c>
      <c r="L45" s="80">
        <f>AVERAGE('PR (MFW)'!L45,'R78s (MFW)'!L45)</f>
        <v>0</v>
      </c>
      <c r="M45" s="80">
        <f>AVERAGE('PR (MFW)'!M45,'R78s (MFW)'!M45)</f>
        <v>0</v>
      </c>
      <c r="N45" s="80">
        <f>AVERAGE('PR (MFW)'!N45,'R78s (MFW)'!N45)</f>
        <v>0</v>
      </c>
      <c r="O45" s="80">
        <f>AVERAGE('PR (MFW)'!O45,'R78s (MFW)'!O45)</f>
        <v>0</v>
      </c>
      <c r="P45" s="80">
        <f>AVERAGE('PR (MFW)'!P45,'R78s (MFW)'!P45)</f>
        <v>0</v>
      </c>
      <c r="Q45" s="80">
        <f>AVERAGE('PR (MFW)'!Q45,'R78s (MFW)'!Q45)</f>
        <v>0</v>
      </c>
      <c r="R45" s="80">
        <f>AVERAGE('PR (MFW)'!R45,'R78s (MFW)'!R45)</f>
        <v>0</v>
      </c>
      <c r="S45" s="77" t="str">
        <f t="shared" si="12"/>
        <v>Dec</v>
      </c>
      <c r="T45" s="80">
        <f>AVERAGE('PR (MFW)'!T45,'R78s (MFW)'!T45)</f>
        <v>0.75</v>
      </c>
      <c r="U45" s="80">
        <f>AVERAGE('PR (MFW)'!U45,'R78s (MFW)'!U45)</f>
        <v>0</v>
      </c>
      <c r="V45" s="80">
        <f>AVERAGE('PR (MFW)'!V45,'R78s (MFW)'!V45)</f>
        <v>0</v>
      </c>
      <c r="W45" s="80">
        <f>AVERAGE('PR (MFW)'!W45,'R78s (MFW)'!W45)</f>
        <v>0</v>
      </c>
      <c r="X45" s="80">
        <f>AVERAGE('PR (MFW)'!X45,'R78s (MFW)'!X45)</f>
        <v>0</v>
      </c>
      <c r="Y45" s="80">
        <f>AVERAGE('PR (MFW)'!Y45,'R78s (MFW)'!Y45)</f>
        <v>0</v>
      </c>
      <c r="Z45" s="80">
        <f>AVERAGE('PR (MFW)'!Z45,'R78s (MFW)'!Z45)</f>
        <v>0</v>
      </c>
      <c r="AA45" s="80">
        <f>AVERAGE('PR (MFW)'!AA45,'R78s (MFW)'!AA45)</f>
        <v>0</v>
      </c>
      <c r="AB45" s="77" t="str">
        <f t="shared" si="13"/>
        <v>Dec</v>
      </c>
      <c r="AC45" s="80">
        <f>AVERAGE('PR (MFW)'!AC45,'R78s (MFW)'!AC45)</f>
        <v>0.75</v>
      </c>
      <c r="AD45" s="80">
        <f>AVERAGE('PR (MFW)'!AD45,'R78s (MFW)'!AD45)</f>
        <v>0</v>
      </c>
      <c r="AE45" s="80">
        <f>AVERAGE('PR (MFW)'!AE45,'R78s (MFW)'!AE45)</f>
        <v>0</v>
      </c>
      <c r="AF45" s="80">
        <f>AVERAGE('PR (MFW)'!AF45,'R78s (MFW)'!AF45)</f>
        <v>0</v>
      </c>
      <c r="AG45" s="80">
        <f>AVERAGE('PR (MFW)'!AG45,'R78s (MFW)'!AG45)</f>
        <v>0</v>
      </c>
      <c r="AH45" s="80">
        <f>AVERAGE('PR (MFW)'!AH45,'R78s (MFW)'!AH45)</f>
        <v>0</v>
      </c>
      <c r="AI45" s="80">
        <f>AVERAGE('PR (MFW)'!AI45,'R78s (MFW)'!AI45)</f>
        <v>0</v>
      </c>
      <c r="AJ45" s="80">
        <f>AVERAGE('PR (MFW)'!AJ45,'R78s (MFW)'!AJ45)</f>
        <v>0</v>
      </c>
      <c r="AK45" s="77" t="str">
        <f t="shared" si="14"/>
        <v>Dec</v>
      </c>
      <c r="AL45" s="80">
        <f>AVERAGE('PR (MFW)'!AL45,'R78s (MFW)'!AL45)</f>
        <v>0.75</v>
      </c>
      <c r="AM45" s="80">
        <f>AVERAGE('PR (MFW)'!AM45,'R78s (MFW)'!AM45)</f>
        <v>0</v>
      </c>
      <c r="AN45" s="80">
        <f>AVERAGE('PR (MFW)'!AN45,'R78s (MFW)'!AN45)</f>
        <v>0</v>
      </c>
      <c r="AO45" s="80">
        <f>AVERAGE('PR (MFW)'!AO45,'R78s (MFW)'!AO45)</f>
        <v>0</v>
      </c>
      <c r="AP45" s="80">
        <f>AVERAGE('PR (MFW)'!AP45,'R78s (MFW)'!AP45)</f>
        <v>0</v>
      </c>
      <c r="AQ45" s="80">
        <f>AVERAGE('PR (MFW)'!AQ45,'R78s (MFW)'!AQ45)</f>
        <v>0</v>
      </c>
      <c r="AR45" s="80">
        <f>AVERAGE('PR (MFW)'!AR45,'R78s (MFW)'!AR45)</f>
        <v>0</v>
      </c>
      <c r="AS45" s="80">
        <f>AVERAGE('PR (MFW)'!AS45,'R78s (MFW)'!AS45)</f>
        <v>0</v>
      </c>
      <c r="AT45" s="77" t="str">
        <f t="shared" si="15"/>
        <v>Dec</v>
      </c>
      <c r="AU45" s="80">
        <f>AVERAGE('PR (MFW)'!AU45,'R78s (MFW)'!AU45)</f>
        <v>0.75</v>
      </c>
      <c r="AV45" s="80">
        <f>AVERAGE('PR (MFW)'!AV45,'R78s (MFW)'!AV45)</f>
        <v>0</v>
      </c>
      <c r="AW45" s="80">
        <f>AVERAGE('PR (MFW)'!AW45,'R78s (MFW)'!AW45)</f>
        <v>0</v>
      </c>
      <c r="AX45" s="80">
        <f>AVERAGE('PR (MFW)'!AX45,'R78s (MFW)'!AX45)</f>
        <v>0</v>
      </c>
      <c r="AY45" s="80">
        <f>AVERAGE('PR (MFW)'!AY45,'R78s (MFW)'!AY45)</f>
        <v>0</v>
      </c>
      <c r="AZ45" s="80">
        <f>AVERAGE('PR (MFW)'!AZ45,'R78s (MFW)'!AZ45)</f>
        <v>0</v>
      </c>
      <c r="BA45" s="80">
        <f>AVERAGE('PR (MFW)'!BA45,'R78s (MFW)'!BA45)</f>
        <v>0</v>
      </c>
      <c r="BB45" s="80">
        <f>AVERAGE('PR (MFW)'!BB45,'R78s (MFW)'!BB45)</f>
        <v>0</v>
      </c>
      <c r="BC45" s="77" t="str">
        <f t="shared" si="16"/>
        <v>Dec</v>
      </c>
      <c r="BD45" s="80">
        <f>AVERAGE('PR (MFW)'!BD45,'R78s (MFW)'!BD45)</f>
        <v>0.75</v>
      </c>
      <c r="BE45" s="80">
        <f>AVERAGE('PR (MFW)'!BE45,'R78s (MFW)'!BE45)</f>
        <v>0</v>
      </c>
      <c r="BF45" s="80">
        <f>AVERAGE('PR (MFW)'!BF45,'R78s (MFW)'!BF45)</f>
        <v>0</v>
      </c>
      <c r="BG45" s="80">
        <f>AVERAGE('PR (MFW)'!BG45,'R78s (MFW)'!BG45)</f>
        <v>0</v>
      </c>
      <c r="BH45" s="80">
        <f>AVERAGE('PR (MFW)'!BH45,'R78s (MFW)'!BH45)</f>
        <v>0</v>
      </c>
      <c r="BI45" s="80">
        <f>AVERAGE('PR (MFW)'!BI45,'R78s (MFW)'!BI45)</f>
        <v>0</v>
      </c>
      <c r="BJ45" s="80">
        <f>AVERAGE('PR (MFW)'!BJ45,'R78s (MFW)'!BJ45)</f>
        <v>0</v>
      </c>
      <c r="BK45" s="80">
        <f>AVERAGE('PR (MFW)'!BK45,'R78s (MFW)'!BK45)</f>
        <v>0</v>
      </c>
      <c r="BL45" s="77" t="str">
        <f t="shared" si="17"/>
        <v>Dec</v>
      </c>
      <c r="BM45" s="80">
        <f>AVERAGE('PR (MFW)'!BM45,'R78s (MFW)'!BM45)</f>
        <v>0.75</v>
      </c>
      <c r="BN45" s="80">
        <f>AVERAGE('PR (MFW)'!BN45,'R78s (MFW)'!BN45)</f>
        <v>0</v>
      </c>
      <c r="BO45" s="80">
        <f>AVERAGE('PR (MFW)'!BO45,'R78s (MFW)'!BO45)</f>
        <v>0</v>
      </c>
      <c r="BP45" s="80">
        <f>AVERAGE('PR (MFW)'!BP45,'R78s (MFW)'!BP45)</f>
        <v>0</v>
      </c>
      <c r="BQ45" s="80">
        <f>AVERAGE('PR (MFW)'!BQ45,'R78s (MFW)'!BQ45)</f>
        <v>0</v>
      </c>
      <c r="BR45" s="80">
        <f>AVERAGE('PR (MFW)'!BR45,'R78s (MFW)'!BR45)</f>
        <v>0</v>
      </c>
      <c r="BS45" s="80">
        <f>AVERAGE('PR (MFW)'!BS45,'R78s (MFW)'!BS45)</f>
        <v>0</v>
      </c>
      <c r="BT45" s="80">
        <f>AVERAGE('PR (MFW)'!BT45,'R78s (MFW)'!BT45)</f>
        <v>0</v>
      </c>
      <c r="BU45" s="77" t="str">
        <f t="shared" si="18"/>
        <v>Dec</v>
      </c>
      <c r="BV45" s="80">
        <f>AVERAGE('PR (MFW)'!BV45,'R78s (MFW)'!BV45)</f>
        <v>0.75</v>
      </c>
      <c r="BW45" s="80">
        <f>AVERAGE('PR (MFW)'!BW45,'R78s (MFW)'!BW45)</f>
        <v>0</v>
      </c>
      <c r="BX45" s="80">
        <f>AVERAGE('PR (MFW)'!BX45,'R78s (MFW)'!BX45)</f>
        <v>0</v>
      </c>
      <c r="BY45" s="80">
        <f>AVERAGE('PR (MFW)'!BY45,'R78s (MFW)'!BY45)</f>
        <v>0</v>
      </c>
      <c r="BZ45" s="80">
        <f>AVERAGE('PR (MFW)'!BZ45,'R78s (MFW)'!BZ45)</f>
        <v>0</v>
      </c>
      <c r="CA45" s="80">
        <f>AVERAGE('PR (MFW)'!CA45,'R78s (MFW)'!CA45)</f>
        <v>0</v>
      </c>
      <c r="CB45" s="80">
        <f>AVERAGE('PR (MFW)'!CB45,'R78s (MFW)'!CB45)</f>
        <v>0</v>
      </c>
      <c r="CC45" s="80">
        <f>AVERAGE('PR (MFW)'!CC45,'R78s (MFW)'!CC45)</f>
        <v>0</v>
      </c>
      <c r="CD45" s="77" t="str">
        <f t="shared" si="19"/>
        <v>Dec</v>
      </c>
      <c r="CE45" s="80">
        <f>AVERAGE('PR (MFW)'!CE45,'R78s (MFW)'!CE45)</f>
        <v>0.75</v>
      </c>
      <c r="CF45" s="80">
        <f>AVERAGE('PR (MFW)'!CF45,'R78s (MFW)'!CF45)</f>
        <v>0</v>
      </c>
      <c r="CG45" s="80">
        <f>AVERAGE('PR (MFW)'!CG45,'R78s (MFW)'!CG45)</f>
        <v>0</v>
      </c>
      <c r="CH45" s="80">
        <f>AVERAGE('PR (MFW)'!CH45,'R78s (MFW)'!CH45)</f>
        <v>0</v>
      </c>
      <c r="CI45" s="80">
        <f>AVERAGE('PR (MFW)'!CI45,'R78s (MFW)'!CI45)</f>
        <v>0</v>
      </c>
      <c r="CJ45" s="80">
        <f>AVERAGE('PR (MFW)'!CJ45,'R78s (MFW)'!CJ45)</f>
        <v>0</v>
      </c>
      <c r="CK45" s="80">
        <f>AVERAGE('PR (MFW)'!CK45,'R78s (MFW)'!CK45)</f>
        <v>0</v>
      </c>
      <c r="CL45" s="80">
        <f>AVERAGE('PR (MFW)'!CL45,'R78s (MFW)'!CL45)</f>
        <v>0</v>
      </c>
    </row>
    <row r="46" spans="1:90" ht="15.95" customHeight="1">
      <c r="A46" s="36"/>
      <c r="B46" s="12" t="s">
        <v>37</v>
      </c>
      <c r="C46" s="12" t="s">
        <v>38</v>
      </c>
      <c r="D46" s="12" t="s">
        <v>39</v>
      </c>
      <c r="E46" s="12" t="s">
        <v>40</v>
      </c>
      <c r="F46" s="12" t="s">
        <v>41</v>
      </c>
      <c r="G46" s="12" t="s">
        <v>42</v>
      </c>
      <c r="H46" s="12" t="s">
        <v>43</v>
      </c>
      <c r="I46" s="12" t="s">
        <v>44</v>
      </c>
      <c r="J46" s="8"/>
      <c r="K46" s="12" t="s">
        <v>38</v>
      </c>
      <c r="L46" s="77" t="s">
        <v>39</v>
      </c>
      <c r="M46" s="77" t="s">
        <v>40</v>
      </c>
      <c r="N46" s="77" t="s">
        <v>41</v>
      </c>
      <c r="O46" s="77" t="s">
        <v>42</v>
      </c>
      <c r="P46" s="77" t="s">
        <v>43</v>
      </c>
      <c r="Q46" s="77" t="s">
        <v>44</v>
      </c>
      <c r="R46" s="77" t="s">
        <v>45</v>
      </c>
      <c r="S46" s="36"/>
      <c r="T46" s="77" t="s">
        <v>39</v>
      </c>
      <c r="U46" s="77" t="s">
        <v>40</v>
      </c>
      <c r="V46" s="77" t="s">
        <v>41</v>
      </c>
      <c r="W46" s="77" t="s">
        <v>42</v>
      </c>
      <c r="X46" s="77" t="s">
        <v>43</v>
      </c>
      <c r="Y46" s="77" t="s">
        <v>44</v>
      </c>
      <c r="Z46" s="77" t="s">
        <v>45</v>
      </c>
      <c r="AA46" s="77" t="s">
        <v>46</v>
      </c>
      <c r="AB46" s="36"/>
      <c r="AC46" s="77" t="s">
        <v>40</v>
      </c>
      <c r="AD46" s="77" t="s">
        <v>41</v>
      </c>
      <c r="AE46" s="77" t="s">
        <v>42</v>
      </c>
      <c r="AF46" s="77" t="s">
        <v>43</v>
      </c>
      <c r="AG46" s="77" t="s">
        <v>44</v>
      </c>
      <c r="AH46" s="77" t="s">
        <v>45</v>
      </c>
      <c r="AI46" s="77" t="s">
        <v>46</v>
      </c>
      <c r="AJ46" s="77" t="s">
        <v>81</v>
      </c>
      <c r="AK46" s="36"/>
      <c r="AL46" s="77" t="s">
        <v>41</v>
      </c>
      <c r="AM46" s="77" t="s">
        <v>42</v>
      </c>
      <c r="AN46" s="77" t="s">
        <v>43</v>
      </c>
      <c r="AO46" s="77" t="s">
        <v>44</v>
      </c>
      <c r="AP46" s="77" t="s">
        <v>45</v>
      </c>
      <c r="AQ46" s="77" t="s">
        <v>46</v>
      </c>
      <c r="AR46" s="77" t="s">
        <v>81</v>
      </c>
      <c r="AS46" s="77" t="s">
        <v>82</v>
      </c>
      <c r="AT46" s="36"/>
      <c r="AU46" s="77" t="s">
        <v>42</v>
      </c>
      <c r="AV46" s="77" t="s">
        <v>43</v>
      </c>
      <c r="AW46" s="77" t="s">
        <v>44</v>
      </c>
      <c r="AX46" s="77" t="s">
        <v>45</v>
      </c>
      <c r="AY46" s="77" t="s">
        <v>46</v>
      </c>
      <c r="AZ46" s="77" t="s">
        <v>81</v>
      </c>
      <c r="BA46" s="77" t="s">
        <v>82</v>
      </c>
      <c r="BB46" s="77" t="s">
        <v>83</v>
      </c>
      <c r="BC46" s="36"/>
      <c r="BD46" s="77" t="s">
        <v>43</v>
      </c>
      <c r="BE46" s="77" t="s">
        <v>44</v>
      </c>
      <c r="BF46" s="77" t="s">
        <v>45</v>
      </c>
      <c r="BG46" s="77" t="s">
        <v>46</v>
      </c>
      <c r="BH46" s="77" t="s">
        <v>81</v>
      </c>
      <c r="BI46" s="77" t="s">
        <v>82</v>
      </c>
      <c r="BJ46" s="77" t="s">
        <v>83</v>
      </c>
      <c r="BK46" s="77" t="s">
        <v>84</v>
      </c>
      <c r="BL46" s="36"/>
      <c r="BM46" s="77" t="s">
        <v>44</v>
      </c>
      <c r="BN46" s="77" t="s">
        <v>45</v>
      </c>
      <c r="BO46" s="77" t="s">
        <v>46</v>
      </c>
      <c r="BP46" s="77" t="s">
        <v>81</v>
      </c>
      <c r="BQ46" s="77" t="s">
        <v>82</v>
      </c>
      <c r="BR46" s="77" t="s">
        <v>83</v>
      </c>
      <c r="BS46" s="77" t="s">
        <v>84</v>
      </c>
      <c r="BT46" s="77" t="s">
        <v>85</v>
      </c>
      <c r="BU46" s="36"/>
      <c r="BV46" s="77" t="s">
        <v>45</v>
      </c>
      <c r="BW46" s="77" t="s">
        <v>46</v>
      </c>
      <c r="BX46" s="77" t="s">
        <v>81</v>
      </c>
      <c r="BY46" s="77" t="s">
        <v>82</v>
      </c>
      <c r="BZ46" s="77" t="s">
        <v>83</v>
      </c>
      <c r="CA46" s="77" t="s">
        <v>84</v>
      </c>
      <c r="CB46" s="77" t="s">
        <v>85</v>
      </c>
      <c r="CC46" s="77" t="s">
        <v>86</v>
      </c>
      <c r="CD46" s="36"/>
      <c r="CE46" s="77" t="s">
        <v>46</v>
      </c>
      <c r="CF46" s="77" t="s">
        <v>81</v>
      </c>
      <c r="CG46" s="77" t="s">
        <v>82</v>
      </c>
      <c r="CH46" s="77" t="s">
        <v>83</v>
      </c>
      <c r="CI46" s="77" t="s">
        <v>84</v>
      </c>
      <c r="CJ46" s="77" t="s">
        <v>85</v>
      </c>
      <c r="CK46" s="77" t="s">
        <v>86</v>
      </c>
      <c r="CL46" s="77" t="s">
        <v>87</v>
      </c>
    </row>
    <row r="47" spans="1:90" ht="13.5" customHeight="1">
      <c r="A47" s="77" t="str">
        <f t="shared" ref="A47:A58" si="20">A34</f>
        <v>Jan</v>
      </c>
      <c r="B47" s="20">
        <f t="shared" ref="B47:B58" si="21">ROUND(B34*B8,0)</f>
        <v>0</v>
      </c>
      <c r="C47" s="20">
        <f t="shared" ref="C47:C58" si="22">ROUND(C34*B8,0)</f>
        <v>0</v>
      </c>
      <c r="D47" s="20">
        <f>ROUND(D34*B8,0)</f>
        <v>0</v>
      </c>
      <c r="E47" s="20">
        <f t="shared" ref="E47:E58" si="23">ROUND(E34*B8,0)</f>
        <v>0</v>
      </c>
      <c r="F47" s="20">
        <f t="shared" ref="F47:F58" si="24">ROUND(F34*B8,0)</f>
        <v>0</v>
      </c>
      <c r="G47" s="20">
        <f t="shared" ref="G47:G58" si="25">ROUND(G34*B8,0)</f>
        <v>0</v>
      </c>
      <c r="H47" s="20">
        <f t="shared" ref="H47:H58" si="26">ROUND(H34*B8,0)</f>
        <v>0</v>
      </c>
      <c r="I47" s="20">
        <f t="shared" ref="I47:I58" si="27">ROUND(I34*B8,0)</f>
        <v>0</v>
      </c>
      <c r="J47" s="12" t="str">
        <f t="shared" ref="J47:J58" si="28">J34</f>
        <v>Jan</v>
      </c>
      <c r="K47" s="20">
        <f t="shared" ref="K47:K58" si="29">ROUND(K34*K8,0)</f>
        <v>0</v>
      </c>
      <c r="L47" s="78">
        <f t="shared" ref="L47:L58" si="30">ROUND(L34*K8,0)</f>
        <v>0</v>
      </c>
      <c r="M47" s="78">
        <f>ROUND(M34*K8,0)</f>
        <v>0</v>
      </c>
      <c r="N47" s="78">
        <f t="shared" ref="N47:N58" si="31">ROUND(N34*K8,0)</f>
        <v>0</v>
      </c>
      <c r="O47" s="78">
        <f t="shared" ref="O47:O58" si="32">ROUND(O34*K8,0)</f>
        <v>0</v>
      </c>
      <c r="P47" s="78">
        <f t="shared" ref="P47:P58" si="33">ROUND(P34*K8,0)</f>
        <v>0</v>
      </c>
      <c r="Q47" s="78">
        <f t="shared" ref="Q47:Q58" si="34">ROUND(Q34*K8,0)</f>
        <v>0</v>
      </c>
      <c r="R47" s="78">
        <f t="shared" ref="R47:R58" si="35">ROUND(R34*K8,0)</f>
        <v>0</v>
      </c>
      <c r="S47" s="77" t="str">
        <f t="shared" ref="S47:S58" si="36">S34</f>
        <v>Jan</v>
      </c>
      <c r="T47" s="78">
        <f t="shared" ref="T47:T58" si="37">ROUND(T34*T8,0)</f>
        <v>0</v>
      </c>
      <c r="U47" s="78">
        <f t="shared" ref="U47:U58" si="38">ROUND(U34*T8,0)</f>
        <v>0</v>
      </c>
      <c r="V47" s="78">
        <f>ROUND(V34*T8,0)</f>
        <v>0</v>
      </c>
      <c r="W47" s="78">
        <f t="shared" ref="W47:W58" si="39">ROUND(W34*T8,0)</f>
        <v>0</v>
      </c>
      <c r="X47" s="78">
        <f t="shared" ref="X47:X58" si="40">ROUND(X34*T8,0)</f>
        <v>0</v>
      </c>
      <c r="Y47" s="78">
        <f t="shared" ref="Y47:Y58" si="41">ROUND(Y34*T8,0)</f>
        <v>0</v>
      </c>
      <c r="Z47" s="78">
        <f t="shared" ref="Z47:Z58" si="42">ROUND(Z34*T8,0)</f>
        <v>0</v>
      </c>
      <c r="AA47" s="78">
        <f t="shared" ref="AA47:AA58" si="43">ROUND(AA34*T8,0)</f>
        <v>0</v>
      </c>
      <c r="AB47" s="77" t="str">
        <f t="shared" ref="AB47:AB58" si="44">AB34</f>
        <v>Jan</v>
      </c>
      <c r="AC47" s="78">
        <f t="shared" ref="AC47:AC58" si="45">ROUND(AC34*AC8,0)</f>
        <v>0</v>
      </c>
      <c r="AD47" s="78">
        <f t="shared" ref="AD47:AD58" si="46">ROUND(AD34*AC8,0)</f>
        <v>0</v>
      </c>
      <c r="AE47" s="78">
        <f>ROUND(AE34*AC8,0)</f>
        <v>0</v>
      </c>
      <c r="AF47" s="78">
        <f t="shared" ref="AF47:AF58" si="47">ROUND(AF34*AC8,0)</f>
        <v>0</v>
      </c>
      <c r="AG47" s="78">
        <f t="shared" ref="AG47:AG58" si="48">ROUND(AG34*AC8,0)</f>
        <v>0</v>
      </c>
      <c r="AH47" s="78">
        <f t="shared" ref="AH47:AH58" si="49">ROUND(AH34*AC8,0)</f>
        <v>0</v>
      </c>
      <c r="AI47" s="78">
        <f t="shared" ref="AI47:AI58" si="50">ROUND(AI34*AC8,0)</f>
        <v>0</v>
      </c>
      <c r="AJ47" s="78">
        <f t="shared" ref="AJ47:AJ58" si="51">ROUND(AJ34*AC8,0)</f>
        <v>0</v>
      </c>
      <c r="AK47" s="77" t="str">
        <f t="shared" ref="AK47:AK58" si="52">AK34</f>
        <v>Jan</v>
      </c>
      <c r="AL47" s="78">
        <f t="shared" ref="AL47:AL58" si="53">ROUND(AL34*AL8,0)</f>
        <v>0</v>
      </c>
      <c r="AM47" s="78">
        <f t="shared" ref="AM47:AM58" si="54">ROUND(AM34*AL8,0)</f>
        <v>0</v>
      </c>
      <c r="AN47" s="78">
        <f>ROUND(AN34*AL8,0)</f>
        <v>0</v>
      </c>
      <c r="AO47" s="78">
        <f t="shared" ref="AO47:AO58" si="55">ROUND(AO34*AL8,0)</f>
        <v>0</v>
      </c>
      <c r="AP47" s="78">
        <f t="shared" ref="AP47:AP58" si="56">ROUND(AP34*AL8,0)</f>
        <v>0</v>
      </c>
      <c r="AQ47" s="78">
        <f t="shared" ref="AQ47:AQ58" si="57">ROUND(AQ34*AL8,0)</f>
        <v>0</v>
      </c>
      <c r="AR47" s="78">
        <f t="shared" ref="AR47:AR58" si="58">ROUND(AR34*AL8,0)</f>
        <v>0</v>
      </c>
      <c r="AS47" s="78">
        <f t="shared" ref="AS47:AS58" si="59">ROUND(AS34*AL8,0)</f>
        <v>0</v>
      </c>
      <c r="AT47" s="77" t="str">
        <f t="shared" ref="AT47:AT58" si="60">AT34</f>
        <v>Jan</v>
      </c>
      <c r="AU47" s="78">
        <f t="shared" ref="AU47:AU58" si="61">ROUND(AU34*AU8,0)</f>
        <v>0</v>
      </c>
      <c r="AV47" s="78">
        <f t="shared" ref="AV47:AV58" si="62">ROUND(AV34*AU8,0)</f>
        <v>0</v>
      </c>
      <c r="AW47" s="78">
        <f>ROUND(AW34*AU8,0)</f>
        <v>0</v>
      </c>
      <c r="AX47" s="78">
        <f t="shared" ref="AX47:AX58" si="63">ROUND(AX34*AU8,0)</f>
        <v>0</v>
      </c>
      <c r="AY47" s="78">
        <f t="shared" ref="AY47:AY58" si="64">ROUND(AY34*AU8,0)</f>
        <v>0</v>
      </c>
      <c r="AZ47" s="78">
        <f t="shared" ref="AZ47:AZ58" si="65">ROUND(AZ34*AU8,0)</f>
        <v>0</v>
      </c>
      <c r="BA47" s="78">
        <f t="shared" ref="BA47:BA58" si="66">ROUND(BA34*AU8,0)</f>
        <v>0</v>
      </c>
      <c r="BB47" s="78">
        <f t="shared" ref="BB47:BB58" si="67">ROUND(BB34*AU8,0)</f>
        <v>0</v>
      </c>
      <c r="BC47" s="77" t="str">
        <f t="shared" ref="BC47:BC58" si="68">BC34</f>
        <v>Jan</v>
      </c>
      <c r="BD47" s="78">
        <f t="shared" ref="BD47:BD58" si="69">ROUND(BD34*BD8,0)</f>
        <v>0</v>
      </c>
      <c r="BE47" s="78">
        <f t="shared" ref="BE47:BE58" si="70">ROUND(BE34*BD8,0)</f>
        <v>0</v>
      </c>
      <c r="BF47" s="78">
        <f>ROUND(BF34*BD8,0)</f>
        <v>0</v>
      </c>
      <c r="BG47" s="78">
        <f t="shared" ref="BG47:BG58" si="71">ROUND(BG34*BD8,0)</f>
        <v>0</v>
      </c>
      <c r="BH47" s="78">
        <f t="shared" ref="BH47:BH58" si="72">ROUND(BH34*BD8,0)</f>
        <v>0</v>
      </c>
      <c r="BI47" s="78">
        <f t="shared" ref="BI47:BI58" si="73">ROUND(BI34*BD8,0)</f>
        <v>0</v>
      </c>
      <c r="BJ47" s="78">
        <f t="shared" ref="BJ47:BJ58" si="74">ROUND(BJ34*BD8,0)</f>
        <v>0</v>
      </c>
      <c r="BK47" s="78">
        <f t="shared" ref="BK47:BK58" si="75">ROUND(BK34*BD8,0)</f>
        <v>0</v>
      </c>
      <c r="BL47" s="77" t="str">
        <f t="shared" ref="BL47:BL58" si="76">BL34</f>
        <v>Jan</v>
      </c>
      <c r="BM47" s="78">
        <f t="shared" ref="BM47:BM58" si="77">ROUND(BM34*BM8,0)</f>
        <v>0</v>
      </c>
      <c r="BN47" s="78">
        <f t="shared" ref="BN47:BN58" si="78">ROUND(BN34*BM8,0)</f>
        <v>0</v>
      </c>
      <c r="BO47" s="78">
        <f>ROUND(BO34*BM8,0)</f>
        <v>0</v>
      </c>
      <c r="BP47" s="78">
        <f t="shared" ref="BP47:BP58" si="79">ROUND(BP34*BM8,0)</f>
        <v>0</v>
      </c>
      <c r="BQ47" s="78">
        <f t="shared" ref="BQ47:BQ58" si="80">ROUND(BQ34*BM8,0)</f>
        <v>0</v>
      </c>
      <c r="BR47" s="78">
        <f t="shared" ref="BR47:BR58" si="81">ROUND(BR34*BM8,0)</f>
        <v>0</v>
      </c>
      <c r="BS47" s="78">
        <f t="shared" ref="BS47:BS58" si="82">ROUND(BS34*BM8,0)</f>
        <v>0</v>
      </c>
      <c r="BT47" s="78">
        <f t="shared" ref="BT47:BT58" si="83">ROUND(BT34*BM8,0)</f>
        <v>0</v>
      </c>
      <c r="BU47" s="77" t="str">
        <f t="shared" ref="BU47:BU58" si="84">BU34</f>
        <v>Jan</v>
      </c>
      <c r="BV47" s="78">
        <f t="shared" ref="BV47:BV58" si="85">ROUND(BV34*BV8,0)</f>
        <v>0</v>
      </c>
      <c r="BW47" s="78">
        <f t="shared" ref="BW47:BW58" si="86">ROUND(BW34*BV8,0)</f>
        <v>0</v>
      </c>
      <c r="BX47" s="78">
        <f>ROUND(BX34*BV8,0)</f>
        <v>0</v>
      </c>
      <c r="BY47" s="78">
        <f t="shared" ref="BY47:BY58" si="87">ROUND(BY34*BV8,0)</f>
        <v>0</v>
      </c>
      <c r="BZ47" s="78">
        <f t="shared" ref="BZ47:BZ58" si="88">ROUND(BZ34*BV8,0)</f>
        <v>0</v>
      </c>
      <c r="CA47" s="78">
        <f t="shared" ref="CA47:CA58" si="89">ROUND(CA34*BV8,0)</f>
        <v>0</v>
      </c>
      <c r="CB47" s="78">
        <f t="shared" ref="CB47:CB58" si="90">ROUND(CB34*BV8,0)</f>
        <v>0</v>
      </c>
      <c r="CC47" s="78">
        <f t="shared" ref="CC47:CC58" si="91">ROUND(CC34*BV8,0)</f>
        <v>0</v>
      </c>
      <c r="CD47" s="77" t="str">
        <f t="shared" ref="CD47:CD58" si="92">CD34</f>
        <v>Jan</v>
      </c>
      <c r="CE47" s="78">
        <f t="shared" ref="CE47:CE58" si="93">ROUND(CE34*CE8,0)</f>
        <v>0</v>
      </c>
      <c r="CF47" s="78">
        <f t="shared" ref="CF47:CF58" si="94">ROUND(CF34*CE8,0)</f>
        <v>0</v>
      </c>
      <c r="CG47" s="78">
        <f>ROUND(CG34*CE8,0)</f>
        <v>0</v>
      </c>
      <c r="CH47" s="78">
        <f t="shared" ref="CH47:CH58" si="95">ROUND(CH34*CE8,0)</f>
        <v>0</v>
      </c>
      <c r="CI47" s="78">
        <f t="shared" ref="CI47:CI58" si="96">ROUND(CI34*CE8,0)</f>
        <v>0</v>
      </c>
      <c r="CJ47" s="78">
        <f t="shared" ref="CJ47:CJ58" si="97">ROUND(CJ34*CE8,0)</f>
        <v>0</v>
      </c>
      <c r="CK47" s="78">
        <f t="shared" ref="CK47:CK58" si="98">ROUND(CK34*CE8,0)</f>
        <v>0</v>
      </c>
      <c r="CL47" s="78">
        <f t="shared" ref="CL47:CL58" si="99">ROUND(CL34*CE8,0)</f>
        <v>0</v>
      </c>
    </row>
    <row r="48" spans="1:90" ht="13.5" customHeight="1">
      <c r="A48" s="77" t="str">
        <f t="shared" si="20"/>
        <v>Feb</v>
      </c>
      <c r="B48" s="20">
        <f t="shared" si="21"/>
        <v>0</v>
      </c>
      <c r="C48" s="20">
        <f t="shared" si="22"/>
        <v>0</v>
      </c>
      <c r="D48" s="20">
        <f t="shared" ref="D48:D58" si="100">ROUND(D35*B$8,0)</f>
        <v>0</v>
      </c>
      <c r="E48" s="20">
        <f t="shared" si="23"/>
        <v>0</v>
      </c>
      <c r="F48" s="20">
        <f t="shared" si="24"/>
        <v>0</v>
      </c>
      <c r="G48" s="20">
        <f t="shared" si="25"/>
        <v>0</v>
      </c>
      <c r="H48" s="20">
        <f t="shared" si="26"/>
        <v>0</v>
      </c>
      <c r="I48" s="20">
        <f t="shared" si="27"/>
        <v>0</v>
      </c>
      <c r="J48" s="12" t="str">
        <f t="shared" si="28"/>
        <v>Feb</v>
      </c>
      <c r="K48" s="20">
        <f t="shared" si="29"/>
        <v>0</v>
      </c>
      <c r="L48" s="78">
        <f t="shared" si="30"/>
        <v>0</v>
      </c>
      <c r="M48" s="78">
        <f t="shared" ref="M48:M58" si="101">ROUND(M35*K$8,0)</f>
        <v>0</v>
      </c>
      <c r="N48" s="78">
        <f t="shared" si="31"/>
        <v>0</v>
      </c>
      <c r="O48" s="78">
        <f t="shared" si="32"/>
        <v>0</v>
      </c>
      <c r="P48" s="78">
        <f t="shared" si="33"/>
        <v>0</v>
      </c>
      <c r="Q48" s="78">
        <f t="shared" si="34"/>
        <v>0</v>
      </c>
      <c r="R48" s="78">
        <f t="shared" si="35"/>
        <v>0</v>
      </c>
      <c r="S48" s="77" t="str">
        <f t="shared" si="36"/>
        <v>Feb</v>
      </c>
      <c r="T48" s="78">
        <f t="shared" si="37"/>
        <v>0</v>
      </c>
      <c r="U48" s="78">
        <f t="shared" si="38"/>
        <v>0</v>
      </c>
      <c r="V48" s="78">
        <f t="shared" ref="V48:V58" si="102">ROUND(V35*T$8,0)</f>
        <v>0</v>
      </c>
      <c r="W48" s="78">
        <f t="shared" si="39"/>
        <v>0</v>
      </c>
      <c r="X48" s="78">
        <f t="shared" si="40"/>
        <v>0</v>
      </c>
      <c r="Y48" s="78">
        <f t="shared" si="41"/>
        <v>0</v>
      </c>
      <c r="Z48" s="78">
        <f t="shared" si="42"/>
        <v>0</v>
      </c>
      <c r="AA48" s="78">
        <f t="shared" si="43"/>
        <v>0</v>
      </c>
      <c r="AB48" s="77" t="str">
        <f t="shared" si="44"/>
        <v>Feb</v>
      </c>
      <c r="AC48" s="78">
        <f t="shared" si="45"/>
        <v>0</v>
      </c>
      <c r="AD48" s="78">
        <f t="shared" si="46"/>
        <v>0</v>
      </c>
      <c r="AE48" s="78">
        <f t="shared" ref="AE48:AE58" si="103">ROUND(AE35*AC$8,0)</f>
        <v>0</v>
      </c>
      <c r="AF48" s="78">
        <f t="shared" si="47"/>
        <v>0</v>
      </c>
      <c r="AG48" s="78">
        <f t="shared" si="48"/>
        <v>0</v>
      </c>
      <c r="AH48" s="78">
        <f t="shared" si="49"/>
        <v>0</v>
      </c>
      <c r="AI48" s="78">
        <f t="shared" si="50"/>
        <v>0</v>
      </c>
      <c r="AJ48" s="78">
        <f t="shared" si="51"/>
        <v>0</v>
      </c>
      <c r="AK48" s="77" t="str">
        <f t="shared" si="52"/>
        <v>Feb</v>
      </c>
      <c r="AL48" s="78">
        <f t="shared" si="53"/>
        <v>0</v>
      </c>
      <c r="AM48" s="78">
        <f t="shared" si="54"/>
        <v>0</v>
      </c>
      <c r="AN48" s="78">
        <f t="shared" ref="AN48:AN58" si="104">ROUND(AN35*AL$8,0)</f>
        <v>0</v>
      </c>
      <c r="AO48" s="78">
        <f t="shared" si="55"/>
        <v>0</v>
      </c>
      <c r="AP48" s="78">
        <f t="shared" si="56"/>
        <v>0</v>
      </c>
      <c r="AQ48" s="78">
        <f t="shared" si="57"/>
        <v>0</v>
      </c>
      <c r="AR48" s="78">
        <f t="shared" si="58"/>
        <v>0</v>
      </c>
      <c r="AS48" s="78">
        <f t="shared" si="59"/>
        <v>0</v>
      </c>
      <c r="AT48" s="77" t="str">
        <f t="shared" si="60"/>
        <v>Feb</v>
      </c>
      <c r="AU48" s="78">
        <f t="shared" si="61"/>
        <v>0</v>
      </c>
      <c r="AV48" s="78">
        <f t="shared" si="62"/>
        <v>0</v>
      </c>
      <c r="AW48" s="78">
        <f t="shared" ref="AW48:AW58" si="105">ROUND(AW35*AU$8,0)</f>
        <v>0</v>
      </c>
      <c r="AX48" s="78">
        <f t="shared" si="63"/>
        <v>0</v>
      </c>
      <c r="AY48" s="78">
        <f t="shared" si="64"/>
        <v>0</v>
      </c>
      <c r="AZ48" s="78">
        <f t="shared" si="65"/>
        <v>0</v>
      </c>
      <c r="BA48" s="78">
        <f t="shared" si="66"/>
        <v>0</v>
      </c>
      <c r="BB48" s="78">
        <f t="shared" si="67"/>
        <v>0</v>
      </c>
      <c r="BC48" s="77" t="str">
        <f t="shared" si="68"/>
        <v>Feb</v>
      </c>
      <c r="BD48" s="78">
        <f t="shared" si="69"/>
        <v>0</v>
      </c>
      <c r="BE48" s="78">
        <f t="shared" si="70"/>
        <v>0</v>
      </c>
      <c r="BF48" s="78">
        <f t="shared" ref="BF48:BF58" si="106">ROUND(BF35*BD$8,0)</f>
        <v>0</v>
      </c>
      <c r="BG48" s="78">
        <f t="shared" si="71"/>
        <v>0</v>
      </c>
      <c r="BH48" s="78">
        <f t="shared" si="72"/>
        <v>0</v>
      </c>
      <c r="BI48" s="78">
        <f t="shared" si="73"/>
        <v>0</v>
      </c>
      <c r="BJ48" s="78">
        <f t="shared" si="74"/>
        <v>0</v>
      </c>
      <c r="BK48" s="78">
        <f t="shared" si="75"/>
        <v>0</v>
      </c>
      <c r="BL48" s="77" t="str">
        <f t="shared" si="76"/>
        <v>Feb</v>
      </c>
      <c r="BM48" s="78">
        <f t="shared" si="77"/>
        <v>0</v>
      </c>
      <c r="BN48" s="78">
        <f t="shared" si="78"/>
        <v>0</v>
      </c>
      <c r="BO48" s="78">
        <f t="shared" ref="BO48:BO58" si="107">ROUND(BO35*BM$8,0)</f>
        <v>0</v>
      </c>
      <c r="BP48" s="78">
        <f t="shared" si="79"/>
        <v>0</v>
      </c>
      <c r="BQ48" s="78">
        <f t="shared" si="80"/>
        <v>0</v>
      </c>
      <c r="BR48" s="78">
        <f t="shared" si="81"/>
        <v>0</v>
      </c>
      <c r="BS48" s="78">
        <f t="shared" si="82"/>
        <v>0</v>
      </c>
      <c r="BT48" s="78">
        <f t="shared" si="83"/>
        <v>0</v>
      </c>
      <c r="BU48" s="77" t="str">
        <f t="shared" si="84"/>
        <v>Feb</v>
      </c>
      <c r="BV48" s="78">
        <f t="shared" si="85"/>
        <v>0</v>
      </c>
      <c r="BW48" s="78">
        <f t="shared" si="86"/>
        <v>0</v>
      </c>
      <c r="BX48" s="78">
        <f t="shared" ref="BX48:BX58" si="108">ROUND(BX35*BV$8,0)</f>
        <v>0</v>
      </c>
      <c r="BY48" s="78">
        <f t="shared" si="87"/>
        <v>0</v>
      </c>
      <c r="BZ48" s="78">
        <f t="shared" si="88"/>
        <v>0</v>
      </c>
      <c r="CA48" s="78">
        <f t="shared" si="89"/>
        <v>0</v>
      </c>
      <c r="CB48" s="78">
        <f t="shared" si="90"/>
        <v>0</v>
      </c>
      <c r="CC48" s="78">
        <f t="shared" si="91"/>
        <v>0</v>
      </c>
      <c r="CD48" s="77" t="str">
        <f t="shared" si="92"/>
        <v>Feb</v>
      </c>
      <c r="CE48" s="78">
        <f t="shared" si="93"/>
        <v>0</v>
      </c>
      <c r="CF48" s="78">
        <f t="shared" si="94"/>
        <v>0</v>
      </c>
      <c r="CG48" s="78">
        <f t="shared" ref="CG48:CG58" si="109">ROUND(CG35*CE$8,0)</f>
        <v>0</v>
      </c>
      <c r="CH48" s="78">
        <f t="shared" si="95"/>
        <v>0</v>
      </c>
      <c r="CI48" s="78">
        <f t="shared" si="96"/>
        <v>0</v>
      </c>
      <c r="CJ48" s="78">
        <f t="shared" si="97"/>
        <v>0</v>
      </c>
      <c r="CK48" s="78">
        <f t="shared" si="98"/>
        <v>0</v>
      </c>
      <c r="CL48" s="78">
        <f t="shared" si="99"/>
        <v>0</v>
      </c>
    </row>
    <row r="49" spans="1:90" ht="13.5" customHeight="1">
      <c r="A49" s="77" t="str">
        <f t="shared" si="20"/>
        <v>Mar</v>
      </c>
      <c r="B49" s="20">
        <f t="shared" si="21"/>
        <v>0</v>
      </c>
      <c r="C49" s="20">
        <f t="shared" si="22"/>
        <v>0</v>
      </c>
      <c r="D49" s="20">
        <f t="shared" si="100"/>
        <v>0</v>
      </c>
      <c r="E49" s="20">
        <f t="shared" si="23"/>
        <v>0</v>
      </c>
      <c r="F49" s="20">
        <f t="shared" si="24"/>
        <v>0</v>
      </c>
      <c r="G49" s="20">
        <f t="shared" si="25"/>
        <v>0</v>
      </c>
      <c r="H49" s="20">
        <f t="shared" si="26"/>
        <v>0</v>
      </c>
      <c r="I49" s="20">
        <f t="shared" si="27"/>
        <v>0</v>
      </c>
      <c r="J49" s="12" t="str">
        <f t="shared" si="28"/>
        <v>Mar</v>
      </c>
      <c r="K49" s="20">
        <f t="shared" si="29"/>
        <v>0</v>
      </c>
      <c r="L49" s="78">
        <f t="shared" si="30"/>
        <v>0</v>
      </c>
      <c r="M49" s="78">
        <f t="shared" si="101"/>
        <v>0</v>
      </c>
      <c r="N49" s="78">
        <f t="shared" si="31"/>
        <v>0</v>
      </c>
      <c r="O49" s="78">
        <f t="shared" si="32"/>
        <v>0</v>
      </c>
      <c r="P49" s="78">
        <f t="shared" si="33"/>
        <v>0</v>
      </c>
      <c r="Q49" s="78">
        <f t="shared" si="34"/>
        <v>0</v>
      </c>
      <c r="R49" s="78">
        <f t="shared" si="35"/>
        <v>0</v>
      </c>
      <c r="S49" s="77" t="str">
        <f t="shared" si="36"/>
        <v>Mar</v>
      </c>
      <c r="T49" s="78">
        <f t="shared" si="37"/>
        <v>0</v>
      </c>
      <c r="U49" s="78">
        <f t="shared" si="38"/>
        <v>0</v>
      </c>
      <c r="V49" s="78">
        <f t="shared" si="102"/>
        <v>0</v>
      </c>
      <c r="W49" s="78">
        <f t="shared" si="39"/>
        <v>0</v>
      </c>
      <c r="X49" s="78">
        <f t="shared" si="40"/>
        <v>0</v>
      </c>
      <c r="Y49" s="78">
        <f t="shared" si="41"/>
        <v>0</v>
      </c>
      <c r="Z49" s="78">
        <f t="shared" si="42"/>
        <v>0</v>
      </c>
      <c r="AA49" s="78">
        <f t="shared" si="43"/>
        <v>0</v>
      </c>
      <c r="AB49" s="77" t="str">
        <f t="shared" si="44"/>
        <v>Mar</v>
      </c>
      <c r="AC49" s="78">
        <f t="shared" si="45"/>
        <v>0</v>
      </c>
      <c r="AD49" s="78">
        <f t="shared" si="46"/>
        <v>0</v>
      </c>
      <c r="AE49" s="78">
        <f t="shared" si="103"/>
        <v>0</v>
      </c>
      <c r="AF49" s="78">
        <f t="shared" si="47"/>
        <v>0</v>
      </c>
      <c r="AG49" s="78">
        <f t="shared" si="48"/>
        <v>0</v>
      </c>
      <c r="AH49" s="78">
        <f t="shared" si="49"/>
        <v>0</v>
      </c>
      <c r="AI49" s="78">
        <f t="shared" si="50"/>
        <v>0</v>
      </c>
      <c r="AJ49" s="78">
        <f t="shared" si="51"/>
        <v>0</v>
      </c>
      <c r="AK49" s="77" t="str">
        <f t="shared" si="52"/>
        <v>Mar</v>
      </c>
      <c r="AL49" s="78">
        <f t="shared" si="53"/>
        <v>0</v>
      </c>
      <c r="AM49" s="78">
        <f t="shared" si="54"/>
        <v>0</v>
      </c>
      <c r="AN49" s="78">
        <f t="shared" si="104"/>
        <v>0</v>
      </c>
      <c r="AO49" s="78">
        <f t="shared" si="55"/>
        <v>0</v>
      </c>
      <c r="AP49" s="78">
        <f t="shared" si="56"/>
        <v>0</v>
      </c>
      <c r="AQ49" s="78">
        <f t="shared" si="57"/>
        <v>0</v>
      </c>
      <c r="AR49" s="78">
        <f t="shared" si="58"/>
        <v>0</v>
      </c>
      <c r="AS49" s="78">
        <f t="shared" si="59"/>
        <v>0</v>
      </c>
      <c r="AT49" s="77" t="str">
        <f t="shared" si="60"/>
        <v>Mar</v>
      </c>
      <c r="AU49" s="78">
        <f t="shared" si="61"/>
        <v>0</v>
      </c>
      <c r="AV49" s="78">
        <f t="shared" si="62"/>
        <v>0</v>
      </c>
      <c r="AW49" s="78">
        <f t="shared" si="105"/>
        <v>0</v>
      </c>
      <c r="AX49" s="78">
        <f t="shared" si="63"/>
        <v>0</v>
      </c>
      <c r="AY49" s="78">
        <f t="shared" si="64"/>
        <v>0</v>
      </c>
      <c r="AZ49" s="78">
        <f t="shared" si="65"/>
        <v>0</v>
      </c>
      <c r="BA49" s="78">
        <f t="shared" si="66"/>
        <v>0</v>
      </c>
      <c r="BB49" s="78">
        <f t="shared" si="67"/>
        <v>0</v>
      </c>
      <c r="BC49" s="77" t="str">
        <f t="shared" si="68"/>
        <v>Mar</v>
      </c>
      <c r="BD49" s="78">
        <f t="shared" si="69"/>
        <v>0</v>
      </c>
      <c r="BE49" s="78">
        <f t="shared" si="70"/>
        <v>0</v>
      </c>
      <c r="BF49" s="78">
        <f t="shared" si="106"/>
        <v>0</v>
      </c>
      <c r="BG49" s="78">
        <f t="shared" si="71"/>
        <v>0</v>
      </c>
      <c r="BH49" s="78">
        <f t="shared" si="72"/>
        <v>0</v>
      </c>
      <c r="BI49" s="78">
        <f t="shared" si="73"/>
        <v>0</v>
      </c>
      <c r="BJ49" s="78">
        <f t="shared" si="74"/>
        <v>0</v>
      </c>
      <c r="BK49" s="78">
        <f t="shared" si="75"/>
        <v>0</v>
      </c>
      <c r="BL49" s="77" t="str">
        <f t="shared" si="76"/>
        <v>Mar</v>
      </c>
      <c r="BM49" s="78">
        <f t="shared" si="77"/>
        <v>0</v>
      </c>
      <c r="BN49" s="78">
        <f t="shared" si="78"/>
        <v>0</v>
      </c>
      <c r="BO49" s="78">
        <f t="shared" si="107"/>
        <v>0</v>
      </c>
      <c r="BP49" s="78">
        <f t="shared" si="79"/>
        <v>0</v>
      </c>
      <c r="BQ49" s="78">
        <f t="shared" si="80"/>
        <v>0</v>
      </c>
      <c r="BR49" s="78">
        <f t="shared" si="81"/>
        <v>0</v>
      </c>
      <c r="BS49" s="78">
        <f t="shared" si="82"/>
        <v>0</v>
      </c>
      <c r="BT49" s="78">
        <f t="shared" si="83"/>
        <v>0</v>
      </c>
      <c r="BU49" s="77" t="str">
        <f t="shared" si="84"/>
        <v>Mar</v>
      </c>
      <c r="BV49" s="78">
        <f t="shared" si="85"/>
        <v>0</v>
      </c>
      <c r="BW49" s="78">
        <f t="shared" si="86"/>
        <v>0</v>
      </c>
      <c r="BX49" s="78">
        <f t="shared" si="108"/>
        <v>0</v>
      </c>
      <c r="BY49" s="78">
        <f t="shared" si="87"/>
        <v>0</v>
      </c>
      <c r="BZ49" s="78">
        <f t="shared" si="88"/>
        <v>0</v>
      </c>
      <c r="CA49" s="78">
        <f t="shared" si="89"/>
        <v>0</v>
      </c>
      <c r="CB49" s="78">
        <f t="shared" si="90"/>
        <v>0</v>
      </c>
      <c r="CC49" s="78">
        <f t="shared" si="91"/>
        <v>0</v>
      </c>
      <c r="CD49" s="77" t="str">
        <f t="shared" si="92"/>
        <v>Mar</v>
      </c>
      <c r="CE49" s="78">
        <f t="shared" si="93"/>
        <v>0</v>
      </c>
      <c r="CF49" s="78">
        <f t="shared" si="94"/>
        <v>0</v>
      </c>
      <c r="CG49" s="78">
        <f t="shared" si="109"/>
        <v>0</v>
      </c>
      <c r="CH49" s="78">
        <f t="shared" si="95"/>
        <v>0</v>
      </c>
      <c r="CI49" s="78">
        <f t="shared" si="96"/>
        <v>0</v>
      </c>
      <c r="CJ49" s="78">
        <f t="shared" si="97"/>
        <v>0</v>
      </c>
      <c r="CK49" s="78">
        <f t="shared" si="98"/>
        <v>0</v>
      </c>
      <c r="CL49" s="78">
        <f t="shared" si="99"/>
        <v>0</v>
      </c>
    </row>
    <row r="50" spans="1:90" ht="13.5" customHeight="1">
      <c r="A50" s="77" t="str">
        <f t="shared" si="20"/>
        <v>Apr</v>
      </c>
      <c r="B50" s="20">
        <f t="shared" si="21"/>
        <v>0</v>
      </c>
      <c r="C50" s="20">
        <f t="shared" si="22"/>
        <v>0</v>
      </c>
      <c r="D50" s="20">
        <f t="shared" si="100"/>
        <v>0</v>
      </c>
      <c r="E50" s="20">
        <f t="shared" si="23"/>
        <v>0</v>
      </c>
      <c r="F50" s="20">
        <f t="shared" si="24"/>
        <v>0</v>
      </c>
      <c r="G50" s="20">
        <f t="shared" si="25"/>
        <v>0</v>
      </c>
      <c r="H50" s="20">
        <f t="shared" si="26"/>
        <v>0</v>
      </c>
      <c r="I50" s="20">
        <f t="shared" si="27"/>
        <v>0</v>
      </c>
      <c r="J50" s="12" t="str">
        <f t="shared" si="28"/>
        <v>Apr</v>
      </c>
      <c r="K50" s="20">
        <f t="shared" si="29"/>
        <v>0</v>
      </c>
      <c r="L50" s="78">
        <f t="shared" si="30"/>
        <v>0</v>
      </c>
      <c r="M50" s="78">
        <f t="shared" si="101"/>
        <v>0</v>
      </c>
      <c r="N50" s="78">
        <f t="shared" si="31"/>
        <v>0</v>
      </c>
      <c r="O50" s="78">
        <f t="shared" si="32"/>
        <v>0</v>
      </c>
      <c r="P50" s="78">
        <f t="shared" si="33"/>
        <v>0</v>
      </c>
      <c r="Q50" s="78">
        <f t="shared" si="34"/>
        <v>0</v>
      </c>
      <c r="R50" s="78">
        <f t="shared" si="35"/>
        <v>0</v>
      </c>
      <c r="S50" s="77" t="str">
        <f t="shared" si="36"/>
        <v>Apr</v>
      </c>
      <c r="T50" s="78">
        <f t="shared" si="37"/>
        <v>0</v>
      </c>
      <c r="U50" s="78">
        <f t="shared" si="38"/>
        <v>0</v>
      </c>
      <c r="V50" s="78">
        <f t="shared" si="102"/>
        <v>0</v>
      </c>
      <c r="W50" s="78">
        <f t="shared" si="39"/>
        <v>0</v>
      </c>
      <c r="X50" s="78">
        <f t="shared" si="40"/>
        <v>0</v>
      </c>
      <c r="Y50" s="78">
        <f t="shared" si="41"/>
        <v>0</v>
      </c>
      <c r="Z50" s="78">
        <f t="shared" si="42"/>
        <v>0</v>
      </c>
      <c r="AA50" s="78">
        <f t="shared" si="43"/>
        <v>0</v>
      </c>
      <c r="AB50" s="77" t="str">
        <f t="shared" si="44"/>
        <v>Apr</v>
      </c>
      <c r="AC50" s="78">
        <f t="shared" si="45"/>
        <v>0</v>
      </c>
      <c r="AD50" s="78">
        <f t="shared" si="46"/>
        <v>0</v>
      </c>
      <c r="AE50" s="78">
        <f t="shared" si="103"/>
        <v>0</v>
      </c>
      <c r="AF50" s="78">
        <f t="shared" si="47"/>
        <v>0</v>
      </c>
      <c r="AG50" s="78">
        <f t="shared" si="48"/>
        <v>0</v>
      </c>
      <c r="AH50" s="78">
        <f t="shared" si="49"/>
        <v>0</v>
      </c>
      <c r="AI50" s="78">
        <f t="shared" si="50"/>
        <v>0</v>
      </c>
      <c r="AJ50" s="78">
        <f t="shared" si="51"/>
        <v>0</v>
      </c>
      <c r="AK50" s="77" t="str">
        <f t="shared" si="52"/>
        <v>Apr</v>
      </c>
      <c r="AL50" s="78">
        <f t="shared" si="53"/>
        <v>0</v>
      </c>
      <c r="AM50" s="78">
        <f t="shared" si="54"/>
        <v>0</v>
      </c>
      <c r="AN50" s="78">
        <f t="shared" si="104"/>
        <v>0</v>
      </c>
      <c r="AO50" s="78">
        <f t="shared" si="55"/>
        <v>0</v>
      </c>
      <c r="AP50" s="78">
        <f t="shared" si="56"/>
        <v>0</v>
      </c>
      <c r="AQ50" s="78">
        <f t="shared" si="57"/>
        <v>0</v>
      </c>
      <c r="AR50" s="78">
        <f t="shared" si="58"/>
        <v>0</v>
      </c>
      <c r="AS50" s="78">
        <f t="shared" si="59"/>
        <v>0</v>
      </c>
      <c r="AT50" s="77" t="str">
        <f t="shared" si="60"/>
        <v>Apr</v>
      </c>
      <c r="AU50" s="78">
        <f t="shared" si="61"/>
        <v>0</v>
      </c>
      <c r="AV50" s="78">
        <f t="shared" si="62"/>
        <v>0</v>
      </c>
      <c r="AW50" s="78">
        <f t="shared" si="105"/>
        <v>0</v>
      </c>
      <c r="AX50" s="78">
        <f t="shared" si="63"/>
        <v>0</v>
      </c>
      <c r="AY50" s="78">
        <f t="shared" si="64"/>
        <v>0</v>
      </c>
      <c r="AZ50" s="78">
        <f t="shared" si="65"/>
        <v>0</v>
      </c>
      <c r="BA50" s="78">
        <f t="shared" si="66"/>
        <v>0</v>
      </c>
      <c r="BB50" s="78">
        <f t="shared" si="67"/>
        <v>0</v>
      </c>
      <c r="BC50" s="77" t="str">
        <f t="shared" si="68"/>
        <v>Apr</v>
      </c>
      <c r="BD50" s="78">
        <f t="shared" si="69"/>
        <v>0</v>
      </c>
      <c r="BE50" s="78">
        <f t="shared" si="70"/>
        <v>0</v>
      </c>
      <c r="BF50" s="78">
        <f t="shared" si="106"/>
        <v>0</v>
      </c>
      <c r="BG50" s="78">
        <f t="shared" si="71"/>
        <v>0</v>
      </c>
      <c r="BH50" s="78">
        <f t="shared" si="72"/>
        <v>0</v>
      </c>
      <c r="BI50" s="78">
        <f t="shared" si="73"/>
        <v>0</v>
      </c>
      <c r="BJ50" s="78">
        <f t="shared" si="74"/>
        <v>0</v>
      </c>
      <c r="BK50" s="78">
        <f t="shared" si="75"/>
        <v>0</v>
      </c>
      <c r="BL50" s="77" t="str">
        <f t="shared" si="76"/>
        <v>Apr</v>
      </c>
      <c r="BM50" s="78">
        <f t="shared" si="77"/>
        <v>0</v>
      </c>
      <c r="BN50" s="78">
        <f t="shared" si="78"/>
        <v>0</v>
      </c>
      <c r="BO50" s="78">
        <f t="shared" si="107"/>
        <v>0</v>
      </c>
      <c r="BP50" s="78">
        <f t="shared" si="79"/>
        <v>0</v>
      </c>
      <c r="BQ50" s="78">
        <f t="shared" si="80"/>
        <v>0</v>
      </c>
      <c r="BR50" s="78">
        <f t="shared" si="81"/>
        <v>0</v>
      </c>
      <c r="BS50" s="78">
        <f t="shared" si="82"/>
        <v>0</v>
      </c>
      <c r="BT50" s="78">
        <f t="shared" si="83"/>
        <v>0</v>
      </c>
      <c r="BU50" s="77" t="str">
        <f t="shared" si="84"/>
        <v>Apr</v>
      </c>
      <c r="BV50" s="78">
        <f t="shared" si="85"/>
        <v>0</v>
      </c>
      <c r="BW50" s="78">
        <f t="shared" si="86"/>
        <v>0</v>
      </c>
      <c r="BX50" s="78">
        <f t="shared" si="108"/>
        <v>0</v>
      </c>
      <c r="BY50" s="78">
        <f t="shared" si="87"/>
        <v>0</v>
      </c>
      <c r="BZ50" s="78">
        <f t="shared" si="88"/>
        <v>0</v>
      </c>
      <c r="CA50" s="78">
        <f t="shared" si="89"/>
        <v>0</v>
      </c>
      <c r="CB50" s="78">
        <f t="shared" si="90"/>
        <v>0</v>
      </c>
      <c r="CC50" s="78">
        <f t="shared" si="91"/>
        <v>0</v>
      </c>
      <c r="CD50" s="77" t="str">
        <f t="shared" si="92"/>
        <v>Apr</v>
      </c>
      <c r="CE50" s="78">
        <f t="shared" si="93"/>
        <v>0</v>
      </c>
      <c r="CF50" s="78">
        <f t="shared" si="94"/>
        <v>0</v>
      </c>
      <c r="CG50" s="78">
        <f t="shared" si="109"/>
        <v>0</v>
      </c>
      <c r="CH50" s="78">
        <f t="shared" si="95"/>
        <v>0</v>
      </c>
      <c r="CI50" s="78">
        <f t="shared" si="96"/>
        <v>0</v>
      </c>
      <c r="CJ50" s="78">
        <f t="shared" si="97"/>
        <v>0</v>
      </c>
      <c r="CK50" s="78">
        <f t="shared" si="98"/>
        <v>0</v>
      </c>
      <c r="CL50" s="78">
        <f t="shared" si="99"/>
        <v>0</v>
      </c>
    </row>
    <row r="51" spans="1:90" ht="13.5" customHeight="1">
      <c r="A51" s="77" t="str">
        <f t="shared" si="20"/>
        <v>May</v>
      </c>
      <c r="B51" s="20">
        <f t="shared" si="21"/>
        <v>0</v>
      </c>
      <c r="C51" s="20">
        <f t="shared" si="22"/>
        <v>0</v>
      </c>
      <c r="D51" s="20">
        <f t="shared" si="100"/>
        <v>0</v>
      </c>
      <c r="E51" s="20">
        <f t="shared" si="23"/>
        <v>0</v>
      </c>
      <c r="F51" s="20">
        <f t="shared" si="24"/>
        <v>0</v>
      </c>
      <c r="G51" s="20">
        <f t="shared" si="25"/>
        <v>0</v>
      </c>
      <c r="H51" s="20">
        <f t="shared" si="26"/>
        <v>0</v>
      </c>
      <c r="I51" s="20">
        <f t="shared" si="27"/>
        <v>0</v>
      </c>
      <c r="J51" s="12" t="str">
        <f t="shared" si="28"/>
        <v>May</v>
      </c>
      <c r="K51" s="20">
        <f t="shared" si="29"/>
        <v>0</v>
      </c>
      <c r="L51" s="78">
        <f t="shared" si="30"/>
        <v>0</v>
      </c>
      <c r="M51" s="78">
        <f t="shared" si="101"/>
        <v>0</v>
      </c>
      <c r="N51" s="78">
        <f t="shared" si="31"/>
        <v>0</v>
      </c>
      <c r="O51" s="78">
        <f t="shared" si="32"/>
        <v>0</v>
      </c>
      <c r="P51" s="78">
        <f t="shared" si="33"/>
        <v>0</v>
      </c>
      <c r="Q51" s="78">
        <f t="shared" si="34"/>
        <v>0</v>
      </c>
      <c r="R51" s="78">
        <f t="shared" si="35"/>
        <v>0</v>
      </c>
      <c r="S51" s="77" t="str">
        <f t="shared" si="36"/>
        <v>May</v>
      </c>
      <c r="T51" s="78">
        <f t="shared" si="37"/>
        <v>0</v>
      </c>
      <c r="U51" s="78">
        <f t="shared" si="38"/>
        <v>0</v>
      </c>
      <c r="V51" s="78">
        <f t="shared" si="102"/>
        <v>0</v>
      </c>
      <c r="W51" s="78">
        <f t="shared" si="39"/>
        <v>0</v>
      </c>
      <c r="X51" s="78">
        <f t="shared" si="40"/>
        <v>0</v>
      </c>
      <c r="Y51" s="78">
        <f t="shared" si="41"/>
        <v>0</v>
      </c>
      <c r="Z51" s="78">
        <f t="shared" si="42"/>
        <v>0</v>
      </c>
      <c r="AA51" s="78">
        <f t="shared" si="43"/>
        <v>0</v>
      </c>
      <c r="AB51" s="77" t="str">
        <f t="shared" si="44"/>
        <v>May</v>
      </c>
      <c r="AC51" s="78">
        <f t="shared" si="45"/>
        <v>0</v>
      </c>
      <c r="AD51" s="78">
        <f t="shared" si="46"/>
        <v>0</v>
      </c>
      <c r="AE51" s="78">
        <f t="shared" si="103"/>
        <v>0</v>
      </c>
      <c r="AF51" s="78">
        <f t="shared" si="47"/>
        <v>0</v>
      </c>
      <c r="AG51" s="78">
        <f t="shared" si="48"/>
        <v>0</v>
      </c>
      <c r="AH51" s="78">
        <f t="shared" si="49"/>
        <v>0</v>
      </c>
      <c r="AI51" s="78">
        <f t="shared" si="50"/>
        <v>0</v>
      </c>
      <c r="AJ51" s="78">
        <f t="shared" si="51"/>
        <v>0</v>
      </c>
      <c r="AK51" s="77" t="str">
        <f t="shared" si="52"/>
        <v>May</v>
      </c>
      <c r="AL51" s="78">
        <f t="shared" si="53"/>
        <v>0</v>
      </c>
      <c r="AM51" s="78">
        <f t="shared" si="54"/>
        <v>0</v>
      </c>
      <c r="AN51" s="78">
        <f t="shared" si="104"/>
        <v>0</v>
      </c>
      <c r="AO51" s="78">
        <f t="shared" si="55"/>
        <v>0</v>
      </c>
      <c r="AP51" s="78">
        <f t="shared" si="56"/>
        <v>0</v>
      </c>
      <c r="AQ51" s="78">
        <f t="shared" si="57"/>
        <v>0</v>
      </c>
      <c r="AR51" s="78">
        <f t="shared" si="58"/>
        <v>0</v>
      </c>
      <c r="AS51" s="78">
        <f t="shared" si="59"/>
        <v>0</v>
      </c>
      <c r="AT51" s="77" t="str">
        <f t="shared" si="60"/>
        <v>May</v>
      </c>
      <c r="AU51" s="78">
        <f t="shared" si="61"/>
        <v>0</v>
      </c>
      <c r="AV51" s="78">
        <f t="shared" si="62"/>
        <v>0</v>
      </c>
      <c r="AW51" s="78">
        <f t="shared" si="105"/>
        <v>0</v>
      </c>
      <c r="AX51" s="78">
        <f t="shared" si="63"/>
        <v>0</v>
      </c>
      <c r="AY51" s="78">
        <f t="shared" si="64"/>
        <v>0</v>
      </c>
      <c r="AZ51" s="78">
        <f t="shared" si="65"/>
        <v>0</v>
      </c>
      <c r="BA51" s="78">
        <f t="shared" si="66"/>
        <v>0</v>
      </c>
      <c r="BB51" s="78">
        <f t="shared" si="67"/>
        <v>0</v>
      </c>
      <c r="BC51" s="77" t="str">
        <f t="shared" si="68"/>
        <v>May</v>
      </c>
      <c r="BD51" s="78">
        <f t="shared" si="69"/>
        <v>0</v>
      </c>
      <c r="BE51" s="78">
        <f t="shared" si="70"/>
        <v>0</v>
      </c>
      <c r="BF51" s="78">
        <f t="shared" si="106"/>
        <v>0</v>
      </c>
      <c r="BG51" s="78">
        <f t="shared" si="71"/>
        <v>0</v>
      </c>
      <c r="BH51" s="78">
        <f t="shared" si="72"/>
        <v>0</v>
      </c>
      <c r="BI51" s="78">
        <f t="shared" si="73"/>
        <v>0</v>
      </c>
      <c r="BJ51" s="78">
        <f t="shared" si="74"/>
        <v>0</v>
      </c>
      <c r="BK51" s="78">
        <f t="shared" si="75"/>
        <v>0</v>
      </c>
      <c r="BL51" s="77" t="str">
        <f t="shared" si="76"/>
        <v>May</v>
      </c>
      <c r="BM51" s="78">
        <f t="shared" si="77"/>
        <v>0</v>
      </c>
      <c r="BN51" s="78">
        <f t="shared" si="78"/>
        <v>0</v>
      </c>
      <c r="BO51" s="78">
        <f t="shared" si="107"/>
        <v>0</v>
      </c>
      <c r="BP51" s="78">
        <f t="shared" si="79"/>
        <v>0</v>
      </c>
      <c r="BQ51" s="78">
        <f t="shared" si="80"/>
        <v>0</v>
      </c>
      <c r="BR51" s="78">
        <f t="shared" si="81"/>
        <v>0</v>
      </c>
      <c r="BS51" s="78">
        <f t="shared" si="82"/>
        <v>0</v>
      </c>
      <c r="BT51" s="78">
        <f t="shared" si="83"/>
        <v>0</v>
      </c>
      <c r="BU51" s="77" t="str">
        <f t="shared" si="84"/>
        <v>May</v>
      </c>
      <c r="BV51" s="78">
        <f t="shared" si="85"/>
        <v>0</v>
      </c>
      <c r="BW51" s="78">
        <f t="shared" si="86"/>
        <v>0</v>
      </c>
      <c r="BX51" s="78">
        <f t="shared" si="108"/>
        <v>0</v>
      </c>
      <c r="BY51" s="78">
        <f t="shared" si="87"/>
        <v>0</v>
      </c>
      <c r="BZ51" s="78">
        <f t="shared" si="88"/>
        <v>0</v>
      </c>
      <c r="CA51" s="78">
        <f t="shared" si="89"/>
        <v>0</v>
      </c>
      <c r="CB51" s="78">
        <f t="shared" si="90"/>
        <v>0</v>
      </c>
      <c r="CC51" s="78">
        <f t="shared" si="91"/>
        <v>0</v>
      </c>
      <c r="CD51" s="77" t="str">
        <f t="shared" si="92"/>
        <v>May</v>
      </c>
      <c r="CE51" s="78">
        <f t="shared" si="93"/>
        <v>0</v>
      </c>
      <c r="CF51" s="78">
        <f t="shared" si="94"/>
        <v>0</v>
      </c>
      <c r="CG51" s="78">
        <f t="shared" si="109"/>
        <v>0</v>
      </c>
      <c r="CH51" s="78">
        <f t="shared" si="95"/>
        <v>0</v>
      </c>
      <c r="CI51" s="78">
        <f t="shared" si="96"/>
        <v>0</v>
      </c>
      <c r="CJ51" s="78">
        <f t="shared" si="97"/>
        <v>0</v>
      </c>
      <c r="CK51" s="78">
        <f t="shared" si="98"/>
        <v>0</v>
      </c>
      <c r="CL51" s="78">
        <f t="shared" si="99"/>
        <v>0</v>
      </c>
    </row>
    <row r="52" spans="1:90" ht="13.5" customHeight="1">
      <c r="A52" s="77" t="str">
        <f t="shared" si="20"/>
        <v>Jun</v>
      </c>
      <c r="B52" s="20">
        <f t="shared" si="21"/>
        <v>0</v>
      </c>
      <c r="C52" s="20">
        <f t="shared" si="22"/>
        <v>0</v>
      </c>
      <c r="D52" s="20">
        <f t="shared" si="100"/>
        <v>0</v>
      </c>
      <c r="E52" s="20">
        <f t="shared" si="23"/>
        <v>0</v>
      </c>
      <c r="F52" s="20">
        <f t="shared" si="24"/>
        <v>0</v>
      </c>
      <c r="G52" s="20">
        <f t="shared" si="25"/>
        <v>0</v>
      </c>
      <c r="H52" s="20">
        <f t="shared" si="26"/>
        <v>0</v>
      </c>
      <c r="I52" s="20">
        <f t="shared" si="27"/>
        <v>0</v>
      </c>
      <c r="J52" s="12" t="str">
        <f t="shared" si="28"/>
        <v>Jun</v>
      </c>
      <c r="K52" s="20">
        <f t="shared" si="29"/>
        <v>0</v>
      </c>
      <c r="L52" s="78">
        <f t="shared" si="30"/>
        <v>0</v>
      </c>
      <c r="M52" s="78">
        <f t="shared" si="101"/>
        <v>0</v>
      </c>
      <c r="N52" s="78">
        <f t="shared" si="31"/>
        <v>0</v>
      </c>
      <c r="O52" s="78">
        <f t="shared" si="32"/>
        <v>0</v>
      </c>
      <c r="P52" s="78">
        <f t="shared" si="33"/>
        <v>0</v>
      </c>
      <c r="Q52" s="78">
        <f t="shared" si="34"/>
        <v>0</v>
      </c>
      <c r="R52" s="78">
        <f t="shared" si="35"/>
        <v>0</v>
      </c>
      <c r="S52" s="77" t="str">
        <f t="shared" si="36"/>
        <v>Jun</v>
      </c>
      <c r="T52" s="78">
        <f t="shared" si="37"/>
        <v>0</v>
      </c>
      <c r="U52" s="78">
        <f t="shared" si="38"/>
        <v>0</v>
      </c>
      <c r="V52" s="78">
        <f t="shared" si="102"/>
        <v>0</v>
      </c>
      <c r="W52" s="78">
        <f t="shared" si="39"/>
        <v>0</v>
      </c>
      <c r="X52" s="78">
        <f t="shared" si="40"/>
        <v>0</v>
      </c>
      <c r="Y52" s="78">
        <f t="shared" si="41"/>
        <v>0</v>
      </c>
      <c r="Z52" s="78">
        <f t="shared" si="42"/>
        <v>0</v>
      </c>
      <c r="AA52" s="78">
        <f t="shared" si="43"/>
        <v>0</v>
      </c>
      <c r="AB52" s="77" t="str">
        <f t="shared" si="44"/>
        <v>Jun</v>
      </c>
      <c r="AC52" s="78">
        <f t="shared" si="45"/>
        <v>0</v>
      </c>
      <c r="AD52" s="78">
        <f t="shared" si="46"/>
        <v>0</v>
      </c>
      <c r="AE52" s="78">
        <f t="shared" si="103"/>
        <v>0</v>
      </c>
      <c r="AF52" s="78">
        <f t="shared" si="47"/>
        <v>0</v>
      </c>
      <c r="AG52" s="78">
        <f t="shared" si="48"/>
        <v>0</v>
      </c>
      <c r="AH52" s="78">
        <f t="shared" si="49"/>
        <v>0</v>
      </c>
      <c r="AI52" s="78">
        <f t="shared" si="50"/>
        <v>0</v>
      </c>
      <c r="AJ52" s="78">
        <f t="shared" si="51"/>
        <v>0</v>
      </c>
      <c r="AK52" s="77" t="str">
        <f t="shared" si="52"/>
        <v>Jun</v>
      </c>
      <c r="AL52" s="78">
        <f t="shared" si="53"/>
        <v>0</v>
      </c>
      <c r="AM52" s="78">
        <f t="shared" si="54"/>
        <v>0</v>
      </c>
      <c r="AN52" s="78">
        <f t="shared" si="104"/>
        <v>0</v>
      </c>
      <c r="AO52" s="78">
        <f t="shared" si="55"/>
        <v>0</v>
      </c>
      <c r="AP52" s="78">
        <f t="shared" si="56"/>
        <v>0</v>
      </c>
      <c r="AQ52" s="78">
        <f t="shared" si="57"/>
        <v>0</v>
      </c>
      <c r="AR52" s="78">
        <f t="shared" si="58"/>
        <v>0</v>
      </c>
      <c r="AS52" s="78">
        <f t="shared" si="59"/>
        <v>0</v>
      </c>
      <c r="AT52" s="77" t="str">
        <f t="shared" si="60"/>
        <v>Jun</v>
      </c>
      <c r="AU52" s="78">
        <f t="shared" si="61"/>
        <v>0</v>
      </c>
      <c r="AV52" s="78">
        <f t="shared" si="62"/>
        <v>0</v>
      </c>
      <c r="AW52" s="78">
        <f t="shared" si="105"/>
        <v>0</v>
      </c>
      <c r="AX52" s="78">
        <f t="shared" si="63"/>
        <v>0</v>
      </c>
      <c r="AY52" s="78">
        <f t="shared" si="64"/>
        <v>0</v>
      </c>
      <c r="AZ52" s="78">
        <f t="shared" si="65"/>
        <v>0</v>
      </c>
      <c r="BA52" s="78">
        <f t="shared" si="66"/>
        <v>0</v>
      </c>
      <c r="BB52" s="78">
        <f t="shared" si="67"/>
        <v>0</v>
      </c>
      <c r="BC52" s="77" t="str">
        <f t="shared" si="68"/>
        <v>Jun</v>
      </c>
      <c r="BD52" s="78">
        <f t="shared" si="69"/>
        <v>0</v>
      </c>
      <c r="BE52" s="78">
        <f t="shared" si="70"/>
        <v>0</v>
      </c>
      <c r="BF52" s="78">
        <f t="shared" si="106"/>
        <v>0</v>
      </c>
      <c r="BG52" s="78">
        <f t="shared" si="71"/>
        <v>0</v>
      </c>
      <c r="BH52" s="78">
        <f t="shared" si="72"/>
        <v>0</v>
      </c>
      <c r="BI52" s="78">
        <f t="shared" si="73"/>
        <v>0</v>
      </c>
      <c r="BJ52" s="78">
        <f t="shared" si="74"/>
        <v>0</v>
      </c>
      <c r="BK52" s="78">
        <f t="shared" si="75"/>
        <v>0</v>
      </c>
      <c r="BL52" s="77" t="str">
        <f t="shared" si="76"/>
        <v>Jun</v>
      </c>
      <c r="BM52" s="78">
        <f t="shared" si="77"/>
        <v>0</v>
      </c>
      <c r="BN52" s="78">
        <f t="shared" si="78"/>
        <v>0</v>
      </c>
      <c r="BO52" s="78">
        <f t="shared" si="107"/>
        <v>0</v>
      </c>
      <c r="BP52" s="78">
        <f t="shared" si="79"/>
        <v>0</v>
      </c>
      <c r="BQ52" s="78">
        <f t="shared" si="80"/>
        <v>0</v>
      </c>
      <c r="BR52" s="78">
        <f t="shared" si="81"/>
        <v>0</v>
      </c>
      <c r="BS52" s="78">
        <f t="shared" si="82"/>
        <v>0</v>
      </c>
      <c r="BT52" s="78">
        <f t="shared" si="83"/>
        <v>0</v>
      </c>
      <c r="BU52" s="77" t="str">
        <f t="shared" si="84"/>
        <v>Jun</v>
      </c>
      <c r="BV52" s="78">
        <f t="shared" si="85"/>
        <v>0</v>
      </c>
      <c r="BW52" s="78">
        <f t="shared" si="86"/>
        <v>0</v>
      </c>
      <c r="BX52" s="78">
        <f t="shared" si="108"/>
        <v>0</v>
      </c>
      <c r="BY52" s="78">
        <f t="shared" si="87"/>
        <v>0</v>
      </c>
      <c r="BZ52" s="78">
        <f t="shared" si="88"/>
        <v>0</v>
      </c>
      <c r="CA52" s="78">
        <f t="shared" si="89"/>
        <v>0</v>
      </c>
      <c r="CB52" s="78">
        <f t="shared" si="90"/>
        <v>0</v>
      </c>
      <c r="CC52" s="78">
        <f t="shared" si="91"/>
        <v>0</v>
      </c>
      <c r="CD52" s="77" t="str">
        <f t="shared" si="92"/>
        <v>Jun</v>
      </c>
      <c r="CE52" s="78">
        <f t="shared" si="93"/>
        <v>0</v>
      </c>
      <c r="CF52" s="78">
        <f t="shared" si="94"/>
        <v>0</v>
      </c>
      <c r="CG52" s="78">
        <f t="shared" si="109"/>
        <v>0</v>
      </c>
      <c r="CH52" s="78">
        <f t="shared" si="95"/>
        <v>0</v>
      </c>
      <c r="CI52" s="78">
        <f t="shared" si="96"/>
        <v>0</v>
      </c>
      <c r="CJ52" s="78">
        <f t="shared" si="97"/>
        <v>0</v>
      </c>
      <c r="CK52" s="78">
        <f t="shared" si="98"/>
        <v>0</v>
      </c>
      <c r="CL52" s="78">
        <f t="shared" si="99"/>
        <v>0</v>
      </c>
    </row>
    <row r="53" spans="1:90" ht="13.5" customHeight="1">
      <c r="A53" s="77" t="str">
        <f t="shared" si="20"/>
        <v>Jul</v>
      </c>
      <c r="B53" s="20">
        <f t="shared" si="21"/>
        <v>0</v>
      </c>
      <c r="C53" s="20">
        <f t="shared" si="22"/>
        <v>0</v>
      </c>
      <c r="D53" s="20">
        <f t="shared" si="100"/>
        <v>0</v>
      </c>
      <c r="E53" s="20">
        <f t="shared" si="23"/>
        <v>0</v>
      </c>
      <c r="F53" s="20">
        <f t="shared" si="24"/>
        <v>0</v>
      </c>
      <c r="G53" s="20">
        <f t="shared" si="25"/>
        <v>0</v>
      </c>
      <c r="H53" s="20">
        <f t="shared" si="26"/>
        <v>0</v>
      </c>
      <c r="I53" s="20">
        <f t="shared" si="27"/>
        <v>0</v>
      </c>
      <c r="J53" s="12" t="str">
        <f t="shared" si="28"/>
        <v>Jul</v>
      </c>
      <c r="K53" s="20">
        <f t="shared" si="29"/>
        <v>0</v>
      </c>
      <c r="L53" s="78">
        <f t="shared" si="30"/>
        <v>0</v>
      </c>
      <c r="M53" s="78">
        <f t="shared" si="101"/>
        <v>0</v>
      </c>
      <c r="N53" s="78">
        <f t="shared" si="31"/>
        <v>0</v>
      </c>
      <c r="O53" s="78">
        <f t="shared" si="32"/>
        <v>0</v>
      </c>
      <c r="P53" s="78">
        <f t="shared" si="33"/>
        <v>0</v>
      </c>
      <c r="Q53" s="78">
        <f t="shared" si="34"/>
        <v>0</v>
      </c>
      <c r="R53" s="78">
        <f t="shared" si="35"/>
        <v>0</v>
      </c>
      <c r="S53" s="77" t="str">
        <f t="shared" si="36"/>
        <v>Jul</v>
      </c>
      <c r="T53" s="78">
        <f t="shared" si="37"/>
        <v>0</v>
      </c>
      <c r="U53" s="78">
        <f t="shared" si="38"/>
        <v>0</v>
      </c>
      <c r="V53" s="78">
        <f t="shared" si="102"/>
        <v>0</v>
      </c>
      <c r="W53" s="78">
        <f t="shared" si="39"/>
        <v>0</v>
      </c>
      <c r="X53" s="78">
        <f t="shared" si="40"/>
        <v>0</v>
      </c>
      <c r="Y53" s="78">
        <f t="shared" si="41"/>
        <v>0</v>
      </c>
      <c r="Z53" s="78">
        <f t="shared" si="42"/>
        <v>0</v>
      </c>
      <c r="AA53" s="78">
        <f t="shared" si="43"/>
        <v>0</v>
      </c>
      <c r="AB53" s="77" t="str">
        <f t="shared" si="44"/>
        <v>Jul</v>
      </c>
      <c r="AC53" s="78">
        <f t="shared" si="45"/>
        <v>0</v>
      </c>
      <c r="AD53" s="78">
        <f t="shared" si="46"/>
        <v>0</v>
      </c>
      <c r="AE53" s="78">
        <f t="shared" si="103"/>
        <v>0</v>
      </c>
      <c r="AF53" s="78">
        <f t="shared" si="47"/>
        <v>0</v>
      </c>
      <c r="AG53" s="78">
        <f t="shared" si="48"/>
        <v>0</v>
      </c>
      <c r="AH53" s="78">
        <f t="shared" si="49"/>
        <v>0</v>
      </c>
      <c r="AI53" s="78">
        <f t="shared" si="50"/>
        <v>0</v>
      </c>
      <c r="AJ53" s="78">
        <f t="shared" si="51"/>
        <v>0</v>
      </c>
      <c r="AK53" s="77" t="str">
        <f t="shared" si="52"/>
        <v>Jul</v>
      </c>
      <c r="AL53" s="78">
        <f t="shared" si="53"/>
        <v>0</v>
      </c>
      <c r="AM53" s="78">
        <f t="shared" si="54"/>
        <v>0</v>
      </c>
      <c r="AN53" s="78">
        <f t="shared" si="104"/>
        <v>0</v>
      </c>
      <c r="AO53" s="78">
        <f t="shared" si="55"/>
        <v>0</v>
      </c>
      <c r="AP53" s="78">
        <f t="shared" si="56"/>
        <v>0</v>
      </c>
      <c r="AQ53" s="78">
        <f t="shared" si="57"/>
        <v>0</v>
      </c>
      <c r="AR53" s="78">
        <f t="shared" si="58"/>
        <v>0</v>
      </c>
      <c r="AS53" s="78">
        <f t="shared" si="59"/>
        <v>0</v>
      </c>
      <c r="AT53" s="77" t="str">
        <f t="shared" si="60"/>
        <v>Jul</v>
      </c>
      <c r="AU53" s="78">
        <f t="shared" si="61"/>
        <v>0</v>
      </c>
      <c r="AV53" s="78">
        <f t="shared" si="62"/>
        <v>0</v>
      </c>
      <c r="AW53" s="78">
        <f t="shared" si="105"/>
        <v>0</v>
      </c>
      <c r="AX53" s="78">
        <f t="shared" si="63"/>
        <v>0</v>
      </c>
      <c r="AY53" s="78">
        <f t="shared" si="64"/>
        <v>0</v>
      </c>
      <c r="AZ53" s="78">
        <f t="shared" si="65"/>
        <v>0</v>
      </c>
      <c r="BA53" s="78">
        <f t="shared" si="66"/>
        <v>0</v>
      </c>
      <c r="BB53" s="78">
        <f t="shared" si="67"/>
        <v>0</v>
      </c>
      <c r="BC53" s="77" t="str">
        <f t="shared" si="68"/>
        <v>Jul</v>
      </c>
      <c r="BD53" s="78">
        <f t="shared" si="69"/>
        <v>0</v>
      </c>
      <c r="BE53" s="78">
        <f t="shared" si="70"/>
        <v>0</v>
      </c>
      <c r="BF53" s="78">
        <f t="shared" si="106"/>
        <v>0</v>
      </c>
      <c r="BG53" s="78">
        <f t="shared" si="71"/>
        <v>0</v>
      </c>
      <c r="BH53" s="78">
        <f t="shared" si="72"/>
        <v>0</v>
      </c>
      <c r="BI53" s="78">
        <f t="shared" si="73"/>
        <v>0</v>
      </c>
      <c r="BJ53" s="78">
        <f t="shared" si="74"/>
        <v>0</v>
      </c>
      <c r="BK53" s="78">
        <f t="shared" si="75"/>
        <v>0</v>
      </c>
      <c r="BL53" s="77" t="str">
        <f t="shared" si="76"/>
        <v>Jul</v>
      </c>
      <c r="BM53" s="78">
        <f t="shared" si="77"/>
        <v>0</v>
      </c>
      <c r="BN53" s="78">
        <f t="shared" si="78"/>
        <v>0</v>
      </c>
      <c r="BO53" s="78">
        <f t="shared" si="107"/>
        <v>0</v>
      </c>
      <c r="BP53" s="78">
        <f t="shared" si="79"/>
        <v>0</v>
      </c>
      <c r="BQ53" s="78">
        <f t="shared" si="80"/>
        <v>0</v>
      </c>
      <c r="BR53" s="78">
        <f t="shared" si="81"/>
        <v>0</v>
      </c>
      <c r="BS53" s="78">
        <f t="shared" si="82"/>
        <v>0</v>
      </c>
      <c r="BT53" s="78">
        <f t="shared" si="83"/>
        <v>0</v>
      </c>
      <c r="BU53" s="77" t="str">
        <f t="shared" si="84"/>
        <v>Jul</v>
      </c>
      <c r="BV53" s="78">
        <f t="shared" si="85"/>
        <v>0</v>
      </c>
      <c r="BW53" s="78">
        <f t="shared" si="86"/>
        <v>0</v>
      </c>
      <c r="BX53" s="78">
        <f t="shared" si="108"/>
        <v>0</v>
      </c>
      <c r="BY53" s="78">
        <f t="shared" si="87"/>
        <v>0</v>
      </c>
      <c r="BZ53" s="78">
        <f t="shared" si="88"/>
        <v>0</v>
      </c>
      <c r="CA53" s="78">
        <f t="shared" si="89"/>
        <v>0</v>
      </c>
      <c r="CB53" s="78">
        <f t="shared" si="90"/>
        <v>0</v>
      </c>
      <c r="CC53" s="78">
        <f t="shared" si="91"/>
        <v>0</v>
      </c>
      <c r="CD53" s="77" t="str">
        <f t="shared" si="92"/>
        <v>Jul</v>
      </c>
      <c r="CE53" s="78">
        <f t="shared" si="93"/>
        <v>0</v>
      </c>
      <c r="CF53" s="78">
        <f t="shared" si="94"/>
        <v>0</v>
      </c>
      <c r="CG53" s="78">
        <f t="shared" si="109"/>
        <v>0</v>
      </c>
      <c r="CH53" s="78">
        <f t="shared" si="95"/>
        <v>0</v>
      </c>
      <c r="CI53" s="78">
        <f t="shared" si="96"/>
        <v>0</v>
      </c>
      <c r="CJ53" s="78">
        <f t="shared" si="97"/>
        <v>0</v>
      </c>
      <c r="CK53" s="78">
        <f t="shared" si="98"/>
        <v>0</v>
      </c>
      <c r="CL53" s="78">
        <f t="shared" si="99"/>
        <v>0</v>
      </c>
    </row>
    <row r="54" spans="1:90" ht="13.5" customHeight="1">
      <c r="A54" s="77" t="str">
        <f t="shared" si="20"/>
        <v>Aug</v>
      </c>
      <c r="B54" s="20">
        <f t="shared" si="21"/>
        <v>0</v>
      </c>
      <c r="C54" s="20">
        <f t="shared" si="22"/>
        <v>0</v>
      </c>
      <c r="D54" s="20">
        <f t="shared" si="100"/>
        <v>0</v>
      </c>
      <c r="E54" s="20">
        <f t="shared" si="23"/>
        <v>0</v>
      </c>
      <c r="F54" s="20">
        <f t="shared" si="24"/>
        <v>0</v>
      </c>
      <c r="G54" s="20">
        <f t="shared" si="25"/>
        <v>0</v>
      </c>
      <c r="H54" s="20">
        <f t="shared" si="26"/>
        <v>0</v>
      </c>
      <c r="I54" s="20">
        <f t="shared" si="27"/>
        <v>0</v>
      </c>
      <c r="J54" s="12" t="str">
        <f t="shared" si="28"/>
        <v>Aug</v>
      </c>
      <c r="K54" s="20">
        <f t="shared" si="29"/>
        <v>0</v>
      </c>
      <c r="L54" s="78">
        <f t="shared" si="30"/>
        <v>0</v>
      </c>
      <c r="M54" s="78">
        <f t="shared" si="101"/>
        <v>0</v>
      </c>
      <c r="N54" s="78">
        <f t="shared" si="31"/>
        <v>0</v>
      </c>
      <c r="O54" s="78">
        <f t="shared" si="32"/>
        <v>0</v>
      </c>
      <c r="P54" s="78">
        <f t="shared" si="33"/>
        <v>0</v>
      </c>
      <c r="Q54" s="78">
        <f t="shared" si="34"/>
        <v>0</v>
      </c>
      <c r="R54" s="78">
        <f t="shared" si="35"/>
        <v>0</v>
      </c>
      <c r="S54" s="77" t="str">
        <f t="shared" si="36"/>
        <v>Aug</v>
      </c>
      <c r="T54" s="78">
        <f t="shared" si="37"/>
        <v>0</v>
      </c>
      <c r="U54" s="78">
        <f t="shared" si="38"/>
        <v>0</v>
      </c>
      <c r="V54" s="78">
        <f t="shared" si="102"/>
        <v>0</v>
      </c>
      <c r="W54" s="78">
        <f t="shared" si="39"/>
        <v>0</v>
      </c>
      <c r="X54" s="78">
        <f t="shared" si="40"/>
        <v>0</v>
      </c>
      <c r="Y54" s="78">
        <f t="shared" si="41"/>
        <v>0</v>
      </c>
      <c r="Z54" s="78">
        <f t="shared" si="42"/>
        <v>0</v>
      </c>
      <c r="AA54" s="78">
        <f t="shared" si="43"/>
        <v>0</v>
      </c>
      <c r="AB54" s="77" t="str">
        <f t="shared" si="44"/>
        <v>Aug</v>
      </c>
      <c r="AC54" s="78">
        <f t="shared" si="45"/>
        <v>0</v>
      </c>
      <c r="AD54" s="78">
        <f t="shared" si="46"/>
        <v>0</v>
      </c>
      <c r="AE54" s="78">
        <f t="shared" si="103"/>
        <v>0</v>
      </c>
      <c r="AF54" s="78">
        <f t="shared" si="47"/>
        <v>0</v>
      </c>
      <c r="AG54" s="78">
        <f t="shared" si="48"/>
        <v>0</v>
      </c>
      <c r="AH54" s="78">
        <f t="shared" si="49"/>
        <v>0</v>
      </c>
      <c r="AI54" s="78">
        <f t="shared" si="50"/>
        <v>0</v>
      </c>
      <c r="AJ54" s="78">
        <f t="shared" si="51"/>
        <v>0</v>
      </c>
      <c r="AK54" s="77" t="str">
        <f t="shared" si="52"/>
        <v>Aug</v>
      </c>
      <c r="AL54" s="78">
        <f t="shared" si="53"/>
        <v>0</v>
      </c>
      <c r="AM54" s="78">
        <f t="shared" si="54"/>
        <v>0</v>
      </c>
      <c r="AN54" s="78">
        <f t="shared" si="104"/>
        <v>0</v>
      </c>
      <c r="AO54" s="78">
        <f t="shared" si="55"/>
        <v>0</v>
      </c>
      <c r="AP54" s="78">
        <f t="shared" si="56"/>
        <v>0</v>
      </c>
      <c r="AQ54" s="78">
        <f t="shared" si="57"/>
        <v>0</v>
      </c>
      <c r="AR54" s="78">
        <f t="shared" si="58"/>
        <v>0</v>
      </c>
      <c r="AS54" s="78">
        <f t="shared" si="59"/>
        <v>0</v>
      </c>
      <c r="AT54" s="77" t="str">
        <f t="shared" si="60"/>
        <v>Aug</v>
      </c>
      <c r="AU54" s="78">
        <f t="shared" si="61"/>
        <v>0</v>
      </c>
      <c r="AV54" s="78">
        <f t="shared" si="62"/>
        <v>0</v>
      </c>
      <c r="AW54" s="78">
        <f t="shared" si="105"/>
        <v>0</v>
      </c>
      <c r="AX54" s="78">
        <f t="shared" si="63"/>
        <v>0</v>
      </c>
      <c r="AY54" s="78">
        <f t="shared" si="64"/>
        <v>0</v>
      </c>
      <c r="AZ54" s="78">
        <f t="shared" si="65"/>
        <v>0</v>
      </c>
      <c r="BA54" s="78">
        <f t="shared" si="66"/>
        <v>0</v>
      </c>
      <c r="BB54" s="78">
        <f t="shared" si="67"/>
        <v>0</v>
      </c>
      <c r="BC54" s="77" t="str">
        <f t="shared" si="68"/>
        <v>Aug</v>
      </c>
      <c r="BD54" s="78">
        <f t="shared" si="69"/>
        <v>0</v>
      </c>
      <c r="BE54" s="78">
        <f t="shared" si="70"/>
        <v>0</v>
      </c>
      <c r="BF54" s="78">
        <f t="shared" si="106"/>
        <v>0</v>
      </c>
      <c r="BG54" s="78">
        <f t="shared" si="71"/>
        <v>0</v>
      </c>
      <c r="BH54" s="78">
        <f t="shared" si="72"/>
        <v>0</v>
      </c>
      <c r="BI54" s="78">
        <f t="shared" si="73"/>
        <v>0</v>
      </c>
      <c r="BJ54" s="78">
        <f t="shared" si="74"/>
        <v>0</v>
      </c>
      <c r="BK54" s="78">
        <f t="shared" si="75"/>
        <v>0</v>
      </c>
      <c r="BL54" s="77" t="str">
        <f t="shared" si="76"/>
        <v>Aug</v>
      </c>
      <c r="BM54" s="78">
        <f t="shared" si="77"/>
        <v>0</v>
      </c>
      <c r="BN54" s="78">
        <f t="shared" si="78"/>
        <v>0</v>
      </c>
      <c r="BO54" s="78">
        <f t="shared" si="107"/>
        <v>0</v>
      </c>
      <c r="BP54" s="78">
        <f t="shared" si="79"/>
        <v>0</v>
      </c>
      <c r="BQ54" s="78">
        <f t="shared" si="80"/>
        <v>0</v>
      </c>
      <c r="BR54" s="78">
        <f t="shared" si="81"/>
        <v>0</v>
      </c>
      <c r="BS54" s="78">
        <f t="shared" si="82"/>
        <v>0</v>
      </c>
      <c r="BT54" s="78">
        <f t="shared" si="83"/>
        <v>0</v>
      </c>
      <c r="BU54" s="77" t="str">
        <f t="shared" si="84"/>
        <v>Aug</v>
      </c>
      <c r="BV54" s="78">
        <f t="shared" si="85"/>
        <v>0</v>
      </c>
      <c r="BW54" s="78">
        <f t="shared" si="86"/>
        <v>0</v>
      </c>
      <c r="BX54" s="78">
        <f t="shared" si="108"/>
        <v>0</v>
      </c>
      <c r="BY54" s="78">
        <f t="shared" si="87"/>
        <v>0</v>
      </c>
      <c r="BZ54" s="78">
        <f t="shared" si="88"/>
        <v>0</v>
      </c>
      <c r="CA54" s="78">
        <f t="shared" si="89"/>
        <v>0</v>
      </c>
      <c r="CB54" s="78">
        <f t="shared" si="90"/>
        <v>0</v>
      </c>
      <c r="CC54" s="78">
        <f t="shared" si="91"/>
        <v>0</v>
      </c>
      <c r="CD54" s="77" t="str">
        <f t="shared" si="92"/>
        <v>Aug</v>
      </c>
      <c r="CE54" s="78">
        <f t="shared" si="93"/>
        <v>0</v>
      </c>
      <c r="CF54" s="78">
        <f t="shared" si="94"/>
        <v>0</v>
      </c>
      <c r="CG54" s="78">
        <f t="shared" si="109"/>
        <v>0</v>
      </c>
      <c r="CH54" s="78">
        <f t="shared" si="95"/>
        <v>0</v>
      </c>
      <c r="CI54" s="78">
        <f t="shared" si="96"/>
        <v>0</v>
      </c>
      <c r="CJ54" s="78">
        <f t="shared" si="97"/>
        <v>0</v>
      </c>
      <c r="CK54" s="78">
        <f t="shared" si="98"/>
        <v>0</v>
      </c>
      <c r="CL54" s="78">
        <f t="shared" si="99"/>
        <v>0</v>
      </c>
    </row>
    <row r="55" spans="1:90" ht="13.5" customHeight="1">
      <c r="A55" s="77" t="str">
        <f t="shared" si="20"/>
        <v>Sep</v>
      </c>
      <c r="B55" s="20">
        <f t="shared" si="21"/>
        <v>0</v>
      </c>
      <c r="C55" s="20">
        <f t="shared" si="22"/>
        <v>0</v>
      </c>
      <c r="D55" s="20">
        <f t="shared" si="100"/>
        <v>0</v>
      </c>
      <c r="E55" s="20">
        <f t="shared" si="23"/>
        <v>0</v>
      </c>
      <c r="F55" s="20">
        <f t="shared" si="24"/>
        <v>0</v>
      </c>
      <c r="G55" s="20">
        <f t="shared" si="25"/>
        <v>0</v>
      </c>
      <c r="H55" s="20">
        <f t="shared" si="26"/>
        <v>0</v>
      </c>
      <c r="I55" s="20">
        <f t="shared" si="27"/>
        <v>0</v>
      </c>
      <c r="J55" s="12" t="str">
        <f t="shared" si="28"/>
        <v>Sep</v>
      </c>
      <c r="K55" s="20">
        <f t="shared" si="29"/>
        <v>0</v>
      </c>
      <c r="L55" s="78">
        <f t="shared" si="30"/>
        <v>0</v>
      </c>
      <c r="M55" s="78">
        <f t="shared" si="101"/>
        <v>0</v>
      </c>
      <c r="N55" s="78">
        <f t="shared" si="31"/>
        <v>0</v>
      </c>
      <c r="O55" s="78">
        <f t="shared" si="32"/>
        <v>0</v>
      </c>
      <c r="P55" s="78">
        <f t="shared" si="33"/>
        <v>0</v>
      </c>
      <c r="Q55" s="78">
        <f t="shared" si="34"/>
        <v>0</v>
      </c>
      <c r="R55" s="78">
        <f t="shared" si="35"/>
        <v>0</v>
      </c>
      <c r="S55" s="77" t="str">
        <f t="shared" si="36"/>
        <v>Sep</v>
      </c>
      <c r="T55" s="78">
        <f t="shared" si="37"/>
        <v>0</v>
      </c>
      <c r="U55" s="78">
        <f t="shared" si="38"/>
        <v>0</v>
      </c>
      <c r="V55" s="78">
        <f t="shared" si="102"/>
        <v>0</v>
      </c>
      <c r="W55" s="78">
        <f t="shared" si="39"/>
        <v>0</v>
      </c>
      <c r="X55" s="78">
        <f t="shared" si="40"/>
        <v>0</v>
      </c>
      <c r="Y55" s="78">
        <f t="shared" si="41"/>
        <v>0</v>
      </c>
      <c r="Z55" s="78">
        <f t="shared" si="42"/>
        <v>0</v>
      </c>
      <c r="AA55" s="78">
        <f t="shared" si="43"/>
        <v>0</v>
      </c>
      <c r="AB55" s="77" t="str">
        <f t="shared" si="44"/>
        <v>Sep</v>
      </c>
      <c r="AC55" s="78">
        <f t="shared" si="45"/>
        <v>0</v>
      </c>
      <c r="AD55" s="78">
        <f t="shared" si="46"/>
        <v>0</v>
      </c>
      <c r="AE55" s="78">
        <f t="shared" si="103"/>
        <v>0</v>
      </c>
      <c r="AF55" s="78">
        <f t="shared" si="47"/>
        <v>0</v>
      </c>
      <c r="AG55" s="78">
        <f t="shared" si="48"/>
        <v>0</v>
      </c>
      <c r="AH55" s="78">
        <f t="shared" si="49"/>
        <v>0</v>
      </c>
      <c r="AI55" s="78">
        <f t="shared" si="50"/>
        <v>0</v>
      </c>
      <c r="AJ55" s="78">
        <f t="shared" si="51"/>
        <v>0</v>
      </c>
      <c r="AK55" s="77" t="str">
        <f t="shared" si="52"/>
        <v>Sep</v>
      </c>
      <c r="AL55" s="78">
        <f t="shared" si="53"/>
        <v>0</v>
      </c>
      <c r="AM55" s="78">
        <f t="shared" si="54"/>
        <v>0</v>
      </c>
      <c r="AN55" s="78">
        <f t="shared" si="104"/>
        <v>0</v>
      </c>
      <c r="AO55" s="78">
        <f t="shared" si="55"/>
        <v>0</v>
      </c>
      <c r="AP55" s="78">
        <f t="shared" si="56"/>
        <v>0</v>
      </c>
      <c r="AQ55" s="78">
        <f t="shared" si="57"/>
        <v>0</v>
      </c>
      <c r="AR55" s="78">
        <f t="shared" si="58"/>
        <v>0</v>
      </c>
      <c r="AS55" s="78">
        <f t="shared" si="59"/>
        <v>0</v>
      </c>
      <c r="AT55" s="77" t="str">
        <f t="shared" si="60"/>
        <v>Sep</v>
      </c>
      <c r="AU55" s="78">
        <f t="shared" si="61"/>
        <v>0</v>
      </c>
      <c r="AV55" s="78">
        <f t="shared" si="62"/>
        <v>0</v>
      </c>
      <c r="AW55" s="78">
        <f t="shared" si="105"/>
        <v>0</v>
      </c>
      <c r="AX55" s="78">
        <f t="shared" si="63"/>
        <v>0</v>
      </c>
      <c r="AY55" s="78">
        <f t="shared" si="64"/>
        <v>0</v>
      </c>
      <c r="AZ55" s="78">
        <f t="shared" si="65"/>
        <v>0</v>
      </c>
      <c r="BA55" s="78">
        <f t="shared" si="66"/>
        <v>0</v>
      </c>
      <c r="BB55" s="78">
        <f t="shared" si="67"/>
        <v>0</v>
      </c>
      <c r="BC55" s="77" t="str">
        <f t="shared" si="68"/>
        <v>Sep</v>
      </c>
      <c r="BD55" s="78">
        <f t="shared" si="69"/>
        <v>0</v>
      </c>
      <c r="BE55" s="78">
        <f t="shared" si="70"/>
        <v>0</v>
      </c>
      <c r="BF55" s="78">
        <f t="shared" si="106"/>
        <v>0</v>
      </c>
      <c r="BG55" s="78">
        <f t="shared" si="71"/>
        <v>0</v>
      </c>
      <c r="BH55" s="78">
        <f t="shared" si="72"/>
        <v>0</v>
      </c>
      <c r="BI55" s="78">
        <f t="shared" si="73"/>
        <v>0</v>
      </c>
      <c r="BJ55" s="78">
        <f t="shared" si="74"/>
        <v>0</v>
      </c>
      <c r="BK55" s="78">
        <f t="shared" si="75"/>
        <v>0</v>
      </c>
      <c r="BL55" s="77" t="str">
        <f t="shared" si="76"/>
        <v>Sep</v>
      </c>
      <c r="BM55" s="78">
        <f t="shared" si="77"/>
        <v>0</v>
      </c>
      <c r="BN55" s="78">
        <f t="shared" si="78"/>
        <v>0</v>
      </c>
      <c r="BO55" s="78">
        <f t="shared" si="107"/>
        <v>0</v>
      </c>
      <c r="BP55" s="78">
        <f t="shared" si="79"/>
        <v>0</v>
      </c>
      <c r="BQ55" s="78">
        <f t="shared" si="80"/>
        <v>0</v>
      </c>
      <c r="BR55" s="78">
        <f t="shared" si="81"/>
        <v>0</v>
      </c>
      <c r="BS55" s="78">
        <f t="shared" si="82"/>
        <v>0</v>
      </c>
      <c r="BT55" s="78">
        <f t="shared" si="83"/>
        <v>0</v>
      </c>
      <c r="BU55" s="77" t="str">
        <f t="shared" si="84"/>
        <v>Sep</v>
      </c>
      <c r="BV55" s="78">
        <f t="shared" si="85"/>
        <v>0</v>
      </c>
      <c r="BW55" s="78">
        <f t="shared" si="86"/>
        <v>0</v>
      </c>
      <c r="BX55" s="78">
        <f t="shared" si="108"/>
        <v>0</v>
      </c>
      <c r="BY55" s="78">
        <f t="shared" si="87"/>
        <v>0</v>
      </c>
      <c r="BZ55" s="78">
        <f t="shared" si="88"/>
        <v>0</v>
      </c>
      <c r="CA55" s="78">
        <f t="shared" si="89"/>
        <v>0</v>
      </c>
      <c r="CB55" s="78">
        <f t="shared" si="90"/>
        <v>0</v>
      </c>
      <c r="CC55" s="78">
        <f t="shared" si="91"/>
        <v>0</v>
      </c>
      <c r="CD55" s="77" t="str">
        <f t="shared" si="92"/>
        <v>Sep</v>
      </c>
      <c r="CE55" s="78">
        <f t="shared" si="93"/>
        <v>0</v>
      </c>
      <c r="CF55" s="78">
        <f t="shared" si="94"/>
        <v>0</v>
      </c>
      <c r="CG55" s="78">
        <f t="shared" si="109"/>
        <v>0</v>
      </c>
      <c r="CH55" s="78">
        <f t="shared" si="95"/>
        <v>0</v>
      </c>
      <c r="CI55" s="78">
        <f t="shared" si="96"/>
        <v>0</v>
      </c>
      <c r="CJ55" s="78">
        <f t="shared" si="97"/>
        <v>0</v>
      </c>
      <c r="CK55" s="78">
        <f t="shared" si="98"/>
        <v>0</v>
      </c>
      <c r="CL55" s="78">
        <f t="shared" si="99"/>
        <v>0</v>
      </c>
    </row>
    <row r="56" spans="1:90" ht="13.5" customHeight="1">
      <c r="A56" s="77" t="str">
        <f t="shared" si="20"/>
        <v>Oct</v>
      </c>
      <c r="B56" s="20">
        <f t="shared" si="21"/>
        <v>0</v>
      </c>
      <c r="C56" s="20">
        <f t="shared" si="22"/>
        <v>0</v>
      </c>
      <c r="D56" s="20">
        <f t="shared" si="100"/>
        <v>0</v>
      </c>
      <c r="E56" s="20">
        <f t="shared" si="23"/>
        <v>0</v>
      </c>
      <c r="F56" s="20">
        <f t="shared" si="24"/>
        <v>0</v>
      </c>
      <c r="G56" s="20">
        <f t="shared" si="25"/>
        <v>0</v>
      </c>
      <c r="H56" s="20">
        <f t="shared" si="26"/>
        <v>0</v>
      </c>
      <c r="I56" s="20">
        <f t="shared" si="27"/>
        <v>0</v>
      </c>
      <c r="J56" s="12" t="str">
        <f t="shared" si="28"/>
        <v>Oct</v>
      </c>
      <c r="K56" s="20">
        <f t="shared" si="29"/>
        <v>0</v>
      </c>
      <c r="L56" s="78">
        <f t="shared" si="30"/>
        <v>0</v>
      </c>
      <c r="M56" s="78">
        <f t="shared" si="101"/>
        <v>0</v>
      </c>
      <c r="N56" s="78">
        <f t="shared" si="31"/>
        <v>0</v>
      </c>
      <c r="O56" s="78">
        <f t="shared" si="32"/>
        <v>0</v>
      </c>
      <c r="P56" s="78">
        <f t="shared" si="33"/>
        <v>0</v>
      </c>
      <c r="Q56" s="78">
        <f t="shared" si="34"/>
        <v>0</v>
      </c>
      <c r="R56" s="78">
        <f t="shared" si="35"/>
        <v>0</v>
      </c>
      <c r="S56" s="77" t="str">
        <f t="shared" si="36"/>
        <v>Oct</v>
      </c>
      <c r="T56" s="78">
        <f t="shared" si="37"/>
        <v>0</v>
      </c>
      <c r="U56" s="78">
        <f t="shared" si="38"/>
        <v>0</v>
      </c>
      <c r="V56" s="78">
        <f t="shared" si="102"/>
        <v>0</v>
      </c>
      <c r="W56" s="78">
        <f t="shared" si="39"/>
        <v>0</v>
      </c>
      <c r="X56" s="78">
        <f t="shared" si="40"/>
        <v>0</v>
      </c>
      <c r="Y56" s="78">
        <f t="shared" si="41"/>
        <v>0</v>
      </c>
      <c r="Z56" s="78">
        <f t="shared" si="42"/>
        <v>0</v>
      </c>
      <c r="AA56" s="78">
        <f t="shared" si="43"/>
        <v>0</v>
      </c>
      <c r="AB56" s="77" t="str">
        <f t="shared" si="44"/>
        <v>Oct</v>
      </c>
      <c r="AC56" s="78">
        <f t="shared" si="45"/>
        <v>0</v>
      </c>
      <c r="AD56" s="78">
        <f t="shared" si="46"/>
        <v>0</v>
      </c>
      <c r="AE56" s="78">
        <f t="shared" si="103"/>
        <v>0</v>
      </c>
      <c r="AF56" s="78">
        <f t="shared" si="47"/>
        <v>0</v>
      </c>
      <c r="AG56" s="78">
        <f t="shared" si="48"/>
        <v>0</v>
      </c>
      <c r="AH56" s="78">
        <f t="shared" si="49"/>
        <v>0</v>
      </c>
      <c r="AI56" s="78">
        <f t="shared" si="50"/>
        <v>0</v>
      </c>
      <c r="AJ56" s="78">
        <f t="shared" si="51"/>
        <v>0</v>
      </c>
      <c r="AK56" s="77" t="str">
        <f t="shared" si="52"/>
        <v>Oct</v>
      </c>
      <c r="AL56" s="78">
        <f t="shared" si="53"/>
        <v>0</v>
      </c>
      <c r="AM56" s="78">
        <f t="shared" si="54"/>
        <v>0</v>
      </c>
      <c r="AN56" s="78">
        <f t="shared" si="104"/>
        <v>0</v>
      </c>
      <c r="AO56" s="78">
        <f t="shared" si="55"/>
        <v>0</v>
      </c>
      <c r="AP56" s="78">
        <f t="shared" si="56"/>
        <v>0</v>
      </c>
      <c r="AQ56" s="78">
        <f t="shared" si="57"/>
        <v>0</v>
      </c>
      <c r="AR56" s="78">
        <f t="shared" si="58"/>
        <v>0</v>
      </c>
      <c r="AS56" s="78">
        <f t="shared" si="59"/>
        <v>0</v>
      </c>
      <c r="AT56" s="77" t="str">
        <f t="shared" si="60"/>
        <v>Oct</v>
      </c>
      <c r="AU56" s="78">
        <f t="shared" si="61"/>
        <v>0</v>
      </c>
      <c r="AV56" s="78">
        <f t="shared" si="62"/>
        <v>0</v>
      </c>
      <c r="AW56" s="78">
        <f t="shared" si="105"/>
        <v>0</v>
      </c>
      <c r="AX56" s="78">
        <f t="shared" si="63"/>
        <v>0</v>
      </c>
      <c r="AY56" s="78">
        <f t="shared" si="64"/>
        <v>0</v>
      </c>
      <c r="AZ56" s="78">
        <f t="shared" si="65"/>
        <v>0</v>
      </c>
      <c r="BA56" s="78">
        <f t="shared" si="66"/>
        <v>0</v>
      </c>
      <c r="BB56" s="78">
        <f t="shared" si="67"/>
        <v>0</v>
      </c>
      <c r="BC56" s="77" t="str">
        <f t="shared" si="68"/>
        <v>Oct</v>
      </c>
      <c r="BD56" s="78">
        <f t="shared" si="69"/>
        <v>0</v>
      </c>
      <c r="BE56" s="78">
        <f t="shared" si="70"/>
        <v>0</v>
      </c>
      <c r="BF56" s="78">
        <f t="shared" si="106"/>
        <v>0</v>
      </c>
      <c r="BG56" s="78">
        <f t="shared" si="71"/>
        <v>0</v>
      </c>
      <c r="BH56" s="78">
        <f t="shared" si="72"/>
        <v>0</v>
      </c>
      <c r="BI56" s="78">
        <f t="shared" si="73"/>
        <v>0</v>
      </c>
      <c r="BJ56" s="78">
        <f t="shared" si="74"/>
        <v>0</v>
      </c>
      <c r="BK56" s="78">
        <f t="shared" si="75"/>
        <v>0</v>
      </c>
      <c r="BL56" s="77" t="str">
        <f t="shared" si="76"/>
        <v>Oct</v>
      </c>
      <c r="BM56" s="78">
        <f t="shared" si="77"/>
        <v>0</v>
      </c>
      <c r="BN56" s="78">
        <f t="shared" si="78"/>
        <v>0</v>
      </c>
      <c r="BO56" s="78">
        <f t="shared" si="107"/>
        <v>0</v>
      </c>
      <c r="BP56" s="78">
        <f t="shared" si="79"/>
        <v>0</v>
      </c>
      <c r="BQ56" s="78">
        <f t="shared" si="80"/>
        <v>0</v>
      </c>
      <c r="BR56" s="78">
        <f t="shared" si="81"/>
        <v>0</v>
      </c>
      <c r="BS56" s="78">
        <f t="shared" si="82"/>
        <v>0</v>
      </c>
      <c r="BT56" s="78">
        <f t="shared" si="83"/>
        <v>0</v>
      </c>
      <c r="BU56" s="77" t="str">
        <f t="shared" si="84"/>
        <v>Oct</v>
      </c>
      <c r="BV56" s="78">
        <f t="shared" si="85"/>
        <v>0</v>
      </c>
      <c r="BW56" s="78">
        <f t="shared" si="86"/>
        <v>0</v>
      </c>
      <c r="BX56" s="78">
        <f t="shared" si="108"/>
        <v>0</v>
      </c>
      <c r="BY56" s="78">
        <f t="shared" si="87"/>
        <v>0</v>
      </c>
      <c r="BZ56" s="78">
        <f t="shared" si="88"/>
        <v>0</v>
      </c>
      <c r="CA56" s="78">
        <f t="shared" si="89"/>
        <v>0</v>
      </c>
      <c r="CB56" s="78">
        <f t="shared" si="90"/>
        <v>0</v>
      </c>
      <c r="CC56" s="78">
        <f t="shared" si="91"/>
        <v>0</v>
      </c>
      <c r="CD56" s="77" t="str">
        <f t="shared" si="92"/>
        <v>Oct</v>
      </c>
      <c r="CE56" s="78">
        <f t="shared" si="93"/>
        <v>0</v>
      </c>
      <c r="CF56" s="78">
        <f t="shared" si="94"/>
        <v>0</v>
      </c>
      <c r="CG56" s="78">
        <f t="shared" si="109"/>
        <v>0</v>
      </c>
      <c r="CH56" s="78">
        <f t="shared" si="95"/>
        <v>0</v>
      </c>
      <c r="CI56" s="78">
        <f t="shared" si="96"/>
        <v>0</v>
      </c>
      <c r="CJ56" s="78">
        <f t="shared" si="97"/>
        <v>0</v>
      </c>
      <c r="CK56" s="78">
        <f t="shared" si="98"/>
        <v>0</v>
      </c>
      <c r="CL56" s="78">
        <f t="shared" si="99"/>
        <v>0</v>
      </c>
    </row>
    <row r="57" spans="1:90" ht="13.5" customHeight="1">
      <c r="A57" s="77" t="str">
        <f t="shared" si="20"/>
        <v>Nov</v>
      </c>
      <c r="B57" s="20">
        <f t="shared" si="21"/>
        <v>1500</v>
      </c>
      <c r="C57" s="20">
        <f t="shared" si="22"/>
        <v>0</v>
      </c>
      <c r="D57" s="20">
        <f t="shared" si="100"/>
        <v>0</v>
      </c>
      <c r="E57" s="20">
        <f t="shared" si="23"/>
        <v>0</v>
      </c>
      <c r="F57" s="20">
        <f t="shared" si="24"/>
        <v>0</v>
      </c>
      <c r="G57" s="20">
        <f t="shared" si="25"/>
        <v>0</v>
      </c>
      <c r="H57" s="20">
        <f t="shared" si="26"/>
        <v>0</v>
      </c>
      <c r="I57" s="20">
        <f t="shared" si="27"/>
        <v>0</v>
      </c>
      <c r="J57" s="12" t="str">
        <f t="shared" si="28"/>
        <v>Nov</v>
      </c>
      <c r="K57" s="20">
        <f t="shared" si="29"/>
        <v>1500</v>
      </c>
      <c r="L57" s="78">
        <f t="shared" si="30"/>
        <v>0</v>
      </c>
      <c r="M57" s="78">
        <f t="shared" si="101"/>
        <v>0</v>
      </c>
      <c r="N57" s="78">
        <f t="shared" si="31"/>
        <v>0</v>
      </c>
      <c r="O57" s="78">
        <f t="shared" si="32"/>
        <v>0</v>
      </c>
      <c r="P57" s="78">
        <f t="shared" si="33"/>
        <v>0</v>
      </c>
      <c r="Q57" s="78">
        <f t="shared" si="34"/>
        <v>0</v>
      </c>
      <c r="R57" s="78">
        <f t="shared" si="35"/>
        <v>0</v>
      </c>
      <c r="S57" s="77" t="str">
        <f t="shared" si="36"/>
        <v>Nov</v>
      </c>
      <c r="T57" s="78">
        <f t="shared" si="37"/>
        <v>1500</v>
      </c>
      <c r="U57" s="78">
        <f t="shared" si="38"/>
        <v>0</v>
      </c>
      <c r="V57" s="78">
        <f t="shared" si="102"/>
        <v>0</v>
      </c>
      <c r="W57" s="78">
        <f t="shared" si="39"/>
        <v>0</v>
      </c>
      <c r="X57" s="78">
        <f t="shared" si="40"/>
        <v>0</v>
      </c>
      <c r="Y57" s="78">
        <f t="shared" si="41"/>
        <v>0</v>
      </c>
      <c r="Z57" s="78">
        <f t="shared" si="42"/>
        <v>0</v>
      </c>
      <c r="AA57" s="78">
        <f t="shared" si="43"/>
        <v>0</v>
      </c>
      <c r="AB57" s="77" t="str">
        <f t="shared" si="44"/>
        <v>Nov</v>
      </c>
      <c r="AC57" s="78">
        <f t="shared" si="45"/>
        <v>1500</v>
      </c>
      <c r="AD57" s="78">
        <f t="shared" si="46"/>
        <v>0</v>
      </c>
      <c r="AE57" s="78">
        <f t="shared" si="103"/>
        <v>0</v>
      </c>
      <c r="AF57" s="78">
        <f t="shared" si="47"/>
        <v>0</v>
      </c>
      <c r="AG57" s="78">
        <f t="shared" si="48"/>
        <v>0</v>
      </c>
      <c r="AH57" s="78">
        <f t="shared" si="49"/>
        <v>0</v>
      </c>
      <c r="AI57" s="78">
        <f t="shared" si="50"/>
        <v>0</v>
      </c>
      <c r="AJ57" s="78">
        <f t="shared" si="51"/>
        <v>0</v>
      </c>
      <c r="AK57" s="77" t="str">
        <f t="shared" si="52"/>
        <v>Nov</v>
      </c>
      <c r="AL57" s="78">
        <f t="shared" si="53"/>
        <v>1500</v>
      </c>
      <c r="AM57" s="78">
        <f t="shared" si="54"/>
        <v>0</v>
      </c>
      <c r="AN57" s="78">
        <f t="shared" si="104"/>
        <v>0</v>
      </c>
      <c r="AO57" s="78">
        <f t="shared" si="55"/>
        <v>0</v>
      </c>
      <c r="AP57" s="78">
        <f t="shared" si="56"/>
        <v>0</v>
      </c>
      <c r="AQ57" s="78">
        <f t="shared" si="57"/>
        <v>0</v>
      </c>
      <c r="AR57" s="78">
        <f t="shared" si="58"/>
        <v>0</v>
      </c>
      <c r="AS57" s="78">
        <f t="shared" si="59"/>
        <v>0</v>
      </c>
      <c r="AT57" s="77" t="str">
        <f t="shared" si="60"/>
        <v>Nov</v>
      </c>
      <c r="AU57" s="78">
        <f t="shared" si="61"/>
        <v>1500</v>
      </c>
      <c r="AV57" s="78">
        <f t="shared" si="62"/>
        <v>0</v>
      </c>
      <c r="AW57" s="78">
        <f t="shared" si="105"/>
        <v>0</v>
      </c>
      <c r="AX57" s="78">
        <f t="shared" si="63"/>
        <v>0</v>
      </c>
      <c r="AY57" s="78">
        <f t="shared" si="64"/>
        <v>0</v>
      </c>
      <c r="AZ57" s="78">
        <f t="shared" si="65"/>
        <v>0</v>
      </c>
      <c r="BA57" s="78">
        <f t="shared" si="66"/>
        <v>0</v>
      </c>
      <c r="BB57" s="78">
        <f t="shared" si="67"/>
        <v>0</v>
      </c>
      <c r="BC57" s="77" t="str">
        <f t="shared" si="68"/>
        <v>Nov</v>
      </c>
      <c r="BD57" s="78">
        <f t="shared" si="69"/>
        <v>1500</v>
      </c>
      <c r="BE57" s="78">
        <f t="shared" si="70"/>
        <v>0</v>
      </c>
      <c r="BF57" s="78">
        <f t="shared" si="106"/>
        <v>0</v>
      </c>
      <c r="BG57" s="78">
        <f t="shared" si="71"/>
        <v>0</v>
      </c>
      <c r="BH57" s="78">
        <f t="shared" si="72"/>
        <v>0</v>
      </c>
      <c r="BI57" s="78">
        <f t="shared" si="73"/>
        <v>0</v>
      </c>
      <c r="BJ57" s="78">
        <f t="shared" si="74"/>
        <v>0</v>
      </c>
      <c r="BK57" s="78">
        <f t="shared" si="75"/>
        <v>0</v>
      </c>
      <c r="BL57" s="77" t="str">
        <f t="shared" si="76"/>
        <v>Nov</v>
      </c>
      <c r="BM57" s="78">
        <f t="shared" si="77"/>
        <v>1500</v>
      </c>
      <c r="BN57" s="78">
        <f t="shared" si="78"/>
        <v>0</v>
      </c>
      <c r="BO57" s="78">
        <f t="shared" si="107"/>
        <v>0</v>
      </c>
      <c r="BP57" s="78">
        <f t="shared" si="79"/>
        <v>0</v>
      </c>
      <c r="BQ57" s="78">
        <f t="shared" si="80"/>
        <v>0</v>
      </c>
      <c r="BR57" s="78">
        <f t="shared" si="81"/>
        <v>0</v>
      </c>
      <c r="BS57" s="78">
        <f t="shared" si="82"/>
        <v>0</v>
      </c>
      <c r="BT57" s="78">
        <f t="shared" si="83"/>
        <v>0</v>
      </c>
      <c r="BU57" s="77" t="str">
        <f t="shared" si="84"/>
        <v>Nov</v>
      </c>
      <c r="BV57" s="78">
        <f t="shared" si="85"/>
        <v>1500</v>
      </c>
      <c r="BW57" s="78">
        <f t="shared" si="86"/>
        <v>0</v>
      </c>
      <c r="BX57" s="78">
        <f t="shared" si="108"/>
        <v>0</v>
      </c>
      <c r="BY57" s="78">
        <f t="shared" si="87"/>
        <v>0</v>
      </c>
      <c r="BZ57" s="78">
        <f t="shared" si="88"/>
        <v>0</v>
      </c>
      <c r="CA57" s="78">
        <f t="shared" si="89"/>
        <v>0</v>
      </c>
      <c r="CB57" s="78">
        <f t="shared" si="90"/>
        <v>0</v>
      </c>
      <c r="CC57" s="78">
        <f t="shared" si="91"/>
        <v>0</v>
      </c>
      <c r="CD57" s="77" t="str">
        <f t="shared" si="92"/>
        <v>Nov</v>
      </c>
      <c r="CE57" s="78">
        <f t="shared" si="93"/>
        <v>1500</v>
      </c>
      <c r="CF57" s="78">
        <f t="shared" si="94"/>
        <v>0</v>
      </c>
      <c r="CG57" s="78">
        <f t="shared" si="109"/>
        <v>0</v>
      </c>
      <c r="CH57" s="78">
        <f t="shared" si="95"/>
        <v>0</v>
      </c>
      <c r="CI57" s="78">
        <f t="shared" si="96"/>
        <v>0</v>
      </c>
      <c r="CJ57" s="78">
        <f t="shared" si="97"/>
        <v>0</v>
      </c>
      <c r="CK57" s="78">
        <f t="shared" si="98"/>
        <v>0</v>
      </c>
      <c r="CL57" s="78">
        <f t="shared" si="99"/>
        <v>0</v>
      </c>
    </row>
    <row r="58" spans="1:90" ht="13.5" customHeight="1">
      <c r="A58" s="77" t="str">
        <f t="shared" si="20"/>
        <v>Dec</v>
      </c>
      <c r="B58" s="20">
        <f t="shared" si="21"/>
        <v>2700</v>
      </c>
      <c r="C58" s="20">
        <f t="shared" si="22"/>
        <v>0</v>
      </c>
      <c r="D58" s="20">
        <f t="shared" si="100"/>
        <v>0</v>
      </c>
      <c r="E58" s="20">
        <f t="shared" si="23"/>
        <v>0</v>
      </c>
      <c r="F58" s="20">
        <f t="shared" si="24"/>
        <v>0</v>
      </c>
      <c r="G58" s="20">
        <f t="shared" si="25"/>
        <v>0</v>
      </c>
      <c r="H58" s="20">
        <f t="shared" si="26"/>
        <v>0</v>
      </c>
      <c r="I58" s="20">
        <f t="shared" si="27"/>
        <v>0</v>
      </c>
      <c r="J58" s="12" t="str">
        <f t="shared" si="28"/>
        <v>Dec</v>
      </c>
      <c r="K58" s="20">
        <f t="shared" si="29"/>
        <v>2700</v>
      </c>
      <c r="L58" s="78">
        <f t="shared" si="30"/>
        <v>0</v>
      </c>
      <c r="M58" s="78">
        <f t="shared" si="101"/>
        <v>0</v>
      </c>
      <c r="N58" s="78">
        <f t="shared" si="31"/>
        <v>0</v>
      </c>
      <c r="O58" s="78">
        <f t="shared" si="32"/>
        <v>0</v>
      </c>
      <c r="P58" s="78">
        <f t="shared" si="33"/>
        <v>0</v>
      </c>
      <c r="Q58" s="78">
        <f t="shared" si="34"/>
        <v>0</v>
      </c>
      <c r="R58" s="78">
        <f t="shared" si="35"/>
        <v>0</v>
      </c>
      <c r="S58" s="77" t="str">
        <f t="shared" si="36"/>
        <v>Dec</v>
      </c>
      <c r="T58" s="78">
        <f t="shared" si="37"/>
        <v>2700</v>
      </c>
      <c r="U58" s="78">
        <f t="shared" si="38"/>
        <v>0</v>
      </c>
      <c r="V58" s="78">
        <f t="shared" si="102"/>
        <v>0</v>
      </c>
      <c r="W58" s="78">
        <f t="shared" si="39"/>
        <v>0</v>
      </c>
      <c r="X58" s="78">
        <f t="shared" si="40"/>
        <v>0</v>
      </c>
      <c r="Y58" s="78">
        <f t="shared" si="41"/>
        <v>0</v>
      </c>
      <c r="Z58" s="78">
        <f t="shared" si="42"/>
        <v>0</v>
      </c>
      <c r="AA58" s="78">
        <f t="shared" si="43"/>
        <v>0</v>
      </c>
      <c r="AB58" s="77" t="str">
        <f t="shared" si="44"/>
        <v>Dec</v>
      </c>
      <c r="AC58" s="78">
        <f t="shared" si="45"/>
        <v>2700</v>
      </c>
      <c r="AD58" s="78">
        <f t="shared" si="46"/>
        <v>0</v>
      </c>
      <c r="AE58" s="78">
        <f t="shared" si="103"/>
        <v>0</v>
      </c>
      <c r="AF58" s="78">
        <f t="shared" si="47"/>
        <v>0</v>
      </c>
      <c r="AG58" s="78">
        <f t="shared" si="48"/>
        <v>0</v>
      </c>
      <c r="AH58" s="78">
        <f t="shared" si="49"/>
        <v>0</v>
      </c>
      <c r="AI58" s="78">
        <f t="shared" si="50"/>
        <v>0</v>
      </c>
      <c r="AJ58" s="78">
        <f t="shared" si="51"/>
        <v>0</v>
      </c>
      <c r="AK58" s="77" t="str">
        <f t="shared" si="52"/>
        <v>Dec</v>
      </c>
      <c r="AL58" s="78">
        <f t="shared" si="53"/>
        <v>2700</v>
      </c>
      <c r="AM58" s="78">
        <f t="shared" si="54"/>
        <v>0</v>
      </c>
      <c r="AN58" s="78">
        <f t="shared" si="104"/>
        <v>0</v>
      </c>
      <c r="AO58" s="78">
        <f t="shared" si="55"/>
        <v>0</v>
      </c>
      <c r="AP58" s="78">
        <f t="shared" si="56"/>
        <v>0</v>
      </c>
      <c r="AQ58" s="78">
        <f t="shared" si="57"/>
        <v>0</v>
      </c>
      <c r="AR58" s="78">
        <f t="shared" si="58"/>
        <v>0</v>
      </c>
      <c r="AS58" s="78">
        <f t="shared" si="59"/>
        <v>0</v>
      </c>
      <c r="AT58" s="77" t="str">
        <f t="shared" si="60"/>
        <v>Dec</v>
      </c>
      <c r="AU58" s="78">
        <f t="shared" si="61"/>
        <v>2700</v>
      </c>
      <c r="AV58" s="78">
        <f t="shared" si="62"/>
        <v>0</v>
      </c>
      <c r="AW58" s="78">
        <f t="shared" si="105"/>
        <v>0</v>
      </c>
      <c r="AX58" s="78">
        <f t="shared" si="63"/>
        <v>0</v>
      </c>
      <c r="AY58" s="78">
        <f t="shared" si="64"/>
        <v>0</v>
      </c>
      <c r="AZ58" s="78">
        <f t="shared" si="65"/>
        <v>0</v>
      </c>
      <c r="BA58" s="78">
        <f t="shared" si="66"/>
        <v>0</v>
      </c>
      <c r="BB58" s="78">
        <f t="shared" si="67"/>
        <v>0</v>
      </c>
      <c r="BC58" s="77" t="str">
        <f t="shared" si="68"/>
        <v>Dec</v>
      </c>
      <c r="BD58" s="78">
        <f t="shared" si="69"/>
        <v>2700</v>
      </c>
      <c r="BE58" s="78">
        <f t="shared" si="70"/>
        <v>0</v>
      </c>
      <c r="BF58" s="78">
        <f t="shared" si="106"/>
        <v>0</v>
      </c>
      <c r="BG58" s="78">
        <f t="shared" si="71"/>
        <v>0</v>
      </c>
      <c r="BH58" s="78">
        <f t="shared" si="72"/>
        <v>0</v>
      </c>
      <c r="BI58" s="78">
        <f t="shared" si="73"/>
        <v>0</v>
      </c>
      <c r="BJ58" s="78">
        <f t="shared" si="74"/>
        <v>0</v>
      </c>
      <c r="BK58" s="78">
        <f t="shared" si="75"/>
        <v>0</v>
      </c>
      <c r="BL58" s="77" t="str">
        <f t="shared" si="76"/>
        <v>Dec</v>
      </c>
      <c r="BM58" s="78">
        <f t="shared" si="77"/>
        <v>2700</v>
      </c>
      <c r="BN58" s="78">
        <f t="shared" si="78"/>
        <v>0</v>
      </c>
      <c r="BO58" s="78">
        <f t="shared" si="107"/>
        <v>0</v>
      </c>
      <c r="BP58" s="78">
        <f t="shared" si="79"/>
        <v>0</v>
      </c>
      <c r="BQ58" s="78">
        <f t="shared" si="80"/>
        <v>0</v>
      </c>
      <c r="BR58" s="78">
        <f t="shared" si="81"/>
        <v>0</v>
      </c>
      <c r="BS58" s="78">
        <f t="shared" si="82"/>
        <v>0</v>
      </c>
      <c r="BT58" s="78">
        <f t="shared" si="83"/>
        <v>0</v>
      </c>
      <c r="BU58" s="77" t="str">
        <f t="shared" si="84"/>
        <v>Dec</v>
      </c>
      <c r="BV58" s="78">
        <f t="shared" si="85"/>
        <v>2700</v>
      </c>
      <c r="BW58" s="78">
        <f t="shared" si="86"/>
        <v>0</v>
      </c>
      <c r="BX58" s="78">
        <f t="shared" si="108"/>
        <v>0</v>
      </c>
      <c r="BY58" s="78">
        <f t="shared" si="87"/>
        <v>0</v>
      </c>
      <c r="BZ58" s="78">
        <f t="shared" si="88"/>
        <v>0</v>
      </c>
      <c r="CA58" s="78">
        <f t="shared" si="89"/>
        <v>0</v>
      </c>
      <c r="CB58" s="78">
        <f t="shared" si="90"/>
        <v>0</v>
      </c>
      <c r="CC58" s="78">
        <f t="shared" si="91"/>
        <v>0</v>
      </c>
      <c r="CD58" s="77" t="str">
        <f t="shared" si="92"/>
        <v>Dec</v>
      </c>
      <c r="CE58" s="78">
        <f t="shared" si="93"/>
        <v>2700</v>
      </c>
      <c r="CF58" s="78">
        <f t="shared" si="94"/>
        <v>0</v>
      </c>
      <c r="CG58" s="78">
        <f t="shared" si="109"/>
        <v>0</v>
      </c>
      <c r="CH58" s="78">
        <f t="shared" si="95"/>
        <v>0</v>
      </c>
      <c r="CI58" s="78">
        <f t="shared" si="96"/>
        <v>0</v>
      </c>
      <c r="CJ58" s="78">
        <f t="shared" si="97"/>
        <v>0</v>
      </c>
      <c r="CK58" s="78">
        <f t="shared" si="98"/>
        <v>0</v>
      </c>
      <c r="CL58" s="78">
        <f t="shared" si="99"/>
        <v>0</v>
      </c>
    </row>
    <row r="59" spans="1:90" ht="13.5" customHeight="1">
      <c r="A59" s="36"/>
      <c r="B59" s="20">
        <f t="shared" ref="B59:I59" si="110">SUM(B47:B58)</f>
        <v>4200</v>
      </c>
      <c r="C59" s="20">
        <f t="shared" si="110"/>
        <v>0</v>
      </c>
      <c r="D59" s="20">
        <f t="shared" si="110"/>
        <v>0</v>
      </c>
      <c r="E59" s="20">
        <f t="shared" si="110"/>
        <v>0</v>
      </c>
      <c r="F59" s="20">
        <f t="shared" si="110"/>
        <v>0</v>
      </c>
      <c r="G59" s="20">
        <f t="shared" si="110"/>
        <v>0</v>
      </c>
      <c r="H59" s="20">
        <f t="shared" si="110"/>
        <v>0</v>
      </c>
      <c r="I59" s="20">
        <f t="shared" si="110"/>
        <v>0</v>
      </c>
      <c r="J59" s="8"/>
      <c r="K59" s="20">
        <f t="shared" ref="K59:R59" si="111">SUM(K47:K58)</f>
        <v>4200</v>
      </c>
      <c r="L59" s="78">
        <f t="shared" si="111"/>
        <v>0</v>
      </c>
      <c r="M59" s="78">
        <f t="shared" si="111"/>
        <v>0</v>
      </c>
      <c r="N59" s="78">
        <f t="shared" si="111"/>
        <v>0</v>
      </c>
      <c r="O59" s="78">
        <f t="shared" si="111"/>
        <v>0</v>
      </c>
      <c r="P59" s="78">
        <f t="shared" si="111"/>
        <v>0</v>
      </c>
      <c r="Q59" s="78">
        <f t="shared" si="111"/>
        <v>0</v>
      </c>
      <c r="R59" s="78">
        <f t="shared" si="111"/>
        <v>0</v>
      </c>
      <c r="S59" s="36"/>
      <c r="T59" s="78">
        <f t="shared" ref="T59:AA59" si="112">SUM(T47:T58)</f>
        <v>4200</v>
      </c>
      <c r="U59" s="78">
        <f t="shared" si="112"/>
        <v>0</v>
      </c>
      <c r="V59" s="78">
        <f t="shared" si="112"/>
        <v>0</v>
      </c>
      <c r="W59" s="78">
        <f t="shared" si="112"/>
        <v>0</v>
      </c>
      <c r="X59" s="78">
        <f t="shared" si="112"/>
        <v>0</v>
      </c>
      <c r="Y59" s="78">
        <f t="shared" si="112"/>
        <v>0</v>
      </c>
      <c r="Z59" s="78">
        <f t="shared" si="112"/>
        <v>0</v>
      </c>
      <c r="AA59" s="78">
        <f t="shared" si="112"/>
        <v>0</v>
      </c>
      <c r="AB59" s="36"/>
      <c r="AC59" s="78">
        <f t="shared" ref="AC59:AJ59" si="113">SUM(AC47:AC58)</f>
        <v>4200</v>
      </c>
      <c r="AD59" s="78">
        <f t="shared" si="113"/>
        <v>0</v>
      </c>
      <c r="AE59" s="78">
        <f t="shared" si="113"/>
        <v>0</v>
      </c>
      <c r="AF59" s="78">
        <f t="shared" si="113"/>
        <v>0</v>
      </c>
      <c r="AG59" s="78">
        <f t="shared" si="113"/>
        <v>0</v>
      </c>
      <c r="AH59" s="78">
        <f t="shared" si="113"/>
        <v>0</v>
      </c>
      <c r="AI59" s="78">
        <f t="shared" si="113"/>
        <v>0</v>
      </c>
      <c r="AJ59" s="78">
        <f t="shared" si="113"/>
        <v>0</v>
      </c>
      <c r="AK59" s="36"/>
      <c r="AL59" s="78">
        <f t="shared" ref="AL59:AS59" si="114">SUM(AL47:AL58)</f>
        <v>4200</v>
      </c>
      <c r="AM59" s="78">
        <f t="shared" si="114"/>
        <v>0</v>
      </c>
      <c r="AN59" s="78">
        <f t="shared" si="114"/>
        <v>0</v>
      </c>
      <c r="AO59" s="78">
        <f t="shared" si="114"/>
        <v>0</v>
      </c>
      <c r="AP59" s="78">
        <f t="shared" si="114"/>
        <v>0</v>
      </c>
      <c r="AQ59" s="78">
        <f t="shared" si="114"/>
        <v>0</v>
      </c>
      <c r="AR59" s="78">
        <f t="shared" si="114"/>
        <v>0</v>
      </c>
      <c r="AS59" s="78">
        <f t="shared" si="114"/>
        <v>0</v>
      </c>
      <c r="AT59" s="36"/>
      <c r="AU59" s="78">
        <f t="shared" ref="AU59:BB59" si="115">SUM(AU47:AU58)</f>
        <v>4200</v>
      </c>
      <c r="AV59" s="78">
        <f t="shared" si="115"/>
        <v>0</v>
      </c>
      <c r="AW59" s="78">
        <f t="shared" si="115"/>
        <v>0</v>
      </c>
      <c r="AX59" s="78">
        <f t="shared" si="115"/>
        <v>0</v>
      </c>
      <c r="AY59" s="78">
        <f t="shared" si="115"/>
        <v>0</v>
      </c>
      <c r="AZ59" s="78">
        <f t="shared" si="115"/>
        <v>0</v>
      </c>
      <c r="BA59" s="78">
        <f t="shared" si="115"/>
        <v>0</v>
      </c>
      <c r="BB59" s="78">
        <f t="shared" si="115"/>
        <v>0</v>
      </c>
      <c r="BC59" s="36"/>
      <c r="BD59" s="78">
        <f t="shared" ref="BD59:BK59" si="116">SUM(BD47:BD58)</f>
        <v>4200</v>
      </c>
      <c r="BE59" s="78">
        <f t="shared" si="116"/>
        <v>0</v>
      </c>
      <c r="BF59" s="78">
        <f t="shared" si="116"/>
        <v>0</v>
      </c>
      <c r="BG59" s="78">
        <f t="shared" si="116"/>
        <v>0</v>
      </c>
      <c r="BH59" s="78">
        <f t="shared" si="116"/>
        <v>0</v>
      </c>
      <c r="BI59" s="78">
        <f t="shared" si="116"/>
        <v>0</v>
      </c>
      <c r="BJ59" s="78">
        <f t="shared" si="116"/>
        <v>0</v>
      </c>
      <c r="BK59" s="78">
        <f t="shared" si="116"/>
        <v>0</v>
      </c>
      <c r="BL59" s="36"/>
      <c r="BM59" s="78">
        <f t="shared" ref="BM59:BT59" si="117">SUM(BM47:BM58)</f>
        <v>4200</v>
      </c>
      <c r="BN59" s="78">
        <f t="shared" si="117"/>
        <v>0</v>
      </c>
      <c r="BO59" s="78">
        <f t="shared" si="117"/>
        <v>0</v>
      </c>
      <c r="BP59" s="78">
        <f t="shared" si="117"/>
        <v>0</v>
      </c>
      <c r="BQ59" s="78">
        <f t="shared" si="117"/>
        <v>0</v>
      </c>
      <c r="BR59" s="78">
        <f t="shared" si="117"/>
        <v>0</v>
      </c>
      <c r="BS59" s="78">
        <f t="shared" si="117"/>
        <v>0</v>
      </c>
      <c r="BT59" s="78">
        <f t="shared" si="117"/>
        <v>0</v>
      </c>
      <c r="BU59" s="36"/>
      <c r="BV59" s="78">
        <f t="shared" ref="BV59:CC59" si="118">SUM(BV47:BV58)</f>
        <v>4200</v>
      </c>
      <c r="BW59" s="78">
        <f t="shared" si="118"/>
        <v>0</v>
      </c>
      <c r="BX59" s="78">
        <f t="shared" si="118"/>
        <v>0</v>
      </c>
      <c r="BY59" s="78">
        <f t="shared" si="118"/>
        <v>0</v>
      </c>
      <c r="BZ59" s="78">
        <f t="shared" si="118"/>
        <v>0</v>
      </c>
      <c r="CA59" s="78">
        <f t="shared" si="118"/>
        <v>0</v>
      </c>
      <c r="CB59" s="78">
        <f t="shared" si="118"/>
        <v>0</v>
      </c>
      <c r="CC59" s="78">
        <f t="shared" si="118"/>
        <v>0</v>
      </c>
      <c r="CD59" s="36"/>
      <c r="CE59" s="78">
        <f t="shared" ref="CE59:CL59" si="119">SUM(CE47:CE58)</f>
        <v>4200</v>
      </c>
      <c r="CF59" s="78">
        <f t="shared" si="119"/>
        <v>0</v>
      </c>
      <c r="CG59" s="78">
        <f t="shared" si="119"/>
        <v>0</v>
      </c>
      <c r="CH59" s="78">
        <f t="shared" si="119"/>
        <v>0</v>
      </c>
      <c r="CI59" s="78">
        <f t="shared" si="119"/>
        <v>0</v>
      </c>
      <c r="CJ59" s="78">
        <f t="shared" si="119"/>
        <v>0</v>
      </c>
      <c r="CK59" s="78">
        <f t="shared" si="119"/>
        <v>0</v>
      </c>
      <c r="CL59" s="78">
        <f t="shared" si="119"/>
        <v>0</v>
      </c>
    </row>
    <row r="60" spans="1:90" ht="15.95" customHeight="1">
      <c r="A60" s="36"/>
      <c r="B60" s="76" t="s">
        <v>37</v>
      </c>
      <c r="C60" s="76" t="s">
        <v>38</v>
      </c>
      <c r="D60" s="76" t="s">
        <v>39</v>
      </c>
      <c r="E60" s="76" t="s">
        <v>40</v>
      </c>
      <c r="F60" s="76" t="s">
        <v>41</v>
      </c>
      <c r="G60" s="76" t="s">
        <v>42</v>
      </c>
      <c r="H60" s="76" t="s">
        <v>43</v>
      </c>
      <c r="I60" s="76" t="s">
        <v>44</v>
      </c>
      <c r="J60" s="76" t="s">
        <v>45</v>
      </c>
      <c r="K60" s="76" t="s">
        <v>46</v>
      </c>
      <c r="L60" s="75" t="s">
        <v>81</v>
      </c>
      <c r="M60" s="75" t="s">
        <v>82</v>
      </c>
      <c r="N60" s="75" t="s">
        <v>83</v>
      </c>
      <c r="O60" s="75" t="s">
        <v>84</v>
      </c>
      <c r="P60" s="75" t="s">
        <v>85</v>
      </c>
      <c r="Q60" s="75" t="s">
        <v>86</v>
      </c>
      <c r="R60" s="75" t="s">
        <v>87</v>
      </c>
      <c r="S60" s="75" t="s">
        <v>88</v>
      </c>
      <c r="T60" s="78"/>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c r="AU60" s="36"/>
      <c r="AV60" s="36"/>
      <c r="AW60" s="36"/>
      <c r="AX60" s="36"/>
      <c r="AY60" s="36"/>
      <c r="AZ60" s="36"/>
      <c r="BA60" s="36"/>
      <c r="BB60" s="36"/>
      <c r="BC60" s="36"/>
      <c r="BD60" s="36"/>
      <c r="BE60" s="36"/>
      <c r="BF60" s="36"/>
      <c r="BG60" s="36"/>
      <c r="BH60" s="36"/>
      <c r="BI60" s="36"/>
      <c r="BJ60" s="36"/>
      <c r="BK60" s="36"/>
      <c r="BL60" s="36"/>
      <c r="BM60" s="36"/>
      <c r="BN60" s="36"/>
      <c r="BO60" s="36"/>
      <c r="BP60" s="36"/>
      <c r="BQ60" s="36"/>
      <c r="BR60" s="36"/>
      <c r="BS60" s="36"/>
      <c r="BT60" s="36"/>
      <c r="BU60" s="36"/>
      <c r="BV60" s="36"/>
      <c r="BW60" s="36"/>
      <c r="BX60" s="36"/>
      <c r="BY60" s="36"/>
      <c r="BZ60" s="36"/>
      <c r="CA60" s="36"/>
      <c r="CB60" s="36"/>
      <c r="CC60" s="36"/>
      <c r="CD60" s="36"/>
      <c r="CE60" s="36"/>
      <c r="CF60" s="36"/>
      <c r="CG60" s="36"/>
      <c r="CH60" s="36"/>
      <c r="CI60" s="36"/>
      <c r="CJ60" s="36"/>
      <c r="CK60" s="36"/>
      <c r="CL60" s="36"/>
    </row>
    <row r="61" spans="1:90" ht="13.5" customHeight="1">
      <c r="A61" s="36"/>
      <c r="B61" s="20">
        <f>B59</f>
        <v>4200</v>
      </c>
      <c r="C61" s="20">
        <f>C59+K59</f>
        <v>4200</v>
      </c>
      <c r="D61" s="20">
        <f>D59+L59+T59</f>
        <v>4200</v>
      </c>
      <c r="E61" s="20">
        <f>E59+M59+U59+AC59</f>
        <v>4200</v>
      </c>
      <c r="F61" s="20">
        <f>F59+N59+V59+AD59+AL59</f>
        <v>4200</v>
      </c>
      <c r="G61" s="20">
        <f>G59+O59+W59+AE59+AM59+AU59</f>
        <v>4200</v>
      </c>
      <c r="H61" s="20">
        <f>H59+P59+X59+AF59+AN59+AV59+BD59</f>
        <v>4200</v>
      </c>
      <c r="I61" s="20">
        <f>I59+Q59+Y59+AG59+AO59+AW59+BE59+BM59</f>
        <v>4200</v>
      </c>
      <c r="J61" s="20">
        <f>R59+Z59+AH59+AP59+AX59+BF59+BN59+BV59</f>
        <v>4200</v>
      </c>
      <c r="K61" s="20">
        <f>AA59+AI59+AQ59+AY59+BG59+BO59+BW59+CE59</f>
        <v>4200</v>
      </c>
      <c r="L61" s="78">
        <f>AJ59+AR59+AZ59+BH59+BP59+BX59+CF59</f>
        <v>0</v>
      </c>
      <c r="M61" s="78">
        <f>AS59+BA59+BI59+BQ59+BY59+CG59</f>
        <v>0</v>
      </c>
      <c r="N61" s="78">
        <f>BB59+BJ59+BR59+BZ59+CH59</f>
        <v>0</v>
      </c>
      <c r="O61" s="78">
        <f>BK59+BS59+CA59+CI59</f>
        <v>0</v>
      </c>
      <c r="P61" s="78">
        <f>BT59+CB59+CJ59</f>
        <v>0</v>
      </c>
      <c r="Q61" s="78">
        <f>CC59+CK59</f>
        <v>0</v>
      </c>
      <c r="R61" s="78">
        <f>CL59</f>
        <v>0</v>
      </c>
      <c r="S61" s="81">
        <v>0</v>
      </c>
      <c r="T61" s="78"/>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c r="AU61" s="36"/>
      <c r="AV61" s="36"/>
      <c r="AW61" s="36"/>
      <c r="AX61" s="36"/>
      <c r="AY61" s="36"/>
      <c r="AZ61" s="36"/>
      <c r="BA61" s="36"/>
      <c r="BB61" s="36"/>
      <c r="BC61" s="36"/>
      <c r="BD61" s="36"/>
      <c r="BE61" s="36"/>
      <c r="BF61" s="36"/>
      <c r="BG61" s="36"/>
      <c r="BH61" s="36"/>
      <c r="BI61" s="36"/>
      <c r="BJ61" s="36"/>
      <c r="BK61" s="36"/>
      <c r="BL61" s="36"/>
      <c r="BM61" s="36"/>
      <c r="BN61" s="36"/>
      <c r="BO61" s="36"/>
      <c r="BP61" s="36"/>
      <c r="BQ61" s="36"/>
      <c r="BR61" s="36"/>
      <c r="BS61" s="36"/>
      <c r="BT61" s="36"/>
      <c r="BU61" s="36"/>
      <c r="BV61" s="36"/>
      <c r="BW61" s="36"/>
      <c r="BX61" s="36"/>
      <c r="BY61" s="36"/>
      <c r="BZ61" s="36"/>
      <c r="CA61" s="36"/>
      <c r="CB61" s="36"/>
      <c r="CC61" s="36"/>
      <c r="CD61" s="36"/>
      <c r="CE61" s="36"/>
      <c r="CF61" s="36"/>
      <c r="CG61" s="36"/>
      <c r="CH61" s="36"/>
      <c r="CI61" s="36"/>
      <c r="CJ61" s="36"/>
      <c r="CK61" s="36"/>
      <c r="CL61" s="36"/>
    </row>
  </sheetData>
  <mergeCells count="13">
    <mergeCell ref="A3:R3"/>
    <mergeCell ref="A1:CL1"/>
    <mergeCell ref="A2:CL2"/>
    <mergeCell ref="AT7:BB7"/>
    <mergeCell ref="BC7:BK7"/>
    <mergeCell ref="BL7:BT7"/>
    <mergeCell ref="BU7:CC7"/>
    <mergeCell ref="CD7:CL7"/>
    <mergeCell ref="AK7:AS7"/>
    <mergeCell ref="A7:I7"/>
    <mergeCell ref="J7:R7"/>
    <mergeCell ref="S7:AA7"/>
    <mergeCell ref="AB7:AJ7"/>
  </mergeCells>
  <pageMargins left="0.7" right="0.7" top="0.75" bottom="0.75" header="0.3" footer="0.3"/>
  <pageSetup orientation="portrait" r:id="rId1"/>
  <headerFooter>
    <oddFooter>&amp;C&amp;"Helvetica Neue,Regular"&amp;12&amp;K000000&amp;P</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CL61"/>
  <sheetViews>
    <sheetView showGridLines="0" workbookViewId="0"/>
  </sheetViews>
  <sheetFormatPr defaultColWidth="9.5" defaultRowHeight="12.95" customHeight="1"/>
  <cols>
    <col min="1" max="1" width="5.5" style="5" customWidth="1"/>
    <col min="2" max="5" width="10.5" style="5" customWidth="1"/>
    <col min="6" max="12" width="11.5" style="5" customWidth="1"/>
    <col min="13" max="17" width="10.5" style="5" customWidth="1"/>
    <col min="18" max="19" width="9.5" style="5" customWidth="1"/>
    <col min="20" max="25" width="10.5" style="5" customWidth="1"/>
    <col min="26" max="26" width="9" style="5" customWidth="1"/>
    <col min="27" max="27" width="9.5" style="5" customWidth="1"/>
    <col min="28" max="28" width="5.5" style="5" customWidth="1"/>
    <col min="29" max="34" width="10.5" style="5" customWidth="1"/>
    <col min="35" max="36" width="9.5" style="5" customWidth="1"/>
    <col min="37" max="37" width="5.5" style="5" customWidth="1"/>
    <col min="38" max="43" width="10.5" style="5" customWidth="1"/>
    <col min="44" max="45" width="9.5" style="5" customWidth="1"/>
    <col min="46" max="46" width="5.5" style="5" customWidth="1"/>
    <col min="47" max="52" width="10.5" style="5" customWidth="1"/>
    <col min="53" max="54" width="9.5" style="5" customWidth="1"/>
    <col min="55" max="55" width="5.5" style="5" customWidth="1"/>
    <col min="56" max="61" width="10.5" style="5" customWidth="1"/>
    <col min="62" max="63" width="9.5" style="5" customWidth="1"/>
    <col min="64" max="64" width="5.5" style="5" customWidth="1"/>
    <col min="65" max="70" width="10.5" style="5" customWidth="1"/>
    <col min="71" max="72" width="9.5" style="5" customWidth="1"/>
    <col min="73" max="73" width="5.5" style="5" customWidth="1"/>
    <col min="74" max="79" width="10.5" style="5" customWidth="1"/>
    <col min="80" max="81" width="9.5" style="5" customWidth="1"/>
    <col min="82" max="82" width="5.5" style="5" customWidth="1"/>
    <col min="83" max="88" width="10.5" style="5" customWidth="1"/>
    <col min="89" max="91" width="9.5" style="5" customWidth="1"/>
    <col min="92" max="16384" width="9.5" style="5"/>
  </cols>
  <sheetData>
    <row r="1" spans="1:90" ht="33" customHeight="1">
      <c r="A1" s="120"/>
      <c r="B1" s="99"/>
      <c r="C1" s="99"/>
      <c r="D1" s="99"/>
      <c r="E1" s="99"/>
      <c r="F1" s="99"/>
      <c r="G1" s="99"/>
      <c r="H1" s="99"/>
      <c r="I1" s="99"/>
      <c r="J1" s="99"/>
      <c r="K1" s="99"/>
      <c r="L1" s="121"/>
      <c r="M1" s="121"/>
      <c r="N1" s="121"/>
      <c r="O1" s="121"/>
      <c r="P1" s="121"/>
      <c r="Q1" s="121"/>
      <c r="R1" s="121"/>
      <c r="S1" s="121"/>
      <c r="T1" s="121"/>
      <c r="U1" s="121"/>
      <c r="V1" s="121"/>
      <c r="W1" s="121"/>
      <c r="X1" s="121"/>
      <c r="Y1" s="121"/>
      <c r="Z1" s="121"/>
      <c r="AA1" s="121"/>
      <c r="AB1" s="121"/>
      <c r="AC1" s="121"/>
      <c r="AD1" s="121"/>
      <c r="AE1" s="121"/>
      <c r="AF1" s="121"/>
      <c r="AG1" s="121"/>
      <c r="AH1" s="121"/>
      <c r="AI1" s="121"/>
      <c r="AJ1" s="121"/>
      <c r="AK1" s="121"/>
      <c r="AL1" s="121"/>
      <c r="AM1" s="121"/>
      <c r="AN1" s="121"/>
      <c r="AO1" s="121"/>
      <c r="AP1" s="121"/>
      <c r="AQ1" s="121"/>
      <c r="AR1" s="121"/>
      <c r="AS1" s="121"/>
      <c r="AT1" s="121"/>
      <c r="AU1" s="121"/>
      <c r="AV1" s="121"/>
      <c r="AW1" s="121"/>
      <c r="AX1" s="121"/>
      <c r="AY1" s="121"/>
      <c r="AZ1" s="121"/>
      <c r="BA1" s="121"/>
      <c r="BB1" s="121"/>
      <c r="BC1" s="121"/>
      <c r="BD1" s="121"/>
      <c r="BE1" s="121"/>
      <c r="BF1" s="121"/>
      <c r="BG1" s="121"/>
      <c r="BH1" s="121"/>
      <c r="BI1" s="121"/>
      <c r="BJ1" s="121"/>
      <c r="BK1" s="121"/>
      <c r="BL1" s="121"/>
      <c r="BM1" s="121"/>
      <c r="BN1" s="121"/>
      <c r="BO1" s="121"/>
      <c r="BP1" s="121"/>
      <c r="BQ1" s="121"/>
      <c r="BR1" s="121"/>
      <c r="BS1" s="121"/>
      <c r="BT1" s="121"/>
      <c r="BU1" s="121"/>
      <c r="BV1" s="121"/>
      <c r="BW1" s="121"/>
      <c r="BX1" s="121"/>
      <c r="BY1" s="121"/>
      <c r="BZ1" s="121"/>
      <c r="CA1" s="121"/>
      <c r="CB1" s="121"/>
      <c r="CC1" s="121"/>
      <c r="CD1" s="121"/>
      <c r="CE1" s="121"/>
      <c r="CF1" s="121"/>
      <c r="CG1" s="121"/>
      <c r="CH1" s="121"/>
      <c r="CI1" s="121"/>
      <c r="CJ1" s="121"/>
      <c r="CK1" s="121"/>
      <c r="CL1" s="121"/>
    </row>
    <row r="2" spans="1:90" ht="15" customHeight="1">
      <c r="A2" s="127"/>
      <c r="B2" s="99"/>
      <c r="C2" s="99"/>
      <c r="D2" s="99"/>
      <c r="E2" s="99"/>
      <c r="F2" s="99"/>
      <c r="G2" s="99"/>
      <c r="H2" s="99"/>
      <c r="I2" s="99"/>
      <c r="J2" s="99"/>
      <c r="K2" s="99"/>
      <c r="L2" s="121"/>
      <c r="M2" s="121"/>
      <c r="N2" s="121"/>
      <c r="O2" s="121"/>
      <c r="P2" s="121"/>
      <c r="Q2" s="121"/>
      <c r="R2" s="121"/>
      <c r="S2" s="121"/>
      <c r="T2" s="121"/>
      <c r="U2" s="121"/>
      <c r="V2" s="121"/>
      <c r="W2" s="121"/>
      <c r="X2" s="121"/>
      <c r="Y2" s="121"/>
      <c r="Z2" s="121"/>
      <c r="AA2" s="121"/>
      <c r="AB2" s="121"/>
      <c r="AC2" s="121"/>
      <c r="AD2" s="121"/>
      <c r="AE2" s="121"/>
      <c r="AF2" s="121"/>
      <c r="AG2" s="121"/>
      <c r="AH2" s="121"/>
      <c r="AI2" s="121"/>
      <c r="AJ2" s="121"/>
      <c r="AK2" s="121"/>
      <c r="AL2" s="121"/>
      <c r="AM2" s="121"/>
      <c r="AN2" s="121"/>
      <c r="AO2" s="121"/>
      <c r="AP2" s="121"/>
      <c r="AQ2" s="121"/>
      <c r="AR2" s="121"/>
      <c r="AS2" s="121"/>
      <c r="AT2" s="121"/>
      <c r="AU2" s="121"/>
      <c r="AV2" s="121"/>
      <c r="AW2" s="121"/>
      <c r="AX2" s="121"/>
      <c r="AY2" s="121"/>
      <c r="AZ2" s="121"/>
      <c r="BA2" s="121"/>
      <c r="BB2" s="121"/>
      <c r="BC2" s="121"/>
      <c r="BD2" s="121"/>
      <c r="BE2" s="121"/>
      <c r="BF2" s="121"/>
      <c r="BG2" s="121"/>
      <c r="BH2" s="121"/>
      <c r="BI2" s="121"/>
      <c r="BJ2" s="121"/>
      <c r="BK2" s="121"/>
      <c r="BL2" s="121"/>
      <c r="BM2" s="121"/>
      <c r="BN2" s="121"/>
      <c r="BO2" s="121"/>
      <c r="BP2" s="121"/>
      <c r="BQ2" s="121"/>
      <c r="BR2" s="121"/>
      <c r="BS2" s="121"/>
      <c r="BT2" s="121"/>
      <c r="BU2" s="121"/>
      <c r="BV2" s="121"/>
      <c r="BW2" s="121"/>
      <c r="BX2" s="121"/>
      <c r="BY2" s="121"/>
      <c r="BZ2" s="121"/>
      <c r="CA2" s="121"/>
      <c r="CB2" s="121"/>
      <c r="CC2" s="121"/>
      <c r="CD2" s="121"/>
      <c r="CE2" s="121"/>
      <c r="CF2" s="121"/>
      <c r="CG2" s="121"/>
      <c r="CH2" s="121"/>
      <c r="CI2" s="121"/>
      <c r="CJ2" s="121"/>
      <c r="CK2" s="121"/>
      <c r="CL2" s="121"/>
    </row>
    <row r="3" spans="1:90" ht="33" customHeight="1">
      <c r="A3" s="116" t="s">
        <v>128</v>
      </c>
      <c r="B3" s="99"/>
      <c r="C3" s="99"/>
      <c r="D3" s="99"/>
      <c r="E3" s="99"/>
      <c r="F3" s="99"/>
      <c r="G3" s="99"/>
      <c r="H3" s="99"/>
      <c r="I3" s="99"/>
      <c r="J3" s="99"/>
      <c r="K3" s="99"/>
      <c r="L3" s="121"/>
      <c r="M3" s="121"/>
      <c r="N3" s="121"/>
      <c r="O3" s="121"/>
      <c r="P3" s="121"/>
      <c r="Q3" s="121"/>
      <c r="R3" s="121"/>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row>
    <row r="4" spans="1:90" ht="13.5" customHeight="1">
      <c r="A4" s="36"/>
      <c r="B4" s="8"/>
      <c r="C4" s="8"/>
      <c r="D4" s="8"/>
      <c r="E4" s="8"/>
      <c r="F4" s="8"/>
      <c r="G4" s="8"/>
      <c r="H4" s="8"/>
      <c r="I4" s="8"/>
      <c r="J4" s="8"/>
      <c r="K4" s="8"/>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6"/>
      <c r="BX4" s="36"/>
      <c r="BY4" s="36"/>
      <c r="BZ4" s="36"/>
      <c r="CA4" s="36"/>
      <c r="CB4" s="36"/>
      <c r="CC4" s="36"/>
      <c r="CD4" s="36"/>
      <c r="CE4" s="36"/>
      <c r="CF4" s="36"/>
      <c r="CG4" s="36"/>
      <c r="CH4" s="36"/>
      <c r="CI4" s="36"/>
      <c r="CJ4" s="36"/>
      <c r="CK4" s="36"/>
      <c r="CL4" s="36"/>
    </row>
    <row r="5" spans="1:90" ht="13.5" customHeight="1">
      <c r="A5" s="36"/>
      <c r="B5" s="8"/>
      <c r="C5" s="8"/>
      <c r="D5" s="8"/>
      <c r="E5" s="8"/>
      <c r="F5" s="8"/>
      <c r="G5" s="8"/>
      <c r="H5" s="8"/>
      <c r="I5" s="8"/>
      <c r="J5" s="8"/>
      <c r="K5" s="8"/>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row>
    <row r="6" spans="1:90" ht="13.5" customHeight="1">
      <c r="A6" s="36"/>
      <c r="B6" s="8"/>
      <c r="C6" s="8"/>
      <c r="D6" s="8"/>
      <c r="E6" s="8"/>
      <c r="F6" s="8"/>
      <c r="G6" s="8"/>
      <c r="H6" s="8"/>
      <c r="I6" s="8"/>
      <c r="J6" s="8"/>
      <c r="K6" s="8"/>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row>
    <row r="7" spans="1:90" ht="15.95" customHeight="1">
      <c r="A7" s="130" t="s">
        <v>37</v>
      </c>
      <c r="B7" s="125"/>
      <c r="C7" s="125"/>
      <c r="D7" s="125"/>
      <c r="E7" s="125"/>
      <c r="F7" s="125"/>
      <c r="G7" s="125"/>
      <c r="H7" s="125"/>
      <c r="I7" s="125"/>
      <c r="J7" s="131" t="s">
        <v>38</v>
      </c>
      <c r="K7" s="125"/>
      <c r="L7" s="124"/>
      <c r="M7" s="124"/>
      <c r="N7" s="124"/>
      <c r="O7" s="124"/>
      <c r="P7" s="124"/>
      <c r="Q7" s="124"/>
      <c r="R7" s="124"/>
      <c r="S7" s="130" t="s">
        <v>39</v>
      </c>
      <c r="T7" s="124"/>
      <c r="U7" s="124"/>
      <c r="V7" s="124"/>
      <c r="W7" s="124"/>
      <c r="X7" s="124"/>
      <c r="Y7" s="124"/>
      <c r="Z7" s="124"/>
      <c r="AA7" s="124"/>
      <c r="AB7" s="130" t="s">
        <v>40</v>
      </c>
      <c r="AC7" s="124"/>
      <c r="AD7" s="124"/>
      <c r="AE7" s="124"/>
      <c r="AF7" s="124"/>
      <c r="AG7" s="124"/>
      <c r="AH7" s="124"/>
      <c r="AI7" s="124"/>
      <c r="AJ7" s="124"/>
      <c r="AK7" s="130" t="s">
        <v>41</v>
      </c>
      <c r="AL7" s="124"/>
      <c r="AM7" s="124"/>
      <c r="AN7" s="124"/>
      <c r="AO7" s="124"/>
      <c r="AP7" s="124"/>
      <c r="AQ7" s="124"/>
      <c r="AR7" s="124"/>
      <c r="AS7" s="124"/>
      <c r="AT7" s="130" t="s">
        <v>42</v>
      </c>
      <c r="AU7" s="124"/>
      <c r="AV7" s="124"/>
      <c r="AW7" s="124"/>
      <c r="AX7" s="124"/>
      <c r="AY7" s="124"/>
      <c r="AZ7" s="124"/>
      <c r="BA7" s="124"/>
      <c r="BB7" s="124"/>
      <c r="BC7" s="130" t="s">
        <v>43</v>
      </c>
      <c r="BD7" s="124"/>
      <c r="BE7" s="124"/>
      <c r="BF7" s="124"/>
      <c r="BG7" s="124"/>
      <c r="BH7" s="124"/>
      <c r="BI7" s="124"/>
      <c r="BJ7" s="124"/>
      <c r="BK7" s="124"/>
      <c r="BL7" s="130" t="s">
        <v>44</v>
      </c>
      <c r="BM7" s="124"/>
      <c r="BN7" s="124"/>
      <c r="BO7" s="124"/>
      <c r="BP7" s="124"/>
      <c r="BQ7" s="124"/>
      <c r="BR7" s="124"/>
      <c r="BS7" s="124"/>
      <c r="BT7" s="124"/>
      <c r="BU7" s="130" t="s">
        <v>45</v>
      </c>
      <c r="BV7" s="124"/>
      <c r="BW7" s="124"/>
      <c r="BX7" s="124"/>
      <c r="BY7" s="124"/>
      <c r="BZ7" s="124"/>
      <c r="CA7" s="124"/>
      <c r="CB7" s="124"/>
      <c r="CC7" s="124"/>
      <c r="CD7" s="130" t="s">
        <v>46</v>
      </c>
      <c r="CE7" s="124"/>
      <c r="CF7" s="124"/>
      <c r="CG7" s="124"/>
      <c r="CH7" s="124"/>
      <c r="CI7" s="124"/>
      <c r="CJ7" s="124"/>
      <c r="CK7" s="124"/>
      <c r="CL7" s="124"/>
    </row>
    <row r="8" spans="1:90" ht="13.5" customHeight="1">
      <c r="A8" s="77" t="s">
        <v>109</v>
      </c>
      <c r="B8" s="20">
        <f>ROUND(IF(Assumptions!$E$28&gt;0,Assumptions!$E$20*(Assumptions!$E$21-(Assumptions!$E$21*Assumptions!$E$22)-Assumptions!$E$23),0),0)</f>
        <v>3600</v>
      </c>
      <c r="C8" s="8"/>
      <c r="D8" s="8"/>
      <c r="E8" s="8"/>
      <c r="F8" s="8"/>
      <c r="G8" s="8"/>
      <c r="H8" s="8"/>
      <c r="I8" s="8"/>
      <c r="J8" s="12" t="s">
        <v>109</v>
      </c>
      <c r="K8" s="20">
        <f>ROUND(IF(Assumptions!$E$28&gt;1,B8*(1+Assumptions!$E$25),0),0)</f>
        <v>3600</v>
      </c>
      <c r="L8" s="36"/>
      <c r="M8" s="36"/>
      <c r="N8" s="36"/>
      <c r="O8" s="36"/>
      <c r="P8" s="36"/>
      <c r="Q8" s="36"/>
      <c r="R8" s="36"/>
      <c r="S8" s="77" t="s">
        <v>109</v>
      </c>
      <c r="T8" s="78">
        <f>ROUND(IF(Assumptions!$E$28&gt;2,K8*(1+Assumptions!$E$25),0),0)</f>
        <v>3600</v>
      </c>
      <c r="U8" s="78"/>
      <c r="V8" s="78"/>
      <c r="W8" s="78"/>
      <c r="X8" s="78"/>
      <c r="Y8" s="78"/>
      <c r="Z8" s="78"/>
      <c r="AA8" s="78"/>
      <c r="AB8" s="77" t="s">
        <v>109</v>
      </c>
      <c r="AC8" s="78">
        <f>ROUND(IF(Assumptions!$E$28&gt;3,T8*(1+Assumptions!$E$25),0),0)</f>
        <v>3600</v>
      </c>
      <c r="AD8" s="78"/>
      <c r="AE8" s="78"/>
      <c r="AF8" s="78"/>
      <c r="AG8" s="78"/>
      <c r="AH8" s="78"/>
      <c r="AI8" s="78"/>
      <c r="AJ8" s="78"/>
      <c r="AK8" s="77" t="s">
        <v>109</v>
      </c>
      <c r="AL8" s="78">
        <f>ROUND(IF(Assumptions!$E$28&gt;4,AC8*(1+Assumptions!$E$25),0),0)</f>
        <v>3600</v>
      </c>
      <c r="AM8" s="78"/>
      <c r="AN8" s="78"/>
      <c r="AO8" s="78"/>
      <c r="AP8" s="78"/>
      <c r="AQ8" s="78"/>
      <c r="AR8" s="78"/>
      <c r="AS8" s="78"/>
      <c r="AT8" s="77" t="s">
        <v>109</v>
      </c>
      <c r="AU8" s="78">
        <f>ROUND(IF(Assumptions!$E$28&gt;5,AL8*(1+Assumptions!$E$25),0),0)</f>
        <v>3600</v>
      </c>
      <c r="AV8" s="78"/>
      <c r="AW8" s="78"/>
      <c r="AX8" s="78"/>
      <c r="AY8" s="78"/>
      <c r="AZ8" s="78"/>
      <c r="BA8" s="78"/>
      <c r="BB8" s="78"/>
      <c r="BC8" s="77" t="s">
        <v>109</v>
      </c>
      <c r="BD8" s="78">
        <f>ROUND(IF(Assumptions!$E$28&gt;6,AU8*(1+Assumptions!$E$25),0),0)</f>
        <v>3600</v>
      </c>
      <c r="BE8" s="78"/>
      <c r="BF8" s="78"/>
      <c r="BG8" s="78"/>
      <c r="BH8" s="78"/>
      <c r="BI8" s="78"/>
      <c r="BJ8" s="78"/>
      <c r="BK8" s="78"/>
      <c r="BL8" s="77" t="s">
        <v>109</v>
      </c>
      <c r="BM8" s="78">
        <f>ROUND(IF(Assumptions!$E$28&gt;7,BD8*(1+Assumptions!$E$25),0),0)</f>
        <v>3600</v>
      </c>
      <c r="BN8" s="78"/>
      <c r="BO8" s="78"/>
      <c r="BP8" s="78"/>
      <c r="BQ8" s="78"/>
      <c r="BR8" s="78"/>
      <c r="BS8" s="78"/>
      <c r="BT8" s="78"/>
      <c r="BU8" s="77" t="s">
        <v>109</v>
      </c>
      <c r="BV8" s="78">
        <f>ROUND(IF(Assumptions!$E$28&gt;8,BM8*(1+Assumptions!$E$25),0),0)</f>
        <v>3600</v>
      </c>
      <c r="BW8" s="78"/>
      <c r="BX8" s="78"/>
      <c r="BY8" s="78"/>
      <c r="BZ8" s="78"/>
      <c r="CA8" s="78"/>
      <c r="CB8" s="78"/>
      <c r="CC8" s="78"/>
      <c r="CD8" s="77" t="s">
        <v>109</v>
      </c>
      <c r="CE8" s="78">
        <f>ROUND(IF(Assumptions!$E$28&gt;9,BV8*(1+Assumptions!$E$25),0),0)</f>
        <v>3600</v>
      </c>
      <c r="CF8" s="78"/>
      <c r="CG8" s="78"/>
      <c r="CH8" s="78"/>
      <c r="CI8" s="78"/>
      <c r="CJ8" s="78"/>
      <c r="CK8" s="78"/>
      <c r="CL8" s="78"/>
    </row>
    <row r="9" spans="1:90" ht="13.5" customHeight="1">
      <c r="A9" s="77" t="s">
        <v>110</v>
      </c>
      <c r="B9" s="20">
        <f>ROUND(IF(Assumptions!$E$28&gt;0,Assumptions!$E$20*(Assumptions!$E$21-(Assumptions!$E$21*Assumptions!$E$22)-Assumptions!$E$23),0),0)</f>
        <v>3600</v>
      </c>
      <c r="C9" s="8"/>
      <c r="D9" s="8"/>
      <c r="E9" s="8"/>
      <c r="F9" s="8"/>
      <c r="G9" s="8"/>
      <c r="H9" s="8"/>
      <c r="I9" s="8"/>
      <c r="J9" s="12" t="s">
        <v>110</v>
      </c>
      <c r="K9" s="20">
        <f>ROUND(IF(Assumptions!$E$28&gt;1,B9*(1+Assumptions!$E$25),0),0)</f>
        <v>3600</v>
      </c>
      <c r="L9" s="36"/>
      <c r="M9" s="36"/>
      <c r="N9" s="36"/>
      <c r="O9" s="36"/>
      <c r="P9" s="36"/>
      <c r="Q9" s="36"/>
      <c r="R9" s="36"/>
      <c r="S9" s="77" t="s">
        <v>110</v>
      </c>
      <c r="T9" s="78">
        <f>ROUND(IF(Assumptions!$E$28&gt;2,K9*(1+Assumptions!$E$25),0),0)</f>
        <v>3600</v>
      </c>
      <c r="U9" s="78"/>
      <c r="V9" s="78"/>
      <c r="W9" s="78"/>
      <c r="X9" s="78"/>
      <c r="Y9" s="78"/>
      <c r="Z9" s="78"/>
      <c r="AA9" s="78"/>
      <c r="AB9" s="77" t="s">
        <v>110</v>
      </c>
      <c r="AC9" s="78">
        <f>ROUND(IF(Assumptions!$E$28&gt;3,T9*(1+Assumptions!$E$25),0),0)</f>
        <v>3600</v>
      </c>
      <c r="AD9" s="78"/>
      <c r="AE9" s="78"/>
      <c r="AF9" s="78"/>
      <c r="AG9" s="78"/>
      <c r="AH9" s="78"/>
      <c r="AI9" s="78"/>
      <c r="AJ9" s="78"/>
      <c r="AK9" s="77" t="s">
        <v>110</v>
      </c>
      <c r="AL9" s="78">
        <f>ROUND(IF(Assumptions!$E$28&gt;4,AC9*(1+Assumptions!$E$25),0),0)</f>
        <v>3600</v>
      </c>
      <c r="AM9" s="78"/>
      <c r="AN9" s="78"/>
      <c r="AO9" s="78"/>
      <c r="AP9" s="78"/>
      <c r="AQ9" s="78"/>
      <c r="AR9" s="78"/>
      <c r="AS9" s="78"/>
      <c r="AT9" s="77" t="s">
        <v>110</v>
      </c>
      <c r="AU9" s="78">
        <f>ROUND(IF(Assumptions!$E$28&gt;5,AL9*(1+Assumptions!$E$25),0),0)</f>
        <v>3600</v>
      </c>
      <c r="AV9" s="78"/>
      <c r="AW9" s="78"/>
      <c r="AX9" s="78"/>
      <c r="AY9" s="78"/>
      <c r="AZ9" s="78"/>
      <c r="BA9" s="78"/>
      <c r="BB9" s="78"/>
      <c r="BC9" s="77" t="s">
        <v>110</v>
      </c>
      <c r="BD9" s="78">
        <f>ROUND(IF(Assumptions!$E$28&gt;6,AU9*(1+Assumptions!$E$25),0),0)</f>
        <v>3600</v>
      </c>
      <c r="BE9" s="78"/>
      <c r="BF9" s="78"/>
      <c r="BG9" s="78"/>
      <c r="BH9" s="78"/>
      <c r="BI9" s="78"/>
      <c r="BJ9" s="78"/>
      <c r="BK9" s="78"/>
      <c r="BL9" s="77" t="s">
        <v>110</v>
      </c>
      <c r="BM9" s="78">
        <f>ROUND(IF(Assumptions!$E$28&gt;7,BD9*(1+Assumptions!$E$25),0),0)</f>
        <v>3600</v>
      </c>
      <c r="BN9" s="78"/>
      <c r="BO9" s="78"/>
      <c r="BP9" s="78"/>
      <c r="BQ9" s="78"/>
      <c r="BR9" s="78"/>
      <c r="BS9" s="78"/>
      <c r="BT9" s="78"/>
      <c r="BU9" s="77" t="s">
        <v>110</v>
      </c>
      <c r="BV9" s="78">
        <f>ROUND(IF(Assumptions!$E$28&gt;8,BM9*(1+Assumptions!$E$25),0),0)</f>
        <v>3600</v>
      </c>
      <c r="BW9" s="78"/>
      <c r="BX9" s="78"/>
      <c r="BY9" s="78"/>
      <c r="BZ9" s="78"/>
      <c r="CA9" s="78"/>
      <c r="CB9" s="78"/>
      <c r="CC9" s="78"/>
      <c r="CD9" s="77" t="s">
        <v>110</v>
      </c>
      <c r="CE9" s="78">
        <f>ROUND(IF(Assumptions!$E$28&gt;9,BV9*(1+Assumptions!$E$25),0),0)</f>
        <v>3600</v>
      </c>
      <c r="CF9" s="78"/>
      <c r="CG9" s="78"/>
      <c r="CH9" s="78"/>
      <c r="CI9" s="78"/>
      <c r="CJ9" s="78"/>
      <c r="CK9" s="78"/>
      <c r="CL9" s="78"/>
    </row>
    <row r="10" spans="1:90" ht="13.5" customHeight="1">
      <c r="A10" s="77" t="s">
        <v>111</v>
      </c>
      <c r="B10" s="20">
        <f>ROUND(IF(Assumptions!$E$28&gt;0,Assumptions!$E$20*(Assumptions!$E$21-(Assumptions!$E$21*Assumptions!$E$22)-Assumptions!$E$23),0),0)</f>
        <v>3600</v>
      </c>
      <c r="C10" s="8"/>
      <c r="D10" s="8"/>
      <c r="E10" s="8"/>
      <c r="F10" s="8"/>
      <c r="G10" s="8"/>
      <c r="H10" s="8"/>
      <c r="I10" s="8"/>
      <c r="J10" s="12" t="s">
        <v>111</v>
      </c>
      <c r="K10" s="20">
        <f>ROUND(IF(Assumptions!$E$28&gt;1,B10*(1+Assumptions!$E$25),0),0)</f>
        <v>3600</v>
      </c>
      <c r="L10" s="36"/>
      <c r="M10" s="36"/>
      <c r="N10" s="36"/>
      <c r="O10" s="36"/>
      <c r="P10" s="36"/>
      <c r="Q10" s="36"/>
      <c r="R10" s="36"/>
      <c r="S10" s="77" t="s">
        <v>111</v>
      </c>
      <c r="T10" s="78">
        <f>ROUND(IF(Assumptions!$E$28&gt;2,K10*(1+Assumptions!$E$25),0),0)</f>
        <v>3600</v>
      </c>
      <c r="U10" s="78"/>
      <c r="V10" s="78"/>
      <c r="W10" s="78"/>
      <c r="X10" s="78"/>
      <c r="Y10" s="78"/>
      <c r="Z10" s="78"/>
      <c r="AA10" s="78"/>
      <c r="AB10" s="77" t="s">
        <v>111</v>
      </c>
      <c r="AC10" s="78">
        <f>ROUND(IF(Assumptions!$E$28&gt;3,T10*(1+Assumptions!$E$25),0),0)</f>
        <v>3600</v>
      </c>
      <c r="AD10" s="78"/>
      <c r="AE10" s="78"/>
      <c r="AF10" s="78"/>
      <c r="AG10" s="78"/>
      <c r="AH10" s="78"/>
      <c r="AI10" s="78"/>
      <c r="AJ10" s="78"/>
      <c r="AK10" s="77" t="s">
        <v>111</v>
      </c>
      <c r="AL10" s="78">
        <f>ROUND(IF(Assumptions!$E$28&gt;4,AC10*(1+Assumptions!$E$25),0),0)</f>
        <v>3600</v>
      </c>
      <c r="AM10" s="78"/>
      <c r="AN10" s="78"/>
      <c r="AO10" s="78"/>
      <c r="AP10" s="78"/>
      <c r="AQ10" s="78"/>
      <c r="AR10" s="78"/>
      <c r="AS10" s="78"/>
      <c r="AT10" s="77" t="s">
        <v>111</v>
      </c>
      <c r="AU10" s="78">
        <f>ROUND(IF(Assumptions!$E$28&gt;5,AL10*(1+Assumptions!$E$25),0),0)</f>
        <v>3600</v>
      </c>
      <c r="AV10" s="78"/>
      <c r="AW10" s="78"/>
      <c r="AX10" s="78"/>
      <c r="AY10" s="78"/>
      <c r="AZ10" s="78"/>
      <c r="BA10" s="78"/>
      <c r="BB10" s="78"/>
      <c r="BC10" s="77" t="s">
        <v>111</v>
      </c>
      <c r="BD10" s="78">
        <f>ROUND(IF(Assumptions!$E$28&gt;6,AU10*(1+Assumptions!$E$25),0),0)</f>
        <v>3600</v>
      </c>
      <c r="BE10" s="78"/>
      <c r="BF10" s="78"/>
      <c r="BG10" s="78"/>
      <c r="BH10" s="78"/>
      <c r="BI10" s="78"/>
      <c r="BJ10" s="78"/>
      <c r="BK10" s="78"/>
      <c r="BL10" s="77" t="s">
        <v>111</v>
      </c>
      <c r="BM10" s="78">
        <f>ROUND(IF(Assumptions!$E$28&gt;7,BD10*(1+Assumptions!$E$25),0),0)</f>
        <v>3600</v>
      </c>
      <c r="BN10" s="78"/>
      <c r="BO10" s="78"/>
      <c r="BP10" s="78"/>
      <c r="BQ10" s="78"/>
      <c r="BR10" s="78"/>
      <c r="BS10" s="78"/>
      <c r="BT10" s="78"/>
      <c r="BU10" s="77" t="s">
        <v>111</v>
      </c>
      <c r="BV10" s="78">
        <f>ROUND(IF(Assumptions!$E$28&gt;8,BM10*(1+Assumptions!$E$25),0),0)</f>
        <v>3600</v>
      </c>
      <c r="BW10" s="78"/>
      <c r="BX10" s="78"/>
      <c r="BY10" s="78"/>
      <c r="BZ10" s="78"/>
      <c r="CA10" s="78"/>
      <c r="CB10" s="78"/>
      <c r="CC10" s="78"/>
      <c r="CD10" s="77" t="s">
        <v>111</v>
      </c>
      <c r="CE10" s="78">
        <f>ROUND(IF(Assumptions!$E$28&gt;9,BV10*(1+Assumptions!$E$25),0),0)</f>
        <v>3600</v>
      </c>
      <c r="CF10" s="78"/>
      <c r="CG10" s="78"/>
      <c r="CH10" s="78"/>
      <c r="CI10" s="78"/>
      <c r="CJ10" s="78"/>
      <c r="CK10" s="78"/>
      <c r="CL10" s="78"/>
    </row>
    <row r="11" spans="1:90" ht="13.5" customHeight="1">
      <c r="A11" s="77" t="s">
        <v>112</v>
      </c>
      <c r="B11" s="20">
        <f>ROUND(IF(Assumptions!$E$28&gt;0,Assumptions!$E$20*(Assumptions!$E$21-(Assumptions!$E$21*Assumptions!$E$22)-Assumptions!$E$23),0),0)</f>
        <v>3600</v>
      </c>
      <c r="C11" s="8"/>
      <c r="D11" s="8"/>
      <c r="E11" s="8"/>
      <c r="F11" s="8"/>
      <c r="G11" s="8"/>
      <c r="H11" s="8"/>
      <c r="I11" s="8"/>
      <c r="J11" s="12" t="s">
        <v>112</v>
      </c>
      <c r="K11" s="20">
        <f>ROUND(IF(Assumptions!$E$28&gt;1,B11*(1+Assumptions!$E$25),0),0)</f>
        <v>3600</v>
      </c>
      <c r="L11" s="36"/>
      <c r="M11" s="36"/>
      <c r="N11" s="36"/>
      <c r="O11" s="36"/>
      <c r="P11" s="36"/>
      <c r="Q11" s="36"/>
      <c r="R11" s="36"/>
      <c r="S11" s="77" t="s">
        <v>112</v>
      </c>
      <c r="T11" s="78">
        <f>ROUND(IF(Assumptions!$E$28&gt;2,K11*(1+Assumptions!$E$25),0),0)</f>
        <v>3600</v>
      </c>
      <c r="U11" s="78"/>
      <c r="V11" s="78"/>
      <c r="W11" s="78"/>
      <c r="X11" s="78"/>
      <c r="Y11" s="78"/>
      <c r="Z11" s="78"/>
      <c r="AA11" s="78"/>
      <c r="AB11" s="77" t="s">
        <v>112</v>
      </c>
      <c r="AC11" s="78">
        <f>ROUND(IF(Assumptions!$E$28&gt;3,T11*(1+Assumptions!$E$25),0),0)</f>
        <v>3600</v>
      </c>
      <c r="AD11" s="78"/>
      <c r="AE11" s="78"/>
      <c r="AF11" s="78"/>
      <c r="AG11" s="78"/>
      <c r="AH11" s="78"/>
      <c r="AI11" s="78"/>
      <c r="AJ11" s="78"/>
      <c r="AK11" s="77" t="s">
        <v>112</v>
      </c>
      <c r="AL11" s="78">
        <f>ROUND(IF(Assumptions!$E$28&gt;4,AC11*(1+Assumptions!$E$25),0),0)</f>
        <v>3600</v>
      </c>
      <c r="AM11" s="78"/>
      <c r="AN11" s="78"/>
      <c r="AO11" s="78"/>
      <c r="AP11" s="78"/>
      <c r="AQ11" s="78"/>
      <c r="AR11" s="78"/>
      <c r="AS11" s="78"/>
      <c r="AT11" s="77" t="s">
        <v>112</v>
      </c>
      <c r="AU11" s="78">
        <f>ROUND(IF(Assumptions!$E$28&gt;5,AL11*(1+Assumptions!$E$25),0),0)</f>
        <v>3600</v>
      </c>
      <c r="AV11" s="78"/>
      <c r="AW11" s="78"/>
      <c r="AX11" s="78"/>
      <c r="AY11" s="78"/>
      <c r="AZ11" s="78"/>
      <c r="BA11" s="78"/>
      <c r="BB11" s="78"/>
      <c r="BC11" s="77" t="s">
        <v>112</v>
      </c>
      <c r="BD11" s="78">
        <f>ROUND(IF(Assumptions!$E$28&gt;6,AU11*(1+Assumptions!$E$25),0),0)</f>
        <v>3600</v>
      </c>
      <c r="BE11" s="78"/>
      <c r="BF11" s="78"/>
      <c r="BG11" s="78"/>
      <c r="BH11" s="78"/>
      <c r="BI11" s="78"/>
      <c r="BJ11" s="78"/>
      <c r="BK11" s="78"/>
      <c r="BL11" s="77" t="s">
        <v>112</v>
      </c>
      <c r="BM11" s="78">
        <f>ROUND(IF(Assumptions!$E$28&gt;7,BD11*(1+Assumptions!$E$25),0),0)</f>
        <v>3600</v>
      </c>
      <c r="BN11" s="78"/>
      <c r="BO11" s="78"/>
      <c r="BP11" s="78"/>
      <c r="BQ11" s="78"/>
      <c r="BR11" s="78"/>
      <c r="BS11" s="78"/>
      <c r="BT11" s="78"/>
      <c r="BU11" s="77" t="s">
        <v>112</v>
      </c>
      <c r="BV11" s="78">
        <f>ROUND(IF(Assumptions!$E$28&gt;8,BM11*(1+Assumptions!$E$25),0),0)</f>
        <v>3600</v>
      </c>
      <c r="BW11" s="78"/>
      <c r="BX11" s="78"/>
      <c r="BY11" s="78"/>
      <c r="BZ11" s="78"/>
      <c r="CA11" s="78"/>
      <c r="CB11" s="78"/>
      <c r="CC11" s="78"/>
      <c r="CD11" s="77" t="s">
        <v>112</v>
      </c>
      <c r="CE11" s="78">
        <f>ROUND(IF(Assumptions!$E$28&gt;9,BV11*(1+Assumptions!$E$25),0),0)</f>
        <v>3600</v>
      </c>
      <c r="CF11" s="78"/>
      <c r="CG11" s="78"/>
      <c r="CH11" s="78"/>
      <c r="CI11" s="78"/>
      <c r="CJ11" s="78"/>
      <c r="CK11" s="78"/>
      <c r="CL11" s="78"/>
    </row>
    <row r="12" spans="1:90" ht="13.5" customHeight="1">
      <c r="A12" s="77" t="s">
        <v>113</v>
      </c>
      <c r="B12" s="20">
        <f>ROUND(IF(Assumptions!$E$28&gt;0,Assumptions!$E$20*(Assumptions!$E$21-(Assumptions!$E$21*Assumptions!$E$22)-Assumptions!$E$23),0),0)</f>
        <v>3600</v>
      </c>
      <c r="C12" s="8"/>
      <c r="D12" s="8"/>
      <c r="E12" s="8"/>
      <c r="F12" s="8"/>
      <c r="G12" s="8"/>
      <c r="H12" s="8"/>
      <c r="I12" s="8"/>
      <c r="J12" s="12" t="s">
        <v>113</v>
      </c>
      <c r="K12" s="20">
        <f>ROUND(IF(Assumptions!$E$28&gt;1,B12*(1+Assumptions!$E$25),0),0)</f>
        <v>3600</v>
      </c>
      <c r="L12" s="36"/>
      <c r="M12" s="36"/>
      <c r="N12" s="36"/>
      <c r="O12" s="36"/>
      <c r="P12" s="36"/>
      <c r="Q12" s="36"/>
      <c r="R12" s="36"/>
      <c r="S12" s="77" t="s">
        <v>113</v>
      </c>
      <c r="T12" s="78">
        <f>ROUND(IF(Assumptions!$E$28&gt;2,K12*(1+Assumptions!$E$25),0),0)</f>
        <v>3600</v>
      </c>
      <c r="U12" s="78"/>
      <c r="V12" s="78"/>
      <c r="W12" s="78"/>
      <c r="X12" s="78"/>
      <c r="Y12" s="78"/>
      <c r="Z12" s="78"/>
      <c r="AA12" s="78"/>
      <c r="AB12" s="77" t="s">
        <v>113</v>
      </c>
      <c r="AC12" s="78">
        <f>ROUND(IF(Assumptions!$E$28&gt;3,T12*(1+Assumptions!$E$25),0),0)</f>
        <v>3600</v>
      </c>
      <c r="AD12" s="78"/>
      <c r="AE12" s="78"/>
      <c r="AF12" s="78"/>
      <c r="AG12" s="78"/>
      <c r="AH12" s="78"/>
      <c r="AI12" s="78"/>
      <c r="AJ12" s="78"/>
      <c r="AK12" s="77" t="s">
        <v>113</v>
      </c>
      <c r="AL12" s="78">
        <f>ROUND(IF(Assumptions!$E$28&gt;4,AC12*(1+Assumptions!$E$25),0),0)</f>
        <v>3600</v>
      </c>
      <c r="AM12" s="78"/>
      <c r="AN12" s="78"/>
      <c r="AO12" s="78"/>
      <c r="AP12" s="78"/>
      <c r="AQ12" s="78"/>
      <c r="AR12" s="78"/>
      <c r="AS12" s="78"/>
      <c r="AT12" s="77" t="s">
        <v>113</v>
      </c>
      <c r="AU12" s="78">
        <f>ROUND(IF(Assumptions!$E$28&gt;5,AL12*(1+Assumptions!$E$25),0),0)</f>
        <v>3600</v>
      </c>
      <c r="AV12" s="78"/>
      <c r="AW12" s="78"/>
      <c r="AX12" s="78"/>
      <c r="AY12" s="78"/>
      <c r="AZ12" s="78"/>
      <c r="BA12" s="78"/>
      <c r="BB12" s="78"/>
      <c r="BC12" s="77" t="s">
        <v>113</v>
      </c>
      <c r="BD12" s="78">
        <f>ROUND(IF(Assumptions!$E$28&gt;6,AU12*(1+Assumptions!$E$25),0),0)</f>
        <v>3600</v>
      </c>
      <c r="BE12" s="78"/>
      <c r="BF12" s="78"/>
      <c r="BG12" s="78"/>
      <c r="BH12" s="78"/>
      <c r="BI12" s="78"/>
      <c r="BJ12" s="78"/>
      <c r="BK12" s="78"/>
      <c r="BL12" s="77" t="s">
        <v>113</v>
      </c>
      <c r="BM12" s="78">
        <f>ROUND(IF(Assumptions!$E$28&gt;7,BD12*(1+Assumptions!$E$25),0),0)</f>
        <v>3600</v>
      </c>
      <c r="BN12" s="78"/>
      <c r="BO12" s="78"/>
      <c r="BP12" s="78"/>
      <c r="BQ12" s="78"/>
      <c r="BR12" s="78"/>
      <c r="BS12" s="78"/>
      <c r="BT12" s="78"/>
      <c r="BU12" s="77" t="s">
        <v>113</v>
      </c>
      <c r="BV12" s="78">
        <f>ROUND(IF(Assumptions!$E$28&gt;8,BM12*(1+Assumptions!$E$25),0),0)</f>
        <v>3600</v>
      </c>
      <c r="BW12" s="78"/>
      <c r="BX12" s="78"/>
      <c r="BY12" s="78"/>
      <c r="BZ12" s="78"/>
      <c r="CA12" s="78"/>
      <c r="CB12" s="78"/>
      <c r="CC12" s="78"/>
      <c r="CD12" s="77" t="s">
        <v>113</v>
      </c>
      <c r="CE12" s="78">
        <f>ROUND(IF(Assumptions!$E$28&gt;9,BV12*(1+Assumptions!$E$25),0),0)</f>
        <v>3600</v>
      </c>
      <c r="CF12" s="78"/>
      <c r="CG12" s="78"/>
      <c r="CH12" s="78"/>
      <c r="CI12" s="78"/>
      <c r="CJ12" s="78"/>
      <c r="CK12" s="78"/>
      <c r="CL12" s="78"/>
    </row>
    <row r="13" spans="1:90" ht="13.5" customHeight="1">
      <c r="A13" s="77" t="s">
        <v>114</v>
      </c>
      <c r="B13" s="20">
        <f>ROUND(IF(Assumptions!$E$28&gt;0,Assumptions!$E$20*(Assumptions!$E$21-(Assumptions!$E$21*Assumptions!$E$22)-Assumptions!$E$23),0),0)</f>
        <v>3600</v>
      </c>
      <c r="C13" s="8"/>
      <c r="D13" s="8"/>
      <c r="E13" s="8"/>
      <c r="F13" s="8"/>
      <c r="G13" s="8"/>
      <c r="H13" s="8"/>
      <c r="I13" s="8"/>
      <c r="J13" s="12" t="s">
        <v>114</v>
      </c>
      <c r="K13" s="20">
        <f>ROUND(IF(Assumptions!$E$28&gt;1,B13*(1+Assumptions!$E$25),0),0)</f>
        <v>3600</v>
      </c>
      <c r="L13" s="36"/>
      <c r="M13" s="36"/>
      <c r="N13" s="36"/>
      <c r="O13" s="36"/>
      <c r="P13" s="36"/>
      <c r="Q13" s="36"/>
      <c r="R13" s="36"/>
      <c r="S13" s="77" t="s">
        <v>114</v>
      </c>
      <c r="T13" s="78">
        <f>ROUND(IF(Assumptions!$E$28&gt;2,K13*(1+Assumptions!$E$25),0),0)</f>
        <v>3600</v>
      </c>
      <c r="U13" s="78"/>
      <c r="V13" s="78"/>
      <c r="W13" s="78"/>
      <c r="X13" s="78"/>
      <c r="Y13" s="78"/>
      <c r="Z13" s="78"/>
      <c r="AA13" s="78"/>
      <c r="AB13" s="77" t="s">
        <v>114</v>
      </c>
      <c r="AC13" s="78">
        <f>ROUND(IF(Assumptions!$E$28&gt;3,T13*(1+Assumptions!$E$25),0),0)</f>
        <v>3600</v>
      </c>
      <c r="AD13" s="78"/>
      <c r="AE13" s="78"/>
      <c r="AF13" s="78"/>
      <c r="AG13" s="78"/>
      <c r="AH13" s="78"/>
      <c r="AI13" s="78"/>
      <c r="AJ13" s="78"/>
      <c r="AK13" s="77" t="s">
        <v>114</v>
      </c>
      <c r="AL13" s="78">
        <f>ROUND(IF(Assumptions!$E$28&gt;4,AC13*(1+Assumptions!$E$25),0),0)</f>
        <v>3600</v>
      </c>
      <c r="AM13" s="78"/>
      <c r="AN13" s="78"/>
      <c r="AO13" s="78"/>
      <c r="AP13" s="78"/>
      <c r="AQ13" s="78"/>
      <c r="AR13" s="78"/>
      <c r="AS13" s="78"/>
      <c r="AT13" s="77" t="s">
        <v>114</v>
      </c>
      <c r="AU13" s="78">
        <f>ROUND(IF(Assumptions!$E$28&gt;5,AL13*(1+Assumptions!$E$25),0),0)</f>
        <v>3600</v>
      </c>
      <c r="AV13" s="78"/>
      <c r="AW13" s="78"/>
      <c r="AX13" s="78"/>
      <c r="AY13" s="78"/>
      <c r="AZ13" s="78"/>
      <c r="BA13" s="78"/>
      <c r="BB13" s="78"/>
      <c r="BC13" s="77" t="s">
        <v>114</v>
      </c>
      <c r="BD13" s="78">
        <f>ROUND(IF(Assumptions!$E$28&gt;6,AU13*(1+Assumptions!$E$25),0),0)</f>
        <v>3600</v>
      </c>
      <c r="BE13" s="78"/>
      <c r="BF13" s="78"/>
      <c r="BG13" s="78"/>
      <c r="BH13" s="78"/>
      <c r="BI13" s="78"/>
      <c r="BJ13" s="78"/>
      <c r="BK13" s="78"/>
      <c r="BL13" s="77" t="s">
        <v>114</v>
      </c>
      <c r="BM13" s="78">
        <f>ROUND(IF(Assumptions!$E$28&gt;7,BD13*(1+Assumptions!$E$25),0),0)</f>
        <v>3600</v>
      </c>
      <c r="BN13" s="78"/>
      <c r="BO13" s="78"/>
      <c r="BP13" s="78"/>
      <c r="BQ13" s="78"/>
      <c r="BR13" s="78"/>
      <c r="BS13" s="78"/>
      <c r="BT13" s="78"/>
      <c r="BU13" s="77" t="s">
        <v>114</v>
      </c>
      <c r="BV13" s="78">
        <f>ROUND(IF(Assumptions!$E$28&gt;8,BM13*(1+Assumptions!$E$25),0),0)</f>
        <v>3600</v>
      </c>
      <c r="BW13" s="78"/>
      <c r="BX13" s="78"/>
      <c r="BY13" s="78"/>
      <c r="BZ13" s="78"/>
      <c r="CA13" s="78"/>
      <c r="CB13" s="78"/>
      <c r="CC13" s="78"/>
      <c r="CD13" s="77" t="s">
        <v>114</v>
      </c>
      <c r="CE13" s="78">
        <f>ROUND(IF(Assumptions!$E$28&gt;9,BV13*(1+Assumptions!$E$25),0),0)</f>
        <v>3600</v>
      </c>
      <c r="CF13" s="78"/>
      <c r="CG13" s="78"/>
      <c r="CH13" s="78"/>
      <c r="CI13" s="78"/>
      <c r="CJ13" s="78"/>
      <c r="CK13" s="78"/>
      <c r="CL13" s="78"/>
    </row>
    <row r="14" spans="1:90" ht="13.5" customHeight="1">
      <c r="A14" s="77" t="s">
        <v>115</v>
      </c>
      <c r="B14" s="20">
        <f>ROUND(IF(Assumptions!$E$28&gt;0,Assumptions!$E$20*(Assumptions!$E$21-(Assumptions!$E$21*Assumptions!$E$22)-Assumptions!$E$23),0),0)</f>
        <v>3600</v>
      </c>
      <c r="C14" s="8"/>
      <c r="D14" s="8"/>
      <c r="E14" s="8"/>
      <c r="F14" s="8"/>
      <c r="G14" s="8"/>
      <c r="H14" s="8"/>
      <c r="I14" s="8"/>
      <c r="J14" s="12" t="s">
        <v>115</v>
      </c>
      <c r="K14" s="20">
        <f>ROUND(IF(Assumptions!$E$28&gt;1,B14*(1+Assumptions!$E$25),0),0)</f>
        <v>3600</v>
      </c>
      <c r="L14" s="36"/>
      <c r="M14" s="36"/>
      <c r="N14" s="36"/>
      <c r="O14" s="36"/>
      <c r="P14" s="36"/>
      <c r="Q14" s="36"/>
      <c r="R14" s="36"/>
      <c r="S14" s="77" t="s">
        <v>115</v>
      </c>
      <c r="T14" s="78">
        <f>ROUND(IF(Assumptions!$E$28&gt;2,K14*(1+Assumptions!$E$25),0),0)</f>
        <v>3600</v>
      </c>
      <c r="U14" s="78"/>
      <c r="V14" s="78"/>
      <c r="W14" s="78"/>
      <c r="X14" s="78"/>
      <c r="Y14" s="78"/>
      <c r="Z14" s="78"/>
      <c r="AA14" s="78"/>
      <c r="AB14" s="77" t="s">
        <v>115</v>
      </c>
      <c r="AC14" s="78">
        <f>ROUND(IF(Assumptions!$E$28&gt;3,T14*(1+Assumptions!$E$25),0),0)</f>
        <v>3600</v>
      </c>
      <c r="AD14" s="78"/>
      <c r="AE14" s="78"/>
      <c r="AF14" s="78"/>
      <c r="AG14" s="78"/>
      <c r="AH14" s="78"/>
      <c r="AI14" s="78"/>
      <c r="AJ14" s="78"/>
      <c r="AK14" s="77" t="s">
        <v>115</v>
      </c>
      <c r="AL14" s="78">
        <f>ROUND(IF(Assumptions!$E$28&gt;4,AC14*(1+Assumptions!$E$25),0),0)</f>
        <v>3600</v>
      </c>
      <c r="AM14" s="78"/>
      <c r="AN14" s="78"/>
      <c r="AO14" s="78"/>
      <c r="AP14" s="78"/>
      <c r="AQ14" s="78"/>
      <c r="AR14" s="78"/>
      <c r="AS14" s="78"/>
      <c r="AT14" s="77" t="s">
        <v>115</v>
      </c>
      <c r="AU14" s="78">
        <f>ROUND(IF(Assumptions!$E$28&gt;5,AL14*(1+Assumptions!$E$25),0),0)</f>
        <v>3600</v>
      </c>
      <c r="AV14" s="78"/>
      <c r="AW14" s="78"/>
      <c r="AX14" s="78"/>
      <c r="AY14" s="78"/>
      <c r="AZ14" s="78"/>
      <c r="BA14" s="78"/>
      <c r="BB14" s="78"/>
      <c r="BC14" s="77" t="s">
        <v>115</v>
      </c>
      <c r="BD14" s="78">
        <f>ROUND(IF(Assumptions!$E$28&gt;6,AU14*(1+Assumptions!$E$25),0),0)</f>
        <v>3600</v>
      </c>
      <c r="BE14" s="78"/>
      <c r="BF14" s="78"/>
      <c r="BG14" s="78"/>
      <c r="BH14" s="78"/>
      <c r="BI14" s="78"/>
      <c r="BJ14" s="78"/>
      <c r="BK14" s="78"/>
      <c r="BL14" s="77" t="s">
        <v>115</v>
      </c>
      <c r="BM14" s="78">
        <f>ROUND(IF(Assumptions!$E$28&gt;7,BD14*(1+Assumptions!$E$25),0),0)</f>
        <v>3600</v>
      </c>
      <c r="BN14" s="78"/>
      <c r="BO14" s="78"/>
      <c r="BP14" s="78"/>
      <c r="BQ14" s="78"/>
      <c r="BR14" s="78"/>
      <c r="BS14" s="78"/>
      <c r="BT14" s="78"/>
      <c r="BU14" s="77" t="s">
        <v>115</v>
      </c>
      <c r="BV14" s="78">
        <f>ROUND(IF(Assumptions!$E$28&gt;8,BM14*(1+Assumptions!$E$25),0),0)</f>
        <v>3600</v>
      </c>
      <c r="BW14" s="78"/>
      <c r="BX14" s="78"/>
      <c r="BY14" s="78"/>
      <c r="BZ14" s="78"/>
      <c r="CA14" s="78"/>
      <c r="CB14" s="78"/>
      <c r="CC14" s="78"/>
      <c r="CD14" s="77" t="s">
        <v>115</v>
      </c>
      <c r="CE14" s="78">
        <f>ROUND(IF(Assumptions!$E$28&gt;9,BV14*(1+Assumptions!$E$25),0),0)</f>
        <v>3600</v>
      </c>
      <c r="CF14" s="78"/>
      <c r="CG14" s="78"/>
      <c r="CH14" s="78"/>
      <c r="CI14" s="78"/>
      <c r="CJ14" s="78"/>
      <c r="CK14" s="78"/>
      <c r="CL14" s="78"/>
    </row>
    <row r="15" spans="1:90" ht="13.5" customHeight="1">
      <c r="A15" s="77" t="s">
        <v>116</v>
      </c>
      <c r="B15" s="20">
        <f>ROUND(IF(Assumptions!$E$28&gt;0,Assumptions!$E$20*(Assumptions!$E$21-(Assumptions!$E$21*Assumptions!$E$22)-Assumptions!$E$23),0),0)</f>
        <v>3600</v>
      </c>
      <c r="C15" s="8"/>
      <c r="D15" s="8"/>
      <c r="E15" s="8"/>
      <c r="F15" s="8"/>
      <c r="G15" s="8"/>
      <c r="H15" s="8"/>
      <c r="I15" s="8"/>
      <c r="J15" s="12" t="s">
        <v>116</v>
      </c>
      <c r="K15" s="20">
        <f>ROUND(IF(Assumptions!$E$28&gt;1,B15*(1+Assumptions!$E$25),0),0)</f>
        <v>3600</v>
      </c>
      <c r="L15" s="36"/>
      <c r="M15" s="36"/>
      <c r="N15" s="36"/>
      <c r="O15" s="36"/>
      <c r="P15" s="36"/>
      <c r="Q15" s="36"/>
      <c r="R15" s="36"/>
      <c r="S15" s="77" t="s">
        <v>116</v>
      </c>
      <c r="T15" s="78">
        <f>ROUND(IF(Assumptions!$E$28&gt;2,K15*(1+Assumptions!$E$25),0),0)</f>
        <v>3600</v>
      </c>
      <c r="U15" s="78"/>
      <c r="V15" s="78"/>
      <c r="W15" s="78"/>
      <c r="X15" s="78"/>
      <c r="Y15" s="78"/>
      <c r="Z15" s="78"/>
      <c r="AA15" s="78"/>
      <c r="AB15" s="77" t="s">
        <v>116</v>
      </c>
      <c r="AC15" s="78">
        <f>ROUND(IF(Assumptions!$E$28&gt;3,T15*(1+Assumptions!$E$25),0),0)</f>
        <v>3600</v>
      </c>
      <c r="AD15" s="78"/>
      <c r="AE15" s="78"/>
      <c r="AF15" s="78"/>
      <c r="AG15" s="78"/>
      <c r="AH15" s="78"/>
      <c r="AI15" s="78"/>
      <c r="AJ15" s="78"/>
      <c r="AK15" s="77" t="s">
        <v>116</v>
      </c>
      <c r="AL15" s="78">
        <f>ROUND(IF(Assumptions!$E$28&gt;4,AC15*(1+Assumptions!$E$25),0),0)</f>
        <v>3600</v>
      </c>
      <c r="AM15" s="78"/>
      <c r="AN15" s="78"/>
      <c r="AO15" s="78"/>
      <c r="AP15" s="78"/>
      <c r="AQ15" s="78"/>
      <c r="AR15" s="78"/>
      <c r="AS15" s="78"/>
      <c r="AT15" s="77" t="s">
        <v>116</v>
      </c>
      <c r="AU15" s="78">
        <f>ROUND(IF(Assumptions!$E$28&gt;5,AL15*(1+Assumptions!$E$25),0),0)</f>
        <v>3600</v>
      </c>
      <c r="AV15" s="78"/>
      <c r="AW15" s="78"/>
      <c r="AX15" s="78"/>
      <c r="AY15" s="78"/>
      <c r="AZ15" s="78"/>
      <c r="BA15" s="78"/>
      <c r="BB15" s="78"/>
      <c r="BC15" s="77" t="s">
        <v>116</v>
      </c>
      <c r="BD15" s="78">
        <f>ROUND(IF(Assumptions!$E$28&gt;6,AU15*(1+Assumptions!$E$25),0),0)</f>
        <v>3600</v>
      </c>
      <c r="BE15" s="78"/>
      <c r="BF15" s="78"/>
      <c r="BG15" s="78"/>
      <c r="BH15" s="78"/>
      <c r="BI15" s="78"/>
      <c r="BJ15" s="78"/>
      <c r="BK15" s="78"/>
      <c r="BL15" s="77" t="s">
        <v>116</v>
      </c>
      <c r="BM15" s="78">
        <f>ROUND(IF(Assumptions!$E$28&gt;7,BD15*(1+Assumptions!$E$25),0),0)</f>
        <v>3600</v>
      </c>
      <c r="BN15" s="78"/>
      <c r="BO15" s="78"/>
      <c r="BP15" s="78"/>
      <c r="BQ15" s="78"/>
      <c r="BR15" s="78"/>
      <c r="BS15" s="78"/>
      <c r="BT15" s="78"/>
      <c r="BU15" s="77" t="s">
        <v>116</v>
      </c>
      <c r="BV15" s="78">
        <f>ROUND(IF(Assumptions!$E$28&gt;8,BM15*(1+Assumptions!$E$25),0),0)</f>
        <v>3600</v>
      </c>
      <c r="BW15" s="78"/>
      <c r="BX15" s="78"/>
      <c r="BY15" s="78"/>
      <c r="BZ15" s="78"/>
      <c r="CA15" s="78"/>
      <c r="CB15" s="78"/>
      <c r="CC15" s="78"/>
      <c r="CD15" s="77" t="s">
        <v>116</v>
      </c>
      <c r="CE15" s="78">
        <f>ROUND(IF(Assumptions!$E$28&gt;9,BV15*(1+Assumptions!$E$25),0),0)</f>
        <v>3600</v>
      </c>
      <c r="CF15" s="78"/>
      <c r="CG15" s="78"/>
      <c r="CH15" s="78"/>
      <c r="CI15" s="78"/>
      <c r="CJ15" s="78"/>
      <c r="CK15" s="78"/>
      <c r="CL15" s="78"/>
    </row>
    <row r="16" spans="1:90" ht="13.5" customHeight="1">
      <c r="A16" s="77" t="s">
        <v>117</v>
      </c>
      <c r="B16" s="20">
        <f>ROUND(IF(Assumptions!$E$28&gt;0,Assumptions!$E$20*(Assumptions!$E$21-(Assumptions!$E$21*Assumptions!$E$22)-Assumptions!$E$23),0),0)</f>
        <v>3600</v>
      </c>
      <c r="C16" s="8"/>
      <c r="D16" s="8"/>
      <c r="E16" s="8"/>
      <c r="F16" s="8"/>
      <c r="G16" s="8"/>
      <c r="H16" s="8"/>
      <c r="I16" s="8"/>
      <c r="J16" s="12" t="s">
        <v>117</v>
      </c>
      <c r="K16" s="20">
        <f>ROUND(IF(Assumptions!$E$28&gt;1,B16*(1+Assumptions!$E$25),0),0)</f>
        <v>3600</v>
      </c>
      <c r="L16" s="36"/>
      <c r="M16" s="36"/>
      <c r="N16" s="36"/>
      <c r="O16" s="36"/>
      <c r="P16" s="36"/>
      <c r="Q16" s="36"/>
      <c r="R16" s="36"/>
      <c r="S16" s="77" t="s">
        <v>117</v>
      </c>
      <c r="T16" s="78">
        <f>ROUND(IF(Assumptions!$E$28&gt;2,K16*(1+Assumptions!$E$25),0),0)</f>
        <v>3600</v>
      </c>
      <c r="U16" s="78"/>
      <c r="V16" s="78"/>
      <c r="W16" s="78"/>
      <c r="X16" s="78"/>
      <c r="Y16" s="78"/>
      <c r="Z16" s="78"/>
      <c r="AA16" s="78"/>
      <c r="AB16" s="77" t="s">
        <v>117</v>
      </c>
      <c r="AC16" s="78">
        <f>ROUND(IF(Assumptions!$E$28&gt;3,T16*(1+Assumptions!$E$25),0),0)</f>
        <v>3600</v>
      </c>
      <c r="AD16" s="78"/>
      <c r="AE16" s="78"/>
      <c r="AF16" s="78"/>
      <c r="AG16" s="78"/>
      <c r="AH16" s="78"/>
      <c r="AI16" s="78"/>
      <c r="AJ16" s="78"/>
      <c r="AK16" s="77" t="s">
        <v>117</v>
      </c>
      <c r="AL16" s="78">
        <f>ROUND(IF(Assumptions!$E$28&gt;4,AC16*(1+Assumptions!$E$25),0),0)</f>
        <v>3600</v>
      </c>
      <c r="AM16" s="78"/>
      <c r="AN16" s="78"/>
      <c r="AO16" s="78"/>
      <c r="AP16" s="78"/>
      <c r="AQ16" s="78"/>
      <c r="AR16" s="78"/>
      <c r="AS16" s="78"/>
      <c r="AT16" s="77" t="s">
        <v>117</v>
      </c>
      <c r="AU16" s="78">
        <f>ROUND(IF(Assumptions!$E$28&gt;5,AL16*(1+Assumptions!$E$25),0),0)</f>
        <v>3600</v>
      </c>
      <c r="AV16" s="78"/>
      <c r="AW16" s="78"/>
      <c r="AX16" s="78"/>
      <c r="AY16" s="78"/>
      <c r="AZ16" s="78"/>
      <c r="BA16" s="78"/>
      <c r="BB16" s="78"/>
      <c r="BC16" s="77" t="s">
        <v>117</v>
      </c>
      <c r="BD16" s="78">
        <f>ROUND(IF(Assumptions!$E$28&gt;6,AU16*(1+Assumptions!$E$25),0),0)</f>
        <v>3600</v>
      </c>
      <c r="BE16" s="78"/>
      <c r="BF16" s="78"/>
      <c r="BG16" s="78"/>
      <c r="BH16" s="78"/>
      <c r="BI16" s="78"/>
      <c r="BJ16" s="78"/>
      <c r="BK16" s="78"/>
      <c r="BL16" s="77" t="s">
        <v>117</v>
      </c>
      <c r="BM16" s="78">
        <f>ROUND(IF(Assumptions!$E$28&gt;7,BD16*(1+Assumptions!$E$25),0),0)</f>
        <v>3600</v>
      </c>
      <c r="BN16" s="78"/>
      <c r="BO16" s="78"/>
      <c r="BP16" s="78"/>
      <c r="BQ16" s="78"/>
      <c r="BR16" s="78"/>
      <c r="BS16" s="78"/>
      <c r="BT16" s="78"/>
      <c r="BU16" s="77" t="s">
        <v>117</v>
      </c>
      <c r="BV16" s="78">
        <f>ROUND(IF(Assumptions!$E$28&gt;8,BM16*(1+Assumptions!$E$25),0),0)</f>
        <v>3600</v>
      </c>
      <c r="BW16" s="78"/>
      <c r="BX16" s="78"/>
      <c r="BY16" s="78"/>
      <c r="BZ16" s="78"/>
      <c r="CA16" s="78"/>
      <c r="CB16" s="78"/>
      <c r="CC16" s="78"/>
      <c r="CD16" s="77" t="s">
        <v>117</v>
      </c>
      <c r="CE16" s="78">
        <f>ROUND(IF(Assumptions!$E$28&gt;9,BV16*(1+Assumptions!$E$25),0),0)</f>
        <v>3600</v>
      </c>
      <c r="CF16" s="78"/>
      <c r="CG16" s="78"/>
      <c r="CH16" s="78"/>
      <c r="CI16" s="78"/>
      <c r="CJ16" s="78"/>
      <c r="CK16" s="78"/>
      <c r="CL16" s="78"/>
    </row>
    <row r="17" spans="1:90" ht="13.5" customHeight="1">
      <c r="A17" s="77" t="s">
        <v>118</v>
      </c>
      <c r="B17" s="20">
        <f>ROUND(IF(Assumptions!$E$28&gt;0,Assumptions!$E$20*(Assumptions!$E$21-(Assumptions!$E$21*Assumptions!$E$22)-Assumptions!$E$23),0),0)</f>
        <v>3600</v>
      </c>
      <c r="C17" s="8"/>
      <c r="D17" s="8"/>
      <c r="E17" s="8"/>
      <c r="F17" s="8"/>
      <c r="G17" s="8"/>
      <c r="H17" s="8"/>
      <c r="I17" s="8"/>
      <c r="J17" s="12" t="s">
        <v>118</v>
      </c>
      <c r="K17" s="20">
        <f>ROUND(IF(Assumptions!$E$28&gt;1,B17*(1+Assumptions!$E$25),0),0)</f>
        <v>3600</v>
      </c>
      <c r="L17" s="36"/>
      <c r="M17" s="36"/>
      <c r="N17" s="36"/>
      <c r="O17" s="36"/>
      <c r="P17" s="36"/>
      <c r="Q17" s="36"/>
      <c r="R17" s="36"/>
      <c r="S17" s="77" t="s">
        <v>118</v>
      </c>
      <c r="T17" s="78">
        <f>ROUND(IF(Assumptions!$E$28&gt;2,K17*(1+Assumptions!$E$25),0),0)</f>
        <v>3600</v>
      </c>
      <c r="U17" s="78"/>
      <c r="V17" s="78"/>
      <c r="W17" s="78"/>
      <c r="X17" s="78"/>
      <c r="Y17" s="78"/>
      <c r="Z17" s="78"/>
      <c r="AA17" s="78"/>
      <c r="AB17" s="77" t="s">
        <v>118</v>
      </c>
      <c r="AC17" s="78">
        <f>ROUND(IF(Assumptions!$E$28&gt;3,T17*(1+Assumptions!$E$25),0),0)</f>
        <v>3600</v>
      </c>
      <c r="AD17" s="78"/>
      <c r="AE17" s="78"/>
      <c r="AF17" s="78"/>
      <c r="AG17" s="78"/>
      <c r="AH17" s="78"/>
      <c r="AI17" s="78"/>
      <c r="AJ17" s="78"/>
      <c r="AK17" s="77" t="s">
        <v>118</v>
      </c>
      <c r="AL17" s="78">
        <f>ROUND(IF(Assumptions!$E$28&gt;4,AC17*(1+Assumptions!$E$25),0),0)</f>
        <v>3600</v>
      </c>
      <c r="AM17" s="78"/>
      <c r="AN17" s="78"/>
      <c r="AO17" s="78"/>
      <c r="AP17" s="78"/>
      <c r="AQ17" s="78"/>
      <c r="AR17" s="78"/>
      <c r="AS17" s="78"/>
      <c r="AT17" s="77" t="s">
        <v>118</v>
      </c>
      <c r="AU17" s="78">
        <f>ROUND(IF(Assumptions!$E$28&gt;5,AL17*(1+Assumptions!$E$25),0),0)</f>
        <v>3600</v>
      </c>
      <c r="AV17" s="78"/>
      <c r="AW17" s="78"/>
      <c r="AX17" s="78"/>
      <c r="AY17" s="78"/>
      <c r="AZ17" s="78"/>
      <c r="BA17" s="78"/>
      <c r="BB17" s="78"/>
      <c r="BC17" s="77" t="s">
        <v>118</v>
      </c>
      <c r="BD17" s="78">
        <f>ROUND(IF(Assumptions!$E$28&gt;6,AU17*(1+Assumptions!$E$25),0),0)</f>
        <v>3600</v>
      </c>
      <c r="BE17" s="78"/>
      <c r="BF17" s="78"/>
      <c r="BG17" s="78"/>
      <c r="BH17" s="78"/>
      <c r="BI17" s="78"/>
      <c r="BJ17" s="78"/>
      <c r="BK17" s="78"/>
      <c r="BL17" s="77" t="s">
        <v>118</v>
      </c>
      <c r="BM17" s="78">
        <f>ROUND(IF(Assumptions!$E$28&gt;7,BD17*(1+Assumptions!$E$25),0),0)</f>
        <v>3600</v>
      </c>
      <c r="BN17" s="78"/>
      <c r="BO17" s="78"/>
      <c r="BP17" s="78"/>
      <c r="BQ17" s="78"/>
      <c r="BR17" s="78"/>
      <c r="BS17" s="78"/>
      <c r="BT17" s="78"/>
      <c r="BU17" s="77" t="s">
        <v>118</v>
      </c>
      <c r="BV17" s="78">
        <f>ROUND(IF(Assumptions!$E$28&gt;8,BM17*(1+Assumptions!$E$25),0),0)</f>
        <v>3600</v>
      </c>
      <c r="BW17" s="78"/>
      <c r="BX17" s="78"/>
      <c r="BY17" s="78"/>
      <c r="BZ17" s="78"/>
      <c r="CA17" s="78"/>
      <c r="CB17" s="78"/>
      <c r="CC17" s="78"/>
      <c r="CD17" s="77" t="s">
        <v>118</v>
      </c>
      <c r="CE17" s="78">
        <f>ROUND(IF(Assumptions!$E$28&gt;9,BV17*(1+Assumptions!$E$25),0),0)</f>
        <v>3600</v>
      </c>
      <c r="CF17" s="78"/>
      <c r="CG17" s="78"/>
      <c r="CH17" s="78"/>
      <c r="CI17" s="78"/>
      <c r="CJ17" s="78"/>
      <c r="CK17" s="78"/>
      <c r="CL17" s="78"/>
    </row>
    <row r="18" spans="1:90" ht="13.5" customHeight="1">
      <c r="A18" s="77" t="s">
        <v>119</v>
      </c>
      <c r="B18" s="20">
        <f>ROUND(IF(Assumptions!$E$28&gt;0,Assumptions!$E$20*(Assumptions!$E$21-(Assumptions!$E$21*Assumptions!$E$22)-Assumptions!$E$23),0),0)</f>
        <v>3600</v>
      </c>
      <c r="C18" s="8"/>
      <c r="D18" s="8"/>
      <c r="E18" s="8"/>
      <c r="F18" s="8"/>
      <c r="G18" s="8"/>
      <c r="H18" s="8"/>
      <c r="I18" s="8"/>
      <c r="J18" s="12" t="s">
        <v>119</v>
      </c>
      <c r="K18" s="20">
        <f>ROUND(IF(Assumptions!$E$28&gt;1,B18*(1+Assumptions!$E$25),0),0)</f>
        <v>3600</v>
      </c>
      <c r="L18" s="36"/>
      <c r="M18" s="36"/>
      <c r="N18" s="36"/>
      <c r="O18" s="36"/>
      <c r="P18" s="36"/>
      <c r="Q18" s="36"/>
      <c r="R18" s="36"/>
      <c r="S18" s="77" t="s">
        <v>119</v>
      </c>
      <c r="T18" s="78">
        <f>ROUND(IF(Assumptions!$E$28&gt;2,K18*(1+Assumptions!$E$25),0),0)</f>
        <v>3600</v>
      </c>
      <c r="U18" s="78"/>
      <c r="V18" s="78"/>
      <c r="W18" s="78"/>
      <c r="X18" s="78"/>
      <c r="Y18" s="78"/>
      <c r="Z18" s="78"/>
      <c r="AA18" s="78"/>
      <c r="AB18" s="77" t="s">
        <v>119</v>
      </c>
      <c r="AC18" s="78">
        <f>ROUND(IF(Assumptions!$E$28&gt;3,T18*(1+Assumptions!$E$25),0),0)</f>
        <v>3600</v>
      </c>
      <c r="AD18" s="78"/>
      <c r="AE18" s="78"/>
      <c r="AF18" s="78"/>
      <c r="AG18" s="78"/>
      <c r="AH18" s="78"/>
      <c r="AI18" s="78"/>
      <c r="AJ18" s="78"/>
      <c r="AK18" s="77" t="s">
        <v>119</v>
      </c>
      <c r="AL18" s="78">
        <f>ROUND(IF(Assumptions!$E$28&gt;4,AC18*(1+Assumptions!$E$25),0),0)</f>
        <v>3600</v>
      </c>
      <c r="AM18" s="78"/>
      <c r="AN18" s="78"/>
      <c r="AO18" s="78"/>
      <c r="AP18" s="78"/>
      <c r="AQ18" s="78"/>
      <c r="AR18" s="78"/>
      <c r="AS18" s="78"/>
      <c r="AT18" s="77" t="s">
        <v>119</v>
      </c>
      <c r="AU18" s="78">
        <f>ROUND(IF(Assumptions!$E$28&gt;5,AL18*(1+Assumptions!$E$25),0),0)</f>
        <v>3600</v>
      </c>
      <c r="AV18" s="78"/>
      <c r="AW18" s="78"/>
      <c r="AX18" s="78"/>
      <c r="AY18" s="78"/>
      <c r="AZ18" s="78"/>
      <c r="BA18" s="78"/>
      <c r="BB18" s="78"/>
      <c r="BC18" s="77" t="s">
        <v>119</v>
      </c>
      <c r="BD18" s="78">
        <f>ROUND(IF(Assumptions!$E$28&gt;6,AU18*(1+Assumptions!$E$25),0),0)</f>
        <v>3600</v>
      </c>
      <c r="BE18" s="78"/>
      <c r="BF18" s="78"/>
      <c r="BG18" s="78"/>
      <c r="BH18" s="78"/>
      <c r="BI18" s="78"/>
      <c r="BJ18" s="78"/>
      <c r="BK18" s="78"/>
      <c r="BL18" s="77" t="s">
        <v>119</v>
      </c>
      <c r="BM18" s="78">
        <f>ROUND(IF(Assumptions!$E$28&gt;7,BD18*(1+Assumptions!$E$25),0),0)</f>
        <v>3600</v>
      </c>
      <c r="BN18" s="78"/>
      <c r="BO18" s="78"/>
      <c r="BP18" s="78"/>
      <c r="BQ18" s="78"/>
      <c r="BR18" s="78"/>
      <c r="BS18" s="78"/>
      <c r="BT18" s="78"/>
      <c r="BU18" s="77" t="s">
        <v>119</v>
      </c>
      <c r="BV18" s="78">
        <f>ROUND(IF(Assumptions!$E$28&gt;8,BM18*(1+Assumptions!$E$25),0),0)</f>
        <v>3600</v>
      </c>
      <c r="BW18" s="78"/>
      <c r="BX18" s="78"/>
      <c r="BY18" s="78"/>
      <c r="BZ18" s="78"/>
      <c r="CA18" s="78"/>
      <c r="CB18" s="78"/>
      <c r="CC18" s="78"/>
      <c r="CD18" s="77" t="s">
        <v>119</v>
      </c>
      <c r="CE18" s="78">
        <f>ROUND(IF(Assumptions!$E$28&gt;9,BV18*(1+Assumptions!$E$25),0),0)</f>
        <v>3600</v>
      </c>
      <c r="CF18" s="78"/>
      <c r="CG18" s="78"/>
      <c r="CH18" s="78"/>
      <c r="CI18" s="78"/>
      <c r="CJ18" s="78"/>
      <c r="CK18" s="78"/>
      <c r="CL18" s="78"/>
    </row>
    <row r="19" spans="1:90" ht="13.5" customHeight="1">
      <c r="A19" s="77" t="s">
        <v>120</v>
      </c>
      <c r="B19" s="20">
        <f>ROUND(IF(Assumptions!$E$28&gt;0,Assumptions!$E$20*(Assumptions!$E$21-(Assumptions!$E$21*Assumptions!$E$22)-Assumptions!$E$23),0),0)</f>
        <v>3600</v>
      </c>
      <c r="C19" s="8"/>
      <c r="D19" s="8"/>
      <c r="E19" s="8"/>
      <c r="F19" s="8"/>
      <c r="G19" s="8"/>
      <c r="H19" s="8"/>
      <c r="I19" s="8"/>
      <c r="J19" s="12" t="s">
        <v>120</v>
      </c>
      <c r="K19" s="20">
        <f>ROUND(IF(Assumptions!$E$28&gt;1,B19*(1+Assumptions!$E$25),0),0)</f>
        <v>3600</v>
      </c>
      <c r="L19" s="36"/>
      <c r="M19" s="36"/>
      <c r="N19" s="36"/>
      <c r="O19" s="36"/>
      <c r="P19" s="36"/>
      <c r="Q19" s="36"/>
      <c r="R19" s="36"/>
      <c r="S19" s="77" t="s">
        <v>120</v>
      </c>
      <c r="T19" s="78">
        <f>ROUND(IF(Assumptions!$E$28&gt;2,K19*(1+Assumptions!$E$25),0),0)</f>
        <v>3600</v>
      </c>
      <c r="U19" s="78"/>
      <c r="V19" s="78"/>
      <c r="W19" s="78"/>
      <c r="X19" s="78"/>
      <c r="Y19" s="78"/>
      <c r="Z19" s="78"/>
      <c r="AA19" s="78"/>
      <c r="AB19" s="77" t="s">
        <v>120</v>
      </c>
      <c r="AC19" s="78">
        <f>ROUND(IF(Assumptions!$E$28&gt;3,T19*(1+Assumptions!$E$25),0),0)</f>
        <v>3600</v>
      </c>
      <c r="AD19" s="78"/>
      <c r="AE19" s="78"/>
      <c r="AF19" s="78"/>
      <c r="AG19" s="78"/>
      <c r="AH19" s="78"/>
      <c r="AI19" s="78"/>
      <c r="AJ19" s="78"/>
      <c r="AK19" s="77" t="s">
        <v>120</v>
      </c>
      <c r="AL19" s="78">
        <f>ROUND(IF(Assumptions!$E$28&gt;4,AC19*(1+Assumptions!$E$25),0),0)</f>
        <v>3600</v>
      </c>
      <c r="AM19" s="78"/>
      <c r="AN19" s="78"/>
      <c r="AO19" s="78"/>
      <c r="AP19" s="78"/>
      <c r="AQ19" s="78"/>
      <c r="AR19" s="78"/>
      <c r="AS19" s="78"/>
      <c r="AT19" s="77" t="s">
        <v>120</v>
      </c>
      <c r="AU19" s="78">
        <f>ROUND(IF(Assumptions!$E$28&gt;5,AL19*(1+Assumptions!$E$25),0),0)</f>
        <v>3600</v>
      </c>
      <c r="AV19" s="78"/>
      <c r="AW19" s="78"/>
      <c r="AX19" s="78"/>
      <c r="AY19" s="78"/>
      <c r="AZ19" s="78"/>
      <c r="BA19" s="78"/>
      <c r="BB19" s="78"/>
      <c r="BC19" s="77" t="s">
        <v>120</v>
      </c>
      <c r="BD19" s="78">
        <f>ROUND(IF(Assumptions!$E$28&gt;6,AU19*(1+Assumptions!$E$25),0),0)</f>
        <v>3600</v>
      </c>
      <c r="BE19" s="78"/>
      <c r="BF19" s="78"/>
      <c r="BG19" s="78"/>
      <c r="BH19" s="78"/>
      <c r="BI19" s="78"/>
      <c r="BJ19" s="78"/>
      <c r="BK19" s="78"/>
      <c r="BL19" s="77" t="s">
        <v>120</v>
      </c>
      <c r="BM19" s="78">
        <f>ROUND(IF(Assumptions!$E$28&gt;7,BD19*(1+Assumptions!$E$25),0),0)</f>
        <v>3600</v>
      </c>
      <c r="BN19" s="78"/>
      <c r="BO19" s="78"/>
      <c r="BP19" s="78"/>
      <c r="BQ19" s="78"/>
      <c r="BR19" s="78"/>
      <c r="BS19" s="78"/>
      <c r="BT19" s="78"/>
      <c r="BU19" s="77" t="s">
        <v>120</v>
      </c>
      <c r="BV19" s="78">
        <f>ROUND(IF(Assumptions!$E$28&gt;8,BM19*(1+Assumptions!$E$25),0),0)</f>
        <v>3600</v>
      </c>
      <c r="BW19" s="78"/>
      <c r="BX19" s="78"/>
      <c r="BY19" s="78"/>
      <c r="BZ19" s="78"/>
      <c r="CA19" s="78"/>
      <c r="CB19" s="78"/>
      <c r="CC19" s="78"/>
      <c r="CD19" s="77" t="s">
        <v>120</v>
      </c>
      <c r="CE19" s="78">
        <f>ROUND(IF(Assumptions!$E$28&gt;9,BV19*(1+Assumptions!$E$25),0),0)</f>
        <v>3600</v>
      </c>
      <c r="CF19" s="78"/>
      <c r="CG19" s="78"/>
      <c r="CH19" s="78"/>
      <c r="CI19" s="78"/>
      <c r="CJ19" s="78"/>
      <c r="CK19" s="78"/>
      <c r="CL19" s="78"/>
    </row>
    <row r="20" spans="1:90" ht="13.5" customHeight="1">
      <c r="A20" s="36"/>
      <c r="B20" s="20">
        <f>SUM(B8:B19)</f>
        <v>43200</v>
      </c>
      <c r="C20" s="8"/>
      <c r="D20" s="8"/>
      <c r="E20" s="8"/>
      <c r="F20" s="8"/>
      <c r="G20" s="8"/>
      <c r="H20" s="8"/>
      <c r="I20" s="8"/>
      <c r="J20" s="8"/>
      <c r="K20" s="20">
        <f>SUM(K8:K19)</f>
        <v>43200</v>
      </c>
      <c r="L20" s="36"/>
      <c r="M20" s="36"/>
      <c r="N20" s="36"/>
      <c r="O20" s="36"/>
      <c r="P20" s="36"/>
      <c r="Q20" s="36"/>
      <c r="R20" s="36"/>
      <c r="S20" s="36"/>
      <c r="T20" s="78">
        <f>SUM(T8:T19)</f>
        <v>43200</v>
      </c>
      <c r="U20" s="36"/>
      <c r="V20" s="36"/>
      <c r="W20" s="36"/>
      <c r="X20" s="36"/>
      <c r="Y20" s="36"/>
      <c r="Z20" s="36"/>
      <c r="AA20" s="36"/>
      <c r="AB20" s="36"/>
      <c r="AC20" s="78">
        <f>SUM(AC8:AC19)</f>
        <v>43200</v>
      </c>
      <c r="AD20" s="36"/>
      <c r="AE20" s="36"/>
      <c r="AF20" s="36"/>
      <c r="AG20" s="36"/>
      <c r="AH20" s="36"/>
      <c r="AI20" s="36"/>
      <c r="AJ20" s="36"/>
      <c r="AK20" s="36"/>
      <c r="AL20" s="78">
        <f>SUM(AL8:AL19)</f>
        <v>43200</v>
      </c>
      <c r="AM20" s="36"/>
      <c r="AN20" s="78"/>
      <c r="AO20" s="36"/>
      <c r="AP20" s="36"/>
      <c r="AQ20" s="36"/>
      <c r="AR20" s="36"/>
      <c r="AS20" s="36"/>
      <c r="AT20" s="36"/>
      <c r="AU20" s="78">
        <f>SUM(AU8:AU19)</f>
        <v>43200</v>
      </c>
      <c r="AV20" s="36"/>
      <c r="AW20" s="36"/>
      <c r="AX20" s="36"/>
      <c r="AY20" s="36"/>
      <c r="AZ20" s="36"/>
      <c r="BA20" s="36"/>
      <c r="BB20" s="36"/>
      <c r="BC20" s="36"/>
      <c r="BD20" s="78">
        <f>SUM(BD8:BD19)</f>
        <v>43200</v>
      </c>
      <c r="BE20" s="36"/>
      <c r="BF20" s="36"/>
      <c r="BG20" s="36"/>
      <c r="BH20" s="36"/>
      <c r="BI20" s="36"/>
      <c r="BJ20" s="36"/>
      <c r="BK20" s="36"/>
      <c r="BL20" s="36"/>
      <c r="BM20" s="78">
        <f>SUM(BM8:BM19)</f>
        <v>43200</v>
      </c>
      <c r="BN20" s="36"/>
      <c r="BO20" s="36"/>
      <c r="BP20" s="36"/>
      <c r="BQ20" s="36"/>
      <c r="BR20" s="36"/>
      <c r="BS20" s="36"/>
      <c r="BT20" s="36"/>
      <c r="BU20" s="36"/>
      <c r="BV20" s="78">
        <f>SUM(BV8:BV19)</f>
        <v>43200</v>
      </c>
      <c r="BW20" s="36"/>
      <c r="BX20" s="36"/>
      <c r="BY20" s="36"/>
      <c r="BZ20" s="36"/>
      <c r="CA20" s="36"/>
      <c r="CB20" s="36"/>
      <c r="CC20" s="36"/>
      <c r="CD20" s="36"/>
      <c r="CE20" s="78">
        <f>SUM(CE8:CE19)</f>
        <v>43200</v>
      </c>
      <c r="CF20" s="36"/>
      <c r="CG20" s="36"/>
      <c r="CH20" s="36"/>
      <c r="CI20" s="36"/>
      <c r="CJ20" s="36"/>
      <c r="CK20" s="36"/>
      <c r="CL20" s="36"/>
    </row>
    <row r="21" spans="1:90" ht="13.5" customHeight="1">
      <c r="A21" s="77" t="str">
        <f t="shared" ref="A21:A32" si="0">A8</f>
        <v>Jan</v>
      </c>
      <c r="B21" s="20">
        <f>IF(Assumptions!$E$27&gt;12,12,Assumptions!$E$27)</f>
        <v>3</v>
      </c>
      <c r="C21" s="20">
        <f>IF(Assumptions!$E$27&gt;B21+12,B21+12,Assumptions!$E$27)</f>
        <v>3</v>
      </c>
      <c r="D21" s="20">
        <f>IF(Assumptions!$E$27&gt;C21+12,C21+12,Assumptions!$E$27)</f>
        <v>3</v>
      </c>
      <c r="E21" s="20">
        <f>IF(Assumptions!$E$27&gt;D21+12,D21+12,Assumptions!$E$27)</f>
        <v>3</v>
      </c>
      <c r="F21" s="20">
        <f>IF(Assumptions!$E$27&gt;E21+12,E21+12,Assumptions!$E$27)</f>
        <v>3</v>
      </c>
      <c r="G21" s="20">
        <f>IF(Assumptions!$E$27&gt;F21+12,F21+12,Assumptions!$E$27)</f>
        <v>3</v>
      </c>
      <c r="H21" s="20">
        <f>IF(Assumptions!$E$27&gt;G21+12,G21+12,Assumptions!$E$27)</f>
        <v>3</v>
      </c>
      <c r="I21" s="20">
        <f>IF(Assumptions!$E$27&gt;H21+12,H21+12,Assumptions!$E$27)</f>
        <v>3</v>
      </c>
      <c r="J21" s="12" t="str">
        <f t="shared" ref="J21:J32" si="1">J8</f>
        <v>Jan</v>
      </c>
      <c r="K21" s="20">
        <f>IF(Assumptions!$E$27&gt;12,12,Assumptions!$E$27)</f>
        <v>3</v>
      </c>
      <c r="L21" s="78">
        <f>IF(Assumptions!$E$27&gt;K21+12,K21+12,Assumptions!$E$27)</f>
        <v>3</v>
      </c>
      <c r="M21" s="78">
        <f>IF(Assumptions!$E$27&gt;L21+12,L21+12,Assumptions!$E$27)</f>
        <v>3</v>
      </c>
      <c r="N21" s="78">
        <f>IF(Assumptions!$E$27&gt;M21+12,M21+12,Assumptions!$E$27)</f>
        <v>3</v>
      </c>
      <c r="O21" s="78">
        <f>IF(Assumptions!$E$27&gt;N21+12,N21+12,Assumptions!$E$27)</f>
        <v>3</v>
      </c>
      <c r="P21" s="78">
        <f>IF(Assumptions!$E$27&gt;O21+12,O21+12,Assumptions!$E$27)</f>
        <v>3</v>
      </c>
      <c r="Q21" s="78">
        <f>IF(Assumptions!$E$27&gt;P21+12,P21+12,Assumptions!$E$27)</f>
        <v>3</v>
      </c>
      <c r="R21" s="78">
        <f>IF(Assumptions!$E$27&gt;Q21+12,Q21+12,Assumptions!$E$27)</f>
        <v>3</v>
      </c>
      <c r="S21" s="77" t="str">
        <f t="shared" ref="S21:S32" si="2">S8</f>
        <v>Jan</v>
      </c>
      <c r="T21" s="78">
        <f>IF(Assumptions!$E$27&gt;12,12,Assumptions!$E$27)</f>
        <v>3</v>
      </c>
      <c r="U21" s="78">
        <f>IF(Assumptions!$E$27&gt;T21+12,T21+12,Assumptions!$E$27)</f>
        <v>3</v>
      </c>
      <c r="V21" s="78">
        <f>IF(Assumptions!$E$27&gt;U21+12,U21+12,Assumptions!$E$27)</f>
        <v>3</v>
      </c>
      <c r="W21" s="78">
        <f>IF(Assumptions!$E$27&gt;V21+12,V21+12,Assumptions!$E$27)</f>
        <v>3</v>
      </c>
      <c r="X21" s="78">
        <f>IF(Assumptions!$E$27&gt;W21+12,W21+12,Assumptions!$E$27)</f>
        <v>3</v>
      </c>
      <c r="Y21" s="78">
        <f>IF(Assumptions!$E$27&gt;X21+12,X21+12,Assumptions!$E$27)</f>
        <v>3</v>
      </c>
      <c r="Z21" s="78">
        <f>IF(Assumptions!$E$27&gt;Y21+12,Y21+12,Assumptions!$E$27)</f>
        <v>3</v>
      </c>
      <c r="AA21" s="78">
        <f>IF(Assumptions!$E$27&gt;Z21+12,Z21+12,Assumptions!$E$27)</f>
        <v>3</v>
      </c>
      <c r="AB21" s="77" t="str">
        <f t="shared" ref="AB21:AB32" si="3">AB8</f>
        <v>Jan</v>
      </c>
      <c r="AC21" s="78">
        <f>IF(Assumptions!$E$27&gt;12,12,Assumptions!$E$27)</f>
        <v>3</v>
      </c>
      <c r="AD21" s="78">
        <f>IF(Assumptions!$E$27&gt;AC21+12,AC21+12,Assumptions!$E$27)</f>
        <v>3</v>
      </c>
      <c r="AE21" s="78">
        <f>IF(Assumptions!$E$27&gt;AD21+12,AD21+12,Assumptions!$E$27)</f>
        <v>3</v>
      </c>
      <c r="AF21" s="78">
        <f>IF(Assumptions!$E$27&gt;AE21+12,AE21+12,Assumptions!$E$27)</f>
        <v>3</v>
      </c>
      <c r="AG21" s="78">
        <f>IF(Assumptions!$E$27&gt;AF21+12,AF21+12,Assumptions!$E$27)</f>
        <v>3</v>
      </c>
      <c r="AH21" s="78">
        <f>IF(Assumptions!$E$27&gt;AG21+12,AG21+12,Assumptions!$E$27)</f>
        <v>3</v>
      </c>
      <c r="AI21" s="78">
        <f>IF(Assumptions!$E$27&gt;AH21+12,AH21+12,Assumptions!$E$27)</f>
        <v>3</v>
      </c>
      <c r="AJ21" s="78">
        <f>IF(Assumptions!$E$27&gt;AI21+12,AI21+12,Assumptions!$E$27)</f>
        <v>3</v>
      </c>
      <c r="AK21" s="77" t="str">
        <f t="shared" ref="AK21:AK32" si="4">AK8</f>
        <v>Jan</v>
      </c>
      <c r="AL21" s="78">
        <f>IF(Assumptions!$E$27&gt;12,12,Assumptions!$E$27)</f>
        <v>3</v>
      </c>
      <c r="AM21" s="78">
        <f>IF(Assumptions!$E$27&gt;AL21+12,AL21+12,Assumptions!$E$27)</f>
        <v>3</v>
      </c>
      <c r="AN21" s="78">
        <f>IF(Assumptions!$E$27&gt;AM21+12,AM21+12,Assumptions!$E$27)</f>
        <v>3</v>
      </c>
      <c r="AO21" s="78">
        <f>IF(Assumptions!$E$27&gt;AN21+12,AN21+12,Assumptions!$E$27)</f>
        <v>3</v>
      </c>
      <c r="AP21" s="78">
        <f>IF(Assumptions!$E$27&gt;AO21+12,AO21+12,Assumptions!$E$27)</f>
        <v>3</v>
      </c>
      <c r="AQ21" s="78">
        <f>IF(Assumptions!$E$27&gt;AP21+12,AP21+12,Assumptions!$E$27)</f>
        <v>3</v>
      </c>
      <c r="AR21" s="78">
        <f>IF(Assumptions!$E$27&gt;AQ21+12,AQ21+12,Assumptions!$E$27)</f>
        <v>3</v>
      </c>
      <c r="AS21" s="78">
        <f>IF(Assumptions!$E$27&gt;AR21+12,AR21+12,Assumptions!$E$27)</f>
        <v>3</v>
      </c>
      <c r="AT21" s="77" t="str">
        <f t="shared" ref="AT21:AT32" si="5">AT8</f>
        <v>Jan</v>
      </c>
      <c r="AU21" s="78">
        <f>IF(Assumptions!$E$27&gt;12,12,Assumptions!$E$27)</f>
        <v>3</v>
      </c>
      <c r="AV21" s="78">
        <f>IF(Assumptions!$E$27&gt;AU21+12,AU21+12,Assumptions!$E$27)</f>
        <v>3</v>
      </c>
      <c r="AW21" s="78">
        <f>IF(Assumptions!$E$27&gt;AV21+12,AV21+12,Assumptions!$E$27)</f>
        <v>3</v>
      </c>
      <c r="AX21" s="78">
        <f>IF(Assumptions!$E$27&gt;AW21+12,AW21+12,Assumptions!$E$27)</f>
        <v>3</v>
      </c>
      <c r="AY21" s="78">
        <f>IF(Assumptions!$E$27&gt;AX21+12,AX21+12,Assumptions!$E$27)</f>
        <v>3</v>
      </c>
      <c r="AZ21" s="78">
        <f>IF(Assumptions!$E$27&gt;AY21+12,AY21+12,Assumptions!$E$27)</f>
        <v>3</v>
      </c>
      <c r="BA21" s="78">
        <f>IF(Assumptions!$E$27&gt;AZ21+12,AZ21+12,Assumptions!$E$27)</f>
        <v>3</v>
      </c>
      <c r="BB21" s="78">
        <f>IF(Assumptions!$E$27&gt;BA21+12,BA21+12,Assumptions!$E$27)</f>
        <v>3</v>
      </c>
      <c r="BC21" s="77" t="str">
        <f t="shared" ref="BC21:BC32" si="6">BC8</f>
        <v>Jan</v>
      </c>
      <c r="BD21" s="78">
        <f>IF(Assumptions!$E$27&gt;12,12,Assumptions!$E$27)</f>
        <v>3</v>
      </c>
      <c r="BE21" s="78">
        <f>IF(Assumptions!$E$27&gt;BD21+12,BD21+12,Assumptions!$E$27)</f>
        <v>3</v>
      </c>
      <c r="BF21" s="78">
        <f>IF(Assumptions!$E$27&gt;BE21+12,BE21+12,Assumptions!$E$27)</f>
        <v>3</v>
      </c>
      <c r="BG21" s="78">
        <f>IF(Assumptions!$E$27&gt;BF21+12,BF21+12,Assumptions!$E$27)</f>
        <v>3</v>
      </c>
      <c r="BH21" s="78">
        <f>IF(Assumptions!$E$27&gt;BG21+12,BG21+12,Assumptions!$E$27)</f>
        <v>3</v>
      </c>
      <c r="BI21" s="78">
        <f>IF(Assumptions!$E$27&gt;BH21+12,BH21+12,Assumptions!$E$27)</f>
        <v>3</v>
      </c>
      <c r="BJ21" s="78">
        <f>IF(Assumptions!$E$27&gt;BI21+12,BI21+12,Assumptions!$E$27)</f>
        <v>3</v>
      </c>
      <c r="BK21" s="78">
        <f>IF(Assumptions!$E$27&gt;BJ21+12,BJ21+12,Assumptions!$E$27)</f>
        <v>3</v>
      </c>
      <c r="BL21" s="77" t="str">
        <f t="shared" ref="BL21:BL32" si="7">BL8</f>
        <v>Jan</v>
      </c>
      <c r="BM21" s="78">
        <f>IF(Assumptions!$E$27&gt;12,12,Assumptions!$E$27)</f>
        <v>3</v>
      </c>
      <c r="BN21" s="78">
        <f>IF(Assumptions!$E$27&gt;BM21+12,BM21+12,Assumptions!$E$27)</f>
        <v>3</v>
      </c>
      <c r="BO21" s="78">
        <f>IF(Assumptions!$E$27&gt;BN21+12,BN21+12,Assumptions!$E$27)</f>
        <v>3</v>
      </c>
      <c r="BP21" s="78">
        <f>IF(Assumptions!$E$27&gt;BO21+12,BO21+12,Assumptions!$E$27)</f>
        <v>3</v>
      </c>
      <c r="BQ21" s="78">
        <f>IF(Assumptions!$E$27&gt;BP21+12,BP21+12,Assumptions!$E$27)</f>
        <v>3</v>
      </c>
      <c r="BR21" s="78">
        <f>IF(Assumptions!$E$27&gt;BQ21+12,BQ21+12,Assumptions!$E$27)</f>
        <v>3</v>
      </c>
      <c r="BS21" s="78">
        <f>IF(Assumptions!$E$27&gt;BR21+12,BR21+12,Assumptions!$E$27)</f>
        <v>3</v>
      </c>
      <c r="BT21" s="78">
        <f>IF(Assumptions!$E$27&gt;BS21+12,BS21+12,Assumptions!$E$27)</f>
        <v>3</v>
      </c>
      <c r="BU21" s="77" t="str">
        <f t="shared" ref="BU21:BU32" si="8">BU8</f>
        <v>Jan</v>
      </c>
      <c r="BV21" s="78">
        <f>IF(Assumptions!$E$27&gt;12,12,Assumptions!$E$27)</f>
        <v>3</v>
      </c>
      <c r="BW21" s="78">
        <f>IF(Assumptions!$E$27&gt;BV21+12,BV21+12,Assumptions!$E$27)</f>
        <v>3</v>
      </c>
      <c r="BX21" s="78">
        <f>IF(Assumptions!$E$27&gt;BW21+12,BW21+12,Assumptions!$E$27)</f>
        <v>3</v>
      </c>
      <c r="BY21" s="78">
        <f>IF(Assumptions!$E$27&gt;BX21+12,BX21+12,Assumptions!$E$27)</f>
        <v>3</v>
      </c>
      <c r="BZ21" s="78">
        <f>IF(Assumptions!$E$27&gt;BY21+12,BY21+12,Assumptions!$E$27)</f>
        <v>3</v>
      </c>
      <c r="CA21" s="78">
        <f>IF(Assumptions!$E$27&gt;BZ21+12,BZ21+12,Assumptions!$E$27)</f>
        <v>3</v>
      </c>
      <c r="CB21" s="78">
        <f>IF(Assumptions!$E$27&gt;CA21+12,CA21+12,Assumptions!$E$27)</f>
        <v>3</v>
      </c>
      <c r="CC21" s="78">
        <f>IF(Assumptions!$E$27&gt;CB21+12,CB21+12,Assumptions!$E$27)</f>
        <v>3</v>
      </c>
      <c r="CD21" s="77" t="str">
        <f t="shared" ref="CD21:CD32" si="9">CD8</f>
        <v>Jan</v>
      </c>
      <c r="CE21" s="78">
        <f>IF(Assumptions!$E$27&gt;12,12,Assumptions!$E$27)</f>
        <v>3</v>
      </c>
      <c r="CF21" s="78">
        <f>IF(Assumptions!$E$27&gt;CE21+12,CE21+12,Assumptions!$E$27)</f>
        <v>3</v>
      </c>
      <c r="CG21" s="78">
        <f>IF(Assumptions!$E$27&gt;CF21+12,CF21+12,Assumptions!$E$27)</f>
        <v>3</v>
      </c>
      <c r="CH21" s="78">
        <f>IF(Assumptions!$E$27&gt;CG21+12,CG21+12,Assumptions!$E$27)</f>
        <v>3</v>
      </c>
      <c r="CI21" s="78">
        <f>IF(Assumptions!$E$27&gt;CH21+12,CH21+12,Assumptions!$E$27)</f>
        <v>3</v>
      </c>
      <c r="CJ21" s="78">
        <f>IF(Assumptions!$E$27&gt;CI21+12,CI21+12,Assumptions!$E$27)</f>
        <v>3</v>
      </c>
      <c r="CK21" s="78">
        <f>IF(Assumptions!$E$27&gt;CJ21+12,CJ21+12,Assumptions!$E$27)</f>
        <v>3</v>
      </c>
      <c r="CL21" s="78">
        <f>IF(Assumptions!$E$27&gt;CK21+12,CK21+12,Assumptions!$E$27)</f>
        <v>3</v>
      </c>
    </row>
    <row r="22" spans="1:90" ht="13.5" customHeight="1">
      <c r="A22" s="77" t="str">
        <f t="shared" si="0"/>
        <v>Feb</v>
      </c>
      <c r="B22" s="20">
        <f>IF(Assumptions!$E$27&gt;11,11,Assumptions!$E$27)</f>
        <v>3</v>
      </c>
      <c r="C22" s="20">
        <f>IF(Assumptions!$E$27&gt;B22+12,B22+12,Assumptions!$E$27)</f>
        <v>3</v>
      </c>
      <c r="D22" s="20">
        <f>IF(Assumptions!$E$27&gt;C22+12,C22+12,Assumptions!$E$27)</f>
        <v>3</v>
      </c>
      <c r="E22" s="20">
        <f>IF(Assumptions!$E$27&gt;D22+12,D22+12,Assumptions!$E$27)</f>
        <v>3</v>
      </c>
      <c r="F22" s="20">
        <f>IF(Assumptions!$E$27&gt;E22+12,E22+12,Assumptions!$E$27)</f>
        <v>3</v>
      </c>
      <c r="G22" s="20">
        <f>IF(Assumptions!$E$27&gt;F22+12,F22+12,Assumptions!$E$27)</f>
        <v>3</v>
      </c>
      <c r="H22" s="20">
        <f>IF(Assumptions!$E$27&gt;G22+12,G22+12,Assumptions!$E$27)</f>
        <v>3</v>
      </c>
      <c r="I22" s="20">
        <f>IF(Assumptions!$E$27&gt;H22+12,H22+12,Assumptions!$E$27)</f>
        <v>3</v>
      </c>
      <c r="J22" s="12" t="str">
        <f t="shared" si="1"/>
        <v>Feb</v>
      </c>
      <c r="K22" s="20">
        <f>IF(Assumptions!$E$27&gt;11,11,Assumptions!$E$27)</f>
        <v>3</v>
      </c>
      <c r="L22" s="78">
        <f>IF(Assumptions!$E$27&gt;K22+12,K22+12,Assumptions!$E$27)</f>
        <v>3</v>
      </c>
      <c r="M22" s="78">
        <f>IF(Assumptions!$E$27&gt;L22+12,L22+12,Assumptions!$E$27)</f>
        <v>3</v>
      </c>
      <c r="N22" s="78">
        <f>IF(Assumptions!$E$27&gt;M22+12,M22+12,Assumptions!$E$27)</f>
        <v>3</v>
      </c>
      <c r="O22" s="78">
        <f>IF(Assumptions!$E$27&gt;N22+12,N22+12,Assumptions!$E$27)</f>
        <v>3</v>
      </c>
      <c r="P22" s="78">
        <f>IF(Assumptions!$E$27&gt;O22+12,O22+12,Assumptions!$E$27)</f>
        <v>3</v>
      </c>
      <c r="Q22" s="78">
        <f>IF(Assumptions!$E$27&gt;P22+12,P22+12,Assumptions!$E$27)</f>
        <v>3</v>
      </c>
      <c r="R22" s="78">
        <f>IF(Assumptions!$E$27&gt;Q22+12,Q22+12,Assumptions!$E$27)</f>
        <v>3</v>
      </c>
      <c r="S22" s="77" t="str">
        <f t="shared" si="2"/>
        <v>Feb</v>
      </c>
      <c r="T22" s="78">
        <f>IF(Assumptions!$E$27&gt;11,11,Assumptions!$E$27)</f>
        <v>3</v>
      </c>
      <c r="U22" s="78">
        <f>IF(Assumptions!$E$27&gt;T22+12,T22+12,Assumptions!$E$27)</f>
        <v>3</v>
      </c>
      <c r="V22" s="78">
        <f>IF(Assumptions!$E$27&gt;U22+12,U22+12,Assumptions!$E$27)</f>
        <v>3</v>
      </c>
      <c r="W22" s="78">
        <f>IF(Assumptions!$E$27&gt;V22+12,V22+12,Assumptions!$E$27)</f>
        <v>3</v>
      </c>
      <c r="X22" s="78">
        <f>IF(Assumptions!$E$27&gt;W22+12,W22+12,Assumptions!$E$27)</f>
        <v>3</v>
      </c>
      <c r="Y22" s="78">
        <f>IF(Assumptions!$E$27&gt;X22+12,X22+12,Assumptions!$E$27)</f>
        <v>3</v>
      </c>
      <c r="Z22" s="78">
        <f>IF(Assumptions!$E$27&gt;Y22+12,Y22+12,Assumptions!$E$27)</f>
        <v>3</v>
      </c>
      <c r="AA22" s="78">
        <f>IF(Assumptions!$E$27&gt;Z22+12,Z22+12,Assumptions!$E$27)</f>
        <v>3</v>
      </c>
      <c r="AB22" s="77" t="str">
        <f t="shared" si="3"/>
        <v>Feb</v>
      </c>
      <c r="AC22" s="78">
        <f>IF(Assumptions!$E$27&gt;11,11,Assumptions!$E$27)</f>
        <v>3</v>
      </c>
      <c r="AD22" s="78">
        <f>IF(Assumptions!$E$27&gt;AC22+12,AC22+12,Assumptions!$E$27)</f>
        <v>3</v>
      </c>
      <c r="AE22" s="78">
        <f>IF(Assumptions!$E$27&gt;AD22+12,AD22+12,Assumptions!$E$27)</f>
        <v>3</v>
      </c>
      <c r="AF22" s="78">
        <f>IF(Assumptions!$E$27&gt;AE22+12,AE22+12,Assumptions!$E$27)</f>
        <v>3</v>
      </c>
      <c r="AG22" s="78">
        <f>IF(Assumptions!$E$27&gt;AF22+12,AF22+12,Assumptions!$E$27)</f>
        <v>3</v>
      </c>
      <c r="AH22" s="78">
        <f>IF(Assumptions!$E$27&gt;AG22+12,AG22+12,Assumptions!$E$27)</f>
        <v>3</v>
      </c>
      <c r="AI22" s="78">
        <f>IF(Assumptions!$E$27&gt;AH22+12,AH22+12,Assumptions!$E$27)</f>
        <v>3</v>
      </c>
      <c r="AJ22" s="78">
        <f>IF(Assumptions!$E$27&gt;AI22+12,AI22+12,Assumptions!$E$27)</f>
        <v>3</v>
      </c>
      <c r="AK22" s="77" t="str">
        <f t="shared" si="4"/>
        <v>Feb</v>
      </c>
      <c r="AL22" s="78">
        <f>IF(Assumptions!$E$27&gt;11,11,Assumptions!$E$27)</f>
        <v>3</v>
      </c>
      <c r="AM22" s="78">
        <f>IF(Assumptions!$E$27&gt;AL22+12,AL22+12,Assumptions!$E$27)</f>
        <v>3</v>
      </c>
      <c r="AN22" s="78">
        <f>IF(Assumptions!$E$27&gt;AM22+12,AM22+12,Assumptions!$E$27)</f>
        <v>3</v>
      </c>
      <c r="AO22" s="78">
        <f>IF(Assumptions!$E$27&gt;AN22+12,AN22+12,Assumptions!$E$27)</f>
        <v>3</v>
      </c>
      <c r="AP22" s="78">
        <f>IF(Assumptions!$E$27&gt;AO22+12,AO22+12,Assumptions!$E$27)</f>
        <v>3</v>
      </c>
      <c r="AQ22" s="78">
        <f>IF(Assumptions!$E$27&gt;AP22+12,AP22+12,Assumptions!$E$27)</f>
        <v>3</v>
      </c>
      <c r="AR22" s="78">
        <f>IF(Assumptions!$E$27&gt;AQ22+12,AQ22+12,Assumptions!$E$27)</f>
        <v>3</v>
      </c>
      <c r="AS22" s="78">
        <f>IF(Assumptions!$E$27&gt;AR22+12,AR22+12,Assumptions!$E$27)</f>
        <v>3</v>
      </c>
      <c r="AT22" s="77" t="str">
        <f t="shared" si="5"/>
        <v>Feb</v>
      </c>
      <c r="AU22" s="78">
        <f>IF(Assumptions!$E$27&gt;11,11,Assumptions!$E$27)</f>
        <v>3</v>
      </c>
      <c r="AV22" s="78">
        <f>IF(Assumptions!$E$27&gt;AU22+12,AU22+12,Assumptions!$E$27)</f>
        <v>3</v>
      </c>
      <c r="AW22" s="78">
        <f>IF(Assumptions!$E$27&gt;AV22+12,AV22+12,Assumptions!$E$27)</f>
        <v>3</v>
      </c>
      <c r="AX22" s="78">
        <f>IF(Assumptions!$E$27&gt;AW22+12,AW22+12,Assumptions!$E$27)</f>
        <v>3</v>
      </c>
      <c r="AY22" s="78">
        <f>IF(Assumptions!$E$27&gt;AX22+12,AX22+12,Assumptions!$E$27)</f>
        <v>3</v>
      </c>
      <c r="AZ22" s="78">
        <f>IF(Assumptions!$E$27&gt;AY22+12,AY22+12,Assumptions!$E$27)</f>
        <v>3</v>
      </c>
      <c r="BA22" s="78">
        <f>IF(Assumptions!$E$27&gt;AZ22+12,AZ22+12,Assumptions!$E$27)</f>
        <v>3</v>
      </c>
      <c r="BB22" s="78">
        <f>IF(Assumptions!$E$27&gt;BA22+12,BA22+12,Assumptions!$E$27)</f>
        <v>3</v>
      </c>
      <c r="BC22" s="77" t="str">
        <f t="shared" si="6"/>
        <v>Feb</v>
      </c>
      <c r="BD22" s="78">
        <f>IF(Assumptions!$E$27&gt;11,11,Assumptions!$E$27)</f>
        <v>3</v>
      </c>
      <c r="BE22" s="78">
        <f>IF(Assumptions!$E$27&gt;BD22+12,BD22+12,Assumptions!$E$27)</f>
        <v>3</v>
      </c>
      <c r="BF22" s="78">
        <f>IF(Assumptions!$E$27&gt;BE22+12,BE22+12,Assumptions!$E$27)</f>
        <v>3</v>
      </c>
      <c r="BG22" s="78">
        <f>IF(Assumptions!$E$27&gt;BF22+12,BF22+12,Assumptions!$E$27)</f>
        <v>3</v>
      </c>
      <c r="BH22" s="78">
        <f>IF(Assumptions!$E$27&gt;BG22+12,BG22+12,Assumptions!$E$27)</f>
        <v>3</v>
      </c>
      <c r="BI22" s="78">
        <f>IF(Assumptions!$E$27&gt;BH22+12,BH22+12,Assumptions!$E$27)</f>
        <v>3</v>
      </c>
      <c r="BJ22" s="78">
        <f>IF(Assumptions!$E$27&gt;BI22+12,BI22+12,Assumptions!$E$27)</f>
        <v>3</v>
      </c>
      <c r="BK22" s="78">
        <f>IF(Assumptions!$E$27&gt;BJ22+12,BJ22+12,Assumptions!$E$27)</f>
        <v>3</v>
      </c>
      <c r="BL22" s="77" t="str">
        <f t="shared" si="7"/>
        <v>Feb</v>
      </c>
      <c r="BM22" s="78">
        <f>IF(Assumptions!$E$27&gt;11,11,Assumptions!$E$27)</f>
        <v>3</v>
      </c>
      <c r="BN22" s="78">
        <f>IF(Assumptions!$E$27&gt;BM22+12,BM22+12,Assumptions!$E$27)</f>
        <v>3</v>
      </c>
      <c r="BO22" s="78">
        <f>IF(Assumptions!$E$27&gt;BN22+12,BN22+12,Assumptions!$E$27)</f>
        <v>3</v>
      </c>
      <c r="BP22" s="78">
        <f>IF(Assumptions!$E$27&gt;BO22+12,BO22+12,Assumptions!$E$27)</f>
        <v>3</v>
      </c>
      <c r="BQ22" s="78">
        <f>IF(Assumptions!$E$27&gt;BP22+12,BP22+12,Assumptions!$E$27)</f>
        <v>3</v>
      </c>
      <c r="BR22" s="78">
        <f>IF(Assumptions!$E$27&gt;BQ22+12,BQ22+12,Assumptions!$E$27)</f>
        <v>3</v>
      </c>
      <c r="BS22" s="78">
        <f>IF(Assumptions!$E$27&gt;BR22+12,BR22+12,Assumptions!$E$27)</f>
        <v>3</v>
      </c>
      <c r="BT22" s="78">
        <f>IF(Assumptions!$E$27&gt;BS22+12,BS22+12,Assumptions!$E$27)</f>
        <v>3</v>
      </c>
      <c r="BU22" s="77" t="str">
        <f t="shared" si="8"/>
        <v>Feb</v>
      </c>
      <c r="BV22" s="78">
        <f>IF(Assumptions!$E$27&gt;11,11,Assumptions!$E$27)</f>
        <v>3</v>
      </c>
      <c r="BW22" s="78">
        <f>IF(Assumptions!$E$27&gt;BV22+12,BV22+12,Assumptions!$E$27)</f>
        <v>3</v>
      </c>
      <c r="BX22" s="78">
        <f>IF(Assumptions!$E$27&gt;BW22+12,BW22+12,Assumptions!$E$27)</f>
        <v>3</v>
      </c>
      <c r="BY22" s="78">
        <f>IF(Assumptions!$E$27&gt;BX22+12,BX22+12,Assumptions!$E$27)</f>
        <v>3</v>
      </c>
      <c r="BZ22" s="78">
        <f>IF(Assumptions!$E$27&gt;BY22+12,BY22+12,Assumptions!$E$27)</f>
        <v>3</v>
      </c>
      <c r="CA22" s="78">
        <f>IF(Assumptions!$E$27&gt;BZ22+12,BZ22+12,Assumptions!$E$27)</f>
        <v>3</v>
      </c>
      <c r="CB22" s="78">
        <f>IF(Assumptions!$E$27&gt;CA22+12,CA22+12,Assumptions!$E$27)</f>
        <v>3</v>
      </c>
      <c r="CC22" s="78">
        <f>IF(Assumptions!$E$27&gt;CB22+12,CB22+12,Assumptions!$E$27)</f>
        <v>3</v>
      </c>
      <c r="CD22" s="77" t="str">
        <f t="shared" si="9"/>
        <v>Feb</v>
      </c>
      <c r="CE22" s="78">
        <f>IF(Assumptions!$E$27&gt;11,11,Assumptions!$E$27)</f>
        <v>3</v>
      </c>
      <c r="CF22" s="78">
        <f>IF(Assumptions!$E$27&gt;CE22+12,CE22+12,Assumptions!$E$27)</f>
        <v>3</v>
      </c>
      <c r="CG22" s="78">
        <f>IF(Assumptions!$E$27&gt;CF22+12,CF22+12,Assumptions!$E$27)</f>
        <v>3</v>
      </c>
      <c r="CH22" s="78">
        <f>IF(Assumptions!$E$27&gt;CG22+12,CG22+12,Assumptions!$E$27)</f>
        <v>3</v>
      </c>
      <c r="CI22" s="78">
        <f>IF(Assumptions!$E$27&gt;CH22+12,CH22+12,Assumptions!$E$27)</f>
        <v>3</v>
      </c>
      <c r="CJ22" s="78">
        <f>IF(Assumptions!$E$27&gt;CI22+12,CI22+12,Assumptions!$E$27)</f>
        <v>3</v>
      </c>
      <c r="CK22" s="78">
        <f>IF(Assumptions!$E$27&gt;CJ22+12,CJ22+12,Assumptions!$E$27)</f>
        <v>3</v>
      </c>
      <c r="CL22" s="78">
        <f>IF(Assumptions!$E$27&gt;CK22+12,CK22+12,Assumptions!$E$27)</f>
        <v>3</v>
      </c>
    </row>
    <row r="23" spans="1:90" ht="13.5" customHeight="1">
      <c r="A23" s="77" t="str">
        <f t="shared" si="0"/>
        <v>Mar</v>
      </c>
      <c r="B23" s="20">
        <f>IF(Assumptions!$E$27&gt;10,10,Assumptions!$E$27)</f>
        <v>3</v>
      </c>
      <c r="C23" s="20">
        <f>IF(Assumptions!$E$27&gt;B23+12,B23+12,Assumptions!$E$27)</f>
        <v>3</v>
      </c>
      <c r="D23" s="20">
        <f>IF(Assumptions!$E$27&gt;C23+12,C23+12,Assumptions!$E$27)</f>
        <v>3</v>
      </c>
      <c r="E23" s="20">
        <f>IF(Assumptions!$E$27&gt;D23+12,D23+12,Assumptions!$E$27)</f>
        <v>3</v>
      </c>
      <c r="F23" s="20">
        <f>IF(Assumptions!$E$27&gt;E23+12,E23+12,Assumptions!$E$27)</f>
        <v>3</v>
      </c>
      <c r="G23" s="20">
        <f>IF(Assumptions!$E$27&gt;F23+12,F23+12,Assumptions!$E$27)</f>
        <v>3</v>
      </c>
      <c r="H23" s="20">
        <f>IF(Assumptions!$E$27&gt;G23+12,G23+12,Assumptions!$E$27)</f>
        <v>3</v>
      </c>
      <c r="I23" s="20">
        <f>IF(Assumptions!$E$27&gt;H23+12,H23+12,Assumptions!$E$27)</f>
        <v>3</v>
      </c>
      <c r="J23" s="12" t="str">
        <f t="shared" si="1"/>
        <v>Mar</v>
      </c>
      <c r="K23" s="20">
        <f>IF(Assumptions!$E$27&gt;10,10,Assumptions!$E$27)</f>
        <v>3</v>
      </c>
      <c r="L23" s="78">
        <f>IF(Assumptions!$E$27&gt;K23+12,K23+12,Assumptions!$E$27)</f>
        <v>3</v>
      </c>
      <c r="M23" s="78">
        <f>IF(Assumptions!$E$27&gt;L23+12,L23+12,Assumptions!$E$27)</f>
        <v>3</v>
      </c>
      <c r="N23" s="78">
        <f>IF(Assumptions!$E$27&gt;M23+12,M23+12,Assumptions!$E$27)</f>
        <v>3</v>
      </c>
      <c r="O23" s="78">
        <f>IF(Assumptions!$E$27&gt;N23+12,N23+12,Assumptions!$E$27)</f>
        <v>3</v>
      </c>
      <c r="P23" s="78">
        <f>IF(Assumptions!$E$27&gt;O23+12,O23+12,Assumptions!$E$27)</f>
        <v>3</v>
      </c>
      <c r="Q23" s="78">
        <f>IF(Assumptions!$E$27&gt;P23+12,P23+12,Assumptions!$E$27)</f>
        <v>3</v>
      </c>
      <c r="R23" s="78">
        <f>IF(Assumptions!$E$27&gt;Q23+12,Q23+12,Assumptions!$E$27)</f>
        <v>3</v>
      </c>
      <c r="S23" s="77" t="str">
        <f t="shared" si="2"/>
        <v>Mar</v>
      </c>
      <c r="T23" s="78">
        <f>IF(Assumptions!$E$27&gt;10,10,Assumptions!$E$27)</f>
        <v>3</v>
      </c>
      <c r="U23" s="78">
        <f>IF(Assumptions!$E$27&gt;T23+12,T23+12,Assumptions!$E$27)</f>
        <v>3</v>
      </c>
      <c r="V23" s="78">
        <f>IF(Assumptions!$E$27&gt;U23+12,U23+12,Assumptions!$E$27)</f>
        <v>3</v>
      </c>
      <c r="W23" s="78">
        <f>IF(Assumptions!$E$27&gt;V23+12,V23+12,Assumptions!$E$27)</f>
        <v>3</v>
      </c>
      <c r="X23" s="78">
        <f>IF(Assumptions!$E$27&gt;W23+12,W23+12,Assumptions!$E$27)</f>
        <v>3</v>
      </c>
      <c r="Y23" s="78">
        <f>IF(Assumptions!$E$27&gt;X23+12,X23+12,Assumptions!$E$27)</f>
        <v>3</v>
      </c>
      <c r="Z23" s="78">
        <f>IF(Assumptions!$E$27&gt;Y23+12,Y23+12,Assumptions!$E$27)</f>
        <v>3</v>
      </c>
      <c r="AA23" s="78">
        <f>IF(Assumptions!$E$27&gt;Z23+12,Z23+12,Assumptions!$E$27)</f>
        <v>3</v>
      </c>
      <c r="AB23" s="77" t="str">
        <f t="shared" si="3"/>
        <v>Mar</v>
      </c>
      <c r="AC23" s="78">
        <f>IF(Assumptions!$E$27&gt;10,10,Assumptions!$E$27)</f>
        <v>3</v>
      </c>
      <c r="AD23" s="78">
        <f>IF(Assumptions!$E$27&gt;AC23+12,AC23+12,Assumptions!$E$27)</f>
        <v>3</v>
      </c>
      <c r="AE23" s="78">
        <f>IF(Assumptions!$E$27&gt;AD23+12,AD23+12,Assumptions!$E$27)</f>
        <v>3</v>
      </c>
      <c r="AF23" s="78">
        <f>IF(Assumptions!$E$27&gt;AE23+12,AE23+12,Assumptions!$E$27)</f>
        <v>3</v>
      </c>
      <c r="AG23" s="78">
        <f>IF(Assumptions!$E$27&gt;AF23+12,AF23+12,Assumptions!$E$27)</f>
        <v>3</v>
      </c>
      <c r="AH23" s="78">
        <f>IF(Assumptions!$E$27&gt;AG23+12,AG23+12,Assumptions!$E$27)</f>
        <v>3</v>
      </c>
      <c r="AI23" s="78">
        <f>IF(Assumptions!$E$27&gt;AH23+12,AH23+12,Assumptions!$E$27)</f>
        <v>3</v>
      </c>
      <c r="AJ23" s="78">
        <f>IF(Assumptions!$E$27&gt;AI23+12,AI23+12,Assumptions!$E$27)</f>
        <v>3</v>
      </c>
      <c r="AK23" s="77" t="str">
        <f t="shared" si="4"/>
        <v>Mar</v>
      </c>
      <c r="AL23" s="78">
        <f>IF(Assumptions!$E$27&gt;10,10,Assumptions!$E$27)</f>
        <v>3</v>
      </c>
      <c r="AM23" s="78">
        <f>IF(Assumptions!$E$27&gt;AL23+12,AL23+12,Assumptions!$E$27)</f>
        <v>3</v>
      </c>
      <c r="AN23" s="78">
        <f>IF(Assumptions!$E$27&gt;AM23+12,AM23+12,Assumptions!$E$27)</f>
        <v>3</v>
      </c>
      <c r="AO23" s="78">
        <f>IF(Assumptions!$E$27&gt;AN23+12,AN23+12,Assumptions!$E$27)</f>
        <v>3</v>
      </c>
      <c r="AP23" s="78">
        <f>IF(Assumptions!$E$27&gt;AO23+12,AO23+12,Assumptions!$E$27)</f>
        <v>3</v>
      </c>
      <c r="AQ23" s="78">
        <f>IF(Assumptions!$E$27&gt;AP23+12,AP23+12,Assumptions!$E$27)</f>
        <v>3</v>
      </c>
      <c r="AR23" s="78">
        <f>IF(Assumptions!$E$27&gt;AQ23+12,AQ23+12,Assumptions!$E$27)</f>
        <v>3</v>
      </c>
      <c r="AS23" s="78">
        <f>IF(Assumptions!$E$27&gt;AR23+12,AR23+12,Assumptions!$E$27)</f>
        <v>3</v>
      </c>
      <c r="AT23" s="77" t="str">
        <f t="shared" si="5"/>
        <v>Mar</v>
      </c>
      <c r="AU23" s="78">
        <f>IF(Assumptions!$E$27&gt;10,10,Assumptions!$E$27)</f>
        <v>3</v>
      </c>
      <c r="AV23" s="78">
        <f>IF(Assumptions!$E$27&gt;AU23+12,AU23+12,Assumptions!$E$27)</f>
        <v>3</v>
      </c>
      <c r="AW23" s="78">
        <f>IF(Assumptions!$E$27&gt;AV23+12,AV23+12,Assumptions!$E$27)</f>
        <v>3</v>
      </c>
      <c r="AX23" s="78">
        <f>IF(Assumptions!$E$27&gt;AW23+12,AW23+12,Assumptions!$E$27)</f>
        <v>3</v>
      </c>
      <c r="AY23" s="78">
        <f>IF(Assumptions!$E$27&gt;AX23+12,AX23+12,Assumptions!$E$27)</f>
        <v>3</v>
      </c>
      <c r="AZ23" s="78">
        <f>IF(Assumptions!$E$27&gt;AY23+12,AY23+12,Assumptions!$E$27)</f>
        <v>3</v>
      </c>
      <c r="BA23" s="78">
        <f>IF(Assumptions!$E$27&gt;AZ23+12,AZ23+12,Assumptions!$E$27)</f>
        <v>3</v>
      </c>
      <c r="BB23" s="78">
        <f>IF(Assumptions!$E$27&gt;BA23+12,BA23+12,Assumptions!$E$27)</f>
        <v>3</v>
      </c>
      <c r="BC23" s="77" t="str">
        <f t="shared" si="6"/>
        <v>Mar</v>
      </c>
      <c r="BD23" s="78">
        <f>IF(Assumptions!$E$27&gt;10,10,Assumptions!$E$27)</f>
        <v>3</v>
      </c>
      <c r="BE23" s="78">
        <f>IF(Assumptions!$E$27&gt;BD23+12,BD23+12,Assumptions!$E$27)</f>
        <v>3</v>
      </c>
      <c r="BF23" s="78">
        <f>IF(Assumptions!$E$27&gt;BE23+12,BE23+12,Assumptions!$E$27)</f>
        <v>3</v>
      </c>
      <c r="BG23" s="78">
        <f>IF(Assumptions!$E$27&gt;BF23+12,BF23+12,Assumptions!$E$27)</f>
        <v>3</v>
      </c>
      <c r="BH23" s="78">
        <f>IF(Assumptions!$E$27&gt;BG23+12,BG23+12,Assumptions!$E$27)</f>
        <v>3</v>
      </c>
      <c r="BI23" s="78">
        <f>IF(Assumptions!$E$27&gt;BH23+12,BH23+12,Assumptions!$E$27)</f>
        <v>3</v>
      </c>
      <c r="BJ23" s="78">
        <f>IF(Assumptions!$E$27&gt;BI23+12,BI23+12,Assumptions!$E$27)</f>
        <v>3</v>
      </c>
      <c r="BK23" s="78">
        <f>IF(Assumptions!$E$27&gt;BJ23+12,BJ23+12,Assumptions!$E$27)</f>
        <v>3</v>
      </c>
      <c r="BL23" s="77" t="str">
        <f t="shared" si="7"/>
        <v>Mar</v>
      </c>
      <c r="BM23" s="78">
        <f>IF(Assumptions!$E$27&gt;10,10,Assumptions!$E$27)</f>
        <v>3</v>
      </c>
      <c r="BN23" s="78">
        <f>IF(Assumptions!$E$27&gt;BM23+12,BM23+12,Assumptions!$E$27)</f>
        <v>3</v>
      </c>
      <c r="BO23" s="78">
        <f>IF(Assumptions!$E$27&gt;BN23+12,BN23+12,Assumptions!$E$27)</f>
        <v>3</v>
      </c>
      <c r="BP23" s="78">
        <f>IF(Assumptions!$E$27&gt;BO23+12,BO23+12,Assumptions!$E$27)</f>
        <v>3</v>
      </c>
      <c r="BQ23" s="78">
        <f>IF(Assumptions!$E$27&gt;BP23+12,BP23+12,Assumptions!$E$27)</f>
        <v>3</v>
      </c>
      <c r="BR23" s="78">
        <f>IF(Assumptions!$E$27&gt;BQ23+12,BQ23+12,Assumptions!$E$27)</f>
        <v>3</v>
      </c>
      <c r="BS23" s="78">
        <f>IF(Assumptions!$E$27&gt;BR23+12,BR23+12,Assumptions!$E$27)</f>
        <v>3</v>
      </c>
      <c r="BT23" s="78">
        <f>IF(Assumptions!$E$27&gt;BS23+12,BS23+12,Assumptions!$E$27)</f>
        <v>3</v>
      </c>
      <c r="BU23" s="77" t="str">
        <f t="shared" si="8"/>
        <v>Mar</v>
      </c>
      <c r="BV23" s="78">
        <f>IF(Assumptions!$E$27&gt;10,10,Assumptions!$E$27)</f>
        <v>3</v>
      </c>
      <c r="BW23" s="78">
        <f>IF(Assumptions!$E$27&gt;BV23+12,BV23+12,Assumptions!$E$27)</f>
        <v>3</v>
      </c>
      <c r="BX23" s="78">
        <f>IF(Assumptions!$E$27&gt;BW23+12,BW23+12,Assumptions!$E$27)</f>
        <v>3</v>
      </c>
      <c r="BY23" s="78">
        <f>IF(Assumptions!$E$27&gt;BX23+12,BX23+12,Assumptions!$E$27)</f>
        <v>3</v>
      </c>
      <c r="BZ23" s="78">
        <f>IF(Assumptions!$E$27&gt;BY23+12,BY23+12,Assumptions!$E$27)</f>
        <v>3</v>
      </c>
      <c r="CA23" s="78">
        <f>IF(Assumptions!$E$27&gt;BZ23+12,BZ23+12,Assumptions!$E$27)</f>
        <v>3</v>
      </c>
      <c r="CB23" s="78">
        <f>IF(Assumptions!$E$27&gt;CA23+12,CA23+12,Assumptions!$E$27)</f>
        <v>3</v>
      </c>
      <c r="CC23" s="78">
        <f>IF(Assumptions!$E$27&gt;CB23+12,CB23+12,Assumptions!$E$27)</f>
        <v>3</v>
      </c>
      <c r="CD23" s="77" t="str">
        <f t="shared" si="9"/>
        <v>Mar</v>
      </c>
      <c r="CE23" s="78">
        <f>IF(Assumptions!$E$27&gt;10,10,Assumptions!$E$27)</f>
        <v>3</v>
      </c>
      <c r="CF23" s="78">
        <f>IF(Assumptions!$E$27&gt;CE23+12,CE23+12,Assumptions!$E$27)</f>
        <v>3</v>
      </c>
      <c r="CG23" s="78">
        <f>IF(Assumptions!$E$27&gt;CF23+12,CF23+12,Assumptions!$E$27)</f>
        <v>3</v>
      </c>
      <c r="CH23" s="78">
        <f>IF(Assumptions!$E$27&gt;CG23+12,CG23+12,Assumptions!$E$27)</f>
        <v>3</v>
      </c>
      <c r="CI23" s="78">
        <f>IF(Assumptions!$E$27&gt;CH23+12,CH23+12,Assumptions!$E$27)</f>
        <v>3</v>
      </c>
      <c r="CJ23" s="78">
        <f>IF(Assumptions!$E$27&gt;CI23+12,CI23+12,Assumptions!$E$27)</f>
        <v>3</v>
      </c>
      <c r="CK23" s="78">
        <f>IF(Assumptions!$E$27&gt;CJ23+12,CJ23+12,Assumptions!$E$27)</f>
        <v>3</v>
      </c>
      <c r="CL23" s="78">
        <f>IF(Assumptions!$E$27&gt;CK23+12,CK23+12,Assumptions!$E$27)</f>
        <v>3</v>
      </c>
    </row>
    <row r="24" spans="1:90" ht="13.5" customHeight="1">
      <c r="A24" s="77" t="str">
        <f t="shared" si="0"/>
        <v>Apr</v>
      </c>
      <c r="B24" s="20">
        <f>IF(Assumptions!$E$27&gt;9,9,Assumptions!$E$27)</f>
        <v>3</v>
      </c>
      <c r="C24" s="20">
        <f>IF(Assumptions!$E$27&gt;B24+12,B24+12,Assumptions!$E$27)</f>
        <v>3</v>
      </c>
      <c r="D24" s="20">
        <f>IF(Assumptions!$E$27&gt;C24+12,C24+12,Assumptions!$E$27)</f>
        <v>3</v>
      </c>
      <c r="E24" s="20">
        <f>IF(Assumptions!$E$27&gt;D24+12,D24+12,Assumptions!$E$27)</f>
        <v>3</v>
      </c>
      <c r="F24" s="20">
        <f>IF(Assumptions!$E$27&gt;E24+12,E24+12,Assumptions!$E$27)</f>
        <v>3</v>
      </c>
      <c r="G24" s="20">
        <f>IF(Assumptions!$E$27&gt;F24+12,F24+12,Assumptions!$E$27)</f>
        <v>3</v>
      </c>
      <c r="H24" s="20">
        <f>IF(Assumptions!$E$27&gt;G24+12,G24+12,Assumptions!$E$27)</f>
        <v>3</v>
      </c>
      <c r="I24" s="20">
        <f>IF(Assumptions!$E$27&gt;H24+12,H24+12,Assumptions!$E$27)</f>
        <v>3</v>
      </c>
      <c r="J24" s="12" t="str">
        <f t="shared" si="1"/>
        <v>Apr</v>
      </c>
      <c r="K24" s="20">
        <f>IF(Assumptions!$E$27&gt;9,9,Assumptions!$E$27)</f>
        <v>3</v>
      </c>
      <c r="L24" s="78">
        <f>IF(Assumptions!$E$27&gt;K24+12,K24+12,Assumptions!$E$27)</f>
        <v>3</v>
      </c>
      <c r="M24" s="78">
        <f>IF(Assumptions!$E$27&gt;L24+12,L24+12,Assumptions!$E$27)</f>
        <v>3</v>
      </c>
      <c r="N24" s="78">
        <f>IF(Assumptions!$E$27&gt;M24+12,M24+12,Assumptions!$E$27)</f>
        <v>3</v>
      </c>
      <c r="O24" s="78">
        <f>IF(Assumptions!$E$27&gt;N24+12,N24+12,Assumptions!$E$27)</f>
        <v>3</v>
      </c>
      <c r="P24" s="78">
        <f>IF(Assumptions!$E$27&gt;O24+12,O24+12,Assumptions!$E$27)</f>
        <v>3</v>
      </c>
      <c r="Q24" s="78">
        <f>IF(Assumptions!$E$27&gt;P24+12,P24+12,Assumptions!$E$27)</f>
        <v>3</v>
      </c>
      <c r="R24" s="78">
        <f>IF(Assumptions!$E$27&gt;Q24+12,Q24+12,Assumptions!$E$27)</f>
        <v>3</v>
      </c>
      <c r="S24" s="77" t="str">
        <f t="shared" si="2"/>
        <v>Apr</v>
      </c>
      <c r="T24" s="78">
        <f>IF(Assumptions!$E$27&gt;9,9,Assumptions!$E$27)</f>
        <v>3</v>
      </c>
      <c r="U24" s="78">
        <f>IF(Assumptions!$E$27&gt;T24+12,T24+12,Assumptions!$E$27)</f>
        <v>3</v>
      </c>
      <c r="V24" s="78">
        <f>IF(Assumptions!$E$27&gt;U24+12,U24+12,Assumptions!$E$27)</f>
        <v>3</v>
      </c>
      <c r="W24" s="78">
        <f>IF(Assumptions!$E$27&gt;V24+12,V24+12,Assumptions!$E$27)</f>
        <v>3</v>
      </c>
      <c r="X24" s="78">
        <f>IF(Assumptions!$E$27&gt;W24+12,W24+12,Assumptions!$E$27)</f>
        <v>3</v>
      </c>
      <c r="Y24" s="78">
        <f>IF(Assumptions!$E$27&gt;X24+12,X24+12,Assumptions!$E$27)</f>
        <v>3</v>
      </c>
      <c r="Z24" s="78">
        <f>IF(Assumptions!$E$27&gt;Y24+12,Y24+12,Assumptions!$E$27)</f>
        <v>3</v>
      </c>
      <c r="AA24" s="78">
        <f>IF(Assumptions!$E$27&gt;Z24+12,Z24+12,Assumptions!$E$27)</f>
        <v>3</v>
      </c>
      <c r="AB24" s="77" t="str">
        <f t="shared" si="3"/>
        <v>Apr</v>
      </c>
      <c r="AC24" s="78">
        <f>IF(Assumptions!$E$27&gt;9,9,Assumptions!$E$27)</f>
        <v>3</v>
      </c>
      <c r="AD24" s="78">
        <f>IF(Assumptions!$E$27&gt;AC24+12,AC24+12,Assumptions!$E$27)</f>
        <v>3</v>
      </c>
      <c r="AE24" s="78">
        <f>IF(Assumptions!$E$27&gt;AD24+12,AD24+12,Assumptions!$E$27)</f>
        <v>3</v>
      </c>
      <c r="AF24" s="78">
        <f>IF(Assumptions!$E$27&gt;AE24+12,AE24+12,Assumptions!$E$27)</f>
        <v>3</v>
      </c>
      <c r="AG24" s="78">
        <f>IF(Assumptions!$E$27&gt;AF24+12,AF24+12,Assumptions!$E$27)</f>
        <v>3</v>
      </c>
      <c r="AH24" s="78">
        <f>IF(Assumptions!$E$27&gt;AG24+12,AG24+12,Assumptions!$E$27)</f>
        <v>3</v>
      </c>
      <c r="AI24" s="78">
        <f>IF(Assumptions!$E$27&gt;AH24+12,AH24+12,Assumptions!$E$27)</f>
        <v>3</v>
      </c>
      <c r="AJ24" s="78">
        <f>IF(Assumptions!$E$27&gt;AI24+12,AI24+12,Assumptions!$E$27)</f>
        <v>3</v>
      </c>
      <c r="AK24" s="77" t="str">
        <f t="shared" si="4"/>
        <v>Apr</v>
      </c>
      <c r="AL24" s="78">
        <f>IF(Assumptions!$E$27&gt;9,9,Assumptions!$E$27)</f>
        <v>3</v>
      </c>
      <c r="AM24" s="78">
        <f>IF(Assumptions!$E$27&gt;AL24+12,AL24+12,Assumptions!$E$27)</f>
        <v>3</v>
      </c>
      <c r="AN24" s="78">
        <f>IF(Assumptions!$E$27&gt;AM24+12,AM24+12,Assumptions!$E$27)</f>
        <v>3</v>
      </c>
      <c r="AO24" s="78">
        <f>IF(Assumptions!$E$27&gt;AN24+12,AN24+12,Assumptions!$E$27)</f>
        <v>3</v>
      </c>
      <c r="AP24" s="78">
        <f>IF(Assumptions!$E$27&gt;AO24+12,AO24+12,Assumptions!$E$27)</f>
        <v>3</v>
      </c>
      <c r="AQ24" s="78">
        <f>IF(Assumptions!$E$27&gt;AP24+12,AP24+12,Assumptions!$E$27)</f>
        <v>3</v>
      </c>
      <c r="AR24" s="78">
        <f>IF(Assumptions!$E$27&gt;AQ24+12,AQ24+12,Assumptions!$E$27)</f>
        <v>3</v>
      </c>
      <c r="AS24" s="78">
        <f>IF(Assumptions!$E$27&gt;AR24+12,AR24+12,Assumptions!$E$27)</f>
        <v>3</v>
      </c>
      <c r="AT24" s="77" t="str">
        <f t="shared" si="5"/>
        <v>Apr</v>
      </c>
      <c r="AU24" s="78">
        <f>IF(Assumptions!$E$27&gt;9,9,Assumptions!$E$27)</f>
        <v>3</v>
      </c>
      <c r="AV24" s="78">
        <f>IF(Assumptions!$E$27&gt;AU24+12,AU24+12,Assumptions!$E$27)</f>
        <v>3</v>
      </c>
      <c r="AW24" s="78">
        <f>IF(Assumptions!$E$27&gt;AV24+12,AV24+12,Assumptions!$E$27)</f>
        <v>3</v>
      </c>
      <c r="AX24" s="78">
        <f>IF(Assumptions!$E$27&gt;AW24+12,AW24+12,Assumptions!$E$27)</f>
        <v>3</v>
      </c>
      <c r="AY24" s="78">
        <f>IF(Assumptions!$E$27&gt;AX24+12,AX24+12,Assumptions!$E$27)</f>
        <v>3</v>
      </c>
      <c r="AZ24" s="78">
        <f>IF(Assumptions!$E$27&gt;AY24+12,AY24+12,Assumptions!$E$27)</f>
        <v>3</v>
      </c>
      <c r="BA24" s="78">
        <f>IF(Assumptions!$E$27&gt;AZ24+12,AZ24+12,Assumptions!$E$27)</f>
        <v>3</v>
      </c>
      <c r="BB24" s="78">
        <f>IF(Assumptions!$E$27&gt;BA24+12,BA24+12,Assumptions!$E$27)</f>
        <v>3</v>
      </c>
      <c r="BC24" s="77" t="str">
        <f t="shared" si="6"/>
        <v>Apr</v>
      </c>
      <c r="BD24" s="78">
        <f>IF(Assumptions!$E$27&gt;9,9,Assumptions!$E$27)</f>
        <v>3</v>
      </c>
      <c r="BE24" s="78">
        <f>IF(Assumptions!$E$27&gt;BD24+12,BD24+12,Assumptions!$E$27)</f>
        <v>3</v>
      </c>
      <c r="BF24" s="78">
        <f>IF(Assumptions!$E$27&gt;BE24+12,BE24+12,Assumptions!$E$27)</f>
        <v>3</v>
      </c>
      <c r="BG24" s="78">
        <f>IF(Assumptions!$E$27&gt;BF24+12,BF24+12,Assumptions!$E$27)</f>
        <v>3</v>
      </c>
      <c r="BH24" s="78">
        <f>IF(Assumptions!$E$27&gt;BG24+12,BG24+12,Assumptions!$E$27)</f>
        <v>3</v>
      </c>
      <c r="BI24" s="78">
        <f>IF(Assumptions!$E$27&gt;BH24+12,BH24+12,Assumptions!$E$27)</f>
        <v>3</v>
      </c>
      <c r="BJ24" s="78">
        <f>IF(Assumptions!$E$27&gt;BI24+12,BI24+12,Assumptions!$E$27)</f>
        <v>3</v>
      </c>
      <c r="BK24" s="78">
        <f>IF(Assumptions!$E$27&gt;BJ24+12,BJ24+12,Assumptions!$E$27)</f>
        <v>3</v>
      </c>
      <c r="BL24" s="77" t="str">
        <f t="shared" si="7"/>
        <v>Apr</v>
      </c>
      <c r="BM24" s="78">
        <f>IF(Assumptions!$E$27&gt;9,9,Assumptions!$E$27)</f>
        <v>3</v>
      </c>
      <c r="BN24" s="78">
        <f>IF(Assumptions!$E$27&gt;BM24+12,BM24+12,Assumptions!$E$27)</f>
        <v>3</v>
      </c>
      <c r="BO24" s="78">
        <f>IF(Assumptions!$E$27&gt;BN24+12,BN24+12,Assumptions!$E$27)</f>
        <v>3</v>
      </c>
      <c r="BP24" s="78">
        <f>IF(Assumptions!$E$27&gt;BO24+12,BO24+12,Assumptions!$E$27)</f>
        <v>3</v>
      </c>
      <c r="BQ24" s="78">
        <f>IF(Assumptions!$E$27&gt;BP24+12,BP24+12,Assumptions!$E$27)</f>
        <v>3</v>
      </c>
      <c r="BR24" s="78">
        <f>IF(Assumptions!$E$27&gt;BQ24+12,BQ24+12,Assumptions!$E$27)</f>
        <v>3</v>
      </c>
      <c r="BS24" s="78">
        <f>IF(Assumptions!$E$27&gt;BR24+12,BR24+12,Assumptions!$E$27)</f>
        <v>3</v>
      </c>
      <c r="BT24" s="78">
        <f>IF(Assumptions!$E$27&gt;BS24+12,BS24+12,Assumptions!$E$27)</f>
        <v>3</v>
      </c>
      <c r="BU24" s="77" t="str">
        <f t="shared" si="8"/>
        <v>Apr</v>
      </c>
      <c r="BV24" s="78">
        <f>IF(Assumptions!$E$27&gt;9,9,Assumptions!$E$27)</f>
        <v>3</v>
      </c>
      <c r="BW24" s="78">
        <f>IF(Assumptions!$E$27&gt;BV24+12,BV24+12,Assumptions!$E$27)</f>
        <v>3</v>
      </c>
      <c r="BX24" s="78">
        <f>IF(Assumptions!$E$27&gt;BW24+12,BW24+12,Assumptions!$E$27)</f>
        <v>3</v>
      </c>
      <c r="BY24" s="78">
        <f>IF(Assumptions!$E$27&gt;BX24+12,BX24+12,Assumptions!$E$27)</f>
        <v>3</v>
      </c>
      <c r="BZ24" s="78">
        <f>IF(Assumptions!$E$27&gt;BY24+12,BY24+12,Assumptions!$E$27)</f>
        <v>3</v>
      </c>
      <c r="CA24" s="78">
        <f>IF(Assumptions!$E$27&gt;BZ24+12,BZ24+12,Assumptions!$E$27)</f>
        <v>3</v>
      </c>
      <c r="CB24" s="78">
        <f>IF(Assumptions!$E$27&gt;CA24+12,CA24+12,Assumptions!$E$27)</f>
        <v>3</v>
      </c>
      <c r="CC24" s="78">
        <f>IF(Assumptions!$E$27&gt;CB24+12,CB24+12,Assumptions!$E$27)</f>
        <v>3</v>
      </c>
      <c r="CD24" s="77" t="str">
        <f t="shared" si="9"/>
        <v>Apr</v>
      </c>
      <c r="CE24" s="78">
        <f>IF(Assumptions!$E$27&gt;9,9,Assumptions!$E$27)</f>
        <v>3</v>
      </c>
      <c r="CF24" s="78">
        <f>IF(Assumptions!$E$27&gt;CE24+12,CE24+12,Assumptions!$E$27)</f>
        <v>3</v>
      </c>
      <c r="CG24" s="78">
        <f>IF(Assumptions!$E$27&gt;CF24+12,CF24+12,Assumptions!$E$27)</f>
        <v>3</v>
      </c>
      <c r="CH24" s="78">
        <f>IF(Assumptions!$E$27&gt;CG24+12,CG24+12,Assumptions!$E$27)</f>
        <v>3</v>
      </c>
      <c r="CI24" s="78">
        <f>IF(Assumptions!$E$27&gt;CH24+12,CH24+12,Assumptions!$E$27)</f>
        <v>3</v>
      </c>
      <c r="CJ24" s="78">
        <f>IF(Assumptions!$E$27&gt;CI24+12,CI24+12,Assumptions!$E$27)</f>
        <v>3</v>
      </c>
      <c r="CK24" s="78">
        <f>IF(Assumptions!$E$27&gt;CJ24+12,CJ24+12,Assumptions!$E$27)</f>
        <v>3</v>
      </c>
      <c r="CL24" s="78">
        <f>IF(Assumptions!$E$27&gt;CK24+12,CK24+12,Assumptions!$E$27)</f>
        <v>3</v>
      </c>
    </row>
    <row r="25" spans="1:90" ht="13.5" customHeight="1">
      <c r="A25" s="77" t="str">
        <f t="shared" si="0"/>
        <v>May</v>
      </c>
      <c r="B25" s="20">
        <f>IF(Assumptions!$E$27&gt;8,8,Assumptions!$E$27)</f>
        <v>3</v>
      </c>
      <c r="C25" s="20">
        <f>IF(Assumptions!$E$27&gt;B25+12,B25+12,Assumptions!$E$27)</f>
        <v>3</v>
      </c>
      <c r="D25" s="20">
        <f>IF(Assumptions!$E$27&gt;C25+12,C25+12,Assumptions!$E$27)</f>
        <v>3</v>
      </c>
      <c r="E25" s="20">
        <f>IF(Assumptions!$E$27&gt;D25+12,D25+12,Assumptions!$E$27)</f>
        <v>3</v>
      </c>
      <c r="F25" s="20">
        <f>IF(Assumptions!$E$27&gt;E25+12,E25+12,Assumptions!$E$27)</f>
        <v>3</v>
      </c>
      <c r="G25" s="20">
        <f>IF(Assumptions!$E$27&gt;F25+12,F25+12,Assumptions!$E$27)</f>
        <v>3</v>
      </c>
      <c r="H25" s="20">
        <f>IF(Assumptions!$E$27&gt;G25+12,G25+12,Assumptions!$E$27)</f>
        <v>3</v>
      </c>
      <c r="I25" s="20">
        <f>IF(Assumptions!$E$27&gt;H25+12,H25+12,Assumptions!$E$27)</f>
        <v>3</v>
      </c>
      <c r="J25" s="12" t="str">
        <f t="shared" si="1"/>
        <v>May</v>
      </c>
      <c r="K25" s="20">
        <f>IF(Assumptions!$E$27&gt;8,8,Assumptions!$E$27)</f>
        <v>3</v>
      </c>
      <c r="L25" s="78">
        <f>IF(Assumptions!$E$27&gt;K25+12,K25+12,Assumptions!$E$27)</f>
        <v>3</v>
      </c>
      <c r="M25" s="78">
        <f>IF(Assumptions!$E$27&gt;L25+12,L25+12,Assumptions!$E$27)</f>
        <v>3</v>
      </c>
      <c r="N25" s="78">
        <f>IF(Assumptions!$E$27&gt;M25+12,M25+12,Assumptions!$E$27)</f>
        <v>3</v>
      </c>
      <c r="O25" s="78">
        <f>IF(Assumptions!$E$27&gt;N25+12,N25+12,Assumptions!$E$27)</f>
        <v>3</v>
      </c>
      <c r="P25" s="78">
        <f>IF(Assumptions!$E$27&gt;O25+12,O25+12,Assumptions!$E$27)</f>
        <v>3</v>
      </c>
      <c r="Q25" s="78">
        <f>IF(Assumptions!$E$27&gt;P25+12,P25+12,Assumptions!$E$27)</f>
        <v>3</v>
      </c>
      <c r="R25" s="78">
        <f>IF(Assumptions!$E$27&gt;Q25+12,Q25+12,Assumptions!$E$27)</f>
        <v>3</v>
      </c>
      <c r="S25" s="77" t="str">
        <f t="shared" si="2"/>
        <v>May</v>
      </c>
      <c r="T25" s="78">
        <f>IF(Assumptions!$E$27&gt;8,8,Assumptions!$E$27)</f>
        <v>3</v>
      </c>
      <c r="U25" s="78">
        <f>IF(Assumptions!$E$27&gt;T25+12,T25+12,Assumptions!$E$27)</f>
        <v>3</v>
      </c>
      <c r="V25" s="78">
        <f>IF(Assumptions!$E$27&gt;U25+12,U25+12,Assumptions!$E$27)</f>
        <v>3</v>
      </c>
      <c r="W25" s="78">
        <f>IF(Assumptions!$E$27&gt;V25+12,V25+12,Assumptions!$E$27)</f>
        <v>3</v>
      </c>
      <c r="X25" s="78">
        <f>IF(Assumptions!$E$27&gt;W25+12,W25+12,Assumptions!$E$27)</f>
        <v>3</v>
      </c>
      <c r="Y25" s="78">
        <f>IF(Assumptions!$E$27&gt;X25+12,X25+12,Assumptions!$E$27)</f>
        <v>3</v>
      </c>
      <c r="Z25" s="78">
        <f>IF(Assumptions!$E$27&gt;Y25+12,Y25+12,Assumptions!$E$27)</f>
        <v>3</v>
      </c>
      <c r="AA25" s="78">
        <f>IF(Assumptions!$E$27&gt;Z25+12,Z25+12,Assumptions!$E$27)</f>
        <v>3</v>
      </c>
      <c r="AB25" s="77" t="str">
        <f t="shared" si="3"/>
        <v>May</v>
      </c>
      <c r="AC25" s="78">
        <f>IF(Assumptions!$E$27&gt;8,8,Assumptions!$E$27)</f>
        <v>3</v>
      </c>
      <c r="AD25" s="78">
        <f>IF(Assumptions!$E$27&gt;AC25+12,AC25+12,Assumptions!$E$27)</f>
        <v>3</v>
      </c>
      <c r="AE25" s="78">
        <f>IF(Assumptions!$E$27&gt;AD25+12,AD25+12,Assumptions!$E$27)</f>
        <v>3</v>
      </c>
      <c r="AF25" s="78">
        <f>IF(Assumptions!$E$27&gt;AE25+12,AE25+12,Assumptions!$E$27)</f>
        <v>3</v>
      </c>
      <c r="AG25" s="78">
        <f>IF(Assumptions!$E$27&gt;AF25+12,AF25+12,Assumptions!$E$27)</f>
        <v>3</v>
      </c>
      <c r="AH25" s="78">
        <f>IF(Assumptions!$E$27&gt;AG25+12,AG25+12,Assumptions!$E$27)</f>
        <v>3</v>
      </c>
      <c r="AI25" s="78">
        <f>IF(Assumptions!$E$27&gt;AH25+12,AH25+12,Assumptions!$E$27)</f>
        <v>3</v>
      </c>
      <c r="AJ25" s="78">
        <f>IF(Assumptions!$E$27&gt;AI25+12,AI25+12,Assumptions!$E$27)</f>
        <v>3</v>
      </c>
      <c r="AK25" s="77" t="str">
        <f t="shared" si="4"/>
        <v>May</v>
      </c>
      <c r="AL25" s="78">
        <f>IF(Assumptions!$E$27&gt;8,8,Assumptions!$E$27)</f>
        <v>3</v>
      </c>
      <c r="AM25" s="78">
        <f>IF(Assumptions!$E$27&gt;AL25+12,AL25+12,Assumptions!$E$27)</f>
        <v>3</v>
      </c>
      <c r="AN25" s="78">
        <f>IF(Assumptions!$E$27&gt;AM25+12,AM25+12,Assumptions!$E$27)</f>
        <v>3</v>
      </c>
      <c r="AO25" s="78">
        <f>IF(Assumptions!$E$27&gt;AN25+12,AN25+12,Assumptions!$E$27)</f>
        <v>3</v>
      </c>
      <c r="AP25" s="78">
        <f>IF(Assumptions!$E$27&gt;AO25+12,AO25+12,Assumptions!$E$27)</f>
        <v>3</v>
      </c>
      <c r="AQ25" s="78">
        <f>IF(Assumptions!$E$27&gt;AP25+12,AP25+12,Assumptions!$E$27)</f>
        <v>3</v>
      </c>
      <c r="AR25" s="78">
        <f>IF(Assumptions!$E$27&gt;AQ25+12,AQ25+12,Assumptions!$E$27)</f>
        <v>3</v>
      </c>
      <c r="AS25" s="78">
        <f>IF(Assumptions!$E$27&gt;AR25+12,AR25+12,Assumptions!$E$27)</f>
        <v>3</v>
      </c>
      <c r="AT25" s="77" t="str">
        <f t="shared" si="5"/>
        <v>May</v>
      </c>
      <c r="AU25" s="78">
        <f>IF(Assumptions!$E$27&gt;8,8,Assumptions!$E$27)</f>
        <v>3</v>
      </c>
      <c r="AV25" s="78">
        <f>IF(Assumptions!$E$27&gt;AU25+12,AU25+12,Assumptions!$E$27)</f>
        <v>3</v>
      </c>
      <c r="AW25" s="78">
        <f>IF(Assumptions!$E$27&gt;AV25+12,AV25+12,Assumptions!$E$27)</f>
        <v>3</v>
      </c>
      <c r="AX25" s="78">
        <f>IF(Assumptions!$E$27&gt;AW25+12,AW25+12,Assumptions!$E$27)</f>
        <v>3</v>
      </c>
      <c r="AY25" s="78">
        <f>IF(Assumptions!$E$27&gt;AX25+12,AX25+12,Assumptions!$E$27)</f>
        <v>3</v>
      </c>
      <c r="AZ25" s="78">
        <f>IF(Assumptions!$E$27&gt;AY25+12,AY25+12,Assumptions!$E$27)</f>
        <v>3</v>
      </c>
      <c r="BA25" s="78">
        <f>IF(Assumptions!$E$27&gt;AZ25+12,AZ25+12,Assumptions!$E$27)</f>
        <v>3</v>
      </c>
      <c r="BB25" s="78">
        <f>IF(Assumptions!$E$27&gt;BA25+12,BA25+12,Assumptions!$E$27)</f>
        <v>3</v>
      </c>
      <c r="BC25" s="77" t="str">
        <f t="shared" si="6"/>
        <v>May</v>
      </c>
      <c r="BD25" s="78">
        <f>IF(Assumptions!$E$27&gt;8,8,Assumptions!$E$27)</f>
        <v>3</v>
      </c>
      <c r="BE25" s="78">
        <f>IF(Assumptions!$E$27&gt;BD25+12,BD25+12,Assumptions!$E$27)</f>
        <v>3</v>
      </c>
      <c r="BF25" s="78">
        <f>IF(Assumptions!$E$27&gt;BE25+12,BE25+12,Assumptions!$E$27)</f>
        <v>3</v>
      </c>
      <c r="BG25" s="78">
        <f>IF(Assumptions!$E$27&gt;BF25+12,BF25+12,Assumptions!$E$27)</f>
        <v>3</v>
      </c>
      <c r="BH25" s="78">
        <f>IF(Assumptions!$E$27&gt;BG25+12,BG25+12,Assumptions!$E$27)</f>
        <v>3</v>
      </c>
      <c r="BI25" s="78">
        <f>IF(Assumptions!$E$27&gt;BH25+12,BH25+12,Assumptions!$E$27)</f>
        <v>3</v>
      </c>
      <c r="BJ25" s="78">
        <f>IF(Assumptions!$E$27&gt;BI25+12,BI25+12,Assumptions!$E$27)</f>
        <v>3</v>
      </c>
      <c r="BK25" s="78">
        <f>IF(Assumptions!$E$27&gt;BJ25+12,BJ25+12,Assumptions!$E$27)</f>
        <v>3</v>
      </c>
      <c r="BL25" s="77" t="str">
        <f t="shared" si="7"/>
        <v>May</v>
      </c>
      <c r="BM25" s="78">
        <f>IF(Assumptions!$E$27&gt;8,8,Assumptions!$E$27)</f>
        <v>3</v>
      </c>
      <c r="BN25" s="78">
        <f>IF(Assumptions!$E$27&gt;BM25+12,BM25+12,Assumptions!$E$27)</f>
        <v>3</v>
      </c>
      <c r="BO25" s="78">
        <f>IF(Assumptions!$E$27&gt;BN25+12,BN25+12,Assumptions!$E$27)</f>
        <v>3</v>
      </c>
      <c r="BP25" s="78">
        <f>IF(Assumptions!$E$27&gt;BO25+12,BO25+12,Assumptions!$E$27)</f>
        <v>3</v>
      </c>
      <c r="BQ25" s="78">
        <f>IF(Assumptions!$E$27&gt;BP25+12,BP25+12,Assumptions!$E$27)</f>
        <v>3</v>
      </c>
      <c r="BR25" s="78">
        <f>IF(Assumptions!$E$27&gt;BQ25+12,BQ25+12,Assumptions!$E$27)</f>
        <v>3</v>
      </c>
      <c r="BS25" s="78">
        <f>IF(Assumptions!$E$27&gt;BR25+12,BR25+12,Assumptions!$E$27)</f>
        <v>3</v>
      </c>
      <c r="BT25" s="78">
        <f>IF(Assumptions!$E$27&gt;BS25+12,BS25+12,Assumptions!$E$27)</f>
        <v>3</v>
      </c>
      <c r="BU25" s="77" t="str">
        <f t="shared" si="8"/>
        <v>May</v>
      </c>
      <c r="BV25" s="78">
        <f>IF(Assumptions!$E$27&gt;8,8,Assumptions!$E$27)</f>
        <v>3</v>
      </c>
      <c r="BW25" s="78">
        <f>IF(Assumptions!$E$27&gt;BV25+12,BV25+12,Assumptions!$E$27)</f>
        <v>3</v>
      </c>
      <c r="BX25" s="78">
        <f>IF(Assumptions!$E$27&gt;BW25+12,BW25+12,Assumptions!$E$27)</f>
        <v>3</v>
      </c>
      <c r="BY25" s="78">
        <f>IF(Assumptions!$E$27&gt;BX25+12,BX25+12,Assumptions!$E$27)</f>
        <v>3</v>
      </c>
      <c r="BZ25" s="78">
        <f>IF(Assumptions!$E$27&gt;BY25+12,BY25+12,Assumptions!$E$27)</f>
        <v>3</v>
      </c>
      <c r="CA25" s="78">
        <f>IF(Assumptions!$E$27&gt;BZ25+12,BZ25+12,Assumptions!$E$27)</f>
        <v>3</v>
      </c>
      <c r="CB25" s="78">
        <f>IF(Assumptions!$E$27&gt;CA25+12,CA25+12,Assumptions!$E$27)</f>
        <v>3</v>
      </c>
      <c r="CC25" s="78">
        <f>IF(Assumptions!$E$27&gt;CB25+12,CB25+12,Assumptions!$E$27)</f>
        <v>3</v>
      </c>
      <c r="CD25" s="77" t="str">
        <f t="shared" si="9"/>
        <v>May</v>
      </c>
      <c r="CE25" s="78">
        <f>IF(Assumptions!$E$27&gt;8,8,Assumptions!$E$27)</f>
        <v>3</v>
      </c>
      <c r="CF25" s="78">
        <f>IF(Assumptions!$E$27&gt;CE25+12,CE25+12,Assumptions!$E$27)</f>
        <v>3</v>
      </c>
      <c r="CG25" s="78">
        <f>IF(Assumptions!$E$27&gt;CF25+12,CF25+12,Assumptions!$E$27)</f>
        <v>3</v>
      </c>
      <c r="CH25" s="78">
        <f>IF(Assumptions!$E$27&gt;CG25+12,CG25+12,Assumptions!$E$27)</f>
        <v>3</v>
      </c>
      <c r="CI25" s="78">
        <f>IF(Assumptions!$E$27&gt;CH25+12,CH25+12,Assumptions!$E$27)</f>
        <v>3</v>
      </c>
      <c r="CJ25" s="78">
        <f>IF(Assumptions!$E$27&gt;CI25+12,CI25+12,Assumptions!$E$27)</f>
        <v>3</v>
      </c>
      <c r="CK25" s="78">
        <f>IF(Assumptions!$E$27&gt;CJ25+12,CJ25+12,Assumptions!$E$27)</f>
        <v>3</v>
      </c>
      <c r="CL25" s="78">
        <f>IF(Assumptions!$E$27&gt;CK25+12,CK25+12,Assumptions!$E$27)</f>
        <v>3</v>
      </c>
    </row>
    <row r="26" spans="1:90" ht="13.5" customHeight="1">
      <c r="A26" s="77" t="str">
        <f t="shared" si="0"/>
        <v>Jun</v>
      </c>
      <c r="B26" s="20">
        <f>IF(Assumptions!$E$27&gt;7,7,Assumptions!$E$27)</f>
        <v>3</v>
      </c>
      <c r="C26" s="20">
        <f>IF(Assumptions!$E$27&gt;B26+12,B26+12,Assumptions!$E$27)</f>
        <v>3</v>
      </c>
      <c r="D26" s="20">
        <f>IF(Assumptions!$E$27&gt;C26+12,C26+12,Assumptions!$E$27)</f>
        <v>3</v>
      </c>
      <c r="E26" s="20">
        <f>IF(Assumptions!$E$27&gt;D26+12,D26+12,Assumptions!$E$27)</f>
        <v>3</v>
      </c>
      <c r="F26" s="20">
        <f>IF(Assumptions!$E$27&gt;E26+12,E26+12,Assumptions!$E$27)</f>
        <v>3</v>
      </c>
      <c r="G26" s="20">
        <f>IF(Assumptions!$E$27&gt;F26+12,F26+12,Assumptions!$E$27)</f>
        <v>3</v>
      </c>
      <c r="H26" s="20">
        <f>IF(Assumptions!$E$27&gt;G26+12,G26+12,Assumptions!$E$27)</f>
        <v>3</v>
      </c>
      <c r="I26" s="20">
        <f>IF(Assumptions!$E$27&gt;H26+12,H26+12,Assumptions!$E$27)</f>
        <v>3</v>
      </c>
      <c r="J26" s="12" t="str">
        <f t="shared" si="1"/>
        <v>Jun</v>
      </c>
      <c r="K26" s="20">
        <f>IF(Assumptions!$E$27&gt;7,7,Assumptions!$E$27)</f>
        <v>3</v>
      </c>
      <c r="L26" s="78">
        <f>IF(Assumptions!$E$27&gt;K26+12,K26+12,Assumptions!$E$27)</f>
        <v>3</v>
      </c>
      <c r="M26" s="78">
        <f>IF(Assumptions!$E$27&gt;L26+12,L26+12,Assumptions!$E$27)</f>
        <v>3</v>
      </c>
      <c r="N26" s="78">
        <f>IF(Assumptions!$E$27&gt;M26+12,M26+12,Assumptions!$E$27)</f>
        <v>3</v>
      </c>
      <c r="O26" s="78">
        <f>IF(Assumptions!$E$27&gt;N26+12,N26+12,Assumptions!$E$27)</f>
        <v>3</v>
      </c>
      <c r="P26" s="78">
        <f>IF(Assumptions!$E$27&gt;O26+12,O26+12,Assumptions!$E$27)</f>
        <v>3</v>
      </c>
      <c r="Q26" s="78">
        <f>IF(Assumptions!$E$27&gt;P26+12,P26+12,Assumptions!$E$27)</f>
        <v>3</v>
      </c>
      <c r="R26" s="78">
        <f>IF(Assumptions!$E$27&gt;Q26+12,Q26+12,Assumptions!$E$27)</f>
        <v>3</v>
      </c>
      <c r="S26" s="77" t="str">
        <f t="shared" si="2"/>
        <v>Jun</v>
      </c>
      <c r="T26" s="78">
        <f>IF(Assumptions!$E$27&gt;7,7,Assumptions!$E$27)</f>
        <v>3</v>
      </c>
      <c r="U26" s="78">
        <f>IF(Assumptions!$E$27&gt;T26+12,T26+12,Assumptions!$E$27)</f>
        <v>3</v>
      </c>
      <c r="V26" s="78">
        <f>IF(Assumptions!$E$27&gt;U26+12,U26+12,Assumptions!$E$27)</f>
        <v>3</v>
      </c>
      <c r="W26" s="78">
        <f>IF(Assumptions!$E$27&gt;V26+12,V26+12,Assumptions!$E$27)</f>
        <v>3</v>
      </c>
      <c r="X26" s="78">
        <f>IF(Assumptions!$E$27&gt;W26+12,W26+12,Assumptions!$E$27)</f>
        <v>3</v>
      </c>
      <c r="Y26" s="78">
        <f>IF(Assumptions!$E$27&gt;X26+12,X26+12,Assumptions!$E$27)</f>
        <v>3</v>
      </c>
      <c r="Z26" s="78">
        <f>IF(Assumptions!$E$27&gt;Y26+12,Y26+12,Assumptions!$E$27)</f>
        <v>3</v>
      </c>
      <c r="AA26" s="78">
        <f>IF(Assumptions!$E$27&gt;Z26+12,Z26+12,Assumptions!$E$27)</f>
        <v>3</v>
      </c>
      <c r="AB26" s="77" t="str">
        <f t="shared" si="3"/>
        <v>Jun</v>
      </c>
      <c r="AC26" s="78">
        <f>IF(Assumptions!$E$27&gt;7,7,Assumptions!$E$27)</f>
        <v>3</v>
      </c>
      <c r="AD26" s="78">
        <f>IF(Assumptions!$E$27&gt;AC26+12,AC26+12,Assumptions!$E$27)</f>
        <v>3</v>
      </c>
      <c r="AE26" s="78">
        <f>IF(Assumptions!$E$27&gt;AD26+12,AD26+12,Assumptions!$E$27)</f>
        <v>3</v>
      </c>
      <c r="AF26" s="78">
        <f>IF(Assumptions!$E$27&gt;AE26+12,AE26+12,Assumptions!$E$27)</f>
        <v>3</v>
      </c>
      <c r="AG26" s="78">
        <f>IF(Assumptions!$E$27&gt;AF26+12,AF26+12,Assumptions!$E$27)</f>
        <v>3</v>
      </c>
      <c r="AH26" s="78">
        <f>IF(Assumptions!$E$27&gt;AG26+12,AG26+12,Assumptions!$E$27)</f>
        <v>3</v>
      </c>
      <c r="AI26" s="78">
        <f>IF(Assumptions!$E$27&gt;AH26+12,AH26+12,Assumptions!$E$27)</f>
        <v>3</v>
      </c>
      <c r="AJ26" s="78">
        <f>IF(Assumptions!$E$27&gt;AI26+12,AI26+12,Assumptions!$E$27)</f>
        <v>3</v>
      </c>
      <c r="AK26" s="77" t="str">
        <f t="shared" si="4"/>
        <v>Jun</v>
      </c>
      <c r="AL26" s="78">
        <f>IF(Assumptions!$E$27&gt;7,7,Assumptions!$E$27)</f>
        <v>3</v>
      </c>
      <c r="AM26" s="78">
        <f>IF(Assumptions!$E$27&gt;AL26+12,AL26+12,Assumptions!$E$27)</f>
        <v>3</v>
      </c>
      <c r="AN26" s="78">
        <f>IF(Assumptions!$E$27&gt;AM26+12,AM26+12,Assumptions!$E$27)</f>
        <v>3</v>
      </c>
      <c r="AO26" s="78">
        <f>IF(Assumptions!$E$27&gt;AN26+12,AN26+12,Assumptions!$E$27)</f>
        <v>3</v>
      </c>
      <c r="AP26" s="78">
        <f>IF(Assumptions!$E$27&gt;AO26+12,AO26+12,Assumptions!$E$27)</f>
        <v>3</v>
      </c>
      <c r="AQ26" s="78">
        <f>IF(Assumptions!$E$27&gt;AP26+12,AP26+12,Assumptions!$E$27)</f>
        <v>3</v>
      </c>
      <c r="AR26" s="78">
        <f>IF(Assumptions!$E$27&gt;AQ26+12,AQ26+12,Assumptions!$E$27)</f>
        <v>3</v>
      </c>
      <c r="AS26" s="78">
        <f>IF(Assumptions!$E$27&gt;AR26+12,AR26+12,Assumptions!$E$27)</f>
        <v>3</v>
      </c>
      <c r="AT26" s="77" t="str">
        <f t="shared" si="5"/>
        <v>Jun</v>
      </c>
      <c r="AU26" s="78">
        <f>IF(Assumptions!$E$27&gt;7,7,Assumptions!$E$27)</f>
        <v>3</v>
      </c>
      <c r="AV26" s="78">
        <f>IF(Assumptions!$E$27&gt;AU26+12,AU26+12,Assumptions!$E$27)</f>
        <v>3</v>
      </c>
      <c r="AW26" s="78">
        <f>IF(Assumptions!$E$27&gt;AV26+12,AV26+12,Assumptions!$E$27)</f>
        <v>3</v>
      </c>
      <c r="AX26" s="78">
        <f>IF(Assumptions!$E$27&gt;AW26+12,AW26+12,Assumptions!$E$27)</f>
        <v>3</v>
      </c>
      <c r="AY26" s="78">
        <f>IF(Assumptions!$E$27&gt;AX26+12,AX26+12,Assumptions!$E$27)</f>
        <v>3</v>
      </c>
      <c r="AZ26" s="78">
        <f>IF(Assumptions!$E$27&gt;AY26+12,AY26+12,Assumptions!$E$27)</f>
        <v>3</v>
      </c>
      <c r="BA26" s="78">
        <f>IF(Assumptions!$E$27&gt;AZ26+12,AZ26+12,Assumptions!$E$27)</f>
        <v>3</v>
      </c>
      <c r="BB26" s="78">
        <f>IF(Assumptions!$E$27&gt;BA26+12,BA26+12,Assumptions!$E$27)</f>
        <v>3</v>
      </c>
      <c r="BC26" s="77" t="str">
        <f t="shared" si="6"/>
        <v>Jun</v>
      </c>
      <c r="BD26" s="78">
        <f>IF(Assumptions!$E$27&gt;7,7,Assumptions!$E$27)</f>
        <v>3</v>
      </c>
      <c r="BE26" s="78">
        <f>IF(Assumptions!$E$27&gt;BD26+12,BD26+12,Assumptions!$E$27)</f>
        <v>3</v>
      </c>
      <c r="BF26" s="78">
        <f>IF(Assumptions!$E$27&gt;BE26+12,BE26+12,Assumptions!$E$27)</f>
        <v>3</v>
      </c>
      <c r="BG26" s="78">
        <f>IF(Assumptions!$E$27&gt;BF26+12,BF26+12,Assumptions!$E$27)</f>
        <v>3</v>
      </c>
      <c r="BH26" s="78">
        <f>IF(Assumptions!$E$27&gt;BG26+12,BG26+12,Assumptions!$E$27)</f>
        <v>3</v>
      </c>
      <c r="BI26" s="78">
        <f>IF(Assumptions!$E$27&gt;BH26+12,BH26+12,Assumptions!$E$27)</f>
        <v>3</v>
      </c>
      <c r="BJ26" s="78">
        <f>IF(Assumptions!$E$27&gt;BI26+12,BI26+12,Assumptions!$E$27)</f>
        <v>3</v>
      </c>
      <c r="BK26" s="78">
        <f>IF(Assumptions!$E$27&gt;BJ26+12,BJ26+12,Assumptions!$E$27)</f>
        <v>3</v>
      </c>
      <c r="BL26" s="77" t="str">
        <f t="shared" si="7"/>
        <v>Jun</v>
      </c>
      <c r="BM26" s="78">
        <f>IF(Assumptions!$E$27&gt;7,7,Assumptions!$E$27)</f>
        <v>3</v>
      </c>
      <c r="BN26" s="78">
        <f>IF(Assumptions!$E$27&gt;BM26+12,BM26+12,Assumptions!$E$27)</f>
        <v>3</v>
      </c>
      <c r="BO26" s="78">
        <f>IF(Assumptions!$E$27&gt;BN26+12,BN26+12,Assumptions!$E$27)</f>
        <v>3</v>
      </c>
      <c r="BP26" s="78">
        <f>IF(Assumptions!$E$27&gt;BO26+12,BO26+12,Assumptions!$E$27)</f>
        <v>3</v>
      </c>
      <c r="BQ26" s="78">
        <f>IF(Assumptions!$E$27&gt;BP26+12,BP26+12,Assumptions!$E$27)</f>
        <v>3</v>
      </c>
      <c r="BR26" s="78">
        <f>IF(Assumptions!$E$27&gt;BQ26+12,BQ26+12,Assumptions!$E$27)</f>
        <v>3</v>
      </c>
      <c r="BS26" s="78">
        <f>IF(Assumptions!$E$27&gt;BR26+12,BR26+12,Assumptions!$E$27)</f>
        <v>3</v>
      </c>
      <c r="BT26" s="78">
        <f>IF(Assumptions!$E$27&gt;BS26+12,BS26+12,Assumptions!$E$27)</f>
        <v>3</v>
      </c>
      <c r="BU26" s="77" t="str">
        <f t="shared" si="8"/>
        <v>Jun</v>
      </c>
      <c r="BV26" s="78">
        <f>IF(Assumptions!$E$27&gt;7,7,Assumptions!$E$27)</f>
        <v>3</v>
      </c>
      <c r="BW26" s="78">
        <f>IF(Assumptions!$E$27&gt;BV26+12,BV26+12,Assumptions!$E$27)</f>
        <v>3</v>
      </c>
      <c r="BX26" s="78">
        <f>IF(Assumptions!$E$27&gt;BW26+12,BW26+12,Assumptions!$E$27)</f>
        <v>3</v>
      </c>
      <c r="BY26" s="78">
        <f>IF(Assumptions!$E$27&gt;BX26+12,BX26+12,Assumptions!$E$27)</f>
        <v>3</v>
      </c>
      <c r="BZ26" s="78">
        <f>IF(Assumptions!$E$27&gt;BY26+12,BY26+12,Assumptions!$E$27)</f>
        <v>3</v>
      </c>
      <c r="CA26" s="78">
        <f>IF(Assumptions!$E$27&gt;BZ26+12,BZ26+12,Assumptions!$E$27)</f>
        <v>3</v>
      </c>
      <c r="CB26" s="78">
        <f>IF(Assumptions!$E$27&gt;CA26+12,CA26+12,Assumptions!$E$27)</f>
        <v>3</v>
      </c>
      <c r="CC26" s="78">
        <f>IF(Assumptions!$E$27&gt;CB26+12,CB26+12,Assumptions!$E$27)</f>
        <v>3</v>
      </c>
      <c r="CD26" s="77" t="str">
        <f t="shared" si="9"/>
        <v>Jun</v>
      </c>
      <c r="CE26" s="78">
        <f>IF(Assumptions!$E$27&gt;7,7,Assumptions!$E$27)</f>
        <v>3</v>
      </c>
      <c r="CF26" s="78">
        <f>IF(Assumptions!$E$27&gt;CE26+12,CE26+12,Assumptions!$E$27)</f>
        <v>3</v>
      </c>
      <c r="CG26" s="78">
        <f>IF(Assumptions!$E$27&gt;CF26+12,CF26+12,Assumptions!$E$27)</f>
        <v>3</v>
      </c>
      <c r="CH26" s="78">
        <f>IF(Assumptions!$E$27&gt;CG26+12,CG26+12,Assumptions!$E$27)</f>
        <v>3</v>
      </c>
      <c r="CI26" s="78">
        <f>IF(Assumptions!$E$27&gt;CH26+12,CH26+12,Assumptions!$E$27)</f>
        <v>3</v>
      </c>
      <c r="CJ26" s="78">
        <f>IF(Assumptions!$E$27&gt;CI26+12,CI26+12,Assumptions!$E$27)</f>
        <v>3</v>
      </c>
      <c r="CK26" s="78">
        <f>IF(Assumptions!$E$27&gt;CJ26+12,CJ26+12,Assumptions!$E$27)</f>
        <v>3</v>
      </c>
      <c r="CL26" s="78">
        <f>IF(Assumptions!$E$27&gt;CK26+12,CK26+12,Assumptions!$E$27)</f>
        <v>3</v>
      </c>
    </row>
    <row r="27" spans="1:90" ht="13.5" customHeight="1">
      <c r="A27" s="77" t="str">
        <f t="shared" si="0"/>
        <v>Jul</v>
      </c>
      <c r="B27" s="20">
        <f>IF(Assumptions!$E$27&gt;6,6,Assumptions!$E$27)</f>
        <v>3</v>
      </c>
      <c r="C27" s="20">
        <f>IF(Assumptions!$E$27&gt;B27+12,B27+12,Assumptions!$E$27)</f>
        <v>3</v>
      </c>
      <c r="D27" s="20">
        <f>IF(Assumptions!$E$27&gt;C27+12,C27+12,Assumptions!$E$27)</f>
        <v>3</v>
      </c>
      <c r="E27" s="20">
        <f>IF(Assumptions!$E$27&gt;D27+12,D27+12,Assumptions!$E$27)</f>
        <v>3</v>
      </c>
      <c r="F27" s="20">
        <f>IF(Assumptions!$E$27&gt;E27+12,E27+12,Assumptions!$E$27)</f>
        <v>3</v>
      </c>
      <c r="G27" s="20">
        <f>IF(Assumptions!$E$27&gt;F27+12,F27+12,Assumptions!$E$27)</f>
        <v>3</v>
      </c>
      <c r="H27" s="20">
        <f>IF(Assumptions!$E$27&gt;G27+12,G27+12,Assumptions!$E$27)</f>
        <v>3</v>
      </c>
      <c r="I27" s="20">
        <f>IF(Assumptions!$E$27&gt;H27+12,H27+12,Assumptions!$E$27)</f>
        <v>3</v>
      </c>
      <c r="J27" s="12" t="str">
        <f t="shared" si="1"/>
        <v>Jul</v>
      </c>
      <c r="K27" s="20">
        <f>IF(Assumptions!$E$27&gt;6,6,Assumptions!$E$27)</f>
        <v>3</v>
      </c>
      <c r="L27" s="78">
        <f>IF(Assumptions!$E$27&gt;K27+12,K27+12,Assumptions!$E$27)</f>
        <v>3</v>
      </c>
      <c r="M27" s="78">
        <f>IF(Assumptions!$E$27&gt;L27+12,L27+12,Assumptions!$E$27)</f>
        <v>3</v>
      </c>
      <c r="N27" s="78">
        <f>IF(Assumptions!$E$27&gt;M27+12,M27+12,Assumptions!$E$27)</f>
        <v>3</v>
      </c>
      <c r="O27" s="78">
        <f>IF(Assumptions!$E$27&gt;N27+12,N27+12,Assumptions!$E$27)</f>
        <v>3</v>
      </c>
      <c r="P27" s="78">
        <f>IF(Assumptions!$E$27&gt;O27+12,O27+12,Assumptions!$E$27)</f>
        <v>3</v>
      </c>
      <c r="Q27" s="78">
        <f>IF(Assumptions!$E$27&gt;P27+12,P27+12,Assumptions!$E$27)</f>
        <v>3</v>
      </c>
      <c r="R27" s="78">
        <f>IF(Assumptions!$E$27&gt;Q27+12,Q27+12,Assumptions!$E$27)</f>
        <v>3</v>
      </c>
      <c r="S27" s="77" t="str">
        <f t="shared" si="2"/>
        <v>Jul</v>
      </c>
      <c r="T27" s="78">
        <f>IF(Assumptions!$E$27&gt;6,6,Assumptions!$E$27)</f>
        <v>3</v>
      </c>
      <c r="U27" s="78">
        <f>IF(Assumptions!$E$27&gt;T27+12,T27+12,Assumptions!$E$27)</f>
        <v>3</v>
      </c>
      <c r="V27" s="78">
        <f>IF(Assumptions!$E$27&gt;U27+12,U27+12,Assumptions!$E$27)</f>
        <v>3</v>
      </c>
      <c r="W27" s="78">
        <f>IF(Assumptions!$E$27&gt;V27+12,V27+12,Assumptions!$E$27)</f>
        <v>3</v>
      </c>
      <c r="X27" s="78">
        <f>IF(Assumptions!$E$27&gt;W27+12,W27+12,Assumptions!$E$27)</f>
        <v>3</v>
      </c>
      <c r="Y27" s="78">
        <f>IF(Assumptions!$E$27&gt;X27+12,X27+12,Assumptions!$E$27)</f>
        <v>3</v>
      </c>
      <c r="Z27" s="78">
        <f>IF(Assumptions!$E$27&gt;Y27+12,Y27+12,Assumptions!$E$27)</f>
        <v>3</v>
      </c>
      <c r="AA27" s="78">
        <f>IF(Assumptions!$E$27&gt;Z27+12,Z27+12,Assumptions!$E$27)</f>
        <v>3</v>
      </c>
      <c r="AB27" s="77" t="str">
        <f t="shared" si="3"/>
        <v>Jul</v>
      </c>
      <c r="AC27" s="78">
        <f>IF(Assumptions!$E$27&gt;6,6,Assumptions!$E$27)</f>
        <v>3</v>
      </c>
      <c r="AD27" s="78">
        <f>IF(Assumptions!$E$27&gt;AC27+12,AC27+12,Assumptions!$E$27)</f>
        <v>3</v>
      </c>
      <c r="AE27" s="78">
        <f>IF(Assumptions!$E$27&gt;AD27+12,AD27+12,Assumptions!$E$27)</f>
        <v>3</v>
      </c>
      <c r="AF27" s="78">
        <f>IF(Assumptions!$E$27&gt;AE27+12,AE27+12,Assumptions!$E$27)</f>
        <v>3</v>
      </c>
      <c r="AG27" s="78">
        <f>IF(Assumptions!$E$27&gt;AF27+12,AF27+12,Assumptions!$E$27)</f>
        <v>3</v>
      </c>
      <c r="AH27" s="78">
        <f>IF(Assumptions!$E$27&gt;AG27+12,AG27+12,Assumptions!$E$27)</f>
        <v>3</v>
      </c>
      <c r="AI27" s="78">
        <f>IF(Assumptions!$E$27&gt;AH27+12,AH27+12,Assumptions!$E$27)</f>
        <v>3</v>
      </c>
      <c r="AJ27" s="78">
        <f>IF(Assumptions!$E$27&gt;AI27+12,AI27+12,Assumptions!$E$27)</f>
        <v>3</v>
      </c>
      <c r="AK27" s="77" t="str">
        <f t="shared" si="4"/>
        <v>Jul</v>
      </c>
      <c r="AL27" s="78">
        <f>IF(Assumptions!$E$27&gt;6,6,Assumptions!$E$27)</f>
        <v>3</v>
      </c>
      <c r="AM27" s="78">
        <f>IF(Assumptions!$E$27&gt;AL27+12,AL27+12,Assumptions!$E$27)</f>
        <v>3</v>
      </c>
      <c r="AN27" s="78">
        <f>IF(Assumptions!$E$27&gt;AM27+12,AM27+12,Assumptions!$E$27)</f>
        <v>3</v>
      </c>
      <c r="AO27" s="78">
        <f>IF(Assumptions!$E$27&gt;AN27+12,AN27+12,Assumptions!$E$27)</f>
        <v>3</v>
      </c>
      <c r="AP27" s="78">
        <f>IF(Assumptions!$E$27&gt;AO27+12,AO27+12,Assumptions!$E$27)</f>
        <v>3</v>
      </c>
      <c r="AQ27" s="78">
        <f>IF(Assumptions!$E$27&gt;AP27+12,AP27+12,Assumptions!$E$27)</f>
        <v>3</v>
      </c>
      <c r="AR27" s="78">
        <f>IF(Assumptions!$E$27&gt;AQ27+12,AQ27+12,Assumptions!$E$27)</f>
        <v>3</v>
      </c>
      <c r="AS27" s="78">
        <f>IF(Assumptions!$E$27&gt;AR27+12,AR27+12,Assumptions!$E$27)</f>
        <v>3</v>
      </c>
      <c r="AT27" s="77" t="str">
        <f t="shared" si="5"/>
        <v>Jul</v>
      </c>
      <c r="AU27" s="78">
        <f>IF(Assumptions!$E$27&gt;6,6,Assumptions!$E$27)</f>
        <v>3</v>
      </c>
      <c r="AV27" s="78">
        <f>IF(Assumptions!$E$27&gt;AU27+12,AU27+12,Assumptions!$E$27)</f>
        <v>3</v>
      </c>
      <c r="AW27" s="78">
        <f>IF(Assumptions!$E$27&gt;AV27+12,AV27+12,Assumptions!$E$27)</f>
        <v>3</v>
      </c>
      <c r="AX27" s="78">
        <f>IF(Assumptions!$E$27&gt;AW27+12,AW27+12,Assumptions!$E$27)</f>
        <v>3</v>
      </c>
      <c r="AY27" s="78">
        <f>IF(Assumptions!$E$27&gt;AX27+12,AX27+12,Assumptions!$E$27)</f>
        <v>3</v>
      </c>
      <c r="AZ27" s="78">
        <f>IF(Assumptions!$E$27&gt;AY27+12,AY27+12,Assumptions!$E$27)</f>
        <v>3</v>
      </c>
      <c r="BA27" s="78">
        <f>IF(Assumptions!$E$27&gt;AZ27+12,AZ27+12,Assumptions!$E$27)</f>
        <v>3</v>
      </c>
      <c r="BB27" s="78">
        <f>IF(Assumptions!$E$27&gt;BA27+12,BA27+12,Assumptions!$E$27)</f>
        <v>3</v>
      </c>
      <c r="BC27" s="77" t="str">
        <f t="shared" si="6"/>
        <v>Jul</v>
      </c>
      <c r="BD27" s="78">
        <f>IF(Assumptions!$E$27&gt;6,6,Assumptions!$E$27)</f>
        <v>3</v>
      </c>
      <c r="BE27" s="78">
        <f>IF(Assumptions!$E$27&gt;BD27+12,BD27+12,Assumptions!$E$27)</f>
        <v>3</v>
      </c>
      <c r="BF27" s="78">
        <f>IF(Assumptions!$E$27&gt;BE27+12,BE27+12,Assumptions!$E$27)</f>
        <v>3</v>
      </c>
      <c r="BG27" s="78">
        <f>IF(Assumptions!$E$27&gt;BF27+12,BF27+12,Assumptions!$E$27)</f>
        <v>3</v>
      </c>
      <c r="BH27" s="78">
        <f>IF(Assumptions!$E$27&gt;BG27+12,BG27+12,Assumptions!$E$27)</f>
        <v>3</v>
      </c>
      <c r="BI27" s="78">
        <f>IF(Assumptions!$E$27&gt;BH27+12,BH27+12,Assumptions!$E$27)</f>
        <v>3</v>
      </c>
      <c r="BJ27" s="78">
        <f>IF(Assumptions!$E$27&gt;BI27+12,BI27+12,Assumptions!$E$27)</f>
        <v>3</v>
      </c>
      <c r="BK27" s="78">
        <f>IF(Assumptions!$E$27&gt;BJ27+12,BJ27+12,Assumptions!$E$27)</f>
        <v>3</v>
      </c>
      <c r="BL27" s="77" t="str">
        <f t="shared" si="7"/>
        <v>Jul</v>
      </c>
      <c r="BM27" s="78">
        <f>IF(Assumptions!$E$27&gt;6,6,Assumptions!$E$27)</f>
        <v>3</v>
      </c>
      <c r="BN27" s="78">
        <f>IF(Assumptions!$E$27&gt;BM27+12,BM27+12,Assumptions!$E$27)</f>
        <v>3</v>
      </c>
      <c r="BO27" s="78">
        <f>IF(Assumptions!$E$27&gt;BN27+12,BN27+12,Assumptions!$E$27)</f>
        <v>3</v>
      </c>
      <c r="BP27" s="78">
        <f>IF(Assumptions!$E$27&gt;BO27+12,BO27+12,Assumptions!$E$27)</f>
        <v>3</v>
      </c>
      <c r="BQ27" s="78">
        <f>IF(Assumptions!$E$27&gt;BP27+12,BP27+12,Assumptions!$E$27)</f>
        <v>3</v>
      </c>
      <c r="BR27" s="78">
        <f>IF(Assumptions!$E$27&gt;BQ27+12,BQ27+12,Assumptions!$E$27)</f>
        <v>3</v>
      </c>
      <c r="BS27" s="78">
        <f>IF(Assumptions!$E$27&gt;BR27+12,BR27+12,Assumptions!$E$27)</f>
        <v>3</v>
      </c>
      <c r="BT27" s="78">
        <f>IF(Assumptions!$E$27&gt;BS27+12,BS27+12,Assumptions!$E$27)</f>
        <v>3</v>
      </c>
      <c r="BU27" s="77" t="str">
        <f t="shared" si="8"/>
        <v>Jul</v>
      </c>
      <c r="BV27" s="78">
        <f>IF(Assumptions!$E$27&gt;6,6,Assumptions!$E$27)</f>
        <v>3</v>
      </c>
      <c r="BW27" s="78">
        <f>IF(Assumptions!$E$27&gt;BV27+12,BV27+12,Assumptions!$E$27)</f>
        <v>3</v>
      </c>
      <c r="BX27" s="78">
        <f>IF(Assumptions!$E$27&gt;BW27+12,BW27+12,Assumptions!$E$27)</f>
        <v>3</v>
      </c>
      <c r="BY27" s="78">
        <f>IF(Assumptions!$E$27&gt;BX27+12,BX27+12,Assumptions!$E$27)</f>
        <v>3</v>
      </c>
      <c r="BZ27" s="78">
        <f>IF(Assumptions!$E$27&gt;BY27+12,BY27+12,Assumptions!$E$27)</f>
        <v>3</v>
      </c>
      <c r="CA27" s="78">
        <f>IF(Assumptions!$E$27&gt;BZ27+12,BZ27+12,Assumptions!$E$27)</f>
        <v>3</v>
      </c>
      <c r="CB27" s="78">
        <f>IF(Assumptions!$E$27&gt;CA27+12,CA27+12,Assumptions!$E$27)</f>
        <v>3</v>
      </c>
      <c r="CC27" s="78">
        <f>IF(Assumptions!$E$27&gt;CB27+12,CB27+12,Assumptions!$E$27)</f>
        <v>3</v>
      </c>
      <c r="CD27" s="77" t="str">
        <f t="shared" si="9"/>
        <v>Jul</v>
      </c>
      <c r="CE27" s="78">
        <f>IF(Assumptions!$E$27&gt;6,6,Assumptions!$E$27)</f>
        <v>3</v>
      </c>
      <c r="CF27" s="78">
        <f>IF(Assumptions!$E$27&gt;CE27+12,CE27+12,Assumptions!$E$27)</f>
        <v>3</v>
      </c>
      <c r="CG27" s="78">
        <f>IF(Assumptions!$E$27&gt;CF27+12,CF27+12,Assumptions!$E$27)</f>
        <v>3</v>
      </c>
      <c r="CH27" s="78">
        <f>IF(Assumptions!$E$27&gt;CG27+12,CG27+12,Assumptions!$E$27)</f>
        <v>3</v>
      </c>
      <c r="CI27" s="78">
        <f>IF(Assumptions!$E$27&gt;CH27+12,CH27+12,Assumptions!$E$27)</f>
        <v>3</v>
      </c>
      <c r="CJ27" s="78">
        <f>IF(Assumptions!$E$27&gt;CI27+12,CI27+12,Assumptions!$E$27)</f>
        <v>3</v>
      </c>
      <c r="CK27" s="78">
        <f>IF(Assumptions!$E$27&gt;CJ27+12,CJ27+12,Assumptions!$E$27)</f>
        <v>3</v>
      </c>
      <c r="CL27" s="78">
        <f>IF(Assumptions!$E$27&gt;CK27+12,CK27+12,Assumptions!$E$27)</f>
        <v>3</v>
      </c>
    </row>
    <row r="28" spans="1:90" ht="13.5" customHeight="1">
      <c r="A28" s="77" t="str">
        <f t="shared" si="0"/>
        <v>Aug</v>
      </c>
      <c r="B28" s="20">
        <f>IF(Assumptions!$E$27&gt;5,5,Assumptions!$E$27)</f>
        <v>3</v>
      </c>
      <c r="C28" s="20">
        <f>IF(Assumptions!$E$27&gt;B28+12,B28+12,Assumptions!$E$27)</f>
        <v>3</v>
      </c>
      <c r="D28" s="20">
        <f>IF(Assumptions!$E$27&gt;C28+12,C28+12,Assumptions!$E$27)</f>
        <v>3</v>
      </c>
      <c r="E28" s="20">
        <f>IF(Assumptions!$E$27&gt;D28+12,D28+12,Assumptions!$E$27)</f>
        <v>3</v>
      </c>
      <c r="F28" s="20">
        <f>IF(Assumptions!$E$27&gt;E28+12,E28+12,Assumptions!$E$27)</f>
        <v>3</v>
      </c>
      <c r="G28" s="20">
        <f>IF(Assumptions!$E$27&gt;F28+12,F28+12,Assumptions!$E$27)</f>
        <v>3</v>
      </c>
      <c r="H28" s="20">
        <f>IF(Assumptions!$E$27&gt;G28+12,G28+12,Assumptions!$E$27)</f>
        <v>3</v>
      </c>
      <c r="I28" s="20">
        <f>IF(Assumptions!$E$27&gt;H28+12,H28+12,Assumptions!$E$27)</f>
        <v>3</v>
      </c>
      <c r="J28" s="12" t="str">
        <f t="shared" si="1"/>
        <v>Aug</v>
      </c>
      <c r="K28" s="20">
        <f>IF(Assumptions!$E$27&gt;5,5,Assumptions!$E$27)</f>
        <v>3</v>
      </c>
      <c r="L28" s="78">
        <f>IF(Assumptions!$E$27&gt;K28+12,K28+12,Assumptions!$E$27)</f>
        <v>3</v>
      </c>
      <c r="M28" s="78">
        <f>IF(Assumptions!$E$27&gt;L28+12,L28+12,Assumptions!$E$27)</f>
        <v>3</v>
      </c>
      <c r="N28" s="78">
        <f>IF(Assumptions!$E$27&gt;M28+12,M28+12,Assumptions!$E$27)</f>
        <v>3</v>
      </c>
      <c r="O28" s="78">
        <f>IF(Assumptions!$E$27&gt;N28+12,N28+12,Assumptions!$E$27)</f>
        <v>3</v>
      </c>
      <c r="P28" s="78">
        <f>IF(Assumptions!$E$27&gt;O28+12,O28+12,Assumptions!$E$27)</f>
        <v>3</v>
      </c>
      <c r="Q28" s="78">
        <f>IF(Assumptions!$E$27&gt;P28+12,P28+12,Assumptions!$E$27)</f>
        <v>3</v>
      </c>
      <c r="R28" s="78">
        <f>IF(Assumptions!$E$27&gt;Q28+12,Q28+12,Assumptions!$E$27)</f>
        <v>3</v>
      </c>
      <c r="S28" s="77" t="str">
        <f t="shared" si="2"/>
        <v>Aug</v>
      </c>
      <c r="T28" s="78">
        <f>IF(Assumptions!$E$27&gt;5,5,Assumptions!$E$27)</f>
        <v>3</v>
      </c>
      <c r="U28" s="78">
        <f>IF(Assumptions!$E$27&gt;T28+12,T28+12,Assumptions!$E$27)</f>
        <v>3</v>
      </c>
      <c r="V28" s="78">
        <f>IF(Assumptions!$E$27&gt;U28+12,U28+12,Assumptions!$E$27)</f>
        <v>3</v>
      </c>
      <c r="W28" s="78">
        <f>IF(Assumptions!$E$27&gt;V28+12,V28+12,Assumptions!$E$27)</f>
        <v>3</v>
      </c>
      <c r="X28" s="78">
        <f>IF(Assumptions!$E$27&gt;W28+12,W28+12,Assumptions!$E$27)</f>
        <v>3</v>
      </c>
      <c r="Y28" s="78">
        <f>IF(Assumptions!$E$27&gt;X28+12,X28+12,Assumptions!$E$27)</f>
        <v>3</v>
      </c>
      <c r="Z28" s="78">
        <f>IF(Assumptions!$E$27&gt;Y28+12,Y28+12,Assumptions!$E$27)</f>
        <v>3</v>
      </c>
      <c r="AA28" s="78">
        <f>IF(Assumptions!$E$27&gt;Z28+12,Z28+12,Assumptions!$E$27)</f>
        <v>3</v>
      </c>
      <c r="AB28" s="77" t="str">
        <f t="shared" si="3"/>
        <v>Aug</v>
      </c>
      <c r="AC28" s="78">
        <f>IF(Assumptions!$E$27&gt;5,5,Assumptions!$E$27)</f>
        <v>3</v>
      </c>
      <c r="AD28" s="78">
        <f>IF(Assumptions!$E$27&gt;AC28+12,AC28+12,Assumptions!$E$27)</f>
        <v>3</v>
      </c>
      <c r="AE28" s="78">
        <f>IF(Assumptions!$E$27&gt;AD28+12,AD28+12,Assumptions!$E$27)</f>
        <v>3</v>
      </c>
      <c r="AF28" s="78">
        <f>IF(Assumptions!$E$27&gt;AE28+12,AE28+12,Assumptions!$E$27)</f>
        <v>3</v>
      </c>
      <c r="AG28" s="78">
        <f>IF(Assumptions!$E$27&gt;AF28+12,AF28+12,Assumptions!$E$27)</f>
        <v>3</v>
      </c>
      <c r="AH28" s="78">
        <f>IF(Assumptions!$E$27&gt;AG28+12,AG28+12,Assumptions!$E$27)</f>
        <v>3</v>
      </c>
      <c r="AI28" s="78">
        <f>IF(Assumptions!$E$27&gt;AH28+12,AH28+12,Assumptions!$E$27)</f>
        <v>3</v>
      </c>
      <c r="AJ28" s="78">
        <f>IF(Assumptions!$E$27&gt;AI28+12,AI28+12,Assumptions!$E$27)</f>
        <v>3</v>
      </c>
      <c r="AK28" s="77" t="str">
        <f t="shared" si="4"/>
        <v>Aug</v>
      </c>
      <c r="AL28" s="78">
        <f>IF(Assumptions!$E$27&gt;5,5,Assumptions!$E$27)</f>
        <v>3</v>
      </c>
      <c r="AM28" s="78">
        <f>IF(Assumptions!$E$27&gt;AL28+12,AL28+12,Assumptions!$E$27)</f>
        <v>3</v>
      </c>
      <c r="AN28" s="78">
        <f>IF(Assumptions!$E$27&gt;AM28+12,AM28+12,Assumptions!$E$27)</f>
        <v>3</v>
      </c>
      <c r="AO28" s="78">
        <f>IF(Assumptions!$E$27&gt;AN28+12,AN28+12,Assumptions!$E$27)</f>
        <v>3</v>
      </c>
      <c r="AP28" s="78">
        <f>IF(Assumptions!$E$27&gt;AO28+12,AO28+12,Assumptions!$E$27)</f>
        <v>3</v>
      </c>
      <c r="AQ28" s="78">
        <f>IF(Assumptions!$E$27&gt;AP28+12,AP28+12,Assumptions!$E$27)</f>
        <v>3</v>
      </c>
      <c r="AR28" s="78">
        <f>IF(Assumptions!$E$27&gt;AQ28+12,AQ28+12,Assumptions!$E$27)</f>
        <v>3</v>
      </c>
      <c r="AS28" s="78">
        <f>IF(Assumptions!$E$27&gt;AR28+12,AR28+12,Assumptions!$E$27)</f>
        <v>3</v>
      </c>
      <c r="AT28" s="77" t="str">
        <f t="shared" si="5"/>
        <v>Aug</v>
      </c>
      <c r="AU28" s="78">
        <f>IF(Assumptions!$E$27&gt;5,5,Assumptions!$E$27)</f>
        <v>3</v>
      </c>
      <c r="AV28" s="78">
        <f>IF(Assumptions!$E$27&gt;AU28+12,AU28+12,Assumptions!$E$27)</f>
        <v>3</v>
      </c>
      <c r="AW28" s="78">
        <f>IF(Assumptions!$E$27&gt;AV28+12,AV28+12,Assumptions!$E$27)</f>
        <v>3</v>
      </c>
      <c r="AX28" s="78">
        <f>IF(Assumptions!$E$27&gt;AW28+12,AW28+12,Assumptions!$E$27)</f>
        <v>3</v>
      </c>
      <c r="AY28" s="78">
        <f>IF(Assumptions!$E$27&gt;AX28+12,AX28+12,Assumptions!$E$27)</f>
        <v>3</v>
      </c>
      <c r="AZ28" s="78">
        <f>IF(Assumptions!$E$27&gt;AY28+12,AY28+12,Assumptions!$E$27)</f>
        <v>3</v>
      </c>
      <c r="BA28" s="78">
        <f>IF(Assumptions!$E$27&gt;AZ28+12,AZ28+12,Assumptions!$E$27)</f>
        <v>3</v>
      </c>
      <c r="BB28" s="78">
        <f>IF(Assumptions!$E$27&gt;BA28+12,BA28+12,Assumptions!$E$27)</f>
        <v>3</v>
      </c>
      <c r="BC28" s="77" t="str">
        <f t="shared" si="6"/>
        <v>Aug</v>
      </c>
      <c r="BD28" s="78">
        <f>IF(Assumptions!$E$27&gt;5,5,Assumptions!$E$27)</f>
        <v>3</v>
      </c>
      <c r="BE28" s="78">
        <f>IF(Assumptions!$E$27&gt;BD28+12,BD28+12,Assumptions!$E$27)</f>
        <v>3</v>
      </c>
      <c r="BF28" s="78">
        <f>IF(Assumptions!$E$27&gt;BE28+12,BE28+12,Assumptions!$E$27)</f>
        <v>3</v>
      </c>
      <c r="BG28" s="78">
        <f>IF(Assumptions!$E$27&gt;BF28+12,BF28+12,Assumptions!$E$27)</f>
        <v>3</v>
      </c>
      <c r="BH28" s="78">
        <f>IF(Assumptions!$E$27&gt;BG28+12,BG28+12,Assumptions!$E$27)</f>
        <v>3</v>
      </c>
      <c r="BI28" s="78">
        <f>IF(Assumptions!$E$27&gt;BH28+12,BH28+12,Assumptions!$E$27)</f>
        <v>3</v>
      </c>
      <c r="BJ28" s="78">
        <f>IF(Assumptions!$E$27&gt;BI28+12,BI28+12,Assumptions!$E$27)</f>
        <v>3</v>
      </c>
      <c r="BK28" s="78">
        <f>IF(Assumptions!$E$27&gt;BJ28+12,BJ28+12,Assumptions!$E$27)</f>
        <v>3</v>
      </c>
      <c r="BL28" s="77" t="str">
        <f t="shared" si="7"/>
        <v>Aug</v>
      </c>
      <c r="BM28" s="78">
        <f>IF(Assumptions!$E$27&gt;5,5,Assumptions!$E$27)</f>
        <v>3</v>
      </c>
      <c r="BN28" s="78">
        <f>IF(Assumptions!$E$27&gt;BM28+12,BM28+12,Assumptions!$E$27)</f>
        <v>3</v>
      </c>
      <c r="BO28" s="78">
        <f>IF(Assumptions!$E$27&gt;BN28+12,BN28+12,Assumptions!$E$27)</f>
        <v>3</v>
      </c>
      <c r="BP28" s="78">
        <f>IF(Assumptions!$E$27&gt;BO28+12,BO28+12,Assumptions!$E$27)</f>
        <v>3</v>
      </c>
      <c r="BQ28" s="78">
        <f>IF(Assumptions!$E$27&gt;BP28+12,BP28+12,Assumptions!$E$27)</f>
        <v>3</v>
      </c>
      <c r="BR28" s="78">
        <f>IF(Assumptions!$E$27&gt;BQ28+12,BQ28+12,Assumptions!$E$27)</f>
        <v>3</v>
      </c>
      <c r="BS28" s="78">
        <f>IF(Assumptions!$E$27&gt;BR28+12,BR28+12,Assumptions!$E$27)</f>
        <v>3</v>
      </c>
      <c r="BT28" s="78">
        <f>IF(Assumptions!$E$27&gt;BS28+12,BS28+12,Assumptions!$E$27)</f>
        <v>3</v>
      </c>
      <c r="BU28" s="77" t="str">
        <f t="shared" si="8"/>
        <v>Aug</v>
      </c>
      <c r="BV28" s="78">
        <f>IF(Assumptions!$E$27&gt;5,5,Assumptions!$E$27)</f>
        <v>3</v>
      </c>
      <c r="BW28" s="78">
        <f>IF(Assumptions!$E$27&gt;BV28+12,BV28+12,Assumptions!$E$27)</f>
        <v>3</v>
      </c>
      <c r="BX28" s="78">
        <f>IF(Assumptions!$E$27&gt;BW28+12,BW28+12,Assumptions!$E$27)</f>
        <v>3</v>
      </c>
      <c r="BY28" s="78">
        <f>IF(Assumptions!$E$27&gt;BX28+12,BX28+12,Assumptions!$E$27)</f>
        <v>3</v>
      </c>
      <c r="BZ28" s="78">
        <f>IF(Assumptions!$E$27&gt;BY28+12,BY28+12,Assumptions!$E$27)</f>
        <v>3</v>
      </c>
      <c r="CA28" s="78">
        <f>IF(Assumptions!$E$27&gt;BZ28+12,BZ28+12,Assumptions!$E$27)</f>
        <v>3</v>
      </c>
      <c r="CB28" s="78">
        <f>IF(Assumptions!$E$27&gt;CA28+12,CA28+12,Assumptions!$E$27)</f>
        <v>3</v>
      </c>
      <c r="CC28" s="78">
        <f>IF(Assumptions!$E$27&gt;CB28+12,CB28+12,Assumptions!$E$27)</f>
        <v>3</v>
      </c>
      <c r="CD28" s="77" t="str">
        <f t="shared" si="9"/>
        <v>Aug</v>
      </c>
      <c r="CE28" s="78">
        <f>IF(Assumptions!$E$27&gt;5,5,Assumptions!$E$27)</f>
        <v>3</v>
      </c>
      <c r="CF28" s="78">
        <f>IF(Assumptions!$E$27&gt;CE28+12,CE28+12,Assumptions!$E$27)</f>
        <v>3</v>
      </c>
      <c r="CG28" s="78">
        <f>IF(Assumptions!$E$27&gt;CF28+12,CF28+12,Assumptions!$E$27)</f>
        <v>3</v>
      </c>
      <c r="CH28" s="78">
        <f>IF(Assumptions!$E$27&gt;CG28+12,CG28+12,Assumptions!$E$27)</f>
        <v>3</v>
      </c>
      <c r="CI28" s="78">
        <f>IF(Assumptions!$E$27&gt;CH28+12,CH28+12,Assumptions!$E$27)</f>
        <v>3</v>
      </c>
      <c r="CJ28" s="78">
        <f>IF(Assumptions!$E$27&gt;CI28+12,CI28+12,Assumptions!$E$27)</f>
        <v>3</v>
      </c>
      <c r="CK28" s="78">
        <f>IF(Assumptions!$E$27&gt;CJ28+12,CJ28+12,Assumptions!$E$27)</f>
        <v>3</v>
      </c>
      <c r="CL28" s="78">
        <f>IF(Assumptions!$E$27&gt;CK28+12,CK28+12,Assumptions!$E$27)</f>
        <v>3</v>
      </c>
    </row>
    <row r="29" spans="1:90" ht="13.5" customHeight="1">
      <c r="A29" s="77" t="str">
        <f t="shared" si="0"/>
        <v>Sep</v>
      </c>
      <c r="B29" s="20">
        <f>IF(Assumptions!$E$27&gt;4,4,Assumptions!$E$27)</f>
        <v>3</v>
      </c>
      <c r="C29" s="20">
        <f>IF(Assumptions!$E$27&gt;B29+12,B29+12,Assumptions!$E$27)</f>
        <v>3</v>
      </c>
      <c r="D29" s="20">
        <f>IF(Assumptions!$E$27&gt;C29+12,C29+12,Assumptions!$E$27)</f>
        <v>3</v>
      </c>
      <c r="E29" s="20">
        <f>IF(Assumptions!$E$27&gt;D29+12,D29+12,Assumptions!$E$27)</f>
        <v>3</v>
      </c>
      <c r="F29" s="20">
        <f>IF(Assumptions!$E$27&gt;E29+12,E29+12,Assumptions!$E$27)</f>
        <v>3</v>
      </c>
      <c r="G29" s="20">
        <f>IF(Assumptions!$E$27&gt;F29+12,F29+12,Assumptions!$E$27)</f>
        <v>3</v>
      </c>
      <c r="H29" s="20">
        <f>IF(Assumptions!$E$27&gt;G29+12,G29+12,Assumptions!$E$27)</f>
        <v>3</v>
      </c>
      <c r="I29" s="20">
        <f>IF(Assumptions!$E$27&gt;H29+12,H29+12,Assumptions!$E$27)</f>
        <v>3</v>
      </c>
      <c r="J29" s="12" t="str">
        <f t="shared" si="1"/>
        <v>Sep</v>
      </c>
      <c r="K29" s="20">
        <f>IF(Assumptions!$E$27&gt;4,4,Assumptions!$E$27)</f>
        <v>3</v>
      </c>
      <c r="L29" s="78">
        <f>IF(Assumptions!$E$27&gt;K29+12,K29+12,Assumptions!$E$27)</f>
        <v>3</v>
      </c>
      <c r="M29" s="78">
        <f>IF(Assumptions!$E$27&gt;L29+12,L29+12,Assumptions!$E$27)</f>
        <v>3</v>
      </c>
      <c r="N29" s="78">
        <f>IF(Assumptions!$E$27&gt;M29+12,M29+12,Assumptions!$E$27)</f>
        <v>3</v>
      </c>
      <c r="O29" s="78">
        <f>IF(Assumptions!$E$27&gt;N29+12,N29+12,Assumptions!$E$27)</f>
        <v>3</v>
      </c>
      <c r="P29" s="78">
        <f>IF(Assumptions!$E$27&gt;O29+12,O29+12,Assumptions!$E$27)</f>
        <v>3</v>
      </c>
      <c r="Q29" s="78">
        <f>IF(Assumptions!$E$27&gt;P29+12,P29+12,Assumptions!$E$27)</f>
        <v>3</v>
      </c>
      <c r="R29" s="78">
        <f>IF(Assumptions!$E$27&gt;Q29+12,Q29+12,Assumptions!$E$27)</f>
        <v>3</v>
      </c>
      <c r="S29" s="77" t="str">
        <f t="shared" si="2"/>
        <v>Sep</v>
      </c>
      <c r="T29" s="78">
        <f>IF(Assumptions!$E$27&gt;4,4,Assumptions!$E$27)</f>
        <v>3</v>
      </c>
      <c r="U29" s="78">
        <f>IF(Assumptions!$E$27&gt;T29+12,T29+12,Assumptions!$E$27)</f>
        <v>3</v>
      </c>
      <c r="V29" s="78">
        <f>IF(Assumptions!$E$27&gt;U29+12,U29+12,Assumptions!$E$27)</f>
        <v>3</v>
      </c>
      <c r="W29" s="78">
        <f>IF(Assumptions!$E$27&gt;V29+12,V29+12,Assumptions!$E$27)</f>
        <v>3</v>
      </c>
      <c r="X29" s="78">
        <f>IF(Assumptions!$E$27&gt;W29+12,W29+12,Assumptions!$E$27)</f>
        <v>3</v>
      </c>
      <c r="Y29" s="78">
        <f>IF(Assumptions!$E$27&gt;X29+12,X29+12,Assumptions!$E$27)</f>
        <v>3</v>
      </c>
      <c r="Z29" s="78">
        <f>IF(Assumptions!$E$27&gt;Y29+12,Y29+12,Assumptions!$E$27)</f>
        <v>3</v>
      </c>
      <c r="AA29" s="78">
        <f>IF(Assumptions!$E$27&gt;Z29+12,Z29+12,Assumptions!$E$27)</f>
        <v>3</v>
      </c>
      <c r="AB29" s="77" t="str">
        <f t="shared" si="3"/>
        <v>Sep</v>
      </c>
      <c r="AC29" s="78">
        <f>IF(Assumptions!$E$27&gt;4,4,Assumptions!$E$27)</f>
        <v>3</v>
      </c>
      <c r="AD29" s="78">
        <f>IF(Assumptions!$E$27&gt;AC29+12,AC29+12,Assumptions!$E$27)</f>
        <v>3</v>
      </c>
      <c r="AE29" s="78">
        <f>IF(Assumptions!$E$27&gt;AD29+12,AD29+12,Assumptions!$E$27)</f>
        <v>3</v>
      </c>
      <c r="AF29" s="78">
        <f>IF(Assumptions!$E$27&gt;AE29+12,AE29+12,Assumptions!$E$27)</f>
        <v>3</v>
      </c>
      <c r="AG29" s="78">
        <f>IF(Assumptions!$E$27&gt;AF29+12,AF29+12,Assumptions!$E$27)</f>
        <v>3</v>
      </c>
      <c r="AH29" s="78">
        <f>IF(Assumptions!$E$27&gt;AG29+12,AG29+12,Assumptions!$E$27)</f>
        <v>3</v>
      </c>
      <c r="AI29" s="78">
        <f>IF(Assumptions!$E$27&gt;AH29+12,AH29+12,Assumptions!$E$27)</f>
        <v>3</v>
      </c>
      <c r="AJ29" s="78">
        <f>IF(Assumptions!$E$27&gt;AI29+12,AI29+12,Assumptions!$E$27)</f>
        <v>3</v>
      </c>
      <c r="AK29" s="77" t="str">
        <f t="shared" si="4"/>
        <v>Sep</v>
      </c>
      <c r="AL29" s="78">
        <f>IF(Assumptions!$E$27&gt;4,4,Assumptions!$E$27)</f>
        <v>3</v>
      </c>
      <c r="AM29" s="78">
        <f>IF(Assumptions!$E$27&gt;AL29+12,AL29+12,Assumptions!$E$27)</f>
        <v>3</v>
      </c>
      <c r="AN29" s="78">
        <f>IF(Assumptions!$E$27&gt;AM29+12,AM29+12,Assumptions!$E$27)</f>
        <v>3</v>
      </c>
      <c r="AO29" s="78">
        <f>IF(Assumptions!$E$27&gt;AN29+12,AN29+12,Assumptions!$E$27)</f>
        <v>3</v>
      </c>
      <c r="AP29" s="78">
        <f>IF(Assumptions!$E$27&gt;AO29+12,AO29+12,Assumptions!$E$27)</f>
        <v>3</v>
      </c>
      <c r="AQ29" s="78">
        <f>IF(Assumptions!$E$27&gt;AP29+12,AP29+12,Assumptions!$E$27)</f>
        <v>3</v>
      </c>
      <c r="AR29" s="78">
        <f>IF(Assumptions!$E$27&gt;AQ29+12,AQ29+12,Assumptions!$E$27)</f>
        <v>3</v>
      </c>
      <c r="AS29" s="78">
        <f>IF(Assumptions!$E$27&gt;AR29+12,AR29+12,Assumptions!$E$27)</f>
        <v>3</v>
      </c>
      <c r="AT29" s="77" t="str">
        <f t="shared" si="5"/>
        <v>Sep</v>
      </c>
      <c r="AU29" s="78">
        <f>IF(Assumptions!$E$27&gt;4,4,Assumptions!$E$27)</f>
        <v>3</v>
      </c>
      <c r="AV29" s="78">
        <f>IF(Assumptions!$E$27&gt;AU29+12,AU29+12,Assumptions!$E$27)</f>
        <v>3</v>
      </c>
      <c r="AW29" s="78">
        <f>IF(Assumptions!$E$27&gt;AV29+12,AV29+12,Assumptions!$E$27)</f>
        <v>3</v>
      </c>
      <c r="AX29" s="78">
        <f>IF(Assumptions!$E$27&gt;AW29+12,AW29+12,Assumptions!$E$27)</f>
        <v>3</v>
      </c>
      <c r="AY29" s="78">
        <f>IF(Assumptions!$E$27&gt;AX29+12,AX29+12,Assumptions!$E$27)</f>
        <v>3</v>
      </c>
      <c r="AZ29" s="78">
        <f>IF(Assumptions!$E$27&gt;AY29+12,AY29+12,Assumptions!$E$27)</f>
        <v>3</v>
      </c>
      <c r="BA29" s="78">
        <f>IF(Assumptions!$E$27&gt;AZ29+12,AZ29+12,Assumptions!$E$27)</f>
        <v>3</v>
      </c>
      <c r="BB29" s="78">
        <f>IF(Assumptions!$E$27&gt;BA29+12,BA29+12,Assumptions!$E$27)</f>
        <v>3</v>
      </c>
      <c r="BC29" s="77" t="str">
        <f t="shared" si="6"/>
        <v>Sep</v>
      </c>
      <c r="BD29" s="78">
        <f>IF(Assumptions!$E$27&gt;4,4,Assumptions!$E$27)</f>
        <v>3</v>
      </c>
      <c r="BE29" s="78">
        <f>IF(Assumptions!$E$27&gt;BD29+12,BD29+12,Assumptions!$E$27)</f>
        <v>3</v>
      </c>
      <c r="BF29" s="78">
        <f>IF(Assumptions!$E$27&gt;BE29+12,BE29+12,Assumptions!$E$27)</f>
        <v>3</v>
      </c>
      <c r="BG29" s="78">
        <f>IF(Assumptions!$E$27&gt;BF29+12,BF29+12,Assumptions!$E$27)</f>
        <v>3</v>
      </c>
      <c r="BH29" s="78">
        <f>IF(Assumptions!$E$27&gt;BG29+12,BG29+12,Assumptions!$E$27)</f>
        <v>3</v>
      </c>
      <c r="BI29" s="78">
        <f>IF(Assumptions!$E$27&gt;BH29+12,BH29+12,Assumptions!$E$27)</f>
        <v>3</v>
      </c>
      <c r="BJ29" s="78">
        <f>IF(Assumptions!$E$27&gt;BI29+12,BI29+12,Assumptions!$E$27)</f>
        <v>3</v>
      </c>
      <c r="BK29" s="78">
        <f>IF(Assumptions!$E$27&gt;BJ29+12,BJ29+12,Assumptions!$E$27)</f>
        <v>3</v>
      </c>
      <c r="BL29" s="77" t="str">
        <f t="shared" si="7"/>
        <v>Sep</v>
      </c>
      <c r="BM29" s="78">
        <f>IF(Assumptions!$E$27&gt;4,4,Assumptions!$E$27)</f>
        <v>3</v>
      </c>
      <c r="BN29" s="78">
        <f>IF(Assumptions!$E$27&gt;BM29+12,BM29+12,Assumptions!$E$27)</f>
        <v>3</v>
      </c>
      <c r="BO29" s="78">
        <f>IF(Assumptions!$E$27&gt;BN29+12,BN29+12,Assumptions!$E$27)</f>
        <v>3</v>
      </c>
      <c r="BP29" s="78">
        <f>IF(Assumptions!$E$27&gt;BO29+12,BO29+12,Assumptions!$E$27)</f>
        <v>3</v>
      </c>
      <c r="BQ29" s="78">
        <f>IF(Assumptions!$E$27&gt;BP29+12,BP29+12,Assumptions!$E$27)</f>
        <v>3</v>
      </c>
      <c r="BR29" s="78">
        <f>IF(Assumptions!$E$27&gt;BQ29+12,BQ29+12,Assumptions!$E$27)</f>
        <v>3</v>
      </c>
      <c r="BS29" s="78">
        <f>IF(Assumptions!$E$27&gt;BR29+12,BR29+12,Assumptions!$E$27)</f>
        <v>3</v>
      </c>
      <c r="BT29" s="78">
        <f>IF(Assumptions!$E$27&gt;BS29+12,BS29+12,Assumptions!$E$27)</f>
        <v>3</v>
      </c>
      <c r="BU29" s="77" t="str">
        <f t="shared" si="8"/>
        <v>Sep</v>
      </c>
      <c r="BV29" s="78">
        <f>IF(Assumptions!$E$27&gt;4,4,Assumptions!$E$27)</f>
        <v>3</v>
      </c>
      <c r="BW29" s="78">
        <f>IF(Assumptions!$E$27&gt;BV29+12,BV29+12,Assumptions!$E$27)</f>
        <v>3</v>
      </c>
      <c r="BX29" s="78">
        <f>IF(Assumptions!$E$27&gt;BW29+12,BW29+12,Assumptions!$E$27)</f>
        <v>3</v>
      </c>
      <c r="BY29" s="78">
        <f>IF(Assumptions!$E$27&gt;BX29+12,BX29+12,Assumptions!$E$27)</f>
        <v>3</v>
      </c>
      <c r="BZ29" s="78">
        <f>IF(Assumptions!$E$27&gt;BY29+12,BY29+12,Assumptions!$E$27)</f>
        <v>3</v>
      </c>
      <c r="CA29" s="78">
        <f>IF(Assumptions!$E$27&gt;BZ29+12,BZ29+12,Assumptions!$E$27)</f>
        <v>3</v>
      </c>
      <c r="CB29" s="78">
        <f>IF(Assumptions!$E$27&gt;CA29+12,CA29+12,Assumptions!$E$27)</f>
        <v>3</v>
      </c>
      <c r="CC29" s="78">
        <f>IF(Assumptions!$E$27&gt;CB29+12,CB29+12,Assumptions!$E$27)</f>
        <v>3</v>
      </c>
      <c r="CD29" s="77" t="str">
        <f t="shared" si="9"/>
        <v>Sep</v>
      </c>
      <c r="CE29" s="78">
        <f>IF(Assumptions!$E$27&gt;4,4,Assumptions!$E$27)</f>
        <v>3</v>
      </c>
      <c r="CF29" s="78">
        <f>IF(Assumptions!$E$27&gt;CE29+12,CE29+12,Assumptions!$E$27)</f>
        <v>3</v>
      </c>
      <c r="CG29" s="78">
        <f>IF(Assumptions!$E$27&gt;CF29+12,CF29+12,Assumptions!$E$27)</f>
        <v>3</v>
      </c>
      <c r="CH29" s="78">
        <f>IF(Assumptions!$E$27&gt;CG29+12,CG29+12,Assumptions!$E$27)</f>
        <v>3</v>
      </c>
      <c r="CI29" s="78">
        <f>IF(Assumptions!$E$27&gt;CH29+12,CH29+12,Assumptions!$E$27)</f>
        <v>3</v>
      </c>
      <c r="CJ29" s="78">
        <f>IF(Assumptions!$E$27&gt;CI29+12,CI29+12,Assumptions!$E$27)</f>
        <v>3</v>
      </c>
      <c r="CK29" s="78">
        <f>IF(Assumptions!$E$27&gt;CJ29+12,CJ29+12,Assumptions!$E$27)</f>
        <v>3</v>
      </c>
      <c r="CL29" s="78">
        <f>IF(Assumptions!$E$27&gt;CK29+12,CK29+12,Assumptions!$E$27)</f>
        <v>3</v>
      </c>
    </row>
    <row r="30" spans="1:90" ht="13.5" customHeight="1">
      <c r="A30" s="77" t="str">
        <f t="shared" si="0"/>
        <v>Oct</v>
      </c>
      <c r="B30" s="20">
        <f>IF(Assumptions!$E$27&gt;3,3,Assumptions!$E$27)</f>
        <v>3</v>
      </c>
      <c r="C30" s="20">
        <f>IF(Assumptions!$E$27&gt;B30+12,B30+12,Assumptions!$E$27)</f>
        <v>3</v>
      </c>
      <c r="D30" s="20">
        <f>IF(Assumptions!$E$27&gt;C30+12,C30+12,Assumptions!$E$27)</f>
        <v>3</v>
      </c>
      <c r="E30" s="20">
        <f>IF(Assumptions!$E$27&gt;D30+12,D30+12,Assumptions!$E$27)</f>
        <v>3</v>
      </c>
      <c r="F30" s="20">
        <f>IF(Assumptions!$E$27&gt;E30+12,E30+12,Assumptions!$E$27)</f>
        <v>3</v>
      </c>
      <c r="G30" s="20">
        <f>IF(Assumptions!$E$27&gt;F30+12,F30+12,Assumptions!$E$27)</f>
        <v>3</v>
      </c>
      <c r="H30" s="20">
        <f>IF(Assumptions!$E$27&gt;G30+12,G30+12,Assumptions!$E$27)</f>
        <v>3</v>
      </c>
      <c r="I30" s="20">
        <f>IF(Assumptions!$E$27&gt;H30+12,H30+12,Assumptions!$E$27)</f>
        <v>3</v>
      </c>
      <c r="J30" s="12" t="str">
        <f t="shared" si="1"/>
        <v>Oct</v>
      </c>
      <c r="K30" s="20">
        <f>IF(Assumptions!$E$27&gt;3,3,Assumptions!$E$27)</f>
        <v>3</v>
      </c>
      <c r="L30" s="78">
        <f>IF(Assumptions!$E$27&gt;K30+12,K30+12,Assumptions!$E$27)</f>
        <v>3</v>
      </c>
      <c r="M30" s="78">
        <f>IF(Assumptions!$E$27&gt;L30+12,L30+12,Assumptions!$E$27)</f>
        <v>3</v>
      </c>
      <c r="N30" s="78">
        <f>IF(Assumptions!$E$27&gt;M30+12,M30+12,Assumptions!$E$27)</f>
        <v>3</v>
      </c>
      <c r="O30" s="78">
        <f>IF(Assumptions!$E$27&gt;N30+12,N30+12,Assumptions!$E$27)</f>
        <v>3</v>
      </c>
      <c r="P30" s="78">
        <f>IF(Assumptions!$E$27&gt;O30+12,O30+12,Assumptions!$E$27)</f>
        <v>3</v>
      </c>
      <c r="Q30" s="78">
        <f>IF(Assumptions!$E$27&gt;P30+12,P30+12,Assumptions!$E$27)</f>
        <v>3</v>
      </c>
      <c r="R30" s="78">
        <f>IF(Assumptions!$E$27&gt;Q30+12,Q30+12,Assumptions!$E$27)</f>
        <v>3</v>
      </c>
      <c r="S30" s="77" t="str">
        <f t="shared" si="2"/>
        <v>Oct</v>
      </c>
      <c r="T30" s="78">
        <f>IF(Assumptions!$E$27&gt;3,3,Assumptions!$E$27)</f>
        <v>3</v>
      </c>
      <c r="U30" s="78">
        <f>IF(Assumptions!$E$27&gt;T30+12,T30+12,Assumptions!$E$27)</f>
        <v>3</v>
      </c>
      <c r="V30" s="78">
        <f>IF(Assumptions!$E$27&gt;U30+12,U30+12,Assumptions!$E$27)</f>
        <v>3</v>
      </c>
      <c r="W30" s="78">
        <f>IF(Assumptions!$E$27&gt;V30+12,V30+12,Assumptions!$E$27)</f>
        <v>3</v>
      </c>
      <c r="X30" s="78">
        <f>IF(Assumptions!$E$27&gt;W30+12,W30+12,Assumptions!$E$27)</f>
        <v>3</v>
      </c>
      <c r="Y30" s="78">
        <f>IF(Assumptions!$E$27&gt;X30+12,X30+12,Assumptions!$E$27)</f>
        <v>3</v>
      </c>
      <c r="Z30" s="78">
        <f>IF(Assumptions!$E$27&gt;Y30+12,Y30+12,Assumptions!$E$27)</f>
        <v>3</v>
      </c>
      <c r="AA30" s="78">
        <f>IF(Assumptions!$E$27&gt;Z30+12,Z30+12,Assumptions!$E$27)</f>
        <v>3</v>
      </c>
      <c r="AB30" s="77" t="str">
        <f t="shared" si="3"/>
        <v>Oct</v>
      </c>
      <c r="AC30" s="78">
        <f>IF(Assumptions!$E$27&gt;3,3,Assumptions!$E$27)</f>
        <v>3</v>
      </c>
      <c r="AD30" s="78">
        <f>IF(Assumptions!$E$27&gt;AC30+12,AC30+12,Assumptions!$E$27)</f>
        <v>3</v>
      </c>
      <c r="AE30" s="78">
        <f>IF(Assumptions!$E$27&gt;AD30+12,AD30+12,Assumptions!$E$27)</f>
        <v>3</v>
      </c>
      <c r="AF30" s="78">
        <f>IF(Assumptions!$E$27&gt;AE30+12,AE30+12,Assumptions!$E$27)</f>
        <v>3</v>
      </c>
      <c r="AG30" s="78">
        <f>IF(Assumptions!$E$27&gt;AF30+12,AF30+12,Assumptions!$E$27)</f>
        <v>3</v>
      </c>
      <c r="AH30" s="78">
        <f>IF(Assumptions!$E$27&gt;AG30+12,AG30+12,Assumptions!$E$27)</f>
        <v>3</v>
      </c>
      <c r="AI30" s="78">
        <f>IF(Assumptions!$E$27&gt;AH30+12,AH30+12,Assumptions!$E$27)</f>
        <v>3</v>
      </c>
      <c r="AJ30" s="78">
        <f>IF(Assumptions!$E$27&gt;AI30+12,AI30+12,Assumptions!$E$27)</f>
        <v>3</v>
      </c>
      <c r="AK30" s="77" t="str">
        <f t="shared" si="4"/>
        <v>Oct</v>
      </c>
      <c r="AL30" s="78">
        <f>IF(Assumptions!$E$27&gt;3,3,Assumptions!$E$27)</f>
        <v>3</v>
      </c>
      <c r="AM30" s="78">
        <f>IF(Assumptions!$E$27&gt;AL30+12,AL30+12,Assumptions!$E$27)</f>
        <v>3</v>
      </c>
      <c r="AN30" s="78">
        <f>IF(Assumptions!$E$27&gt;AM30+12,AM30+12,Assumptions!$E$27)</f>
        <v>3</v>
      </c>
      <c r="AO30" s="78">
        <f>IF(Assumptions!$E$27&gt;AN30+12,AN30+12,Assumptions!$E$27)</f>
        <v>3</v>
      </c>
      <c r="AP30" s="78">
        <f>IF(Assumptions!$E$27&gt;AO30+12,AO30+12,Assumptions!$E$27)</f>
        <v>3</v>
      </c>
      <c r="AQ30" s="78">
        <f>IF(Assumptions!$E$27&gt;AP30+12,AP30+12,Assumptions!$E$27)</f>
        <v>3</v>
      </c>
      <c r="AR30" s="78">
        <f>IF(Assumptions!$E$27&gt;AQ30+12,AQ30+12,Assumptions!$E$27)</f>
        <v>3</v>
      </c>
      <c r="AS30" s="78">
        <f>IF(Assumptions!$E$27&gt;AR30+12,AR30+12,Assumptions!$E$27)</f>
        <v>3</v>
      </c>
      <c r="AT30" s="77" t="str">
        <f t="shared" si="5"/>
        <v>Oct</v>
      </c>
      <c r="AU30" s="78">
        <f>IF(Assumptions!$E$27&gt;3,3,Assumptions!$E$27)</f>
        <v>3</v>
      </c>
      <c r="AV30" s="78">
        <f>IF(Assumptions!$E$27&gt;AU30+12,AU30+12,Assumptions!$E$27)</f>
        <v>3</v>
      </c>
      <c r="AW30" s="78">
        <f>IF(Assumptions!$E$27&gt;AV30+12,AV30+12,Assumptions!$E$27)</f>
        <v>3</v>
      </c>
      <c r="AX30" s="78">
        <f>IF(Assumptions!$E$27&gt;AW30+12,AW30+12,Assumptions!$E$27)</f>
        <v>3</v>
      </c>
      <c r="AY30" s="78">
        <f>IF(Assumptions!$E$27&gt;AX30+12,AX30+12,Assumptions!$E$27)</f>
        <v>3</v>
      </c>
      <c r="AZ30" s="78">
        <f>IF(Assumptions!$E$27&gt;AY30+12,AY30+12,Assumptions!$E$27)</f>
        <v>3</v>
      </c>
      <c r="BA30" s="78">
        <f>IF(Assumptions!$E$27&gt;AZ30+12,AZ30+12,Assumptions!$E$27)</f>
        <v>3</v>
      </c>
      <c r="BB30" s="78">
        <f>IF(Assumptions!$E$27&gt;BA30+12,BA30+12,Assumptions!$E$27)</f>
        <v>3</v>
      </c>
      <c r="BC30" s="77" t="str">
        <f t="shared" si="6"/>
        <v>Oct</v>
      </c>
      <c r="BD30" s="78">
        <f>IF(Assumptions!$E$27&gt;3,3,Assumptions!$E$27)</f>
        <v>3</v>
      </c>
      <c r="BE30" s="78">
        <f>IF(Assumptions!$E$27&gt;BD30+12,BD30+12,Assumptions!$E$27)</f>
        <v>3</v>
      </c>
      <c r="BF30" s="78">
        <f>IF(Assumptions!$E$27&gt;BE30+12,BE30+12,Assumptions!$E$27)</f>
        <v>3</v>
      </c>
      <c r="BG30" s="78">
        <f>IF(Assumptions!$E$27&gt;BF30+12,BF30+12,Assumptions!$E$27)</f>
        <v>3</v>
      </c>
      <c r="BH30" s="78">
        <f>IF(Assumptions!$E$27&gt;BG30+12,BG30+12,Assumptions!$E$27)</f>
        <v>3</v>
      </c>
      <c r="BI30" s="78">
        <f>IF(Assumptions!$E$27&gt;BH30+12,BH30+12,Assumptions!$E$27)</f>
        <v>3</v>
      </c>
      <c r="BJ30" s="78">
        <f>IF(Assumptions!$E$27&gt;BI30+12,BI30+12,Assumptions!$E$27)</f>
        <v>3</v>
      </c>
      <c r="BK30" s="78">
        <f>IF(Assumptions!$E$27&gt;BJ30+12,BJ30+12,Assumptions!$E$27)</f>
        <v>3</v>
      </c>
      <c r="BL30" s="77" t="str">
        <f t="shared" si="7"/>
        <v>Oct</v>
      </c>
      <c r="BM30" s="78">
        <f>IF(Assumptions!$E$27&gt;3,3,Assumptions!$E$27)</f>
        <v>3</v>
      </c>
      <c r="BN30" s="78">
        <f>IF(Assumptions!$E$27&gt;BM30+12,BM30+12,Assumptions!$E$27)</f>
        <v>3</v>
      </c>
      <c r="BO30" s="78">
        <f>IF(Assumptions!$E$27&gt;BN30+12,BN30+12,Assumptions!$E$27)</f>
        <v>3</v>
      </c>
      <c r="BP30" s="78">
        <f>IF(Assumptions!$E$27&gt;BO30+12,BO30+12,Assumptions!$E$27)</f>
        <v>3</v>
      </c>
      <c r="BQ30" s="78">
        <f>IF(Assumptions!$E$27&gt;BP30+12,BP30+12,Assumptions!$E$27)</f>
        <v>3</v>
      </c>
      <c r="BR30" s="78">
        <f>IF(Assumptions!$E$27&gt;BQ30+12,BQ30+12,Assumptions!$E$27)</f>
        <v>3</v>
      </c>
      <c r="BS30" s="78">
        <f>IF(Assumptions!$E$27&gt;BR30+12,BR30+12,Assumptions!$E$27)</f>
        <v>3</v>
      </c>
      <c r="BT30" s="78">
        <f>IF(Assumptions!$E$27&gt;BS30+12,BS30+12,Assumptions!$E$27)</f>
        <v>3</v>
      </c>
      <c r="BU30" s="77" t="str">
        <f t="shared" si="8"/>
        <v>Oct</v>
      </c>
      <c r="BV30" s="78">
        <f>IF(Assumptions!$E$27&gt;3,3,Assumptions!$E$27)</f>
        <v>3</v>
      </c>
      <c r="BW30" s="78">
        <f>IF(Assumptions!$E$27&gt;BV30+12,BV30+12,Assumptions!$E$27)</f>
        <v>3</v>
      </c>
      <c r="BX30" s="78">
        <f>IF(Assumptions!$E$27&gt;BW30+12,BW30+12,Assumptions!$E$27)</f>
        <v>3</v>
      </c>
      <c r="BY30" s="78">
        <f>IF(Assumptions!$E$27&gt;BX30+12,BX30+12,Assumptions!$E$27)</f>
        <v>3</v>
      </c>
      <c r="BZ30" s="78">
        <f>IF(Assumptions!$E$27&gt;BY30+12,BY30+12,Assumptions!$E$27)</f>
        <v>3</v>
      </c>
      <c r="CA30" s="78">
        <f>IF(Assumptions!$E$27&gt;BZ30+12,BZ30+12,Assumptions!$E$27)</f>
        <v>3</v>
      </c>
      <c r="CB30" s="78">
        <f>IF(Assumptions!$E$27&gt;CA30+12,CA30+12,Assumptions!$E$27)</f>
        <v>3</v>
      </c>
      <c r="CC30" s="78">
        <f>IF(Assumptions!$E$27&gt;CB30+12,CB30+12,Assumptions!$E$27)</f>
        <v>3</v>
      </c>
      <c r="CD30" s="77" t="str">
        <f t="shared" si="9"/>
        <v>Oct</v>
      </c>
      <c r="CE30" s="78">
        <f>IF(Assumptions!$E$27&gt;3,3,Assumptions!$E$27)</f>
        <v>3</v>
      </c>
      <c r="CF30" s="78">
        <f>IF(Assumptions!$E$27&gt;CE30+12,CE30+12,Assumptions!$E$27)</f>
        <v>3</v>
      </c>
      <c r="CG30" s="78">
        <f>IF(Assumptions!$E$27&gt;CF30+12,CF30+12,Assumptions!$E$27)</f>
        <v>3</v>
      </c>
      <c r="CH30" s="78">
        <f>IF(Assumptions!$E$27&gt;CG30+12,CG30+12,Assumptions!$E$27)</f>
        <v>3</v>
      </c>
      <c r="CI30" s="78">
        <f>IF(Assumptions!$E$27&gt;CH30+12,CH30+12,Assumptions!$E$27)</f>
        <v>3</v>
      </c>
      <c r="CJ30" s="78">
        <f>IF(Assumptions!$E$27&gt;CI30+12,CI30+12,Assumptions!$E$27)</f>
        <v>3</v>
      </c>
      <c r="CK30" s="78">
        <f>IF(Assumptions!$E$27&gt;CJ30+12,CJ30+12,Assumptions!$E$27)</f>
        <v>3</v>
      </c>
      <c r="CL30" s="78">
        <f>IF(Assumptions!$E$27&gt;CK30+12,CK30+12,Assumptions!$E$27)</f>
        <v>3</v>
      </c>
    </row>
    <row r="31" spans="1:90" ht="13.5" customHeight="1">
      <c r="A31" s="77" t="str">
        <f t="shared" si="0"/>
        <v>Nov</v>
      </c>
      <c r="B31" s="20">
        <f>IF(Assumptions!$E$27&gt;2,2,Assumptions!$E$27)</f>
        <v>2</v>
      </c>
      <c r="C31" s="20">
        <f>IF(Assumptions!$E$27&gt;B31+12,B31+12,Assumptions!$E$27)</f>
        <v>3</v>
      </c>
      <c r="D31" s="20">
        <f>IF(Assumptions!$E$27&gt;C31+12,C31+12,Assumptions!$E$27)</f>
        <v>3</v>
      </c>
      <c r="E31" s="20">
        <f>IF(Assumptions!$E$27&gt;D31+12,D31+12,Assumptions!$E$27)</f>
        <v>3</v>
      </c>
      <c r="F31" s="20">
        <f>IF(Assumptions!$E$27&gt;E31+12,E31+12,Assumptions!$E$27)</f>
        <v>3</v>
      </c>
      <c r="G31" s="20">
        <f>IF(Assumptions!$E$27&gt;F31+12,F31+12,Assumptions!$E$27)</f>
        <v>3</v>
      </c>
      <c r="H31" s="20">
        <f>IF(Assumptions!$E$27&gt;G31+12,G31+12,Assumptions!$E$27)</f>
        <v>3</v>
      </c>
      <c r="I31" s="20">
        <f>IF(Assumptions!$E$27&gt;H31+12,H31+12,Assumptions!$E$27)</f>
        <v>3</v>
      </c>
      <c r="J31" s="12" t="str">
        <f t="shared" si="1"/>
        <v>Nov</v>
      </c>
      <c r="K31" s="20">
        <f>IF(Assumptions!$E$27&gt;2,2,Assumptions!$E$27)</f>
        <v>2</v>
      </c>
      <c r="L31" s="78">
        <f>IF(Assumptions!$E$27&gt;K31+12,K31+12,Assumptions!$E$27)</f>
        <v>3</v>
      </c>
      <c r="M31" s="78">
        <f>IF(Assumptions!$E$27&gt;L31+12,L31+12,Assumptions!$E$27)</f>
        <v>3</v>
      </c>
      <c r="N31" s="78">
        <f>IF(Assumptions!$E$27&gt;M31+12,M31+12,Assumptions!$E$27)</f>
        <v>3</v>
      </c>
      <c r="O31" s="78">
        <f>IF(Assumptions!$E$27&gt;N31+12,N31+12,Assumptions!$E$27)</f>
        <v>3</v>
      </c>
      <c r="P31" s="78">
        <f>IF(Assumptions!$E$27&gt;O31+12,O31+12,Assumptions!$E$27)</f>
        <v>3</v>
      </c>
      <c r="Q31" s="78">
        <f>IF(Assumptions!$E$27&gt;P31+12,P31+12,Assumptions!$E$27)</f>
        <v>3</v>
      </c>
      <c r="R31" s="78">
        <f>IF(Assumptions!$E$27&gt;Q31+12,Q31+12,Assumptions!$E$27)</f>
        <v>3</v>
      </c>
      <c r="S31" s="77" t="str">
        <f t="shared" si="2"/>
        <v>Nov</v>
      </c>
      <c r="T31" s="78">
        <f>IF(Assumptions!$E$27&gt;2,2,Assumptions!$E$27)</f>
        <v>2</v>
      </c>
      <c r="U31" s="78">
        <f>IF(Assumptions!$E$27&gt;T31+12,T31+12,Assumptions!$E$27)</f>
        <v>3</v>
      </c>
      <c r="V31" s="78">
        <f>IF(Assumptions!$E$27&gt;U31+12,U31+12,Assumptions!$E$27)</f>
        <v>3</v>
      </c>
      <c r="W31" s="78">
        <f>IF(Assumptions!$E$27&gt;V31+12,V31+12,Assumptions!$E$27)</f>
        <v>3</v>
      </c>
      <c r="X31" s="78">
        <f>IF(Assumptions!$E$27&gt;W31+12,W31+12,Assumptions!$E$27)</f>
        <v>3</v>
      </c>
      <c r="Y31" s="78">
        <f>IF(Assumptions!$E$27&gt;X31+12,X31+12,Assumptions!$E$27)</f>
        <v>3</v>
      </c>
      <c r="Z31" s="78">
        <f>IF(Assumptions!$E$27&gt;Y31+12,Y31+12,Assumptions!$E$27)</f>
        <v>3</v>
      </c>
      <c r="AA31" s="78">
        <f>IF(Assumptions!$E$27&gt;Z31+12,Z31+12,Assumptions!$E$27)</f>
        <v>3</v>
      </c>
      <c r="AB31" s="77" t="str">
        <f t="shared" si="3"/>
        <v>Nov</v>
      </c>
      <c r="AC31" s="78">
        <f>IF(Assumptions!$E$27&gt;2,2,Assumptions!$E$27)</f>
        <v>2</v>
      </c>
      <c r="AD31" s="78">
        <f>IF(Assumptions!$E$27&gt;AC31+12,AC31+12,Assumptions!$E$27)</f>
        <v>3</v>
      </c>
      <c r="AE31" s="78">
        <f>IF(Assumptions!$E$27&gt;AD31+12,AD31+12,Assumptions!$E$27)</f>
        <v>3</v>
      </c>
      <c r="AF31" s="78">
        <f>IF(Assumptions!$E$27&gt;AE31+12,AE31+12,Assumptions!$E$27)</f>
        <v>3</v>
      </c>
      <c r="AG31" s="78">
        <f>IF(Assumptions!$E$27&gt;AF31+12,AF31+12,Assumptions!$E$27)</f>
        <v>3</v>
      </c>
      <c r="AH31" s="78">
        <f>IF(Assumptions!$E$27&gt;AG31+12,AG31+12,Assumptions!$E$27)</f>
        <v>3</v>
      </c>
      <c r="AI31" s="78">
        <f>IF(Assumptions!$E$27&gt;AH31+12,AH31+12,Assumptions!$E$27)</f>
        <v>3</v>
      </c>
      <c r="AJ31" s="78">
        <f>IF(Assumptions!$E$27&gt;AI31+12,AI31+12,Assumptions!$E$27)</f>
        <v>3</v>
      </c>
      <c r="AK31" s="77" t="str">
        <f t="shared" si="4"/>
        <v>Nov</v>
      </c>
      <c r="AL31" s="78">
        <f>IF(Assumptions!$E$27&gt;2,2,Assumptions!$E$27)</f>
        <v>2</v>
      </c>
      <c r="AM31" s="78">
        <f>IF(Assumptions!$E$27&gt;AL31+12,AL31+12,Assumptions!$E$27)</f>
        <v>3</v>
      </c>
      <c r="AN31" s="78">
        <f>IF(Assumptions!$E$27&gt;AM31+12,AM31+12,Assumptions!$E$27)</f>
        <v>3</v>
      </c>
      <c r="AO31" s="78">
        <f>IF(Assumptions!$E$27&gt;AN31+12,AN31+12,Assumptions!$E$27)</f>
        <v>3</v>
      </c>
      <c r="AP31" s="78">
        <f>IF(Assumptions!$E$27&gt;AO31+12,AO31+12,Assumptions!$E$27)</f>
        <v>3</v>
      </c>
      <c r="AQ31" s="78">
        <f>IF(Assumptions!$E$27&gt;AP31+12,AP31+12,Assumptions!$E$27)</f>
        <v>3</v>
      </c>
      <c r="AR31" s="78">
        <f>IF(Assumptions!$E$27&gt;AQ31+12,AQ31+12,Assumptions!$E$27)</f>
        <v>3</v>
      </c>
      <c r="AS31" s="78">
        <f>IF(Assumptions!$E$27&gt;AR31+12,AR31+12,Assumptions!$E$27)</f>
        <v>3</v>
      </c>
      <c r="AT31" s="77" t="str">
        <f t="shared" si="5"/>
        <v>Nov</v>
      </c>
      <c r="AU31" s="78">
        <f>IF(Assumptions!$E$27&gt;2,2,Assumptions!$E$27)</f>
        <v>2</v>
      </c>
      <c r="AV31" s="78">
        <f>IF(Assumptions!$E$27&gt;AU31+12,AU31+12,Assumptions!$E$27)</f>
        <v>3</v>
      </c>
      <c r="AW31" s="78">
        <f>IF(Assumptions!$E$27&gt;AV31+12,AV31+12,Assumptions!$E$27)</f>
        <v>3</v>
      </c>
      <c r="AX31" s="78">
        <f>IF(Assumptions!$E$27&gt;AW31+12,AW31+12,Assumptions!$E$27)</f>
        <v>3</v>
      </c>
      <c r="AY31" s="78">
        <f>IF(Assumptions!$E$27&gt;AX31+12,AX31+12,Assumptions!$E$27)</f>
        <v>3</v>
      </c>
      <c r="AZ31" s="78">
        <f>IF(Assumptions!$E$27&gt;AY31+12,AY31+12,Assumptions!$E$27)</f>
        <v>3</v>
      </c>
      <c r="BA31" s="78">
        <f>IF(Assumptions!$E$27&gt;AZ31+12,AZ31+12,Assumptions!$E$27)</f>
        <v>3</v>
      </c>
      <c r="BB31" s="78">
        <f>IF(Assumptions!$E$27&gt;BA31+12,BA31+12,Assumptions!$E$27)</f>
        <v>3</v>
      </c>
      <c r="BC31" s="77" t="str">
        <f t="shared" si="6"/>
        <v>Nov</v>
      </c>
      <c r="BD31" s="78">
        <f>IF(Assumptions!$E$27&gt;2,2,Assumptions!$E$27)</f>
        <v>2</v>
      </c>
      <c r="BE31" s="78">
        <f>IF(Assumptions!$E$27&gt;BD31+12,BD31+12,Assumptions!$E$27)</f>
        <v>3</v>
      </c>
      <c r="BF31" s="78">
        <f>IF(Assumptions!$E$27&gt;BE31+12,BE31+12,Assumptions!$E$27)</f>
        <v>3</v>
      </c>
      <c r="BG31" s="78">
        <f>IF(Assumptions!$E$27&gt;BF31+12,BF31+12,Assumptions!$E$27)</f>
        <v>3</v>
      </c>
      <c r="BH31" s="78">
        <f>IF(Assumptions!$E$27&gt;BG31+12,BG31+12,Assumptions!$E$27)</f>
        <v>3</v>
      </c>
      <c r="BI31" s="78">
        <f>IF(Assumptions!$E$27&gt;BH31+12,BH31+12,Assumptions!$E$27)</f>
        <v>3</v>
      </c>
      <c r="BJ31" s="78">
        <f>IF(Assumptions!$E$27&gt;BI31+12,BI31+12,Assumptions!$E$27)</f>
        <v>3</v>
      </c>
      <c r="BK31" s="78">
        <f>IF(Assumptions!$E$27&gt;BJ31+12,BJ31+12,Assumptions!$E$27)</f>
        <v>3</v>
      </c>
      <c r="BL31" s="77" t="str">
        <f t="shared" si="7"/>
        <v>Nov</v>
      </c>
      <c r="BM31" s="78">
        <f>IF(Assumptions!$E$27&gt;2,2,Assumptions!$E$27)</f>
        <v>2</v>
      </c>
      <c r="BN31" s="78">
        <f>IF(Assumptions!$E$27&gt;BM31+12,BM31+12,Assumptions!$E$27)</f>
        <v>3</v>
      </c>
      <c r="BO31" s="78">
        <f>IF(Assumptions!$E$27&gt;BN31+12,BN31+12,Assumptions!$E$27)</f>
        <v>3</v>
      </c>
      <c r="BP31" s="78">
        <f>IF(Assumptions!$E$27&gt;BO31+12,BO31+12,Assumptions!$E$27)</f>
        <v>3</v>
      </c>
      <c r="BQ31" s="78">
        <f>IF(Assumptions!$E$27&gt;BP31+12,BP31+12,Assumptions!$E$27)</f>
        <v>3</v>
      </c>
      <c r="BR31" s="78">
        <f>IF(Assumptions!$E$27&gt;BQ31+12,BQ31+12,Assumptions!$E$27)</f>
        <v>3</v>
      </c>
      <c r="BS31" s="78">
        <f>IF(Assumptions!$E$27&gt;BR31+12,BR31+12,Assumptions!$E$27)</f>
        <v>3</v>
      </c>
      <c r="BT31" s="78">
        <f>IF(Assumptions!$E$27&gt;BS31+12,BS31+12,Assumptions!$E$27)</f>
        <v>3</v>
      </c>
      <c r="BU31" s="77" t="str">
        <f t="shared" si="8"/>
        <v>Nov</v>
      </c>
      <c r="BV31" s="78">
        <f>IF(Assumptions!$E$27&gt;2,2,Assumptions!$E$27)</f>
        <v>2</v>
      </c>
      <c r="BW31" s="78">
        <f>IF(Assumptions!$E$27&gt;BV31+12,BV31+12,Assumptions!$E$27)</f>
        <v>3</v>
      </c>
      <c r="BX31" s="78">
        <f>IF(Assumptions!$E$27&gt;BW31+12,BW31+12,Assumptions!$E$27)</f>
        <v>3</v>
      </c>
      <c r="BY31" s="78">
        <f>IF(Assumptions!$E$27&gt;BX31+12,BX31+12,Assumptions!$E$27)</f>
        <v>3</v>
      </c>
      <c r="BZ31" s="78">
        <f>IF(Assumptions!$E$27&gt;BY31+12,BY31+12,Assumptions!$E$27)</f>
        <v>3</v>
      </c>
      <c r="CA31" s="78">
        <f>IF(Assumptions!$E$27&gt;BZ31+12,BZ31+12,Assumptions!$E$27)</f>
        <v>3</v>
      </c>
      <c r="CB31" s="78">
        <f>IF(Assumptions!$E$27&gt;CA31+12,CA31+12,Assumptions!$E$27)</f>
        <v>3</v>
      </c>
      <c r="CC31" s="78">
        <f>IF(Assumptions!$E$27&gt;CB31+12,CB31+12,Assumptions!$E$27)</f>
        <v>3</v>
      </c>
      <c r="CD31" s="77" t="str">
        <f t="shared" si="9"/>
        <v>Nov</v>
      </c>
      <c r="CE31" s="78">
        <f>IF(Assumptions!$E$27&gt;2,2,Assumptions!$E$27)</f>
        <v>2</v>
      </c>
      <c r="CF31" s="78">
        <f>IF(Assumptions!$E$27&gt;CE31+12,CE31+12,Assumptions!$E$27)</f>
        <v>3</v>
      </c>
      <c r="CG31" s="78">
        <f>IF(Assumptions!$E$27&gt;CF31+12,CF31+12,Assumptions!$E$27)</f>
        <v>3</v>
      </c>
      <c r="CH31" s="78">
        <f>IF(Assumptions!$E$27&gt;CG31+12,CG31+12,Assumptions!$E$27)</f>
        <v>3</v>
      </c>
      <c r="CI31" s="78">
        <f>IF(Assumptions!$E$27&gt;CH31+12,CH31+12,Assumptions!$E$27)</f>
        <v>3</v>
      </c>
      <c r="CJ31" s="78">
        <f>IF(Assumptions!$E$27&gt;CI31+12,CI31+12,Assumptions!$E$27)</f>
        <v>3</v>
      </c>
      <c r="CK31" s="78">
        <f>IF(Assumptions!$E$27&gt;CJ31+12,CJ31+12,Assumptions!$E$27)</f>
        <v>3</v>
      </c>
      <c r="CL31" s="78">
        <f>IF(Assumptions!$E$27&gt;CK31+12,CK31+12,Assumptions!$E$27)</f>
        <v>3</v>
      </c>
    </row>
    <row r="32" spans="1:90" ht="13.5" customHeight="1">
      <c r="A32" s="77" t="str">
        <f t="shared" si="0"/>
        <v>Dec</v>
      </c>
      <c r="B32" s="20">
        <f>IF(Assumptions!$E$27&gt;1,1,Assumptions!$E$27)</f>
        <v>1</v>
      </c>
      <c r="C32" s="20">
        <f>IF(Assumptions!$E$27&gt;B32+12,B32+12,Assumptions!$E$27)</f>
        <v>3</v>
      </c>
      <c r="D32" s="20">
        <f>IF(Assumptions!$E$27&gt;C32+12,C32+12,Assumptions!$E$27)</f>
        <v>3</v>
      </c>
      <c r="E32" s="20">
        <f>IF(Assumptions!$E$27&gt;D32+12,D32+12,Assumptions!$E$27)</f>
        <v>3</v>
      </c>
      <c r="F32" s="20">
        <f>IF(Assumptions!$E$27&gt;E32+12,E32+12,Assumptions!$E$27)</f>
        <v>3</v>
      </c>
      <c r="G32" s="20">
        <f>IF(Assumptions!$E$27&gt;F32+12,F32+12,Assumptions!$E$27)</f>
        <v>3</v>
      </c>
      <c r="H32" s="20">
        <f>IF(Assumptions!$E$27&gt;G32+12,G32+12,Assumptions!$E$27)</f>
        <v>3</v>
      </c>
      <c r="I32" s="20">
        <f>IF(Assumptions!$E$27&gt;H32+12,H32+12,Assumptions!$E$27)</f>
        <v>3</v>
      </c>
      <c r="J32" s="12" t="str">
        <f t="shared" si="1"/>
        <v>Dec</v>
      </c>
      <c r="K32" s="20">
        <f>IF(Assumptions!$E$27&gt;1,1,Assumptions!$E$27)</f>
        <v>1</v>
      </c>
      <c r="L32" s="78">
        <f>IF(Assumptions!$E$27&gt;K32+12,K32+12,Assumptions!$E$27)</f>
        <v>3</v>
      </c>
      <c r="M32" s="78">
        <f>IF(Assumptions!$E$27&gt;L32+12,L32+12,Assumptions!$E$27)</f>
        <v>3</v>
      </c>
      <c r="N32" s="78">
        <f>IF(Assumptions!$E$27&gt;M32+12,M32+12,Assumptions!$E$27)</f>
        <v>3</v>
      </c>
      <c r="O32" s="78">
        <f>IF(Assumptions!$E$27&gt;N32+12,N32+12,Assumptions!$E$27)</f>
        <v>3</v>
      </c>
      <c r="P32" s="78">
        <f>IF(Assumptions!$E$27&gt;O32+12,O32+12,Assumptions!$E$27)</f>
        <v>3</v>
      </c>
      <c r="Q32" s="78">
        <f>IF(Assumptions!$E$27&gt;P32+12,P32+12,Assumptions!$E$27)</f>
        <v>3</v>
      </c>
      <c r="R32" s="78">
        <f>IF(Assumptions!$E$27&gt;Q32+12,Q32+12,Assumptions!$E$27)</f>
        <v>3</v>
      </c>
      <c r="S32" s="77" t="str">
        <f t="shared" si="2"/>
        <v>Dec</v>
      </c>
      <c r="T32" s="78">
        <f>IF(Assumptions!$E$27&gt;1,1,Assumptions!$E$27)</f>
        <v>1</v>
      </c>
      <c r="U32" s="78">
        <f>IF(Assumptions!$E$27&gt;T32+12,T32+12,Assumptions!$E$27)</f>
        <v>3</v>
      </c>
      <c r="V32" s="78">
        <f>IF(Assumptions!$E$27&gt;U32+12,U32+12,Assumptions!$E$27)</f>
        <v>3</v>
      </c>
      <c r="W32" s="78">
        <f>IF(Assumptions!$E$27&gt;V32+12,V32+12,Assumptions!$E$27)</f>
        <v>3</v>
      </c>
      <c r="X32" s="78">
        <f>IF(Assumptions!$E$27&gt;W32+12,W32+12,Assumptions!$E$27)</f>
        <v>3</v>
      </c>
      <c r="Y32" s="78">
        <f>IF(Assumptions!$E$27&gt;X32+12,X32+12,Assumptions!$E$27)</f>
        <v>3</v>
      </c>
      <c r="Z32" s="78">
        <f>IF(Assumptions!$E$27&gt;Y32+12,Y32+12,Assumptions!$E$27)</f>
        <v>3</v>
      </c>
      <c r="AA32" s="78">
        <f>IF(Assumptions!$E$27&gt;Z32+12,Z32+12,Assumptions!$E$27)</f>
        <v>3</v>
      </c>
      <c r="AB32" s="77" t="str">
        <f t="shared" si="3"/>
        <v>Dec</v>
      </c>
      <c r="AC32" s="78">
        <f>IF(Assumptions!$E$27&gt;1,1,Assumptions!$E$27)</f>
        <v>1</v>
      </c>
      <c r="AD32" s="78">
        <f>IF(Assumptions!$E$27&gt;AC32+12,AC32+12,Assumptions!$E$27)</f>
        <v>3</v>
      </c>
      <c r="AE32" s="78">
        <f>IF(Assumptions!$E$27&gt;AD32+12,AD32+12,Assumptions!$E$27)</f>
        <v>3</v>
      </c>
      <c r="AF32" s="78">
        <f>IF(Assumptions!$E$27&gt;AE32+12,AE32+12,Assumptions!$E$27)</f>
        <v>3</v>
      </c>
      <c r="AG32" s="78">
        <f>IF(Assumptions!$E$27&gt;AF32+12,AF32+12,Assumptions!$E$27)</f>
        <v>3</v>
      </c>
      <c r="AH32" s="78">
        <f>IF(Assumptions!$E$27&gt;AG32+12,AG32+12,Assumptions!$E$27)</f>
        <v>3</v>
      </c>
      <c r="AI32" s="78">
        <f>IF(Assumptions!$E$27&gt;AH32+12,AH32+12,Assumptions!$E$27)</f>
        <v>3</v>
      </c>
      <c r="AJ32" s="78">
        <f>IF(Assumptions!$E$27&gt;AI32+12,AI32+12,Assumptions!$E$27)</f>
        <v>3</v>
      </c>
      <c r="AK32" s="77" t="str">
        <f t="shared" si="4"/>
        <v>Dec</v>
      </c>
      <c r="AL32" s="78">
        <f>IF(Assumptions!$E$27&gt;1,1,Assumptions!$E$27)</f>
        <v>1</v>
      </c>
      <c r="AM32" s="78">
        <f>IF(Assumptions!$E$27&gt;AL32+12,AL32+12,Assumptions!$E$27)</f>
        <v>3</v>
      </c>
      <c r="AN32" s="78">
        <f>IF(Assumptions!$E$27&gt;AM32+12,AM32+12,Assumptions!$E$27)</f>
        <v>3</v>
      </c>
      <c r="AO32" s="78">
        <f>IF(Assumptions!$E$27&gt;AN32+12,AN32+12,Assumptions!$E$27)</f>
        <v>3</v>
      </c>
      <c r="AP32" s="78">
        <f>IF(Assumptions!$E$27&gt;AO32+12,AO32+12,Assumptions!$E$27)</f>
        <v>3</v>
      </c>
      <c r="AQ32" s="78">
        <f>IF(Assumptions!$E$27&gt;AP32+12,AP32+12,Assumptions!$E$27)</f>
        <v>3</v>
      </c>
      <c r="AR32" s="78">
        <f>IF(Assumptions!$E$27&gt;AQ32+12,AQ32+12,Assumptions!$E$27)</f>
        <v>3</v>
      </c>
      <c r="AS32" s="78">
        <f>IF(Assumptions!$E$27&gt;AR32+12,AR32+12,Assumptions!$E$27)</f>
        <v>3</v>
      </c>
      <c r="AT32" s="77" t="str">
        <f t="shared" si="5"/>
        <v>Dec</v>
      </c>
      <c r="AU32" s="78">
        <f>IF(Assumptions!$E$27&gt;1,1,Assumptions!$E$27)</f>
        <v>1</v>
      </c>
      <c r="AV32" s="78">
        <f>IF(Assumptions!$E$27&gt;AU32+12,AU32+12,Assumptions!$E$27)</f>
        <v>3</v>
      </c>
      <c r="AW32" s="78">
        <f>IF(Assumptions!$E$27&gt;AV32+12,AV32+12,Assumptions!$E$27)</f>
        <v>3</v>
      </c>
      <c r="AX32" s="78">
        <f>IF(Assumptions!$E$27&gt;AW32+12,AW32+12,Assumptions!$E$27)</f>
        <v>3</v>
      </c>
      <c r="AY32" s="78">
        <f>IF(Assumptions!$E$27&gt;AX32+12,AX32+12,Assumptions!$E$27)</f>
        <v>3</v>
      </c>
      <c r="AZ32" s="78">
        <f>IF(Assumptions!$E$27&gt;AY32+12,AY32+12,Assumptions!$E$27)</f>
        <v>3</v>
      </c>
      <c r="BA32" s="78">
        <f>IF(Assumptions!$E$27&gt;AZ32+12,AZ32+12,Assumptions!$E$27)</f>
        <v>3</v>
      </c>
      <c r="BB32" s="78">
        <f>IF(Assumptions!$E$27&gt;BA32+12,BA32+12,Assumptions!$E$27)</f>
        <v>3</v>
      </c>
      <c r="BC32" s="77" t="str">
        <f t="shared" si="6"/>
        <v>Dec</v>
      </c>
      <c r="BD32" s="78">
        <f>IF(Assumptions!$E$27&gt;1,1,Assumptions!$E$27)</f>
        <v>1</v>
      </c>
      <c r="BE32" s="78">
        <f>IF(Assumptions!$E$27&gt;BD32+12,BD32+12,Assumptions!$E$27)</f>
        <v>3</v>
      </c>
      <c r="BF32" s="78">
        <f>IF(Assumptions!$E$27&gt;BE32+12,BE32+12,Assumptions!$E$27)</f>
        <v>3</v>
      </c>
      <c r="BG32" s="78">
        <f>IF(Assumptions!$E$27&gt;BF32+12,BF32+12,Assumptions!$E$27)</f>
        <v>3</v>
      </c>
      <c r="BH32" s="78">
        <f>IF(Assumptions!$E$27&gt;BG32+12,BG32+12,Assumptions!$E$27)</f>
        <v>3</v>
      </c>
      <c r="BI32" s="78">
        <f>IF(Assumptions!$E$27&gt;BH32+12,BH32+12,Assumptions!$E$27)</f>
        <v>3</v>
      </c>
      <c r="BJ32" s="78">
        <f>IF(Assumptions!$E$27&gt;BI32+12,BI32+12,Assumptions!$E$27)</f>
        <v>3</v>
      </c>
      <c r="BK32" s="78">
        <f>IF(Assumptions!$E$27&gt;BJ32+12,BJ32+12,Assumptions!$E$27)</f>
        <v>3</v>
      </c>
      <c r="BL32" s="77" t="str">
        <f t="shared" si="7"/>
        <v>Dec</v>
      </c>
      <c r="BM32" s="78">
        <f>IF(Assumptions!$E$27&gt;1,1,Assumptions!$E$27)</f>
        <v>1</v>
      </c>
      <c r="BN32" s="78">
        <f>IF(Assumptions!$E$27&gt;BM32+12,BM32+12,Assumptions!$E$27)</f>
        <v>3</v>
      </c>
      <c r="BO32" s="78">
        <f>IF(Assumptions!$E$27&gt;BN32+12,BN32+12,Assumptions!$E$27)</f>
        <v>3</v>
      </c>
      <c r="BP32" s="78">
        <f>IF(Assumptions!$E$27&gt;BO32+12,BO32+12,Assumptions!$E$27)</f>
        <v>3</v>
      </c>
      <c r="BQ32" s="78">
        <f>IF(Assumptions!$E$27&gt;BP32+12,BP32+12,Assumptions!$E$27)</f>
        <v>3</v>
      </c>
      <c r="BR32" s="78">
        <f>IF(Assumptions!$E$27&gt;BQ32+12,BQ32+12,Assumptions!$E$27)</f>
        <v>3</v>
      </c>
      <c r="BS32" s="78">
        <f>IF(Assumptions!$E$27&gt;BR32+12,BR32+12,Assumptions!$E$27)</f>
        <v>3</v>
      </c>
      <c r="BT32" s="78">
        <f>IF(Assumptions!$E$27&gt;BS32+12,BS32+12,Assumptions!$E$27)</f>
        <v>3</v>
      </c>
      <c r="BU32" s="77" t="str">
        <f t="shared" si="8"/>
        <v>Dec</v>
      </c>
      <c r="BV32" s="78">
        <f>IF(Assumptions!$E$27&gt;1,1,Assumptions!$E$27)</f>
        <v>1</v>
      </c>
      <c r="BW32" s="78">
        <f>IF(Assumptions!$E$27&gt;BV32+12,BV32+12,Assumptions!$E$27)</f>
        <v>3</v>
      </c>
      <c r="BX32" s="78">
        <f>IF(Assumptions!$E$27&gt;BW32+12,BW32+12,Assumptions!$E$27)</f>
        <v>3</v>
      </c>
      <c r="BY32" s="78">
        <f>IF(Assumptions!$E$27&gt;BX32+12,BX32+12,Assumptions!$E$27)</f>
        <v>3</v>
      </c>
      <c r="BZ32" s="78">
        <f>IF(Assumptions!$E$27&gt;BY32+12,BY32+12,Assumptions!$E$27)</f>
        <v>3</v>
      </c>
      <c r="CA32" s="78">
        <f>IF(Assumptions!$E$27&gt;BZ32+12,BZ32+12,Assumptions!$E$27)</f>
        <v>3</v>
      </c>
      <c r="CB32" s="78">
        <f>IF(Assumptions!$E$27&gt;CA32+12,CA32+12,Assumptions!$E$27)</f>
        <v>3</v>
      </c>
      <c r="CC32" s="78">
        <f>IF(Assumptions!$E$27&gt;CB32+12,CB32+12,Assumptions!$E$27)</f>
        <v>3</v>
      </c>
      <c r="CD32" s="77" t="str">
        <f t="shared" si="9"/>
        <v>Dec</v>
      </c>
      <c r="CE32" s="78">
        <f>IF(Assumptions!$E$27&gt;1,1,Assumptions!$E$27)</f>
        <v>1</v>
      </c>
      <c r="CF32" s="78">
        <f>IF(Assumptions!$E$27&gt;CE32+12,CE32+12,Assumptions!$E$27)</f>
        <v>3</v>
      </c>
      <c r="CG32" s="78">
        <f>IF(Assumptions!$E$27&gt;CF32+12,CF32+12,Assumptions!$E$27)</f>
        <v>3</v>
      </c>
      <c r="CH32" s="78">
        <f>IF(Assumptions!$E$27&gt;CG32+12,CG32+12,Assumptions!$E$27)</f>
        <v>3</v>
      </c>
      <c r="CI32" s="78">
        <f>IF(Assumptions!$E$27&gt;CH32+12,CH32+12,Assumptions!$E$27)</f>
        <v>3</v>
      </c>
      <c r="CJ32" s="78">
        <f>IF(Assumptions!$E$27&gt;CI32+12,CI32+12,Assumptions!$E$27)</f>
        <v>3</v>
      </c>
      <c r="CK32" s="78">
        <f>IF(Assumptions!$E$27&gt;CJ32+12,CJ32+12,Assumptions!$E$27)</f>
        <v>3</v>
      </c>
      <c r="CL32" s="78">
        <f>IF(Assumptions!$E$27&gt;CK32+12,CK32+12,Assumptions!$E$27)</f>
        <v>3</v>
      </c>
    </row>
    <row r="33" spans="1:90" ht="15.95" customHeight="1">
      <c r="A33" s="36"/>
      <c r="B33" s="76" t="s">
        <v>37</v>
      </c>
      <c r="C33" s="76" t="s">
        <v>38</v>
      </c>
      <c r="D33" s="76" t="s">
        <v>39</v>
      </c>
      <c r="E33" s="76" t="s">
        <v>40</v>
      </c>
      <c r="F33" s="76" t="s">
        <v>41</v>
      </c>
      <c r="G33" s="76" t="s">
        <v>42</v>
      </c>
      <c r="H33" s="76" t="s">
        <v>43</v>
      </c>
      <c r="I33" s="76" t="s">
        <v>44</v>
      </c>
      <c r="J33" s="8"/>
      <c r="K33" s="76" t="s">
        <v>37</v>
      </c>
      <c r="L33" s="75" t="s">
        <v>38</v>
      </c>
      <c r="M33" s="75" t="s">
        <v>39</v>
      </c>
      <c r="N33" s="75" t="s">
        <v>40</v>
      </c>
      <c r="O33" s="75" t="s">
        <v>41</v>
      </c>
      <c r="P33" s="75" t="s">
        <v>42</v>
      </c>
      <c r="Q33" s="75" t="s">
        <v>43</v>
      </c>
      <c r="R33" s="75" t="s">
        <v>44</v>
      </c>
      <c r="S33" s="36"/>
      <c r="T33" s="75" t="s">
        <v>37</v>
      </c>
      <c r="U33" s="75" t="s">
        <v>38</v>
      </c>
      <c r="V33" s="75" t="s">
        <v>39</v>
      </c>
      <c r="W33" s="75" t="s">
        <v>40</v>
      </c>
      <c r="X33" s="75" t="s">
        <v>41</v>
      </c>
      <c r="Y33" s="75" t="s">
        <v>42</v>
      </c>
      <c r="Z33" s="75" t="s">
        <v>43</v>
      </c>
      <c r="AA33" s="75" t="s">
        <v>44</v>
      </c>
      <c r="AB33" s="36"/>
      <c r="AC33" s="75" t="s">
        <v>37</v>
      </c>
      <c r="AD33" s="75" t="s">
        <v>38</v>
      </c>
      <c r="AE33" s="75" t="s">
        <v>39</v>
      </c>
      <c r="AF33" s="75" t="s">
        <v>40</v>
      </c>
      <c r="AG33" s="75" t="s">
        <v>41</v>
      </c>
      <c r="AH33" s="75" t="s">
        <v>42</v>
      </c>
      <c r="AI33" s="75" t="s">
        <v>43</v>
      </c>
      <c r="AJ33" s="75" t="s">
        <v>44</v>
      </c>
      <c r="AK33" s="36"/>
      <c r="AL33" s="75" t="s">
        <v>37</v>
      </c>
      <c r="AM33" s="75" t="s">
        <v>38</v>
      </c>
      <c r="AN33" s="75" t="s">
        <v>39</v>
      </c>
      <c r="AO33" s="75" t="s">
        <v>40</v>
      </c>
      <c r="AP33" s="75" t="s">
        <v>41</v>
      </c>
      <c r="AQ33" s="75" t="s">
        <v>42</v>
      </c>
      <c r="AR33" s="75" t="s">
        <v>43</v>
      </c>
      <c r="AS33" s="75" t="s">
        <v>44</v>
      </c>
      <c r="AT33" s="36"/>
      <c r="AU33" s="75" t="s">
        <v>37</v>
      </c>
      <c r="AV33" s="75" t="s">
        <v>38</v>
      </c>
      <c r="AW33" s="75" t="s">
        <v>39</v>
      </c>
      <c r="AX33" s="75" t="s">
        <v>40</v>
      </c>
      <c r="AY33" s="75" t="s">
        <v>41</v>
      </c>
      <c r="AZ33" s="75" t="s">
        <v>42</v>
      </c>
      <c r="BA33" s="75" t="s">
        <v>43</v>
      </c>
      <c r="BB33" s="75" t="s">
        <v>44</v>
      </c>
      <c r="BC33" s="36"/>
      <c r="BD33" s="75" t="s">
        <v>37</v>
      </c>
      <c r="BE33" s="75" t="s">
        <v>38</v>
      </c>
      <c r="BF33" s="75" t="s">
        <v>39</v>
      </c>
      <c r="BG33" s="75" t="s">
        <v>40</v>
      </c>
      <c r="BH33" s="75" t="s">
        <v>41</v>
      </c>
      <c r="BI33" s="75" t="s">
        <v>42</v>
      </c>
      <c r="BJ33" s="75" t="s">
        <v>43</v>
      </c>
      <c r="BK33" s="75" t="s">
        <v>44</v>
      </c>
      <c r="BL33" s="36"/>
      <c r="BM33" s="75" t="s">
        <v>37</v>
      </c>
      <c r="BN33" s="75" t="s">
        <v>38</v>
      </c>
      <c r="BO33" s="75" t="s">
        <v>39</v>
      </c>
      <c r="BP33" s="75" t="s">
        <v>40</v>
      </c>
      <c r="BQ33" s="75" t="s">
        <v>41</v>
      </c>
      <c r="BR33" s="75" t="s">
        <v>42</v>
      </c>
      <c r="BS33" s="75" t="s">
        <v>43</v>
      </c>
      <c r="BT33" s="75" t="s">
        <v>44</v>
      </c>
      <c r="BU33" s="36"/>
      <c r="BV33" s="75" t="s">
        <v>37</v>
      </c>
      <c r="BW33" s="75" t="s">
        <v>38</v>
      </c>
      <c r="BX33" s="75" t="s">
        <v>39</v>
      </c>
      <c r="BY33" s="75" t="s">
        <v>40</v>
      </c>
      <c r="BZ33" s="75" t="s">
        <v>41</v>
      </c>
      <c r="CA33" s="75" t="s">
        <v>42</v>
      </c>
      <c r="CB33" s="75" t="s">
        <v>43</v>
      </c>
      <c r="CC33" s="75" t="s">
        <v>44</v>
      </c>
      <c r="CD33" s="36"/>
      <c r="CE33" s="75" t="s">
        <v>37</v>
      </c>
      <c r="CF33" s="75" t="s">
        <v>38</v>
      </c>
      <c r="CG33" s="75" t="s">
        <v>39</v>
      </c>
      <c r="CH33" s="75" t="s">
        <v>40</v>
      </c>
      <c r="CI33" s="75" t="s">
        <v>41</v>
      </c>
      <c r="CJ33" s="75" t="s">
        <v>42</v>
      </c>
      <c r="CK33" s="75" t="s">
        <v>43</v>
      </c>
      <c r="CL33" s="75" t="s">
        <v>44</v>
      </c>
    </row>
    <row r="34" spans="1:90" ht="13.5" customHeight="1">
      <c r="A34" s="77" t="str">
        <f t="shared" ref="A34:A45" si="10">A21</f>
        <v>Jan</v>
      </c>
      <c r="B34" s="79">
        <f>1-(B21*(B21+1))/(Assumptions!$E$27*(Assumptions!$E$27+1))</f>
        <v>0</v>
      </c>
      <c r="C34" s="79">
        <f>1-(C21*(C21+1))/(Assumptions!$E$27*(Assumptions!$E$27+1))</f>
        <v>0</v>
      </c>
      <c r="D34" s="79">
        <f>1-(D21*(D21+1))/(Assumptions!$E$27*(Assumptions!$E$27+1))</f>
        <v>0</v>
      </c>
      <c r="E34" s="79">
        <f>1-(E21*(E21+1))/(Assumptions!$E$27*(Assumptions!$E$27+1))</f>
        <v>0</v>
      </c>
      <c r="F34" s="79">
        <f>1-(F21*(F21+1))/(Assumptions!$E$27*(Assumptions!$E$27+1))</f>
        <v>0</v>
      </c>
      <c r="G34" s="79">
        <f>1-(G21*(G21+1))/(Assumptions!$E$27*(Assumptions!$E$27+1))</f>
        <v>0</v>
      </c>
      <c r="H34" s="79">
        <f>1-(H21*(H21+1))/(Assumptions!$E$27*(Assumptions!$E$27+1))</f>
        <v>0</v>
      </c>
      <c r="I34" s="79">
        <f>1-(I21*(I21+1))/(Assumptions!$E$27*(Assumptions!$E$27+1))</f>
        <v>0</v>
      </c>
      <c r="J34" s="12" t="str">
        <f t="shared" ref="J34:J45" si="11">J21</f>
        <v>Jan</v>
      </c>
      <c r="K34" s="79">
        <f>1-(K21*(K21+1))/(Assumptions!$E$27*(Assumptions!$E$27+1))</f>
        <v>0</v>
      </c>
      <c r="L34" s="80">
        <f>1-(L21*(L21+1))/(Assumptions!$E$27*(Assumptions!$E$27+1))</f>
        <v>0</v>
      </c>
      <c r="M34" s="80">
        <f>1-(M21*(M21+1))/(Assumptions!$E$27*(Assumptions!$E$27+1))</f>
        <v>0</v>
      </c>
      <c r="N34" s="80">
        <f>1-(N21*(N21+1))/(Assumptions!$E$27*(Assumptions!$E$27+1))</f>
        <v>0</v>
      </c>
      <c r="O34" s="80">
        <f>1-(O21*(O21+1))/(Assumptions!$E$27*(Assumptions!$E$27+1))</f>
        <v>0</v>
      </c>
      <c r="P34" s="80">
        <f>1-(P21*(P21+1))/(Assumptions!$E$27*(Assumptions!$E$27+1))</f>
        <v>0</v>
      </c>
      <c r="Q34" s="80">
        <f>1-(Q21*(Q21+1))/(Assumptions!$E$27*(Assumptions!$E$27+1))</f>
        <v>0</v>
      </c>
      <c r="R34" s="80">
        <f>1-(R21*(R21+1))/(Assumptions!$E$27*(Assumptions!$E$27+1))</f>
        <v>0</v>
      </c>
      <c r="S34" s="77" t="str">
        <f t="shared" ref="S34:S45" si="12">S21</f>
        <v>Jan</v>
      </c>
      <c r="T34" s="80">
        <f>1-(T21*(T21+1))/(Assumptions!$E$27*(Assumptions!$E$27+1))</f>
        <v>0</v>
      </c>
      <c r="U34" s="80">
        <f>1-(U21*(U21+1))/(Assumptions!$E$27*(Assumptions!$E$27+1))</f>
        <v>0</v>
      </c>
      <c r="V34" s="80">
        <f>1-(V21*(V21+1))/(Assumptions!$E$27*(Assumptions!$E$27+1))</f>
        <v>0</v>
      </c>
      <c r="W34" s="80">
        <f>1-(W21*(W21+1))/(Assumptions!$E$27*(Assumptions!$E$27+1))</f>
        <v>0</v>
      </c>
      <c r="X34" s="80">
        <f>1-(X21*(X21+1))/(Assumptions!$E$27*(Assumptions!$E$27+1))</f>
        <v>0</v>
      </c>
      <c r="Y34" s="80">
        <f>1-(Y21*(Y21+1))/(Assumptions!$E$27*(Assumptions!$E$27+1))</f>
        <v>0</v>
      </c>
      <c r="Z34" s="80">
        <f>1-(Z21*(Z21+1))/(Assumptions!$E$27*(Assumptions!$E$27+1))</f>
        <v>0</v>
      </c>
      <c r="AA34" s="80">
        <f>1-(AA21*(AA21+1))/(Assumptions!$E$27*(Assumptions!$E$27+1))</f>
        <v>0</v>
      </c>
      <c r="AB34" s="77" t="str">
        <f t="shared" ref="AB34:AB45" si="13">AB21</f>
        <v>Jan</v>
      </c>
      <c r="AC34" s="80">
        <f>1-(AC21*(AC21+1))/(Assumptions!$E$27*(Assumptions!$E$27+1))</f>
        <v>0</v>
      </c>
      <c r="AD34" s="80">
        <f>1-(AD21*(AD21+1))/(Assumptions!$E$27*(Assumptions!$E$27+1))</f>
        <v>0</v>
      </c>
      <c r="AE34" s="80">
        <f>1-(AE21*(AE21+1))/(Assumptions!$E$27*(Assumptions!$E$27+1))</f>
        <v>0</v>
      </c>
      <c r="AF34" s="80">
        <f>1-(AF21*(AF21+1))/(Assumptions!$E$27*(Assumptions!$E$27+1))</f>
        <v>0</v>
      </c>
      <c r="AG34" s="80">
        <f>1-(AG21*(AG21+1))/(Assumptions!$E$27*(Assumptions!$E$27+1))</f>
        <v>0</v>
      </c>
      <c r="AH34" s="80">
        <f>1-(AH21*(AH21+1))/(Assumptions!$E$27*(Assumptions!$E$27+1))</f>
        <v>0</v>
      </c>
      <c r="AI34" s="80">
        <f>1-(AI21*(AI21+1))/(Assumptions!$E$27*(Assumptions!$E$27+1))</f>
        <v>0</v>
      </c>
      <c r="AJ34" s="80">
        <f>1-(AJ21*(AJ21+1))/(Assumptions!$E$27*(Assumptions!$E$27+1))</f>
        <v>0</v>
      </c>
      <c r="AK34" s="77" t="str">
        <f t="shared" ref="AK34:AK45" si="14">AK21</f>
        <v>Jan</v>
      </c>
      <c r="AL34" s="80">
        <f>1-(AL21*(AL21+1))/(Assumptions!$E$27*(Assumptions!$E$27+1))</f>
        <v>0</v>
      </c>
      <c r="AM34" s="80">
        <f>1-(AM21*(AM21+1))/(Assumptions!$E$27*(Assumptions!$E$27+1))</f>
        <v>0</v>
      </c>
      <c r="AN34" s="80">
        <f>1-(AN21*(AN21+1))/(Assumptions!$E$27*(Assumptions!$E$27+1))</f>
        <v>0</v>
      </c>
      <c r="AO34" s="80">
        <f>1-(AO21*(AO21+1))/(Assumptions!$E$27*(Assumptions!$E$27+1))</f>
        <v>0</v>
      </c>
      <c r="AP34" s="80">
        <f>1-(AP21*(AP21+1))/(Assumptions!$E$27*(Assumptions!$E$27+1))</f>
        <v>0</v>
      </c>
      <c r="AQ34" s="80">
        <f>1-(AQ21*(AQ21+1))/(Assumptions!$E$27*(Assumptions!$E$27+1))</f>
        <v>0</v>
      </c>
      <c r="AR34" s="80">
        <f>1-(AR21*(AR21+1))/(Assumptions!$E$27*(Assumptions!$E$27+1))</f>
        <v>0</v>
      </c>
      <c r="AS34" s="80">
        <f>1-(AS21*(AS21+1))/(Assumptions!$E$27*(Assumptions!$E$27+1))</f>
        <v>0</v>
      </c>
      <c r="AT34" s="77" t="str">
        <f t="shared" ref="AT34:AT45" si="15">AT21</f>
        <v>Jan</v>
      </c>
      <c r="AU34" s="80">
        <f>1-(AU21*(AU21+1))/(Assumptions!$E$27*(Assumptions!$E$27+1))</f>
        <v>0</v>
      </c>
      <c r="AV34" s="80">
        <f>1-(AV21*(AV21+1))/(Assumptions!$E$27*(Assumptions!$E$27+1))</f>
        <v>0</v>
      </c>
      <c r="AW34" s="80">
        <f>1-(AW21*(AW21+1))/(Assumptions!$E$27*(Assumptions!$E$27+1))</f>
        <v>0</v>
      </c>
      <c r="AX34" s="80">
        <f>1-(AX21*(AX21+1))/(Assumptions!$E$27*(Assumptions!$E$27+1))</f>
        <v>0</v>
      </c>
      <c r="AY34" s="80">
        <f>1-(AY21*(AY21+1))/(Assumptions!$E$27*(Assumptions!$E$27+1))</f>
        <v>0</v>
      </c>
      <c r="AZ34" s="80">
        <f>1-(AZ21*(AZ21+1))/(Assumptions!$E$27*(Assumptions!$E$27+1))</f>
        <v>0</v>
      </c>
      <c r="BA34" s="80">
        <f>1-(BA21*(BA21+1))/(Assumptions!$E$27*(Assumptions!$E$27+1))</f>
        <v>0</v>
      </c>
      <c r="BB34" s="80">
        <f>1-(BB21*(BB21+1))/(Assumptions!$E$27*(Assumptions!$E$27+1))</f>
        <v>0</v>
      </c>
      <c r="BC34" s="77" t="str">
        <f t="shared" ref="BC34:BC45" si="16">BC21</f>
        <v>Jan</v>
      </c>
      <c r="BD34" s="80">
        <f>1-(BD21*(BD21+1))/(Assumptions!$E$27*(Assumptions!$E$27+1))</f>
        <v>0</v>
      </c>
      <c r="BE34" s="80">
        <f>1-(BE21*(BE21+1))/(Assumptions!$E$27*(Assumptions!$E$27+1))</f>
        <v>0</v>
      </c>
      <c r="BF34" s="80">
        <f>1-(BF21*(BF21+1))/(Assumptions!$E$27*(Assumptions!$E$27+1))</f>
        <v>0</v>
      </c>
      <c r="BG34" s="80">
        <f>1-(BG21*(BG21+1))/(Assumptions!$E$27*(Assumptions!$E$27+1))</f>
        <v>0</v>
      </c>
      <c r="BH34" s="80">
        <f>1-(BH21*(BH21+1))/(Assumptions!$E$27*(Assumptions!$E$27+1))</f>
        <v>0</v>
      </c>
      <c r="BI34" s="80">
        <f>1-(BI21*(BI21+1))/(Assumptions!$E$27*(Assumptions!$E$27+1))</f>
        <v>0</v>
      </c>
      <c r="BJ34" s="80">
        <f>1-(BJ21*(BJ21+1))/(Assumptions!$E$27*(Assumptions!$E$27+1))</f>
        <v>0</v>
      </c>
      <c r="BK34" s="80">
        <f>1-(BK21*(BK21+1))/(Assumptions!$E$27*(Assumptions!$E$27+1))</f>
        <v>0</v>
      </c>
      <c r="BL34" s="77" t="str">
        <f t="shared" ref="BL34:BL45" si="17">BL21</f>
        <v>Jan</v>
      </c>
      <c r="BM34" s="80">
        <f>1-(BM21*(BM21+1))/(Assumptions!$E$27*(Assumptions!$E$27+1))</f>
        <v>0</v>
      </c>
      <c r="BN34" s="80">
        <f>1-(BN21*(BN21+1))/(Assumptions!$E$27*(Assumptions!$E$27+1))</f>
        <v>0</v>
      </c>
      <c r="BO34" s="80">
        <f>1-(BO21*(BO21+1))/(Assumptions!$E$27*(Assumptions!$E$27+1))</f>
        <v>0</v>
      </c>
      <c r="BP34" s="80">
        <f>1-(BP21*(BP21+1))/(Assumptions!$E$27*(Assumptions!$E$27+1))</f>
        <v>0</v>
      </c>
      <c r="BQ34" s="80">
        <f>1-(BQ21*(BQ21+1))/(Assumptions!$E$27*(Assumptions!$E$27+1))</f>
        <v>0</v>
      </c>
      <c r="BR34" s="80">
        <f>1-(BR21*(BR21+1))/(Assumptions!$E$27*(Assumptions!$E$27+1))</f>
        <v>0</v>
      </c>
      <c r="BS34" s="80">
        <f>1-(BS21*(BS21+1))/(Assumptions!$E$27*(Assumptions!$E$27+1))</f>
        <v>0</v>
      </c>
      <c r="BT34" s="80">
        <f>1-(BT21*(BT21+1))/(Assumptions!$E$27*(Assumptions!$E$27+1))</f>
        <v>0</v>
      </c>
      <c r="BU34" s="77" t="str">
        <f t="shared" ref="BU34:BU45" si="18">BU21</f>
        <v>Jan</v>
      </c>
      <c r="BV34" s="80">
        <f>1-(BV21*(BV21+1))/(Assumptions!$E$27*(Assumptions!$E$27+1))</f>
        <v>0</v>
      </c>
      <c r="BW34" s="80">
        <f>1-(BW21*(BW21+1))/(Assumptions!$E$27*(Assumptions!$E$27+1))</f>
        <v>0</v>
      </c>
      <c r="BX34" s="80">
        <f>1-(BX21*(BX21+1))/(Assumptions!$E$27*(Assumptions!$E$27+1))</f>
        <v>0</v>
      </c>
      <c r="BY34" s="80">
        <f>1-(BY21*(BY21+1))/(Assumptions!$E$27*(Assumptions!$E$27+1))</f>
        <v>0</v>
      </c>
      <c r="BZ34" s="80">
        <f>1-(BZ21*(BZ21+1))/(Assumptions!$E$27*(Assumptions!$E$27+1))</f>
        <v>0</v>
      </c>
      <c r="CA34" s="80">
        <f>1-(CA21*(CA21+1))/(Assumptions!$E$27*(Assumptions!$E$27+1))</f>
        <v>0</v>
      </c>
      <c r="CB34" s="80">
        <f>1-(CB21*(CB21+1))/(Assumptions!$E$27*(Assumptions!$E$27+1))</f>
        <v>0</v>
      </c>
      <c r="CC34" s="80">
        <f>1-(CC21*(CC21+1))/(Assumptions!$E$27*(Assumptions!$E$27+1))</f>
        <v>0</v>
      </c>
      <c r="CD34" s="77" t="str">
        <f t="shared" ref="CD34:CD45" si="19">CD21</f>
        <v>Jan</v>
      </c>
      <c r="CE34" s="80">
        <f>1-(CE21*(CE21+1))/(Assumptions!$E$27*(Assumptions!$E$27+1))</f>
        <v>0</v>
      </c>
      <c r="CF34" s="80">
        <f>1-(CF21*(CF21+1))/(Assumptions!$E$27*(Assumptions!$E$27+1))</f>
        <v>0</v>
      </c>
      <c r="CG34" s="80">
        <f>1-(CG21*(CG21+1))/(Assumptions!$E$27*(Assumptions!$E$27+1))</f>
        <v>0</v>
      </c>
      <c r="CH34" s="80">
        <f>1-(CH21*(CH21+1))/(Assumptions!$E$27*(Assumptions!$E$27+1))</f>
        <v>0</v>
      </c>
      <c r="CI34" s="80">
        <f>1-(CI21*(CI21+1))/(Assumptions!$E$27*(Assumptions!$E$27+1))</f>
        <v>0</v>
      </c>
      <c r="CJ34" s="80">
        <f>1-(CJ21*(CJ21+1))/(Assumptions!$E$27*(Assumptions!$E$27+1))</f>
        <v>0</v>
      </c>
      <c r="CK34" s="80">
        <f>1-(CK21*(CK21+1))/(Assumptions!$E$27*(Assumptions!$E$27+1))</f>
        <v>0</v>
      </c>
      <c r="CL34" s="80">
        <f>1-(CL21*(CL21+1))/(Assumptions!$E$27*(Assumptions!$E$27+1))</f>
        <v>0</v>
      </c>
    </row>
    <row r="35" spans="1:90" ht="13.5" customHeight="1">
      <c r="A35" s="77" t="str">
        <f t="shared" si="10"/>
        <v>Feb</v>
      </c>
      <c r="B35" s="79">
        <f>1-(B22*(B22+1))/(Assumptions!$E$27*(Assumptions!$E$27+1))</f>
        <v>0</v>
      </c>
      <c r="C35" s="79">
        <f>1-(C22*(C22+1))/(Assumptions!$E$27*(Assumptions!$E$27+1))</f>
        <v>0</v>
      </c>
      <c r="D35" s="79">
        <f>1-(D22*(D22+1))/(Assumptions!$E$27*(Assumptions!$E$27+1))</f>
        <v>0</v>
      </c>
      <c r="E35" s="79">
        <f>1-(E22*(E22+1))/(Assumptions!$E$27*(Assumptions!$E$27+1))</f>
        <v>0</v>
      </c>
      <c r="F35" s="79">
        <f>1-(F22*(F22+1))/(Assumptions!$E$27*(Assumptions!$E$27+1))</f>
        <v>0</v>
      </c>
      <c r="G35" s="79">
        <f>1-(G22*(G22+1))/(Assumptions!$E$27*(Assumptions!$E$27+1))</f>
        <v>0</v>
      </c>
      <c r="H35" s="79">
        <f>1-(H22*(H22+1))/(Assumptions!$E$27*(Assumptions!$E$27+1))</f>
        <v>0</v>
      </c>
      <c r="I35" s="79">
        <f>1-(I22*(I22+1))/(Assumptions!$E$27*(Assumptions!$E$27+1))</f>
        <v>0</v>
      </c>
      <c r="J35" s="12" t="str">
        <f t="shared" si="11"/>
        <v>Feb</v>
      </c>
      <c r="K35" s="79">
        <f>1-(K22*(K22+1))/(Assumptions!$E$27*(Assumptions!$E$27+1))</f>
        <v>0</v>
      </c>
      <c r="L35" s="80">
        <f>1-(L22*(L22+1))/(Assumptions!$E$27*(Assumptions!$E$27+1))</f>
        <v>0</v>
      </c>
      <c r="M35" s="80">
        <f>1-(M22*(M22+1))/(Assumptions!$E$27*(Assumptions!$E$27+1))</f>
        <v>0</v>
      </c>
      <c r="N35" s="80">
        <f>1-(N22*(N22+1))/(Assumptions!$E$27*(Assumptions!$E$27+1))</f>
        <v>0</v>
      </c>
      <c r="O35" s="80">
        <f>1-(O22*(O22+1))/(Assumptions!$E$27*(Assumptions!$E$27+1))</f>
        <v>0</v>
      </c>
      <c r="P35" s="80">
        <f>1-(P22*(P22+1))/(Assumptions!$E$27*(Assumptions!$E$27+1))</f>
        <v>0</v>
      </c>
      <c r="Q35" s="80">
        <f>1-(Q22*(Q22+1))/(Assumptions!$E$27*(Assumptions!$E$27+1))</f>
        <v>0</v>
      </c>
      <c r="R35" s="80">
        <f>1-(R22*(R22+1))/(Assumptions!$E$27*(Assumptions!$E$27+1))</f>
        <v>0</v>
      </c>
      <c r="S35" s="77" t="str">
        <f t="shared" si="12"/>
        <v>Feb</v>
      </c>
      <c r="T35" s="80">
        <f>1-(T22*(T22+1))/(Assumptions!$E$27*(Assumptions!$E$27+1))</f>
        <v>0</v>
      </c>
      <c r="U35" s="80">
        <f>1-(U22*(U22+1))/(Assumptions!$E$27*(Assumptions!$E$27+1))</f>
        <v>0</v>
      </c>
      <c r="V35" s="80">
        <f>1-(V22*(V22+1))/(Assumptions!$E$27*(Assumptions!$E$27+1))</f>
        <v>0</v>
      </c>
      <c r="W35" s="80">
        <f>1-(W22*(W22+1))/(Assumptions!$E$27*(Assumptions!$E$27+1))</f>
        <v>0</v>
      </c>
      <c r="X35" s="80">
        <f>1-(X22*(X22+1))/(Assumptions!$E$27*(Assumptions!$E$27+1))</f>
        <v>0</v>
      </c>
      <c r="Y35" s="80">
        <f>1-(Y22*(Y22+1))/(Assumptions!$E$27*(Assumptions!$E$27+1))</f>
        <v>0</v>
      </c>
      <c r="Z35" s="80">
        <f>1-(Z22*(Z22+1))/(Assumptions!$E$27*(Assumptions!$E$27+1))</f>
        <v>0</v>
      </c>
      <c r="AA35" s="80">
        <f>1-(AA22*(AA22+1))/(Assumptions!$E$27*(Assumptions!$E$27+1))</f>
        <v>0</v>
      </c>
      <c r="AB35" s="77" t="str">
        <f t="shared" si="13"/>
        <v>Feb</v>
      </c>
      <c r="AC35" s="80">
        <f>1-(AC22*(AC22+1))/(Assumptions!$E$27*(Assumptions!$E$27+1))</f>
        <v>0</v>
      </c>
      <c r="AD35" s="80">
        <f>1-(AD22*(AD22+1))/(Assumptions!$E$27*(Assumptions!$E$27+1))</f>
        <v>0</v>
      </c>
      <c r="AE35" s="80">
        <f>1-(AE22*(AE22+1))/(Assumptions!$E$27*(Assumptions!$E$27+1))</f>
        <v>0</v>
      </c>
      <c r="AF35" s="80">
        <f>1-(AF22*(AF22+1))/(Assumptions!$E$27*(Assumptions!$E$27+1))</f>
        <v>0</v>
      </c>
      <c r="AG35" s="80">
        <f>1-(AG22*(AG22+1))/(Assumptions!$E$27*(Assumptions!$E$27+1))</f>
        <v>0</v>
      </c>
      <c r="AH35" s="80">
        <f>1-(AH22*(AH22+1))/(Assumptions!$E$27*(Assumptions!$E$27+1))</f>
        <v>0</v>
      </c>
      <c r="AI35" s="80">
        <f>1-(AI22*(AI22+1))/(Assumptions!$E$27*(Assumptions!$E$27+1))</f>
        <v>0</v>
      </c>
      <c r="AJ35" s="80">
        <f>1-(AJ22*(AJ22+1))/(Assumptions!$E$27*(Assumptions!$E$27+1))</f>
        <v>0</v>
      </c>
      <c r="AK35" s="77" t="str">
        <f t="shared" si="14"/>
        <v>Feb</v>
      </c>
      <c r="AL35" s="80">
        <f>1-(AL22*(AL22+1))/(Assumptions!$E$27*(Assumptions!$E$27+1))</f>
        <v>0</v>
      </c>
      <c r="AM35" s="80">
        <f>1-(AM22*(AM22+1))/(Assumptions!$E$27*(Assumptions!$E$27+1))</f>
        <v>0</v>
      </c>
      <c r="AN35" s="80">
        <f>1-(AN22*(AN22+1))/(Assumptions!$E$27*(Assumptions!$E$27+1))</f>
        <v>0</v>
      </c>
      <c r="AO35" s="80">
        <f>1-(AO22*(AO22+1))/(Assumptions!$E$27*(Assumptions!$E$27+1))</f>
        <v>0</v>
      </c>
      <c r="AP35" s="80">
        <f>1-(AP22*(AP22+1))/(Assumptions!$E$27*(Assumptions!$E$27+1))</f>
        <v>0</v>
      </c>
      <c r="AQ35" s="80">
        <f>1-(AQ22*(AQ22+1))/(Assumptions!$E$27*(Assumptions!$E$27+1))</f>
        <v>0</v>
      </c>
      <c r="AR35" s="80">
        <f>1-(AR22*(AR22+1))/(Assumptions!$E$27*(Assumptions!$E$27+1))</f>
        <v>0</v>
      </c>
      <c r="AS35" s="80">
        <f>1-(AS22*(AS22+1))/(Assumptions!$E$27*(Assumptions!$E$27+1))</f>
        <v>0</v>
      </c>
      <c r="AT35" s="77" t="str">
        <f t="shared" si="15"/>
        <v>Feb</v>
      </c>
      <c r="AU35" s="80">
        <f>1-(AU22*(AU22+1))/(Assumptions!$E$27*(Assumptions!$E$27+1))</f>
        <v>0</v>
      </c>
      <c r="AV35" s="80">
        <f>1-(AV22*(AV22+1))/(Assumptions!$E$27*(Assumptions!$E$27+1))</f>
        <v>0</v>
      </c>
      <c r="AW35" s="80">
        <f>1-(AW22*(AW22+1))/(Assumptions!$E$27*(Assumptions!$E$27+1))</f>
        <v>0</v>
      </c>
      <c r="AX35" s="80">
        <f>1-(AX22*(AX22+1))/(Assumptions!$E$27*(Assumptions!$E$27+1))</f>
        <v>0</v>
      </c>
      <c r="AY35" s="80">
        <f>1-(AY22*(AY22+1))/(Assumptions!$E$27*(Assumptions!$E$27+1))</f>
        <v>0</v>
      </c>
      <c r="AZ35" s="80">
        <f>1-(AZ22*(AZ22+1))/(Assumptions!$E$27*(Assumptions!$E$27+1))</f>
        <v>0</v>
      </c>
      <c r="BA35" s="80">
        <f>1-(BA22*(BA22+1))/(Assumptions!$E$27*(Assumptions!$E$27+1))</f>
        <v>0</v>
      </c>
      <c r="BB35" s="80">
        <f>1-(BB22*(BB22+1))/(Assumptions!$E$27*(Assumptions!$E$27+1))</f>
        <v>0</v>
      </c>
      <c r="BC35" s="77" t="str">
        <f t="shared" si="16"/>
        <v>Feb</v>
      </c>
      <c r="BD35" s="80">
        <f>1-(BD22*(BD22+1))/(Assumptions!$E$27*(Assumptions!$E$27+1))</f>
        <v>0</v>
      </c>
      <c r="BE35" s="80">
        <f>1-(BE22*(BE22+1))/(Assumptions!$E$27*(Assumptions!$E$27+1))</f>
        <v>0</v>
      </c>
      <c r="BF35" s="80">
        <f>1-(BF22*(BF22+1))/(Assumptions!$E$27*(Assumptions!$E$27+1))</f>
        <v>0</v>
      </c>
      <c r="BG35" s="80">
        <f>1-(BG22*(BG22+1))/(Assumptions!$E$27*(Assumptions!$E$27+1))</f>
        <v>0</v>
      </c>
      <c r="BH35" s="80">
        <f>1-(BH22*(BH22+1))/(Assumptions!$E$27*(Assumptions!$E$27+1))</f>
        <v>0</v>
      </c>
      <c r="BI35" s="80">
        <f>1-(BI22*(BI22+1))/(Assumptions!$E$27*(Assumptions!$E$27+1))</f>
        <v>0</v>
      </c>
      <c r="BJ35" s="80">
        <f>1-(BJ22*(BJ22+1))/(Assumptions!$E$27*(Assumptions!$E$27+1))</f>
        <v>0</v>
      </c>
      <c r="BK35" s="80">
        <f>1-(BK22*(BK22+1))/(Assumptions!$E$27*(Assumptions!$E$27+1))</f>
        <v>0</v>
      </c>
      <c r="BL35" s="77" t="str">
        <f t="shared" si="17"/>
        <v>Feb</v>
      </c>
      <c r="BM35" s="80">
        <f>1-(BM22*(BM22+1))/(Assumptions!$E$27*(Assumptions!$E$27+1))</f>
        <v>0</v>
      </c>
      <c r="BN35" s="80">
        <f>1-(BN22*(BN22+1))/(Assumptions!$E$27*(Assumptions!$E$27+1))</f>
        <v>0</v>
      </c>
      <c r="BO35" s="80">
        <f>1-(BO22*(BO22+1))/(Assumptions!$E$27*(Assumptions!$E$27+1))</f>
        <v>0</v>
      </c>
      <c r="BP35" s="80">
        <f>1-(BP22*(BP22+1))/(Assumptions!$E$27*(Assumptions!$E$27+1))</f>
        <v>0</v>
      </c>
      <c r="BQ35" s="80">
        <f>1-(BQ22*(BQ22+1))/(Assumptions!$E$27*(Assumptions!$E$27+1))</f>
        <v>0</v>
      </c>
      <c r="BR35" s="80">
        <f>1-(BR22*(BR22+1))/(Assumptions!$E$27*(Assumptions!$E$27+1))</f>
        <v>0</v>
      </c>
      <c r="BS35" s="80">
        <f>1-(BS22*(BS22+1))/(Assumptions!$E$27*(Assumptions!$E$27+1))</f>
        <v>0</v>
      </c>
      <c r="BT35" s="80">
        <f>1-(BT22*(BT22+1))/(Assumptions!$E$27*(Assumptions!$E$27+1))</f>
        <v>0</v>
      </c>
      <c r="BU35" s="77" t="str">
        <f t="shared" si="18"/>
        <v>Feb</v>
      </c>
      <c r="BV35" s="80">
        <f>1-(BV22*(BV22+1))/(Assumptions!$E$27*(Assumptions!$E$27+1))</f>
        <v>0</v>
      </c>
      <c r="BW35" s="80">
        <f>1-(BW22*(BW22+1))/(Assumptions!$E$27*(Assumptions!$E$27+1))</f>
        <v>0</v>
      </c>
      <c r="BX35" s="80">
        <f>1-(BX22*(BX22+1))/(Assumptions!$E$27*(Assumptions!$E$27+1))</f>
        <v>0</v>
      </c>
      <c r="BY35" s="80">
        <f>1-(BY22*(BY22+1))/(Assumptions!$E$27*(Assumptions!$E$27+1))</f>
        <v>0</v>
      </c>
      <c r="BZ35" s="80">
        <f>1-(BZ22*(BZ22+1))/(Assumptions!$E$27*(Assumptions!$E$27+1))</f>
        <v>0</v>
      </c>
      <c r="CA35" s="80">
        <f>1-(CA22*(CA22+1))/(Assumptions!$E$27*(Assumptions!$E$27+1))</f>
        <v>0</v>
      </c>
      <c r="CB35" s="80">
        <f>1-(CB22*(CB22+1))/(Assumptions!$E$27*(Assumptions!$E$27+1))</f>
        <v>0</v>
      </c>
      <c r="CC35" s="80">
        <f>1-(CC22*(CC22+1))/(Assumptions!$E$27*(Assumptions!$E$27+1))</f>
        <v>0</v>
      </c>
      <c r="CD35" s="77" t="str">
        <f t="shared" si="19"/>
        <v>Feb</v>
      </c>
      <c r="CE35" s="80">
        <f>1-(CE22*(CE22+1))/(Assumptions!$E$27*(Assumptions!$E$27+1))</f>
        <v>0</v>
      </c>
      <c r="CF35" s="80">
        <f>1-(CF22*(CF22+1))/(Assumptions!$E$27*(Assumptions!$E$27+1))</f>
        <v>0</v>
      </c>
      <c r="CG35" s="80">
        <f>1-(CG22*(CG22+1))/(Assumptions!$E$27*(Assumptions!$E$27+1))</f>
        <v>0</v>
      </c>
      <c r="CH35" s="80">
        <f>1-(CH22*(CH22+1))/(Assumptions!$E$27*(Assumptions!$E$27+1))</f>
        <v>0</v>
      </c>
      <c r="CI35" s="80">
        <f>1-(CI22*(CI22+1))/(Assumptions!$E$27*(Assumptions!$E$27+1))</f>
        <v>0</v>
      </c>
      <c r="CJ35" s="80">
        <f>1-(CJ22*(CJ22+1))/(Assumptions!$E$27*(Assumptions!$E$27+1))</f>
        <v>0</v>
      </c>
      <c r="CK35" s="80">
        <f>1-(CK22*(CK22+1))/(Assumptions!$E$27*(Assumptions!$E$27+1))</f>
        <v>0</v>
      </c>
      <c r="CL35" s="80">
        <f>1-(CL22*(CL22+1))/(Assumptions!$E$27*(Assumptions!$E$27+1))</f>
        <v>0</v>
      </c>
    </row>
    <row r="36" spans="1:90" ht="13.5" customHeight="1">
      <c r="A36" s="77" t="str">
        <f t="shared" si="10"/>
        <v>Mar</v>
      </c>
      <c r="B36" s="79">
        <f>1-(B23*(B23+1))/(Assumptions!$E$27*(Assumptions!$E$27+1))</f>
        <v>0</v>
      </c>
      <c r="C36" s="79">
        <f>1-(C23*(C23+1))/(Assumptions!$E$27*(Assumptions!$E$27+1))</f>
        <v>0</v>
      </c>
      <c r="D36" s="79">
        <f>1-(D23*(D23+1))/(Assumptions!$E$27*(Assumptions!$E$27+1))</f>
        <v>0</v>
      </c>
      <c r="E36" s="79">
        <f>1-(E23*(E23+1))/(Assumptions!$E$27*(Assumptions!$E$27+1))</f>
        <v>0</v>
      </c>
      <c r="F36" s="79">
        <f>1-(F23*(F23+1))/(Assumptions!$E$27*(Assumptions!$E$27+1))</f>
        <v>0</v>
      </c>
      <c r="G36" s="79">
        <f>1-(G23*(G23+1))/(Assumptions!$E$27*(Assumptions!$E$27+1))</f>
        <v>0</v>
      </c>
      <c r="H36" s="79">
        <f>1-(H23*(H23+1))/(Assumptions!$E$27*(Assumptions!$E$27+1))</f>
        <v>0</v>
      </c>
      <c r="I36" s="79">
        <f>1-(I23*(I23+1))/(Assumptions!$E$27*(Assumptions!$E$27+1))</f>
        <v>0</v>
      </c>
      <c r="J36" s="12" t="str">
        <f t="shared" si="11"/>
        <v>Mar</v>
      </c>
      <c r="K36" s="79">
        <f>1-(K23*(K23+1))/(Assumptions!$E$27*(Assumptions!$E$27+1))</f>
        <v>0</v>
      </c>
      <c r="L36" s="80">
        <f>1-(L23*(L23+1))/(Assumptions!$E$27*(Assumptions!$E$27+1))</f>
        <v>0</v>
      </c>
      <c r="M36" s="80">
        <f>1-(M23*(M23+1))/(Assumptions!$E$27*(Assumptions!$E$27+1))</f>
        <v>0</v>
      </c>
      <c r="N36" s="80">
        <f>1-(N23*(N23+1))/(Assumptions!$E$27*(Assumptions!$E$27+1))</f>
        <v>0</v>
      </c>
      <c r="O36" s="80">
        <f>1-(O23*(O23+1))/(Assumptions!$E$27*(Assumptions!$E$27+1))</f>
        <v>0</v>
      </c>
      <c r="P36" s="80">
        <f>1-(P23*(P23+1))/(Assumptions!$E$27*(Assumptions!$E$27+1))</f>
        <v>0</v>
      </c>
      <c r="Q36" s="80">
        <f>1-(Q23*(Q23+1))/(Assumptions!$E$27*(Assumptions!$E$27+1))</f>
        <v>0</v>
      </c>
      <c r="R36" s="80">
        <f>1-(R23*(R23+1))/(Assumptions!$E$27*(Assumptions!$E$27+1))</f>
        <v>0</v>
      </c>
      <c r="S36" s="77" t="str">
        <f t="shared" si="12"/>
        <v>Mar</v>
      </c>
      <c r="T36" s="80">
        <f>1-(T23*(T23+1))/(Assumptions!$E$27*(Assumptions!$E$27+1))</f>
        <v>0</v>
      </c>
      <c r="U36" s="80">
        <f>1-(U23*(U23+1))/(Assumptions!$E$27*(Assumptions!$E$27+1))</f>
        <v>0</v>
      </c>
      <c r="V36" s="80">
        <f>1-(V23*(V23+1))/(Assumptions!$E$27*(Assumptions!$E$27+1))</f>
        <v>0</v>
      </c>
      <c r="W36" s="80">
        <f>1-(W23*(W23+1))/(Assumptions!$E$27*(Assumptions!$E$27+1))</f>
        <v>0</v>
      </c>
      <c r="X36" s="80">
        <f>1-(X23*(X23+1))/(Assumptions!$E$27*(Assumptions!$E$27+1))</f>
        <v>0</v>
      </c>
      <c r="Y36" s="80">
        <f>1-(Y23*(Y23+1))/(Assumptions!$E$27*(Assumptions!$E$27+1))</f>
        <v>0</v>
      </c>
      <c r="Z36" s="80">
        <f>1-(Z23*(Z23+1))/(Assumptions!$E$27*(Assumptions!$E$27+1))</f>
        <v>0</v>
      </c>
      <c r="AA36" s="80">
        <f>1-(AA23*(AA23+1))/(Assumptions!$E$27*(Assumptions!$E$27+1))</f>
        <v>0</v>
      </c>
      <c r="AB36" s="77" t="str">
        <f t="shared" si="13"/>
        <v>Mar</v>
      </c>
      <c r="AC36" s="80">
        <f>1-(AC23*(AC23+1))/(Assumptions!$E$27*(Assumptions!$E$27+1))</f>
        <v>0</v>
      </c>
      <c r="AD36" s="80">
        <f>1-(AD23*(AD23+1))/(Assumptions!$E$27*(Assumptions!$E$27+1))</f>
        <v>0</v>
      </c>
      <c r="AE36" s="80">
        <f>1-(AE23*(AE23+1))/(Assumptions!$E$27*(Assumptions!$E$27+1))</f>
        <v>0</v>
      </c>
      <c r="AF36" s="80">
        <f>1-(AF23*(AF23+1))/(Assumptions!$E$27*(Assumptions!$E$27+1))</f>
        <v>0</v>
      </c>
      <c r="AG36" s="80">
        <f>1-(AG23*(AG23+1))/(Assumptions!$E$27*(Assumptions!$E$27+1))</f>
        <v>0</v>
      </c>
      <c r="AH36" s="80">
        <f>1-(AH23*(AH23+1))/(Assumptions!$E$27*(Assumptions!$E$27+1))</f>
        <v>0</v>
      </c>
      <c r="AI36" s="80">
        <f>1-(AI23*(AI23+1))/(Assumptions!$E$27*(Assumptions!$E$27+1))</f>
        <v>0</v>
      </c>
      <c r="AJ36" s="80">
        <f>1-(AJ23*(AJ23+1))/(Assumptions!$E$27*(Assumptions!$E$27+1))</f>
        <v>0</v>
      </c>
      <c r="AK36" s="77" t="str">
        <f t="shared" si="14"/>
        <v>Mar</v>
      </c>
      <c r="AL36" s="80">
        <f>1-(AL23*(AL23+1))/(Assumptions!$E$27*(Assumptions!$E$27+1))</f>
        <v>0</v>
      </c>
      <c r="AM36" s="80">
        <f>1-(AM23*(AM23+1))/(Assumptions!$E$27*(Assumptions!$E$27+1))</f>
        <v>0</v>
      </c>
      <c r="AN36" s="80">
        <f>1-(AN23*(AN23+1))/(Assumptions!$E$27*(Assumptions!$E$27+1))</f>
        <v>0</v>
      </c>
      <c r="AO36" s="80">
        <f>1-(AO23*(AO23+1))/(Assumptions!$E$27*(Assumptions!$E$27+1))</f>
        <v>0</v>
      </c>
      <c r="AP36" s="80">
        <f>1-(AP23*(AP23+1))/(Assumptions!$E$27*(Assumptions!$E$27+1))</f>
        <v>0</v>
      </c>
      <c r="AQ36" s="80">
        <f>1-(AQ23*(AQ23+1))/(Assumptions!$E$27*(Assumptions!$E$27+1))</f>
        <v>0</v>
      </c>
      <c r="AR36" s="80">
        <f>1-(AR23*(AR23+1))/(Assumptions!$E$27*(Assumptions!$E$27+1))</f>
        <v>0</v>
      </c>
      <c r="AS36" s="80">
        <f>1-(AS23*(AS23+1))/(Assumptions!$E$27*(Assumptions!$E$27+1))</f>
        <v>0</v>
      </c>
      <c r="AT36" s="77" t="str">
        <f t="shared" si="15"/>
        <v>Mar</v>
      </c>
      <c r="AU36" s="80">
        <f>1-(AU23*(AU23+1))/(Assumptions!$E$27*(Assumptions!$E$27+1))</f>
        <v>0</v>
      </c>
      <c r="AV36" s="80">
        <f>1-(AV23*(AV23+1))/(Assumptions!$E$27*(Assumptions!$E$27+1))</f>
        <v>0</v>
      </c>
      <c r="AW36" s="80">
        <f>1-(AW23*(AW23+1))/(Assumptions!$E$27*(Assumptions!$E$27+1))</f>
        <v>0</v>
      </c>
      <c r="AX36" s="80">
        <f>1-(AX23*(AX23+1))/(Assumptions!$E$27*(Assumptions!$E$27+1))</f>
        <v>0</v>
      </c>
      <c r="AY36" s="80">
        <f>1-(AY23*(AY23+1))/(Assumptions!$E$27*(Assumptions!$E$27+1))</f>
        <v>0</v>
      </c>
      <c r="AZ36" s="80">
        <f>1-(AZ23*(AZ23+1))/(Assumptions!$E$27*(Assumptions!$E$27+1))</f>
        <v>0</v>
      </c>
      <c r="BA36" s="80">
        <f>1-(BA23*(BA23+1))/(Assumptions!$E$27*(Assumptions!$E$27+1))</f>
        <v>0</v>
      </c>
      <c r="BB36" s="80">
        <f>1-(BB23*(BB23+1))/(Assumptions!$E$27*(Assumptions!$E$27+1))</f>
        <v>0</v>
      </c>
      <c r="BC36" s="77" t="str">
        <f t="shared" si="16"/>
        <v>Mar</v>
      </c>
      <c r="BD36" s="80">
        <f>1-(BD23*(BD23+1))/(Assumptions!$E$27*(Assumptions!$E$27+1))</f>
        <v>0</v>
      </c>
      <c r="BE36" s="80">
        <f>1-(BE23*(BE23+1))/(Assumptions!$E$27*(Assumptions!$E$27+1))</f>
        <v>0</v>
      </c>
      <c r="BF36" s="80">
        <f>1-(BF23*(BF23+1))/(Assumptions!$E$27*(Assumptions!$E$27+1))</f>
        <v>0</v>
      </c>
      <c r="BG36" s="80">
        <f>1-(BG23*(BG23+1))/(Assumptions!$E$27*(Assumptions!$E$27+1))</f>
        <v>0</v>
      </c>
      <c r="BH36" s="80">
        <f>1-(BH23*(BH23+1))/(Assumptions!$E$27*(Assumptions!$E$27+1))</f>
        <v>0</v>
      </c>
      <c r="BI36" s="80">
        <f>1-(BI23*(BI23+1))/(Assumptions!$E$27*(Assumptions!$E$27+1))</f>
        <v>0</v>
      </c>
      <c r="BJ36" s="80">
        <f>1-(BJ23*(BJ23+1))/(Assumptions!$E$27*(Assumptions!$E$27+1))</f>
        <v>0</v>
      </c>
      <c r="BK36" s="80">
        <f>1-(BK23*(BK23+1))/(Assumptions!$E$27*(Assumptions!$E$27+1))</f>
        <v>0</v>
      </c>
      <c r="BL36" s="77" t="str">
        <f t="shared" si="17"/>
        <v>Mar</v>
      </c>
      <c r="BM36" s="80">
        <f>1-(BM23*(BM23+1))/(Assumptions!$E$27*(Assumptions!$E$27+1))</f>
        <v>0</v>
      </c>
      <c r="BN36" s="80">
        <f>1-(BN23*(BN23+1))/(Assumptions!$E$27*(Assumptions!$E$27+1))</f>
        <v>0</v>
      </c>
      <c r="BO36" s="80">
        <f>1-(BO23*(BO23+1))/(Assumptions!$E$27*(Assumptions!$E$27+1))</f>
        <v>0</v>
      </c>
      <c r="BP36" s="80">
        <f>1-(BP23*(BP23+1))/(Assumptions!$E$27*(Assumptions!$E$27+1))</f>
        <v>0</v>
      </c>
      <c r="BQ36" s="80">
        <f>1-(BQ23*(BQ23+1))/(Assumptions!$E$27*(Assumptions!$E$27+1))</f>
        <v>0</v>
      </c>
      <c r="BR36" s="80">
        <f>1-(BR23*(BR23+1))/(Assumptions!$E$27*(Assumptions!$E$27+1))</f>
        <v>0</v>
      </c>
      <c r="BS36" s="80">
        <f>1-(BS23*(BS23+1))/(Assumptions!$E$27*(Assumptions!$E$27+1))</f>
        <v>0</v>
      </c>
      <c r="BT36" s="80">
        <f>1-(BT23*(BT23+1))/(Assumptions!$E$27*(Assumptions!$E$27+1))</f>
        <v>0</v>
      </c>
      <c r="BU36" s="77" t="str">
        <f t="shared" si="18"/>
        <v>Mar</v>
      </c>
      <c r="BV36" s="80">
        <f>1-(BV23*(BV23+1))/(Assumptions!$E$27*(Assumptions!$E$27+1))</f>
        <v>0</v>
      </c>
      <c r="BW36" s="80">
        <f>1-(BW23*(BW23+1))/(Assumptions!$E$27*(Assumptions!$E$27+1))</f>
        <v>0</v>
      </c>
      <c r="BX36" s="80">
        <f>1-(BX23*(BX23+1))/(Assumptions!$E$27*(Assumptions!$E$27+1))</f>
        <v>0</v>
      </c>
      <c r="BY36" s="80">
        <f>1-(BY23*(BY23+1))/(Assumptions!$E$27*(Assumptions!$E$27+1))</f>
        <v>0</v>
      </c>
      <c r="BZ36" s="80">
        <f>1-(BZ23*(BZ23+1))/(Assumptions!$E$27*(Assumptions!$E$27+1))</f>
        <v>0</v>
      </c>
      <c r="CA36" s="80">
        <f>1-(CA23*(CA23+1))/(Assumptions!$E$27*(Assumptions!$E$27+1))</f>
        <v>0</v>
      </c>
      <c r="CB36" s="80">
        <f>1-(CB23*(CB23+1))/(Assumptions!$E$27*(Assumptions!$E$27+1))</f>
        <v>0</v>
      </c>
      <c r="CC36" s="80">
        <f>1-(CC23*(CC23+1))/(Assumptions!$E$27*(Assumptions!$E$27+1))</f>
        <v>0</v>
      </c>
      <c r="CD36" s="77" t="str">
        <f t="shared" si="19"/>
        <v>Mar</v>
      </c>
      <c r="CE36" s="80">
        <f>1-(CE23*(CE23+1))/(Assumptions!$E$27*(Assumptions!$E$27+1))</f>
        <v>0</v>
      </c>
      <c r="CF36" s="80">
        <f>1-(CF23*(CF23+1))/(Assumptions!$E$27*(Assumptions!$E$27+1))</f>
        <v>0</v>
      </c>
      <c r="CG36" s="80">
        <f>1-(CG23*(CG23+1))/(Assumptions!$E$27*(Assumptions!$E$27+1))</f>
        <v>0</v>
      </c>
      <c r="CH36" s="80">
        <f>1-(CH23*(CH23+1))/(Assumptions!$E$27*(Assumptions!$E$27+1))</f>
        <v>0</v>
      </c>
      <c r="CI36" s="80">
        <f>1-(CI23*(CI23+1))/(Assumptions!$E$27*(Assumptions!$E$27+1))</f>
        <v>0</v>
      </c>
      <c r="CJ36" s="80">
        <f>1-(CJ23*(CJ23+1))/(Assumptions!$E$27*(Assumptions!$E$27+1))</f>
        <v>0</v>
      </c>
      <c r="CK36" s="80">
        <f>1-(CK23*(CK23+1))/(Assumptions!$E$27*(Assumptions!$E$27+1))</f>
        <v>0</v>
      </c>
      <c r="CL36" s="80">
        <f>1-(CL23*(CL23+1))/(Assumptions!$E$27*(Assumptions!$E$27+1))</f>
        <v>0</v>
      </c>
    </row>
    <row r="37" spans="1:90" ht="13.5" customHeight="1">
      <c r="A37" s="77" t="str">
        <f t="shared" si="10"/>
        <v>Apr</v>
      </c>
      <c r="B37" s="79">
        <f>1-(B24*(B24+1))/(Assumptions!$E$27*(Assumptions!$E$27+1))</f>
        <v>0</v>
      </c>
      <c r="C37" s="79">
        <f>1-(C24*(C24+1))/(Assumptions!$E$27*(Assumptions!$E$27+1))</f>
        <v>0</v>
      </c>
      <c r="D37" s="79">
        <f>1-(D24*(D24+1))/(Assumptions!$E$27*(Assumptions!$E$27+1))</f>
        <v>0</v>
      </c>
      <c r="E37" s="79">
        <f>1-(E24*(E24+1))/(Assumptions!$E$27*(Assumptions!$E$27+1))</f>
        <v>0</v>
      </c>
      <c r="F37" s="79">
        <f>1-(F24*(F24+1))/(Assumptions!$E$27*(Assumptions!$E$27+1))</f>
        <v>0</v>
      </c>
      <c r="G37" s="79">
        <f>1-(G24*(G24+1))/(Assumptions!$E$27*(Assumptions!$E$27+1))</f>
        <v>0</v>
      </c>
      <c r="H37" s="79">
        <f>1-(H24*(H24+1))/(Assumptions!$E$27*(Assumptions!$E$27+1))</f>
        <v>0</v>
      </c>
      <c r="I37" s="79">
        <f>1-(I24*(I24+1))/(Assumptions!$E$27*(Assumptions!$E$27+1))</f>
        <v>0</v>
      </c>
      <c r="J37" s="12" t="str">
        <f t="shared" si="11"/>
        <v>Apr</v>
      </c>
      <c r="K37" s="79">
        <f>1-(K24*(K24+1))/(Assumptions!$E$27*(Assumptions!$E$27+1))</f>
        <v>0</v>
      </c>
      <c r="L37" s="80">
        <f>1-(L24*(L24+1))/(Assumptions!$E$27*(Assumptions!$E$27+1))</f>
        <v>0</v>
      </c>
      <c r="M37" s="80">
        <f>1-(M24*(M24+1))/(Assumptions!$E$27*(Assumptions!$E$27+1))</f>
        <v>0</v>
      </c>
      <c r="N37" s="80">
        <f>1-(N24*(N24+1))/(Assumptions!$E$27*(Assumptions!$E$27+1))</f>
        <v>0</v>
      </c>
      <c r="O37" s="80">
        <f>1-(O24*(O24+1))/(Assumptions!$E$27*(Assumptions!$E$27+1))</f>
        <v>0</v>
      </c>
      <c r="P37" s="80">
        <f>1-(P24*(P24+1))/(Assumptions!$E$27*(Assumptions!$E$27+1))</f>
        <v>0</v>
      </c>
      <c r="Q37" s="80">
        <f>1-(Q24*(Q24+1))/(Assumptions!$E$27*(Assumptions!$E$27+1))</f>
        <v>0</v>
      </c>
      <c r="R37" s="80">
        <f>1-(R24*(R24+1))/(Assumptions!$E$27*(Assumptions!$E$27+1))</f>
        <v>0</v>
      </c>
      <c r="S37" s="77" t="str">
        <f t="shared" si="12"/>
        <v>Apr</v>
      </c>
      <c r="T37" s="80">
        <f>1-(T24*(T24+1))/(Assumptions!$E$27*(Assumptions!$E$27+1))</f>
        <v>0</v>
      </c>
      <c r="U37" s="80">
        <f>1-(U24*(U24+1))/(Assumptions!$E$27*(Assumptions!$E$27+1))</f>
        <v>0</v>
      </c>
      <c r="V37" s="80">
        <f>1-(V24*(V24+1))/(Assumptions!$E$27*(Assumptions!$E$27+1))</f>
        <v>0</v>
      </c>
      <c r="W37" s="80">
        <f>1-(W24*(W24+1))/(Assumptions!$E$27*(Assumptions!$E$27+1))</f>
        <v>0</v>
      </c>
      <c r="X37" s="80">
        <f>1-(X24*(X24+1))/(Assumptions!$E$27*(Assumptions!$E$27+1))</f>
        <v>0</v>
      </c>
      <c r="Y37" s="80">
        <f>1-(Y24*(Y24+1))/(Assumptions!$E$27*(Assumptions!$E$27+1))</f>
        <v>0</v>
      </c>
      <c r="Z37" s="80">
        <f>1-(Z24*(Z24+1))/(Assumptions!$E$27*(Assumptions!$E$27+1))</f>
        <v>0</v>
      </c>
      <c r="AA37" s="80">
        <f>1-(AA24*(AA24+1))/(Assumptions!$E$27*(Assumptions!$E$27+1))</f>
        <v>0</v>
      </c>
      <c r="AB37" s="77" t="str">
        <f t="shared" si="13"/>
        <v>Apr</v>
      </c>
      <c r="AC37" s="80">
        <f>1-(AC24*(AC24+1))/(Assumptions!$E$27*(Assumptions!$E$27+1))</f>
        <v>0</v>
      </c>
      <c r="AD37" s="80">
        <f>1-(AD24*(AD24+1))/(Assumptions!$E$27*(Assumptions!$E$27+1))</f>
        <v>0</v>
      </c>
      <c r="AE37" s="80">
        <f>1-(AE24*(AE24+1))/(Assumptions!$E$27*(Assumptions!$E$27+1))</f>
        <v>0</v>
      </c>
      <c r="AF37" s="80">
        <f>1-(AF24*(AF24+1))/(Assumptions!$E$27*(Assumptions!$E$27+1))</f>
        <v>0</v>
      </c>
      <c r="AG37" s="80">
        <f>1-(AG24*(AG24+1))/(Assumptions!$E$27*(Assumptions!$E$27+1))</f>
        <v>0</v>
      </c>
      <c r="AH37" s="80">
        <f>1-(AH24*(AH24+1))/(Assumptions!$E$27*(Assumptions!$E$27+1))</f>
        <v>0</v>
      </c>
      <c r="AI37" s="80">
        <f>1-(AI24*(AI24+1))/(Assumptions!$E$27*(Assumptions!$E$27+1))</f>
        <v>0</v>
      </c>
      <c r="AJ37" s="80">
        <f>1-(AJ24*(AJ24+1))/(Assumptions!$E$27*(Assumptions!$E$27+1))</f>
        <v>0</v>
      </c>
      <c r="AK37" s="77" t="str">
        <f t="shared" si="14"/>
        <v>Apr</v>
      </c>
      <c r="AL37" s="80">
        <f>1-(AL24*(AL24+1))/(Assumptions!$E$27*(Assumptions!$E$27+1))</f>
        <v>0</v>
      </c>
      <c r="AM37" s="80">
        <f>1-(AM24*(AM24+1))/(Assumptions!$E$27*(Assumptions!$E$27+1))</f>
        <v>0</v>
      </c>
      <c r="AN37" s="80">
        <f>1-(AN24*(AN24+1))/(Assumptions!$E$27*(Assumptions!$E$27+1))</f>
        <v>0</v>
      </c>
      <c r="AO37" s="80">
        <f>1-(AO24*(AO24+1))/(Assumptions!$E$27*(Assumptions!$E$27+1))</f>
        <v>0</v>
      </c>
      <c r="AP37" s="80">
        <f>1-(AP24*(AP24+1))/(Assumptions!$E$27*(Assumptions!$E$27+1))</f>
        <v>0</v>
      </c>
      <c r="AQ37" s="80">
        <f>1-(AQ24*(AQ24+1))/(Assumptions!$E$27*(Assumptions!$E$27+1))</f>
        <v>0</v>
      </c>
      <c r="AR37" s="80">
        <f>1-(AR24*(AR24+1))/(Assumptions!$E$27*(Assumptions!$E$27+1))</f>
        <v>0</v>
      </c>
      <c r="AS37" s="80">
        <f>1-(AS24*(AS24+1))/(Assumptions!$E$27*(Assumptions!$E$27+1))</f>
        <v>0</v>
      </c>
      <c r="AT37" s="77" t="str">
        <f t="shared" si="15"/>
        <v>Apr</v>
      </c>
      <c r="AU37" s="80">
        <f>1-(AU24*(AU24+1))/(Assumptions!$E$27*(Assumptions!$E$27+1))</f>
        <v>0</v>
      </c>
      <c r="AV37" s="80">
        <f>1-(AV24*(AV24+1))/(Assumptions!$E$27*(Assumptions!$E$27+1))</f>
        <v>0</v>
      </c>
      <c r="AW37" s="80">
        <f>1-(AW24*(AW24+1))/(Assumptions!$E$27*(Assumptions!$E$27+1))</f>
        <v>0</v>
      </c>
      <c r="AX37" s="80">
        <f>1-(AX24*(AX24+1))/(Assumptions!$E$27*(Assumptions!$E$27+1))</f>
        <v>0</v>
      </c>
      <c r="AY37" s="80">
        <f>1-(AY24*(AY24+1))/(Assumptions!$E$27*(Assumptions!$E$27+1))</f>
        <v>0</v>
      </c>
      <c r="AZ37" s="80">
        <f>1-(AZ24*(AZ24+1))/(Assumptions!$E$27*(Assumptions!$E$27+1))</f>
        <v>0</v>
      </c>
      <c r="BA37" s="80">
        <f>1-(BA24*(BA24+1))/(Assumptions!$E$27*(Assumptions!$E$27+1))</f>
        <v>0</v>
      </c>
      <c r="BB37" s="80">
        <f>1-(BB24*(BB24+1))/(Assumptions!$E$27*(Assumptions!$E$27+1))</f>
        <v>0</v>
      </c>
      <c r="BC37" s="77" t="str">
        <f t="shared" si="16"/>
        <v>Apr</v>
      </c>
      <c r="BD37" s="80">
        <f>1-(BD24*(BD24+1))/(Assumptions!$E$27*(Assumptions!$E$27+1))</f>
        <v>0</v>
      </c>
      <c r="BE37" s="80">
        <f>1-(BE24*(BE24+1))/(Assumptions!$E$27*(Assumptions!$E$27+1))</f>
        <v>0</v>
      </c>
      <c r="BF37" s="80">
        <f>1-(BF24*(BF24+1))/(Assumptions!$E$27*(Assumptions!$E$27+1))</f>
        <v>0</v>
      </c>
      <c r="BG37" s="80">
        <f>1-(BG24*(BG24+1))/(Assumptions!$E$27*(Assumptions!$E$27+1))</f>
        <v>0</v>
      </c>
      <c r="BH37" s="80">
        <f>1-(BH24*(BH24+1))/(Assumptions!$E$27*(Assumptions!$E$27+1))</f>
        <v>0</v>
      </c>
      <c r="BI37" s="80">
        <f>1-(BI24*(BI24+1))/(Assumptions!$E$27*(Assumptions!$E$27+1))</f>
        <v>0</v>
      </c>
      <c r="BJ37" s="80">
        <f>1-(BJ24*(BJ24+1))/(Assumptions!$E$27*(Assumptions!$E$27+1))</f>
        <v>0</v>
      </c>
      <c r="BK37" s="80">
        <f>1-(BK24*(BK24+1))/(Assumptions!$E$27*(Assumptions!$E$27+1))</f>
        <v>0</v>
      </c>
      <c r="BL37" s="77" t="str">
        <f t="shared" si="17"/>
        <v>Apr</v>
      </c>
      <c r="BM37" s="80">
        <f>1-(BM24*(BM24+1))/(Assumptions!$E$27*(Assumptions!$E$27+1))</f>
        <v>0</v>
      </c>
      <c r="BN37" s="80">
        <f>1-(BN24*(BN24+1))/(Assumptions!$E$27*(Assumptions!$E$27+1))</f>
        <v>0</v>
      </c>
      <c r="BO37" s="80">
        <f>1-(BO24*(BO24+1))/(Assumptions!$E$27*(Assumptions!$E$27+1))</f>
        <v>0</v>
      </c>
      <c r="BP37" s="80">
        <f>1-(BP24*(BP24+1))/(Assumptions!$E$27*(Assumptions!$E$27+1))</f>
        <v>0</v>
      </c>
      <c r="BQ37" s="80">
        <f>1-(BQ24*(BQ24+1))/(Assumptions!$E$27*(Assumptions!$E$27+1))</f>
        <v>0</v>
      </c>
      <c r="BR37" s="80">
        <f>1-(BR24*(BR24+1))/(Assumptions!$E$27*(Assumptions!$E$27+1))</f>
        <v>0</v>
      </c>
      <c r="BS37" s="80">
        <f>1-(BS24*(BS24+1))/(Assumptions!$E$27*(Assumptions!$E$27+1))</f>
        <v>0</v>
      </c>
      <c r="BT37" s="80">
        <f>1-(BT24*(BT24+1))/(Assumptions!$E$27*(Assumptions!$E$27+1))</f>
        <v>0</v>
      </c>
      <c r="BU37" s="77" t="str">
        <f t="shared" si="18"/>
        <v>Apr</v>
      </c>
      <c r="BV37" s="80">
        <f>1-(BV24*(BV24+1))/(Assumptions!$E$27*(Assumptions!$E$27+1))</f>
        <v>0</v>
      </c>
      <c r="BW37" s="80">
        <f>1-(BW24*(BW24+1))/(Assumptions!$E$27*(Assumptions!$E$27+1))</f>
        <v>0</v>
      </c>
      <c r="BX37" s="80">
        <f>1-(BX24*(BX24+1))/(Assumptions!$E$27*(Assumptions!$E$27+1))</f>
        <v>0</v>
      </c>
      <c r="BY37" s="80">
        <f>1-(BY24*(BY24+1))/(Assumptions!$E$27*(Assumptions!$E$27+1))</f>
        <v>0</v>
      </c>
      <c r="BZ37" s="80">
        <f>1-(BZ24*(BZ24+1))/(Assumptions!$E$27*(Assumptions!$E$27+1))</f>
        <v>0</v>
      </c>
      <c r="CA37" s="80">
        <f>1-(CA24*(CA24+1))/(Assumptions!$E$27*(Assumptions!$E$27+1))</f>
        <v>0</v>
      </c>
      <c r="CB37" s="80">
        <f>1-(CB24*(CB24+1))/(Assumptions!$E$27*(Assumptions!$E$27+1))</f>
        <v>0</v>
      </c>
      <c r="CC37" s="80">
        <f>1-(CC24*(CC24+1))/(Assumptions!$E$27*(Assumptions!$E$27+1))</f>
        <v>0</v>
      </c>
      <c r="CD37" s="77" t="str">
        <f t="shared" si="19"/>
        <v>Apr</v>
      </c>
      <c r="CE37" s="80">
        <f>1-(CE24*(CE24+1))/(Assumptions!$E$27*(Assumptions!$E$27+1))</f>
        <v>0</v>
      </c>
      <c r="CF37" s="80">
        <f>1-(CF24*(CF24+1))/(Assumptions!$E$27*(Assumptions!$E$27+1))</f>
        <v>0</v>
      </c>
      <c r="CG37" s="80">
        <f>1-(CG24*(CG24+1))/(Assumptions!$E$27*(Assumptions!$E$27+1))</f>
        <v>0</v>
      </c>
      <c r="CH37" s="80">
        <f>1-(CH24*(CH24+1))/(Assumptions!$E$27*(Assumptions!$E$27+1))</f>
        <v>0</v>
      </c>
      <c r="CI37" s="80">
        <f>1-(CI24*(CI24+1))/(Assumptions!$E$27*(Assumptions!$E$27+1))</f>
        <v>0</v>
      </c>
      <c r="CJ37" s="80">
        <f>1-(CJ24*(CJ24+1))/(Assumptions!$E$27*(Assumptions!$E$27+1))</f>
        <v>0</v>
      </c>
      <c r="CK37" s="80">
        <f>1-(CK24*(CK24+1))/(Assumptions!$E$27*(Assumptions!$E$27+1))</f>
        <v>0</v>
      </c>
      <c r="CL37" s="80">
        <f>1-(CL24*(CL24+1))/(Assumptions!$E$27*(Assumptions!$E$27+1))</f>
        <v>0</v>
      </c>
    </row>
    <row r="38" spans="1:90" ht="13.5" customHeight="1">
      <c r="A38" s="77" t="str">
        <f t="shared" si="10"/>
        <v>May</v>
      </c>
      <c r="B38" s="79">
        <f>1-(B25*(B25+1))/(Assumptions!$E$27*(Assumptions!$E$27+1))</f>
        <v>0</v>
      </c>
      <c r="C38" s="79">
        <f>1-(C25*(C25+1))/(Assumptions!$E$27*(Assumptions!$E$27+1))</f>
        <v>0</v>
      </c>
      <c r="D38" s="79">
        <f>1-(D25*(D25+1))/(Assumptions!$E$27*(Assumptions!$E$27+1))</f>
        <v>0</v>
      </c>
      <c r="E38" s="79">
        <f>1-(E25*(E25+1))/(Assumptions!$E$27*(Assumptions!$E$27+1))</f>
        <v>0</v>
      </c>
      <c r="F38" s="79">
        <f>1-(F25*(F25+1))/(Assumptions!$E$27*(Assumptions!$E$27+1))</f>
        <v>0</v>
      </c>
      <c r="G38" s="79">
        <f>1-(G25*(G25+1))/(Assumptions!$E$27*(Assumptions!$E$27+1))</f>
        <v>0</v>
      </c>
      <c r="H38" s="79">
        <f>1-(H25*(H25+1))/(Assumptions!$E$27*(Assumptions!$E$27+1))</f>
        <v>0</v>
      </c>
      <c r="I38" s="79">
        <f>1-(I25*(I25+1))/(Assumptions!$E$27*(Assumptions!$E$27+1))</f>
        <v>0</v>
      </c>
      <c r="J38" s="12" t="str">
        <f t="shared" si="11"/>
        <v>May</v>
      </c>
      <c r="K38" s="79">
        <f>1-(K25*(K25+1))/(Assumptions!$E$27*(Assumptions!$E$27+1))</f>
        <v>0</v>
      </c>
      <c r="L38" s="80">
        <f>1-(L25*(L25+1))/(Assumptions!$E$27*(Assumptions!$E$27+1))</f>
        <v>0</v>
      </c>
      <c r="M38" s="80">
        <f>1-(M25*(M25+1))/(Assumptions!$E$27*(Assumptions!$E$27+1))</f>
        <v>0</v>
      </c>
      <c r="N38" s="80">
        <f>1-(N25*(N25+1))/(Assumptions!$E$27*(Assumptions!$E$27+1))</f>
        <v>0</v>
      </c>
      <c r="O38" s="80">
        <f>1-(O25*(O25+1))/(Assumptions!$E$27*(Assumptions!$E$27+1))</f>
        <v>0</v>
      </c>
      <c r="P38" s="80">
        <f>1-(P25*(P25+1))/(Assumptions!$E$27*(Assumptions!$E$27+1))</f>
        <v>0</v>
      </c>
      <c r="Q38" s="80">
        <f>1-(Q25*(Q25+1))/(Assumptions!$E$27*(Assumptions!$E$27+1))</f>
        <v>0</v>
      </c>
      <c r="R38" s="80">
        <f>1-(R25*(R25+1))/(Assumptions!$E$27*(Assumptions!$E$27+1))</f>
        <v>0</v>
      </c>
      <c r="S38" s="77" t="str">
        <f t="shared" si="12"/>
        <v>May</v>
      </c>
      <c r="T38" s="80">
        <f>1-(T25*(T25+1))/(Assumptions!$E$27*(Assumptions!$E$27+1))</f>
        <v>0</v>
      </c>
      <c r="U38" s="80">
        <f>1-(U25*(U25+1))/(Assumptions!$E$27*(Assumptions!$E$27+1))</f>
        <v>0</v>
      </c>
      <c r="V38" s="80">
        <f>1-(V25*(V25+1))/(Assumptions!$E$27*(Assumptions!$E$27+1))</f>
        <v>0</v>
      </c>
      <c r="W38" s="80">
        <f>1-(W25*(W25+1))/(Assumptions!$E$27*(Assumptions!$E$27+1))</f>
        <v>0</v>
      </c>
      <c r="X38" s="80">
        <f>1-(X25*(X25+1))/(Assumptions!$E$27*(Assumptions!$E$27+1))</f>
        <v>0</v>
      </c>
      <c r="Y38" s="80">
        <f>1-(Y25*(Y25+1))/(Assumptions!$E$27*(Assumptions!$E$27+1))</f>
        <v>0</v>
      </c>
      <c r="Z38" s="80">
        <f>1-(Z25*(Z25+1))/(Assumptions!$E$27*(Assumptions!$E$27+1))</f>
        <v>0</v>
      </c>
      <c r="AA38" s="80">
        <f>1-(AA25*(AA25+1))/(Assumptions!$E$27*(Assumptions!$E$27+1))</f>
        <v>0</v>
      </c>
      <c r="AB38" s="77" t="str">
        <f t="shared" si="13"/>
        <v>May</v>
      </c>
      <c r="AC38" s="80">
        <f>1-(AC25*(AC25+1))/(Assumptions!$E$27*(Assumptions!$E$27+1))</f>
        <v>0</v>
      </c>
      <c r="AD38" s="80">
        <f>1-(AD25*(AD25+1))/(Assumptions!$E$27*(Assumptions!$E$27+1))</f>
        <v>0</v>
      </c>
      <c r="AE38" s="80">
        <f>1-(AE25*(AE25+1))/(Assumptions!$E$27*(Assumptions!$E$27+1))</f>
        <v>0</v>
      </c>
      <c r="AF38" s="80">
        <f>1-(AF25*(AF25+1))/(Assumptions!$E$27*(Assumptions!$E$27+1))</f>
        <v>0</v>
      </c>
      <c r="AG38" s="80">
        <f>1-(AG25*(AG25+1))/(Assumptions!$E$27*(Assumptions!$E$27+1))</f>
        <v>0</v>
      </c>
      <c r="AH38" s="80">
        <f>1-(AH25*(AH25+1))/(Assumptions!$E$27*(Assumptions!$E$27+1))</f>
        <v>0</v>
      </c>
      <c r="AI38" s="80">
        <f>1-(AI25*(AI25+1))/(Assumptions!$E$27*(Assumptions!$E$27+1))</f>
        <v>0</v>
      </c>
      <c r="AJ38" s="80">
        <f>1-(AJ25*(AJ25+1))/(Assumptions!$E$27*(Assumptions!$E$27+1))</f>
        <v>0</v>
      </c>
      <c r="AK38" s="77" t="str">
        <f t="shared" si="14"/>
        <v>May</v>
      </c>
      <c r="AL38" s="80">
        <f>1-(AL25*(AL25+1))/(Assumptions!$E$27*(Assumptions!$E$27+1))</f>
        <v>0</v>
      </c>
      <c r="AM38" s="80">
        <f>1-(AM25*(AM25+1))/(Assumptions!$E$27*(Assumptions!$E$27+1))</f>
        <v>0</v>
      </c>
      <c r="AN38" s="80">
        <f>1-(AN25*(AN25+1))/(Assumptions!$E$27*(Assumptions!$E$27+1))</f>
        <v>0</v>
      </c>
      <c r="AO38" s="80">
        <f>1-(AO25*(AO25+1))/(Assumptions!$E$27*(Assumptions!$E$27+1))</f>
        <v>0</v>
      </c>
      <c r="AP38" s="80">
        <f>1-(AP25*(AP25+1))/(Assumptions!$E$27*(Assumptions!$E$27+1))</f>
        <v>0</v>
      </c>
      <c r="AQ38" s="80">
        <f>1-(AQ25*(AQ25+1))/(Assumptions!$E$27*(Assumptions!$E$27+1))</f>
        <v>0</v>
      </c>
      <c r="AR38" s="80">
        <f>1-(AR25*(AR25+1))/(Assumptions!$E$27*(Assumptions!$E$27+1))</f>
        <v>0</v>
      </c>
      <c r="AS38" s="80">
        <f>1-(AS25*(AS25+1))/(Assumptions!$E$27*(Assumptions!$E$27+1))</f>
        <v>0</v>
      </c>
      <c r="AT38" s="77" t="str">
        <f t="shared" si="15"/>
        <v>May</v>
      </c>
      <c r="AU38" s="80">
        <f>1-(AU25*(AU25+1))/(Assumptions!$E$27*(Assumptions!$E$27+1))</f>
        <v>0</v>
      </c>
      <c r="AV38" s="80">
        <f>1-(AV25*(AV25+1))/(Assumptions!$E$27*(Assumptions!$E$27+1))</f>
        <v>0</v>
      </c>
      <c r="AW38" s="80">
        <f>1-(AW25*(AW25+1))/(Assumptions!$E$27*(Assumptions!$E$27+1))</f>
        <v>0</v>
      </c>
      <c r="AX38" s="80">
        <f>1-(AX25*(AX25+1))/(Assumptions!$E$27*(Assumptions!$E$27+1))</f>
        <v>0</v>
      </c>
      <c r="AY38" s="80">
        <f>1-(AY25*(AY25+1))/(Assumptions!$E$27*(Assumptions!$E$27+1))</f>
        <v>0</v>
      </c>
      <c r="AZ38" s="80">
        <f>1-(AZ25*(AZ25+1))/(Assumptions!$E$27*(Assumptions!$E$27+1))</f>
        <v>0</v>
      </c>
      <c r="BA38" s="80">
        <f>1-(BA25*(BA25+1))/(Assumptions!$E$27*(Assumptions!$E$27+1))</f>
        <v>0</v>
      </c>
      <c r="BB38" s="80">
        <f>1-(BB25*(BB25+1))/(Assumptions!$E$27*(Assumptions!$E$27+1))</f>
        <v>0</v>
      </c>
      <c r="BC38" s="77" t="str">
        <f t="shared" si="16"/>
        <v>May</v>
      </c>
      <c r="BD38" s="80">
        <f>1-(BD25*(BD25+1))/(Assumptions!$E$27*(Assumptions!$E$27+1))</f>
        <v>0</v>
      </c>
      <c r="BE38" s="80">
        <f>1-(BE25*(BE25+1))/(Assumptions!$E$27*(Assumptions!$E$27+1))</f>
        <v>0</v>
      </c>
      <c r="BF38" s="80">
        <f>1-(BF25*(BF25+1))/(Assumptions!$E$27*(Assumptions!$E$27+1))</f>
        <v>0</v>
      </c>
      <c r="BG38" s="80">
        <f>1-(BG25*(BG25+1))/(Assumptions!$E$27*(Assumptions!$E$27+1))</f>
        <v>0</v>
      </c>
      <c r="BH38" s="80">
        <f>1-(BH25*(BH25+1))/(Assumptions!$E$27*(Assumptions!$E$27+1))</f>
        <v>0</v>
      </c>
      <c r="BI38" s="80">
        <f>1-(BI25*(BI25+1))/(Assumptions!$E$27*(Assumptions!$E$27+1))</f>
        <v>0</v>
      </c>
      <c r="BJ38" s="80">
        <f>1-(BJ25*(BJ25+1))/(Assumptions!$E$27*(Assumptions!$E$27+1))</f>
        <v>0</v>
      </c>
      <c r="BK38" s="80">
        <f>1-(BK25*(BK25+1))/(Assumptions!$E$27*(Assumptions!$E$27+1))</f>
        <v>0</v>
      </c>
      <c r="BL38" s="77" t="str">
        <f t="shared" si="17"/>
        <v>May</v>
      </c>
      <c r="BM38" s="80">
        <f>1-(BM25*(BM25+1))/(Assumptions!$E$27*(Assumptions!$E$27+1))</f>
        <v>0</v>
      </c>
      <c r="BN38" s="80">
        <f>1-(BN25*(BN25+1))/(Assumptions!$E$27*(Assumptions!$E$27+1))</f>
        <v>0</v>
      </c>
      <c r="BO38" s="80">
        <f>1-(BO25*(BO25+1))/(Assumptions!$E$27*(Assumptions!$E$27+1))</f>
        <v>0</v>
      </c>
      <c r="BP38" s="80">
        <f>1-(BP25*(BP25+1))/(Assumptions!$E$27*(Assumptions!$E$27+1))</f>
        <v>0</v>
      </c>
      <c r="BQ38" s="80">
        <f>1-(BQ25*(BQ25+1))/(Assumptions!$E$27*(Assumptions!$E$27+1))</f>
        <v>0</v>
      </c>
      <c r="BR38" s="80">
        <f>1-(BR25*(BR25+1))/(Assumptions!$E$27*(Assumptions!$E$27+1))</f>
        <v>0</v>
      </c>
      <c r="BS38" s="80">
        <f>1-(BS25*(BS25+1))/(Assumptions!$E$27*(Assumptions!$E$27+1))</f>
        <v>0</v>
      </c>
      <c r="BT38" s="80">
        <f>1-(BT25*(BT25+1))/(Assumptions!$E$27*(Assumptions!$E$27+1))</f>
        <v>0</v>
      </c>
      <c r="BU38" s="77" t="str">
        <f t="shared" si="18"/>
        <v>May</v>
      </c>
      <c r="BV38" s="80">
        <f>1-(BV25*(BV25+1))/(Assumptions!$E$27*(Assumptions!$E$27+1))</f>
        <v>0</v>
      </c>
      <c r="BW38" s="80">
        <f>1-(BW25*(BW25+1))/(Assumptions!$E$27*(Assumptions!$E$27+1))</f>
        <v>0</v>
      </c>
      <c r="BX38" s="80">
        <f>1-(BX25*(BX25+1))/(Assumptions!$E$27*(Assumptions!$E$27+1))</f>
        <v>0</v>
      </c>
      <c r="BY38" s="80">
        <f>1-(BY25*(BY25+1))/(Assumptions!$E$27*(Assumptions!$E$27+1))</f>
        <v>0</v>
      </c>
      <c r="BZ38" s="80">
        <f>1-(BZ25*(BZ25+1))/(Assumptions!$E$27*(Assumptions!$E$27+1))</f>
        <v>0</v>
      </c>
      <c r="CA38" s="80">
        <f>1-(CA25*(CA25+1))/(Assumptions!$E$27*(Assumptions!$E$27+1))</f>
        <v>0</v>
      </c>
      <c r="CB38" s="80">
        <f>1-(CB25*(CB25+1))/(Assumptions!$E$27*(Assumptions!$E$27+1))</f>
        <v>0</v>
      </c>
      <c r="CC38" s="80">
        <f>1-(CC25*(CC25+1))/(Assumptions!$E$27*(Assumptions!$E$27+1))</f>
        <v>0</v>
      </c>
      <c r="CD38" s="77" t="str">
        <f t="shared" si="19"/>
        <v>May</v>
      </c>
      <c r="CE38" s="80">
        <f>1-(CE25*(CE25+1))/(Assumptions!$E$27*(Assumptions!$E$27+1))</f>
        <v>0</v>
      </c>
      <c r="CF38" s="80">
        <f>1-(CF25*(CF25+1))/(Assumptions!$E$27*(Assumptions!$E$27+1))</f>
        <v>0</v>
      </c>
      <c r="CG38" s="80">
        <f>1-(CG25*(CG25+1))/(Assumptions!$E$27*(Assumptions!$E$27+1))</f>
        <v>0</v>
      </c>
      <c r="CH38" s="80">
        <f>1-(CH25*(CH25+1))/(Assumptions!$E$27*(Assumptions!$E$27+1))</f>
        <v>0</v>
      </c>
      <c r="CI38" s="80">
        <f>1-(CI25*(CI25+1))/(Assumptions!$E$27*(Assumptions!$E$27+1))</f>
        <v>0</v>
      </c>
      <c r="CJ38" s="80">
        <f>1-(CJ25*(CJ25+1))/(Assumptions!$E$27*(Assumptions!$E$27+1))</f>
        <v>0</v>
      </c>
      <c r="CK38" s="80">
        <f>1-(CK25*(CK25+1))/(Assumptions!$E$27*(Assumptions!$E$27+1))</f>
        <v>0</v>
      </c>
      <c r="CL38" s="80">
        <f>1-(CL25*(CL25+1))/(Assumptions!$E$27*(Assumptions!$E$27+1))</f>
        <v>0</v>
      </c>
    </row>
    <row r="39" spans="1:90" ht="13.5" customHeight="1">
      <c r="A39" s="77" t="str">
        <f t="shared" si="10"/>
        <v>Jun</v>
      </c>
      <c r="B39" s="79">
        <f>1-(B26*(B26+1))/(Assumptions!$E$27*(Assumptions!$E$27+1))</f>
        <v>0</v>
      </c>
      <c r="C39" s="79">
        <f>1-(C26*(C26+1))/(Assumptions!$E$27*(Assumptions!$E$27+1))</f>
        <v>0</v>
      </c>
      <c r="D39" s="79">
        <f>1-(D26*(D26+1))/(Assumptions!$E$27*(Assumptions!$E$27+1))</f>
        <v>0</v>
      </c>
      <c r="E39" s="79">
        <f>1-(E26*(E26+1))/(Assumptions!$E$27*(Assumptions!$E$27+1))</f>
        <v>0</v>
      </c>
      <c r="F39" s="79">
        <f>1-(F26*(F26+1))/(Assumptions!$E$27*(Assumptions!$E$27+1))</f>
        <v>0</v>
      </c>
      <c r="G39" s="79">
        <f>1-(G26*(G26+1))/(Assumptions!$E$27*(Assumptions!$E$27+1))</f>
        <v>0</v>
      </c>
      <c r="H39" s="79">
        <f>1-(H26*(H26+1))/(Assumptions!$E$27*(Assumptions!$E$27+1))</f>
        <v>0</v>
      </c>
      <c r="I39" s="79">
        <f>1-(I26*(I26+1))/(Assumptions!$E$27*(Assumptions!$E$27+1))</f>
        <v>0</v>
      </c>
      <c r="J39" s="12" t="str">
        <f t="shared" si="11"/>
        <v>Jun</v>
      </c>
      <c r="K39" s="79">
        <f>1-(K26*(K26+1))/(Assumptions!$E$27*(Assumptions!$E$27+1))</f>
        <v>0</v>
      </c>
      <c r="L39" s="80">
        <f>1-(L26*(L26+1))/(Assumptions!$E$27*(Assumptions!$E$27+1))</f>
        <v>0</v>
      </c>
      <c r="M39" s="80">
        <f>1-(M26*(M26+1))/(Assumptions!$E$27*(Assumptions!$E$27+1))</f>
        <v>0</v>
      </c>
      <c r="N39" s="80">
        <f>1-(N26*(N26+1))/(Assumptions!$E$27*(Assumptions!$E$27+1))</f>
        <v>0</v>
      </c>
      <c r="O39" s="80">
        <f>1-(O26*(O26+1))/(Assumptions!$E$27*(Assumptions!$E$27+1))</f>
        <v>0</v>
      </c>
      <c r="P39" s="80">
        <f>1-(P26*(P26+1))/(Assumptions!$E$27*(Assumptions!$E$27+1))</f>
        <v>0</v>
      </c>
      <c r="Q39" s="80">
        <f>1-(Q26*(Q26+1))/(Assumptions!$E$27*(Assumptions!$E$27+1))</f>
        <v>0</v>
      </c>
      <c r="R39" s="80">
        <f>1-(R26*(R26+1))/(Assumptions!$E$27*(Assumptions!$E$27+1))</f>
        <v>0</v>
      </c>
      <c r="S39" s="77" t="str">
        <f t="shared" si="12"/>
        <v>Jun</v>
      </c>
      <c r="T39" s="80">
        <f>1-(T26*(T26+1))/(Assumptions!$E$27*(Assumptions!$E$27+1))</f>
        <v>0</v>
      </c>
      <c r="U39" s="80">
        <f>1-(U26*(U26+1))/(Assumptions!$E$27*(Assumptions!$E$27+1))</f>
        <v>0</v>
      </c>
      <c r="V39" s="80">
        <f>1-(V26*(V26+1))/(Assumptions!$E$27*(Assumptions!$E$27+1))</f>
        <v>0</v>
      </c>
      <c r="W39" s="80">
        <f>1-(W26*(W26+1))/(Assumptions!$E$27*(Assumptions!$E$27+1))</f>
        <v>0</v>
      </c>
      <c r="X39" s="80">
        <f>1-(X26*(X26+1))/(Assumptions!$E$27*(Assumptions!$E$27+1))</f>
        <v>0</v>
      </c>
      <c r="Y39" s="80">
        <f>1-(Y26*(Y26+1))/(Assumptions!$E$27*(Assumptions!$E$27+1))</f>
        <v>0</v>
      </c>
      <c r="Z39" s="80">
        <f>1-(Z26*(Z26+1))/(Assumptions!$E$27*(Assumptions!$E$27+1))</f>
        <v>0</v>
      </c>
      <c r="AA39" s="80">
        <f>1-(AA26*(AA26+1))/(Assumptions!$E$27*(Assumptions!$E$27+1))</f>
        <v>0</v>
      </c>
      <c r="AB39" s="77" t="str">
        <f t="shared" si="13"/>
        <v>Jun</v>
      </c>
      <c r="AC39" s="80">
        <f>1-(AC26*(AC26+1))/(Assumptions!$E$27*(Assumptions!$E$27+1))</f>
        <v>0</v>
      </c>
      <c r="AD39" s="80">
        <f>1-(AD26*(AD26+1))/(Assumptions!$E$27*(Assumptions!$E$27+1))</f>
        <v>0</v>
      </c>
      <c r="AE39" s="80">
        <f>1-(AE26*(AE26+1))/(Assumptions!$E$27*(Assumptions!$E$27+1))</f>
        <v>0</v>
      </c>
      <c r="AF39" s="80">
        <f>1-(AF26*(AF26+1))/(Assumptions!$E$27*(Assumptions!$E$27+1))</f>
        <v>0</v>
      </c>
      <c r="AG39" s="80">
        <f>1-(AG26*(AG26+1))/(Assumptions!$E$27*(Assumptions!$E$27+1))</f>
        <v>0</v>
      </c>
      <c r="AH39" s="80">
        <f>1-(AH26*(AH26+1))/(Assumptions!$E$27*(Assumptions!$E$27+1))</f>
        <v>0</v>
      </c>
      <c r="AI39" s="80">
        <f>1-(AI26*(AI26+1))/(Assumptions!$E$27*(Assumptions!$E$27+1))</f>
        <v>0</v>
      </c>
      <c r="AJ39" s="80">
        <f>1-(AJ26*(AJ26+1))/(Assumptions!$E$27*(Assumptions!$E$27+1))</f>
        <v>0</v>
      </c>
      <c r="AK39" s="77" t="str">
        <f t="shared" si="14"/>
        <v>Jun</v>
      </c>
      <c r="AL39" s="80">
        <f>1-(AL26*(AL26+1))/(Assumptions!$E$27*(Assumptions!$E$27+1))</f>
        <v>0</v>
      </c>
      <c r="AM39" s="80">
        <f>1-(AM26*(AM26+1))/(Assumptions!$E$27*(Assumptions!$E$27+1))</f>
        <v>0</v>
      </c>
      <c r="AN39" s="80">
        <f>1-(AN26*(AN26+1))/(Assumptions!$E$27*(Assumptions!$E$27+1))</f>
        <v>0</v>
      </c>
      <c r="AO39" s="80">
        <f>1-(AO26*(AO26+1))/(Assumptions!$E$27*(Assumptions!$E$27+1))</f>
        <v>0</v>
      </c>
      <c r="AP39" s="80">
        <f>1-(AP26*(AP26+1))/(Assumptions!$E$27*(Assumptions!$E$27+1))</f>
        <v>0</v>
      </c>
      <c r="AQ39" s="80">
        <f>1-(AQ26*(AQ26+1))/(Assumptions!$E$27*(Assumptions!$E$27+1))</f>
        <v>0</v>
      </c>
      <c r="AR39" s="80">
        <f>1-(AR26*(AR26+1))/(Assumptions!$E$27*(Assumptions!$E$27+1))</f>
        <v>0</v>
      </c>
      <c r="AS39" s="80">
        <f>1-(AS26*(AS26+1))/(Assumptions!$E$27*(Assumptions!$E$27+1))</f>
        <v>0</v>
      </c>
      <c r="AT39" s="77" t="str">
        <f t="shared" si="15"/>
        <v>Jun</v>
      </c>
      <c r="AU39" s="80">
        <f>1-(AU26*(AU26+1))/(Assumptions!$E$27*(Assumptions!$E$27+1))</f>
        <v>0</v>
      </c>
      <c r="AV39" s="80">
        <f>1-(AV26*(AV26+1))/(Assumptions!$E$27*(Assumptions!$E$27+1))</f>
        <v>0</v>
      </c>
      <c r="AW39" s="80">
        <f>1-(AW26*(AW26+1))/(Assumptions!$E$27*(Assumptions!$E$27+1))</f>
        <v>0</v>
      </c>
      <c r="AX39" s="80">
        <f>1-(AX26*(AX26+1))/(Assumptions!$E$27*(Assumptions!$E$27+1))</f>
        <v>0</v>
      </c>
      <c r="AY39" s="80">
        <f>1-(AY26*(AY26+1))/(Assumptions!$E$27*(Assumptions!$E$27+1))</f>
        <v>0</v>
      </c>
      <c r="AZ39" s="80">
        <f>1-(AZ26*(AZ26+1))/(Assumptions!$E$27*(Assumptions!$E$27+1))</f>
        <v>0</v>
      </c>
      <c r="BA39" s="80">
        <f>1-(BA26*(BA26+1))/(Assumptions!$E$27*(Assumptions!$E$27+1))</f>
        <v>0</v>
      </c>
      <c r="BB39" s="80">
        <f>1-(BB26*(BB26+1))/(Assumptions!$E$27*(Assumptions!$E$27+1))</f>
        <v>0</v>
      </c>
      <c r="BC39" s="77" t="str">
        <f t="shared" si="16"/>
        <v>Jun</v>
      </c>
      <c r="BD39" s="80">
        <f>1-(BD26*(BD26+1))/(Assumptions!$E$27*(Assumptions!$E$27+1))</f>
        <v>0</v>
      </c>
      <c r="BE39" s="80">
        <f>1-(BE26*(BE26+1))/(Assumptions!$E$27*(Assumptions!$E$27+1))</f>
        <v>0</v>
      </c>
      <c r="BF39" s="80">
        <f>1-(BF26*(BF26+1))/(Assumptions!$E$27*(Assumptions!$E$27+1))</f>
        <v>0</v>
      </c>
      <c r="BG39" s="80">
        <f>1-(BG26*(BG26+1))/(Assumptions!$E$27*(Assumptions!$E$27+1))</f>
        <v>0</v>
      </c>
      <c r="BH39" s="80">
        <f>1-(BH26*(BH26+1))/(Assumptions!$E$27*(Assumptions!$E$27+1))</f>
        <v>0</v>
      </c>
      <c r="BI39" s="80">
        <f>1-(BI26*(BI26+1))/(Assumptions!$E$27*(Assumptions!$E$27+1))</f>
        <v>0</v>
      </c>
      <c r="BJ39" s="80">
        <f>1-(BJ26*(BJ26+1))/(Assumptions!$E$27*(Assumptions!$E$27+1))</f>
        <v>0</v>
      </c>
      <c r="BK39" s="80">
        <f>1-(BK26*(BK26+1))/(Assumptions!$E$27*(Assumptions!$E$27+1))</f>
        <v>0</v>
      </c>
      <c r="BL39" s="77" t="str">
        <f t="shared" si="17"/>
        <v>Jun</v>
      </c>
      <c r="BM39" s="80">
        <f>1-(BM26*(BM26+1))/(Assumptions!$E$27*(Assumptions!$E$27+1))</f>
        <v>0</v>
      </c>
      <c r="BN39" s="80">
        <f>1-(BN26*(BN26+1))/(Assumptions!$E$27*(Assumptions!$E$27+1))</f>
        <v>0</v>
      </c>
      <c r="BO39" s="80">
        <f>1-(BO26*(BO26+1))/(Assumptions!$E$27*(Assumptions!$E$27+1))</f>
        <v>0</v>
      </c>
      <c r="BP39" s="80">
        <f>1-(BP26*(BP26+1))/(Assumptions!$E$27*(Assumptions!$E$27+1))</f>
        <v>0</v>
      </c>
      <c r="BQ39" s="80">
        <f>1-(BQ26*(BQ26+1))/(Assumptions!$E$27*(Assumptions!$E$27+1))</f>
        <v>0</v>
      </c>
      <c r="BR39" s="80">
        <f>1-(BR26*(BR26+1))/(Assumptions!$E$27*(Assumptions!$E$27+1))</f>
        <v>0</v>
      </c>
      <c r="BS39" s="80">
        <f>1-(BS26*(BS26+1))/(Assumptions!$E$27*(Assumptions!$E$27+1))</f>
        <v>0</v>
      </c>
      <c r="BT39" s="80">
        <f>1-(BT26*(BT26+1))/(Assumptions!$E$27*(Assumptions!$E$27+1))</f>
        <v>0</v>
      </c>
      <c r="BU39" s="77" t="str">
        <f t="shared" si="18"/>
        <v>Jun</v>
      </c>
      <c r="BV39" s="80">
        <f>1-(BV26*(BV26+1))/(Assumptions!$E$27*(Assumptions!$E$27+1))</f>
        <v>0</v>
      </c>
      <c r="BW39" s="80">
        <f>1-(BW26*(BW26+1))/(Assumptions!$E$27*(Assumptions!$E$27+1))</f>
        <v>0</v>
      </c>
      <c r="BX39" s="80">
        <f>1-(BX26*(BX26+1))/(Assumptions!$E$27*(Assumptions!$E$27+1))</f>
        <v>0</v>
      </c>
      <c r="BY39" s="80">
        <f>1-(BY26*(BY26+1))/(Assumptions!$E$27*(Assumptions!$E$27+1))</f>
        <v>0</v>
      </c>
      <c r="BZ39" s="80">
        <f>1-(BZ26*(BZ26+1))/(Assumptions!$E$27*(Assumptions!$E$27+1))</f>
        <v>0</v>
      </c>
      <c r="CA39" s="80">
        <f>1-(CA26*(CA26+1))/(Assumptions!$E$27*(Assumptions!$E$27+1))</f>
        <v>0</v>
      </c>
      <c r="CB39" s="80">
        <f>1-(CB26*(CB26+1))/(Assumptions!$E$27*(Assumptions!$E$27+1))</f>
        <v>0</v>
      </c>
      <c r="CC39" s="80">
        <f>1-(CC26*(CC26+1))/(Assumptions!$E$27*(Assumptions!$E$27+1))</f>
        <v>0</v>
      </c>
      <c r="CD39" s="77" t="str">
        <f t="shared" si="19"/>
        <v>Jun</v>
      </c>
      <c r="CE39" s="80">
        <f>1-(CE26*(CE26+1))/(Assumptions!$E$27*(Assumptions!$E$27+1))</f>
        <v>0</v>
      </c>
      <c r="CF39" s="80">
        <f>1-(CF26*(CF26+1))/(Assumptions!$E$27*(Assumptions!$E$27+1))</f>
        <v>0</v>
      </c>
      <c r="CG39" s="80">
        <f>1-(CG26*(CG26+1))/(Assumptions!$E$27*(Assumptions!$E$27+1))</f>
        <v>0</v>
      </c>
      <c r="CH39" s="80">
        <f>1-(CH26*(CH26+1))/(Assumptions!$E$27*(Assumptions!$E$27+1))</f>
        <v>0</v>
      </c>
      <c r="CI39" s="80">
        <f>1-(CI26*(CI26+1))/(Assumptions!$E$27*(Assumptions!$E$27+1))</f>
        <v>0</v>
      </c>
      <c r="CJ39" s="80">
        <f>1-(CJ26*(CJ26+1))/(Assumptions!$E$27*(Assumptions!$E$27+1))</f>
        <v>0</v>
      </c>
      <c r="CK39" s="80">
        <f>1-(CK26*(CK26+1))/(Assumptions!$E$27*(Assumptions!$E$27+1))</f>
        <v>0</v>
      </c>
      <c r="CL39" s="80">
        <f>1-(CL26*(CL26+1))/(Assumptions!$E$27*(Assumptions!$E$27+1))</f>
        <v>0</v>
      </c>
    </row>
    <row r="40" spans="1:90" ht="13.5" customHeight="1">
      <c r="A40" s="77" t="str">
        <f t="shared" si="10"/>
        <v>Jul</v>
      </c>
      <c r="B40" s="79">
        <f>1-(B27*(B27+1))/(Assumptions!$E$27*(Assumptions!$E$27+1))</f>
        <v>0</v>
      </c>
      <c r="C40" s="79">
        <f>1-(C27*(C27+1))/(Assumptions!$E$27*(Assumptions!$E$27+1))</f>
        <v>0</v>
      </c>
      <c r="D40" s="79">
        <f>1-(D27*(D27+1))/(Assumptions!$E$27*(Assumptions!$E$27+1))</f>
        <v>0</v>
      </c>
      <c r="E40" s="79">
        <f>1-(E27*(E27+1))/(Assumptions!$E$27*(Assumptions!$E$27+1))</f>
        <v>0</v>
      </c>
      <c r="F40" s="79">
        <f>1-(F27*(F27+1))/(Assumptions!$E$27*(Assumptions!$E$27+1))</f>
        <v>0</v>
      </c>
      <c r="G40" s="79">
        <f>1-(G27*(G27+1))/(Assumptions!$E$27*(Assumptions!$E$27+1))</f>
        <v>0</v>
      </c>
      <c r="H40" s="79">
        <f>1-(H27*(H27+1))/(Assumptions!$E$27*(Assumptions!$E$27+1))</f>
        <v>0</v>
      </c>
      <c r="I40" s="79">
        <f>1-(I27*(I27+1))/(Assumptions!$E$27*(Assumptions!$E$27+1))</f>
        <v>0</v>
      </c>
      <c r="J40" s="12" t="str">
        <f t="shared" si="11"/>
        <v>Jul</v>
      </c>
      <c r="K40" s="79">
        <f>1-(K27*(K27+1))/(Assumptions!$E$27*(Assumptions!$E$27+1))</f>
        <v>0</v>
      </c>
      <c r="L40" s="80">
        <f>1-(L27*(L27+1))/(Assumptions!$E$27*(Assumptions!$E$27+1))</f>
        <v>0</v>
      </c>
      <c r="M40" s="80">
        <f>1-(M27*(M27+1))/(Assumptions!$E$27*(Assumptions!$E$27+1))</f>
        <v>0</v>
      </c>
      <c r="N40" s="80">
        <f>1-(N27*(N27+1))/(Assumptions!$E$27*(Assumptions!$E$27+1))</f>
        <v>0</v>
      </c>
      <c r="O40" s="80">
        <f>1-(O27*(O27+1))/(Assumptions!$E$27*(Assumptions!$E$27+1))</f>
        <v>0</v>
      </c>
      <c r="P40" s="80">
        <f>1-(P27*(P27+1))/(Assumptions!$E$27*(Assumptions!$E$27+1))</f>
        <v>0</v>
      </c>
      <c r="Q40" s="80">
        <f>1-(Q27*(Q27+1))/(Assumptions!$E$27*(Assumptions!$E$27+1))</f>
        <v>0</v>
      </c>
      <c r="R40" s="80">
        <f>1-(R27*(R27+1))/(Assumptions!$E$27*(Assumptions!$E$27+1))</f>
        <v>0</v>
      </c>
      <c r="S40" s="77" t="str">
        <f t="shared" si="12"/>
        <v>Jul</v>
      </c>
      <c r="T40" s="80">
        <f>1-(T27*(T27+1))/(Assumptions!$E$27*(Assumptions!$E$27+1))</f>
        <v>0</v>
      </c>
      <c r="U40" s="80">
        <f>1-(U27*(U27+1))/(Assumptions!$E$27*(Assumptions!$E$27+1))</f>
        <v>0</v>
      </c>
      <c r="V40" s="80">
        <f>1-(V27*(V27+1))/(Assumptions!$E$27*(Assumptions!$E$27+1))</f>
        <v>0</v>
      </c>
      <c r="W40" s="80">
        <f>1-(W27*(W27+1))/(Assumptions!$E$27*(Assumptions!$E$27+1))</f>
        <v>0</v>
      </c>
      <c r="X40" s="80">
        <f>1-(X27*(X27+1))/(Assumptions!$E$27*(Assumptions!$E$27+1))</f>
        <v>0</v>
      </c>
      <c r="Y40" s="80">
        <f>1-(Y27*(Y27+1))/(Assumptions!$E$27*(Assumptions!$E$27+1))</f>
        <v>0</v>
      </c>
      <c r="Z40" s="80">
        <f>1-(Z27*(Z27+1))/(Assumptions!$E$27*(Assumptions!$E$27+1))</f>
        <v>0</v>
      </c>
      <c r="AA40" s="80">
        <f>1-(AA27*(AA27+1))/(Assumptions!$E$27*(Assumptions!$E$27+1))</f>
        <v>0</v>
      </c>
      <c r="AB40" s="77" t="str">
        <f t="shared" si="13"/>
        <v>Jul</v>
      </c>
      <c r="AC40" s="80">
        <f>1-(AC27*(AC27+1))/(Assumptions!$E$27*(Assumptions!$E$27+1))</f>
        <v>0</v>
      </c>
      <c r="AD40" s="80">
        <f>1-(AD27*(AD27+1))/(Assumptions!$E$27*(Assumptions!$E$27+1))</f>
        <v>0</v>
      </c>
      <c r="AE40" s="80">
        <f>1-(AE27*(AE27+1))/(Assumptions!$E$27*(Assumptions!$E$27+1))</f>
        <v>0</v>
      </c>
      <c r="AF40" s="80">
        <f>1-(AF27*(AF27+1))/(Assumptions!$E$27*(Assumptions!$E$27+1))</f>
        <v>0</v>
      </c>
      <c r="AG40" s="80">
        <f>1-(AG27*(AG27+1))/(Assumptions!$E$27*(Assumptions!$E$27+1))</f>
        <v>0</v>
      </c>
      <c r="AH40" s="80">
        <f>1-(AH27*(AH27+1))/(Assumptions!$E$27*(Assumptions!$E$27+1))</f>
        <v>0</v>
      </c>
      <c r="AI40" s="80">
        <f>1-(AI27*(AI27+1))/(Assumptions!$E$27*(Assumptions!$E$27+1))</f>
        <v>0</v>
      </c>
      <c r="AJ40" s="80">
        <f>1-(AJ27*(AJ27+1))/(Assumptions!$E$27*(Assumptions!$E$27+1))</f>
        <v>0</v>
      </c>
      <c r="AK40" s="77" t="str">
        <f t="shared" si="14"/>
        <v>Jul</v>
      </c>
      <c r="AL40" s="80">
        <f>1-(AL27*(AL27+1))/(Assumptions!$E$27*(Assumptions!$E$27+1))</f>
        <v>0</v>
      </c>
      <c r="AM40" s="80">
        <f>1-(AM27*(AM27+1))/(Assumptions!$E$27*(Assumptions!$E$27+1))</f>
        <v>0</v>
      </c>
      <c r="AN40" s="80">
        <f>1-(AN27*(AN27+1))/(Assumptions!$E$27*(Assumptions!$E$27+1))</f>
        <v>0</v>
      </c>
      <c r="AO40" s="80">
        <f>1-(AO27*(AO27+1))/(Assumptions!$E$27*(Assumptions!$E$27+1))</f>
        <v>0</v>
      </c>
      <c r="AP40" s="80">
        <f>1-(AP27*(AP27+1))/(Assumptions!$E$27*(Assumptions!$E$27+1))</f>
        <v>0</v>
      </c>
      <c r="AQ40" s="80">
        <f>1-(AQ27*(AQ27+1))/(Assumptions!$E$27*(Assumptions!$E$27+1))</f>
        <v>0</v>
      </c>
      <c r="AR40" s="80">
        <f>1-(AR27*(AR27+1))/(Assumptions!$E$27*(Assumptions!$E$27+1))</f>
        <v>0</v>
      </c>
      <c r="AS40" s="80">
        <f>1-(AS27*(AS27+1))/(Assumptions!$E$27*(Assumptions!$E$27+1))</f>
        <v>0</v>
      </c>
      <c r="AT40" s="77" t="str">
        <f t="shared" si="15"/>
        <v>Jul</v>
      </c>
      <c r="AU40" s="80">
        <f>1-(AU27*(AU27+1))/(Assumptions!$E$27*(Assumptions!$E$27+1))</f>
        <v>0</v>
      </c>
      <c r="AV40" s="80">
        <f>1-(AV27*(AV27+1))/(Assumptions!$E$27*(Assumptions!$E$27+1))</f>
        <v>0</v>
      </c>
      <c r="AW40" s="80">
        <f>1-(AW27*(AW27+1))/(Assumptions!$E$27*(Assumptions!$E$27+1))</f>
        <v>0</v>
      </c>
      <c r="AX40" s="80">
        <f>1-(AX27*(AX27+1))/(Assumptions!$E$27*(Assumptions!$E$27+1))</f>
        <v>0</v>
      </c>
      <c r="AY40" s="80">
        <f>1-(AY27*(AY27+1))/(Assumptions!$E$27*(Assumptions!$E$27+1))</f>
        <v>0</v>
      </c>
      <c r="AZ40" s="80">
        <f>1-(AZ27*(AZ27+1))/(Assumptions!$E$27*(Assumptions!$E$27+1))</f>
        <v>0</v>
      </c>
      <c r="BA40" s="80">
        <f>1-(BA27*(BA27+1))/(Assumptions!$E$27*(Assumptions!$E$27+1))</f>
        <v>0</v>
      </c>
      <c r="BB40" s="80">
        <f>1-(BB27*(BB27+1))/(Assumptions!$E$27*(Assumptions!$E$27+1))</f>
        <v>0</v>
      </c>
      <c r="BC40" s="77" t="str">
        <f t="shared" si="16"/>
        <v>Jul</v>
      </c>
      <c r="BD40" s="80">
        <f>1-(BD27*(BD27+1))/(Assumptions!$E$27*(Assumptions!$E$27+1))</f>
        <v>0</v>
      </c>
      <c r="BE40" s="80">
        <f>1-(BE27*(BE27+1))/(Assumptions!$E$27*(Assumptions!$E$27+1))</f>
        <v>0</v>
      </c>
      <c r="BF40" s="80">
        <f>1-(BF27*(BF27+1))/(Assumptions!$E$27*(Assumptions!$E$27+1))</f>
        <v>0</v>
      </c>
      <c r="BG40" s="80">
        <f>1-(BG27*(BG27+1))/(Assumptions!$E$27*(Assumptions!$E$27+1))</f>
        <v>0</v>
      </c>
      <c r="BH40" s="80">
        <f>1-(BH27*(BH27+1))/(Assumptions!$E$27*(Assumptions!$E$27+1))</f>
        <v>0</v>
      </c>
      <c r="BI40" s="80">
        <f>1-(BI27*(BI27+1))/(Assumptions!$E$27*(Assumptions!$E$27+1))</f>
        <v>0</v>
      </c>
      <c r="BJ40" s="80">
        <f>1-(BJ27*(BJ27+1))/(Assumptions!$E$27*(Assumptions!$E$27+1))</f>
        <v>0</v>
      </c>
      <c r="BK40" s="80">
        <f>1-(BK27*(BK27+1))/(Assumptions!$E$27*(Assumptions!$E$27+1))</f>
        <v>0</v>
      </c>
      <c r="BL40" s="77" t="str">
        <f t="shared" si="17"/>
        <v>Jul</v>
      </c>
      <c r="BM40" s="80">
        <f>1-(BM27*(BM27+1))/(Assumptions!$E$27*(Assumptions!$E$27+1))</f>
        <v>0</v>
      </c>
      <c r="BN40" s="80">
        <f>1-(BN27*(BN27+1))/(Assumptions!$E$27*(Assumptions!$E$27+1))</f>
        <v>0</v>
      </c>
      <c r="BO40" s="80">
        <f>1-(BO27*(BO27+1))/(Assumptions!$E$27*(Assumptions!$E$27+1))</f>
        <v>0</v>
      </c>
      <c r="BP40" s="80">
        <f>1-(BP27*(BP27+1))/(Assumptions!$E$27*(Assumptions!$E$27+1))</f>
        <v>0</v>
      </c>
      <c r="BQ40" s="80">
        <f>1-(BQ27*(BQ27+1))/(Assumptions!$E$27*(Assumptions!$E$27+1))</f>
        <v>0</v>
      </c>
      <c r="BR40" s="80">
        <f>1-(BR27*(BR27+1))/(Assumptions!$E$27*(Assumptions!$E$27+1))</f>
        <v>0</v>
      </c>
      <c r="BS40" s="80">
        <f>1-(BS27*(BS27+1))/(Assumptions!$E$27*(Assumptions!$E$27+1))</f>
        <v>0</v>
      </c>
      <c r="BT40" s="80">
        <f>1-(BT27*(BT27+1))/(Assumptions!$E$27*(Assumptions!$E$27+1))</f>
        <v>0</v>
      </c>
      <c r="BU40" s="77" t="str">
        <f t="shared" si="18"/>
        <v>Jul</v>
      </c>
      <c r="BV40" s="80">
        <f>1-(BV27*(BV27+1))/(Assumptions!$E$27*(Assumptions!$E$27+1))</f>
        <v>0</v>
      </c>
      <c r="BW40" s="80">
        <f>1-(BW27*(BW27+1))/(Assumptions!$E$27*(Assumptions!$E$27+1))</f>
        <v>0</v>
      </c>
      <c r="BX40" s="80">
        <f>1-(BX27*(BX27+1))/(Assumptions!$E$27*(Assumptions!$E$27+1))</f>
        <v>0</v>
      </c>
      <c r="BY40" s="80">
        <f>1-(BY27*(BY27+1))/(Assumptions!$E$27*(Assumptions!$E$27+1))</f>
        <v>0</v>
      </c>
      <c r="BZ40" s="80">
        <f>1-(BZ27*(BZ27+1))/(Assumptions!$E$27*(Assumptions!$E$27+1))</f>
        <v>0</v>
      </c>
      <c r="CA40" s="80">
        <f>1-(CA27*(CA27+1))/(Assumptions!$E$27*(Assumptions!$E$27+1))</f>
        <v>0</v>
      </c>
      <c r="CB40" s="80">
        <f>1-(CB27*(CB27+1))/(Assumptions!$E$27*(Assumptions!$E$27+1))</f>
        <v>0</v>
      </c>
      <c r="CC40" s="80">
        <f>1-(CC27*(CC27+1))/(Assumptions!$E$27*(Assumptions!$E$27+1))</f>
        <v>0</v>
      </c>
      <c r="CD40" s="77" t="str">
        <f t="shared" si="19"/>
        <v>Jul</v>
      </c>
      <c r="CE40" s="80">
        <f>1-(CE27*(CE27+1))/(Assumptions!$E$27*(Assumptions!$E$27+1))</f>
        <v>0</v>
      </c>
      <c r="CF40" s="80">
        <f>1-(CF27*(CF27+1))/(Assumptions!$E$27*(Assumptions!$E$27+1))</f>
        <v>0</v>
      </c>
      <c r="CG40" s="80">
        <f>1-(CG27*(CG27+1))/(Assumptions!$E$27*(Assumptions!$E$27+1))</f>
        <v>0</v>
      </c>
      <c r="CH40" s="80">
        <f>1-(CH27*(CH27+1))/(Assumptions!$E$27*(Assumptions!$E$27+1))</f>
        <v>0</v>
      </c>
      <c r="CI40" s="80">
        <f>1-(CI27*(CI27+1))/(Assumptions!$E$27*(Assumptions!$E$27+1))</f>
        <v>0</v>
      </c>
      <c r="CJ40" s="80">
        <f>1-(CJ27*(CJ27+1))/(Assumptions!$E$27*(Assumptions!$E$27+1))</f>
        <v>0</v>
      </c>
      <c r="CK40" s="80">
        <f>1-(CK27*(CK27+1))/(Assumptions!$E$27*(Assumptions!$E$27+1))</f>
        <v>0</v>
      </c>
      <c r="CL40" s="80">
        <f>1-(CL27*(CL27+1))/(Assumptions!$E$27*(Assumptions!$E$27+1))</f>
        <v>0</v>
      </c>
    </row>
    <row r="41" spans="1:90" ht="13.5" customHeight="1">
      <c r="A41" s="77" t="str">
        <f t="shared" si="10"/>
        <v>Aug</v>
      </c>
      <c r="B41" s="79">
        <f>1-(B28*(B28+1))/(Assumptions!$E$27*(Assumptions!$E$27+1))</f>
        <v>0</v>
      </c>
      <c r="C41" s="79">
        <f>1-(C28*(C28+1))/(Assumptions!$E$27*(Assumptions!$E$27+1))</f>
        <v>0</v>
      </c>
      <c r="D41" s="79">
        <f>1-(D28*(D28+1))/(Assumptions!$E$27*(Assumptions!$E$27+1))</f>
        <v>0</v>
      </c>
      <c r="E41" s="79">
        <f>1-(E28*(E28+1))/(Assumptions!$E$27*(Assumptions!$E$27+1))</f>
        <v>0</v>
      </c>
      <c r="F41" s="79">
        <f>1-(F28*(F28+1))/(Assumptions!$E$27*(Assumptions!$E$27+1))</f>
        <v>0</v>
      </c>
      <c r="G41" s="79">
        <f>1-(G28*(G28+1))/(Assumptions!$E$27*(Assumptions!$E$27+1))</f>
        <v>0</v>
      </c>
      <c r="H41" s="79">
        <f>1-(H28*(H28+1))/(Assumptions!$E$27*(Assumptions!$E$27+1))</f>
        <v>0</v>
      </c>
      <c r="I41" s="79">
        <f>1-(I28*(I28+1))/(Assumptions!$E$27*(Assumptions!$E$27+1))</f>
        <v>0</v>
      </c>
      <c r="J41" s="12" t="str">
        <f t="shared" si="11"/>
        <v>Aug</v>
      </c>
      <c r="K41" s="79">
        <f>1-(K28*(K28+1))/(Assumptions!$E$27*(Assumptions!$E$27+1))</f>
        <v>0</v>
      </c>
      <c r="L41" s="80">
        <f>1-(L28*(L28+1))/(Assumptions!$E$27*(Assumptions!$E$27+1))</f>
        <v>0</v>
      </c>
      <c r="M41" s="80">
        <f>1-(M28*(M28+1))/(Assumptions!$E$27*(Assumptions!$E$27+1))</f>
        <v>0</v>
      </c>
      <c r="N41" s="80">
        <f>1-(N28*(N28+1))/(Assumptions!$E$27*(Assumptions!$E$27+1))</f>
        <v>0</v>
      </c>
      <c r="O41" s="80">
        <f>1-(O28*(O28+1))/(Assumptions!$E$27*(Assumptions!$E$27+1))</f>
        <v>0</v>
      </c>
      <c r="P41" s="80">
        <f>1-(P28*(P28+1))/(Assumptions!$E$27*(Assumptions!$E$27+1))</f>
        <v>0</v>
      </c>
      <c r="Q41" s="80">
        <f>1-(Q28*(Q28+1))/(Assumptions!$E$27*(Assumptions!$E$27+1))</f>
        <v>0</v>
      </c>
      <c r="R41" s="80">
        <f>1-(R28*(R28+1))/(Assumptions!$E$27*(Assumptions!$E$27+1))</f>
        <v>0</v>
      </c>
      <c r="S41" s="77" t="str">
        <f t="shared" si="12"/>
        <v>Aug</v>
      </c>
      <c r="T41" s="80">
        <f>1-(T28*(T28+1))/(Assumptions!$E$27*(Assumptions!$E$27+1))</f>
        <v>0</v>
      </c>
      <c r="U41" s="80">
        <f>1-(U28*(U28+1))/(Assumptions!$E$27*(Assumptions!$E$27+1))</f>
        <v>0</v>
      </c>
      <c r="V41" s="80">
        <f>1-(V28*(V28+1))/(Assumptions!$E$27*(Assumptions!$E$27+1))</f>
        <v>0</v>
      </c>
      <c r="W41" s="80">
        <f>1-(W28*(W28+1))/(Assumptions!$E$27*(Assumptions!$E$27+1))</f>
        <v>0</v>
      </c>
      <c r="X41" s="80">
        <f>1-(X28*(X28+1))/(Assumptions!$E$27*(Assumptions!$E$27+1))</f>
        <v>0</v>
      </c>
      <c r="Y41" s="80">
        <f>1-(Y28*(Y28+1))/(Assumptions!$E$27*(Assumptions!$E$27+1))</f>
        <v>0</v>
      </c>
      <c r="Z41" s="80">
        <f>1-(Z28*(Z28+1))/(Assumptions!$E$27*(Assumptions!$E$27+1))</f>
        <v>0</v>
      </c>
      <c r="AA41" s="80">
        <f>1-(AA28*(AA28+1))/(Assumptions!$E$27*(Assumptions!$E$27+1))</f>
        <v>0</v>
      </c>
      <c r="AB41" s="77" t="str">
        <f t="shared" si="13"/>
        <v>Aug</v>
      </c>
      <c r="AC41" s="80">
        <f>1-(AC28*(AC28+1))/(Assumptions!$E$27*(Assumptions!$E$27+1))</f>
        <v>0</v>
      </c>
      <c r="AD41" s="80">
        <f>1-(AD28*(AD28+1))/(Assumptions!$E$27*(Assumptions!$E$27+1))</f>
        <v>0</v>
      </c>
      <c r="AE41" s="80">
        <f>1-(AE28*(AE28+1))/(Assumptions!$E$27*(Assumptions!$E$27+1))</f>
        <v>0</v>
      </c>
      <c r="AF41" s="80">
        <f>1-(AF28*(AF28+1))/(Assumptions!$E$27*(Assumptions!$E$27+1))</f>
        <v>0</v>
      </c>
      <c r="AG41" s="80">
        <f>1-(AG28*(AG28+1))/(Assumptions!$E$27*(Assumptions!$E$27+1))</f>
        <v>0</v>
      </c>
      <c r="AH41" s="80">
        <f>1-(AH28*(AH28+1))/(Assumptions!$E$27*(Assumptions!$E$27+1))</f>
        <v>0</v>
      </c>
      <c r="AI41" s="80">
        <f>1-(AI28*(AI28+1))/(Assumptions!$E$27*(Assumptions!$E$27+1))</f>
        <v>0</v>
      </c>
      <c r="AJ41" s="80">
        <f>1-(AJ28*(AJ28+1))/(Assumptions!$E$27*(Assumptions!$E$27+1))</f>
        <v>0</v>
      </c>
      <c r="AK41" s="77" t="str">
        <f t="shared" si="14"/>
        <v>Aug</v>
      </c>
      <c r="AL41" s="80">
        <f>1-(AL28*(AL28+1))/(Assumptions!$E$27*(Assumptions!$E$27+1))</f>
        <v>0</v>
      </c>
      <c r="AM41" s="80">
        <f>1-(AM28*(AM28+1))/(Assumptions!$E$27*(Assumptions!$E$27+1))</f>
        <v>0</v>
      </c>
      <c r="AN41" s="80">
        <f>1-(AN28*(AN28+1))/(Assumptions!$E$27*(Assumptions!$E$27+1))</f>
        <v>0</v>
      </c>
      <c r="AO41" s="80">
        <f>1-(AO28*(AO28+1))/(Assumptions!$E$27*(Assumptions!$E$27+1))</f>
        <v>0</v>
      </c>
      <c r="AP41" s="80">
        <f>1-(AP28*(AP28+1))/(Assumptions!$E$27*(Assumptions!$E$27+1))</f>
        <v>0</v>
      </c>
      <c r="AQ41" s="80">
        <f>1-(AQ28*(AQ28+1))/(Assumptions!$E$27*(Assumptions!$E$27+1))</f>
        <v>0</v>
      </c>
      <c r="AR41" s="80">
        <f>1-(AR28*(AR28+1))/(Assumptions!$E$27*(Assumptions!$E$27+1))</f>
        <v>0</v>
      </c>
      <c r="AS41" s="80">
        <f>1-(AS28*(AS28+1))/(Assumptions!$E$27*(Assumptions!$E$27+1))</f>
        <v>0</v>
      </c>
      <c r="AT41" s="77" t="str">
        <f t="shared" si="15"/>
        <v>Aug</v>
      </c>
      <c r="AU41" s="80">
        <f>1-(AU28*(AU28+1))/(Assumptions!$E$27*(Assumptions!$E$27+1))</f>
        <v>0</v>
      </c>
      <c r="AV41" s="80">
        <f>1-(AV28*(AV28+1))/(Assumptions!$E$27*(Assumptions!$E$27+1))</f>
        <v>0</v>
      </c>
      <c r="AW41" s="80">
        <f>1-(AW28*(AW28+1))/(Assumptions!$E$27*(Assumptions!$E$27+1))</f>
        <v>0</v>
      </c>
      <c r="AX41" s="80">
        <f>1-(AX28*(AX28+1))/(Assumptions!$E$27*(Assumptions!$E$27+1))</f>
        <v>0</v>
      </c>
      <c r="AY41" s="80">
        <f>1-(AY28*(AY28+1))/(Assumptions!$E$27*(Assumptions!$E$27+1))</f>
        <v>0</v>
      </c>
      <c r="AZ41" s="80">
        <f>1-(AZ28*(AZ28+1))/(Assumptions!$E$27*(Assumptions!$E$27+1))</f>
        <v>0</v>
      </c>
      <c r="BA41" s="80">
        <f>1-(BA28*(BA28+1))/(Assumptions!$E$27*(Assumptions!$E$27+1))</f>
        <v>0</v>
      </c>
      <c r="BB41" s="80">
        <f>1-(BB28*(BB28+1))/(Assumptions!$E$27*(Assumptions!$E$27+1))</f>
        <v>0</v>
      </c>
      <c r="BC41" s="77" t="str">
        <f t="shared" si="16"/>
        <v>Aug</v>
      </c>
      <c r="BD41" s="80">
        <f>1-(BD28*(BD28+1))/(Assumptions!$E$27*(Assumptions!$E$27+1))</f>
        <v>0</v>
      </c>
      <c r="BE41" s="80">
        <f>1-(BE28*(BE28+1))/(Assumptions!$E$27*(Assumptions!$E$27+1))</f>
        <v>0</v>
      </c>
      <c r="BF41" s="80">
        <f>1-(BF28*(BF28+1))/(Assumptions!$E$27*(Assumptions!$E$27+1))</f>
        <v>0</v>
      </c>
      <c r="BG41" s="80">
        <f>1-(BG28*(BG28+1))/(Assumptions!$E$27*(Assumptions!$E$27+1))</f>
        <v>0</v>
      </c>
      <c r="BH41" s="80">
        <f>1-(BH28*(BH28+1))/(Assumptions!$E$27*(Assumptions!$E$27+1))</f>
        <v>0</v>
      </c>
      <c r="BI41" s="80">
        <f>1-(BI28*(BI28+1))/(Assumptions!$E$27*(Assumptions!$E$27+1))</f>
        <v>0</v>
      </c>
      <c r="BJ41" s="80">
        <f>1-(BJ28*(BJ28+1))/(Assumptions!$E$27*(Assumptions!$E$27+1))</f>
        <v>0</v>
      </c>
      <c r="BK41" s="80">
        <f>1-(BK28*(BK28+1))/(Assumptions!$E$27*(Assumptions!$E$27+1))</f>
        <v>0</v>
      </c>
      <c r="BL41" s="77" t="str">
        <f t="shared" si="17"/>
        <v>Aug</v>
      </c>
      <c r="BM41" s="80">
        <f>1-(BM28*(BM28+1))/(Assumptions!$E$27*(Assumptions!$E$27+1))</f>
        <v>0</v>
      </c>
      <c r="BN41" s="80">
        <f>1-(BN28*(BN28+1))/(Assumptions!$E$27*(Assumptions!$E$27+1))</f>
        <v>0</v>
      </c>
      <c r="BO41" s="80">
        <f>1-(BO28*(BO28+1))/(Assumptions!$E$27*(Assumptions!$E$27+1))</f>
        <v>0</v>
      </c>
      <c r="BP41" s="80">
        <f>1-(BP28*(BP28+1))/(Assumptions!$E$27*(Assumptions!$E$27+1))</f>
        <v>0</v>
      </c>
      <c r="BQ41" s="80">
        <f>1-(BQ28*(BQ28+1))/(Assumptions!$E$27*(Assumptions!$E$27+1))</f>
        <v>0</v>
      </c>
      <c r="BR41" s="80">
        <f>1-(BR28*(BR28+1))/(Assumptions!$E$27*(Assumptions!$E$27+1))</f>
        <v>0</v>
      </c>
      <c r="BS41" s="80">
        <f>1-(BS28*(BS28+1))/(Assumptions!$E$27*(Assumptions!$E$27+1))</f>
        <v>0</v>
      </c>
      <c r="BT41" s="80">
        <f>1-(BT28*(BT28+1))/(Assumptions!$E$27*(Assumptions!$E$27+1))</f>
        <v>0</v>
      </c>
      <c r="BU41" s="77" t="str">
        <f t="shared" si="18"/>
        <v>Aug</v>
      </c>
      <c r="BV41" s="80">
        <f>1-(BV28*(BV28+1))/(Assumptions!$E$27*(Assumptions!$E$27+1))</f>
        <v>0</v>
      </c>
      <c r="BW41" s="80">
        <f>1-(BW28*(BW28+1))/(Assumptions!$E$27*(Assumptions!$E$27+1))</f>
        <v>0</v>
      </c>
      <c r="BX41" s="80">
        <f>1-(BX28*(BX28+1))/(Assumptions!$E$27*(Assumptions!$E$27+1))</f>
        <v>0</v>
      </c>
      <c r="BY41" s="80">
        <f>1-(BY28*(BY28+1))/(Assumptions!$E$27*(Assumptions!$E$27+1))</f>
        <v>0</v>
      </c>
      <c r="BZ41" s="80">
        <f>1-(BZ28*(BZ28+1))/(Assumptions!$E$27*(Assumptions!$E$27+1))</f>
        <v>0</v>
      </c>
      <c r="CA41" s="80">
        <f>1-(CA28*(CA28+1))/(Assumptions!$E$27*(Assumptions!$E$27+1))</f>
        <v>0</v>
      </c>
      <c r="CB41" s="80">
        <f>1-(CB28*(CB28+1))/(Assumptions!$E$27*(Assumptions!$E$27+1))</f>
        <v>0</v>
      </c>
      <c r="CC41" s="80">
        <f>1-(CC28*(CC28+1))/(Assumptions!$E$27*(Assumptions!$E$27+1))</f>
        <v>0</v>
      </c>
      <c r="CD41" s="77" t="str">
        <f t="shared" si="19"/>
        <v>Aug</v>
      </c>
      <c r="CE41" s="80">
        <f>1-(CE28*(CE28+1))/(Assumptions!$E$27*(Assumptions!$E$27+1))</f>
        <v>0</v>
      </c>
      <c r="CF41" s="80">
        <f>1-(CF28*(CF28+1))/(Assumptions!$E$27*(Assumptions!$E$27+1))</f>
        <v>0</v>
      </c>
      <c r="CG41" s="80">
        <f>1-(CG28*(CG28+1))/(Assumptions!$E$27*(Assumptions!$E$27+1))</f>
        <v>0</v>
      </c>
      <c r="CH41" s="80">
        <f>1-(CH28*(CH28+1))/(Assumptions!$E$27*(Assumptions!$E$27+1))</f>
        <v>0</v>
      </c>
      <c r="CI41" s="80">
        <f>1-(CI28*(CI28+1))/(Assumptions!$E$27*(Assumptions!$E$27+1))</f>
        <v>0</v>
      </c>
      <c r="CJ41" s="80">
        <f>1-(CJ28*(CJ28+1))/(Assumptions!$E$27*(Assumptions!$E$27+1))</f>
        <v>0</v>
      </c>
      <c r="CK41" s="80">
        <f>1-(CK28*(CK28+1))/(Assumptions!$E$27*(Assumptions!$E$27+1))</f>
        <v>0</v>
      </c>
      <c r="CL41" s="80">
        <f>1-(CL28*(CL28+1))/(Assumptions!$E$27*(Assumptions!$E$27+1))</f>
        <v>0</v>
      </c>
    </row>
    <row r="42" spans="1:90" ht="13.5" customHeight="1">
      <c r="A42" s="77" t="str">
        <f t="shared" si="10"/>
        <v>Sep</v>
      </c>
      <c r="B42" s="79">
        <f>1-(B29*(B29+1))/(Assumptions!$E$27*(Assumptions!$E$27+1))</f>
        <v>0</v>
      </c>
      <c r="C42" s="79">
        <f>1-(C29*(C29+1))/(Assumptions!$E$27*(Assumptions!$E$27+1))</f>
        <v>0</v>
      </c>
      <c r="D42" s="79">
        <f>1-(D29*(D29+1))/(Assumptions!$E$27*(Assumptions!$E$27+1))</f>
        <v>0</v>
      </c>
      <c r="E42" s="79">
        <f>1-(E29*(E29+1))/(Assumptions!$E$27*(Assumptions!$E$27+1))</f>
        <v>0</v>
      </c>
      <c r="F42" s="79">
        <f>1-(F29*(F29+1))/(Assumptions!$E$27*(Assumptions!$E$27+1))</f>
        <v>0</v>
      </c>
      <c r="G42" s="79">
        <f>1-(G29*(G29+1))/(Assumptions!$E$27*(Assumptions!$E$27+1))</f>
        <v>0</v>
      </c>
      <c r="H42" s="79">
        <f>1-(H29*(H29+1))/(Assumptions!$E$27*(Assumptions!$E$27+1))</f>
        <v>0</v>
      </c>
      <c r="I42" s="79">
        <f>1-(I29*(I29+1))/(Assumptions!$E$27*(Assumptions!$E$27+1))</f>
        <v>0</v>
      </c>
      <c r="J42" s="12" t="str">
        <f t="shared" si="11"/>
        <v>Sep</v>
      </c>
      <c r="K42" s="79">
        <f>1-(K29*(K29+1))/(Assumptions!$E$27*(Assumptions!$E$27+1))</f>
        <v>0</v>
      </c>
      <c r="L42" s="80">
        <f>1-(L29*(L29+1))/(Assumptions!$E$27*(Assumptions!$E$27+1))</f>
        <v>0</v>
      </c>
      <c r="M42" s="80">
        <f>1-(M29*(M29+1))/(Assumptions!$E$27*(Assumptions!$E$27+1))</f>
        <v>0</v>
      </c>
      <c r="N42" s="80">
        <f>1-(N29*(N29+1))/(Assumptions!$E$27*(Assumptions!$E$27+1))</f>
        <v>0</v>
      </c>
      <c r="O42" s="80">
        <f>1-(O29*(O29+1))/(Assumptions!$E$27*(Assumptions!$E$27+1))</f>
        <v>0</v>
      </c>
      <c r="P42" s="80">
        <f>1-(P29*(P29+1))/(Assumptions!$E$27*(Assumptions!$E$27+1))</f>
        <v>0</v>
      </c>
      <c r="Q42" s="80">
        <f>1-(Q29*(Q29+1))/(Assumptions!$E$27*(Assumptions!$E$27+1))</f>
        <v>0</v>
      </c>
      <c r="R42" s="80">
        <f>1-(R29*(R29+1))/(Assumptions!$E$27*(Assumptions!$E$27+1))</f>
        <v>0</v>
      </c>
      <c r="S42" s="77" t="str">
        <f t="shared" si="12"/>
        <v>Sep</v>
      </c>
      <c r="T42" s="80">
        <f>1-(T29*(T29+1))/(Assumptions!$E$27*(Assumptions!$E$27+1))</f>
        <v>0</v>
      </c>
      <c r="U42" s="80">
        <f>1-(U29*(U29+1))/(Assumptions!$E$27*(Assumptions!$E$27+1))</f>
        <v>0</v>
      </c>
      <c r="V42" s="80">
        <f>1-(V29*(V29+1))/(Assumptions!$E$27*(Assumptions!$E$27+1))</f>
        <v>0</v>
      </c>
      <c r="W42" s="80">
        <f>1-(W29*(W29+1))/(Assumptions!$E$27*(Assumptions!$E$27+1))</f>
        <v>0</v>
      </c>
      <c r="X42" s="80">
        <f>1-(X29*(X29+1))/(Assumptions!$E$27*(Assumptions!$E$27+1))</f>
        <v>0</v>
      </c>
      <c r="Y42" s="80">
        <f>1-(Y29*(Y29+1))/(Assumptions!$E$27*(Assumptions!$E$27+1))</f>
        <v>0</v>
      </c>
      <c r="Z42" s="80">
        <f>1-(Z29*(Z29+1))/(Assumptions!$E$27*(Assumptions!$E$27+1))</f>
        <v>0</v>
      </c>
      <c r="AA42" s="80">
        <f>1-(AA29*(AA29+1))/(Assumptions!$E$27*(Assumptions!$E$27+1))</f>
        <v>0</v>
      </c>
      <c r="AB42" s="77" t="str">
        <f t="shared" si="13"/>
        <v>Sep</v>
      </c>
      <c r="AC42" s="80">
        <f>1-(AC29*(AC29+1))/(Assumptions!$E$27*(Assumptions!$E$27+1))</f>
        <v>0</v>
      </c>
      <c r="AD42" s="80">
        <f>1-(AD29*(AD29+1))/(Assumptions!$E$27*(Assumptions!$E$27+1))</f>
        <v>0</v>
      </c>
      <c r="AE42" s="80">
        <f>1-(AE29*(AE29+1))/(Assumptions!$E$27*(Assumptions!$E$27+1))</f>
        <v>0</v>
      </c>
      <c r="AF42" s="80">
        <f>1-(AF29*(AF29+1))/(Assumptions!$E$27*(Assumptions!$E$27+1))</f>
        <v>0</v>
      </c>
      <c r="AG42" s="80">
        <f>1-(AG29*(AG29+1))/(Assumptions!$E$27*(Assumptions!$E$27+1))</f>
        <v>0</v>
      </c>
      <c r="AH42" s="80">
        <f>1-(AH29*(AH29+1))/(Assumptions!$E$27*(Assumptions!$E$27+1))</f>
        <v>0</v>
      </c>
      <c r="AI42" s="80">
        <f>1-(AI29*(AI29+1))/(Assumptions!$E$27*(Assumptions!$E$27+1))</f>
        <v>0</v>
      </c>
      <c r="AJ42" s="80">
        <f>1-(AJ29*(AJ29+1))/(Assumptions!$E$27*(Assumptions!$E$27+1))</f>
        <v>0</v>
      </c>
      <c r="AK42" s="77" t="str">
        <f t="shared" si="14"/>
        <v>Sep</v>
      </c>
      <c r="AL42" s="80">
        <f>1-(AL29*(AL29+1))/(Assumptions!$E$27*(Assumptions!$E$27+1))</f>
        <v>0</v>
      </c>
      <c r="AM42" s="80">
        <f>1-(AM29*(AM29+1))/(Assumptions!$E$27*(Assumptions!$E$27+1))</f>
        <v>0</v>
      </c>
      <c r="AN42" s="80">
        <f>1-(AN29*(AN29+1))/(Assumptions!$E$27*(Assumptions!$E$27+1))</f>
        <v>0</v>
      </c>
      <c r="AO42" s="80">
        <f>1-(AO29*(AO29+1))/(Assumptions!$E$27*(Assumptions!$E$27+1))</f>
        <v>0</v>
      </c>
      <c r="AP42" s="80">
        <f>1-(AP29*(AP29+1))/(Assumptions!$E$27*(Assumptions!$E$27+1))</f>
        <v>0</v>
      </c>
      <c r="AQ42" s="80">
        <f>1-(AQ29*(AQ29+1))/(Assumptions!$E$27*(Assumptions!$E$27+1))</f>
        <v>0</v>
      </c>
      <c r="AR42" s="80">
        <f>1-(AR29*(AR29+1))/(Assumptions!$E$27*(Assumptions!$E$27+1))</f>
        <v>0</v>
      </c>
      <c r="AS42" s="80">
        <f>1-(AS29*(AS29+1))/(Assumptions!$E$27*(Assumptions!$E$27+1))</f>
        <v>0</v>
      </c>
      <c r="AT42" s="77" t="str">
        <f t="shared" si="15"/>
        <v>Sep</v>
      </c>
      <c r="AU42" s="80">
        <f>1-(AU29*(AU29+1))/(Assumptions!$E$27*(Assumptions!$E$27+1))</f>
        <v>0</v>
      </c>
      <c r="AV42" s="80">
        <f>1-(AV29*(AV29+1))/(Assumptions!$E$27*(Assumptions!$E$27+1))</f>
        <v>0</v>
      </c>
      <c r="AW42" s="80">
        <f>1-(AW29*(AW29+1))/(Assumptions!$E$27*(Assumptions!$E$27+1))</f>
        <v>0</v>
      </c>
      <c r="AX42" s="80">
        <f>1-(AX29*(AX29+1))/(Assumptions!$E$27*(Assumptions!$E$27+1))</f>
        <v>0</v>
      </c>
      <c r="AY42" s="80">
        <f>1-(AY29*(AY29+1))/(Assumptions!$E$27*(Assumptions!$E$27+1))</f>
        <v>0</v>
      </c>
      <c r="AZ42" s="80">
        <f>1-(AZ29*(AZ29+1))/(Assumptions!$E$27*(Assumptions!$E$27+1))</f>
        <v>0</v>
      </c>
      <c r="BA42" s="80">
        <f>1-(BA29*(BA29+1))/(Assumptions!$E$27*(Assumptions!$E$27+1))</f>
        <v>0</v>
      </c>
      <c r="BB42" s="80">
        <f>1-(BB29*(BB29+1))/(Assumptions!$E$27*(Assumptions!$E$27+1))</f>
        <v>0</v>
      </c>
      <c r="BC42" s="77" t="str">
        <f t="shared" si="16"/>
        <v>Sep</v>
      </c>
      <c r="BD42" s="80">
        <f>1-(BD29*(BD29+1))/(Assumptions!$E$27*(Assumptions!$E$27+1))</f>
        <v>0</v>
      </c>
      <c r="BE42" s="80">
        <f>1-(BE29*(BE29+1))/(Assumptions!$E$27*(Assumptions!$E$27+1))</f>
        <v>0</v>
      </c>
      <c r="BF42" s="80">
        <f>1-(BF29*(BF29+1))/(Assumptions!$E$27*(Assumptions!$E$27+1))</f>
        <v>0</v>
      </c>
      <c r="BG42" s="80">
        <f>1-(BG29*(BG29+1))/(Assumptions!$E$27*(Assumptions!$E$27+1))</f>
        <v>0</v>
      </c>
      <c r="BH42" s="80">
        <f>1-(BH29*(BH29+1))/(Assumptions!$E$27*(Assumptions!$E$27+1))</f>
        <v>0</v>
      </c>
      <c r="BI42" s="80">
        <f>1-(BI29*(BI29+1))/(Assumptions!$E$27*(Assumptions!$E$27+1))</f>
        <v>0</v>
      </c>
      <c r="BJ42" s="80">
        <f>1-(BJ29*(BJ29+1))/(Assumptions!$E$27*(Assumptions!$E$27+1))</f>
        <v>0</v>
      </c>
      <c r="BK42" s="80">
        <f>1-(BK29*(BK29+1))/(Assumptions!$E$27*(Assumptions!$E$27+1))</f>
        <v>0</v>
      </c>
      <c r="BL42" s="77" t="str">
        <f t="shared" si="17"/>
        <v>Sep</v>
      </c>
      <c r="BM42" s="80">
        <f>1-(BM29*(BM29+1))/(Assumptions!$E$27*(Assumptions!$E$27+1))</f>
        <v>0</v>
      </c>
      <c r="BN42" s="80">
        <f>1-(BN29*(BN29+1))/(Assumptions!$E$27*(Assumptions!$E$27+1))</f>
        <v>0</v>
      </c>
      <c r="BO42" s="80">
        <f>1-(BO29*(BO29+1))/(Assumptions!$E$27*(Assumptions!$E$27+1))</f>
        <v>0</v>
      </c>
      <c r="BP42" s="80">
        <f>1-(BP29*(BP29+1))/(Assumptions!$E$27*(Assumptions!$E$27+1))</f>
        <v>0</v>
      </c>
      <c r="BQ42" s="80">
        <f>1-(BQ29*(BQ29+1))/(Assumptions!$E$27*(Assumptions!$E$27+1))</f>
        <v>0</v>
      </c>
      <c r="BR42" s="80">
        <f>1-(BR29*(BR29+1))/(Assumptions!$E$27*(Assumptions!$E$27+1))</f>
        <v>0</v>
      </c>
      <c r="BS42" s="80">
        <f>1-(BS29*(BS29+1))/(Assumptions!$E$27*(Assumptions!$E$27+1))</f>
        <v>0</v>
      </c>
      <c r="BT42" s="80">
        <f>1-(BT29*(BT29+1))/(Assumptions!$E$27*(Assumptions!$E$27+1))</f>
        <v>0</v>
      </c>
      <c r="BU42" s="77" t="str">
        <f t="shared" si="18"/>
        <v>Sep</v>
      </c>
      <c r="BV42" s="80">
        <f>1-(BV29*(BV29+1))/(Assumptions!$E$27*(Assumptions!$E$27+1))</f>
        <v>0</v>
      </c>
      <c r="BW42" s="80">
        <f>1-(BW29*(BW29+1))/(Assumptions!$E$27*(Assumptions!$E$27+1))</f>
        <v>0</v>
      </c>
      <c r="BX42" s="80">
        <f>1-(BX29*(BX29+1))/(Assumptions!$E$27*(Assumptions!$E$27+1))</f>
        <v>0</v>
      </c>
      <c r="BY42" s="80">
        <f>1-(BY29*(BY29+1))/(Assumptions!$E$27*(Assumptions!$E$27+1))</f>
        <v>0</v>
      </c>
      <c r="BZ42" s="80">
        <f>1-(BZ29*(BZ29+1))/(Assumptions!$E$27*(Assumptions!$E$27+1))</f>
        <v>0</v>
      </c>
      <c r="CA42" s="80">
        <f>1-(CA29*(CA29+1))/(Assumptions!$E$27*(Assumptions!$E$27+1))</f>
        <v>0</v>
      </c>
      <c r="CB42" s="80">
        <f>1-(CB29*(CB29+1))/(Assumptions!$E$27*(Assumptions!$E$27+1))</f>
        <v>0</v>
      </c>
      <c r="CC42" s="80">
        <f>1-(CC29*(CC29+1))/(Assumptions!$E$27*(Assumptions!$E$27+1))</f>
        <v>0</v>
      </c>
      <c r="CD42" s="77" t="str">
        <f t="shared" si="19"/>
        <v>Sep</v>
      </c>
      <c r="CE42" s="80">
        <f>1-(CE29*(CE29+1))/(Assumptions!$E$27*(Assumptions!$E$27+1))</f>
        <v>0</v>
      </c>
      <c r="CF42" s="80">
        <f>1-(CF29*(CF29+1))/(Assumptions!$E$27*(Assumptions!$E$27+1))</f>
        <v>0</v>
      </c>
      <c r="CG42" s="80">
        <f>1-(CG29*(CG29+1))/(Assumptions!$E$27*(Assumptions!$E$27+1))</f>
        <v>0</v>
      </c>
      <c r="CH42" s="80">
        <f>1-(CH29*(CH29+1))/(Assumptions!$E$27*(Assumptions!$E$27+1))</f>
        <v>0</v>
      </c>
      <c r="CI42" s="80">
        <f>1-(CI29*(CI29+1))/(Assumptions!$E$27*(Assumptions!$E$27+1))</f>
        <v>0</v>
      </c>
      <c r="CJ42" s="80">
        <f>1-(CJ29*(CJ29+1))/(Assumptions!$E$27*(Assumptions!$E$27+1))</f>
        <v>0</v>
      </c>
      <c r="CK42" s="80">
        <f>1-(CK29*(CK29+1))/(Assumptions!$E$27*(Assumptions!$E$27+1))</f>
        <v>0</v>
      </c>
      <c r="CL42" s="80">
        <f>1-(CL29*(CL29+1))/(Assumptions!$E$27*(Assumptions!$E$27+1))</f>
        <v>0</v>
      </c>
    </row>
    <row r="43" spans="1:90" ht="13.5" customHeight="1">
      <c r="A43" s="77" t="str">
        <f t="shared" si="10"/>
        <v>Oct</v>
      </c>
      <c r="B43" s="79">
        <f>1-(B30*(B30+1))/(Assumptions!$E$27*(Assumptions!$E$27+1))</f>
        <v>0</v>
      </c>
      <c r="C43" s="79">
        <f>1-(C30*(C30+1))/(Assumptions!$E$27*(Assumptions!$E$27+1))</f>
        <v>0</v>
      </c>
      <c r="D43" s="79">
        <f>1-(D30*(D30+1))/(Assumptions!$E$27*(Assumptions!$E$27+1))</f>
        <v>0</v>
      </c>
      <c r="E43" s="79">
        <f>1-(E30*(E30+1))/(Assumptions!$E$27*(Assumptions!$E$27+1))</f>
        <v>0</v>
      </c>
      <c r="F43" s="79">
        <f>1-(F30*(F30+1))/(Assumptions!$E$27*(Assumptions!$E$27+1))</f>
        <v>0</v>
      </c>
      <c r="G43" s="79">
        <f>1-(G30*(G30+1))/(Assumptions!$E$27*(Assumptions!$E$27+1))</f>
        <v>0</v>
      </c>
      <c r="H43" s="79">
        <f>1-(H30*(H30+1))/(Assumptions!$E$27*(Assumptions!$E$27+1))</f>
        <v>0</v>
      </c>
      <c r="I43" s="79">
        <f>1-(I30*(I30+1))/(Assumptions!$E$27*(Assumptions!$E$27+1))</f>
        <v>0</v>
      </c>
      <c r="J43" s="12" t="str">
        <f t="shared" si="11"/>
        <v>Oct</v>
      </c>
      <c r="K43" s="79">
        <f>1-(K30*(K30+1))/(Assumptions!$E$27*(Assumptions!$E$27+1))</f>
        <v>0</v>
      </c>
      <c r="L43" s="80">
        <f>1-(L30*(L30+1))/(Assumptions!$E$27*(Assumptions!$E$27+1))</f>
        <v>0</v>
      </c>
      <c r="M43" s="80">
        <f>1-(M30*(M30+1))/(Assumptions!$E$27*(Assumptions!$E$27+1))</f>
        <v>0</v>
      </c>
      <c r="N43" s="80">
        <f>1-(N30*(N30+1))/(Assumptions!$E$27*(Assumptions!$E$27+1))</f>
        <v>0</v>
      </c>
      <c r="O43" s="80">
        <f>1-(O30*(O30+1))/(Assumptions!$E$27*(Assumptions!$E$27+1))</f>
        <v>0</v>
      </c>
      <c r="P43" s="80">
        <f>1-(P30*(P30+1))/(Assumptions!$E$27*(Assumptions!$E$27+1))</f>
        <v>0</v>
      </c>
      <c r="Q43" s="80">
        <f>1-(Q30*(Q30+1))/(Assumptions!$E$27*(Assumptions!$E$27+1))</f>
        <v>0</v>
      </c>
      <c r="R43" s="80">
        <f>1-(R30*(R30+1))/(Assumptions!$E$27*(Assumptions!$E$27+1))</f>
        <v>0</v>
      </c>
      <c r="S43" s="77" t="str">
        <f t="shared" si="12"/>
        <v>Oct</v>
      </c>
      <c r="T43" s="80">
        <f>1-(T30*(T30+1))/(Assumptions!$E$27*(Assumptions!$E$27+1))</f>
        <v>0</v>
      </c>
      <c r="U43" s="80">
        <f>1-(U30*(U30+1))/(Assumptions!$E$27*(Assumptions!$E$27+1))</f>
        <v>0</v>
      </c>
      <c r="V43" s="80">
        <f>1-(V30*(V30+1))/(Assumptions!$E$27*(Assumptions!$E$27+1))</f>
        <v>0</v>
      </c>
      <c r="W43" s="80">
        <f>1-(W30*(W30+1))/(Assumptions!$E$27*(Assumptions!$E$27+1))</f>
        <v>0</v>
      </c>
      <c r="X43" s="80">
        <f>1-(X30*(X30+1))/(Assumptions!$E$27*(Assumptions!$E$27+1))</f>
        <v>0</v>
      </c>
      <c r="Y43" s="80">
        <f>1-(Y30*(Y30+1))/(Assumptions!$E$27*(Assumptions!$E$27+1))</f>
        <v>0</v>
      </c>
      <c r="Z43" s="80">
        <f>1-(Z30*(Z30+1))/(Assumptions!$E$27*(Assumptions!$E$27+1))</f>
        <v>0</v>
      </c>
      <c r="AA43" s="80">
        <f>1-(AA30*(AA30+1))/(Assumptions!$E$27*(Assumptions!$E$27+1))</f>
        <v>0</v>
      </c>
      <c r="AB43" s="77" t="str">
        <f t="shared" si="13"/>
        <v>Oct</v>
      </c>
      <c r="AC43" s="80">
        <f>1-(AC30*(AC30+1))/(Assumptions!$E$27*(Assumptions!$E$27+1))</f>
        <v>0</v>
      </c>
      <c r="AD43" s="80">
        <f>1-(AD30*(AD30+1))/(Assumptions!$E$27*(Assumptions!$E$27+1))</f>
        <v>0</v>
      </c>
      <c r="AE43" s="80">
        <f>1-(AE30*(AE30+1))/(Assumptions!$E$27*(Assumptions!$E$27+1))</f>
        <v>0</v>
      </c>
      <c r="AF43" s="80">
        <f>1-(AF30*(AF30+1))/(Assumptions!$E$27*(Assumptions!$E$27+1))</f>
        <v>0</v>
      </c>
      <c r="AG43" s="80">
        <f>1-(AG30*(AG30+1))/(Assumptions!$E$27*(Assumptions!$E$27+1))</f>
        <v>0</v>
      </c>
      <c r="AH43" s="80">
        <f>1-(AH30*(AH30+1))/(Assumptions!$E$27*(Assumptions!$E$27+1))</f>
        <v>0</v>
      </c>
      <c r="AI43" s="80">
        <f>1-(AI30*(AI30+1))/(Assumptions!$E$27*(Assumptions!$E$27+1))</f>
        <v>0</v>
      </c>
      <c r="AJ43" s="80">
        <f>1-(AJ30*(AJ30+1))/(Assumptions!$E$27*(Assumptions!$E$27+1))</f>
        <v>0</v>
      </c>
      <c r="AK43" s="77" t="str">
        <f t="shared" si="14"/>
        <v>Oct</v>
      </c>
      <c r="AL43" s="80">
        <f>1-(AL30*(AL30+1))/(Assumptions!$E$27*(Assumptions!$E$27+1))</f>
        <v>0</v>
      </c>
      <c r="AM43" s="80">
        <f>1-(AM30*(AM30+1))/(Assumptions!$E$27*(Assumptions!$E$27+1))</f>
        <v>0</v>
      </c>
      <c r="AN43" s="80">
        <f>1-(AN30*(AN30+1))/(Assumptions!$E$27*(Assumptions!$E$27+1))</f>
        <v>0</v>
      </c>
      <c r="AO43" s="80">
        <f>1-(AO30*(AO30+1))/(Assumptions!$E$27*(Assumptions!$E$27+1))</f>
        <v>0</v>
      </c>
      <c r="AP43" s="80">
        <f>1-(AP30*(AP30+1))/(Assumptions!$E$27*(Assumptions!$E$27+1))</f>
        <v>0</v>
      </c>
      <c r="AQ43" s="80">
        <f>1-(AQ30*(AQ30+1))/(Assumptions!$E$27*(Assumptions!$E$27+1))</f>
        <v>0</v>
      </c>
      <c r="AR43" s="80">
        <f>1-(AR30*(AR30+1))/(Assumptions!$E$27*(Assumptions!$E$27+1))</f>
        <v>0</v>
      </c>
      <c r="AS43" s="80">
        <f>1-(AS30*(AS30+1))/(Assumptions!$E$27*(Assumptions!$E$27+1))</f>
        <v>0</v>
      </c>
      <c r="AT43" s="77" t="str">
        <f t="shared" si="15"/>
        <v>Oct</v>
      </c>
      <c r="AU43" s="80">
        <f>1-(AU30*(AU30+1))/(Assumptions!$E$27*(Assumptions!$E$27+1))</f>
        <v>0</v>
      </c>
      <c r="AV43" s="80">
        <f>1-(AV30*(AV30+1))/(Assumptions!$E$27*(Assumptions!$E$27+1))</f>
        <v>0</v>
      </c>
      <c r="AW43" s="80">
        <f>1-(AW30*(AW30+1))/(Assumptions!$E$27*(Assumptions!$E$27+1))</f>
        <v>0</v>
      </c>
      <c r="AX43" s="80">
        <f>1-(AX30*(AX30+1))/(Assumptions!$E$27*(Assumptions!$E$27+1))</f>
        <v>0</v>
      </c>
      <c r="AY43" s="80">
        <f>1-(AY30*(AY30+1))/(Assumptions!$E$27*(Assumptions!$E$27+1))</f>
        <v>0</v>
      </c>
      <c r="AZ43" s="80">
        <f>1-(AZ30*(AZ30+1))/(Assumptions!$E$27*(Assumptions!$E$27+1))</f>
        <v>0</v>
      </c>
      <c r="BA43" s="80">
        <f>1-(BA30*(BA30+1))/(Assumptions!$E$27*(Assumptions!$E$27+1))</f>
        <v>0</v>
      </c>
      <c r="BB43" s="80">
        <f>1-(BB30*(BB30+1))/(Assumptions!$E$27*(Assumptions!$E$27+1))</f>
        <v>0</v>
      </c>
      <c r="BC43" s="77" t="str">
        <f t="shared" si="16"/>
        <v>Oct</v>
      </c>
      <c r="BD43" s="80">
        <f>1-(BD30*(BD30+1))/(Assumptions!$E$27*(Assumptions!$E$27+1))</f>
        <v>0</v>
      </c>
      <c r="BE43" s="80">
        <f>1-(BE30*(BE30+1))/(Assumptions!$E$27*(Assumptions!$E$27+1))</f>
        <v>0</v>
      </c>
      <c r="BF43" s="80">
        <f>1-(BF30*(BF30+1))/(Assumptions!$E$27*(Assumptions!$E$27+1))</f>
        <v>0</v>
      </c>
      <c r="BG43" s="80">
        <f>1-(BG30*(BG30+1))/(Assumptions!$E$27*(Assumptions!$E$27+1))</f>
        <v>0</v>
      </c>
      <c r="BH43" s="80">
        <f>1-(BH30*(BH30+1))/(Assumptions!$E$27*(Assumptions!$E$27+1))</f>
        <v>0</v>
      </c>
      <c r="BI43" s="80">
        <f>1-(BI30*(BI30+1))/(Assumptions!$E$27*(Assumptions!$E$27+1))</f>
        <v>0</v>
      </c>
      <c r="BJ43" s="80">
        <f>1-(BJ30*(BJ30+1))/(Assumptions!$E$27*(Assumptions!$E$27+1))</f>
        <v>0</v>
      </c>
      <c r="BK43" s="80">
        <f>1-(BK30*(BK30+1))/(Assumptions!$E$27*(Assumptions!$E$27+1))</f>
        <v>0</v>
      </c>
      <c r="BL43" s="77" t="str">
        <f t="shared" si="17"/>
        <v>Oct</v>
      </c>
      <c r="BM43" s="80">
        <f>1-(BM30*(BM30+1))/(Assumptions!$E$27*(Assumptions!$E$27+1))</f>
        <v>0</v>
      </c>
      <c r="BN43" s="80">
        <f>1-(BN30*(BN30+1))/(Assumptions!$E$27*(Assumptions!$E$27+1))</f>
        <v>0</v>
      </c>
      <c r="BO43" s="80">
        <f>1-(BO30*(BO30+1))/(Assumptions!$E$27*(Assumptions!$E$27+1))</f>
        <v>0</v>
      </c>
      <c r="BP43" s="80">
        <f>1-(BP30*(BP30+1))/(Assumptions!$E$27*(Assumptions!$E$27+1))</f>
        <v>0</v>
      </c>
      <c r="BQ43" s="80">
        <f>1-(BQ30*(BQ30+1))/(Assumptions!$E$27*(Assumptions!$E$27+1))</f>
        <v>0</v>
      </c>
      <c r="BR43" s="80">
        <f>1-(BR30*(BR30+1))/(Assumptions!$E$27*(Assumptions!$E$27+1))</f>
        <v>0</v>
      </c>
      <c r="BS43" s="80">
        <f>1-(BS30*(BS30+1))/(Assumptions!$E$27*(Assumptions!$E$27+1))</f>
        <v>0</v>
      </c>
      <c r="BT43" s="80">
        <f>1-(BT30*(BT30+1))/(Assumptions!$E$27*(Assumptions!$E$27+1))</f>
        <v>0</v>
      </c>
      <c r="BU43" s="77" t="str">
        <f t="shared" si="18"/>
        <v>Oct</v>
      </c>
      <c r="BV43" s="80">
        <f>1-(BV30*(BV30+1))/(Assumptions!$E$27*(Assumptions!$E$27+1))</f>
        <v>0</v>
      </c>
      <c r="BW43" s="80">
        <f>1-(BW30*(BW30+1))/(Assumptions!$E$27*(Assumptions!$E$27+1))</f>
        <v>0</v>
      </c>
      <c r="BX43" s="80">
        <f>1-(BX30*(BX30+1))/(Assumptions!$E$27*(Assumptions!$E$27+1))</f>
        <v>0</v>
      </c>
      <c r="BY43" s="80">
        <f>1-(BY30*(BY30+1))/(Assumptions!$E$27*(Assumptions!$E$27+1))</f>
        <v>0</v>
      </c>
      <c r="BZ43" s="80">
        <f>1-(BZ30*(BZ30+1))/(Assumptions!$E$27*(Assumptions!$E$27+1))</f>
        <v>0</v>
      </c>
      <c r="CA43" s="80">
        <f>1-(CA30*(CA30+1))/(Assumptions!$E$27*(Assumptions!$E$27+1))</f>
        <v>0</v>
      </c>
      <c r="CB43" s="80">
        <f>1-(CB30*(CB30+1))/(Assumptions!$E$27*(Assumptions!$E$27+1))</f>
        <v>0</v>
      </c>
      <c r="CC43" s="80">
        <f>1-(CC30*(CC30+1))/(Assumptions!$E$27*(Assumptions!$E$27+1))</f>
        <v>0</v>
      </c>
      <c r="CD43" s="77" t="str">
        <f t="shared" si="19"/>
        <v>Oct</v>
      </c>
      <c r="CE43" s="80">
        <f>1-(CE30*(CE30+1))/(Assumptions!$E$27*(Assumptions!$E$27+1))</f>
        <v>0</v>
      </c>
      <c r="CF43" s="80">
        <f>1-(CF30*(CF30+1))/(Assumptions!$E$27*(Assumptions!$E$27+1))</f>
        <v>0</v>
      </c>
      <c r="CG43" s="80">
        <f>1-(CG30*(CG30+1))/(Assumptions!$E$27*(Assumptions!$E$27+1))</f>
        <v>0</v>
      </c>
      <c r="CH43" s="80">
        <f>1-(CH30*(CH30+1))/(Assumptions!$E$27*(Assumptions!$E$27+1))</f>
        <v>0</v>
      </c>
      <c r="CI43" s="80">
        <f>1-(CI30*(CI30+1))/(Assumptions!$E$27*(Assumptions!$E$27+1))</f>
        <v>0</v>
      </c>
      <c r="CJ43" s="80">
        <f>1-(CJ30*(CJ30+1))/(Assumptions!$E$27*(Assumptions!$E$27+1))</f>
        <v>0</v>
      </c>
      <c r="CK43" s="80">
        <f>1-(CK30*(CK30+1))/(Assumptions!$E$27*(Assumptions!$E$27+1))</f>
        <v>0</v>
      </c>
      <c r="CL43" s="80">
        <f>1-(CL30*(CL30+1))/(Assumptions!$E$27*(Assumptions!$E$27+1))</f>
        <v>0</v>
      </c>
    </row>
    <row r="44" spans="1:90" ht="13.5" customHeight="1">
      <c r="A44" s="77" t="str">
        <f t="shared" si="10"/>
        <v>Nov</v>
      </c>
      <c r="B44" s="79">
        <f>1-(B31*(B31+1))/(Assumptions!$E$27*(Assumptions!$E$27+1))</f>
        <v>0.5</v>
      </c>
      <c r="C44" s="79">
        <f>1-(C31*(C31+1))/(Assumptions!$E$27*(Assumptions!$E$27+1))</f>
        <v>0</v>
      </c>
      <c r="D44" s="79">
        <f>1-(D31*(D31+1))/(Assumptions!$E$27*(Assumptions!$E$27+1))</f>
        <v>0</v>
      </c>
      <c r="E44" s="79">
        <f>1-(E31*(E31+1))/(Assumptions!$E$27*(Assumptions!$E$27+1))</f>
        <v>0</v>
      </c>
      <c r="F44" s="79">
        <f>1-(F31*(F31+1))/(Assumptions!$E$27*(Assumptions!$E$27+1))</f>
        <v>0</v>
      </c>
      <c r="G44" s="79">
        <f>1-(G31*(G31+1))/(Assumptions!$E$27*(Assumptions!$E$27+1))</f>
        <v>0</v>
      </c>
      <c r="H44" s="79">
        <f>1-(H31*(H31+1))/(Assumptions!$E$27*(Assumptions!$E$27+1))</f>
        <v>0</v>
      </c>
      <c r="I44" s="79">
        <f>1-(I31*(I31+1))/(Assumptions!$E$27*(Assumptions!$E$27+1))</f>
        <v>0</v>
      </c>
      <c r="J44" s="12" t="str">
        <f t="shared" si="11"/>
        <v>Nov</v>
      </c>
      <c r="K44" s="79">
        <f>1-(K31*(K31+1))/(Assumptions!$E$27*(Assumptions!$E$27+1))</f>
        <v>0.5</v>
      </c>
      <c r="L44" s="80">
        <f>1-(L31*(L31+1))/(Assumptions!$E$27*(Assumptions!$E$27+1))</f>
        <v>0</v>
      </c>
      <c r="M44" s="80">
        <f>1-(M31*(M31+1))/(Assumptions!$E$27*(Assumptions!$E$27+1))</f>
        <v>0</v>
      </c>
      <c r="N44" s="80">
        <f>1-(N31*(N31+1))/(Assumptions!$E$27*(Assumptions!$E$27+1))</f>
        <v>0</v>
      </c>
      <c r="O44" s="80">
        <f>1-(O31*(O31+1))/(Assumptions!$E$27*(Assumptions!$E$27+1))</f>
        <v>0</v>
      </c>
      <c r="P44" s="80">
        <f>1-(P31*(P31+1))/(Assumptions!$E$27*(Assumptions!$E$27+1))</f>
        <v>0</v>
      </c>
      <c r="Q44" s="80">
        <f>1-(Q31*(Q31+1))/(Assumptions!$E$27*(Assumptions!$E$27+1))</f>
        <v>0</v>
      </c>
      <c r="R44" s="80">
        <f>1-(R31*(R31+1))/(Assumptions!$E$27*(Assumptions!$E$27+1))</f>
        <v>0</v>
      </c>
      <c r="S44" s="77" t="str">
        <f t="shared" si="12"/>
        <v>Nov</v>
      </c>
      <c r="T44" s="80">
        <f>1-(T31*(T31+1))/(Assumptions!$E$27*(Assumptions!$E$27+1))</f>
        <v>0.5</v>
      </c>
      <c r="U44" s="80">
        <f>1-(U31*(U31+1))/(Assumptions!$E$27*(Assumptions!$E$27+1))</f>
        <v>0</v>
      </c>
      <c r="V44" s="80">
        <f>1-(V31*(V31+1))/(Assumptions!$E$27*(Assumptions!$E$27+1))</f>
        <v>0</v>
      </c>
      <c r="W44" s="80">
        <f>1-(W31*(W31+1))/(Assumptions!$E$27*(Assumptions!$E$27+1))</f>
        <v>0</v>
      </c>
      <c r="X44" s="80">
        <f>1-(X31*(X31+1))/(Assumptions!$E$27*(Assumptions!$E$27+1))</f>
        <v>0</v>
      </c>
      <c r="Y44" s="80">
        <f>1-(Y31*(Y31+1))/(Assumptions!$E$27*(Assumptions!$E$27+1))</f>
        <v>0</v>
      </c>
      <c r="Z44" s="80">
        <f>1-(Z31*(Z31+1))/(Assumptions!$E$27*(Assumptions!$E$27+1))</f>
        <v>0</v>
      </c>
      <c r="AA44" s="80">
        <f>1-(AA31*(AA31+1))/(Assumptions!$E$27*(Assumptions!$E$27+1))</f>
        <v>0</v>
      </c>
      <c r="AB44" s="77" t="str">
        <f t="shared" si="13"/>
        <v>Nov</v>
      </c>
      <c r="AC44" s="80">
        <f>1-(AC31*(AC31+1))/(Assumptions!$E$27*(Assumptions!$E$27+1))</f>
        <v>0.5</v>
      </c>
      <c r="AD44" s="80">
        <f>1-(AD31*(AD31+1))/(Assumptions!$E$27*(Assumptions!$E$27+1))</f>
        <v>0</v>
      </c>
      <c r="AE44" s="80">
        <f>1-(AE31*(AE31+1))/(Assumptions!$E$27*(Assumptions!$E$27+1))</f>
        <v>0</v>
      </c>
      <c r="AF44" s="80">
        <f>1-(AF31*(AF31+1))/(Assumptions!$E$27*(Assumptions!$E$27+1))</f>
        <v>0</v>
      </c>
      <c r="AG44" s="80">
        <f>1-(AG31*(AG31+1))/(Assumptions!$E$27*(Assumptions!$E$27+1))</f>
        <v>0</v>
      </c>
      <c r="AH44" s="80">
        <f>1-(AH31*(AH31+1))/(Assumptions!$E$27*(Assumptions!$E$27+1))</f>
        <v>0</v>
      </c>
      <c r="AI44" s="80">
        <f>1-(AI31*(AI31+1))/(Assumptions!$E$27*(Assumptions!$E$27+1))</f>
        <v>0</v>
      </c>
      <c r="AJ44" s="80">
        <f>1-(AJ31*(AJ31+1))/(Assumptions!$E$27*(Assumptions!$E$27+1))</f>
        <v>0</v>
      </c>
      <c r="AK44" s="77" t="str">
        <f t="shared" si="14"/>
        <v>Nov</v>
      </c>
      <c r="AL44" s="80">
        <f>1-(AL31*(AL31+1))/(Assumptions!$E$27*(Assumptions!$E$27+1))</f>
        <v>0.5</v>
      </c>
      <c r="AM44" s="80">
        <f>1-(AM31*(AM31+1))/(Assumptions!$E$27*(Assumptions!$E$27+1))</f>
        <v>0</v>
      </c>
      <c r="AN44" s="80">
        <f>1-(AN31*(AN31+1))/(Assumptions!$E$27*(Assumptions!$E$27+1))</f>
        <v>0</v>
      </c>
      <c r="AO44" s="80">
        <f>1-(AO31*(AO31+1))/(Assumptions!$E$27*(Assumptions!$E$27+1))</f>
        <v>0</v>
      </c>
      <c r="AP44" s="80">
        <f>1-(AP31*(AP31+1))/(Assumptions!$E$27*(Assumptions!$E$27+1))</f>
        <v>0</v>
      </c>
      <c r="AQ44" s="80">
        <f>1-(AQ31*(AQ31+1))/(Assumptions!$E$27*(Assumptions!$E$27+1))</f>
        <v>0</v>
      </c>
      <c r="AR44" s="80">
        <f>1-(AR31*(AR31+1))/(Assumptions!$E$27*(Assumptions!$E$27+1))</f>
        <v>0</v>
      </c>
      <c r="AS44" s="80">
        <f>1-(AS31*(AS31+1))/(Assumptions!$E$27*(Assumptions!$E$27+1))</f>
        <v>0</v>
      </c>
      <c r="AT44" s="77" t="str">
        <f t="shared" si="15"/>
        <v>Nov</v>
      </c>
      <c r="AU44" s="80">
        <f>1-(AU31*(AU31+1))/(Assumptions!$E$27*(Assumptions!$E$27+1))</f>
        <v>0.5</v>
      </c>
      <c r="AV44" s="80">
        <f>1-(AV31*(AV31+1))/(Assumptions!$E$27*(Assumptions!$E$27+1))</f>
        <v>0</v>
      </c>
      <c r="AW44" s="80">
        <f>1-(AW31*(AW31+1))/(Assumptions!$E$27*(Assumptions!$E$27+1))</f>
        <v>0</v>
      </c>
      <c r="AX44" s="80">
        <f>1-(AX31*(AX31+1))/(Assumptions!$E$27*(Assumptions!$E$27+1))</f>
        <v>0</v>
      </c>
      <c r="AY44" s="80">
        <f>1-(AY31*(AY31+1))/(Assumptions!$E$27*(Assumptions!$E$27+1))</f>
        <v>0</v>
      </c>
      <c r="AZ44" s="80">
        <f>1-(AZ31*(AZ31+1))/(Assumptions!$E$27*(Assumptions!$E$27+1))</f>
        <v>0</v>
      </c>
      <c r="BA44" s="80">
        <f>1-(BA31*(BA31+1))/(Assumptions!$E$27*(Assumptions!$E$27+1))</f>
        <v>0</v>
      </c>
      <c r="BB44" s="80">
        <f>1-(BB31*(BB31+1))/(Assumptions!$E$27*(Assumptions!$E$27+1))</f>
        <v>0</v>
      </c>
      <c r="BC44" s="77" t="str">
        <f t="shared" si="16"/>
        <v>Nov</v>
      </c>
      <c r="BD44" s="80">
        <f>1-(BD31*(BD31+1))/(Assumptions!$E$27*(Assumptions!$E$27+1))</f>
        <v>0.5</v>
      </c>
      <c r="BE44" s="80">
        <f>1-(BE31*(BE31+1))/(Assumptions!$E$27*(Assumptions!$E$27+1))</f>
        <v>0</v>
      </c>
      <c r="BF44" s="80">
        <f>1-(BF31*(BF31+1))/(Assumptions!$E$27*(Assumptions!$E$27+1))</f>
        <v>0</v>
      </c>
      <c r="BG44" s="80">
        <f>1-(BG31*(BG31+1))/(Assumptions!$E$27*(Assumptions!$E$27+1))</f>
        <v>0</v>
      </c>
      <c r="BH44" s="80">
        <f>1-(BH31*(BH31+1))/(Assumptions!$E$27*(Assumptions!$E$27+1))</f>
        <v>0</v>
      </c>
      <c r="BI44" s="80">
        <f>1-(BI31*(BI31+1))/(Assumptions!$E$27*(Assumptions!$E$27+1))</f>
        <v>0</v>
      </c>
      <c r="BJ44" s="80">
        <f>1-(BJ31*(BJ31+1))/(Assumptions!$E$27*(Assumptions!$E$27+1))</f>
        <v>0</v>
      </c>
      <c r="BK44" s="80">
        <f>1-(BK31*(BK31+1))/(Assumptions!$E$27*(Assumptions!$E$27+1))</f>
        <v>0</v>
      </c>
      <c r="BL44" s="77" t="str">
        <f t="shared" si="17"/>
        <v>Nov</v>
      </c>
      <c r="BM44" s="80">
        <f>1-(BM31*(BM31+1))/(Assumptions!$E$27*(Assumptions!$E$27+1))</f>
        <v>0.5</v>
      </c>
      <c r="BN44" s="80">
        <f>1-(BN31*(BN31+1))/(Assumptions!$E$27*(Assumptions!$E$27+1))</f>
        <v>0</v>
      </c>
      <c r="BO44" s="80">
        <f>1-(BO31*(BO31+1))/(Assumptions!$E$27*(Assumptions!$E$27+1))</f>
        <v>0</v>
      </c>
      <c r="BP44" s="80">
        <f>1-(BP31*(BP31+1))/(Assumptions!$E$27*(Assumptions!$E$27+1))</f>
        <v>0</v>
      </c>
      <c r="BQ44" s="80">
        <f>1-(BQ31*(BQ31+1))/(Assumptions!$E$27*(Assumptions!$E$27+1))</f>
        <v>0</v>
      </c>
      <c r="BR44" s="80">
        <f>1-(BR31*(BR31+1))/(Assumptions!$E$27*(Assumptions!$E$27+1))</f>
        <v>0</v>
      </c>
      <c r="BS44" s="80">
        <f>1-(BS31*(BS31+1))/(Assumptions!$E$27*(Assumptions!$E$27+1))</f>
        <v>0</v>
      </c>
      <c r="BT44" s="80">
        <f>1-(BT31*(BT31+1))/(Assumptions!$E$27*(Assumptions!$E$27+1))</f>
        <v>0</v>
      </c>
      <c r="BU44" s="77" t="str">
        <f t="shared" si="18"/>
        <v>Nov</v>
      </c>
      <c r="BV44" s="80">
        <f>1-(BV31*(BV31+1))/(Assumptions!$E$27*(Assumptions!$E$27+1))</f>
        <v>0.5</v>
      </c>
      <c r="BW44" s="80">
        <f>1-(BW31*(BW31+1))/(Assumptions!$E$27*(Assumptions!$E$27+1))</f>
        <v>0</v>
      </c>
      <c r="BX44" s="80">
        <f>1-(BX31*(BX31+1))/(Assumptions!$E$27*(Assumptions!$E$27+1))</f>
        <v>0</v>
      </c>
      <c r="BY44" s="80">
        <f>1-(BY31*(BY31+1))/(Assumptions!$E$27*(Assumptions!$E$27+1))</f>
        <v>0</v>
      </c>
      <c r="BZ44" s="80">
        <f>1-(BZ31*(BZ31+1))/(Assumptions!$E$27*(Assumptions!$E$27+1))</f>
        <v>0</v>
      </c>
      <c r="CA44" s="80">
        <f>1-(CA31*(CA31+1))/(Assumptions!$E$27*(Assumptions!$E$27+1))</f>
        <v>0</v>
      </c>
      <c r="CB44" s="80">
        <f>1-(CB31*(CB31+1))/(Assumptions!$E$27*(Assumptions!$E$27+1))</f>
        <v>0</v>
      </c>
      <c r="CC44" s="80">
        <f>1-(CC31*(CC31+1))/(Assumptions!$E$27*(Assumptions!$E$27+1))</f>
        <v>0</v>
      </c>
      <c r="CD44" s="77" t="str">
        <f t="shared" si="19"/>
        <v>Nov</v>
      </c>
      <c r="CE44" s="80">
        <f>1-(CE31*(CE31+1))/(Assumptions!$E$27*(Assumptions!$E$27+1))</f>
        <v>0.5</v>
      </c>
      <c r="CF44" s="80">
        <f>1-(CF31*(CF31+1))/(Assumptions!$E$27*(Assumptions!$E$27+1))</f>
        <v>0</v>
      </c>
      <c r="CG44" s="80">
        <f>1-(CG31*(CG31+1))/(Assumptions!$E$27*(Assumptions!$E$27+1))</f>
        <v>0</v>
      </c>
      <c r="CH44" s="80">
        <f>1-(CH31*(CH31+1))/(Assumptions!$E$27*(Assumptions!$E$27+1))</f>
        <v>0</v>
      </c>
      <c r="CI44" s="80">
        <f>1-(CI31*(CI31+1))/(Assumptions!$E$27*(Assumptions!$E$27+1))</f>
        <v>0</v>
      </c>
      <c r="CJ44" s="80">
        <f>1-(CJ31*(CJ31+1))/(Assumptions!$E$27*(Assumptions!$E$27+1))</f>
        <v>0</v>
      </c>
      <c r="CK44" s="80">
        <f>1-(CK31*(CK31+1))/(Assumptions!$E$27*(Assumptions!$E$27+1))</f>
        <v>0</v>
      </c>
      <c r="CL44" s="80">
        <f>1-(CL31*(CL31+1))/(Assumptions!$E$27*(Assumptions!$E$27+1))</f>
        <v>0</v>
      </c>
    </row>
    <row r="45" spans="1:90" ht="13.5" customHeight="1">
      <c r="A45" s="77" t="str">
        <f t="shared" si="10"/>
        <v>Dec</v>
      </c>
      <c r="B45" s="79">
        <f>1-(B32*(B32+1))/(Assumptions!$E$27*(Assumptions!$E$27+1))</f>
        <v>0.83333333333333337</v>
      </c>
      <c r="C45" s="79">
        <f>1-(C32*(C32+1))/(Assumptions!$E$27*(Assumptions!$E$27+1))</f>
        <v>0</v>
      </c>
      <c r="D45" s="79">
        <f>1-(D32*(D32+1))/(Assumptions!$E$27*(Assumptions!$E$27+1))</f>
        <v>0</v>
      </c>
      <c r="E45" s="79">
        <f>1-(E32*(E32+1))/(Assumptions!$E$27*(Assumptions!$E$27+1))</f>
        <v>0</v>
      </c>
      <c r="F45" s="79">
        <f>1-(F32*(F32+1))/(Assumptions!$E$27*(Assumptions!$E$27+1))</f>
        <v>0</v>
      </c>
      <c r="G45" s="79">
        <f>1-(G32*(G32+1))/(Assumptions!$E$27*(Assumptions!$E$27+1))</f>
        <v>0</v>
      </c>
      <c r="H45" s="79">
        <f>1-(H32*(H32+1))/(Assumptions!$E$27*(Assumptions!$E$27+1))</f>
        <v>0</v>
      </c>
      <c r="I45" s="79">
        <f>1-(I32*(I32+1))/(Assumptions!$E$27*(Assumptions!$E$27+1))</f>
        <v>0</v>
      </c>
      <c r="J45" s="12" t="str">
        <f t="shared" si="11"/>
        <v>Dec</v>
      </c>
      <c r="K45" s="79">
        <f>1-(K32*(K32+1))/(Assumptions!$E$27*(Assumptions!$E$27+1))</f>
        <v>0.83333333333333337</v>
      </c>
      <c r="L45" s="80">
        <f>1-(L32*(L32+1))/(Assumptions!$E$27*(Assumptions!$E$27+1))</f>
        <v>0</v>
      </c>
      <c r="M45" s="80">
        <f>1-(M32*(M32+1))/(Assumptions!$E$27*(Assumptions!$E$27+1))</f>
        <v>0</v>
      </c>
      <c r="N45" s="80">
        <f>1-(N32*(N32+1))/(Assumptions!$E$27*(Assumptions!$E$27+1))</f>
        <v>0</v>
      </c>
      <c r="O45" s="80">
        <f>1-(O32*(O32+1))/(Assumptions!$E$27*(Assumptions!$E$27+1))</f>
        <v>0</v>
      </c>
      <c r="P45" s="80">
        <f>1-(P32*(P32+1))/(Assumptions!$E$27*(Assumptions!$E$27+1))</f>
        <v>0</v>
      </c>
      <c r="Q45" s="80">
        <f>1-(Q32*(Q32+1))/(Assumptions!$E$27*(Assumptions!$E$27+1))</f>
        <v>0</v>
      </c>
      <c r="R45" s="80">
        <f>1-(R32*(R32+1))/(Assumptions!$E$27*(Assumptions!$E$27+1))</f>
        <v>0</v>
      </c>
      <c r="S45" s="77" t="str">
        <f t="shared" si="12"/>
        <v>Dec</v>
      </c>
      <c r="T45" s="80">
        <f>1-(T32*(T32+1))/(Assumptions!$E$27*(Assumptions!$E$27+1))</f>
        <v>0.83333333333333337</v>
      </c>
      <c r="U45" s="80">
        <f>1-(U32*(U32+1))/(Assumptions!$E$27*(Assumptions!$E$27+1))</f>
        <v>0</v>
      </c>
      <c r="V45" s="80">
        <f>1-(V32*(V32+1))/(Assumptions!$E$27*(Assumptions!$E$27+1))</f>
        <v>0</v>
      </c>
      <c r="W45" s="80">
        <f>1-(W32*(W32+1))/(Assumptions!$E$27*(Assumptions!$E$27+1))</f>
        <v>0</v>
      </c>
      <c r="X45" s="80">
        <f>1-(X32*(X32+1))/(Assumptions!$E$27*(Assumptions!$E$27+1))</f>
        <v>0</v>
      </c>
      <c r="Y45" s="80">
        <f>1-(Y32*(Y32+1))/(Assumptions!$E$27*(Assumptions!$E$27+1))</f>
        <v>0</v>
      </c>
      <c r="Z45" s="80">
        <f>1-(Z32*(Z32+1))/(Assumptions!$E$27*(Assumptions!$E$27+1))</f>
        <v>0</v>
      </c>
      <c r="AA45" s="80">
        <f>1-(AA32*(AA32+1))/(Assumptions!$E$27*(Assumptions!$E$27+1))</f>
        <v>0</v>
      </c>
      <c r="AB45" s="77" t="str">
        <f t="shared" si="13"/>
        <v>Dec</v>
      </c>
      <c r="AC45" s="80">
        <f>1-(AC32*(AC32+1))/(Assumptions!$E$27*(Assumptions!$E$27+1))</f>
        <v>0.83333333333333337</v>
      </c>
      <c r="AD45" s="80">
        <f>1-(AD32*(AD32+1))/(Assumptions!$E$27*(Assumptions!$E$27+1))</f>
        <v>0</v>
      </c>
      <c r="AE45" s="80">
        <f>1-(AE32*(AE32+1))/(Assumptions!$E$27*(Assumptions!$E$27+1))</f>
        <v>0</v>
      </c>
      <c r="AF45" s="80">
        <f>1-(AF32*(AF32+1))/(Assumptions!$E$27*(Assumptions!$E$27+1))</f>
        <v>0</v>
      </c>
      <c r="AG45" s="80">
        <f>1-(AG32*(AG32+1))/(Assumptions!$E$27*(Assumptions!$E$27+1))</f>
        <v>0</v>
      </c>
      <c r="AH45" s="80">
        <f>1-(AH32*(AH32+1))/(Assumptions!$E$27*(Assumptions!$E$27+1))</f>
        <v>0</v>
      </c>
      <c r="AI45" s="80">
        <f>1-(AI32*(AI32+1))/(Assumptions!$E$27*(Assumptions!$E$27+1))</f>
        <v>0</v>
      </c>
      <c r="AJ45" s="80">
        <f>1-(AJ32*(AJ32+1))/(Assumptions!$E$27*(Assumptions!$E$27+1))</f>
        <v>0</v>
      </c>
      <c r="AK45" s="77" t="str">
        <f t="shared" si="14"/>
        <v>Dec</v>
      </c>
      <c r="AL45" s="80">
        <f>1-(AL32*(AL32+1))/(Assumptions!$E$27*(Assumptions!$E$27+1))</f>
        <v>0.83333333333333337</v>
      </c>
      <c r="AM45" s="80">
        <f>1-(AM32*(AM32+1))/(Assumptions!$E$27*(Assumptions!$E$27+1))</f>
        <v>0</v>
      </c>
      <c r="AN45" s="80">
        <f>1-(AN32*(AN32+1))/(Assumptions!$E$27*(Assumptions!$E$27+1))</f>
        <v>0</v>
      </c>
      <c r="AO45" s="80">
        <f>1-(AO32*(AO32+1))/(Assumptions!$E$27*(Assumptions!$E$27+1))</f>
        <v>0</v>
      </c>
      <c r="AP45" s="80">
        <f>1-(AP32*(AP32+1))/(Assumptions!$E$27*(Assumptions!$E$27+1))</f>
        <v>0</v>
      </c>
      <c r="AQ45" s="80">
        <f>1-(AQ32*(AQ32+1))/(Assumptions!$E$27*(Assumptions!$E$27+1))</f>
        <v>0</v>
      </c>
      <c r="AR45" s="80">
        <f>1-(AR32*(AR32+1))/(Assumptions!$E$27*(Assumptions!$E$27+1))</f>
        <v>0</v>
      </c>
      <c r="AS45" s="80">
        <f>1-(AS32*(AS32+1))/(Assumptions!$E$27*(Assumptions!$E$27+1))</f>
        <v>0</v>
      </c>
      <c r="AT45" s="77" t="str">
        <f t="shared" si="15"/>
        <v>Dec</v>
      </c>
      <c r="AU45" s="80">
        <f>1-(AU32*(AU32+1))/(Assumptions!$E$27*(Assumptions!$E$27+1))</f>
        <v>0.83333333333333337</v>
      </c>
      <c r="AV45" s="80">
        <f>1-(AV32*(AV32+1))/(Assumptions!$E$27*(Assumptions!$E$27+1))</f>
        <v>0</v>
      </c>
      <c r="AW45" s="80">
        <f>1-(AW32*(AW32+1))/(Assumptions!$E$27*(Assumptions!$E$27+1))</f>
        <v>0</v>
      </c>
      <c r="AX45" s="80">
        <f>1-(AX32*(AX32+1))/(Assumptions!$E$27*(Assumptions!$E$27+1))</f>
        <v>0</v>
      </c>
      <c r="AY45" s="80">
        <f>1-(AY32*(AY32+1))/(Assumptions!$E$27*(Assumptions!$E$27+1))</f>
        <v>0</v>
      </c>
      <c r="AZ45" s="80">
        <f>1-(AZ32*(AZ32+1))/(Assumptions!$E$27*(Assumptions!$E$27+1))</f>
        <v>0</v>
      </c>
      <c r="BA45" s="80">
        <f>1-(BA32*(BA32+1))/(Assumptions!$E$27*(Assumptions!$E$27+1))</f>
        <v>0</v>
      </c>
      <c r="BB45" s="80">
        <f>1-(BB32*(BB32+1))/(Assumptions!$E$27*(Assumptions!$E$27+1))</f>
        <v>0</v>
      </c>
      <c r="BC45" s="77" t="str">
        <f t="shared" si="16"/>
        <v>Dec</v>
      </c>
      <c r="BD45" s="80">
        <f>1-(BD32*(BD32+1))/(Assumptions!$E$27*(Assumptions!$E$27+1))</f>
        <v>0.83333333333333337</v>
      </c>
      <c r="BE45" s="80">
        <f>1-(BE32*(BE32+1))/(Assumptions!$E$27*(Assumptions!$E$27+1))</f>
        <v>0</v>
      </c>
      <c r="BF45" s="80">
        <f>1-(BF32*(BF32+1))/(Assumptions!$E$27*(Assumptions!$E$27+1))</f>
        <v>0</v>
      </c>
      <c r="BG45" s="80">
        <f>1-(BG32*(BG32+1))/(Assumptions!$E$27*(Assumptions!$E$27+1))</f>
        <v>0</v>
      </c>
      <c r="BH45" s="80">
        <f>1-(BH32*(BH32+1))/(Assumptions!$E$27*(Assumptions!$E$27+1))</f>
        <v>0</v>
      </c>
      <c r="BI45" s="80">
        <f>1-(BI32*(BI32+1))/(Assumptions!$E$27*(Assumptions!$E$27+1))</f>
        <v>0</v>
      </c>
      <c r="BJ45" s="80">
        <f>1-(BJ32*(BJ32+1))/(Assumptions!$E$27*(Assumptions!$E$27+1))</f>
        <v>0</v>
      </c>
      <c r="BK45" s="80">
        <f>1-(BK32*(BK32+1))/(Assumptions!$E$27*(Assumptions!$E$27+1))</f>
        <v>0</v>
      </c>
      <c r="BL45" s="77" t="str">
        <f t="shared" si="17"/>
        <v>Dec</v>
      </c>
      <c r="BM45" s="80">
        <f>1-(BM32*(BM32+1))/(Assumptions!$E$27*(Assumptions!$E$27+1))</f>
        <v>0.83333333333333337</v>
      </c>
      <c r="BN45" s="80">
        <f>1-(BN32*(BN32+1))/(Assumptions!$E$27*(Assumptions!$E$27+1))</f>
        <v>0</v>
      </c>
      <c r="BO45" s="80">
        <f>1-(BO32*(BO32+1))/(Assumptions!$E$27*(Assumptions!$E$27+1))</f>
        <v>0</v>
      </c>
      <c r="BP45" s="80">
        <f>1-(BP32*(BP32+1))/(Assumptions!$E$27*(Assumptions!$E$27+1))</f>
        <v>0</v>
      </c>
      <c r="BQ45" s="80">
        <f>1-(BQ32*(BQ32+1))/(Assumptions!$E$27*(Assumptions!$E$27+1))</f>
        <v>0</v>
      </c>
      <c r="BR45" s="80">
        <f>1-(BR32*(BR32+1))/(Assumptions!$E$27*(Assumptions!$E$27+1))</f>
        <v>0</v>
      </c>
      <c r="BS45" s="80">
        <f>1-(BS32*(BS32+1))/(Assumptions!$E$27*(Assumptions!$E$27+1))</f>
        <v>0</v>
      </c>
      <c r="BT45" s="80">
        <f>1-(BT32*(BT32+1))/(Assumptions!$E$27*(Assumptions!$E$27+1))</f>
        <v>0</v>
      </c>
      <c r="BU45" s="77" t="str">
        <f t="shared" si="18"/>
        <v>Dec</v>
      </c>
      <c r="BV45" s="80">
        <f>1-(BV32*(BV32+1))/(Assumptions!$E$27*(Assumptions!$E$27+1))</f>
        <v>0.83333333333333337</v>
      </c>
      <c r="BW45" s="80">
        <f>1-(BW32*(BW32+1))/(Assumptions!$E$27*(Assumptions!$E$27+1))</f>
        <v>0</v>
      </c>
      <c r="BX45" s="80">
        <f>1-(BX32*(BX32+1))/(Assumptions!$E$27*(Assumptions!$E$27+1))</f>
        <v>0</v>
      </c>
      <c r="BY45" s="80">
        <f>1-(BY32*(BY32+1))/(Assumptions!$E$27*(Assumptions!$E$27+1))</f>
        <v>0</v>
      </c>
      <c r="BZ45" s="80">
        <f>1-(BZ32*(BZ32+1))/(Assumptions!$E$27*(Assumptions!$E$27+1))</f>
        <v>0</v>
      </c>
      <c r="CA45" s="80">
        <f>1-(CA32*(CA32+1))/(Assumptions!$E$27*(Assumptions!$E$27+1))</f>
        <v>0</v>
      </c>
      <c r="CB45" s="80">
        <f>1-(CB32*(CB32+1))/(Assumptions!$E$27*(Assumptions!$E$27+1))</f>
        <v>0</v>
      </c>
      <c r="CC45" s="80">
        <f>1-(CC32*(CC32+1))/(Assumptions!$E$27*(Assumptions!$E$27+1))</f>
        <v>0</v>
      </c>
      <c r="CD45" s="77" t="str">
        <f t="shared" si="19"/>
        <v>Dec</v>
      </c>
      <c r="CE45" s="80">
        <f>1-(CE32*(CE32+1))/(Assumptions!$E$27*(Assumptions!$E$27+1))</f>
        <v>0.83333333333333337</v>
      </c>
      <c r="CF45" s="80">
        <f>1-(CF32*(CF32+1))/(Assumptions!$E$27*(Assumptions!$E$27+1))</f>
        <v>0</v>
      </c>
      <c r="CG45" s="80">
        <f>1-(CG32*(CG32+1))/(Assumptions!$E$27*(Assumptions!$E$27+1))</f>
        <v>0</v>
      </c>
      <c r="CH45" s="80">
        <f>1-(CH32*(CH32+1))/(Assumptions!$E$27*(Assumptions!$E$27+1))</f>
        <v>0</v>
      </c>
      <c r="CI45" s="80">
        <f>1-(CI32*(CI32+1))/(Assumptions!$E$27*(Assumptions!$E$27+1))</f>
        <v>0</v>
      </c>
      <c r="CJ45" s="80">
        <f>1-(CJ32*(CJ32+1))/(Assumptions!$E$27*(Assumptions!$E$27+1))</f>
        <v>0</v>
      </c>
      <c r="CK45" s="80">
        <f>1-(CK32*(CK32+1))/(Assumptions!$E$27*(Assumptions!$E$27+1))</f>
        <v>0</v>
      </c>
      <c r="CL45" s="80">
        <f>1-(CL32*(CL32+1))/(Assumptions!$E$27*(Assumptions!$E$27+1))</f>
        <v>0</v>
      </c>
    </row>
    <row r="46" spans="1:90" ht="15.95" customHeight="1">
      <c r="A46" s="36"/>
      <c r="B46" s="12" t="s">
        <v>37</v>
      </c>
      <c r="C46" s="12" t="s">
        <v>38</v>
      </c>
      <c r="D46" s="12" t="s">
        <v>39</v>
      </c>
      <c r="E46" s="12" t="s">
        <v>40</v>
      </c>
      <c r="F46" s="12" t="s">
        <v>41</v>
      </c>
      <c r="G46" s="12" t="s">
        <v>42</v>
      </c>
      <c r="H46" s="12" t="s">
        <v>43</v>
      </c>
      <c r="I46" s="12" t="s">
        <v>44</v>
      </c>
      <c r="J46" s="8"/>
      <c r="K46" s="12" t="s">
        <v>38</v>
      </c>
      <c r="L46" s="77" t="s">
        <v>39</v>
      </c>
      <c r="M46" s="77" t="s">
        <v>40</v>
      </c>
      <c r="N46" s="77" t="s">
        <v>41</v>
      </c>
      <c r="O46" s="77" t="s">
        <v>42</v>
      </c>
      <c r="P46" s="77" t="s">
        <v>43</v>
      </c>
      <c r="Q46" s="77" t="s">
        <v>44</v>
      </c>
      <c r="R46" s="77" t="s">
        <v>45</v>
      </c>
      <c r="S46" s="36"/>
      <c r="T46" s="77" t="s">
        <v>39</v>
      </c>
      <c r="U46" s="77" t="s">
        <v>40</v>
      </c>
      <c r="V46" s="77" t="s">
        <v>41</v>
      </c>
      <c r="W46" s="77" t="s">
        <v>42</v>
      </c>
      <c r="X46" s="77" t="s">
        <v>43</v>
      </c>
      <c r="Y46" s="77" t="s">
        <v>44</v>
      </c>
      <c r="Z46" s="77" t="s">
        <v>45</v>
      </c>
      <c r="AA46" s="77" t="s">
        <v>46</v>
      </c>
      <c r="AB46" s="36"/>
      <c r="AC46" s="77" t="s">
        <v>40</v>
      </c>
      <c r="AD46" s="77" t="s">
        <v>41</v>
      </c>
      <c r="AE46" s="77" t="s">
        <v>42</v>
      </c>
      <c r="AF46" s="77" t="s">
        <v>43</v>
      </c>
      <c r="AG46" s="77" t="s">
        <v>44</v>
      </c>
      <c r="AH46" s="77" t="s">
        <v>45</v>
      </c>
      <c r="AI46" s="77" t="s">
        <v>46</v>
      </c>
      <c r="AJ46" s="77" t="s">
        <v>81</v>
      </c>
      <c r="AK46" s="36"/>
      <c r="AL46" s="77" t="s">
        <v>41</v>
      </c>
      <c r="AM46" s="77" t="s">
        <v>42</v>
      </c>
      <c r="AN46" s="77" t="s">
        <v>43</v>
      </c>
      <c r="AO46" s="77" t="s">
        <v>44</v>
      </c>
      <c r="AP46" s="77" t="s">
        <v>45</v>
      </c>
      <c r="AQ46" s="77" t="s">
        <v>46</v>
      </c>
      <c r="AR46" s="77" t="s">
        <v>81</v>
      </c>
      <c r="AS46" s="77" t="s">
        <v>82</v>
      </c>
      <c r="AT46" s="36"/>
      <c r="AU46" s="77" t="s">
        <v>42</v>
      </c>
      <c r="AV46" s="77" t="s">
        <v>43</v>
      </c>
      <c r="AW46" s="77" t="s">
        <v>44</v>
      </c>
      <c r="AX46" s="77" t="s">
        <v>45</v>
      </c>
      <c r="AY46" s="77" t="s">
        <v>46</v>
      </c>
      <c r="AZ46" s="77" t="s">
        <v>81</v>
      </c>
      <c r="BA46" s="77" t="s">
        <v>82</v>
      </c>
      <c r="BB46" s="77" t="s">
        <v>83</v>
      </c>
      <c r="BC46" s="36"/>
      <c r="BD46" s="77" t="s">
        <v>43</v>
      </c>
      <c r="BE46" s="77" t="s">
        <v>44</v>
      </c>
      <c r="BF46" s="77" t="s">
        <v>45</v>
      </c>
      <c r="BG46" s="77" t="s">
        <v>46</v>
      </c>
      <c r="BH46" s="77" t="s">
        <v>81</v>
      </c>
      <c r="BI46" s="77" t="s">
        <v>82</v>
      </c>
      <c r="BJ46" s="77" t="s">
        <v>83</v>
      </c>
      <c r="BK46" s="77" t="s">
        <v>84</v>
      </c>
      <c r="BL46" s="36"/>
      <c r="BM46" s="77" t="s">
        <v>44</v>
      </c>
      <c r="BN46" s="77" t="s">
        <v>45</v>
      </c>
      <c r="BO46" s="77" t="s">
        <v>46</v>
      </c>
      <c r="BP46" s="77" t="s">
        <v>81</v>
      </c>
      <c r="BQ46" s="77" t="s">
        <v>82</v>
      </c>
      <c r="BR46" s="77" t="s">
        <v>83</v>
      </c>
      <c r="BS46" s="77" t="s">
        <v>84</v>
      </c>
      <c r="BT46" s="77" t="s">
        <v>85</v>
      </c>
      <c r="BU46" s="36"/>
      <c r="BV46" s="77" t="s">
        <v>45</v>
      </c>
      <c r="BW46" s="77" t="s">
        <v>46</v>
      </c>
      <c r="BX46" s="77" t="s">
        <v>81</v>
      </c>
      <c r="BY46" s="77" t="s">
        <v>82</v>
      </c>
      <c r="BZ46" s="77" t="s">
        <v>83</v>
      </c>
      <c r="CA46" s="77" t="s">
        <v>84</v>
      </c>
      <c r="CB46" s="77" t="s">
        <v>85</v>
      </c>
      <c r="CC46" s="77" t="s">
        <v>86</v>
      </c>
      <c r="CD46" s="36"/>
      <c r="CE46" s="77" t="s">
        <v>46</v>
      </c>
      <c r="CF46" s="77" t="s">
        <v>81</v>
      </c>
      <c r="CG46" s="77" t="s">
        <v>82</v>
      </c>
      <c r="CH46" s="77" t="s">
        <v>83</v>
      </c>
      <c r="CI46" s="77" t="s">
        <v>84</v>
      </c>
      <c r="CJ46" s="77" t="s">
        <v>85</v>
      </c>
      <c r="CK46" s="77" t="s">
        <v>86</v>
      </c>
      <c r="CL46" s="77" t="s">
        <v>87</v>
      </c>
    </row>
    <row r="47" spans="1:90" ht="13.5" customHeight="1">
      <c r="A47" s="77" t="str">
        <f t="shared" ref="A47:A58" si="20">A34</f>
        <v>Jan</v>
      </c>
      <c r="B47" s="20">
        <f t="shared" ref="B47:B58" si="21">ROUND(B34*B8,0)</f>
        <v>0</v>
      </c>
      <c r="C47" s="20">
        <f t="shared" ref="C47:C58" si="22">ROUND(C34*B8,0)</f>
        <v>0</v>
      </c>
      <c r="D47" s="20">
        <f>ROUND(D34*B8,0)</f>
        <v>0</v>
      </c>
      <c r="E47" s="20">
        <f t="shared" ref="E47:E58" si="23">ROUND(E34*B8,0)</f>
        <v>0</v>
      </c>
      <c r="F47" s="20">
        <f t="shared" ref="F47:F58" si="24">ROUND(F34*B8,0)</f>
        <v>0</v>
      </c>
      <c r="G47" s="20">
        <f t="shared" ref="G47:G58" si="25">ROUND(G34*B8,0)</f>
        <v>0</v>
      </c>
      <c r="H47" s="20">
        <f t="shared" ref="H47:H58" si="26">ROUND(H34*B8,0)</f>
        <v>0</v>
      </c>
      <c r="I47" s="20">
        <f t="shared" ref="I47:I58" si="27">ROUND(I34*B8,0)</f>
        <v>0</v>
      </c>
      <c r="J47" s="12" t="str">
        <f t="shared" ref="J47:J58" si="28">J34</f>
        <v>Jan</v>
      </c>
      <c r="K47" s="20">
        <f t="shared" ref="K47:K58" si="29">ROUND(K34*K8,0)</f>
        <v>0</v>
      </c>
      <c r="L47" s="78">
        <f t="shared" ref="L47:L58" si="30">ROUND(L34*K8,0)</f>
        <v>0</v>
      </c>
      <c r="M47" s="78">
        <f>ROUND(M34*K8,0)</f>
        <v>0</v>
      </c>
      <c r="N47" s="78">
        <f t="shared" ref="N47:N58" si="31">ROUND(N34*K8,0)</f>
        <v>0</v>
      </c>
      <c r="O47" s="78">
        <f t="shared" ref="O47:O58" si="32">ROUND(O34*K8,0)</f>
        <v>0</v>
      </c>
      <c r="P47" s="78">
        <f t="shared" ref="P47:P58" si="33">ROUND(P34*K8,0)</f>
        <v>0</v>
      </c>
      <c r="Q47" s="78">
        <f t="shared" ref="Q47:Q58" si="34">ROUND(Q34*K8,0)</f>
        <v>0</v>
      </c>
      <c r="R47" s="78">
        <f t="shared" ref="R47:R58" si="35">ROUND(R34*K8,0)</f>
        <v>0</v>
      </c>
      <c r="S47" s="77" t="str">
        <f t="shared" ref="S47:S58" si="36">S34</f>
        <v>Jan</v>
      </c>
      <c r="T47" s="78">
        <f t="shared" ref="T47:T58" si="37">ROUND(T34*T8,0)</f>
        <v>0</v>
      </c>
      <c r="U47" s="78">
        <f t="shared" ref="U47:U58" si="38">ROUND(U34*T8,0)</f>
        <v>0</v>
      </c>
      <c r="V47" s="78">
        <f>ROUND(V34*T8,0)</f>
        <v>0</v>
      </c>
      <c r="W47" s="78">
        <f t="shared" ref="W47:W58" si="39">ROUND(W34*T8,0)</f>
        <v>0</v>
      </c>
      <c r="X47" s="78">
        <f t="shared" ref="X47:X58" si="40">ROUND(X34*T8,0)</f>
        <v>0</v>
      </c>
      <c r="Y47" s="78">
        <f t="shared" ref="Y47:Y58" si="41">ROUND(Y34*T8,0)</f>
        <v>0</v>
      </c>
      <c r="Z47" s="78">
        <f t="shared" ref="Z47:Z58" si="42">ROUND(Z34*T8,0)</f>
        <v>0</v>
      </c>
      <c r="AA47" s="78">
        <f t="shared" ref="AA47:AA58" si="43">ROUND(AA34*T8,0)</f>
        <v>0</v>
      </c>
      <c r="AB47" s="77" t="str">
        <f t="shared" ref="AB47:AB58" si="44">AB34</f>
        <v>Jan</v>
      </c>
      <c r="AC47" s="78">
        <f t="shared" ref="AC47:AC58" si="45">ROUND(AC34*AC8,0)</f>
        <v>0</v>
      </c>
      <c r="AD47" s="78">
        <f t="shared" ref="AD47:AD58" si="46">ROUND(AD34*AC8,0)</f>
        <v>0</v>
      </c>
      <c r="AE47" s="78">
        <f>ROUND(AE34*AC8,0)</f>
        <v>0</v>
      </c>
      <c r="AF47" s="78">
        <f t="shared" ref="AF47:AF58" si="47">ROUND(AF34*AC8,0)</f>
        <v>0</v>
      </c>
      <c r="AG47" s="78">
        <f t="shared" ref="AG47:AG58" si="48">ROUND(AG34*AC8,0)</f>
        <v>0</v>
      </c>
      <c r="AH47" s="78">
        <f t="shared" ref="AH47:AH58" si="49">ROUND(AH34*AC8,0)</f>
        <v>0</v>
      </c>
      <c r="AI47" s="78">
        <f t="shared" ref="AI47:AI58" si="50">ROUND(AI34*AC8,0)</f>
        <v>0</v>
      </c>
      <c r="AJ47" s="78">
        <f t="shared" ref="AJ47:AJ58" si="51">ROUND(AJ34*AC8,0)</f>
        <v>0</v>
      </c>
      <c r="AK47" s="77" t="str">
        <f t="shared" ref="AK47:AK58" si="52">AK34</f>
        <v>Jan</v>
      </c>
      <c r="AL47" s="78">
        <f t="shared" ref="AL47:AL58" si="53">ROUND(AL34*AL8,0)</f>
        <v>0</v>
      </c>
      <c r="AM47" s="78">
        <f t="shared" ref="AM47:AM58" si="54">ROUND(AM34*AL8,0)</f>
        <v>0</v>
      </c>
      <c r="AN47" s="78">
        <f>ROUND(AN34*AL8,0)</f>
        <v>0</v>
      </c>
      <c r="AO47" s="78">
        <f t="shared" ref="AO47:AO58" si="55">ROUND(AO34*AL8,0)</f>
        <v>0</v>
      </c>
      <c r="AP47" s="78">
        <f t="shared" ref="AP47:AP58" si="56">ROUND(AP34*AL8,0)</f>
        <v>0</v>
      </c>
      <c r="AQ47" s="78">
        <f t="shared" ref="AQ47:AQ58" si="57">ROUND(AQ34*AL8,0)</f>
        <v>0</v>
      </c>
      <c r="AR47" s="78">
        <f t="shared" ref="AR47:AR58" si="58">ROUND(AR34*AL8,0)</f>
        <v>0</v>
      </c>
      <c r="AS47" s="78">
        <f t="shared" ref="AS47:AS58" si="59">ROUND(AS34*AL8,0)</f>
        <v>0</v>
      </c>
      <c r="AT47" s="77" t="str">
        <f t="shared" ref="AT47:AT58" si="60">AT34</f>
        <v>Jan</v>
      </c>
      <c r="AU47" s="78">
        <f t="shared" ref="AU47:AU58" si="61">ROUND(AU34*AU8,0)</f>
        <v>0</v>
      </c>
      <c r="AV47" s="78">
        <f t="shared" ref="AV47:AV58" si="62">ROUND(AV34*AU8,0)</f>
        <v>0</v>
      </c>
      <c r="AW47" s="78">
        <f>ROUND(AW34*AU8,0)</f>
        <v>0</v>
      </c>
      <c r="AX47" s="78">
        <f t="shared" ref="AX47:AX58" si="63">ROUND(AX34*AU8,0)</f>
        <v>0</v>
      </c>
      <c r="AY47" s="78">
        <f t="shared" ref="AY47:AY58" si="64">ROUND(AY34*AU8,0)</f>
        <v>0</v>
      </c>
      <c r="AZ47" s="78">
        <f t="shared" ref="AZ47:AZ58" si="65">ROUND(AZ34*AU8,0)</f>
        <v>0</v>
      </c>
      <c r="BA47" s="78">
        <f t="shared" ref="BA47:BA58" si="66">ROUND(BA34*AU8,0)</f>
        <v>0</v>
      </c>
      <c r="BB47" s="78">
        <f t="shared" ref="BB47:BB58" si="67">ROUND(BB34*AU8,0)</f>
        <v>0</v>
      </c>
      <c r="BC47" s="77" t="str">
        <f t="shared" ref="BC47:BC58" si="68">BC34</f>
        <v>Jan</v>
      </c>
      <c r="BD47" s="78">
        <f t="shared" ref="BD47:BD58" si="69">ROUND(BD34*BD8,0)</f>
        <v>0</v>
      </c>
      <c r="BE47" s="78">
        <f t="shared" ref="BE47:BE58" si="70">ROUND(BE34*BD8,0)</f>
        <v>0</v>
      </c>
      <c r="BF47" s="78">
        <f>ROUND(BF34*BD8,0)</f>
        <v>0</v>
      </c>
      <c r="BG47" s="78">
        <f t="shared" ref="BG47:BG58" si="71">ROUND(BG34*BD8,0)</f>
        <v>0</v>
      </c>
      <c r="BH47" s="78">
        <f t="shared" ref="BH47:BH58" si="72">ROUND(BH34*BD8,0)</f>
        <v>0</v>
      </c>
      <c r="BI47" s="78">
        <f t="shared" ref="BI47:BI58" si="73">ROUND(BI34*BD8,0)</f>
        <v>0</v>
      </c>
      <c r="BJ47" s="78">
        <f t="shared" ref="BJ47:BJ58" si="74">ROUND(BJ34*BD8,0)</f>
        <v>0</v>
      </c>
      <c r="BK47" s="78">
        <f t="shared" ref="BK47:BK58" si="75">ROUND(BK34*BD8,0)</f>
        <v>0</v>
      </c>
      <c r="BL47" s="77" t="str">
        <f t="shared" ref="BL47:BL58" si="76">BL34</f>
        <v>Jan</v>
      </c>
      <c r="BM47" s="78">
        <f t="shared" ref="BM47:BM58" si="77">ROUND(BM34*BM8,0)</f>
        <v>0</v>
      </c>
      <c r="BN47" s="78">
        <f t="shared" ref="BN47:BN58" si="78">ROUND(BN34*BM8,0)</f>
        <v>0</v>
      </c>
      <c r="BO47" s="78">
        <f>ROUND(BO34*BM8,0)</f>
        <v>0</v>
      </c>
      <c r="BP47" s="78">
        <f t="shared" ref="BP47:BP58" si="79">ROUND(BP34*BM8,0)</f>
        <v>0</v>
      </c>
      <c r="BQ47" s="78">
        <f t="shared" ref="BQ47:BQ58" si="80">ROUND(BQ34*BM8,0)</f>
        <v>0</v>
      </c>
      <c r="BR47" s="78">
        <f t="shared" ref="BR47:BR58" si="81">ROUND(BR34*BM8,0)</f>
        <v>0</v>
      </c>
      <c r="BS47" s="78">
        <f t="shared" ref="BS47:BS58" si="82">ROUND(BS34*BM8,0)</f>
        <v>0</v>
      </c>
      <c r="BT47" s="78">
        <f t="shared" ref="BT47:BT58" si="83">ROUND(BT34*BM8,0)</f>
        <v>0</v>
      </c>
      <c r="BU47" s="77" t="str">
        <f t="shared" ref="BU47:BU58" si="84">BU34</f>
        <v>Jan</v>
      </c>
      <c r="BV47" s="78">
        <f t="shared" ref="BV47:BV58" si="85">ROUND(BV34*BV8,0)</f>
        <v>0</v>
      </c>
      <c r="BW47" s="78">
        <f t="shared" ref="BW47:BW58" si="86">ROUND(BW34*BV8,0)</f>
        <v>0</v>
      </c>
      <c r="BX47" s="78">
        <f>ROUND(BX34*BV8,0)</f>
        <v>0</v>
      </c>
      <c r="BY47" s="78">
        <f t="shared" ref="BY47:BY58" si="87">ROUND(BY34*BV8,0)</f>
        <v>0</v>
      </c>
      <c r="BZ47" s="78">
        <f t="shared" ref="BZ47:BZ58" si="88">ROUND(BZ34*BV8,0)</f>
        <v>0</v>
      </c>
      <c r="CA47" s="78">
        <f t="shared" ref="CA47:CA58" si="89">ROUND(CA34*BV8,0)</f>
        <v>0</v>
      </c>
      <c r="CB47" s="78">
        <f t="shared" ref="CB47:CB58" si="90">ROUND(CB34*BV8,0)</f>
        <v>0</v>
      </c>
      <c r="CC47" s="78">
        <f t="shared" ref="CC47:CC58" si="91">ROUND(CC34*BV8,0)</f>
        <v>0</v>
      </c>
      <c r="CD47" s="77" t="str">
        <f t="shared" ref="CD47:CD58" si="92">CD34</f>
        <v>Jan</v>
      </c>
      <c r="CE47" s="78">
        <f t="shared" ref="CE47:CE58" si="93">ROUND(CE34*CE8,0)</f>
        <v>0</v>
      </c>
      <c r="CF47" s="78">
        <f t="shared" ref="CF47:CF58" si="94">ROUND(CF34*CE8,0)</f>
        <v>0</v>
      </c>
      <c r="CG47" s="78">
        <f>ROUND(CG34*CE8,0)</f>
        <v>0</v>
      </c>
      <c r="CH47" s="78">
        <f t="shared" ref="CH47:CH58" si="95">ROUND(CH34*CE8,0)</f>
        <v>0</v>
      </c>
      <c r="CI47" s="78">
        <f t="shared" ref="CI47:CI58" si="96">ROUND(CI34*CE8,0)</f>
        <v>0</v>
      </c>
      <c r="CJ47" s="78">
        <f t="shared" ref="CJ47:CJ58" si="97">ROUND(CJ34*CE8,0)</f>
        <v>0</v>
      </c>
      <c r="CK47" s="78">
        <f t="shared" ref="CK47:CK58" si="98">ROUND(CK34*CE8,0)</f>
        <v>0</v>
      </c>
      <c r="CL47" s="78">
        <f t="shared" ref="CL47:CL58" si="99">ROUND(CL34*CE8,0)</f>
        <v>0</v>
      </c>
    </row>
    <row r="48" spans="1:90" ht="13.5" customHeight="1">
      <c r="A48" s="77" t="str">
        <f t="shared" si="20"/>
        <v>Feb</v>
      </c>
      <c r="B48" s="20">
        <f t="shared" si="21"/>
        <v>0</v>
      </c>
      <c r="C48" s="20">
        <f t="shared" si="22"/>
        <v>0</v>
      </c>
      <c r="D48" s="20">
        <f t="shared" ref="D48:D58" si="100">ROUND(D35*B$8,0)</f>
        <v>0</v>
      </c>
      <c r="E48" s="20">
        <f t="shared" si="23"/>
        <v>0</v>
      </c>
      <c r="F48" s="20">
        <f t="shared" si="24"/>
        <v>0</v>
      </c>
      <c r="G48" s="20">
        <f t="shared" si="25"/>
        <v>0</v>
      </c>
      <c r="H48" s="20">
        <f t="shared" si="26"/>
        <v>0</v>
      </c>
      <c r="I48" s="20">
        <f t="shared" si="27"/>
        <v>0</v>
      </c>
      <c r="J48" s="12" t="str">
        <f t="shared" si="28"/>
        <v>Feb</v>
      </c>
      <c r="K48" s="20">
        <f t="shared" si="29"/>
        <v>0</v>
      </c>
      <c r="L48" s="78">
        <f t="shared" si="30"/>
        <v>0</v>
      </c>
      <c r="M48" s="78">
        <f t="shared" ref="M48:M58" si="101">ROUND(M35*K$8,0)</f>
        <v>0</v>
      </c>
      <c r="N48" s="78">
        <f t="shared" si="31"/>
        <v>0</v>
      </c>
      <c r="O48" s="78">
        <f t="shared" si="32"/>
        <v>0</v>
      </c>
      <c r="P48" s="78">
        <f t="shared" si="33"/>
        <v>0</v>
      </c>
      <c r="Q48" s="78">
        <f t="shared" si="34"/>
        <v>0</v>
      </c>
      <c r="R48" s="78">
        <f t="shared" si="35"/>
        <v>0</v>
      </c>
      <c r="S48" s="77" t="str">
        <f t="shared" si="36"/>
        <v>Feb</v>
      </c>
      <c r="T48" s="78">
        <f t="shared" si="37"/>
        <v>0</v>
      </c>
      <c r="U48" s="78">
        <f t="shared" si="38"/>
        <v>0</v>
      </c>
      <c r="V48" s="78">
        <f t="shared" ref="V48:V58" si="102">ROUND(V35*T$8,0)</f>
        <v>0</v>
      </c>
      <c r="W48" s="78">
        <f t="shared" si="39"/>
        <v>0</v>
      </c>
      <c r="X48" s="78">
        <f t="shared" si="40"/>
        <v>0</v>
      </c>
      <c r="Y48" s="78">
        <f t="shared" si="41"/>
        <v>0</v>
      </c>
      <c r="Z48" s="78">
        <f t="shared" si="42"/>
        <v>0</v>
      </c>
      <c r="AA48" s="78">
        <f t="shared" si="43"/>
        <v>0</v>
      </c>
      <c r="AB48" s="77" t="str">
        <f t="shared" si="44"/>
        <v>Feb</v>
      </c>
      <c r="AC48" s="78">
        <f t="shared" si="45"/>
        <v>0</v>
      </c>
      <c r="AD48" s="78">
        <f t="shared" si="46"/>
        <v>0</v>
      </c>
      <c r="AE48" s="78">
        <f t="shared" ref="AE48:AE58" si="103">ROUND(AE35*AC$8,0)</f>
        <v>0</v>
      </c>
      <c r="AF48" s="78">
        <f t="shared" si="47"/>
        <v>0</v>
      </c>
      <c r="AG48" s="78">
        <f t="shared" si="48"/>
        <v>0</v>
      </c>
      <c r="AH48" s="78">
        <f t="shared" si="49"/>
        <v>0</v>
      </c>
      <c r="AI48" s="78">
        <f t="shared" si="50"/>
        <v>0</v>
      </c>
      <c r="AJ48" s="78">
        <f t="shared" si="51"/>
        <v>0</v>
      </c>
      <c r="AK48" s="77" t="str">
        <f t="shared" si="52"/>
        <v>Feb</v>
      </c>
      <c r="AL48" s="78">
        <f t="shared" si="53"/>
        <v>0</v>
      </c>
      <c r="AM48" s="78">
        <f t="shared" si="54"/>
        <v>0</v>
      </c>
      <c r="AN48" s="78">
        <f t="shared" ref="AN48:AN58" si="104">ROUND(AN35*AL$8,0)</f>
        <v>0</v>
      </c>
      <c r="AO48" s="78">
        <f t="shared" si="55"/>
        <v>0</v>
      </c>
      <c r="AP48" s="78">
        <f t="shared" si="56"/>
        <v>0</v>
      </c>
      <c r="AQ48" s="78">
        <f t="shared" si="57"/>
        <v>0</v>
      </c>
      <c r="AR48" s="78">
        <f t="shared" si="58"/>
        <v>0</v>
      </c>
      <c r="AS48" s="78">
        <f t="shared" si="59"/>
        <v>0</v>
      </c>
      <c r="AT48" s="77" t="str">
        <f t="shared" si="60"/>
        <v>Feb</v>
      </c>
      <c r="AU48" s="78">
        <f t="shared" si="61"/>
        <v>0</v>
      </c>
      <c r="AV48" s="78">
        <f t="shared" si="62"/>
        <v>0</v>
      </c>
      <c r="AW48" s="78">
        <f t="shared" ref="AW48:AW58" si="105">ROUND(AW35*AU$8,0)</f>
        <v>0</v>
      </c>
      <c r="AX48" s="78">
        <f t="shared" si="63"/>
        <v>0</v>
      </c>
      <c r="AY48" s="78">
        <f t="shared" si="64"/>
        <v>0</v>
      </c>
      <c r="AZ48" s="78">
        <f t="shared" si="65"/>
        <v>0</v>
      </c>
      <c r="BA48" s="78">
        <f t="shared" si="66"/>
        <v>0</v>
      </c>
      <c r="BB48" s="78">
        <f t="shared" si="67"/>
        <v>0</v>
      </c>
      <c r="BC48" s="77" t="str">
        <f t="shared" si="68"/>
        <v>Feb</v>
      </c>
      <c r="BD48" s="78">
        <f t="shared" si="69"/>
        <v>0</v>
      </c>
      <c r="BE48" s="78">
        <f t="shared" si="70"/>
        <v>0</v>
      </c>
      <c r="BF48" s="78">
        <f t="shared" ref="BF48:BF58" si="106">ROUND(BF35*BD$8,0)</f>
        <v>0</v>
      </c>
      <c r="BG48" s="78">
        <f t="shared" si="71"/>
        <v>0</v>
      </c>
      <c r="BH48" s="78">
        <f t="shared" si="72"/>
        <v>0</v>
      </c>
      <c r="BI48" s="78">
        <f t="shared" si="73"/>
        <v>0</v>
      </c>
      <c r="BJ48" s="78">
        <f t="shared" si="74"/>
        <v>0</v>
      </c>
      <c r="BK48" s="78">
        <f t="shared" si="75"/>
        <v>0</v>
      </c>
      <c r="BL48" s="77" t="str">
        <f t="shared" si="76"/>
        <v>Feb</v>
      </c>
      <c r="BM48" s="78">
        <f t="shared" si="77"/>
        <v>0</v>
      </c>
      <c r="BN48" s="78">
        <f t="shared" si="78"/>
        <v>0</v>
      </c>
      <c r="BO48" s="78">
        <f t="shared" ref="BO48:BO58" si="107">ROUND(BO35*BM$8,0)</f>
        <v>0</v>
      </c>
      <c r="BP48" s="78">
        <f t="shared" si="79"/>
        <v>0</v>
      </c>
      <c r="BQ48" s="78">
        <f t="shared" si="80"/>
        <v>0</v>
      </c>
      <c r="BR48" s="78">
        <f t="shared" si="81"/>
        <v>0</v>
      </c>
      <c r="BS48" s="78">
        <f t="shared" si="82"/>
        <v>0</v>
      </c>
      <c r="BT48" s="78">
        <f t="shared" si="83"/>
        <v>0</v>
      </c>
      <c r="BU48" s="77" t="str">
        <f t="shared" si="84"/>
        <v>Feb</v>
      </c>
      <c r="BV48" s="78">
        <f t="shared" si="85"/>
        <v>0</v>
      </c>
      <c r="BW48" s="78">
        <f t="shared" si="86"/>
        <v>0</v>
      </c>
      <c r="BX48" s="78">
        <f t="shared" ref="BX48:BX58" si="108">ROUND(BX35*BV$8,0)</f>
        <v>0</v>
      </c>
      <c r="BY48" s="78">
        <f t="shared" si="87"/>
        <v>0</v>
      </c>
      <c r="BZ48" s="78">
        <f t="shared" si="88"/>
        <v>0</v>
      </c>
      <c r="CA48" s="78">
        <f t="shared" si="89"/>
        <v>0</v>
      </c>
      <c r="CB48" s="78">
        <f t="shared" si="90"/>
        <v>0</v>
      </c>
      <c r="CC48" s="78">
        <f t="shared" si="91"/>
        <v>0</v>
      </c>
      <c r="CD48" s="77" t="str">
        <f t="shared" si="92"/>
        <v>Feb</v>
      </c>
      <c r="CE48" s="78">
        <f t="shared" si="93"/>
        <v>0</v>
      </c>
      <c r="CF48" s="78">
        <f t="shared" si="94"/>
        <v>0</v>
      </c>
      <c r="CG48" s="78">
        <f t="shared" ref="CG48:CG58" si="109">ROUND(CG35*CE$8,0)</f>
        <v>0</v>
      </c>
      <c r="CH48" s="78">
        <f t="shared" si="95"/>
        <v>0</v>
      </c>
      <c r="CI48" s="78">
        <f t="shared" si="96"/>
        <v>0</v>
      </c>
      <c r="CJ48" s="78">
        <f t="shared" si="97"/>
        <v>0</v>
      </c>
      <c r="CK48" s="78">
        <f t="shared" si="98"/>
        <v>0</v>
      </c>
      <c r="CL48" s="78">
        <f t="shared" si="99"/>
        <v>0</v>
      </c>
    </row>
    <row r="49" spans="1:90" ht="13.5" customHeight="1">
      <c r="A49" s="77" t="str">
        <f t="shared" si="20"/>
        <v>Mar</v>
      </c>
      <c r="B49" s="20">
        <f t="shared" si="21"/>
        <v>0</v>
      </c>
      <c r="C49" s="20">
        <f t="shared" si="22"/>
        <v>0</v>
      </c>
      <c r="D49" s="20">
        <f t="shared" si="100"/>
        <v>0</v>
      </c>
      <c r="E49" s="20">
        <f t="shared" si="23"/>
        <v>0</v>
      </c>
      <c r="F49" s="20">
        <f t="shared" si="24"/>
        <v>0</v>
      </c>
      <c r="G49" s="20">
        <f t="shared" si="25"/>
        <v>0</v>
      </c>
      <c r="H49" s="20">
        <f t="shared" si="26"/>
        <v>0</v>
      </c>
      <c r="I49" s="20">
        <f t="shared" si="27"/>
        <v>0</v>
      </c>
      <c r="J49" s="12" t="str">
        <f t="shared" si="28"/>
        <v>Mar</v>
      </c>
      <c r="K49" s="20">
        <f t="shared" si="29"/>
        <v>0</v>
      </c>
      <c r="L49" s="78">
        <f t="shared" si="30"/>
        <v>0</v>
      </c>
      <c r="M49" s="78">
        <f t="shared" si="101"/>
        <v>0</v>
      </c>
      <c r="N49" s="78">
        <f t="shared" si="31"/>
        <v>0</v>
      </c>
      <c r="O49" s="78">
        <f t="shared" si="32"/>
        <v>0</v>
      </c>
      <c r="P49" s="78">
        <f t="shared" si="33"/>
        <v>0</v>
      </c>
      <c r="Q49" s="78">
        <f t="shared" si="34"/>
        <v>0</v>
      </c>
      <c r="R49" s="78">
        <f t="shared" si="35"/>
        <v>0</v>
      </c>
      <c r="S49" s="77" t="str">
        <f t="shared" si="36"/>
        <v>Mar</v>
      </c>
      <c r="T49" s="78">
        <f t="shared" si="37"/>
        <v>0</v>
      </c>
      <c r="U49" s="78">
        <f t="shared" si="38"/>
        <v>0</v>
      </c>
      <c r="V49" s="78">
        <f t="shared" si="102"/>
        <v>0</v>
      </c>
      <c r="W49" s="78">
        <f t="shared" si="39"/>
        <v>0</v>
      </c>
      <c r="X49" s="78">
        <f t="shared" si="40"/>
        <v>0</v>
      </c>
      <c r="Y49" s="78">
        <f t="shared" si="41"/>
        <v>0</v>
      </c>
      <c r="Z49" s="78">
        <f t="shared" si="42"/>
        <v>0</v>
      </c>
      <c r="AA49" s="78">
        <f t="shared" si="43"/>
        <v>0</v>
      </c>
      <c r="AB49" s="77" t="str">
        <f t="shared" si="44"/>
        <v>Mar</v>
      </c>
      <c r="AC49" s="78">
        <f t="shared" si="45"/>
        <v>0</v>
      </c>
      <c r="AD49" s="78">
        <f t="shared" si="46"/>
        <v>0</v>
      </c>
      <c r="AE49" s="78">
        <f t="shared" si="103"/>
        <v>0</v>
      </c>
      <c r="AF49" s="78">
        <f t="shared" si="47"/>
        <v>0</v>
      </c>
      <c r="AG49" s="78">
        <f t="shared" si="48"/>
        <v>0</v>
      </c>
      <c r="AH49" s="78">
        <f t="shared" si="49"/>
        <v>0</v>
      </c>
      <c r="AI49" s="78">
        <f t="shared" si="50"/>
        <v>0</v>
      </c>
      <c r="AJ49" s="78">
        <f t="shared" si="51"/>
        <v>0</v>
      </c>
      <c r="AK49" s="77" t="str">
        <f t="shared" si="52"/>
        <v>Mar</v>
      </c>
      <c r="AL49" s="78">
        <f t="shared" si="53"/>
        <v>0</v>
      </c>
      <c r="AM49" s="78">
        <f t="shared" si="54"/>
        <v>0</v>
      </c>
      <c r="AN49" s="78">
        <f t="shared" si="104"/>
        <v>0</v>
      </c>
      <c r="AO49" s="78">
        <f t="shared" si="55"/>
        <v>0</v>
      </c>
      <c r="AP49" s="78">
        <f t="shared" si="56"/>
        <v>0</v>
      </c>
      <c r="AQ49" s="78">
        <f t="shared" si="57"/>
        <v>0</v>
      </c>
      <c r="AR49" s="78">
        <f t="shared" si="58"/>
        <v>0</v>
      </c>
      <c r="AS49" s="78">
        <f t="shared" si="59"/>
        <v>0</v>
      </c>
      <c r="AT49" s="77" t="str">
        <f t="shared" si="60"/>
        <v>Mar</v>
      </c>
      <c r="AU49" s="78">
        <f t="shared" si="61"/>
        <v>0</v>
      </c>
      <c r="AV49" s="78">
        <f t="shared" si="62"/>
        <v>0</v>
      </c>
      <c r="AW49" s="78">
        <f t="shared" si="105"/>
        <v>0</v>
      </c>
      <c r="AX49" s="78">
        <f t="shared" si="63"/>
        <v>0</v>
      </c>
      <c r="AY49" s="78">
        <f t="shared" si="64"/>
        <v>0</v>
      </c>
      <c r="AZ49" s="78">
        <f t="shared" si="65"/>
        <v>0</v>
      </c>
      <c r="BA49" s="78">
        <f t="shared" si="66"/>
        <v>0</v>
      </c>
      <c r="BB49" s="78">
        <f t="shared" si="67"/>
        <v>0</v>
      </c>
      <c r="BC49" s="77" t="str">
        <f t="shared" si="68"/>
        <v>Mar</v>
      </c>
      <c r="BD49" s="78">
        <f t="shared" si="69"/>
        <v>0</v>
      </c>
      <c r="BE49" s="78">
        <f t="shared" si="70"/>
        <v>0</v>
      </c>
      <c r="BF49" s="78">
        <f t="shared" si="106"/>
        <v>0</v>
      </c>
      <c r="BG49" s="78">
        <f t="shared" si="71"/>
        <v>0</v>
      </c>
      <c r="BH49" s="78">
        <f t="shared" si="72"/>
        <v>0</v>
      </c>
      <c r="BI49" s="78">
        <f t="shared" si="73"/>
        <v>0</v>
      </c>
      <c r="BJ49" s="78">
        <f t="shared" si="74"/>
        <v>0</v>
      </c>
      <c r="BK49" s="78">
        <f t="shared" si="75"/>
        <v>0</v>
      </c>
      <c r="BL49" s="77" t="str">
        <f t="shared" si="76"/>
        <v>Mar</v>
      </c>
      <c r="BM49" s="78">
        <f t="shared" si="77"/>
        <v>0</v>
      </c>
      <c r="BN49" s="78">
        <f t="shared" si="78"/>
        <v>0</v>
      </c>
      <c r="BO49" s="78">
        <f t="shared" si="107"/>
        <v>0</v>
      </c>
      <c r="BP49" s="78">
        <f t="shared" si="79"/>
        <v>0</v>
      </c>
      <c r="BQ49" s="78">
        <f t="shared" si="80"/>
        <v>0</v>
      </c>
      <c r="BR49" s="78">
        <f t="shared" si="81"/>
        <v>0</v>
      </c>
      <c r="BS49" s="78">
        <f t="shared" si="82"/>
        <v>0</v>
      </c>
      <c r="BT49" s="78">
        <f t="shared" si="83"/>
        <v>0</v>
      </c>
      <c r="BU49" s="77" t="str">
        <f t="shared" si="84"/>
        <v>Mar</v>
      </c>
      <c r="BV49" s="78">
        <f t="shared" si="85"/>
        <v>0</v>
      </c>
      <c r="BW49" s="78">
        <f t="shared" si="86"/>
        <v>0</v>
      </c>
      <c r="BX49" s="78">
        <f t="shared" si="108"/>
        <v>0</v>
      </c>
      <c r="BY49" s="78">
        <f t="shared" si="87"/>
        <v>0</v>
      </c>
      <c r="BZ49" s="78">
        <f t="shared" si="88"/>
        <v>0</v>
      </c>
      <c r="CA49" s="78">
        <f t="shared" si="89"/>
        <v>0</v>
      </c>
      <c r="CB49" s="78">
        <f t="shared" si="90"/>
        <v>0</v>
      </c>
      <c r="CC49" s="78">
        <f t="shared" si="91"/>
        <v>0</v>
      </c>
      <c r="CD49" s="77" t="str">
        <f t="shared" si="92"/>
        <v>Mar</v>
      </c>
      <c r="CE49" s="78">
        <f t="shared" si="93"/>
        <v>0</v>
      </c>
      <c r="CF49" s="78">
        <f t="shared" si="94"/>
        <v>0</v>
      </c>
      <c r="CG49" s="78">
        <f t="shared" si="109"/>
        <v>0</v>
      </c>
      <c r="CH49" s="78">
        <f t="shared" si="95"/>
        <v>0</v>
      </c>
      <c r="CI49" s="78">
        <f t="shared" si="96"/>
        <v>0</v>
      </c>
      <c r="CJ49" s="78">
        <f t="shared" si="97"/>
        <v>0</v>
      </c>
      <c r="CK49" s="78">
        <f t="shared" si="98"/>
        <v>0</v>
      </c>
      <c r="CL49" s="78">
        <f t="shared" si="99"/>
        <v>0</v>
      </c>
    </row>
    <row r="50" spans="1:90" ht="13.5" customHeight="1">
      <c r="A50" s="77" t="str">
        <f t="shared" si="20"/>
        <v>Apr</v>
      </c>
      <c r="B50" s="20">
        <f t="shared" si="21"/>
        <v>0</v>
      </c>
      <c r="C50" s="20">
        <f t="shared" si="22"/>
        <v>0</v>
      </c>
      <c r="D50" s="20">
        <f t="shared" si="100"/>
        <v>0</v>
      </c>
      <c r="E50" s="20">
        <f t="shared" si="23"/>
        <v>0</v>
      </c>
      <c r="F50" s="20">
        <f t="shared" si="24"/>
        <v>0</v>
      </c>
      <c r="G50" s="20">
        <f t="shared" si="25"/>
        <v>0</v>
      </c>
      <c r="H50" s="20">
        <f t="shared" si="26"/>
        <v>0</v>
      </c>
      <c r="I50" s="20">
        <f t="shared" si="27"/>
        <v>0</v>
      </c>
      <c r="J50" s="12" t="str">
        <f t="shared" si="28"/>
        <v>Apr</v>
      </c>
      <c r="K50" s="20">
        <f t="shared" si="29"/>
        <v>0</v>
      </c>
      <c r="L50" s="78">
        <f t="shared" si="30"/>
        <v>0</v>
      </c>
      <c r="M50" s="78">
        <f t="shared" si="101"/>
        <v>0</v>
      </c>
      <c r="N50" s="78">
        <f t="shared" si="31"/>
        <v>0</v>
      </c>
      <c r="O50" s="78">
        <f t="shared" si="32"/>
        <v>0</v>
      </c>
      <c r="P50" s="78">
        <f t="shared" si="33"/>
        <v>0</v>
      </c>
      <c r="Q50" s="78">
        <f t="shared" si="34"/>
        <v>0</v>
      </c>
      <c r="R50" s="78">
        <f t="shared" si="35"/>
        <v>0</v>
      </c>
      <c r="S50" s="77" t="str">
        <f t="shared" si="36"/>
        <v>Apr</v>
      </c>
      <c r="T50" s="78">
        <f t="shared" si="37"/>
        <v>0</v>
      </c>
      <c r="U50" s="78">
        <f t="shared" si="38"/>
        <v>0</v>
      </c>
      <c r="V50" s="78">
        <f t="shared" si="102"/>
        <v>0</v>
      </c>
      <c r="W50" s="78">
        <f t="shared" si="39"/>
        <v>0</v>
      </c>
      <c r="X50" s="78">
        <f t="shared" si="40"/>
        <v>0</v>
      </c>
      <c r="Y50" s="78">
        <f t="shared" si="41"/>
        <v>0</v>
      </c>
      <c r="Z50" s="78">
        <f t="shared" si="42"/>
        <v>0</v>
      </c>
      <c r="AA50" s="78">
        <f t="shared" si="43"/>
        <v>0</v>
      </c>
      <c r="AB50" s="77" t="str">
        <f t="shared" si="44"/>
        <v>Apr</v>
      </c>
      <c r="AC50" s="78">
        <f t="shared" si="45"/>
        <v>0</v>
      </c>
      <c r="AD50" s="78">
        <f t="shared" si="46"/>
        <v>0</v>
      </c>
      <c r="AE50" s="78">
        <f t="shared" si="103"/>
        <v>0</v>
      </c>
      <c r="AF50" s="78">
        <f t="shared" si="47"/>
        <v>0</v>
      </c>
      <c r="AG50" s="78">
        <f t="shared" si="48"/>
        <v>0</v>
      </c>
      <c r="AH50" s="78">
        <f t="shared" si="49"/>
        <v>0</v>
      </c>
      <c r="AI50" s="78">
        <f t="shared" si="50"/>
        <v>0</v>
      </c>
      <c r="AJ50" s="78">
        <f t="shared" si="51"/>
        <v>0</v>
      </c>
      <c r="AK50" s="77" t="str">
        <f t="shared" si="52"/>
        <v>Apr</v>
      </c>
      <c r="AL50" s="78">
        <f t="shared" si="53"/>
        <v>0</v>
      </c>
      <c r="AM50" s="78">
        <f t="shared" si="54"/>
        <v>0</v>
      </c>
      <c r="AN50" s="78">
        <f t="shared" si="104"/>
        <v>0</v>
      </c>
      <c r="AO50" s="78">
        <f t="shared" si="55"/>
        <v>0</v>
      </c>
      <c r="AP50" s="78">
        <f t="shared" si="56"/>
        <v>0</v>
      </c>
      <c r="AQ50" s="78">
        <f t="shared" si="57"/>
        <v>0</v>
      </c>
      <c r="AR50" s="78">
        <f t="shared" si="58"/>
        <v>0</v>
      </c>
      <c r="AS50" s="78">
        <f t="shared" si="59"/>
        <v>0</v>
      </c>
      <c r="AT50" s="77" t="str">
        <f t="shared" si="60"/>
        <v>Apr</v>
      </c>
      <c r="AU50" s="78">
        <f t="shared" si="61"/>
        <v>0</v>
      </c>
      <c r="AV50" s="78">
        <f t="shared" si="62"/>
        <v>0</v>
      </c>
      <c r="AW50" s="78">
        <f t="shared" si="105"/>
        <v>0</v>
      </c>
      <c r="AX50" s="78">
        <f t="shared" si="63"/>
        <v>0</v>
      </c>
      <c r="AY50" s="78">
        <f t="shared" si="64"/>
        <v>0</v>
      </c>
      <c r="AZ50" s="78">
        <f t="shared" si="65"/>
        <v>0</v>
      </c>
      <c r="BA50" s="78">
        <f t="shared" si="66"/>
        <v>0</v>
      </c>
      <c r="BB50" s="78">
        <f t="shared" si="67"/>
        <v>0</v>
      </c>
      <c r="BC50" s="77" t="str">
        <f t="shared" si="68"/>
        <v>Apr</v>
      </c>
      <c r="BD50" s="78">
        <f t="shared" si="69"/>
        <v>0</v>
      </c>
      <c r="BE50" s="78">
        <f t="shared" si="70"/>
        <v>0</v>
      </c>
      <c r="BF50" s="78">
        <f t="shared" si="106"/>
        <v>0</v>
      </c>
      <c r="BG50" s="78">
        <f t="shared" si="71"/>
        <v>0</v>
      </c>
      <c r="BH50" s="78">
        <f t="shared" si="72"/>
        <v>0</v>
      </c>
      <c r="BI50" s="78">
        <f t="shared" si="73"/>
        <v>0</v>
      </c>
      <c r="BJ50" s="78">
        <f t="shared" si="74"/>
        <v>0</v>
      </c>
      <c r="BK50" s="78">
        <f t="shared" si="75"/>
        <v>0</v>
      </c>
      <c r="BL50" s="77" t="str">
        <f t="shared" si="76"/>
        <v>Apr</v>
      </c>
      <c r="BM50" s="78">
        <f t="shared" si="77"/>
        <v>0</v>
      </c>
      <c r="BN50" s="78">
        <f t="shared" si="78"/>
        <v>0</v>
      </c>
      <c r="BO50" s="78">
        <f t="shared" si="107"/>
        <v>0</v>
      </c>
      <c r="BP50" s="78">
        <f t="shared" si="79"/>
        <v>0</v>
      </c>
      <c r="BQ50" s="78">
        <f t="shared" si="80"/>
        <v>0</v>
      </c>
      <c r="BR50" s="78">
        <f t="shared" si="81"/>
        <v>0</v>
      </c>
      <c r="BS50" s="78">
        <f t="shared" si="82"/>
        <v>0</v>
      </c>
      <c r="BT50" s="78">
        <f t="shared" si="83"/>
        <v>0</v>
      </c>
      <c r="BU50" s="77" t="str">
        <f t="shared" si="84"/>
        <v>Apr</v>
      </c>
      <c r="BV50" s="78">
        <f t="shared" si="85"/>
        <v>0</v>
      </c>
      <c r="BW50" s="78">
        <f t="shared" si="86"/>
        <v>0</v>
      </c>
      <c r="BX50" s="78">
        <f t="shared" si="108"/>
        <v>0</v>
      </c>
      <c r="BY50" s="78">
        <f t="shared" si="87"/>
        <v>0</v>
      </c>
      <c r="BZ50" s="78">
        <f t="shared" si="88"/>
        <v>0</v>
      </c>
      <c r="CA50" s="78">
        <f t="shared" si="89"/>
        <v>0</v>
      </c>
      <c r="CB50" s="78">
        <f t="shared" si="90"/>
        <v>0</v>
      </c>
      <c r="CC50" s="78">
        <f t="shared" si="91"/>
        <v>0</v>
      </c>
      <c r="CD50" s="77" t="str">
        <f t="shared" si="92"/>
        <v>Apr</v>
      </c>
      <c r="CE50" s="78">
        <f t="shared" si="93"/>
        <v>0</v>
      </c>
      <c r="CF50" s="78">
        <f t="shared" si="94"/>
        <v>0</v>
      </c>
      <c r="CG50" s="78">
        <f t="shared" si="109"/>
        <v>0</v>
      </c>
      <c r="CH50" s="78">
        <f t="shared" si="95"/>
        <v>0</v>
      </c>
      <c r="CI50" s="78">
        <f t="shared" si="96"/>
        <v>0</v>
      </c>
      <c r="CJ50" s="78">
        <f t="shared" si="97"/>
        <v>0</v>
      </c>
      <c r="CK50" s="78">
        <f t="shared" si="98"/>
        <v>0</v>
      </c>
      <c r="CL50" s="78">
        <f t="shared" si="99"/>
        <v>0</v>
      </c>
    </row>
    <row r="51" spans="1:90" ht="13.5" customHeight="1">
      <c r="A51" s="77" t="str">
        <f t="shared" si="20"/>
        <v>May</v>
      </c>
      <c r="B51" s="20">
        <f t="shared" si="21"/>
        <v>0</v>
      </c>
      <c r="C51" s="20">
        <f t="shared" si="22"/>
        <v>0</v>
      </c>
      <c r="D51" s="20">
        <f t="shared" si="100"/>
        <v>0</v>
      </c>
      <c r="E51" s="20">
        <f t="shared" si="23"/>
        <v>0</v>
      </c>
      <c r="F51" s="20">
        <f t="shared" si="24"/>
        <v>0</v>
      </c>
      <c r="G51" s="20">
        <f t="shared" si="25"/>
        <v>0</v>
      </c>
      <c r="H51" s="20">
        <f t="shared" si="26"/>
        <v>0</v>
      </c>
      <c r="I51" s="20">
        <f t="shared" si="27"/>
        <v>0</v>
      </c>
      <c r="J51" s="12" t="str">
        <f t="shared" si="28"/>
        <v>May</v>
      </c>
      <c r="K51" s="20">
        <f t="shared" si="29"/>
        <v>0</v>
      </c>
      <c r="L51" s="78">
        <f t="shared" si="30"/>
        <v>0</v>
      </c>
      <c r="M51" s="78">
        <f t="shared" si="101"/>
        <v>0</v>
      </c>
      <c r="N51" s="78">
        <f t="shared" si="31"/>
        <v>0</v>
      </c>
      <c r="O51" s="78">
        <f t="shared" si="32"/>
        <v>0</v>
      </c>
      <c r="P51" s="78">
        <f t="shared" si="33"/>
        <v>0</v>
      </c>
      <c r="Q51" s="78">
        <f t="shared" si="34"/>
        <v>0</v>
      </c>
      <c r="R51" s="78">
        <f t="shared" si="35"/>
        <v>0</v>
      </c>
      <c r="S51" s="77" t="str">
        <f t="shared" si="36"/>
        <v>May</v>
      </c>
      <c r="T51" s="78">
        <f t="shared" si="37"/>
        <v>0</v>
      </c>
      <c r="U51" s="78">
        <f t="shared" si="38"/>
        <v>0</v>
      </c>
      <c r="V51" s="78">
        <f t="shared" si="102"/>
        <v>0</v>
      </c>
      <c r="W51" s="78">
        <f t="shared" si="39"/>
        <v>0</v>
      </c>
      <c r="X51" s="78">
        <f t="shared" si="40"/>
        <v>0</v>
      </c>
      <c r="Y51" s="78">
        <f t="shared" si="41"/>
        <v>0</v>
      </c>
      <c r="Z51" s="78">
        <f t="shared" si="42"/>
        <v>0</v>
      </c>
      <c r="AA51" s="78">
        <f t="shared" si="43"/>
        <v>0</v>
      </c>
      <c r="AB51" s="77" t="str">
        <f t="shared" si="44"/>
        <v>May</v>
      </c>
      <c r="AC51" s="78">
        <f t="shared" si="45"/>
        <v>0</v>
      </c>
      <c r="AD51" s="78">
        <f t="shared" si="46"/>
        <v>0</v>
      </c>
      <c r="AE51" s="78">
        <f t="shared" si="103"/>
        <v>0</v>
      </c>
      <c r="AF51" s="78">
        <f t="shared" si="47"/>
        <v>0</v>
      </c>
      <c r="AG51" s="78">
        <f t="shared" si="48"/>
        <v>0</v>
      </c>
      <c r="AH51" s="78">
        <f t="shared" si="49"/>
        <v>0</v>
      </c>
      <c r="AI51" s="78">
        <f t="shared" si="50"/>
        <v>0</v>
      </c>
      <c r="AJ51" s="78">
        <f t="shared" si="51"/>
        <v>0</v>
      </c>
      <c r="AK51" s="77" t="str">
        <f t="shared" si="52"/>
        <v>May</v>
      </c>
      <c r="AL51" s="78">
        <f t="shared" si="53"/>
        <v>0</v>
      </c>
      <c r="AM51" s="78">
        <f t="shared" si="54"/>
        <v>0</v>
      </c>
      <c r="AN51" s="78">
        <f t="shared" si="104"/>
        <v>0</v>
      </c>
      <c r="AO51" s="78">
        <f t="shared" si="55"/>
        <v>0</v>
      </c>
      <c r="AP51" s="78">
        <f t="shared" si="56"/>
        <v>0</v>
      </c>
      <c r="AQ51" s="78">
        <f t="shared" si="57"/>
        <v>0</v>
      </c>
      <c r="AR51" s="78">
        <f t="shared" si="58"/>
        <v>0</v>
      </c>
      <c r="AS51" s="78">
        <f t="shared" si="59"/>
        <v>0</v>
      </c>
      <c r="AT51" s="77" t="str">
        <f t="shared" si="60"/>
        <v>May</v>
      </c>
      <c r="AU51" s="78">
        <f t="shared" si="61"/>
        <v>0</v>
      </c>
      <c r="AV51" s="78">
        <f t="shared" si="62"/>
        <v>0</v>
      </c>
      <c r="AW51" s="78">
        <f t="shared" si="105"/>
        <v>0</v>
      </c>
      <c r="AX51" s="78">
        <f t="shared" si="63"/>
        <v>0</v>
      </c>
      <c r="AY51" s="78">
        <f t="shared" si="64"/>
        <v>0</v>
      </c>
      <c r="AZ51" s="78">
        <f t="shared" si="65"/>
        <v>0</v>
      </c>
      <c r="BA51" s="78">
        <f t="shared" si="66"/>
        <v>0</v>
      </c>
      <c r="BB51" s="78">
        <f t="shared" si="67"/>
        <v>0</v>
      </c>
      <c r="BC51" s="77" t="str">
        <f t="shared" si="68"/>
        <v>May</v>
      </c>
      <c r="BD51" s="78">
        <f t="shared" si="69"/>
        <v>0</v>
      </c>
      <c r="BE51" s="78">
        <f t="shared" si="70"/>
        <v>0</v>
      </c>
      <c r="BF51" s="78">
        <f t="shared" si="106"/>
        <v>0</v>
      </c>
      <c r="BG51" s="78">
        <f t="shared" si="71"/>
        <v>0</v>
      </c>
      <c r="BH51" s="78">
        <f t="shared" si="72"/>
        <v>0</v>
      </c>
      <c r="BI51" s="78">
        <f t="shared" si="73"/>
        <v>0</v>
      </c>
      <c r="BJ51" s="78">
        <f t="shared" si="74"/>
        <v>0</v>
      </c>
      <c r="BK51" s="78">
        <f t="shared" si="75"/>
        <v>0</v>
      </c>
      <c r="BL51" s="77" t="str">
        <f t="shared" si="76"/>
        <v>May</v>
      </c>
      <c r="BM51" s="78">
        <f t="shared" si="77"/>
        <v>0</v>
      </c>
      <c r="BN51" s="78">
        <f t="shared" si="78"/>
        <v>0</v>
      </c>
      <c r="BO51" s="78">
        <f t="shared" si="107"/>
        <v>0</v>
      </c>
      <c r="BP51" s="78">
        <f t="shared" si="79"/>
        <v>0</v>
      </c>
      <c r="BQ51" s="78">
        <f t="shared" si="80"/>
        <v>0</v>
      </c>
      <c r="BR51" s="78">
        <f t="shared" si="81"/>
        <v>0</v>
      </c>
      <c r="BS51" s="78">
        <f t="shared" si="82"/>
        <v>0</v>
      </c>
      <c r="BT51" s="78">
        <f t="shared" si="83"/>
        <v>0</v>
      </c>
      <c r="BU51" s="77" t="str">
        <f t="shared" si="84"/>
        <v>May</v>
      </c>
      <c r="BV51" s="78">
        <f t="shared" si="85"/>
        <v>0</v>
      </c>
      <c r="BW51" s="78">
        <f t="shared" si="86"/>
        <v>0</v>
      </c>
      <c r="BX51" s="78">
        <f t="shared" si="108"/>
        <v>0</v>
      </c>
      <c r="BY51" s="78">
        <f t="shared" si="87"/>
        <v>0</v>
      </c>
      <c r="BZ51" s="78">
        <f t="shared" si="88"/>
        <v>0</v>
      </c>
      <c r="CA51" s="78">
        <f t="shared" si="89"/>
        <v>0</v>
      </c>
      <c r="CB51" s="78">
        <f t="shared" si="90"/>
        <v>0</v>
      </c>
      <c r="CC51" s="78">
        <f t="shared" si="91"/>
        <v>0</v>
      </c>
      <c r="CD51" s="77" t="str">
        <f t="shared" si="92"/>
        <v>May</v>
      </c>
      <c r="CE51" s="78">
        <f t="shared" si="93"/>
        <v>0</v>
      </c>
      <c r="CF51" s="78">
        <f t="shared" si="94"/>
        <v>0</v>
      </c>
      <c r="CG51" s="78">
        <f t="shared" si="109"/>
        <v>0</v>
      </c>
      <c r="CH51" s="78">
        <f t="shared" si="95"/>
        <v>0</v>
      </c>
      <c r="CI51" s="78">
        <f t="shared" si="96"/>
        <v>0</v>
      </c>
      <c r="CJ51" s="78">
        <f t="shared" si="97"/>
        <v>0</v>
      </c>
      <c r="CK51" s="78">
        <f t="shared" si="98"/>
        <v>0</v>
      </c>
      <c r="CL51" s="78">
        <f t="shared" si="99"/>
        <v>0</v>
      </c>
    </row>
    <row r="52" spans="1:90" ht="13.5" customHeight="1">
      <c r="A52" s="77" t="str">
        <f t="shared" si="20"/>
        <v>Jun</v>
      </c>
      <c r="B52" s="20">
        <f t="shared" si="21"/>
        <v>0</v>
      </c>
      <c r="C52" s="20">
        <f t="shared" si="22"/>
        <v>0</v>
      </c>
      <c r="D52" s="20">
        <f t="shared" si="100"/>
        <v>0</v>
      </c>
      <c r="E52" s="20">
        <f t="shared" si="23"/>
        <v>0</v>
      </c>
      <c r="F52" s="20">
        <f t="shared" si="24"/>
        <v>0</v>
      </c>
      <c r="G52" s="20">
        <f t="shared" si="25"/>
        <v>0</v>
      </c>
      <c r="H52" s="20">
        <f t="shared" si="26"/>
        <v>0</v>
      </c>
      <c r="I52" s="20">
        <f t="shared" si="27"/>
        <v>0</v>
      </c>
      <c r="J52" s="12" t="str">
        <f t="shared" si="28"/>
        <v>Jun</v>
      </c>
      <c r="K52" s="20">
        <f t="shared" si="29"/>
        <v>0</v>
      </c>
      <c r="L52" s="78">
        <f t="shared" si="30"/>
        <v>0</v>
      </c>
      <c r="M52" s="78">
        <f t="shared" si="101"/>
        <v>0</v>
      </c>
      <c r="N52" s="78">
        <f t="shared" si="31"/>
        <v>0</v>
      </c>
      <c r="O52" s="78">
        <f t="shared" si="32"/>
        <v>0</v>
      </c>
      <c r="P52" s="78">
        <f t="shared" si="33"/>
        <v>0</v>
      </c>
      <c r="Q52" s="78">
        <f t="shared" si="34"/>
        <v>0</v>
      </c>
      <c r="R52" s="78">
        <f t="shared" si="35"/>
        <v>0</v>
      </c>
      <c r="S52" s="77" t="str">
        <f t="shared" si="36"/>
        <v>Jun</v>
      </c>
      <c r="T52" s="78">
        <f t="shared" si="37"/>
        <v>0</v>
      </c>
      <c r="U52" s="78">
        <f t="shared" si="38"/>
        <v>0</v>
      </c>
      <c r="V52" s="78">
        <f t="shared" si="102"/>
        <v>0</v>
      </c>
      <c r="W52" s="78">
        <f t="shared" si="39"/>
        <v>0</v>
      </c>
      <c r="X52" s="78">
        <f t="shared" si="40"/>
        <v>0</v>
      </c>
      <c r="Y52" s="78">
        <f t="shared" si="41"/>
        <v>0</v>
      </c>
      <c r="Z52" s="78">
        <f t="shared" si="42"/>
        <v>0</v>
      </c>
      <c r="AA52" s="78">
        <f t="shared" si="43"/>
        <v>0</v>
      </c>
      <c r="AB52" s="77" t="str">
        <f t="shared" si="44"/>
        <v>Jun</v>
      </c>
      <c r="AC52" s="78">
        <f t="shared" si="45"/>
        <v>0</v>
      </c>
      <c r="AD52" s="78">
        <f t="shared" si="46"/>
        <v>0</v>
      </c>
      <c r="AE52" s="78">
        <f t="shared" si="103"/>
        <v>0</v>
      </c>
      <c r="AF52" s="78">
        <f t="shared" si="47"/>
        <v>0</v>
      </c>
      <c r="AG52" s="78">
        <f t="shared" si="48"/>
        <v>0</v>
      </c>
      <c r="AH52" s="78">
        <f t="shared" si="49"/>
        <v>0</v>
      </c>
      <c r="AI52" s="78">
        <f t="shared" si="50"/>
        <v>0</v>
      </c>
      <c r="AJ52" s="78">
        <f t="shared" si="51"/>
        <v>0</v>
      </c>
      <c r="AK52" s="77" t="str">
        <f t="shared" si="52"/>
        <v>Jun</v>
      </c>
      <c r="AL52" s="78">
        <f t="shared" si="53"/>
        <v>0</v>
      </c>
      <c r="AM52" s="78">
        <f t="shared" si="54"/>
        <v>0</v>
      </c>
      <c r="AN52" s="78">
        <f t="shared" si="104"/>
        <v>0</v>
      </c>
      <c r="AO52" s="78">
        <f t="shared" si="55"/>
        <v>0</v>
      </c>
      <c r="AP52" s="78">
        <f t="shared" si="56"/>
        <v>0</v>
      </c>
      <c r="AQ52" s="78">
        <f t="shared" si="57"/>
        <v>0</v>
      </c>
      <c r="AR52" s="78">
        <f t="shared" si="58"/>
        <v>0</v>
      </c>
      <c r="AS52" s="78">
        <f t="shared" si="59"/>
        <v>0</v>
      </c>
      <c r="AT52" s="77" t="str">
        <f t="shared" si="60"/>
        <v>Jun</v>
      </c>
      <c r="AU52" s="78">
        <f t="shared" si="61"/>
        <v>0</v>
      </c>
      <c r="AV52" s="78">
        <f t="shared" si="62"/>
        <v>0</v>
      </c>
      <c r="AW52" s="78">
        <f t="shared" si="105"/>
        <v>0</v>
      </c>
      <c r="AX52" s="78">
        <f t="shared" si="63"/>
        <v>0</v>
      </c>
      <c r="AY52" s="78">
        <f t="shared" si="64"/>
        <v>0</v>
      </c>
      <c r="AZ52" s="78">
        <f t="shared" si="65"/>
        <v>0</v>
      </c>
      <c r="BA52" s="78">
        <f t="shared" si="66"/>
        <v>0</v>
      </c>
      <c r="BB52" s="78">
        <f t="shared" si="67"/>
        <v>0</v>
      </c>
      <c r="BC52" s="77" t="str">
        <f t="shared" si="68"/>
        <v>Jun</v>
      </c>
      <c r="BD52" s="78">
        <f t="shared" si="69"/>
        <v>0</v>
      </c>
      <c r="BE52" s="78">
        <f t="shared" si="70"/>
        <v>0</v>
      </c>
      <c r="BF52" s="78">
        <f t="shared" si="106"/>
        <v>0</v>
      </c>
      <c r="BG52" s="78">
        <f t="shared" si="71"/>
        <v>0</v>
      </c>
      <c r="BH52" s="78">
        <f t="shared" si="72"/>
        <v>0</v>
      </c>
      <c r="BI52" s="78">
        <f t="shared" si="73"/>
        <v>0</v>
      </c>
      <c r="BJ52" s="78">
        <f t="shared" si="74"/>
        <v>0</v>
      </c>
      <c r="BK52" s="78">
        <f t="shared" si="75"/>
        <v>0</v>
      </c>
      <c r="BL52" s="77" t="str">
        <f t="shared" si="76"/>
        <v>Jun</v>
      </c>
      <c r="BM52" s="78">
        <f t="shared" si="77"/>
        <v>0</v>
      </c>
      <c r="BN52" s="78">
        <f t="shared" si="78"/>
        <v>0</v>
      </c>
      <c r="BO52" s="78">
        <f t="shared" si="107"/>
        <v>0</v>
      </c>
      <c r="BP52" s="78">
        <f t="shared" si="79"/>
        <v>0</v>
      </c>
      <c r="BQ52" s="78">
        <f t="shared" si="80"/>
        <v>0</v>
      </c>
      <c r="BR52" s="78">
        <f t="shared" si="81"/>
        <v>0</v>
      </c>
      <c r="BS52" s="78">
        <f t="shared" si="82"/>
        <v>0</v>
      </c>
      <c r="BT52" s="78">
        <f t="shared" si="83"/>
        <v>0</v>
      </c>
      <c r="BU52" s="77" t="str">
        <f t="shared" si="84"/>
        <v>Jun</v>
      </c>
      <c r="BV52" s="78">
        <f t="shared" si="85"/>
        <v>0</v>
      </c>
      <c r="BW52" s="78">
        <f t="shared" si="86"/>
        <v>0</v>
      </c>
      <c r="BX52" s="78">
        <f t="shared" si="108"/>
        <v>0</v>
      </c>
      <c r="BY52" s="78">
        <f t="shared" si="87"/>
        <v>0</v>
      </c>
      <c r="BZ52" s="78">
        <f t="shared" si="88"/>
        <v>0</v>
      </c>
      <c r="CA52" s="78">
        <f t="shared" si="89"/>
        <v>0</v>
      </c>
      <c r="CB52" s="78">
        <f t="shared" si="90"/>
        <v>0</v>
      </c>
      <c r="CC52" s="78">
        <f t="shared" si="91"/>
        <v>0</v>
      </c>
      <c r="CD52" s="77" t="str">
        <f t="shared" si="92"/>
        <v>Jun</v>
      </c>
      <c r="CE52" s="78">
        <f t="shared" si="93"/>
        <v>0</v>
      </c>
      <c r="CF52" s="78">
        <f t="shared" si="94"/>
        <v>0</v>
      </c>
      <c r="CG52" s="78">
        <f t="shared" si="109"/>
        <v>0</v>
      </c>
      <c r="CH52" s="78">
        <f t="shared" si="95"/>
        <v>0</v>
      </c>
      <c r="CI52" s="78">
        <f t="shared" si="96"/>
        <v>0</v>
      </c>
      <c r="CJ52" s="78">
        <f t="shared" si="97"/>
        <v>0</v>
      </c>
      <c r="CK52" s="78">
        <f t="shared" si="98"/>
        <v>0</v>
      </c>
      <c r="CL52" s="78">
        <f t="shared" si="99"/>
        <v>0</v>
      </c>
    </row>
    <row r="53" spans="1:90" ht="13.5" customHeight="1">
      <c r="A53" s="77" t="str">
        <f t="shared" si="20"/>
        <v>Jul</v>
      </c>
      <c r="B53" s="20">
        <f t="shared" si="21"/>
        <v>0</v>
      </c>
      <c r="C53" s="20">
        <f t="shared" si="22"/>
        <v>0</v>
      </c>
      <c r="D53" s="20">
        <f t="shared" si="100"/>
        <v>0</v>
      </c>
      <c r="E53" s="20">
        <f t="shared" si="23"/>
        <v>0</v>
      </c>
      <c r="F53" s="20">
        <f t="shared" si="24"/>
        <v>0</v>
      </c>
      <c r="G53" s="20">
        <f t="shared" si="25"/>
        <v>0</v>
      </c>
      <c r="H53" s="20">
        <f t="shared" si="26"/>
        <v>0</v>
      </c>
      <c r="I53" s="20">
        <f t="shared" si="27"/>
        <v>0</v>
      </c>
      <c r="J53" s="12" t="str">
        <f t="shared" si="28"/>
        <v>Jul</v>
      </c>
      <c r="K53" s="20">
        <f t="shared" si="29"/>
        <v>0</v>
      </c>
      <c r="L53" s="78">
        <f t="shared" si="30"/>
        <v>0</v>
      </c>
      <c r="M53" s="78">
        <f t="shared" si="101"/>
        <v>0</v>
      </c>
      <c r="N53" s="78">
        <f t="shared" si="31"/>
        <v>0</v>
      </c>
      <c r="O53" s="78">
        <f t="shared" si="32"/>
        <v>0</v>
      </c>
      <c r="P53" s="78">
        <f t="shared" si="33"/>
        <v>0</v>
      </c>
      <c r="Q53" s="78">
        <f t="shared" si="34"/>
        <v>0</v>
      </c>
      <c r="R53" s="78">
        <f t="shared" si="35"/>
        <v>0</v>
      </c>
      <c r="S53" s="77" t="str">
        <f t="shared" si="36"/>
        <v>Jul</v>
      </c>
      <c r="T53" s="78">
        <f t="shared" si="37"/>
        <v>0</v>
      </c>
      <c r="U53" s="78">
        <f t="shared" si="38"/>
        <v>0</v>
      </c>
      <c r="V53" s="78">
        <f t="shared" si="102"/>
        <v>0</v>
      </c>
      <c r="W53" s="78">
        <f t="shared" si="39"/>
        <v>0</v>
      </c>
      <c r="X53" s="78">
        <f t="shared" si="40"/>
        <v>0</v>
      </c>
      <c r="Y53" s="78">
        <f t="shared" si="41"/>
        <v>0</v>
      </c>
      <c r="Z53" s="78">
        <f t="shared" si="42"/>
        <v>0</v>
      </c>
      <c r="AA53" s="78">
        <f t="shared" si="43"/>
        <v>0</v>
      </c>
      <c r="AB53" s="77" t="str">
        <f t="shared" si="44"/>
        <v>Jul</v>
      </c>
      <c r="AC53" s="78">
        <f t="shared" si="45"/>
        <v>0</v>
      </c>
      <c r="AD53" s="78">
        <f t="shared" si="46"/>
        <v>0</v>
      </c>
      <c r="AE53" s="78">
        <f t="shared" si="103"/>
        <v>0</v>
      </c>
      <c r="AF53" s="78">
        <f t="shared" si="47"/>
        <v>0</v>
      </c>
      <c r="AG53" s="78">
        <f t="shared" si="48"/>
        <v>0</v>
      </c>
      <c r="AH53" s="78">
        <f t="shared" si="49"/>
        <v>0</v>
      </c>
      <c r="AI53" s="78">
        <f t="shared" si="50"/>
        <v>0</v>
      </c>
      <c r="AJ53" s="78">
        <f t="shared" si="51"/>
        <v>0</v>
      </c>
      <c r="AK53" s="77" t="str">
        <f t="shared" si="52"/>
        <v>Jul</v>
      </c>
      <c r="AL53" s="78">
        <f t="shared" si="53"/>
        <v>0</v>
      </c>
      <c r="AM53" s="78">
        <f t="shared" si="54"/>
        <v>0</v>
      </c>
      <c r="AN53" s="78">
        <f t="shared" si="104"/>
        <v>0</v>
      </c>
      <c r="AO53" s="78">
        <f t="shared" si="55"/>
        <v>0</v>
      </c>
      <c r="AP53" s="78">
        <f t="shared" si="56"/>
        <v>0</v>
      </c>
      <c r="AQ53" s="78">
        <f t="shared" si="57"/>
        <v>0</v>
      </c>
      <c r="AR53" s="78">
        <f t="shared" si="58"/>
        <v>0</v>
      </c>
      <c r="AS53" s="78">
        <f t="shared" si="59"/>
        <v>0</v>
      </c>
      <c r="AT53" s="77" t="str">
        <f t="shared" si="60"/>
        <v>Jul</v>
      </c>
      <c r="AU53" s="78">
        <f t="shared" si="61"/>
        <v>0</v>
      </c>
      <c r="AV53" s="78">
        <f t="shared" si="62"/>
        <v>0</v>
      </c>
      <c r="AW53" s="78">
        <f t="shared" si="105"/>
        <v>0</v>
      </c>
      <c r="AX53" s="78">
        <f t="shared" si="63"/>
        <v>0</v>
      </c>
      <c r="AY53" s="78">
        <f t="shared" si="64"/>
        <v>0</v>
      </c>
      <c r="AZ53" s="78">
        <f t="shared" si="65"/>
        <v>0</v>
      </c>
      <c r="BA53" s="78">
        <f t="shared" si="66"/>
        <v>0</v>
      </c>
      <c r="BB53" s="78">
        <f t="shared" si="67"/>
        <v>0</v>
      </c>
      <c r="BC53" s="77" t="str">
        <f t="shared" si="68"/>
        <v>Jul</v>
      </c>
      <c r="BD53" s="78">
        <f t="shared" si="69"/>
        <v>0</v>
      </c>
      <c r="BE53" s="78">
        <f t="shared" si="70"/>
        <v>0</v>
      </c>
      <c r="BF53" s="78">
        <f t="shared" si="106"/>
        <v>0</v>
      </c>
      <c r="BG53" s="78">
        <f t="shared" si="71"/>
        <v>0</v>
      </c>
      <c r="BH53" s="78">
        <f t="shared" si="72"/>
        <v>0</v>
      </c>
      <c r="BI53" s="78">
        <f t="shared" si="73"/>
        <v>0</v>
      </c>
      <c r="BJ53" s="78">
        <f t="shared" si="74"/>
        <v>0</v>
      </c>
      <c r="BK53" s="78">
        <f t="shared" si="75"/>
        <v>0</v>
      </c>
      <c r="BL53" s="77" t="str">
        <f t="shared" si="76"/>
        <v>Jul</v>
      </c>
      <c r="BM53" s="78">
        <f t="shared" si="77"/>
        <v>0</v>
      </c>
      <c r="BN53" s="78">
        <f t="shared" si="78"/>
        <v>0</v>
      </c>
      <c r="BO53" s="78">
        <f t="shared" si="107"/>
        <v>0</v>
      </c>
      <c r="BP53" s="78">
        <f t="shared" si="79"/>
        <v>0</v>
      </c>
      <c r="BQ53" s="78">
        <f t="shared" si="80"/>
        <v>0</v>
      </c>
      <c r="BR53" s="78">
        <f t="shared" si="81"/>
        <v>0</v>
      </c>
      <c r="BS53" s="78">
        <f t="shared" si="82"/>
        <v>0</v>
      </c>
      <c r="BT53" s="78">
        <f t="shared" si="83"/>
        <v>0</v>
      </c>
      <c r="BU53" s="77" t="str">
        <f t="shared" si="84"/>
        <v>Jul</v>
      </c>
      <c r="BV53" s="78">
        <f t="shared" si="85"/>
        <v>0</v>
      </c>
      <c r="BW53" s="78">
        <f t="shared" si="86"/>
        <v>0</v>
      </c>
      <c r="BX53" s="78">
        <f t="shared" si="108"/>
        <v>0</v>
      </c>
      <c r="BY53" s="78">
        <f t="shared" si="87"/>
        <v>0</v>
      </c>
      <c r="BZ53" s="78">
        <f t="shared" si="88"/>
        <v>0</v>
      </c>
      <c r="CA53" s="78">
        <f t="shared" si="89"/>
        <v>0</v>
      </c>
      <c r="CB53" s="78">
        <f t="shared" si="90"/>
        <v>0</v>
      </c>
      <c r="CC53" s="78">
        <f t="shared" si="91"/>
        <v>0</v>
      </c>
      <c r="CD53" s="77" t="str">
        <f t="shared" si="92"/>
        <v>Jul</v>
      </c>
      <c r="CE53" s="78">
        <f t="shared" si="93"/>
        <v>0</v>
      </c>
      <c r="CF53" s="78">
        <f t="shared" si="94"/>
        <v>0</v>
      </c>
      <c r="CG53" s="78">
        <f t="shared" si="109"/>
        <v>0</v>
      </c>
      <c r="CH53" s="78">
        <f t="shared" si="95"/>
        <v>0</v>
      </c>
      <c r="CI53" s="78">
        <f t="shared" si="96"/>
        <v>0</v>
      </c>
      <c r="CJ53" s="78">
        <f t="shared" si="97"/>
        <v>0</v>
      </c>
      <c r="CK53" s="78">
        <f t="shared" si="98"/>
        <v>0</v>
      </c>
      <c r="CL53" s="78">
        <f t="shared" si="99"/>
        <v>0</v>
      </c>
    </row>
    <row r="54" spans="1:90" ht="13.5" customHeight="1">
      <c r="A54" s="77" t="str">
        <f t="shared" si="20"/>
        <v>Aug</v>
      </c>
      <c r="B54" s="20">
        <f t="shared" si="21"/>
        <v>0</v>
      </c>
      <c r="C54" s="20">
        <f t="shared" si="22"/>
        <v>0</v>
      </c>
      <c r="D54" s="20">
        <f t="shared" si="100"/>
        <v>0</v>
      </c>
      <c r="E54" s="20">
        <f t="shared" si="23"/>
        <v>0</v>
      </c>
      <c r="F54" s="20">
        <f t="shared" si="24"/>
        <v>0</v>
      </c>
      <c r="G54" s="20">
        <f t="shared" si="25"/>
        <v>0</v>
      </c>
      <c r="H54" s="20">
        <f t="shared" si="26"/>
        <v>0</v>
      </c>
      <c r="I54" s="20">
        <f t="shared" si="27"/>
        <v>0</v>
      </c>
      <c r="J54" s="12" t="str">
        <f t="shared" si="28"/>
        <v>Aug</v>
      </c>
      <c r="K54" s="20">
        <f t="shared" si="29"/>
        <v>0</v>
      </c>
      <c r="L54" s="78">
        <f t="shared" si="30"/>
        <v>0</v>
      </c>
      <c r="M54" s="78">
        <f t="shared" si="101"/>
        <v>0</v>
      </c>
      <c r="N54" s="78">
        <f t="shared" si="31"/>
        <v>0</v>
      </c>
      <c r="O54" s="78">
        <f t="shared" si="32"/>
        <v>0</v>
      </c>
      <c r="P54" s="78">
        <f t="shared" si="33"/>
        <v>0</v>
      </c>
      <c r="Q54" s="78">
        <f t="shared" si="34"/>
        <v>0</v>
      </c>
      <c r="R54" s="78">
        <f t="shared" si="35"/>
        <v>0</v>
      </c>
      <c r="S54" s="77" t="str">
        <f t="shared" si="36"/>
        <v>Aug</v>
      </c>
      <c r="T54" s="78">
        <f t="shared" si="37"/>
        <v>0</v>
      </c>
      <c r="U54" s="78">
        <f t="shared" si="38"/>
        <v>0</v>
      </c>
      <c r="V54" s="78">
        <f t="shared" si="102"/>
        <v>0</v>
      </c>
      <c r="W54" s="78">
        <f t="shared" si="39"/>
        <v>0</v>
      </c>
      <c r="X54" s="78">
        <f t="shared" si="40"/>
        <v>0</v>
      </c>
      <c r="Y54" s="78">
        <f t="shared" si="41"/>
        <v>0</v>
      </c>
      <c r="Z54" s="78">
        <f t="shared" si="42"/>
        <v>0</v>
      </c>
      <c r="AA54" s="78">
        <f t="shared" si="43"/>
        <v>0</v>
      </c>
      <c r="AB54" s="77" t="str">
        <f t="shared" si="44"/>
        <v>Aug</v>
      </c>
      <c r="AC54" s="78">
        <f t="shared" si="45"/>
        <v>0</v>
      </c>
      <c r="AD54" s="78">
        <f t="shared" si="46"/>
        <v>0</v>
      </c>
      <c r="AE54" s="78">
        <f t="shared" si="103"/>
        <v>0</v>
      </c>
      <c r="AF54" s="78">
        <f t="shared" si="47"/>
        <v>0</v>
      </c>
      <c r="AG54" s="78">
        <f t="shared" si="48"/>
        <v>0</v>
      </c>
      <c r="AH54" s="78">
        <f t="shared" si="49"/>
        <v>0</v>
      </c>
      <c r="AI54" s="78">
        <f t="shared" si="50"/>
        <v>0</v>
      </c>
      <c r="AJ54" s="78">
        <f t="shared" si="51"/>
        <v>0</v>
      </c>
      <c r="AK54" s="77" t="str">
        <f t="shared" si="52"/>
        <v>Aug</v>
      </c>
      <c r="AL54" s="78">
        <f t="shared" si="53"/>
        <v>0</v>
      </c>
      <c r="AM54" s="78">
        <f t="shared" si="54"/>
        <v>0</v>
      </c>
      <c r="AN54" s="78">
        <f t="shared" si="104"/>
        <v>0</v>
      </c>
      <c r="AO54" s="78">
        <f t="shared" si="55"/>
        <v>0</v>
      </c>
      <c r="AP54" s="78">
        <f t="shared" si="56"/>
        <v>0</v>
      </c>
      <c r="AQ54" s="78">
        <f t="shared" si="57"/>
        <v>0</v>
      </c>
      <c r="AR54" s="78">
        <f t="shared" si="58"/>
        <v>0</v>
      </c>
      <c r="AS54" s="78">
        <f t="shared" si="59"/>
        <v>0</v>
      </c>
      <c r="AT54" s="77" t="str">
        <f t="shared" si="60"/>
        <v>Aug</v>
      </c>
      <c r="AU54" s="78">
        <f t="shared" si="61"/>
        <v>0</v>
      </c>
      <c r="AV54" s="78">
        <f t="shared" si="62"/>
        <v>0</v>
      </c>
      <c r="AW54" s="78">
        <f t="shared" si="105"/>
        <v>0</v>
      </c>
      <c r="AX54" s="78">
        <f t="shared" si="63"/>
        <v>0</v>
      </c>
      <c r="AY54" s="78">
        <f t="shared" si="64"/>
        <v>0</v>
      </c>
      <c r="AZ54" s="78">
        <f t="shared" si="65"/>
        <v>0</v>
      </c>
      <c r="BA54" s="78">
        <f t="shared" si="66"/>
        <v>0</v>
      </c>
      <c r="BB54" s="78">
        <f t="shared" si="67"/>
        <v>0</v>
      </c>
      <c r="BC54" s="77" t="str">
        <f t="shared" si="68"/>
        <v>Aug</v>
      </c>
      <c r="BD54" s="78">
        <f t="shared" si="69"/>
        <v>0</v>
      </c>
      <c r="BE54" s="78">
        <f t="shared" si="70"/>
        <v>0</v>
      </c>
      <c r="BF54" s="78">
        <f t="shared" si="106"/>
        <v>0</v>
      </c>
      <c r="BG54" s="78">
        <f t="shared" si="71"/>
        <v>0</v>
      </c>
      <c r="BH54" s="78">
        <f t="shared" si="72"/>
        <v>0</v>
      </c>
      <c r="BI54" s="78">
        <f t="shared" si="73"/>
        <v>0</v>
      </c>
      <c r="BJ54" s="78">
        <f t="shared" si="74"/>
        <v>0</v>
      </c>
      <c r="BK54" s="78">
        <f t="shared" si="75"/>
        <v>0</v>
      </c>
      <c r="BL54" s="77" t="str">
        <f t="shared" si="76"/>
        <v>Aug</v>
      </c>
      <c r="BM54" s="78">
        <f t="shared" si="77"/>
        <v>0</v>
      </c>
      <c r="BN54" s="78">
        <f t="shared" si="78"/>
        <v>0</v>
      </c>
      <c r="BO54" s="78">
        <f t="shared" si="107"/>
        <v>0</v>
      </c>
      <c r="BP54" s="78">
        <f t="shared" si="79"/>
        <v>0</v>
      </c>
      <c r="BQ54" s="78">
        <f t="shared" si="80"/>
        <v>0</v>
      </c>
      <c r="BR54" s="78">
        <f t="shared" si="81"/>
        <v>0</v>
      </c>
      <c r="BS54" s="78">
        <f t="shared" si="82"/>
        <v>0</v>
      </c>
      <c r="BT54" s="78">
        <f t="shared" si="83"/>
        <v>0</v>
      </c>
      <c r="BU54" s="77" t="str">
        <f t="shared" si="84"/>
        <v>Aug</v>
      </c>
      <c r="BV54" s="78">
        <f t="shared" si="85"/>
        <v>0</v>
      </c>
      <c r="BW54" s="78">
        <f t="shared" si="86"/>
        <v>0</v>
      </c>
      <c r="BX54" s="78">
        <f t="shared" si="108"/>
        <v>0</v>
      </c>
      <c r="BY54" s="78">
        <f t="shared" si="87"/>
        <v>0</v>
      </c>
      <c r="BZ54" s="78">
        <f t="shared" si="88"/>
        <v>0</v>
      </c>
      <c r="CA54" s="78">
        <f t="shared" si="89"/>
        <v>0</v>
      </c>
      <c r="CB54" s="78">
        <f t="shared" si="90"/>
        <v>0</v>
      </c>
      <c r="CC54" s="78">
        <f t="shared" si="91"/>
        <v>0</v>
      </c>
      <c r="CD54" s="77" t="str">
        <f t="shared" si="92"/>
        <v>Aug</v>
      </c>
      <c r="CE54" s="78">
        <f t="shared" si="93"/>
        <v>0</v>
      </c>
      <c r="CF54" s="78">
        <f t="shared" si="94"/>
        <v>0</v>
      </c>
      <c r="CG54" s="78">
        <f t="shared" si="109"/>
        <v>0</v>
      </c>
      <c r="CH54" s="78">
        <f t="shared" si="95"/>
        <v>0</v>
      </c>
      <c r="CI54" s="78">
        <f t="shared" si="96"/>
        <v>0</v>
      </c>
      <c r="CJ54" s="78">
        <f t="shared" si="97"/>
        <v>0</v>
      </c>
      <c r="CK54" s="78">
        <f t="shared" si="98"/>
        <v>0</v>
      </c>
      <c r="CL54" s="78">
        <f t="shared" si="99"/>
        <v>0</v>
      </c>
    </row>
    <row r="55" spans="1:90" ht="13.5" customHeight="1">
      <c r="A55" s="77" t="str">
        <f t="shared" si="20"/>
        <v>Sep</v>
      </c>
      <c r="B55" s="20">
        <f t="shared" si="21"/>
        <v>0</v>
      </c>
      <c r="C55" s="20">
        <f t="shared" si="22"/>
        <v>0</v>
      </c>
      <c r="D55" s="20">
        <f t="shared" si="100"/>
        <v>0</v>
      </c>
      <c r="E55" s="20">
        <f t="shared" si="23"/>
        <v>0</v>
      </c>
      <c r="F55" s="20">
        <f t="shared" si="24"/>
        <v>0</v>
      </c>
      <c r="G55" s="20">
        <f t="shared" si="25"/>
        <v>0</v>
      </c>
      <c r="H55" s="20">
        <f t="shared" si="26"/>
        <v>0</v>
      </c>
      <c r="I55" s="20">
        <f t="shared" si="27"/>
        <v>0</v>
      </c>
      <c r="J55" s="12" t="str">
        <f t="shared" si="28"/>
        <v>Sep</v>
      </c>
      <c r="K55" s="20">
        <f t="shared" si="29"/>
        <v>0</v>
      </c>
      <c r="L55" s="78">
        <f t="shared" si="30"/>
        <v>0</v>
      </c>
      <c r="M55" s="78">
        <f t="shared" si="101"/>
        <v>0</v>
      </c>
      <c r="N55" s="78">
        <f t="shared" si="31"/>
        <v>0</v>
      </c>
      <c r="O55" s="78">
        <f t="shared" si="32"/>
        <v>0</v>
      </c>
      <c r="P55" s="78">
        <f t="shared" si="33"/>
        <v>0</v>
      </c>
      <c r="Q55" s="78">
        <f t="shared" si="34"/>
        <v>0</v>
      </c>
      <c r="R55" s="78">
        <f t="shared" si="35"/>
        <v>0</v>
      </c>
      <c r="S55" s="77" t="str">
        <f t="shared" si="36"/>
        <v>Sep</v>
      </c>
      <c r="T55" s="78">
        <f t="shared" si="37"/>
        <v>0</v>
      </c>
      <c r="U55" s="78">
        <f t="shared" si="38"/>
        <v>0</v>
      </c>
      <c r="V55" s="78">
        <f t="shared" si="102"/>
        <v>0</v>
      </c>
      <c r="W55" s="78">
        <f t="shared" si="39"/>
        <v>0</v>
      </c>
      <c r="X55" s="78">
        <f t="shared" si="40"/>
        <v>0</v>
      </c>
      <c r="Y55" s="78">
        <f t="shared" si="41"/>
        <v>0</v>
      </c>
      <c r="Z55" s="78">
        <f t="shared" si="42"/>
        <v>0</v>
      </c>
      <c r="AA55" s="78">
        <f t="shared" si="43"/>
        <v>0</v>
      </c>
      <c r="AB55" s="77" t="str">
        <f t="shared" si="44"/>
        <v>Sep</v>
      </c>
      <c r="AC55" s="78">
        <f t="shared" si="45"/>
        <v>0</v>
      </c>
      <c r="AD55" s="78">
        <f t="shared" si="46"/>
        <v>0</v>
      </c>
      <c r="AE55" s="78">
        <f t="shared" si="103"/>
        <v>0</v>
      </c>
      <c r="AF55" s="78">
        <f t="shared" si="47"/>
        <v>0</v>
      </c>
      <c r="AG55" s="78">
        <f t="shared" si="48"/>
        <v>0</v>
      </c>
      <c r="AH55" s="78">
        <f t="shared" si="49"/>
        <v>0</v>
      </c>
      <c r="AI55" s="78">
        <f t="shared" si="50"/>
        <v>0</v>
      </c>
      <c r="AJ55" s="78">
        <f t="shared" si="51"/>
        <v>0</v>
      </c>
      <c r="AK55" s="77" t="str">
        <f t="shared" si="52"/>
        <v>Sep</v>
      </c>
      <c r="AL55" s="78">
        <f t="shared" si="53"/>
        <v>0</v>
      </c>
      <c r="AM55" s="78">
        <f t="shared" si="54"/>
        <v>0</v>
      </c>
      <c r="AN55" s="78">
        <f t="shared" si="104"/>
        <v>0</v>
      </c>
      <c r="AO55" s="78">
        <f t="shared" si="55"/>
        <v>0</v>
      </c>
      <c r="AP55" s="78">
        <f t="shared" si="56"/>
        <v>0</v>
      </c>
      <c r="AQ55" s="78">
        <f t="shared" si="57"/>
        <v>0</v>
      </c>
      <c r="AR55" s="78">
        <f t="shared" si="58"/>
        <v>0</v>
      </c>
      <c r="AS55" s="78">
        <f t="shared" si="59"/>
        <v>0</v>
      </c>
      <c r="AT55" s="77" t="str">
        <f t="shared" si="60"/>
        <v>Sep</v>
      </c>
      <c r="AU55" s="78">
        <f t="shared" si="61"/>
        <v>0</v>
      </c>
      <c r="AV55" s="78">
        <f t="shared" si="62"/>
        <v>0</v>
      </c>
      <c r="AW55" s="78">
        <f t="shared" si="105"/>
        <v>0</v>
      </c>
      <c r="AX55" s="78">
        <f t="shared" si="63"/>
        <v>0</v>
      </c>
      <c r="AY55" s="78">
        <f t="shared" si="64"/>
        <v>0</v>
      </c>
      <c r="AZ55" s="78">
        <f t="shared" si="65"/>
        <v>0</v>
      </c>
      <c r="BA55" s="78">
        <f t="shared" si="66"/>
        <v>0</v>
      </c>
      <c r="BB55" s="78">
        <f t="shared" si="67"/>
        <v>0</v>
      </c>
      <c r="BC55" s="77" t="str">
        <f t="shared" si="68"/>
        <v>Sep</v>
      </c>
      <c r="BD55" s="78">
        <f t="shared" si="69"/>
        <v>0</v>
      </c>
      <c r="BE55" s="78">
        <f t="shared" si="70"/>
        <v>0</v>
      </c>
      <c r="BF55" s="78">
        <f t="shared" si="106"/>
        <v>0</v>
      </c>
      <c r="BG55" s="78">
        <f t="shared" si="71"/>
        <v>0</v>
      </c>
      <c r="BH55" s="78">
        <f t="shared" si="72"/>
        <v>0</v>
      </c>
      <c r="BI55" s="78">
        <f t="shared" si="73"/>
        <v>0</v>
      </c>
      <c r="BJ55" s="78">
        <f t="shared" si="74"/>
        <v>0</v>
      </c>
      <c r="BK55" s="78">
        <f t="shared" si="75"/>
        <v>0</v>
      </c>
      <c r="BL55" s="77" t="str">
        <f t="shared" si="76"/>
        <v>Sep</v>
      </c>
      <c r="BM55" s="78">
        <f t="shared" si="77"/>
        <v>0</v>
      </c>
      <c r="BN55" s="78">
        <f t="shared" si="78"/>
        <v>0</v>
      </c>
      <c r="BO55" s="78">
        <f t="shared" si="107"/>
        <v>0</v>
      </c>
      <c r="BP55" s="78">
        <f t="shared" si="79"/>
        <v>0</v>
      </c>
      <c r="BQ55" s="78">
        <f t="shared" si="80"/>
        <v>0</v>
      </c>
      <c r="BR55" s="78">
        <f t="shared" si="81"/>
        <v>0</v>
      </c>
      <c r="BS55" s="78">
        <f t="shared" si="82"/>
        <v>0</v>
      </c>
      <c r="BT55" s="78">
        <f t="shared" si="83"/>
        <v>0</v>
      </c>
      <c r="BU55" s="77" t="str">
        <f t="shared" si="84"/>
        <v>Sep</v>
      </c>
      <c r="BV55" s="78">
        <f t="shared" si="85"/>
        <v>0</v>
      </c>
      <c r="BW55" s="78">
        <f t="shared" si="86"/>
        <v>0</v>
      </c>
      <c r="BX55" s="78">
        <f t="shared" si="108"/>
        <v>0</v>
      </c>
      <c r="BY55" s="78">
        <f t="shared" si="87"/>
        <v>0</v>
      </c>
      <c r="BZ55" s="78">
        <f t="shared" si="88"/>
        <v>0</v>
      </c>
      <c r="CA55" s="78">
        <f t="shared" si="89"/>
        <v>0</v>
      </c>
      <c r="CB55" s="78">
        <f t="shared" si="90"/>
        <v>0</v>
      </c>
      <c r="CC55" s="78">
        <f t="shared" si="91"/>
        <v>0</v>
      </c>
      <c r="CD55" s="77" t="str">
        <f t="shared" si="92"/>
        <v>Sep</v>
      </c>
      <c r="CE55" s="78">
        <f t="shared" si="93"/>
        <v>0</v>
      </c>
      <c r="CF55" s="78">
        <f t="shared" si="94"/>
        <v>0</v>
      </c>
      <c r="CG55" s="78">
        <f t="shared" si="109"/>
        <v>0</v>
      </c>
      <c r="CH55" s="78">
        <f t="shared" si="95"/>
        <v>0</v>
      </c>
      <c r="CI55" s="78">
        <f t="shared" si="96"/>
        <v>0</v>
      </c>
      <c r="CJ55" s="78">
        <f t="shared" si="97"/>
        <v>0</v>
      </c>
      <c r="CK55" s="78">
        <f t="shared" si="98"/>
        <v>0</v>
      </c>
      <c r="CL55" s="78">
        <f t="shared" si="99"/>
        <v>0</v>
      </c>
    </row>
    <row r="56" spans="1:90" ht="13.5" customHeight="1">
      <c r="A56" s="77" t="str">
        <f t="shared" si="20"/>
        <v>Oct</v>
      </c>
      <c r="B56" s="20">
        <f t="shared" si="21"/>
        <v>0</v>
      </c>
      <c r="C56" s="20">
        <f t="shared" si="22"/>
        <v>0</v>
      </c>
      <c r="D56" s="20">
        <f t="shared" si="100"/>
        <v>0</v>
      </c>
      <c r="E56" s="20">
        <f t="shared" si="23"/>
        <v>0</v>
      </c>
      <c r="F56" s="20">
        <f t="shared" si="24"/>
        <v>0</v>
      </c>
      <c r="G56" s="20">
        <f t="shared" si="25"/>
        <v>0</v>
      </c>
      <c r="H56" s="20">
        <f t="shared" si="26"/>
        <v>0</v>
      </c>
      <c r="I56" s="20">
        <f t="shared" si="27"/>
        <v>0</v>
      </c>
      <c r="J56" s="12" t="str">
        <f t="shared" si="28"/>
        <v>Oct</v>
      </c>
      <c r="K56" s="20">
        <f t="shared" si="29"/>
        <v>0</v>
      </c>
      <c r="L56" s="78">
        <f t="shared" si="30"/>
        <v>0</v>
      </c>
      <c r="M56" s="78">
        <f t="shared" si="101"/>
        <v>0</v>
      </c>
      <c r="N56" s="78">
        <f t="shared" si="31"/>
        <v>0</v>
      </c>
      <c r="O56" s="78">
        <f t="shared" si="32"/>
        <v>0</v>
      </c>
      <c r="P56" s="78">
        <f t="shared" si="33"/>
        <v>0</v>
      </c>
      <c r="Q56" s="78">
        <f t="shared" si="34"/>
        <v>0</v>
      </c>
      <c r="R56" s="78">
        <f t="shared" si="35"/>
        <v>0</v>
      </c>
      <c r="S56" s="77" t="str">
        <f t="shared" si="36"/>
        <v>Oct</v>
      </c>
      <c r="T56" s="78">
        <f t="shared" si="37"/>
        <v>0</v>
      </c>
      <c r="U56" s="78">
        <f t="shared" si="38"/>
        <v>0</v>
      </c>
      <c r="V56" s="78">
        <f t="shared" si="102"/>
        <v>0</v>
      </c>
      <c r="W56" s="78">
        <f t="shared" si="39"/>
        <v>0</v>
      </c>
      <c r="X56" s="78">
        <f t="shared" si="40"/>
        <v>0</v>
      </c>
      <c r="Y56" s="78">
        <f t="shared" si="41"/>
        <v>0</v>
      </c>
      <c r="Z56" s="78">
        <f t="shared" si="42"/>
        <v>0</v>
      </c>
      <c r="AA56" s="78">
        <f t="shared" si="43"/>
        <v>0</v>
      </c>
      <c r="AB56" s="77" t="str">
        <f t="shared" si="44"/>
        <v>Oct</v>
      </c>
      <c r="AC56" s="78">
        <f t="shared" si="45"/>
        <v>0</v>
      </c>
      <c r="AD56" s="78">
        <f t="shared" si="46"/>
        <v>0</v>
      </c>
      <c r="AE56" s="78">
        <f t="shared" si="103"/>
        <v>0</v>
      </c>
      <c r="AF56" s="78">
        <f t="shared" si="47"/>
        <v>0</v>
      </c>
      <c r="AG56" s="78">
        <f t="shared" si="48"/>
        <v>0</v>
      </c>
      <c r="AH56" s="78">
        <f t="shared" si="49"/>
        <v>0</v>
      </c>
      <c r="AI56" s="78">
        <f t="shared" si="50"/>
        <v>0</v>
      </c>
      <c r="AJ56" s="78">
        <f t="shared" si="51"/>
        <v>0</v>
      </c>
      <c r="AK56" s="77" t="str">
        <f t="shared" si="52"/>
        <v>Oct</v>
      </c>
      <c r="AL56" s="78">
        <f t="shared" si="53"/>
        <v>0</v>
      </c>
      <c r="AM56" s="78">
        <f t="shared" si="54"/>
        <v>0</v>
      </c>
      <c r="AN56" s="78">
        <f t="shared" si="104"/>
        <v>0</v>
      </c>
      <c r="AO56" s="78">
        <f t="shared" si="55"/>
        <v>0</v>
      </c>
      <c r="AP56" s="78">
        <f t="shared" si="56"/>
        <v>0</v>
      </c>
      <c r="AQ56" s="78">
        <f t="shared" si="57"/>
        <v>0</v>
      </c>
      <c r="AR56" s="78">
        <f t="shared" si="58"/>
        <v>0</v>
      </c>
      <c r="AS56" s="78">
        <f t="shared" si="59"/>
        <v>0</v>
      </c>
      <c r="AT56" s="77" t="str">
        <f t="shared" si="60"/>
        <v>Oct</v>
      </c>
      <c r="AU56" s="78">
        <f t="shared" si="61"/>
        <v>0</v>
      </c>
      <c r="AV56" s="78">
        <f t="shared" si="62"/>
        <v>0</v>
      </c>
      <c r="AW56" s="78">
        <f t="shared" si="105"/>
        <v>0</v>
      </c>
      <c r="AX56" s="78">
        <f t="shared" si="63"/>
        <v>0</v>
      </c>
      <c r="AY56" s="78">
        <f t="shared" si="64"/>
        <v>0</v>
      </c>
      <c r="AZ56" s="78">
        <f t="shared" si="65"/>
        <v>0</v>
      </c>
      <c r="BA56" s="78">
        <f t="shared" si="66"/>
        <v>0</v>
      </c>
      <c r="BB56" s="78">
        <f t="shared" si="67"/>
        <v>0</v>
      </c>
      <c r="BC56" s="77" t="str">
        <f t="shared" si="68"/>
        <v>Oct</v>
      </c>
      <c r="BD56" s="78">
        <f t="shared" si="69"/>
        <v>0</v>
      </c>
      <c r="BE56" s="78">
        <f t="shared" si="70"/>
        <v>0</v>
      </c>
      <c r="BF56" s="78">
        <f t="shared" si="106"/>
        <v>0</v>
      </c>
      <c r="BG56" s="78">
        <f t="shared" si="71"/>
        <v>0</v>
      </c>
      <c r="BH56" s="78">
        <f t="shared" si="72"/>
        <v>0</v>
      </c>
      <c r="BI56" s="78">
        <f t="shared" si="73"/>
        <v>0</v>
      </c>
      <c r="BJ56" s="78">
        <f t="shared" si="74"/>
        <v>0</v>
      </c>
      <c r="BK56" s="78">
        <f t="shared" si="75"/>
        <v>0</v>
      </c>
      <c r="BL56" s="77" t="str">
        <f t="shared" si="76"/>
        <v>Oct</v>
      </c>
      <c r="BM56" s="78">
        <f t="shared" si="77"/>
        <v>0</v>
      </c>
      <c r="BN56" s="78">
        <f t="shared" si="78"/>
        <v>0</v>
      </c>
      <c r="BO56" s="78">
        <f t="shared" si="107"/>
        <v>0</v>
      </c>
      <c r="BP56" s="78">
        <f t="shared" si="79"/>
        <v>0</v>
      </c>
      <c r="BQ56" s="78">
        <f t="shared" si="80"/>
        <v>0</v>
      </c>
      <c r="BR56" s="78">
        <f t="shared" si="81"/>
        <v>0</v>
      </c>
      <c r="BS56" s="78">
        <f t="shared" si="82"/>
        <v>0</v>
      </c>
      <c r="BT56" s="78">
        <f t="shared" si="83"/>
        <v>0</v>
      </c>
      <c r="BU56" s="77" t="str">
        <f t="shared" si="84"/>
        <v>Oct</v>
      </c>
      <c r="BV56" s="78">
        <f t="shared" si="85"/>
        <v>0</v>
      </c>
      <c r="BW56" s="78">
        <f t="shared" si="86"/>
        <v>0</v>
      </c>
      <c r="BX56" s="78">
        <f t="shared" si="108"/>
        <v>0</v>
      </c>
      <c r="BY56" s="78">
        <f t="shared" si="87"/>
        <v>0</v>
      </c>
      <c r="BZ56" s="78">
        <f t="shared" si="88"/>
        <v>0</v>
      </c>
      <c r="CA56" s="78">
        <f t="shared" si="89"/>
        <v>0</v>
      </c>
      <c r="CB56" s="78">
        <f t="shared" si="90"/>
        <v>0</v>
      </c>
      <c r="CC56" s="78">
        <f t="shared" si="91"/>
        <v>0</v>
      </c>
      <c r="CD56" s="77" t="str">
        <f t="shared" si="92"/>
        <v>Oct</v>
      </c>
      <c r="CE56" s="78">
        <f t="shared" si="93"/>
        <v>0</v>
      </c>
      <c r="CF56" s="78">
        <f t="shared" si="94"/>
        <v>0</v>
      </c>
      <c r="CG56" s="78">
        <f t="shared" si="109"/>
        <v>0</v>
      </c>
      <c r="CH56" s="78">
        <f t="shared" si="95"/>
        <v>0</v>
      </c>
      <c r="CI56" s="78">
        <f t="shared" si="96"/>
        <v>0</v>
      </c>
      <c r="CJ56" s="78">
        <f t="shared" si="97"/>
        <v>0</v>
      </c>
      <c r="CK56" s="78">
        <f t="shared" si="98"/>
        <v>0</v>
      </c>
      <c r="CL56" s="78">
        <f t="shared" si="99"/>
        <v>0</v>
      </c>
    </row>
    <row r="57" spans="1:90" ht="13.5" customHeight="1">
      <c r="A57" s="77" t="str">
        <f t="shared" si="20"/>
        <v>Nov</v>
      </c>
      <c r="B57" s="20">
        <f t="shared" si="21"/>
        <v>1800</v>
      </c>
      <c r="C57" s="20">
        <f t="shared" si="22"/>
        <v>0</v>
      </c>
      <c r="D57" s="20">
        <f t="shared" si="100"/>
        <v>0</v>
      </c>
      <c r="E57" s="20">
        <f t="shared" si="23"/>
        <v>0</v>
      </c>
      <c r="F57" s="20">
        <f t="shared" si="24"/>
        <v>0</v>
      </c>
      <c r="G57" s="20">
        <f t="shared" si="25"/>
        <v>0</v>
      </c>
      <c r="H57" s="20">
        <f t="shared" si="26"/>
        <v>0</v>
      </c>
      <c r="I57" s="20">
        <f t="shared" si="27"/>
        <v>0</v>
      </c>
      <c r="J57" s="12" t="str">
        <f t="shared" si="28"/>
        <v>Nov</v>
      </c>
      <c r="K57" s="20">
        <f t="shared" si="29"/>
        <v>1800</v>
      </c>
      <c r="L57" s="78">
        <f t="shared" si="30"/>
        <v>0</v>
      </c>
      <c r="M57" s="78">
        <f t="shared" si="101"/>
        <v>0</v>
      </c>
      <c r="N57" s="78">
        <f t="shared" si="31"/>
        <v>0</v>
      </c>
      <c r="O57" s="78">
        <f t="shared" si="32"/>
        <v>0</v>
      </c>
      <c r="P57" s="78">
        <f t="shared" si="33"/>
        <v>0</v>
      </c>
      <c r="Q57" s="78">
        <f t="shared" si="34"/>
        <v>0</v>
      </c>
      <c r="R57" s="78">
        <f t="shared" si="35"/>
        <v>0</v>
      </c>
      <c r="S57" s="77" t="str">
        <f t="shared" si="36"/>
        <v>Nov</v>
      </c>
      <c r="T57" s="78">
        <f t="shared" si="37"/>
        <v>1800</v>
      </c>
      <c r="U57" s="78">
        <f t="shared" si="38"/>
        <v>0</v>
      </c>
      <c r="V57" s="78">
        <f t="shared" si="102"/>
        <v>0</v>
      </c>
      <c r="W57" s="78">
        <f t="shared" si="39"/>
        <v>0</v>
      </c>
      <c r="X57" s="78">
        <f t="shared" si="40"/>
        <v>0</v>
      </c>
      <c r="Y57" s="78">
        <f t="shared" si="41"/>
        <v>0</v>
      </c>
      <c r="Z57" s="78">
        <f t="shared" si="42"/>
        <v>0</v>
      </c>
      <c r="AA57" s="78">
        <f t="shared" si="43"/>
        <v>0</v>
      </c>
      <c r="AB57" s="77" t="str">
        <f t="shared" si="44"/>
        <v>Nov</v>
      </c>
      <c r="AC57" s="78">
        <f t="shared" si="45"/>
        <v>1800</v>
      </c>
      <c r="AD57" s="78">
        <f t="shared" si="46"/>
        <v>0</v>
      </c>
      <c r="AE57" s="78">
        <f t="shared" si="103"/>
        <v>0</v>
      </c>
      <c r="AF57" s="78">
        <f t="shared" si="47"/>
        <v>0</v>
      </c>
      <c r="AG57" s="78">
        <f t="shared" si="48"/>
        <v>0</v>
      </c>
      <c r="AH57" s="78">
        <f t="shared" si="49"/>
        <v>0</v>
      </c>
      <c r="AI57" s="78">
        <f t="shared" si="50"/>
        <v>0</v>
      </c>
      <c r="AJ57" s="78">
        <f t="shared" si="51"/>
        <v>0</v>
      </c>
      <c r="AK57" s="77" t="str">
        <f t="shared" si="52"/>
        <v>Nov</v>
      </c>
      <c r="AL57" s="78">
        <f t="shared" si="53"/>
        <v>1800</v>
      </c>
      <c r="AM57" s="78">
        <f t="shared" si="54"/>
        <v>0</v>
      </c>
      <c r="AN57" s="78">
        <f t="shared" si="104"/>
        <v>0</v>
      </c>
      <c r="AO57" s="78">
        <f t="shared" si="55"/>
        <v>0</v>
      </c>
      <c r="AP57" s="78">
        <f t="shared" si="56"/>
        <v>0</v>
      </c>
      <c r="AQ57" s="78">
        <f t="shared" si="57"/>
        <v>0</v>
      </c>
      <c r="AR57" s="78">
        <f t="shared" si="58"/>
        <v>0</v>
      </c>
      <c r="AS57" s="78">
        <f t="shared" si="59"/>
        <v>0</v>
      </c>
      <c r="AT57" s="77" t="str">
        <f t="shared" si="60"/>
        <v>Nov</v>
      </c>
      <c r="AU57" s="78">
        <f t="shared" si="61"/>
        <v>1800</v>
      </c>
      <c r="AV57" s="78">
        <f t="shared" si="62"/>
        <v>0</v>
      </c>
      <c r="AW57" s="78">
        <f t="shared" si="105"/>
        <v>0</v>
      </c>
      <c r="AX57" s="78">
        <f t="shared" si="63"/>
        <v>0</v>
      </c>
      <c r="AY57" s="78">
        <f t="shared" si="64"/>
        <v>0</v>
      </c>
      <c r="AZ57" s="78">
        <f t="shared" si="65"/>
        <v>0</v>
      </c>
      <c r="BA57" s="78">
        <f t="shared" si="66"/>
        <v>0</v>
      </c>
      <c r="BB57" s="78">
        <f t="shared" si="67"/>
        <v>0</v>
      </c>
      <c r="BC57" s="77" t="str">
        <f t="shared" si="68"/>
        <v>Nov</v>
      </c>
      <c r="BD57" s="78">
        <f t="shared" si="69"/>
        <v>1800</v>
      </c>
      <c r="BE57" s="78">
        <f t="shared" si="70"/>
        <v>0</v>
      </c>
      <c r="BF57" s="78">
        <f t="shared" si="106"/>
        <v>0</v>
      </c>
      <c r="BG57" s="78">
        <f t="shared" si="71"/>
        <v>0</v>
      </c>
      <c r="BH57" s="78">
        <f t="shared" si="72"/>
        <v>0</v>
      </c>
      <c r="BI57" s="78">
        <f t="shared" si="73"/>
        <v>0</v>
      </c>
      <c r="BJ57" s="78">
        <f t="shared" si="74"/>
        <v>0</v>
      </c>
      <c r="BK57" s="78">
        <f t="shared" si="75"/>
        <v>0</v>
      </c>
      <c r="BL57" s="77" t="str">
        <f t="shared" si="76"/>
        <v>Nov</v>
      </c>
      <c r="BM57" s="78">
        <f t="shared" si="77"/>
        <v>1800</v>
      </c>
      <c r="BN57" s="78">
        <f t="shared" si="78"/>
        <v>0</v>
      </c>
      <c r="BO57" s="78">
        <f t="shared" si="107"/>
        <v>0</v>
      </c>
      <c r="BP57" s="78">
        <f t="shared" si="79"/>
        <v>0</v>
      </c>
      <c r="BQ57" s="78">
        <f t="shared" si="80"/>
        <v>0</v>
      </c>
      <c r="BR57" s="78">
        <f t="shared" si="81"/>
        <v>0</v>
      </c>
      <c r="BS57" s="78">
        <f t="shared" si="82"/>
        <v>0</v>
      </c>
      <c r="BT57" s="78">
        <f t="shared" si="83"/>
        <v>0</v>
      </c>
      <c r="BU57" s="77" t="str">
        <f t="shared" si="84"/>
        <v>Nov</v>
      </c>
      <c r="BV57" s="78">
        <f t="shared" si="85"/>
        <v>1800</v>
      </c>
      <c r="BW57" s="78">
        <f t="shared" si="86"/>
        <v>0</v>
      </c>
      <c r="BX57" s="78">
        <f t="shared" si="108"/>
        <v>0</v>
      </c>
      <c r="BY57" s="78">
        <f t="shared" si="87"/>
        <v>0</v>
      </c>
      <c r="BZ57" s="78">
        <f t="shared" si="88"/>
        <v>0</v>
      </c>
      <c r="CA57" s="78">
        <f t="shared" si="89"/>
        <v>0</v>
      </c>
      <c r="CB57" s="78">
        <f t="shared" si="90"/>
        <v>0</v>
      </c>
      <c r="CC57" s="78">
        <f t="shared" si="91"/>
        <v>0</v>
      </c>
      <c r="CD57" s="77" t="str">
        <f t="shared" si="92"/>
        <v>Nov</v>
      </c>
      <c r="CE57" s="78">
        <f t="shared" si="93"/>
        <v>1800</v>
      </c>
      <c r="CF57" s="78">
        <f t="shared" si="94"/>
        <v>0</v>
      </c>
      <c r="CG57" s="78">
        <f t="shared" si="109"/>
        <v>0</v>
      </c>
      <c r="CH57" s="78">
        <f t="shared" si="95"/>
        <v>0</v>
      </c>
      <c r="CI57" s="78">
        <f t="shared" si="96"/>
        <v>0</v>
      </c>
      <c r="CJ57" s="78">
        <f t="shared" si="97"/>
        <v>0</v>
      </c>
      <c r="CK57" s="78">
        <f t="shared" si="98"/>
        <v>0</v>
      </c>
      <c r="CL57" s="78">
        <f t="shared" si="99"/>
        <v>0</v>
      </c>
    </row>
    <row r="58" spans="1:90" ht="13.5" customHeight="1">
      <c r="A58" s="77" t="str">
        <f t="shared" si="20"/>
        <v>Dec</v>
      </c>
      <c r="B58" s="20">
        <f t="shared" si="21"/>
        <v>3000</v>
      </c>
      <c r="C58" s="20">
        <f t="shared" si="22"/>
        <v>0</v>
      </c>
      <c r="D58" s="20">
        <f t="shared" si="100"/>
        <v>0</v>
      </c>
      <c r="E58" s="20">
        <f t="shared" si="23"/>
        <v>0</v>
      </c>
      <c r="F58" s="20">
        <f t="shared" si="24"/>
        <v>0</v>
      </c>
      <c r="G58" s="20">
        <f t="shared" si="25"/>
        <v>0</v>
      </c>
      <c r="H58" s="20">
        <f t="shared" si="26"/>
        <v>0</v>
      </c>
      <c r="I58" s="20">
        <f t="shared" si="27"/>
        <v>0</v>
      </c>
      <c r="J58" s="12" t="str">
        <f t="shared" si="28"/>
        <v>Dec</v>
      </c>
      <c r="K58" s="20">
        <f t="shared" si="29"/>
        <v>3000</v>
      </c>
      <c r="L58" s="78">
        <f t="shared" si="30"/>
        <v>0</v>
      </c>
      <c r="M58" s="78">
        <f t="shared" si="101"/>
        <v>0</v>
      </c>
      <c r="N58" s="78">
        <f t="shared" si="31"/>
        <v>0</v>
      </c>
      <c r="O58" s="78">
        <f t="shared" si="32"/>
        <v>0</v>
      </c>
      <c r="P58" s="78">
        <f t="shared" si="33"/>
        <v>0</v>
      </c>
      <c r="Q58" s="78">
        <f t="shared" si="34"/>
        <v>0</v>
      </c>
      <c r="R58" s="78">
        <f t="shared" si="35"/>
        <v>0</v>
      </c>
      <c r="S58" s="77" t="str">
        <f t="shared" si="36"/>
        <v>Dec</v>
      </c>
      <c r="T58" s="78">
        <f t="shared" si="37"/>
        <v>3000</v>
      </c>
      <c r="U58" s="78">
        <f t="shared" si="38"/>
        <v>0</v>
      </c>
      <c r="V58" s="78">
        <f t="shared" si="102"/>
        <v>0</v>
      </c>
      <c r="W58" s="78">
        <f t="shared" si="39"/>
        <v>0</v>
      </c>
      <c r="X58" s="78">
        <f t="shared" si="40"/>
        <v>0</v>
      </c>
      <c r="Y58" s="78">
        <f t="shared" si="41"/>
        <v>0</v>
      </c>
      <c r="Z58" s="78">
        <f t="shared" si="42"/>
        <v>0</v>
      </c>
      <c r="AA58" s="78">
        <f t="shared" si="43"/>
        <v>0</v>
      </c>
      <c r="AB58" s="77" t="str">
        <f t="shared" si="44"/>
        <v>Dec</v>
      </c>
      <c r="AC58" s="78">
        <f t="shared" si="45"/>
        <v>3000</v>
      </c>
      <c r="AD58" s="78">
        <f t="shared" si="46"/>
        <v>0</v>
      </c>
      <c r="AE58" s="78">
        <f t="shared" si="103"/>
        <v>0</v>
      </c>
      <c r="AF58" s="78">
        <f t="shared" si="47"/>
        <v>0</v>
      </c>
      <c r="AG58" s="78">
        <f t="shared" si="48"/>
        <v>0</v>
      </c>
      <c r="AH58" s="78">
        <f t="shared" si="49"/>
        <v>0</v>
      </c>
      <c r="AI58" s="78">
        <f t="shared" si="50"/>
        <v>0</v>
      </c>
      <c r="AJ58" s="78">
        <f t="shared" si="51"/>
        <v>0</v>
      </c>
      <c r="AK58" s="77" t="str">
        <f t="shared" si="52"/>
        <v>Dec</v>
      </c>
      <c r="AL58" s="78">
        <f t="shared" si="53"/>
        <v>3000</v>
      </c>
      <c r="AM58" s="78">
        <f t="shared" si="54"/>
        <v>0</v>
      </c>
      <c r="AN58" s="78">
        <f t="shared" si="104"/>
        <v>0</v>
      </c>
      <c r="AO58" s="78">
        <f t="shared" si="55"/>
        <v>0</v>
      </c>
      <c r="AP58" s="78">
        <f t="shared" si="56"/>
        <v>0</v>
      </c>
      <c r="AQ58" s="78">
        <f t="shared" si="57"/>
        <v>0</v>
      </c>
      <c r="AR58" s="78">
        <f t="shared" si="58"/>
        <v>0</v>
      </c>
      <c r="AS58" s="78">
        <f t="shared" si="59"/>
        <v>0</v>
      </c>
      <c r="AT58" s="77" t="str">
        <f t="shared" si="60"/>
        <v>Dec</v>
      </c>
      <c r="AU58" s="78">
        <f t="shared" si="61"/>
        <v>3000</v>
      </c>
      <c r="AV58" s="78">
        <f t="shared" si="62"/>
        <v>0</v>
      </c>
      <c r="AW58" s="78">
        <f t="shared" si="105"/>
        <v>0</v>
      </c>
      <c r="AX58" s="78">
        <f t="shared" si="63"/>
        <v>0</v>
      </c>
      <c r="AY58" s="78">
        <f t="shared" si="64"/>
        <v>0</v>
      </c>
      <c r="AZ58" s="78">
        <f t="shared" si="65"/>
        <v>0</v>
      </c>
      <c r="BA58" s="78">
        <f t="shared" si="66"/>
        <v>0</v>
      </c>
      <c r="BB58" s="78">
        <f t="shared" si="67"/>
        <v>0</v>
      </c>
      <c r="BC58" s="77" t="str">
        <f t="shared" si="68"/>
        <v>Dec</v>
      </c>
      <c r="BD58" s="78">
        <f t="shared" si="69"/>
        <v>3000</v>
      </c>
      <c r="BE58" s="78">
        <f t="shared" si="70"/>
        <v>0</v>
      </c>
      <c r="BF58" s="78">
        <f t="shared" si="106"/>
        <v>0</v>
      </c>
      <c r="BG58" s="78">
        <f t="shared" si="71"/>
        <v>0</v>
      </c>
      <c r="BH58" s="78">
        <f t="shared" si="72"/>
        <v>0</v>
      </c>
      <c r="BI58" s="78">
        <f t="shared" si="73"/>
        <v>0</v>
      </c>
      <c r="BJ58" s="78">
        <f t="shared" si="74"/>
        <v>0</v>
      </c>
      <c r="BK58" s="78">
        <f t="shared" si="75"/>
        <v>0</v>
      </c>
      <c r="BL58" s="77" t="str">
        <f t="shared" si="76"/>
        <v>Dec</v>
      </c>
      <c r="BM58" s="78">
        <f t="shared" si="77"/>
        <v>3000</v>
      </c>
      <c r="BN58" s="78">
        <f t="shared" si="78"/>
        <v>0</v>
      </c>
      <c r="BO58" s="78">
        <f t="shared" si="107"/>
        <v>0</v>
      </c>
      <c r="BP58" s="78">
        <f t="shared" si="79"/>
        <v>0</v>
      </c>
      <c r="BQ58" s="78">
        <f t="shared" si="80"/>
        <v>0</v>
      </c>
      <c r="BR58" s="78">
        <f t="shared" si="81"/>
        <v>0</v>
      </c>
      <c r="BS58" s="78">
        <f t="shared" si="82"/>
        <v>0</v>
      </c>
      <c r="BT58" s="78">
        <f t="shared" si="83"/>
        <v>0</v>
      </c>
      <c r="BU58" s="77" t="str">
        <f t="shared" si="84"/>
        <v>Dec</v>
      </c>
      <c r="BV58" s="78">
        <f t="shared" si="85"/>
        <v>3000</v>
      </c>
      <c r="BW58" s="78">
        <f t="shared" si="86"/>
        <v>0</v>
      </c>
      <c r="BX58" s="78">
        <f t="shared" si="108"/>
        <v>0</v>
      </c>
      <c r="BY58" s="78">
        <f t="shared" si="87"/>
        <v>0</v>
      </c>
      <c r="BZ58" s="78">
        <f t="shared" si="88"/>
        <v>0</v>
      </c>
      <c r="CA58" s="78">
        <f t="shared" si="89"/>
        <v>0</v>
      </c>
      <c r="CB58" s="78">
        <f t="shared" si="90"/>
        <v>0</v>
      </c>
      <c r="CC58" s="78">
        <f t="shared" si="91"/>
        <v>0</v>
      </c>
      <c r="CD58" s="77" t="str">
        <f t="shared" si="92"/>
        <v>Dec</v>
      </c>
      <c r="CE58" s="78">
        <f t="shared" si="93"/>
        <v>3000</v>
      </c>
      <c r="CF58" s="78">
        <f t="shared" si="94"/>
        <v>0</v>
      </c>
      <c r="CG58" s="78">
        <f t="shared" si="109"/>
        <v>0</v>
      </c>
      <c r="CH58" s="78">
        <f t="shared" si="95"/>
        <v>0</v>
      </c>
      <c r="CI58" s="78">
        <f t="shared" si="96"/>
        <v>0</v>
      </c>
      <c r="CJ58" s="78">
        <f t="shared" si="97"/>
        <v>0</v>
      </c>
      <c r="CK58" s="78">
        <f t="shared" si="98"/>
        <v>0</v>
      </c>
      <c r="CL58" s="78">
        <f t="shared" si="99"/>
        <v>0</v>
      </c>
    </row>
    <row r="59" spans="1:90" ht="13.5" customHeight="1">
      <c r="A59" s="36"/>
      <c r="B59" s="20">
        <f t="shared" ref="B59:I59" si="110">SUM(B47:B58)</f>
        <v>4800</v>
      </c>
      <c r="C59" s="20">
        <f t="shared" si="110"/>
        <v>0</v>
      </c>
      <c r="D59" s="20">
        <f t="shared" si="110"/>
        <v>0</v>
      </c>
      <c r="E59" s="20">
        <f t="shared" si="110"/>
        <v>0</v>
      </c>
      <c r="F59" s="20">
        <f t="shared" si="110"/>
        <v>0</v>
      </c>
      <c r="G59" s="20">
        <f t="shared" si="110"/>
        <v>0</v>
      </c>
      <c r="H59" s="20">
        <f t="shared" si="110"/>
        <v>0</v>
      </c>
      <c r="I59" s="20">
        <f t="shared" si="110"/>
        <v>0</v>
      </c>
      <c r="J59" s="8"/>
      <c r="K59" s="20">
        <f t="shared" ref="K59:R59" si="111">SUM(K47:K58)</f>
        <v>4800</v>
      </c>
      <c r="L59" s="78">
        <f t="shared" si="111"/>
        <v>0</v>
      </c>
      <c r="M59" s="78">
        <f t="shared" si="111"/>
        <v>0</v>
      </c>
      <c r="N59" s="78">
        <f t="shared" si="111"/>
        <v>0</v>
      </c>
      <c r="O59" s="78">
        <f t="shared" si="111"/>
        <v>0</v>
      </c>
      <c r="P59" s="78">
        <f t="shared" si="111"/>
        <v>0</v>
      </c>
      <c r="Q59" s="78">
        <f t="shared" si="111"/>
        <v>0</v>
      </c>
      <c r="R59" s="78">
        <f t="shared" si="111"/>
        <v>0</v>
      </c>
      <c r="S59" s="36"/>
      <c r="T59" s="78">
        <f t="shared" ref="T59:AA59" si="112">SUM(T47:T58)</f>
        <v>4800</v>
      </c>
      <c r="U59" s="78">
        <f t="shared" si="112"/>
        <v>0</v>
      </c>
      <c r="V59" s="78">
        <f t="shared" si="112"/>
        <v>0</v>
      </c>
      <c r="W59" s="78">
        <f t="shared" si="112"/>
        <v>0</v>
      </c>
      <c r="X59" s="78">
        <f t="shared" si="112"/>
        <v>0</v>
      </c>
      <c r="Y59" s="78">
        <f t="shared" si="112"/>
        <v>0</v>
      </c>
      <c r="Z59" s="78">
        <f t="shared" si="112"/>
        <v>0</v>
      </c>
      <c r="AA59" s="78">
        <f t="shared" si="112"/>
        <v>0</v>
      </c>
      <c r="AB59" s="36"/>
      <c r="AC59" s="78">
        <f t="shared" ref="AC59:AJ59" si="113">SUM(AC47:AC58)</f>
        <v>4800</v>
      </c>
      <c r="AD59" s="78">
        <f t="shared" si="113"/>
        <v>0</v>
      </c>
      <c r="AE59" s="78">
        <f t="shared" si="113"/>
        <v>0</v>
      </c>
      <c r="AF59" s="78">
        <f t="shared" si="113"/>
        <v>0</v>
      </c>
      <c r="AG59" s="78">
        <f t="shared" si="113"/>
        <v>0</v>
      </c>
      <c r="AH59" s="78">
        <f t="shared" si="113"/>
        <v>0</v>
      </c>
      <c r="AI59" s="78">
        <f t="shared" si="113"/>
        <v>0</v>
      </c>
      <c r="AJ59" s="78">
        <f t="shared" si="113"/>
        <v>0</v>
      </c>
      <c r="AK59" s="36"/>
      <c r="AL59" s="78">
        <f t="shared" ref="AL59:AS59" si="114">SUM(AL47:AL58)</f>
        <v>4800</v>
      </c>
      <c r="AM59" s="78">
        <f t="shared" si="114"/>
        <v>0</v>
      </c>
      <c r="AN59" s="78">
        <f t="shared" si="114"/>
        <v>0</v>
      </c>
      <c r="AO59" s="78">
        <f t="shared" si="114"/>
        <v>0</v>
      </c>
      <c r="AP59" s="78">
        <f t="shared" si="114"/>
        <v>0</v>
      </c>
      <c r="AQ59" s="78">
        <f t="shared" si="114"/>
        <v>0</v>
      </c>
      <c r="AR59" s="78">
        <f t="shared" si="114"/>
        <v>0</v>
      </c>
      <c r="AS59" s="78">
        <f t="shared" si="114"/>
        <v>0</v>
      </c>
      <c r="AT59" s="36"/>
      <c r="AU59" s="78">
        <f t="shared" ref="AU59:BB59" si="115">SUM(AU47:AU58)</f>
        <v>4800</v>
      </c>
      <c r="AV59" s="78">
        <f t="shared" si="115"/>
        <v>0</v>
      </c>
      <c r="AW59" s="78">
        <f t="shared" si="115"/>
        <v>0</v>
      </c>
      <c r="AX59" s="78">
        <f t="shared" si="115"/>
        <v>0</v>
      </c>
      <c r="AY59" s="78">
        <f t="shared" si="115"/>
        <v>0</v>
      </c>
      <c r="AZ59" s="78">
        <f t="shared" si="115"/>
        <v>0</v>
      </c>
      <c r="BA59" s="78">
        <f t="shared" si="115"/>
        <v>0</v>
      </c>
      <c r="BB59" s="78">
        <f t="shared" si="115"/>
        <v>0</v>
      </c>
      <c r="BC59" s="36"/>
      <c r="BD59" s="78">
        <f t="shared" ref="BD59:BK59" si="116">SUM(BD47:BD58)</f>
        <v>4800</v>
      </c>
      <c r="BE59" s="78">
        <f t="shared" si="116"/>
        <v>0</v>
      </c>
      <c r="BF59" s="78">
        <f t="shared" si="116"/>
        <v>0</v>
      </c>
      <c r="BG59" s="78">
        <f t="shared" si="116"/>
        <v>0</v>
      </c>
      <c r="BH59" s="78">
        <f t="shared" si="116"/>
        <v>0</v>
      </c>
      <c r="BI59" s="78">
        <f t="shared" si="116"/>
        <v>0</v>
      </c>
      <c r="BJ59" s="78">
        <f t="shared" si="116"/>
        <v>0</v>
      </c>
      <c r="BK59" s="78">
        <f t="shared" si="116"/>
        <v>0</v>
      </c>
      <c r="BL59" s="36"/>
      <c r="BM59" s="78">
        <f t="shared" ref="BM59:BT59" si="117">SUM(BM47:BM58)</f>
        <v>4800</v>
      </c>
      <c r="BN59" s="78">
        <f t="shared" si="117"/>
        <v>0</v>
      </c>
      <c r="BO59" s="78">
        <f t="shared" si="117"/>
        <v>0</v>
      </c>
      <c r="BP59" s="78">
        <f t="shared" si="117"/>
        <v>0</v>
      </c>
      <c r="BQ59" s="78">
        <f t="shared" si="117"/>
        <v>0</v>
      </c>
      <c r="BR59" s="78">
        <f t="shared" si="117"/>
        <v>0</v>
      </c>
      <c r="BS59" s="78">
        <f t="shared" si="117"/>
        <v>0</v>
      </c>
      <c r="BT59" s="78">
        <f t="shared" si="117"/>
        <v>0</v>
      </c>
      <c r="BU59" s="36"/>
      <c r="BV59" s="78">
        <f t="shared" ref="BV59:CC59" si="118">SUM(BV47:BV58)</f>
        <v>4800</v>
      </c>
      <c r="BW59" s="78">
        <f t="shared" si="118"/>
        <v>0</v>
      </c>
      <c r="BX59" s="78">
        <f t="shared" si="118"/>
        <v>0</v>
      </c>
      <c r="BY59" s="78">
        <f t="shared" si="118"/>
        <v>0</v>
      </c>
      <c r="BZ59" s="78">
        <f t="shared" si="118"/>
        <v>0</v>
      </c>
      <c r="CA59" s="78">
        <f t="shared" si="118"/>
        <v>0</v>
      </c>
      <c r="CB59" s="78">
        <f t="shared" si="118"/>
        <v>0</v>
      </c>
      <c r="CC59" s="78">
        <f t="shared" si="118"/>
        <v>0</v>
      </c>
      <c r="CD59" s="36"/>
      <c r="CE59" s="78">
        <f t="shared" ref="CE59:CL59" si="119">SUM(CE47:CE58)</f>
        <v>4800</v>
      </c>
      <c r="CF59" s="78">
        <f t="shared" si="119"/>
        <v>0</v>
      </c>
      <c r="CG59" s="78">
        <f t="shared" si="119"/>
        <v>0</v>
      </c>
      <c r="CH59" s="78">
        <f t="shared" si="119"/>
        <v>0</v>
      </c>
      <c r="CI59" s="78">
        <f t="shared" si="119"/>
        <v>0</v>
      </c>
      <c r="CJ59" s="78">
        <f t="shared" si="119"/>
        <v>0</v>
      </c>
      <c r="CK59" s="78">
        <f t="shared" si="119"/>
        <v>0</v>
      </c>
      <c r="CL59" s="78">
        <f t="shared" si="119"/>
        <v>0</v>
      </c>
    </row>
    <row r="60" spans="1:90" ht="15.95" customHeight="1">
      <c r="A60" s="36"/>
      <c r="B60" s="76" t="s">
        <v>37</v>
      </c>
      <c r="C60" s="76" t="s">
        <v>38</v>
      </c>
      <c r="D60" s="76" t="s">
        <v>39</v>
      </c>
      <c r="E60" s="76" t="s">
        <v>40</v>
      </c>
      <c r="F60" s="76" t="s">
        <v>41</v>
      </c>
      <c r="G60" s="76" t="s">
        <v>42</v>
      </c>
      <c r="H60" s="76" t="s">
        <v>43</v>
      </c>
      <c r="I60" s="76" t="s">
        <v>44</v>
      </c>
      <c r="J60" s="76" t="s">
        <v>45</v>
      </c>
      <c r="K60" s="76" t="s">
        <v>46</v>
      </c>
      <c r="L60" s="75" t="s">
        <v>81</v>
      </c>
      <c r="M60" s="75" t="s">
        <v>82</v>
      </c>
      <c r="N60" s="75" t="s">
        <v>83</v>
      </c>
      <c r="O60" s="75" t="s">
        <v>84</v>
      </c>
      <c r="P60" s="75" t="s">
        <v>85</v>
      </c>
      <c r="Q60" s="75" t="s">
        <v>86</v>
      </c>
      <c r="R60" s="75" t="s">
        <v>87</v>
      </c>
      <c r="S60" s="75" t="s">
        <v>88</v>
      </c>
      <c r="T60" s="78"/>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c r="AU60" s="36"/>
      <c r="AV60" s="36"/>
      <c r="AW60" s="36"/>
      <c r="AX60" s="36"/>
      <c r="AY60" s="36"/>
      <c r="AZ60" s="36"/>
      <c r="BA60" s="36"/>
      <c r="BB60" s="36"/>
      <c r="BC60" s="36"/>
      <c r="BD60" s="36"/>
      <c r="BE60" s="36"/>
      <c r="BF60" s="36"/>
      <c r="BG60" s="36"/>
      <c r="BH60" s="36"/>
      <c r="BI60" s="36"/>
      <c r="BJ60" s="36"/>
      <c r="BK60" s="36"/>
      <c r="BL60" s="36"/>
      <c r="BM60" s="36"/>
      <c r="BN60" s="36"/>
      <c r="BO60" s="36"/>
      <c r="BP60" s="36"/>
      <c r="BQ60" s="36"/>
      <c r="BR60" s="36"/>
      <c r="BS60" s="36"/>
      <c r="BT60" s="36"/>
      <c r="BU60" s="36"/>
      <c r="BV60" s="36"/>
      <c r="BW60" s="36"/>
      <c r="BX60" s="36"/>
      <c r="BY60" s="36"/>
      <c r="BZ60" s="36"/>
      <c r="CA60" s="36"/>
      <c r="CB60" s="36"/>
      <c r="CC60" s="36"/>
      <c r="CD60" s="36"/>
      <c r="CE60" s="36"/>
      <c r="CF60" s="36"/>
      <c r="CG60" s="36"/>
      <c r="CH60" s="36"/>
      <c r="CI60" s="36"/>
      <c r="CJ60" s="36"/>
      <c r="CK60" s="36"/>
      <c r="CL60" s="36"/>
    </row>
    <row r="61" spans="1:90" ht="13.5" customHeight="1">
      <c r="A61" s="36"/>
      <c r="B61" s="20">
        <f>B59</f>
        <v>4800</v>
      </c>
      <c r="C61" s="20">
        <f>C59+K59</f>
        <v>4800</v>
      </c>
      <c r="D61" s="20">
        <f>D59+L59+T59</f>
        <v>4800</v>
      </c>
      <c r="E61" s="20">
        <f>E59+M59+U59+AC59</f>
        <v>4800</v>
      </c>
      <c r="F61" s="20">
        <f>F59+N59+V59+AD59+AL59</f>
        <v>4800</v>
      </c>
      <c r="G61" s="20">
        <f>G59+O59+W59+AE59+AM59+AU59</f>
        <v>4800</v>
      </c>
      <c r="H61" s="20">
        <f>H59+P59+X59+AF59+AN59+AV59+BD59</f>
        <v>4800</v>
      </c>
      <c r="I61" s="20">
        <f>I59+Q59+Y59+AG59+AO59+AW59+BE59+BM59</f>
        <v>4800</v>
      </c>
      <c r="J61" s="20">
        <f>R59+Z59+AH59+AP59+AX59+BF59+BN59+BV59</f>
        <v>4800</v>
      </c>
      <c r="K61" s="20">
        <f>AA59+AI59+AQ59+AY59+BG59+BO59+BW59+CE59</f>
        <v>4800</v>
      </c>
      <c r="L61" s="78">
        <f>AJ59+AR59+AZ59+BH59+BP59+BX59+CF59</f>
        <v>0</v>
      </c>
      <c r="M61" s="78">
        <f>AS59+BA59+BI59+BQ59+BY59+CG59</f>
        <v>0</v>
      </c>
      <c r="N61" s="78">
        <f>BB59+BJ59+BR59+BZ59+CH59</f>
        <v>0</v>
      </c>
      <c r="O61" s="78">
        <f>BK59+BS59+CA59+CI59</f>
        <v>0</v>
      </c>
      <c r="P61" s="78">
        <f>BT59+CB59+CJ59</f>
        <v>0</v>
      </c>
      <c r="Q61" s="78">
        <f>CC59+CK59</f>
        <v>0</v>
      </c>
      <c r="R61" s="78">
        <f>CL59</f>
        <v>0</v>
      </c>
      <c r="S61" s="81">
        <v>0</v>
      </c>
      <c r="T61" s="78"/>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c r="AU61" s="36"/>
      <c r="AV61" s="36"/>
      <c r="AW61" s="36"/>
      <c r="AX61" s="36"/>
      <c r="AY61" s="36"/>
      <c r="AZ61" s="36"/>
      <c r="BA61" s="36"/>
      <c r="BB61" s="36"/>
      <c r="BC61" s="36"/>
      <c r="BD61" s="36"/>
      <c r="BE61" s="36"/>
      <c r="BF61" s="36"/>
      <c r="BG61" s="36"/>
      <c r="BH61" s="36"/>
      <c r="BI61" s="36"/>
      <c r="BJ61" s="36"/>
      <c r="BK61" s="36"/>
      <c r="BL61" s="36"/>
      <c r="BM61" s="36"/>
      <c r="BN61" s="36"/>
      <c r="BO61" s="36"/>
      <c r="BP61" s="36"/>
      <c r="BQ61" s="36"/>
      <c r="BR61" s="36"/>
      <c r="BS61" s="36"/>
      <c r="BT61" s="36"/>
      <c r="BU61" s="36"/>
      <c r="BV61" s="36"/>
      <c r="BW61" s="36"/>
      <c r="BX61" s="36"/>
      <c r="BY61" s="36"/>
      <c r="BZ61" s="36"/>
      <c r="CA61" s="36"/>
      <c r="CB61" s="36"/>
      <c r="CC61" s="36"/>
      <c r="CD61" s="36"/>
      <c r="CE61" s="36"/>
      <c r="CF61" s="36"/>
      <c r="CG61" s="36"/>
      <c r="CH61" s="36"/>
      <c r="CI61" s="36"/>
      <c r="CJ61" s="36"/>
      <c r="CK61" s="36"/>
      <c r="CL61" s="36"/>
    </row>
  </sheetData>
  <mergeCells count="13">
    <mergeCell ref="A3:R3"/>
    <mergeCell ref="A1:CL1"/>
    <mergeCell ref="A2:CL2"/>
    <mergeCell ref="AT7:BB7"/>
    <mergeCell ref="BC7:BK7"/>
    <mergeCell ref="BL7:BT7"/>
    <mergeCell ref="BU7:CC7"/>
    <mergeCell ref="CD7:CL7"/>
    <mergeCell ref="AK7:AS7"/>
    <mergeCell ref="A7:I7"/>
    <mergeCell ref="J7:R7"/>
    <mergeCell ref="S7:AA7"/>
    <mergeCell ref="AB7:AJ7"/>
  </mergeCells>
  <pageMargins left="0.7" right="0.7" top="0.75" bottom="0.75" header="0.3" footer="0.3"/>
  <pageSetup orientation="portrait" r:id="rId1"/>
  <headerFooter>
    <oddFooter>&amp;C&amp;"Helvetica Neue,Regular"&amp;12&amp;K000000&amp;P</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Export Summary</vt:lpstr>
      <vt:lpstr>COVER</vt:lpstr>
      <vt:lpstr>Assumptions</vt:lpstr>
      <vt:lpstr>Proforma</vt:lpstr>
      <vt:lpstr>Proforma (Condensed)</vt:lpstr>
      <vt:lpstr>Calculations</vt:lpstr>
      <vt:lpstr>78s (VSC)</vt:lpstr>
      <vt:lpstr>M(PR-78s) (VSC)</vt:lpstr>
      <vt:lpstr>PR (VSC)</vt:lpstr>
      <vt:lpstr>M(PR-R78s) (VSC)</vt:lpstr>
      <vt:lpstr>R78s (VSC)</vt:lpstr>
      <vt:lpstr>78s (CPC)</vt:lpstr>
      <vt:lpstr>M(PR-78s) (CPC)</vt:lpstr>
      <vt:lpstr>PR (CPC)</vt:lpstr>
      <vt:lpstr>M(PR-R78s) (CPC)</vt:lpstr>
      <vt:lpstr>R78s (CPC)</vt:lpstr>
      <vt:lpstr>78s (GAP)</vt:lpstr>
      <vt:lpstr>M(PR-78s) (GAP)</vt:lpstr>
      <vt:lpstr>PR (GAP)</vt:lpstr>
      <vt:lpstr>M(PR-R78s) (GAP)</vt:lpstr>
      <vt:lpstr>R78s (GAP)</vt:lpstr>
      <vt:lpstr>78s (MFW)</vt:lpstr>
      <vt:lpstr>M(PR-78s) (MFW)</vt:lpstr>
      <vt:lpstr>PR (MFW)</vt:lpstr>
      <vt:lpstr>M(PR-R78s) (MFW)</vt:lpstr>
      <vt:lpstr>R78s (MFW)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Richard Snaith</cp:lastModifiedBy>
  <cp:lastPrinted>2025-09-16T19:02:07Z</cp:lastPrinted>
  <dcterms:modified xsi:type="dcterms:W3CDTF">2025-09-16T19:02:37Z</dcterms:modified>
</cp:coreProperties>
</file>